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diagrams/data4.xml" ContentType="application/vnd.openxmlformats-officedocument.drawingml.diagramData+xml"/>
  <Override PartName="/xl/diagrams/layout4.xml" ContentType="application/vnd.openxmlformats-officedocument.drawingml.diagramLayout+xml"/>
  <Override PartName="/xl/diagrams/quickStyle4.xml" ContentType="application/vnd.openxmlformats-officedocument.drawingml.diagramStyle+xml"/>
  <Override PartName="/xl/diagrams/colors4.xml" ContentType="application/vnd.openxmlformats-officedocument.drawingml.diagramColors+xml"/>
  <Override PartName="/xl/diagrams/drawing4.xml" ContentType="application/vnd.ms-office.drawingml.diagramDrawing+xml"/>
  <Override PartName="/xl/drawings/drawing5.xml" ContentType="application/vnd.openxmlformats-officedocument.drawing+xml"/>
  <Override PartName="/xl/drawings/drawing6.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comments2.xml" ContentType="application/vnd.openxmlformats-officedocument.spreadsheetml.comments+xml"/>
  <Override PartName="/xl/drawings/drawing9.xml" ContentType="application/vnd.openxmlformats-officedocument.drawing+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comments3.xml" ContentType="application/vnd.openxmlformats-officedocument.spreadsheetml.comments+xml"/>
  <Override PartName="/xl/drawings/drawing10.xml" ContentType="application/vnd.openxmlformats-officedocument.drawing+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tables/table34.xml" ContentType="application/vnd.openxmlformats-officedocument.spreadsheetml.table+xml"/>
  <Override PartName="/xl/tables/table35.xml" ContentType="application/vnd.openxmlformats-officedocument.spreadsheetml.table+xml"/>
  <Override PartName="/xl/tables/table36.xml" ContentType="application/vnd.openxmlformats-officedocument.spreadsheetml.table+xml"/>
  <Override PartName="/xl/tables/table37.xml" ContentType="application/vnd.openxmlformats-officedocument.spreadsheetml.table+xml"/>
  <Override PartName="/xl/tables/table38.xml" ContentType="application/vnd.openxmlformats-officedocument.spreadsheetml.table+xml"/>
  <Override PartName="/xl/tables/table39.xml" ContentType="application/vnd.openxmlformats-officedocument.spreadsheetml.table+xml"/>
  <Override PartName="/xl/comments4.xml" ContentType="application/vnd.openxmlformats-officedocument.spreadsheetml.comments+xml"/>
  <Override PartName="/xl/drawings/drawing11.xml" ContentType="application/vnd.openxmlformats-officedocument.drawing+xml"/>
  <Override PartName="/xl/tables/table40.xml" ContentType="application/vnd.openxmlformats-officedocument.spreadsheetml.table+xml"/>
  <Override PartName="/xl/tables/table41.xml" ContentType="application/vnd.openxmlformats-officedocument.spreadsheetml.table+xml"/>
  <Override PartName="/xl/tables/table42.xml" ContentType="application/vnd.openxmlformats-officedocument.spreadsheetml.table+xml"/>
  <Override PartName="/xl/tables/table43.xml" ContentType="application/vnd.openxmlformats-officedocument.spreadsheetml.table+xml"/>
  <Override PartName="/xl/tables/table44.xml" ContentType="application/vnd.openxmlformats-officedocument.spreadsheetml.table+xml"/>
  <Override PartName="/xl/tables/table45.xml" ContentType="application/vnd.openxmlformats-officedocument.spreadsheetml.table+xml"/>
  <Override PartName="/xl/tables/table46.xml" ContentType="application/vnd.openxmlformats-officedocument.spreadsheetml.table+xml"/>
  <Override PartName="/xl/tables/table47.xml" ContentType="application/vnd.openxmlformats-officedocument.spreadsheetml.table+xml"/>
  <Override PartName="/xl/tables/table48.xml" ContentType="application/vnd.openxmlformats-officedocument.spreadsheetml.table+xml"/>
  <Override PartName="/xl/tables/table49.xml" ContentType="application/vnd.openxmlformats-officedocument.spreadsheetml.table+xml"/>
  <Override PartName="/xl/comments5.xml" ContentType="application/vnd.openxmlformats-officedocument.spreadsheetml.comments+xml"/>
  <Override PartName="/xl/drawings/drawing12.xml" ContentType="application/vnd.openxmlformats-officedocument.drawing+xml"/>
  <Override PartName="/xl/tables/table50.xml" ContentType="application/vnd.openxmlformats-officedocument.spreadsheetml.table+xml"/>
  <Override PartName="/xl/tables/table51.xml" ContentType="application/vnd.openxmlformats-officedocument.spreadsheetml.table+xml"/>
  <Override PartName="/xl/tables/table52.xml" ContentType="application/vnd.openxmlformats-officedocument.spreadsheetml.table+xml"/>
  <Override PartName="/xl/tables/table53.xml" ContentType="application/vnd.openxmlformats-officedocument.spreadsheetml.table+xml"/>
  <Override PartName="/xl/tables/table54.xml" ContentType="application/vnd.openxmlformats-officedocument.spreadsheetml.table+xml"/>
  <Override PartName="/xl/tables/table55.xml" ContentType="application/vnd.openxmlformats-officedocument.spreadsheetml.table+xml"/>
  <Override PartName="/xl/tables/table56.xml" ContentType="application/vnd.openxmlformats-officedocument.spreadsheetml.table+xml"/>
  <Override PartName="/xl/tables/table57.xml" ContentType="application/vnd.openxmlformats-officedocument.spreadsheetml.table+xml"/>
  <Override PartName="/xl/tables/table58.xml" ContentType="application/vnd.openxmlformats-officedocument.spreadsheetml.table+xml"/>
  <Override PartName="/xl/tables/table59.xml" ContentType="application/vnd.openxmlformats-officedocument.spreadsheetml.table+xml"/>
  <Override PartName="/xl/comments6.xml" ContentType="application/vnd.openxmlformats-officedocument.spreadsheetml.comments+xml"/>
  <Override PartName="/xl/drawings/drawing13.xml" ContentType="application/vnd.openxmlformats-officedocument.drawing+xml"/>
  <Override PartName="/xl/tables/table60.xml" ContentType="application/vnd.openxmlformats-officedocument.spreadsheetml.table+xml"/>
  <Override PartName="/xl/tables/table61.xml" ContentType="application/vnd.openxmlformats-officedocument.spreadsheetml.table+xml"/>
  <Override PartName="/xl/tables/table62.xml" ContentType="application/vnd.openxmlformats-officedocument.spreadsheetml.table+xml"/>
  <Override PartName="/xl/tables/table63.xml" ContentType="application/vnd.openxmlformats-officedocument.spreadsheetml.table+xml"/>
  <Override PartName="/xl/tables/table64.xml" ContentType="application/vnd.openxmlformats-officedocument.spreadsheetml.table+xml"/>
  <Override PartName="/xl/tables/table65.xml" ContentType="application/vnd.openxmlformats-officedocument.spreadsheetml.table+xml"/>
  <Override PartName="/xl/tables/table66.xml" ContentType="application/vnd.openxmlformats-officedocument.spreadsheetml.table+xml"/>
  <Override PartName="/xl/tables/table67.xml" ContentType="application/vnd.openxmlformats-officedocument.spreadsheetml.table+xml"/>
  <Override PartName="/xl/tables/table68.xml" ContentType="application/vnd.openxmlformats-officedocument.spreadsheetml.table+xml"/>
  <Override PartName="/xl/tables/table69.xml" ContentType="application/vnd.openxmlformats-officedocument.spreadsheetml.table+xml"/>
  <Override PartName="/xl/comments7.xml" ContentType="application/vnd.openxmlformats-officedocument.spreadsheetml.comments+xml"/>
  <Override PartName="/xl/drawings/drawing14.xml" ContentType="application/vnd.openxmlformats-officedocument.drawing+xml"/>
  <Override PartName="/xl/tables/table70.xml" ContentType="application/vnd.openxmlformats-officedocument.spreadsheetml.table+xml"/>
  <Override PartName="/xl/tables/table71.xml" ContentType="application/vnd.openxmlformats-officedocument.spreadsheetml.table+xml"/>
  <Override PartName="/xl/tables/table72.xml" ContentType="application/vnd.openxmlformats-officedocument.spreadsheetml.table+xml"/>
  <Override PartName="/xl/tables/table73.xml" ContentType="application/vnd.openxmlformats-officedocument.spreadsheetml.table+xml"/>
  <Override PartName="/xl/tables/table74.xml" ContentType="application/vnd.openxmlformats-officedocument.spreadsheetml.table+xml"/>
  <Override PartName="/xl/tables/table75.xml" ContentType="application/vnd.openxmlformats-officedocument.spreadsheetml.table+xml"/>
  <Override PartName="/xl/tables/table76.xml" ContentType="application/vnd.openxmlformats-officedocument.spreadsheetml.table+xml"/>
  <Override PartName="/xl/tables/table77.xml" ContentType="application/vnd.openxmlformats-officedocument.spreadsheetml.table+xml"/>
  <Override PartName="/xl/tables/table78.xml" ContentType="application/vnd.openxmlformats-officedocument.spreadsheetml.table+xml"/>
  <Override PartName="/xl/tables/table79.xml" ContentType="application/vnd.openxmlformats-officedocument.spreadsheetml.table+xml"/>
  <Override PartName="/xl/comments8.xml" ContentType="application/vnd.openxmlformats-officedocument.spreadsheetml.comments+xml"/>
  <Override PartName="/xl/drawings/drawing15.xml" ContentType="application/vnd.openxmlformats-officedocument.drawing+xml"/>
  <Override PartName="/xl/tables/table80.xml" ContentType="application/vnd.openxmlformats-officedocument.spreadsheetml.table+xml"/>
  <Override PartName="/xl/tables/table81.xml" ContentType="application/vnd.openxmlformats-officedocument.spreadsheetml.table+xml"/>
  <Override PartName="/xl/tables/table82.xml" ContentType="application/vnd.openxmlformats-officedocument.spreadsheetml.table+xml"/>
  <Override PartName="/xl/tables/table83.xml" ContentType="application/vnd.openxmlformats-officedocument.spreadsheetml.table+xml"/>
  <Override PartName="/xl/tables/table84.xml" ContentType="application/vnd.openxmlformats-officedocument.spreadsheetml.table+xml"/>
  <Override PartName="/xl/tables/table85.xml" ContentType="application/vnd.openxmlformats-officedocument.spreadsheetml.table+xml"/>
  <Override PartName="/xl/tables/table86.xml" ContentType="application/vnd.openxmlformats-officedocument.spreadsheetml.table+xml"/>
  <Override PartName="/xl/tables/table87.xml" ContentType="application/vnd.openxmlformats-officedocument.spreadsheetml.table+xml"/>
  <Override PartName="/xl/tables/table88.xml" ContentType="application/vnd.openxmlformats-officedocument.spreadsheetml.table+xml"/>
  <Override PartName="/xl/tables/table89.xml" ContentType="application/vnd.openxmlformats-officedocument.spreadsheetml.table+xml"/>
  <Override PartName="/xl/comments9.xml" ContentType="application/vnd.openxmlformats-officedocument.spreadsheetml.comments+xml"/>
  <Override PartName="/xl/drawings/drawing16.xml" ContentType="application/vnd.openxmlformats-officedocument.drawing+xml"/>
  <Override PartName="/xl/tables/table90.xml" ContentType="application/vnd.openxmlformats-officedocument.spreadsheetml.table+xml"/>
  <Override PartName="/xl/tables/table91.xml" ContentType="application/vnd.openxmlformats-officedocument.spreadsheetml.table+xml"/>
  <Override PartName="/xl/tables/table92.xml" ContentType="application/vnd.openxmlformats-officedocument.spreadsheetml.table+xml"/>
  <Override PartName="/xl/tables/table93.xml" ContentType="application/vnd.openxmlformats-officedocument.spreadsheetml.table+xml"/>
  <Override PartName="/xl/tables/table94.xml" ContentType="application/vnd.openxmlformats-officedocument.spreadsheetml.table+xml"/>
  <Override PartName="/xl/tables/table95.xml" ContentType="application/vnd.openxmlformats-officedocument.spreadsheetml.table+xml"/>
  <Override PartName="/xl/tables/table96.xml" ContentType="application/vnd.openxmlformats-officedocument.spreadsheetml.table+xml"/>
  <Override PartName="/xl/tables/table97.xml" ContentType="application/vnd.openxmlformats-officedocument.spreadsheetml.table+xml"/>
  <Override PartName="/xl/tables/table98.xml" ContentType="application/vnd.openxmlformats-officedocument.spreadsheetml.table+xml"/>
  <Override PartName="/xl/tables/table99.xml" ContentType="application/vnd.openxmlformats-officedocument.spreadsheetml.table+xml"/>
  <Override PartName="/xl/comments10.xml" ContentType="application/vnd.openxmlformats-officedocument.spreadsheetml.comments+xml"/>
  <Override PartName="/xl/drawings/drawing17.xml" ContentType="application/vnd.openxmlformats-officedocument.drawing+xml"/>
  <Override PartName="/xl/drawings/drawing18.xml" ContentType="application/vnd.openxmlformats-officedocument.drawing+xml"/>
  <Override PartName="/xl/tables/table100.xml" ContentType="application/vnd.openxmlformats-officedocument.spreadsheetml.table+xml"/>
  <Override PartName="/xl/tables/table101.xml" ContentType="application/vnd.openxmlformats-officedocument.spreadsheetml.table+xml"/>
  <Override PartName="/xl/tables/table102.xml" ContentType="application/vnd.openxmlformats-officedocument.spreadsheetml.table+xml"/>
  <Override PartName="/xl/tables/table103.xml" ContentType="application/vnd.openxmlformats-officedocument.spreadsheetml.table+xml"/>
  <Override PartName="/xl/tables/table104.xml" ContentType="application/vnd.openxmlformats-officedocument.spreadsheetml.table+xml"/>
  <Override PartName="/xl/tables/table105.xml" ContentType="application/vnd.openxmlformats-officedocument.spreadsheetml.table+xml"/>
  <Override PartName="/xl/tables/table106.xml" ContentType="application/vnd.openxmlformats-officedocument.spreadsheetml.table+xml"/>
  <Override PartName="/xl/tables/table107.xml" ContentType="application/vnd.openxmlformats-officedocument.spreadsheetml.table+xml"/>
  <Override PartName="/xl/tables/table108.xml" ContentType="application/vnd.openxmlformats-officedocument.spreadsheetml.table+xml"/>
  <Override PartName="/xl/tables/table109.xml" ContentType="application/vnd.openxmlformats-officedocument.spreadsheetml.table+xml"/>
  <Override PartName="/xl/comments11.xml" ContentType="application/vnd.openxmlformats-officedocument.spreadsheetml.comments+xml"/>
  <Override PartName="/xl/drawings/drawing19.xml" ContentType="application/vnd.openxmlformats-officedocument.drawing+xml"/>
  <Override PartName="/xl/tables/table110.xml" ContentType="application/vnd.openxmlformats-officedocument.spreadsheetml.table+xml"/>
  <Override PartName="/xl/tables/table111.xml" ContentType="application/vnd.openxmlformats-officedocument.spreadsheetml.table+xml"/>
  <Override PartName="/xl/tables/table112.xml" ContentType="application/vnd.openxmlformats-officedocument.spreadsheetml.table+xml"/>
  <Override PartName="/xl/tables/table113.xml" ContentType="application/vnd.openxmlformats-officedocument.spreadsheetml.table+xml"/>
  <Override PartName="/xl/tables/table114.xml" ContentType="application/vnd.openxmlformats-officedocument.spreadsheetml.table+xml"/>
  <Override PartName="/xl/tables/table115.xml" ContentType="application/vnd.openxmlformats-officedocument.spreadsheetml.table+xml"/>
  <Override PartName="/xl/tables/table116.xml" ContentType="application/vnd.openxmlformats-officedocument.spreadsheetml.table+xml"/>
  <Override PartName="/xl/tables/table117.xml" ContentType="application/vnd.openxmlformats-officedocument.spreadsheetml.table+xml"/>
  <Override PartName="/xl/tables/table118.xml" ContentType="application/vnd.openxmlformats-officedocument.spreadsheetml.table+xml"/>
  <Override PartName="/xl/tables/table119.xml" ContentType="application/vnd.openxmlformats-officedocument.spreadsheetml.table+xml"/>
  <Override PartName="/xl/comments12.xml" ContentType="application/vnd.openxmlformats-officedocument.spreadsheetml.comments+xml"/>
  <Override PartName="/xl/drawings/drawing20.xml" ContentType="application/vnd.openxmlformats-officedocument.drawing+xml"/>
  <Override PartName="/xl/tables/table120.xml" ContentType="application/vnd.openxmlformats-officedocument.spreadsheetml.table+xml"/>
  <Override PartName="/xl/tables/table121.xml" ContentType="application/vnd.openxmlformats-officedocument.spreadsheetml.table+xml"/>
  <Override PartName="/xl/tables/table122.xml" ContentType="application/vnd.openxmlformats-officedocument.spreadsheetml.table+xml"/>
  <Override PartName="/xl/tables/table123.xml" ContentType="application/vnd.openxmlformats-officedocument.spreadsheetml.table+xml"/>
  <Override PartName="/xl/tables/table124.xml" ContentType="application/vnd.openxmlformats-officedocument.spreadsheetml.table+xml"/>
  <Override PartName="/xl/tables/table125.xml" ContentType="application/vnd.openxmlformats-officedocument.spreadsheetml.table+xml"/>
  <Override PartName="/xl/tables/table126.xml" ContentType="application/vnd.openxmlformats-officedocument.spreadsheetml.table+xml"/>
  <Override PartName="/xl/tables/table127.xml" ContentType="application/vnd.openxmlformats-officedocument.spreadsheetml.table+xml"/>
  <Override PartName="/xl/tables/table128.xml" ContentType="application/vnd.openxmlformats-officedocument.spreadsheetml.table+xml"/>
  <Override PartName="/xl/tables/table129.xml" ContentType="application/vnd.openxmlformats-officedocument.spreadsheetml.table+xml"/>
  <Override PartName="/xl/comments13.xml" ContentType="application/vnd.openxmlformats-officedocument.spreadsheetml.comments+xml"/>
  <Override PartName="/xl/drawings/drawing21.xml" ContentType="application/vnd.openxmlformats-officedocument.drawing+xml"/>
  <Override PartName="/xl/tables/table130.xml" ContentType="application/vnd.openxmlformats-officedocument.spreadsheetml.table+xml"/>
  <Override PartName="/xl/tables/table131.xml" ContentType="application/vnd.openxmlformats-officedocument.spreadsheetml.table+xml"/>
  <Override PartName="/xl/tables/table132.xml" ContentType="application/vnd.openxmlformats-officedocument.spreadsheetml.table+xml"/>
  <Override PartName="/xl/tables/table133.xml" ContentType="application/vnd.openxmlformats-officedocument.spreadsheetml.table+xml"/>
  <Override PartName="/xl/tables/table134.xml" ContentType="application/vnd.openxmlformats-officedocument.spreadsheetml.table+xml"/>
  <Override PartName="/xl/tables/table135.xml" ContentType="application/vnd.openxmlformats-officedocument.spreadsheetml.table+xml"/>
  <Override PartName="/xl/tables/table136.xml" ContentType="application/vnd.openxmlformats-officedocument.spreadsheetml.table+xml"/>
  <Override PartName="/xl/tables/table137.xml" ContentType="application/vnd.openxmlformats-officedocument.spreadsheetml.table+xml"/>
  <Override PartName="/xl/tables/table138.xml" ContentType="application/vnd.openxmlformats-officedocument.spreadsheetml.table+xml"/>
  <Override PartName="/xl/tables/table139.xml" ContentType="application/vnd.openxmlformats-officedocument.spreadsheetml.table+xml"/>
  <Override PartName="/xl/comments14.xml" ContentType="application/vnd.openxmlformats-officedocument.spreadsheetml.comments+xml"/>
  <Override PartName="/xl/drawings/drawing22.xml" ContentType="application/vnd.openxmlformats-officedocument.drawing+xml"/>
  <Override PartName="/xl/tables/table140.xml" ContentType="application/vnd.openxmlformats-officedocument.spreadsheetml.table+xml"/>
  <Override PartName="/xl/tables/table141.xml" ContentType="application/vnd.openxmlformats-officedocument.spreadsheetml.table+xml"/>
  <Override PartName="/xl/tables/table142.xml" ContentType="application/vnd.openxmlformats-officedocument.spreadsheetml.table+xml"/>
  <Override PartName="/xl/tables/table143.xml" ContentType="application/vnd.openxmlformats-officedocument.spreadsheetml.table+xml"/>
  <Override PartName="/xl/tables/table144.xml" ContentType="application/vnd.openxmlformats-officedocument.spreadsheetml.table+xml"/>
  <Override PartName="/xl/tables/table145.xml" ContentType="application/vnd.openxmlformats-officedocument.spreadsheetml.table+xml"/>
  <Override PartName="/xl/tables/table146.xml" ContentType="application/vnd.openxmlformats-officedocument.spreadsheetml.table+xml"/>
  <Override PartName="/xl/tables/table147.xml" ContentType="application/vnd.openxmlformats-officedocument.spreadsheetml.table+xml"/>
  <Override PartName="/xl/tables/table148.xml" ContentType="application/vnd.openxmlformats-officedocument.spreadsheetml.table+xml"/>
  <Override PartName="/xl/tables/table149.xml" ContentType="application/vnd.openxmlformats-officedocument.spreadsheetml.table+xml"/>
  <Override PartName="/xl/comments15.xml" ContentType="application/vnd.openxmlformats-officedocument.spreadsheetml.comments+xml"/>
  <Override PartName="/xl/drawings/drawing23.xml" ContentType="application/vnd.openxmlformats-officedocument.drawing+xml"/>
  <Override PartName="/xl/tables/table150.xml" ContentType="application/vnd.openxmlformats-officedocument.spreadsheetml.table+xml"/>
  <Override PartName="/xl/tables/table151.xml" ContentType="application/vnd.openxmlformats-officedocument.spreadsheetml.table+xml"/>
  <Override PartName="/xl/tables/table152.xml" ContentType="application/vnd.openxmlformats-officedocument.spreadsheetml.table+xml"/>
  <Override PartName="/xl/tables/table153.xml" ContentType="application/vnd.openxmlformats-officedocument.spreadsheetml.table+xml"/>
  <Override PartName="/xl/tables/table154.xml" ContentType="application/vnd.openxmlformats-officedocument.spreadsheetml.table+xml"/>
  <Override PartName="/xl/tables/table155.xml" ContentType="application/vnd.openxmlformats-officedocument.spreadsheetml.table+xml"/>
  <Override PartName="/xl/tables/table156.xml" ContentType="application/vnd.openxmlformats-officedocument.spreadsheetml.table+xml"/>
  <Override PartName="/xl/tables/table157.xml" ContentType="application/vnd.openxmlformats-officedocument.spreadsheetml.table+xml"/>
  <Override PartName="/xl/tables/table158.xml" ContentType="application/vnd.openxmlformats-officedocument.spreadsheetml.table+xml"/>
  <Override PartName="/xl/tables/table159.xml" ContentType="application/vnd.openxmlformats-officedocument.spreadsheetml.table+xml"/>
  <Override PartName="/xl/comments16.xml" ContentType="application/vnd.openxmlformats-officedocument.spreadsheetml.comments+xml"/>
  <Override PartName="/xl/drawings/drawing24.xml" ContentType="application/vnd.openxmlformats-officedocument.drawing+xml"/>
  <Override PartName="/xl/tables/table160.xml" ContentType="application/vnd.openxmlformats-officedocument.spreadsheetml.table+xml"/>
  <Override PartName="/xl/tables/table161.xml" ContentType="application/vnd.openxmlformats-officedocument.spreadsheetml.table+xml"/>
  <Override PartName="/xl/tables/table162.xml" ContentType="application/vnd.openxmlformats-officedocument.spreadsheetml.table+xml"/>
  <Override PartName="/xl/tables/table163.xml" ContentType="application/vnd.openxmlformats-officedocument.spreadsheetml.table+xml"/>
  <Override PartName="/xl/tables/table164.xml" ContentType="application/vnd.openxmlformats-officedocument.spreadsheetml.table+xml"/>
  <Override PartName="/xl/tables/table165.xml" ContentType="application/vnd.openxmlformats-officedocument.spreadsheetml.table+xml"/>
  <Override PartName="/xl/tables/table166.xml" ContentType="application/vnd.openxmlformats-officedocument.spreadsheetml.table+xml"/>
  <Override PartName="/xl/tables/table167.xml" ContentType="application/vnd.openxmlformats-officedocument.spreadsheetml.table+xml"/>
  <Override PartName="/xl/tables/table168.xml" ContentType="application/vnd.openxmlformats-officedocument.spreadsheetml.table+xml"/>
  <Override PartName="/xl/tables/table169.xml" ContentType="application/vnd.openxmlformats-officedocument.spreadsheetml.table+xml"/>
  <Override PartName="/xl/comments17.xml" ContentType="application/vnd.openxmlformats-officedocument.spreadsheetml.comments+xml"/>
  <Override PartName="/xl/drawings/drawing25.xml" ContentType="application/vnd.openxmlformats-officedocument.drawing+xml"/>
  <Override PartName="/xl/tables/table170.xml" ContentType="application/vnd.openxmlformats-officedocument.spreadsheetml.table+xml"/>
  <Override PartName="/xl/tables/table171.xml" ContentType="application/vnd.openxmlformats-officedocument.spreadsheetml.table+xml"/>
  <Override PartName="/xl/tables/table172.xml" ContentType="application/vnd.openxmlformats-officedocument.spreadsheetml.table+xml"/>
  <Override PartName="/xl/tables/table173.xml" ContentType="application/vnd.openxmlformats-officedocument.spreadsheetml.table+xml"/>
  <Override PartName="/xl/tables/table174.xml" ContentType="application/vnd.openxmlformats-officedocument.spreadsheetml.table+xml"/>
  <Override PartName="/xl/tables/table175.xml" ContentType="application/vnd.openxmlformats-officedocument.spreadsheetml.table+xml"/>
  <Override PartName="/xl/tables/table176.xml" ContentType="application/vnd.openxmlformats-officedocument.spreadsheetml.table+xml"/>
  <Override PartName="/xl/tables/table177.xml" ContentType="application/vnd.openxmlformats-officedocument.spreadsheetml.table+xml"/>
  <Override PartName="/xl/tables/table178.xml" ContentType="application/vnd.openxmlformats-officedocument.spreadsheetml.table+xml"/>
  <Override PartName="/xl/tables/table179.xml" ContentType="application/vnd.openxmlformats-officedocument.spreadsheetml.table+xml"/>
  <Override PartName="/xl/comments18.xml" ContentType="application/vnd.openxmlformats-officedocument.spreadsheetml.comments+xml"/>
  <Override PartName="/xl/drawings/drawing26.xml" ContentType="application/vnd.openxmlformats-officedocument.drawing+xml"/>
  <Override PartName="/xl/tables/table180.xml" ContentType="application/vnd.openxmlformats-officedocument.spreadsheetml.table+xml"/>
  <Override PartName="/xl/tables/table181.xml" ContentType="application/vnd.openxmlformats-officedocument.spreadsheetml.table+xml"/>
  <Override PartName="/xl/tables/table182.xml" ContentType="application/vnd.openxmlformats-officedocument.spreadsheetml.table+xml"/>
  <Override PartName="/xl/tables/table183.xml" ContentType="application/vnd.openxmlformats-officedocument.spreadsheetml.table+xml"/>
  <Override PartName="/xl/tables/table184.xml" ContentType="application/vnd.openxmlformats-officedocument.spreadsheetml.table+xml"/>
  <Override PartName="/xl/tables/table185.xml" ContentType="application/vnd.openxmlformats-officedocument.spreadsheetml.table+xml"/>
  <Override PartName="/xl/tables/table186.xml" ContentType="application/vnd.openxmlformats-officedocument.spreadsheetml.table+xml"/>
  <Override PartName="/xl/tables/table187.xml" ContentType="application/vnd.openxmlformats-officedocument.spreadsheetml.table+xml"/>
  <Override PartName="/xl/tables/table188.xml" ContentType="application/vnd.openxmlformats-officedocument.spreadsheetml.table+xml"/>
  <Override PartName="/xl/tables/table189.xml" ContentType="application/vnd.openxmlformats-officedocument.spreadsheetml.table+xml"/>
  <Override PartName="/xl/comments19.xml" ContentType="application/vnd.openxmlformats-officedocument.spreadsheetml.comments+xml"/>
  <Override PartName="/xl/drawings/drawing27.xml" ContentType="application/vnd.openxmlformats-officedocument.drawing+xml"/>
  <Override PartName="/xl/tables/table190.xml" ContentType="application/vnd.openxmlformats-officedocument.spreadsheetml.table+xml"/>
  <Override PartName="/xl/tables/table191.xml" ContentType="application/vnd.openxmlformats-officedocument.spreadsheetml.table+xml"/>
  <Override PartName="/xl/tables/table192.xml" ContentType="application/vnd.openxmlformats-officedocument.spreadsheetml.table+xml"/>
  <Override PartName="/xl/tables/table193.xml" ContentType="application/vnd.openxmlformats-officedocument.spreadsheetml.table+xml"/>
  <Override PartName="/xl/tables/table194.xml" ContentType="application/vnd.openxmlformats-officedocument.spreadsheetml.table+xml"/>
  <Override PartName="/xl/tables/table195.xml" ContentType="application/vnd.openxmlformats-officedocument.spreadsheetml.table+xml"/>
  <Override PartName="/xl/tables/table196.xml" ContentType="application/vnd.openxmlformats-officedocument.spreadsheetml.table+xml"/>
  <Override PartName="/xl/tables/table197.xml" ContentType="application/vnd.openxmlformats-officedocument.spreadsheetml.table+xml"/>
  <Override PartName="/xl/tables/table198.xml" ContentType="application/vnd.openxmlformats-officedocument.spreadsheetml.table+xml"/>
  <Override PartName="/xl/tables/table199.xml" ContentType="application/vnd.openxmlformats-officedocument.spreadsheetml.table+xml"/>
  <Override PartName="/xl/comments20.xml" ContentType="application/vnd.openxmlformats-officedocument.spreadsheetml.comments+xml"/>
  <Override PartName="/xl/drawings/drawing28.xml" ContentType="application/vnd.openxmlformats-officedocument.drawing+xml"/>
  <Override PartName="/xl/tables/table200.xml" ContentType="application/vnd.openxmlformats-officedocument.spreadsheetml.table+xml"/>
  <Override PartName="/xl/tables/table201.xml" ContentType="application/vnd.openxmlformats-officedocument.spreadsheetml.table+xml"/>
  <Override PartName="/xl/tables/table202.xml" ContentType="application/vnd.openxmlformats-officedocument.spreadsheetml.table+xml"/>
  <Override PartName="/xl/tables/table203.xml" ContentType="application/vnd.openxmlformats-officedocument.spreadsheetml.table+xml"/>
  <Override PartName="/xl/tables/table204.xml" ContentType="application/vnd.openxmlformats-officedocument.spreadsheetml.table+xml"/>
  <Override PartName="/xl/tables/table205.xml" ContentType="application/vnd.openxmlformats-officedocument.spreadsheetml.table+xml"/>
  <Override PartName="/xl/tables/table206.xml" ContentType="application/vnd.openxmlformats-officedocument.spreadsheetml.table+xml"/>
  <Override PartName="/xl/tables/table207.xml" ContentType="application/vnd.openxmlformats-officedocument.spreadsheetml.table+xml"/>
  <Override PartName="/xl/tables/table208.xml" ContentType="application/vnd.openxmlformats-officedocument.spreadsheetml.table+xml"/>
  <Override PartName="/xl/tables/table209.xml" ContentType="application/vnd.openxmlformats-officedocument.spreadsheetml.table+xml"/>
  <Override PartName="/xl/comments21.xml" ContentType="application/vnd.openxmlformats-officedocument.spreadsheetml.comments+xml"/>
  <Override PartName="/xl/drawings/drawing29.xml" ContentType="application/vnd.openxmlformats-officedocument.drawing+xml"/>
  <Override PartName="/xl/tables/table210.xml" ContentType="application/vnd.openxmlformats-officedocument.spreadsheetml.table+xml"/>
  <Override PartName="/xl/tables/table211.xml" ContentType="application/vnd.openxmlformats-officedocument.spreadsheetml.table+xml"/>
  <Override PartName="/xl/tables/table212.xml" ContentType="application/vnd.openxmlformats-officedocument.spreadsheetml.table+xml"/>
  <Override PartName="/xl/tables/table213.xml" ContentType="application/vnd.openxmlformats-officedocument.spreadsheetml.table+xml"/>
  <Override PartName="/xl/tables/table214.xml" ContentType="application/vnd.openxmlformats-officedocument.spreadsheetml.table+xml"/>
  <Override PartName="/xl/tables/table215.xml" ContentType="application/vnd.openxmlformats-officedocument.spreadsheetml.table+xml"/>
  <Override PartName="/xl/tables/table216.xml" ContentType="application/vnd.openxmlformats-officedocument.spreadsheetml.table+xml"/>
  <Override PartName="/xl/tables/table217.xml" ContentType="application/vnd.openxmlformats-officedocument.spreadsheetml.table+xml"/>
  <Override PartName="/xl/tables/table218.xml" ContentType="application/vnd.openxmlformats-officedocument.spreadsheetml.table+xml"/>
  <Override PartName="/xl/tables/table219.xml" ContentType="application/vnd.openxmlformats-officedocument.spreadsheetml.table+xml"/>
  <Override PartName="/xl/comments22.xml" ContentType="application/vnd.openxmlformats-officedocument.spreadsheetml.comments+xml"/>
  <Override PartName="/xl/drawings/drawing30.xml" ContentType="application/vnd.openxmlformats-officedocument.drawing+xml"/>
  <Override PartName="/xl/drawings/drawing31.xml" ContentType="application/vnd.openxmlformats-officedocument.drawing+xml"/>
  <Override PartName="/xl/tables/table220.xml" ContentType="application/vnd.openxmlformats-officedocument.spreadsheetml.table+xml"/>
  <Override PartName="/xl/tables/table221.xml" ContentType="application/vnd.openxmlformats-officedocument.spreadsheetml.table+xml"/>
  <Override PartName="/xl/tables/table222.xml" ContentType="application/vnd.openxmlformats-officedocument.spreadsheetml.table+xml"/>
  <Override PartName="/xl/tables/table223.xml" ContentType="application/vnd.openxmlformats-officedocument.spreadsheetml.table+xml"/>
  <Override PartName="/xl/tables/table224.xml" ContentType="application/vnd.openxmlformats-officedocument.spreadsheetml.table+xml"/>
  <Override PartName="/xl/tables/table225.xml" ContentType="application/vnd.openxmlformats-officedocument.spreadsheetml.table+xml"/>
  <Override PartName="/xl/tables/table226.xml" ContentType="application/vnd.openxmlformats-officedocument.spreadsheetml.table+xml"/>
  <Override PartName="/xl/tables/table227.xml" ContentType="application/vnd.openxmlformats-officedocument.spreadsheetml.table+xml"/>
  <Override PartName="/xl/tables/table228.xml" ContentType="application/vnd.openxmlformats-officedocument.spreadsheetml.table+xml"/>
  <Override PartName="/xl/tables/table229.xml" ContentType="application/vnd.openxmlformats-officedocument.spreadsheetml.table+xml"/>
  <Override PartName="/xl/comments23.xml" ContentType="application/vnd.openxmlformats-officedocument.spreadsheetml.comments+xml"/>
  <Override PartName="/xl/drawings/drawing32.xml" ContentType="application/vnd.openxmlformats-officedocument.drawing+xml"/>
  <Override PartName="/xl/tables/table230.xml" ContentType="application/vnd.openxmlformats-officedocument.spreadsheetml.table+xml"/>
  <Override PartName="/xl/tables/table231.xml" ContentType="application/vnd.openxmlformats-officedocument.spreadsheetml.table+xml"/>
  <Override PartName="/xl/tables/table232.xml" ContentType="application/vnd.openxmlformats-officedocument.spreadsheetml.table+xml"/>
  <Override PartName="/xl/tables/table233.xml" ContentType="application/vnd.openxmlformats-officedocument.spreadsheetml.table+xml"/>
  <Override PartName="/xl/tables/table234.xml" ContentType="application/vnd.openxmlformats-officedocument.spreadsheetml.table+xml"/>
  <Override PartName="/xl/tables/table235.xml" ContentType="application/vnd.openxmlformats-officedocument.spreadsheetml.table+xml"/>
  <Override PartName="/xl/tables/table236.xml" ContentType="application/vnd.openxmlformats-officedocument.spreadsheetml.table+xml"/>
  <Override PartName="/xl/tables/table237.xml" ContentType="application/vnd.openxmlformats-officedocument.spreadsheetml.table+xml"/>
  <Override PartName="/xl/tables/table238.xml" ContentType="application/vnd.openxmlformats-officedocument.spreadsheetml.table+xml"/>
  <Override PartName="/xl/tables/table239.xml" ContentType="application/vnd.openxmlformats-officedocument.spreadsheetml.table+xml"/>
  <Override PartName="/xl/comments24.xml" ContentType="application/vnd.openxmlformats-officedocument.spreadsheetml.comments+xml"/>
  <Override PartName="/xl/drawings/drawing33.xml" ContentType="application/vnd.openxmlformats-officedocument.drawing+xml"/>
  <Override PartName="/xl/tables/table240.xml" ContentType="application/vnd.openxmlformats-officedocument.spreadsheetml.table+xml"/>
  <Override PartName="/xl/tables/table241.xml" ContentType="application/vnd.openxmlformats-officedocument.spreadsheetml.table+xml"/>
  <Override PartName="/xl/tables/table242.xml" ContentType="application/vnd.openxmlformats-officedocument.spreadsheetml.table+xml"/>
  <Override PartName="/xl/tables/table243.xml" ContentType="application/vnd.openxmlformats-officedocument.spreadsheetml.table+xml"/>
  <Override PartName="/xl/tables/table244.xml" ContentType="application/vnd.openxmlformats-officedocument.spreadsheetml.table+xml"/>
  <Override PartName="/xl/tables/table245.xml" ContentType="application/vnd.openxmlformats-officedocument.spreadsheetml.table+xml"/>
  <Override PartName="/xl/tables/table246.xml" ContentType="application/vnd.openxmlformats-officedocument.spreadsheetml.table+xml"/>
  <Override PartName="/xl/tables/table247.xml" ContentType="application/vnd.openxmlformats-officedocument.spreadsheetml.table+xml"/>
  <Override PartName="/xl/tables/table248.xml" ContentType="application/vnd.openxmlformats-officedocument.spreadsheetml.table+xml"/>
  <Override PartName="/xl/tables/table249.xml" ContentType="application/vnd.openxmlformats-officedocument.spreadsheetml.table+xml"/>
  <Override PartName="/xl/comments25.xml" ContentType="application/vnd.openxmlformats-officedocument.spreadsheetml.comments+xml"/>
  <Override PartName="/xl/drawings/drawing34.xml" ContentType="application/vnd.openxmlformats-officedocument.drawing+xml"/>
  <Override PartName="/xl/tables/table250.xml" ContentType="application/vnd.openxmlformats-officedocument.spreadsheetml.table+xml"/>
  <Override PartName="/xl/tables/table251.xml" ContentType="application/vnd.openxmlformats-officedocument.spreadsheetml.table+xml"/>
  <Override PartName="/xl/tables/table252.xml" ContentType="application/vnd.openxmlformats-officedocument.spreadsheetml.table+xml"/>
  <Override PartName="/xl/tables/table253.xml" ContentType="application/vnd.openxmlformats-officedocument.spreadsheetml.table+xml"/>
  <Override PartName="/xl/tables/table254.xml" ContentType="application/vnd.openxmlformats-officedocument.spreadsheetml.table+xml"/>
  <Override PartName="/xl/tables/table255.xml" ContentType="application/vnd.openxmlformats-officedocument.spreadsheetml.table+xml"/>
  <Override PartName="/xl/tables/table256.xml" ContentType="application/vnd.openxmlformats-officedocument.spreadsheetml.table+xml"/>
  <Override PartName="/xl/tables/table257.xml" ContentType="application/vnd.openxmlformats-officedocument.spreadsheetml.table+xml"/>
  <Override PartName="/xl/tables/table258.xml" ContentType="application/vnd.openxmlformats-officedocument.spreadsheetml.table+xml"/>
  <Override PartName="/xl/tables/table259.xml" ContentType="application/vnd.openxmlformats-officedocument.spreadsheetml.table+xml"/>
  <Override PartName="/xl/comments26.xml" ContentType="application/vnd.openxmlformats-officedocument.spreadsheetml.comments+xml"/>
  <Override PartName="/xl/drawings/drawing35.xml" ContentType="application/vnd.openxmlformats-officedocument.drawing+xml"/>
  <Override PartName="/xl/tables/table260.xml" ContentType="application/vnd.openxmlformats-officedocument.spreadsheetml.table+xml"/>
  <Override PartName="/xl/tables/table261.xml" ContentType="application/vnd.openxmlformats-officedocument.spreadsheetml.table+xml"/>
  <Override PartName="/xl/tables/table262.xml" ContentType="application/vnd.openxmlformats-officedocument.spreadsheetml.table+xml"/>
  <Override PartName="/xl/tables/table263.xml" ContentType="application/vnd.openxmlformats-officedocument.spreadsheetml.table+xml"/>
  <Override PartName="/xl/tables/table264.xml" ContentType="application/vnd.openxmlformats-officedocument.spreadsheetml.table+xml"/>
  <Override PartName="/xl/tables/table265.xml" ContentType="application/vnd.openxmlformats-officedocument.spreadsheetml.table+xml"/>
  <Override PartName="/xl/tables/table266.xml" ContentType="application/vnd.openxmlformats-officedocument.spreadsheetml.table+xml"/>
  <Override PartName="/xl/tables/table267.xml" ContentType="application/vnd.openxmlformats-officedocument.spreadsheetml.table+xml"/>
  <Override PartName="/xl/tables/table268.xml" ContentType="application/vnd.openxmlformats-officedocument.spreadsheetml.table+xml"/>
  <Override PartName="/xl/tables/table269.xml" ContentType="application/vnd.openxmlformats-officedocument.spreadsheetml.table+xml"/>
  <Override PartName="/xl/comments27.xml" ContentType="application/vnd.openxmlformats-officedocument.spreadsheetml.comments+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tables/table270.xml" ContentType="application/vnd.openxmlformats-officedocument.spreadsheetml.table+xml"/>
  <Override PartName="/xl/tables/table271.xml" ContentType="application/vnd.openxmlformats-officedocument.spreadsheetml.table+xml"/>
  <Override PartName="/xl/tables/table272.xml" ContentType="application/vnd.openxmlformats-officedocument.spreadsheetml.table+xml"/>
  <Override PartName="/xl/tables/table273.xml" ContentType="application/vnd.openxmlformats-officedocument.spreadsheetml.table+xml"/>
  <Override PartName="/xl/tables/table274.xml" ContentType="application/vnd.openxmlformats-officedocument.spreadsheetml.table+xml"/>
  <Override PartName="/xl/tables/table275.xml" ContentType="application/vnd.openxmlformats-officedocument.spreadsheetml.table+xml"/>
  <Override PartName="/xl/tables/table276.xml" ContentType="application/vnd.openxmlformats-officedocument.spreadsheetml.table+xml"/>
  <Override PartName="/xl/tables/table277.xml" ContentType="application/vnd.openxmlformats-officedocument.spreadsheetml.table+xml"/>
  <Override PartName="/xl/tables/table278.xml" ContentType="application/vnd.openxmlformats-officedocument.spreadsheetml.table+xml"/>
  <Override PartName="/xl/tables/table279.xml" ContentType="application/vnd.openxmlformats-officedocument.spreadsheetml.table+xml"/>
  <Override PartName="/xl/comments28.xml" ContentType="application/vnd.openxmlformats-officedocument.spreadsheetml.comments+xml"/>
  <Override PartName="/xl/drawings/drawing39.xml" ContentType="application/vnd.openxmlformats-officedocument.drawing+xml"/>
  <Override PartName="/xl/tables/table280.xml" ContentType="application/vnd.openxmlformats-officedocument.spreadsheetml.table+xml"/>
  <Override PartName="/xl/tables/table281.xml" ContentType="application/vnd.openxmlformats-officedocument.spreadsheetml.table+xml"/>
  <Override PartName="/xl/tables/table282.xml" ContentType="application/vnd.openxmlformats-officedocument.spreadsheetml.table+xml"/>
  <Override PartName="/xl/tables/table283.xml" ContentType="application/vnd.openxmlformats-officedocument.spreadsheetml.table+xml"/>
  <Override PartName="/xl/tables/table284.xml" ContentType="application/vnd.openxmlformats-officedocument.spreadsheetml.table+xml"/>
  <Override PartName="/xl/tables/table285.xml" ContentType="application/vnd.openxmlformats-officedocument.spreadsheetml.table+xml"/>
  <Override PartName="/xl/tables/table286.xml" ContentType="application/vnd.openxmlformats-officedocument.spreadsheetml.table+xml"/>
  <Override PartName="/xl/tables/table287.xml" ContentType="application/vnd.openxmlformats-officedocument.spreadsheetml.table+xml"/>
  <Override PartName="/xl/tables/table288.xml" ContentType="application/vnd.openxmlformats-officedocument.spreadsheetml.table+xml"/>
  <Override PartName="/xl/tables/table289.xml" ContentType="application/vnd.openxmlformats-officedocument.spreadsheetml.table+xml"/>
  <Override PartName="/xl/comments29.xml" ContentType="application/vnd.openxmlformats-officedocument.spreadsheetml.comments+xml"/>
  <Override PartName="/xl/drawings/drawing40.xml" ContentType="application/vnd.openxmlformats-officedocument.drawing+xml"/>
  <Override PartName="/xl/tables/table290.xml" ContentType="application/vnd.openxmlformats-officedocument.spreadsheetml.table+xml"/>
  <Override PartName="/xl/tables/table291.xml" ContentType="application/vnd.openxmlformats-officedocument.spreadsheetml.table+xml"/>
  <Override PartName="/xl/tables/table292.xml" ContentType="application/vnd.openxmlformats-officedocument.spreadsheetml.table+xml"/>
  <Override PartName="/xl/tables/table293.xml" ContentType="application/vnd.openxmlformats-officedocument.spreadsheetml.table+xml"/>
  <Override PartName="/xl/tables/table294.xml" ContentType="application/vnd.openxmlformats-officedocument.spreadsheetml.table+xml"/>
  <Override PartName="/xl/tables/table295.xml" ContentType="application/vnd.openxmlformats-officedocument.spreadsheetml.table+xml"/>
  <Override PartName="/xl/tables/table296.xml" ContentType="application/vnd.openxmlformats-officedocument.spreadsheetml.table+xml"/>
  <Override PartName="/xl/tables/table297.xml" ContentType="application/vnd.openxmlformats-officedocument.spreadsheetml.table+xml"/>
  <Override PartName="/xl/tables/table298.xml" ContentType="application/vnd.openxmlformats-officedocument.spreadsheetml.table+xml"/>
  <Override PartName="/xl/tables/table299.xml" ContentType="application/vnd.openxmlformats-officedocument.spreadsheetml.table+xml"/>
  <Override PartName="/xl/comments30.xml" ContentType="application/vnd.openxmlformats-officedocument.spreadsheetml.comments+xml"/>
  <Override PartName="/xl/drawings/drawing41.xml" ContentType="application/vnd.openxmlformats-officedocument.drawing+xml"/>
  <Override PartName="/xl/tables/table300.xml" ContentType="application/vnd.openxmlformats-officedocument.spreadsheetml.table+xml"/>
  <Override PartName="/xl/tables/table301.xml" ContentType="application/vnd.openxmlformats-officedocument.spreadsheetml.table+xml"/>
  <Override PartName="/xl/tables/table302.xml" ContentType="application/vnd.openxmlformats-officedocument.spreadsheetml.table+xml"/>
  <Override PartName="/xl/tables/table303.xml" ContentType="application/vnd.openxmlformats-officedocument.spreadsheetml.table+xml"/>
  <Override PartName="/xl/tables/table304.xml" ContentType="application/vnd.openxmlformats-officedocument.spreadsheetml.table+xml"/>
  <Override PartName="/xl/tables/table305.xml" ContentType="application/vnd.openxmlformats-officedocument.spreadsheetml.table+xml"/>
  <Override PartName="/xl/tables/table306.xml" ContentType="application/vnd.openxmlformats-officedocument.spreadsheetml.table+xml"/>
  <Override PartName="/xl/tables/table307.xml" ContentType="application/vnd.openxmlformats-officedocument.spreadsheetml.table+xml"/>
  <Override PartName="/xl/tables/table308.xml" ContentType="application/vnd.openxmlformats-officedocument.spreadsheetml.table+xml"/>
  <Override PartName="/xl/tables/table309.xml" ContentType="application/vnd.openxmlformats-officedocument.spreadsheetml.table+xml"/>
  <Override PartName="/xl/comments31.xml" ContentType="application/vnd.openxmlformats-officedocument.spreadsheetml.comments+xml"/>
  <Override PartName="/xl/drawings/drawing42.xml" ContentType="application/vnd.openxmlformats-officedocument.drawing+xml"/>
  <Override PartName="/xl/tables/table310.xml" ContentType="application/vnd.openxmlformats-officedocument.spreadsheetml.table+xml"/>
  <Override PartName="/xl/tables/table311.xml" ContentType="application/vnd.openxmlformats-officedocument.spreadsheetml.table+xml"/>
  <Override PartName="/xl/tables/table312.xml" ContentType="application/vnd.openxmlformats-officedocument.spreadsheetml.table+xml"/>
  <Override PartName="/xl/tables/table313.xml" ContentType="application/vnd.openxmlformats-officedocument.spreadsheetml.table+xml"/>
  <Override PartName="/xl/tables/table314.xml" ContentType="application/vnd.openxmlformats-officedocument.spreadsheetml.table+xml"/>
  <Override PartName="/xl/tables/table315.xml" ContentType="application/vnd.openxmlformats-officedocument.spreadsheetml.table+xml"/>
  <Override PartName="/xl/tables/table316.xml" ContentType="application/vnd.openxmlformats-officedocument.spreadsheetml.table+xml"/>
  <Override PartName="/xl/tables/table317.xml" ContentType="application/vnd.openxmlformats-officedocument.spreadsheetml.table+xml"/>
  <Override PartName="/xl/tables/table318.xml" ContentType="application/vnd.openxmlformats-officedocument.spreadsheetml.table+xml"/>
  <Override PartName="/xl/tables/table319.xml" ContentType="application/vnd.openxmlformats-officedocument.spreadsheetml.table+xml"/>
  <Override PartName="/xl/comments32.xml" ContentType="application/vnd.openxmlformats-officedocument.spreadsheetml.comments+xml"/>
  <Override PartName="/xl/drawings/drawing43.xml" ContentType="application/vnd.openxmlformats-officedocument.drawing+xml"/>
  <Override PartName="/xl/tables/table320.xml" ContentType="application/vnd.openxmlformats-officedocument.spreadsheetml.table+xml"/>
  <Override PartName="/xl/tables/table321.xml" ContentType="application/vnd.openxmlformats-officedocument.spreadsheetml.table+xml"/>
  <Override PartName="/xl/tables/table322.xml" ContentType="application/vnd.openxmlformats-officedocument.spreadsheetml.table+xml"/>
  <Override PartName="/xl/tables/table323.xml" ContentType="application/vnd.openxmlformats-officedocument.spreadsheetml.table+xml"/>
  <Override PartName="/xl/tables/table324.xml" ContentType="application/vnd.openxmlformats-officedocument.spreadsheetml.table+xml"/>
  <Override PartName="/xl/tables/table325.xml" ContentType="application/vnd.openxmlformats-officedocument.spreadsheetml.table+xml"/>
  <Override PartName="/xl/tables/table326.xml" ContentType="application/vnd.openxmlformats-officedocument.spreadsheetml.table+xml"/>
  <Override PartName="/xl/tables/table327.xml" ContentType="application/vnd.openxmlformats-officedocument.spreadsheetml.table+xml"/>
  <Override PartName="/xl/tables/table328.xml" ContentType="application/vnd.openxmlformats-officedocument.spreadsheetml.table+xml"/>
  <Override PartName="/xl/tables/table329.xml" ContentType="application/vnd.openxmlformats-officedocument.spreadsheetml.table+xml"/>
  <Override PartName="/xl/comments33.xml" ContentType="application/vnd.openxmlformats-officedocument.spreadsheetml.comments+xml"/>
  <Override PartName="/xl/drawings/drawing44.xml" ContentType="application/vnd.openxmlformats-officedocument.drawing+xml"/>
  <Override PartName="/xl/tables/table330.xml" ContentType="application/vnd.openxmlformats-officedocument.spreadsheetml.table+xml"/>
  <Override PartName="/xl/tables/table331.xml" ContentType="application/vnd.openxmlformats-officedocument.spreadsheetml.table+xml"/>
  <Override PartName="/xl/tables/table332.xml" ContentType="application/vnd.openxmlformats-officedocument.spreadsheetml.table+xml"/>
  <Override PartName="/xl/tables/table333.xml" ContentType="application/vnd.openxmlformats-officedocument.spreadsheetml.table+xml"/>
  <Override PartName="/xl/tables/table334.xml" ContentType="application/vnd.openxmlformats-officedocument.spreadsheetml.table+xml"/>
  <Override PartName="/xl/tables/table335.xml" ContentType="application/vnd.openxmlformats-officedocument.spreadsheetml.table+xml"/>
  <Override PartName="/xl/tables/table336.xml" ContentType="application/vnd.openxmlformats-officedocument.spreadsheetml.table+xml"/>
  <Override PartName="/xl/tables/table337.xml" ContentType="application/vnd.openxmlformats-officedocument.spreadsheetml.table+xml"/>
  <Override PartName="/xl/tables/table338.xml" ContentType="application/vnd.openxmlformats-officedocument.spreadsheetml.table+xml"/>
  <Override PartName="/xl/tables/table339.xml" ContentType="application/vnd.openxmlformats-officedocument.spreadsheetml.table+xml"/>
  <Override PartName="/xl/comments34.xml" ContentType="application/vnd.openxmlformats-officedocument.spreadsheetml.comments+xml"/>
  <Override PartName="/xl/drawings/drawing45.xml" ContentType="application/vnd.openxmlformats-officedocument.drawing+xml"/>
  <Override PartName="/xl/tables/table340.xml" ContentType="application/vnd.openxmlformats-officedocument.spreadsheetml.table+xml"/>
  <Override PartName="/xl/tables/table341.xml" ContentType="application/vnd.openxmlformats-officedocument.spreadsheetml.table+xml"/>
  <Override PartName="/xl/tables/table342.xml" ContentType="application/vnd.openxmlformats-officedocument.spreadsheetml.table+xml"/>
  <Override PartName="/xl/tables/table343.xml" ContentType="application/vnd.openxmlformats-officedocument.spreadsheetml.table+xml"/>
  <Override PartName="/xl/tables/table344.xml" ContentType="application/vnd.openxmlformats-officedocument.spreadsheetml.table+xml"/>
  <Override PartName="/xl/tables/table345.xml" ContentType="application/vnd.openxmlformats-officedocument.spreadsheetml.table+xml"/>
  <Override PartName="/xl/tables/table346.xml" ContentType="application/vnd.openxmlformats-officedocument.spreadsheetml.table+xml"/>
  <Override PartName="/xl/tables/table347.xml" ContentType="application/vnd.openxmlformats-officedocument.spreadsheetml.table+xml"/>
  <Override PartName="/xl/tables/table348.xml" ContentType="application/vnd.openxmlformats-officedocument.spreadsheetml.table+xml"/>
  <Override PartName="/xl/tables/table349.xml" ContentType="application/vnd.openxmlformats-officedocument.spreadsheetml.table+xml"/>
  <Override PartName="/xl/comments35.xml" ContentType="application/vnd.openxmlformats-officedocument.spreadsheetml.comments+xml"/>
  <Override PartName="/xl/drawings/drawing46.xml" ContentType="application/vnd.openxmlformats-officedocument.drawing+xml"/>
  <Override PartName="/xl/drawings/drawing47.xml" ContentType="application/vnd.openxmlformats-officedocument.drawing+xml"/>
  <Override PartName="/xl/diagrams/data5.xml" ContentType="application/vnd.openxmlformats-officedocument.drawingml.diagramData+xml"/>
  <Override PartName="/xl/diagrams/layout5.xml" ContentType="application/vnd.openxmlformats-officedocument.drawingml.diagramLayout+xml"/>
  <Override PartName="/xl/diagrams/quickStyle5.xml" ContentType="application/vnd.openxmlformats-officedocument.drawingml.diagramStyle+xml"/>
  <Override PartName="/xl/diagrams/colors5.xml" ContentType="application/vnd.openxmlformats-officedocument.drawingml.diagramColors+xml"/>
  <Override PartName="/xl/diagrams/drawing5.xml" ContentType="application/vnd.ms-office.drawingml.diagramDrawing+xml"/>
  <Override PartName="/xl/drawings/drawing48.xml" ContentType="application/vnd.openxmlformats-officedocument.drawing+xml"/>
  <Override PartName="/xl/comments36.xml" ContentType="application/vnd.openxmlformats-officedocument.spreadsheetml.comments+xml"/>
  <Override PartName="/xl/drawings/drawing49.xml" ContentType="application/vnd.openxmlformats-officedocument.drawing+xml"/>
  <Override PartName="/xl/comments37.xml" ContentType="application/vnd.openxmlformats-officedocument.spreadsheetml.comments+xml"/>
  <Override PartName="/xl/drawings/drawing50.xml" ContentType="application/vnd.openxmlformats-officedocument.drawing+xml"/>
  <Override PartName="/xl/drawings/drawing51.xml" ContentType="application/vnd.openxmlformats-officedocument.drawing+xml"/>
  <Override PartName="/xl/tables/table350.xml" ContentType="application/vnd.openxmlformats-officedocument.spreadsheetml.table+xml"/>
  <Override PartName="/xl/tables/table351.xml" ContentType="application/vnd.openxmlformats-officedocument.spreadsheetml.table+xml"/>
  <Override PartName="/xl/tables/table352.xml" ContentType="application/vnd.openxmlformats-officedocument.spreadsheetml.table+xml"/>
  <Override PartName="/xl/tables/table353.xml" ContentType="application/vnd.openxmlformats-officedocument.spreadsheetml.table+xml"/>
  <Override PartName="/xl/tables/table354.xml" ContentType="application/vnd.openxmlformats-officedocument.spreadsheetml.table+xml"/>
  <Override PartName="/xl/tables/table355.xml" ContentType="application/vnd.openxmlformats-officedocument.spreadsheetml.table+xml"/>
  <Override PartName="/xl/tables/table356.xml" ContentType="application/vnd.openxmlformats-officedocument.spreadsheetml.table+xml"/>
  <Override PartName="/xl/tables/table357.xml" ContentType="application/vnd.openxmlformats-officedocument.spreadsheetml.table+xml"/>
  <Override PartName="/xl/tables/table358.xml" ContentType="application/vnd.openxmlformats-officedocument.spreadsheetml.table+xml"/>
  <Override PartName="/xl/tables/table359.xml" ContentType="application/vnd.openxmlformats-officedocument.spreadsheetml.table+xml"/>
  <Override PartName="/xl/comments38.xml" ContentType="application/vnd.openxmlformats-officedocument.spreadsheetml.comments+xml"/>
  <Override PartName="/xl/drawings/drawing52.xml" ContentType="application/vnd.openxmlformats-officedocument.drawing+xml"/>
  <Override PartName="/xl/tables/table360.xml" ContentType="application/vnd.openxmlformats-officedocument.spreadsheetml.table+xml"/>
  <Override PartName="/xl/tables/table361.xml" ContentType="application/vnd.openxmlformats-officedocument.spreadsheetml.table+xml"/>
  <Override PartName="/xl/tables/table362.xml" ContentType="application/vnd.openxmlformats-officedocument.spreadsheetml.table+xml"/>
  <Override PartName="/xl/tables/table363.xml" ContentType="application/vnd.openxmlformats-officedocument.spreadsheetml.table+xml"/>
  <Override PartName="/xl/tables/table364.xml" ContentType="application/vnd.openxmlformats-officedocument.spreadsheetml.table+xml"/>
  <Override PartName="/xl/tables/table365.xml" ContentType="application/vnd.openxmlformats-officedocument.spreadsheetml.table+xml"/>
  <Override PartName="/xl/tables/table366.xml" ContentType="application/vnd.openxmlformats-officedocument.spreadsheetml.table+xml"/>
  <Override PartName="/xl/tables/table367.xml" ContentType="application/vnd.openxmlformats-officedocument.spreadsheetml.table+xml"/>
  <Override PartName="/xl/tables/table368.xml" ContentType="application/vnd.openxmlformats-officedocument.spreadsheetml.table+xml"/>
  <Override PartName="/xl/tables/table369.xml" ContentType="application/vnd.openxmlformats-officedocument.spreadsheetml.table+xml"/>
  <Override PartName="/xl/comments39.xml" ContentType="application/vnd.openxmlformats-officedocument.spreadsheetml.comments+xml"/>
  <Override PartName="/xl/drawings/drawing53.xml" ContentType="application/vnd.openxmlformats-officedocument.drawing+xml"/>
  <Override PartName="/xl/tables/table370.xml" ContentType="application/vnd.openxmlformats-officedocument.spreadsheetml.table+xml"/>
  <Override PartName="/xl/tables/table371.xml" ContentType="application/vnd.openxmlformats-officedocument.spreadsheetml.table+xml"/>
  <Override PartName="/xl/tables/table372.xml" ContentType="application/vnd.openxmlformats-officedocument.spreadsheetml.table+xml"/>
  <Override PartName="/xl/tables/table373.xml" ContentType="application/vnd.openxmlformats-officedocument.spreadsheetml.table+xml"/>
  <Override PartName="/xl/tables/table374.xml" ContentType="application/vnd.openxmlformats-officedocument.spreadsheetml.table+xml"/>
  <Override PartName="/xl/tables/table375.xml" ContentType="application/vnd.openxmlformats-officedocument.spreadsheetml.table+xml"/>
  <Override PartName="/xl/tables/table376.xml" ContentType="application/vnd.openxmlformats-officedocument.spreadsheetml.table+xml"/>
  <Override PartName="/xl/tables/table377.xml" ContentType="application/vnd.openxmlformats-officedocument.spreadsheetml.table+xml"/>
  <Override PartName="/xl/tables/table378.xml" ContentType="application/vnd.openxmlformats-officedocument.spreadsheetml.table+xml"/>
  <Override PartName="/xl/tables/table379.xml" ContentType="application/vnd.openxmlformats-officedocument.spreadsheetml.table+xml"/>
  <Override PartName="/xl/comments40.xml" ContentType="application/vnd.openxmlformats-officedocument.spreadsheetml.comments+xml"/>
  <Override PartName="/xl/drawings/drawing54.xml" ContentType="application/vnd.openxmlformats-officedocument.drawing+xml"/>
  <Override PartName="/xl/diagrams/data6.xml" ContentType="application/vnd.openxmlformats-officedocument.drawingml.diagramData+xml"/>
  <Override PartName="/xl/diagrams/layout6.xml" ContentType="application/vnd.openxmlformats-officedocument.drawingml.diagramLayout+xml"/>
  <Override PartName="/xl/diagrams/quickStyle6.xml" ContentType="application/vnd.openxmlformats-officedocument.drawingml.diagramStyle+xml"/>
  <Override PartName="/xl/diagrams/colors6.xml" ContentType="application/vnd.openxmlformats-officedocument.drawingml.diagramColors+xml"/>
  <Override PartName="/xl/diagrams/drawing6.xml" ContentType="application/vnd.ms-office.drawingml.diagramDrawing+xml"/>
  <Override PartName="/xl/drawings/drawing5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6.xml" ContentType="application/vnd.openxmlformats-officedocument.drawingml.chartshapes+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7.xml" ContentType="application/vnd.openxmlformats-officedocument.drawingml.chartshapes+xml"/>
  <Override PartName="/xl/drawings/drawing58.xml" ContentType="application/vnd.openxmlformats-officedocument.drawing+xml"/>
  <Override PartName="/xl/drawings/drawing59.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60.xml" ContentType="application/vnd.openxmlformats-officedocument.drawingml.chartshapes+xml"/>
  <Override PartName="/xl/drawings/drawing61.xml" ContentType="application/vnd.openxmlformats-officedocument.drawing+xml"/>
  <Override PartName="/xl/drawings/drawing62.xml" ContentType="application/vnd.openxmlformats-officedocument.drawing+xml"/>
  <Override PartName="/xl/charts/chart4.xml" ContentType="application/vnd.openxmlformats-officedocument.drawingml.chart+xml"/>
  <Override PartName="/xl/drawings/drawing63.xml" ContentType="application/vnd.openxmlformats-officedocument.drawing+xml"/>
  <Override PartName="/xl/drawings/drawing64.xml" ContentType="application/vnd.openxmlformats-officedocument.drawing+xml"/>
  <Override PartName="/xl/charts/chart5.xml" ContentType="application/vnd.openxmlformats-officedocument.drawingml.chart+xml"/>
  <Override PartName="/xl/drawings/drawing65.xml" ContentType="application/vnd.openxmlformats-officedocument.drawing+xml"/>
  <Override PartName="/xl/drawings/drawing66.xml" ContentType="application/vnd.openxmlformats-officedocument.drawing+xml"/>
  <Override PartName="/xl/charts/chart6.xml" ContentType="application/vnd.openxmlformats-officedocument.drawingml.chart+xml"/>
  <Override PartName="/xl/drawings/drawing67.xml" ContentType="application/vnd.openxmlformats-officedocument.drawingml.chartshapes+xml"/>
  <Override PartName="/xl/charts/chart7.xml" ContentType="application/vnd.openxmlformats-officedocument.drawingml.chart+xml"/>
  <Override PartName="/xl/drawings/drawing68.xml" ContentType="application/vnd.openxmlformats-officedocument.drawingml.chartshapes+xml"/>
  <Override PartName="/xl/charts/chart8.xml" ContentType="application/vnd.openxmlformats-officedocument.drawingml.chart+xml"/>
  <Override PartName="/xl/drawings/drawing69.xml" ContentType="application/vnd.openxmlformats-officedocument.drawingml.chartshapes+xml"/>
  <Override PartName="/xl/drawings/drawing70.xml" ContentType="application/vnd.openxmlformats-officedocument.drawing+xml"/>
  <Override PartName="/xl/drawings/drawing71.xml" ContentType="application/vnd.openxmlformats-officedocument.drawing+xml"/>
  <Override PartName="/xl/charts/chart9.xml" ContentType="application/vnd.openxmlformats-officedocument.drawingml.chart+xml"/>
  <Override PartName="/xl/drawings/drawing72.xml" ContentType="application/vnd.openxmlformats-officedocument.drawingml.chartshapes+xml"/>
  <Override PartName="/xl/charts/chart10.xml" ContentType="application/vnd.openxmlformats-officedocument.drawingml.chart+xml"/>
  <Override PartName="/xl/drawings/drawing73.xml" ContentType="application/vnd.openxmlformats-officedocument.drawingml.chartshapes+xml"/>
  <Override PartName="/xl/charts/chart11.xml" ContentType="application/vnd.openxmlformats-officedocument.drawingml.chart+xml"/>
  <Override PartName="/xl/drawings/drawing74.xml" ContentType="application/vnd.openxmlformats-officedocument.drawingml.chartshapes+xml"/>
  <Override PartName="/xl/drawings/drawing75.xml" ContentType="application/vnd.openxmlformats-officedocument.drawing+xml"/>
  <Override PartName="/xl/drawings/drawing76.xml" ContentType="application/vnd.openxmlformats-officedocument.drawing+xml"/>
  <Override PartName="/xl/tables/table380.xml" ContentType="application/vnd.openxmlformats-officedocument.spreadsheetml.table+xml"/>
  <Override PartName="/xl/tables/table381.xml" ContentType="application/vnd.openxmlformats-officedocument.spreadsheetml.table+xml"/>
  <Override PartName="/xl/tables/table382.xml" ContentType="application/vnd.openxmlformats-officedocument.spreadsheetml.table+xml"/>
  <Override PartName="/xl/tables/table383.xml" ContentType="application/vnd.openxmlformats-officedocument.spreadsheetml.table+xml"/>
  <Override PartName="/xl/tables/table384.xml" ContentType="application/vnd.openxmlformats-officedocument.spreadsheetml.table+xml"/>
  <Override PartName="/xl/tables/table385.xml" ContentType="application/vnd.openxmlformats-officedocument.spreadsheetml.table+xml"/>
  <Override PartName="/xl/tables/table386.xml" ContentType="application/vnd.openxmlformats-officedocument.spreadsheetml.table+xml"/>
  <Override PartName="/xl/tables/table387.xml" ContentType="application/vnd.openxmlformats-officedocument.spreadsheetml.table+xml"/>
  <Override PartName="/xl/tables/table388.xml" ContentType="application/vnd.openxmlformats-officedocument.spreadsheetml.table+xml"/>
  <Override PartName="/xl/tables/table389.xml" ContentType="application/vnd.openxmlformats-officedocument.spreadsheetml.table+xml"/>
  <Override PartName="/xl/comments41.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codeName="ThisWorkbook" defaultThemeVersion="124226"/>
  <mc:AlternateContent xmlns:mc="http://schemas.openxmlformats.org/markup-compatibility/2006">
    <mc:Choice Requires="x15">
      <x15ac:absPath xmlns:x15ac="http://schemas.microsoft.com/office/spreadsheetml/2010/11/ac" url="C:\Users\Aguas\Documents\CTIE Agua\Indicadores Hidricos\Actualizacion Sinigirh\Compendio Actualizacion a 2021\"/>
    </mc:Choice>
  </mc:AlternateContent>
  <bookViews>
    <workbookView xWindow="0" yWindow="0" windowWidth="19200" windowHeight="7050" tabRatio="860"/>
  </bookViews>
  <sheets>
    <sheet name="Presentación" sheetId="316" r:id="rId1"/>
    <sheet name="Introducción" sheetId="79" r:id="rId2"/>
    <sheet name="Indice de Contenido" sheetId="288" r:id="rId3"/>
    <sheet name="INDICE MDEA" sheetId="80" r:id="rId4"/>
    <sheet name="CIIU 4" sheetId="353" state="hidden" r:id="rId5"/>
    <sheet name="C1" sheetId="161" r:id="rId6"/>
    <sheet name="1.1.2.b.1" sheetId="162" r:id="rId7"/>
    <sheet name="HM 1.1.2.b.1" sheetId="201" r:id="rId8"/>
    <sheet name="1.1.2.d.1" sheetId="173" r:id="rId9"/>
    <sheet name="HM 1.1.2.d.1" sheetId="202" r:id="rId10"/>
    <sheet name="1.1.2.f" sheetId="184" r:id="rId11"/>
    <sheet name="HM 1.1.2.f" sheetId="203" r:id="rId12"/>
    <sheet name="1.3.2.a.1" sheetId="185" r:id="rId13"/>
    <sheet name="HM 1.3.2.a.1" sheetId="204" r:id="rId14"/>
    <sheet name="1.3.2.b.1" sheetId="186" r:id="rId15"/>
    <sheet name="HM 1.3.2.b.1" sheetId="205" r:id="rId16"/>
    <sheet name="1.3.2.b.2" sheetId="187" r:id="rId17"/>
    <sheet name="HM 1.3.2.b.2" sheetId="206" r:id="rId18"/>
    <sheet name="1.3.2.f.1" sheetId="188" r:id="rId19"/>
    <sheet name="HM 1.3.2.f.1" sheetId="207" r:id="rId20"/>
    <sheet name="1.3.2.f.2" sheetId="189" r:id="rId21"/>
    <sheet name="HM 1.3.2.f.2" sheetId="208" r:id="rId22"/>
    <sheet name="1.3.2.f.3" sheetId="190" r:id="rId23"/>
    <sheet name="HM 1.3.2.f.3" sheetId="209" r:id="rId24"/>
    <sheet name="1.3.2.f.5" sheetId="313" r:id="rId25"/>
    <sheet name="HM 1.3.2.f.5" sheetId="314" r:id="rId26"/>
    <sheet name="C2" sheetId="99" r:id="rId27"/>
    <sheet name="2.6.1.a.1" sheetId="191" r:id="rId28"/>
    <sheet name="HM 2.6.1.a.1" sheetId="210" r:id="rId29"/>
    <sheet name="2.6.1.b.1" sheetId="175" r:id="rId30"/>
    <sheet name="HM 2.6.1.b.1" sheetId="211" r:id="rId31"/>
    <sheet name="2.6.1.b.2" sheetId="278" r:id="rId32"/>
    <sheet name="HM 2.6.1.b.2" sheetId="280" r:id="rId33"/>
    <sheet name="2.6.1.b.4" sheetId="279" r:id="rId34"/>
    <sheet name="HM 2.6.1.b.4" sheetId="281" r:id="rId35"/>
    <sheet name="2.6.2.a" sheetId="12" r:id="rId36"/>
    <sheet name="HM 2.6.2.a" sheetId="214" r:id="rId37"/>
    <sheet name="2.6.2.b" sheetId="233" r:id="rId38"/>
    <sheet name="HM 2.6.2.b" sheetId="235" r:id="rId39"/>
    <sheet name="2.6.2.c" sheetId="234" r:id="rId40"/>
    <sheet name="HM 2.6.2.c" sheetId="236" r:id="rId41"/>
    <sheet name="2.6.2.d" sheetId="282" r:id="rId42"/>
    <sheet name="HM 2.6.2.d" sheetId="283" r:id="rId43"/>
    <sheet name="2.6.2.e" sheetId="284" r:id="rId44"/>
    <sheet name="HM 2.6.2.e" sheetId="285" r:id="rId45"/>
    <sheet name="2.6.2.h" sheetId="196" r:id="rId46"/>
    <sheet name="HM 2.6.2.h" sheetId="216" r:id="rId47"/>
    <sheet name="2.6.2.k" sheetId="241" r:id="rId48"/>
    <sheet name="HM 2.6.2.k" sheetId="242" r:id="rId49"/>
    <sheet name="2.6.2.n" sheetId="286" r:id="rId50"/>
    <sheet name="HM 2.6.2.n" sheetId="287" r:id="rId51"/>
    <sheet name="C3" sheetId="108" r:id="rId52"/>
    <sheet name="3.2.1.a" sheetId="243" r:id="rId53"/>
    <sheet name="HM 3.2.1.a" sheetId="244" r:id="rId54"/>
    <sheet name="3.2.2.b" sheetId="249" r:id="rId55"/>
    <sheet name="HM 3.2.2.b" sheetId="250" r:id="rId56"/>
    <sheet name="3.2.3.a.1" sheetId="255" r:id="rId57"/>
    <sheet name="HM 3.2.3.a.1" sheetId="218" r:id="rId58"/>
    <sheet name="3.2.3.a.2" sheetId="256" r:id="rId59"/>
    <sheet name="HM 3.2.3.a.2" sheetId="219" r:id="rId60"/>
    <sheet name="3.2.3.b" sheetId="264" r:id="rId61"/>
    <sheet name="HM 3.2.3.b" sheetId="257" r:id="rId62"/>
    <sheet name="C4" sheetId="109" r:id="rId63"/>
    <sheet name="C5" sheetId="106" r:id="rId64"/>
    <sheet name="5.1.1.a" sheetId="27" r:id="rId65"/>
    <sheet name="HM 5.1.1.a" sheetId="224" r:id="rId66"/>
    <sheet name="5.1.1.b" sheetId="309" r:id="rId67"/>
    <sheet name="HM 5.1.1.b" sheetId="310" r:id="rId68"/>
    <sheet name="5.1.2.a" sheetId="93" r:id="rId69"/>
    <sheet name="HM 5.1.2.a" sheetId="225" r:id="rId70"/>
    <sheet name="5.1.2.b" sheetId="45" r:id="rId71"/>
    <sheet name="HM 5.1.2.b" sheetId="227" r:id="rId72"/>
    <sheet name="5.1.2.d" sheetId="273" r:id="rId73"/>
    <sheet name="HM 5.1.2.d" sheetId="274" r:id="rId74"/>
    <sheet name="5.1.2.e" sheetId="180" r:id="rId75"/>
    <sheet name="HM 5.1.2.e" sheetId="229" r:id="rId76"/>
    <sheet name="5.1.2.f" sheetId="43" r:id="rId77"/>
    <sheet name="HM 5.1.2.f" sheetId="226" r:id="rId78"/>
    <sheet name="5.1.2.g" sheetId="311" r:id="rId79"/>
    <sheet name="HM 5.1.2.g" sheetId="312" r:id="rId80"/>
    <sheet name="C6" sheetId="275" r:id="rId81"/>
    <sheet name="Indice Complementarios" sheetId="289" r:id="rId82"/>
    <sheet name="Población por Región de Planifi" sheetId="290" r:id="rId83"/>
    <sheet name="HM Población por Región de Plan" sheetId="291" r:id="rId84"/>
    <sheet name="Tamaño promedio del hogar" sheetId="292" r:id="rId85"/>
    <sheet name="HM Tamaño promedio del hogar" sheetId="293" r:id="rId86"/>
    <sheet name="Regiones climáticas" sheetId="171" r:id="rId87"/>
    <sheet name="Pobla autoabast" sheetId="317" r:id="rId88"/>
    <sheet name="HM Pobla autoabast" sheetId="318" r:id="rId89"/>
    <sheet name="Pobla red public Sin Trat AR" sheetId="319" r:id="rId90"/>
    <sheet name="HM pobla red publ Sin Trat AR" sheetId="320" r:id="rId91"/>
    <sheet name="Pobla SinTrat AR" sheetId="322" r:id="rId92"/>
    <sheet name="HM Pobla Sin Trat AR" sheetId="324" r:id="rId93"/>
    <sheet name="Indice indicadores" sheetId="294" r:id="rId94"/>
    <sheet name="6.1.1" sheetId="333" r:id="rId95"/>
    <sheet name="Metadato 6.1.1" sheetId="334" r:id="rId96"/>
    <sheet name="6.2.1.a" sheetId="335" r:id="rId97"/>
    <sheet name="Metadato 6.2.1.a" sheetId="336" r:id="rId98"/>
    <sheet name="6.2.1.b" sheetId="337" r:id="rId99"/>
    <sheet name="Metadato 6.2.1.b" sheetId="338" r:id="rId100"/>
    <sheet name="6.3.1" sheetId="354" r:id="rId101"/>
    <sheet name="Metadato 6.3.1" sheetId="355" r:id="rId102"/>
    <sheet name="6.3.2" sheetId="341" r:id="rId103"/>
    <sheet name="Metadato 6.3.2" sheetId="342" r:id="rId104"/>
    <sheet name="6.4.1" sheetId="343" r:id="rId105"/>
    <sheet name="Metadato 6.4.1" sheetId="344" r:id="rId106"/>
    <sheet name="6.4.2" sheetId="345" r:id="rId107"/>
    <sheet name="Metadato 6.4.2" sheetId="346" r:id="rId108"/>
    <sheet name="6.5.1" sheetId="347" r:id="rId109"/>
    <sheet name="Metadato 6.5.1" sheetId="348" r:id="rId110"/>
    <sheet name="6.5.2" sheetId="349" r:id="rId111"/>
    <sheet name="Metadato 6.5.2" sheetId="350" r:id="rId112"/>
    <sheet name="6.b.1" sheetId="351" r:id="rId113"/>
    <sheet name="Metadato 6.b.1" sheetId="352" r:id="rId114"/>
    <sheet name="TRWR" sheetId="11" r:id="rId115"/>
    <sheet name="HM TRWR" sheetId="213" r:id="rId116"/>
  </sheets>
  <externalReferences>
    <externalReference r:id="rId117"/>
    <externalReference r:id="rId118"/>
    <externalReference r:id="rId119"/>
    <externalReference r:id="rId120"/>
    <externalReference r:id="rId121"/>
    <externalReference r:id="rId122"/>
    <externalReference r:id="rId123"/>
  </externalReferences>
  <definedNames>
    <definedName name="_xlnm._FilterDatabase" localSheetId="49" hidden="1">'2.6.2.n'!$A$12:$Q$43</definedName>
    <definedName name="_xlnm._FilterDatabase" localSheetId="68" hidden="1">'5.1.2.a'!#REF!</definedName>
    <definedName name="_xlnm._FilterDatabase" localSheetId="4" hidden="1">'CIIU 4'!$A$2:$H$417</definedName>
    <definedName name="IndicadoresODS">'[1]Fila 6. Indicadores ODS '!$B$1:$B$245</definedName>
    <definedName name="look">#REF!</definedName>
    <definedName name="Metas_ODS">'[2]Listas '!$C$2:$C$170</definedName>
    <definedName name="MetasODS">'[1]Fila 4. Metas ODS '!$A$1:$A$169</definedName>
    <definedName name="Nombre_indicador_ODS">'[2]Listas '!$G$2:$G$246</definedName>
    <definedName name="Numero.indicador.ODS">'[1]Fila 5. Número del indicador'!$A$1:$A$245</definedName>
    <definedName name="Numero_indicador">'[2]Listas '!$E$2:$E$247</definedName>
    <definedName name="Objetivos">'[1]Fila 3. Lista ODS'!$A$1:$A$17</definedName>
    <definedName name="ODS">'[2]Listas '!$A$2:$A$18</definedName>
    <definedName name="Tipo_indicador">'[2]Listas '!$I$2:$I$4</definedName>
    <definedName name="Tipo_operacion">'[3]Listas '!$K$2:$K$5</definedName>
    <definedName name="Tipo_operación">'[2]Listas '!$K$2:$K$5</definedName>
    <definedName name="Tipoindicador">'[1]Fila 12. Tipo de indicador'!$A$1:$A$3</definedName>
    <definedName name="Tipooperacion">'[1]Fila 23. Tipo de operación esta'!$A$1:$A$4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29" i="11" l="1"/>
  <c r="C8" i="11"/>
  <c r="E28" i="11" l="1"/>
  <c r="D15" i="180"/>
  <c r="E15" i="180"/>
  <c r="F15" i="180"/>
  <c r="G15" i="180"/>
  <c r="H15" i="180"/>
  <c r="I15" i="180"/>
  <c r="J15" i="180"/>
  <c r="K15" i="180"/>
  <c r="L15" i="180"/>
  <c r="M15" i="180"/>
  <c r="N15" i="180"/>
  <c r="O15" i="180"/>
  <c r="P15" i="180"/>
  <c r="Q15" i="180"/>
  <c r="R15" i="180"/>
  <c r="C15" i="180"/>
  <c r="F16" i="243" l="1"/>
  <c r="E16" i="243"/>
  <c r="D16" i="243"/>
  <c r="K15" i="243"/>
  <c r="J15" i="243"/>
  <c r="I15" i="243"/>
  <c r="H15" i="243"/>
  <c r="G15" i="243"/>
  <c r="F15" i="243"/>
  <c r="E15" i="243"/>
  <c r="D15" i="243"/>
  <c r="C15" i="243"/>
  <c r="C15" i="175" l="1"/>
  <c r="C15" i="191"/>
  <c r="D40" i="286" l="1"/>
  <c r="L15" i="243" s="1"/>
  <c r="F42" i="286"/>
  <c r="H42" i="286"/>
  <c r="J42" i="286"/>
  <c r="H40" i="286"/>
  <c r="L19" i="243" s="1"/>
  <c r="H37" i="286"/>
  <c r="K19" i="243" s="1"/>
  <c r="G40" i="286"/>
  <c r="L18" i="243" s="1"/>
  <c r="G37" i="286"/>
  <c r="K18" i="243" s="1"/>
  <c r="E40" i="286"/>
  <c r="E42" i="286" s="1"/>
  <c r="F40" i="286"/>
  <c r="F37" i="286"/>
  <c r="K17" i="243" s="1"/>
  <c r="J40" i="286"/>
  <c r="J37" i="286"/>
  <c r="K20" i="243" s="1"/>
  <c r="G42" i="286" l="1"/>
  <c r="L17" i="243"/>
  <c r="L16" i="243"/>
  <c r="L13" i="243" s="1"/>
  <c r="E37" i="286"/>
  <c r="K16" i="243" s="1"/>
  <c r="K13" i="243" s="1"/>
  <c r="D42" i="286"/>
  <c r="K41" i="286"/>
  <c r="E14" i="241"/>
  <c r="E15" i="241"/>
  <c r="E16" i="241"/>
  <c r="E17" i="241"/>
  <c r="E18" i="241"/>
  <c r="E19" i="241"/>
  <c r="E20" i="241"/>
  <c r="E21" i="241"/>
  <c r="I38" i="286" s="1"/>
  <c r="I39" i="286" s="1"/>
  <c r="E22" i="241"/>
  <c r="I41" i="286" s="1"/>
  <c r="I42" i="286" s="1"/>
  <c r="E13" i="241"/>
  <c r="L21" i="196"/>
  <c r="K42" i="286" l="1"/>
  <c r="K40" i="286"/>
  <c r="E14" i="284"/>
  <c r="E15" i="284"/>
  <c r="E16" i="284"/>
  <c r="E17" i="284"/>
  <c r="E18" i="284"/>
  <c r="E19" i="284"/>
  <c r="E20" i="284"/>
  <c r="E21" i="284"/>
  <c r="E22" i="284"/>
  <c r="E13" i="284"/>
  <c r="J19" i="282"/>
  <c r="J20" i="282"/>
  <c r="J21" i="282"/>
  <c r="J22" i="282"/>
  <c r="J23" i="282"/>
  <c r="J18" i="282"/>
  <c r="E14" i="234"/>
  <c r="E15" i="234"/>
  <c r="E16" i="234"/>
  <c r="E17" i="234"/>
  <c r="E18" i="234"/>
  <c r="E19" i="234"/>
  <c r="E20" i="234"/>
  <c r="E21" i="234"/>
  <c r="E22" i="234"/>
  <c r="E13" i="234"/>
  <c r="E14" i="233"/>
  <c r="E15" i="233"/>
  <c r="E16" i="233"/>
  <c r="E17" i="233"/>
  <c r="E18" i="233"/>
  <c r="E19" i="233"/>
  <c r="E20" i="233"/>
  <c r="E21" i="233"/>
  <c r="E22" i="233"/>
  <c r="E13" i="233"/>
  <c r="E22" i="12"/>
  <c r="F52" i="354" l="1"/>
  <c r="E52" i="354"/>
  <c r="D52" i="354"/>
  <c r="C52" i="354"/>
  <c r="B52" i="354"/>
  <c r="F51" i="354"/>
  <c r="E51" i="354"/>
  <c r="D51" i="354"/>
  <c r="C51" i="354"/>
  <c r="B51" i="354"/>
  <c r="F50" i="354"/>
  <c r="E50" i="354"/>
  <c r="D50" i="354"/>
  <c r="C50" i="354"/>
  <c r="B50" i="354"/>
  <c r="F49" i="354"/>
  <c r="E49" i="354"/>
  <c r="D49" i="354"/>
  <c r="C49" i="354"/>
  <c r="B49" i="354"/>
  <c r="F48" i="354"/>
  <c r="E48" i="354"/>
  <c r="D48" i="354"/>
  <c r="C48" i="354"/>
  <c r="B48" i="354"/>
  <c r="F35" i="351"/>
  <c r="F34" i="351"/>
  <c r="F33" i="351"/>
  <c r="F32" i="351"/>
  <c r="F31" i="351"/>
  <c r="F30" i="351"/>
  <c r="F29" i="351"/>
  <c r="F28" i="351"/>
  <c r="AB20" i="351"/>
  <c r="Y20" i="351"/>
  <c r="V20" i="351"/>
  <c r="P20" i="351"/>
  <c r="O20" i="351"/>
  <c r="M20" i="351"/>
  <c r="L20" i="351"/>
  <c r="J20" i="351"/>
  <c r="I20" i="351"/>
  <c r="F20" i="351"/>
  <c r="AB19" i="351"/>
  <c r="Y19" i="351"/>
  <c r="V19" i="351"/>
  <c r="F19" i="351"/>
  <c r="AB18" i="351"/>
  <c r="Y18" i="351"/>
  <c r="V18" i="351"/>
  <c r="F18" i="351"/>
  <c r="AB17" i="351"/>
  <c r="Y17" i="351"/>
  <c r="V17" i="351"/>
  <c r="F17" i="351"/>
  <c r="AB16" i="351"/>
  <c r="Y16" i="351"/>
  <c r="V16" i="351"/>
  <c r="F16" i="351"/>
  <c r="AB15" i="351"/>
  <c r="Y15" i="351"/>
  <c r="V15" i="351"/>
  <c r="F15" i="351"/>
  <c r="AB14" i="351"/>
  <c r="Y14" i="351"/>
  <c r="V14" i="351"/>
  <c r="F14" i="351"/>
  <c r="AB13" i="351"/>
  <c r="Y13" i="351"/>
  <c r="V13" i="351"/>
  <c r="F13" i="351"/>
  <c r="AQ19" i="333"/>
  <c r="AO19" i="333"/>
  <c r="AM19" i="333"/>
  <c r="AK19" i="333"/>
  <c r="AI19" i="333"/>
  <c r="AG19" i="333"/>
  <c r="AE19" i="333"/>
  <c r="AB19" i="333"/>
  <c r="Z19" i="333"/>
  <c r="X19" i="333"/>
  <c r="V19" i="333"/>
  <c r="T19" i="333"/>
  <c r="R19" i="333"/>
  <c r="O19" i="333"/>
  <c r="M19" i="333"/>
  <c r="J19" i="333"/>
  <c r="H19" i="333"/>
  <c r="E19" i="333"/>
  <c r="AQ18" i="333"/>
  <c r="AO18" i="333"/>
  <c r="AM18" i="333"/>
  <c r="AK18" i="333"/>
  <c r="AI18" i="333"/>
  <c r="AG18" i="333"/>
  <c r="AE18" i="333"/>
  <c r="AB18" i="333"/>
  <c r="Z18" i="333"/>
  <c r="X18" i="333"/>
  <c r="V18" i="333"/>
  <c r="T18" i="333"/>
  <c r="R18" i="333"/>
  <c r="O18" i="333"/>
  <c r="M18" i="333"/>
  <c r="J18" i="333"/>
  <c r="H18" i="333"/>
  <c r="E18" i="333"/>
  <c r="AQ17" i="333"/>
  <c r="AO17" i="333"/>
  <c r="AM17" i="333"/>
  <c r="AK17" i="333"/>
  <c r="AI17" i="333"/>
  <c r="AG17" i="333"/>
  <c r="AE17" i="333"/>
  <c r="AB17" i="333"/>
  <c r="Z17" i="333"/>
  <c r="X17" i="333"/>
  <c r="V17" i="333"/>
  <c r="T17" i="333"/>
  <c r="R17" i="333"/>
  <c r="O17" i="333"/>
  <c r="M17" i="333"/>
  <c r="J17" i="333"/>
  <c r="H17" i="333"/>
  <c r="E17" i="333"/>
  <c r="AQ16" i="333"/>
  <c r="AO16" i="333"/>
  <c r="AM16" i="333"/>
  <c r="AK16" i="333"/>
  <c r="AI16" i="333"/>
  <c r="AG16" i="333"/>
  <c r="AE16" i="333"/>
  <c r="AB16" i="333"/>
  <c r="Z16" i="333"/>
  <c r="X16" i="333"/>
  <c r="V16" i="333"/>
  <c r="T16" i="333"/>
  <c r="R16" i="333"/>
  <c r="O16" i="333"/>
  <c r="M16" i="333"/>
  <c r="J16" i="333"/>
  <c r="H16" i="333"/>
  <c r="E16" i="333"/>
  <c r="AQ15" i="333"/>
  <c r="AO15" i="333"/>
  <c r="AM15" i="333"/>
  <c r="AK15" i="333"/>
  <c r="AI15" i="333"/>
  <c r="AG15" i="333"/>
  <c r="AE15" i="333"/>
  <c r="AB15" i="333"/>
  <c r="Z15" i="333"/>
  <c r="X15" i="333"/>
  <c r="V15" i="333"/>
  <c r="T15" i="333"/>
  <c r="R15" i="333"/>
  <c r="O15" i="333"/>
  <c r="M15" i="333"/>
  <c r="J15" i="333"/>
  <c r="H15" i="333"/>
  <c r="E15" i="333"/>
  <c r="AQ14" i="333"/>
  <c r="AO14" i="333"/>
  <c r="AM14" i="333"/>
  <c r="AK14" i="333"/>
  <c r="AI14" i="333"/>
  <c r="AG14" i="333"/>
  <c r="AE14" i="333"/>
  <c r="AB14" i="333"/>
  <c r="Z14" i="333"/>
  <c r="X14" i="333"/>
  <c r="V14" i="333"/>
  <c r="T14" i="333"/>
  <c r="R14" i="333"/>
  <c r="O14" i="333"/>
  <c r="M14" i="333"/>
  <c r="J14" i="333"/>
  <c r="H14" i="333"/>
  <c r="E14" i="333"/>
  <c r="G14" i="241" l="1"/>
  <c r="H14" i="241"/>
  <c r="G15" i="241"/>
  <c r="H15" i="241"/>
  <c r="G16" i="241"/>
  <c r="H16" i="241"/>
  <c r="G17" i="241"/>
  <c r="H17" i="241"/>
  <c r="G18" i="241"/>
  <c r="H18" i="241"/>
  <c r="G19" i="241"/>
  <c r="H19" i="241"/>
  <c r="G20" i="241"/>
  <c r="H20" i="241"/>
  <c r="G22" i="241"/>
  <c r="H22" i="241"/>
  <c r="H13" i="241"/>
  <c r="G13" i="241"/>
  <c r="J39" i="286" l="1"/>
  <c r="J34" i="286"/>
  <c r="J36" i="286" s="1"/>
  <c r="J31" i="286"/>
  <c r="I20" i="243" s="1"/>
  <c r="J28" i="286"/>
  <c r="H20" i="243" s="1"/>
  <c r="J25" i="286"/>
  <c r="K22" i="286"/>
  <c r="K19" i="286"/>
  <c r="K16" i="286"/>
  <c r="F34" i="286"/>
  <c r="F31" i="286"/>
  <c r="F28" i="286"/>
  <c r="F25" i="286"/>
  <c r="G25" i="286"/>
  <c r="G18" i="243" s="1"/>
  <c r="G28" i="286"/>
  <c r="G31" i="286"/>
  <c r="G34" i="286"/>
  <c r="G39" i="286"/>
  <c r="G33" i="286" l="1"/>
  <c r="I18" i="243"/>
  <c r="G36" i="286"/>
  <c r="J18" i="243"/>
  <c r="G30" i="286"/>
  <c r="H18" i="243"/>
  <c r="E28" i="286"/>
  <c r="E30" i="286" s="1"/>
  <c r="H17" i="243"/>
  <c r="E25" i="286"/>
  <c r="G16" i="243" s="1"/>
  <c r="G17" i="243"/>
  <c r="J27" i="286"/>
  <c r="G20" i="243"/>
  <c r="E31" i="286"/>
  <c r="I16" i="243" s="1"/>
  <c r="I17" i="243"/>
  <c r="F36" i="286"/>
  <c r="J17" i="243"/>
  <c r="E13" i="243"/>
  <c r="F13" i="243"/>
  <c r="F33" i="286"/>
  <c r="E33" i="286"/>
  <c r="F30" i="286"/>
  <c r="F39" i="286"/>
  <c r="D13" i="243"/>
  <c r="E39" i="286"/>
  <c r="E27" i="286"/>
  <c r="E34" i="286"/>
  <c r="J16" i="243" s="1"/>
  <c r="F27" i="286"/>
  <c r="H39" i="286"/>
  <c r="H34" i="286"/>
  <c r="H28" i="286"/>
  <c r="H31" i="286"/>
  <c r="H33" i="286" s="1"/>
  <c r="H25" i="286"/>
  <c r="E13" i="286"/>
  <c r="H36" i="286" l="1"/>
  <c r="J19" i="243"/>
  <c r="K13" i="286"/>
  <c r="C16" i="243"/>
  <c r="C13" i="243" s="1"/>
  <c r="H16" i="243"/>
  <c r="H30" i="286"/>
  <c r="H19" i="243"/>
  <c r="K25" i="286"/>
  <c r="G19" i="243"/>
  <c r="H27" i="286"/>
  <c r="K37" i="286"/>
  <c r="K34" i="286"/>
  <c r="I13" i="243"/>
  <c r="K28" i="286"/>
  <c r="K31" i="286"/>
  <c r="G13" i="243"/>
  <c r="E36" i="286"/>
  <c r="H13" i="243" l="1"/>
  <c r="J13" i="243"/>
  <c r="E27" i="11"/>
  <c r="E26" i="11"/>
  <c r="E25" i="11"/>
  <c r="E24" i="11"/>
  <c r="E23" i="11"/>
  <c r="E22" i="11"/>
  <c r="E21" i="11"/>
  <c r="E20" i="11"/>
  <c r="E19" i="11"/>
  <c r="E18" i="11"/>
  <c r="E17" i="11"/>
  <c r="E16" i="11"/>
  <c r="E15" i="11"/>
  <c r="E14" i="11"/>
  <c r="E13" i="11"/>
  <c r="E12" i="11"/>
  <c r="E11" i="11"/>
  <c r="E10" i="11"/>
  <c r="E9" i="11"/>
  <c r="D8" i="11"/>
  <c r="E8" i="11" l="1"/>
  <c r="G21" i="196"/>
  <c r="D21" i="196"/>
  <c r="E21" i="196"/>
  <c r="F21" i="196"/>
  <c r="C21" i="196"/>
  <c r="K21" i="196"/>
  <c r="J21" i="196"/>
  <c r="I21" i="196"/>
  <c r="H21" i="196"/>
  <c r="I29" i="286" l="1"/>
  <c r="K29" i="286" s="1"/>
  <c r="I18" i="241"/>
  <c r="I32" i="286"/>
  <c r="I33" i="286" s="1"/>
  <c r="K33" i="286" s="1"/>
  <c r="I19" i="241"/>
  <c r="I20" i="286"/>
  <c r="K20" i="286" s="1"/>
  <c r="I15" i="241"/>
  <c r="I35" i="286"/>
  <c r="I20" i="241"/>
  <c r="I23" i="286"/>
  <c r="I16" i="241"/>
  <c r="I14" i="286"/>
  <c r="K14" i="286" s="1"/>
  <c r="I13" i="241"/>
  <c r="K39" i="286"/>
  <c r="I22" i="241"/>
  <c r="I26" i="286"/>
  <c r="K26" i="286" s="1"/>
  <c r="I17" i="241"/>
  <c r="I17" i="286"/>
  <c r="I14" i="241"/>
  <c r="I24" i="286"/>
  <c r="K24" i="286" s="1"/>
  <c r="K23" i="286"/>
  <c r="K17" i="286"/>
  <c r="I18" i="286"/>
  <c r="K18" i="286" s="1"/>
  <c r="J15" i="282"/>
  <c r="J16" i="282"/>
  <c r="J17" i="282"/>
  <c r="J14" i="282"/>
  <c r="I36" i="286" l="1"/>
  <c r="K36" i="286" s="1"/>
  <c r="I27" i="286"/>
  <c r="K27" i="286" s="1"/>
  <c r="I30" i="286"/>
  <c r="K30" i="286" s="1"/>
  <c r="K38" i="286"/>
  <c r="I21" i="286"/>
  <c r="K21" i="286" s="1"/>
  <c r="I15" i="286"/>
  <c r="K15" i="286" s="1"/>
  <c r="K32" i="286"/>
  <c r="K35" i="286"/>
  <c r="E15" i="12"/>
  <c r="E14" i="12"/>
  <c r="E13" i="12"/>
  <c r="E21" i="12" l="1"/>
  <c r="E20" i="12"/>
  <c r="E19" i="12"/>
  <c r="E18" i="12"/>
  <c r="E17" i="12"/>
  <c r="F80" i="345" l="1"/>
  <c r="G80" i="345" s="1"/>
  <c r="F79" i="345"/>
  <c r="G79" i="345" s="1"/>
  <c r="F78" i="345"/>
  <c r="G78" i="345" s="1"/>
  <c r="F77" i="345"/>
  <c r="G77" i="345" s="1"/>
  <c r="F76" i="345"/>
  <c r="G76" i="345" s="1"/>
  <c r="F75" i="345"/>
  <c r="G75" i="345" s="1"/>
  <c r="F74" i="345"/>
  <c r="G74" i="345" s="1"/>
  <c r="E66" i="345"/>
  <c r="D66" i="345"/>
  <c r="F65" i="345"/>
  <c r="G65" i="345" s="1"/>
  <c r="F64" i="345"/>
  <c r="G64" i="345" s="1"/>
  <c r="F63" i="345"/>
  <c r="G63" i="345" s="1"/>
  <c r="F62" i="345"/>
  <c r="G62" i="345" s="1"/>
  <c r="F61" i="345"/>
  <c r="G61" i="345" s="1"/>
  <c r="F60" i="345"/>
  <c r="G60" i="345" s="1"/>
  <c r="F59" i="345"/>
  <c r="G59" i="345" s="1"/>
  <c r="F58" i="345"/>
  <c r="G58" i="345" s="1"/>
  <c r="F57" i="345"/>
  <c r="G57" i="345" s="1"/>
  <c r="F56" i="345"/>
  <c r="G56" i="345" s="1"/>
  <c r="F55" i="345"/>
  <c r="G55" i="345" s="1"/>
  <c r="F54" i="345"/>
  <c r="G54" i="345" s="1"/>
  <c r="F53" i="345"/>
  <c r="G53" i="345" s="1"/>
  <c r="F52" i="345"/>
  <c r="G52" i="345" s="1"/>
  <c r="F51" i="345"/>
  <c r="G51" i="345" s="1"/>
  <c r="F50" i="345"/>
  <c r="G50" i="345" s="1"/>
  <c r="F49" i="345"/>
  <c r="G49" i="345" s="1"/>
  <c r="F48" i="345"/>
  <c r="G48" i="345" s="1"/>
  <c r="F47" i="345"/>
  <c r="G47" i="345" s="1"/>
  <c r="F46" i="345"/>
  <c r="G46" i="345" s="1"/>
  <c r="F45" i="345"/>
  <c r="G45" i="345" s="1"/>
  <c r="F44" i="345"/>
  <c r="G44" i="345" s="1"/>
  <c r="F43" i="345"/>
  <c r="G43" i="345" s="1"/>
  <c r="F42" i="345"/>
  <c r="G42" i="345" s="1"/>
  <c r="F41" i="345"/>
  <c r="G41" i="345" s="1"/>
  <c r="F40" i="345"/>
  <c r="G40" i="345" s="1"/>
  <c r="F39" i="345"/>
  <c r="G39" i="345" s="1"/>
  <c r="F38" i="345"/>
  <c r="G38" i="345" s="1"/>
  <c r="F37" i="345"/>
  <c r="G37" i="345" s="1"/>
  <c r="F36" i="345"/>
  <c r="G36" i="345" s="1"/>
  <c r="F35" i="345"/>
  <c r="G35" i="345" s="1"/>
  <c r="F34" i="345"/>
  <c r="G34" i="345" s="1"/>
  <c r="F33" i="345"/>
  <c r="G33" i="345" s="1"/>
  <c r="F32" i="345"/>
  <c r="G32" i="345" s="1"/>
  <c r="F24" i="345"/>
  <c r="G24" i="345" s="1"/>
  <c r="F23" i="345"/>
  <c r="G23" i="345" s="1"/>
  <c r="F22" i="345"/>
  <c r="G22" i="345" s="1"/>
  <c r="F21" i="345"/>
  <c r="G21" i="345" s="1"/>
  <c r="F20" i="345"/>
  <c r="G20" i="345" s="1"/>
  <c r="F19" i="345"/>
  <c r="G19" i="345" s="1"/>
  <c r="F18" i="345"/>
  <c r="G18" i="345" s="1"/>
  <c r="F17" i="345"/>
  <c r="G17" i="345" s="1"/>
  <c r="F16" i="345"/>
  <c r="G16" i="345" s="1"/>
  <c r="F15" i="345"/>
  <c r="G15" i="345" s="1"/>
  <c r="F14" i="345"/>
  <c r="G14" i="345" s="1"/>
  <c r="F13" i="345"/>
  <c r="G13" i="345" s="1"/>
  <c r="F12" i="345"/>
  <c r="G12" i="345" s="1"/>
  <c r="Q20" i="343"/>
  <c r="O20" i="343"/>
  <c r="R20" i="343" s="1"/>
  <c r="L20" i="343"/>
  <c r="J20" i="343"/>
  <c r="M20" i="343" s="1"/>
  <c r="G20" i="343"/>
  <c r="E20" i="343"/>
  <c r="D20" i="343"/>
  <c r="R19" i="343"/>
  <c r="M19" i="343"/>
  <c r="E19" i="343"/>
  <c r="H19" i="343" s="1"/>
  <c r="R18" i="343"/>
  <c r="M18" i="343"/>
  <c r="E18" i="343"/>
  <c r="H18" i="343" s="1"/>
  <c r="R17" i="343"/>
  <c r="M17" i="343"/>
  <c r="E17" i="343"/>
  <c r="H17" i="343" s="1"/>
  <c r="E32" i="343" s="1"/>
  <c r="R16" i="343"/>
  <c r="M16" i="343"/>
  <c r="E16" i="343"/>
  <c r="H16" i="343" s="1"/>
  <c r="R15" i="343"/>
  <c r="M15" i="343"/>
  <c r="E15" i="343"/>
  <c r="H15" i="343" s="1"/>
  <c r="R14" i="343"/>
  <c r="M14" i="343"/>
  <c r="E14" i="343"/>
  <c r="H14" i="343" s="1"/>
  <c r="E34" i="343" l="1"/>
  <c r="H20" i="343"/>
  <c r="E35" i="343" s="1"/>
  <c r="E30" i="343"/>
  <c r="E31" i="343"/>
  <c r="E33" i="343"/>
  <c r="E29" i="343"/>
  <c r="F66" i="345"/>
  <c r="G66" i="345" s="1"/>
</calcChain>
</file>

<file path=xl/comments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4.xml><?xml version="1.0" encoding="utf-8"?>
<comments xmlns="http://schemas.openxmlformats.org/spreadsheetml/2006/main">
  <authors>
    <author/>
    <author>Katherine Gómez Viquez</author>
  </authors>
  <commentList>
    <comment ref="C8" authorId="0" shapeId="0">
      <text>
        <r>
          <rPr>
            <sz val="11"/>
            <color theme="1"/>
            <rFont val="Arial"/>
            <family val="2"/>
          </rPr>
          <t>======
ID#AAAADpWyn6Q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ID#AAAADpWynuA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ID#AAAADpWyn3s
Unidades de medida    (2019-09-06 19:27:55)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ID#AAAADpWyn5k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ID#AAAADpWyn08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ID#AAAADpWynzQ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ID#AAAADpWyn4I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ID#AAAADpWyn0Y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ID#AAAADpWyn6Y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ID#AAAADpWynsA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ID#AAAADpWyn2g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ID#AAAADpWynsk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ID#AAAADpWynzc
Nombre de la operación estadística    (2019-09-06 19:27:55)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ID#AAAADpWynxI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ID#AAAADpWyn0I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ID#AAAADpWyny8
Nombre    (2019-09-06 19:27:54)
En este espacio debe de aparecer los datos de la persona encargada (u informante) de la operación estadística del indicador.</t>
        </r>
      </text>
    </comment>
    <comment ref="C35" authorId="0" shapeId="0">
      <text>
        <r>
          <rPr>
            <sz val="11"/>
            <color theme="1"/>
            <rFont val="Arial"/>
            <family val="2"/>
          </rPr>
          <t>======
ID#AAAADpWynwk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ID#AAAADpWynw4
Departamento    (2019-09-06 19:27:54)
En este espacio debe escribir el departamento en el cual trabaja la persona encargada del indicador o estadística.</t>
        </r>
      </text>
    </comment>
    <comment ref="C37" authorId="0" shapeId="0">
      <text>
        <r>
          <rPr>
            <sz val="11"/>
            <color theme="1"/>
            <rFont val="Arial"/>
            <family val="2"/>
          </rPr>
          <t>======
ID#AAAADpWyn5Q
Cargo    (2019-09-06 19:27:55)
En este espacio debe escribir el cargo que ostenta la persona encargada del indicador o estadística.</t>
        </r>
      </text>
    </comment>
    <comment ref="C38" authorId="0" shapeId="0">
      <text>
        <r>
          <rPr>
            <sz val="11"/>
            <color theme="1"/>
            <rFont val="Arial"/>
            <family val="2"/>
          </rPr>
          <t>======
ID#AAAADpWyn0w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ID#AAAADpWynsw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ID#AAAADpWyn2k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ID#AAAADpWynxs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ID#AAAADpWyn4E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ID#AAAADpWynvA
Fecha de la última actualización    (2019-09-06 19:27:54)
En este espacio indicar la fecha en la que fue modificada por última vez, esta hoja metodológica.</t>
        </r>
      </text>
    </comment>
    <comment ref="C50"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1" authorId="0" shapeId="0">
      <text>
        <r>
          <rPr>
            <sz val="11"/>
            <color theme="1"/>
            <rFont val="Arial"/>
            <family val="2"/>
          </rPr>
          <t>======
ID#AAAADpWyntI
Descripción de los cambios    (2019-09-06 19:27:54)
En este espacio escribir con detalle en este espacio, los cambios realizados a esta hoja metodológica.</t>
        </r>
      </text>
    </comment>
    <comment ref="C52" authorId="0" shapeId="0">
      <text>
        <r>
          <rPr>
            <sz val="11"/>
            <color theme="1"/>
            <rFont val="Arial"/>
            <family val="2"/>
          </rPr>
          <t>======
ID#AAAADpWynu8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5.xml><?xml version="1.0" encoding="utf-8"?>
<comments xmlns="http://schemas.openxmlformats.org/spreadsheetml/2006/main">
  <authors>
    <author/>
    <author>Katherine Gómez Viquez</author>
  </authors>
  <commentList>
    <comment ref="C8" authorId="0" shapeId="0">
      <text>
        <r>
          <rPr>
            <sz val="11"/>
            <color theme="1"/>
            <rFont val="Arial"/>
            <family val="2"/>
          </rPr>
          <t>======
ID#AAAADpWyn6A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ID#AAAADpWyntU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ID#AAAADpWynws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ID#AAAADpWynx4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ID#AAAADpWynug
Interpretación    (2019-09-06 19:27:54)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ID#AAAADpWynsQ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ID#AAAADpWynzg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ID#AAAADpWyn3w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ID#AAAADpWynr0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ID#AAAADpWynwY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ID#AAAADpWyn54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ID#AAAADpWynsU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ID#AAAADpWynto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ID#AAAADpWyn18
Tipo de fuente    (2019-09-06 19:27:55)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ID#AAAADpWynxM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ID#AAAADpWynw0
Nombre    (2019-09-06 19:27:54)
En este espacio debe de aparecer los datos de la persona encargada (u informante) de la operación estadística del indicador.</t>
        </r>
      </text>
    </comment>
    <comment ref="C35" authorId="0" shapeId="0">
      <text>
        <r>
          <rPr>
            <sz val="11"/>
            <color theme="1"/>
            <rFont val="Arial"/>
            <family val="2"/>
          </rPr>
          <t>======
ID#AAAADpWynyc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ID#AAAADpWyn04
Departamento    (2019-09-06 19:27:55)
En este espacio debe escribir el departamento en el cual trabaja la persona encargada del indicador o estadística.</t>
        </r>
      </text>
    </comment>
    <comment ref="C37" authorId="0" shapeId="0">
      <text>
        <r>
          <rPr>
            <sz val="11"/>
            <color theme="1"/>
            <rFont val="Arial"/>
            <family val="2"/>
          </rPr>
          <t>======
ID#AAAADpWyn3g
Cargo    (2019-09-06 19:27:55)
En este espacio debe escribir el cargo que ostenta la persona encargada del indicador o estadística.</t>
        </r>
      </text>
    </comment>
    <comment ref="C38" authorId="0" shapeId="0">
      <text>
        <r>
          <rPr>
            <sz val="11"/>
            <color theme="1"/>
            <rFont val="Arial"/>
            <family val="2"/>
          </rPr>
          <t>======
ID#AAAADpWynuE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ID#AAAADpWynyk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ID#AAAADpWyn2M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ID#AAAADpWyntM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ID#AAAADpWynzY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ID#AAAADpWyn5A
Fecha de la última actualización    (2019-09-06 19:27:55)
En este espacio indicar la fecha en la que fue modificada por última vez, esta hoja metodológica.</t>
        </r>
      </text>
    </comment>
    <comment ref="C50" authorId="0" shapeId="0">
      <text>
        <r>
          <rPr>
            <sz val="11"/>
            <color theme="1"/>
            <rFont val="Arial"/>
            <family val="2"/>
          </rPr>
          <t>======
ID#AAAADpWyn1E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ID#AAAADpWyn24
Descripción de los cambios    (2019-09-06 19:27:55)
En este espacio escribir con detalle en este espacio, los cambios realizados a esta hoja metodológica.</t>
        </r>
      </text>
    </comment>
    <comment ref="C52" authorId="0" shapeId="0">
      <text>
        <r>
          <rPr>
            <sz val="11"/>
            <color theme="1"/>
            <rFont val="Arial"/>
            <family val="2"/>
          </rPr>
          <t>======
ID#AAAADpWynsE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6.xml><?xml version="1.0" encoding="utf-8"?>
<comments xmlns="http://schemas.openxmlformats.org/spreadsheetml/2006/main">
  <authors>
    <author/>
    <author>Katherine Gómez Viquez</author>
  </authors>
  <commentList>
    <comment ref="C8" authorId="0" shapeId="0">
      <text>
        <r>
          <rPr>
            <sz val="11"/>
            <color theme="1"/>
            <rFont val="Arial"/>
            <family val="2"/>
          </rPr>
          <t>======
ID#AAAADpWyn2c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ID#AAAADpWynzA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ID#AAAADpWyn40
Unidades de medida    (2019-09-06 19:27:55)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ID#AAAADpWyn2A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ID#AAAADpWyn1s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ID#AAAADpWynvg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ID#AAAADpWynvE
Desagregación geográfica    (2019-09-06 19:27:54)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ID#AAAADpWyn0o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ID#AAAADpWyn1c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ID#AAAADpWyn28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ID#AAAADpWyn0c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ID#AAAADpWynuk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ID#AAAADpWynr4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ID#AAAADpWynvM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ID#AAAADpWyn0E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ID#AAAADpWynvk
Nombre    (2019-09-06 19:27:54)
En este espacio debe de aparecer los datos de la persona encargada (u informante) de la operación estadística del indicador.</t>
        </r>
      </text>
    </comment>
    <comment ref="C35" authorId="0" shapeId="0">
      <text>
        <r>
          <rPr>
            <sz val="11"/>
            <color theme="1"/>
            <rFont val="Arial"/>
            <family val="2"/>
          </rPr>
          <t>======
ID#AAAADpWyn3c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ID#AAAADpWynyo
Departamento    (2019-09-06 19:27:54)
En este espacio debe escribir el departamento en el cual trabaja la persona encargada del indicador o estadística.</t>
        </r>
      </text>
    </comment>
    <comment ref="C37" authorId="0" shapeId="0">
      <text>
        <r>
          <rPr>
            <sz val="11"/>
            <color theme="1"/>
            <rFont val="Arial"/>
            <family val="2"/>
          </rPr>
          <t>======
ID#AAAADpWyn1M
Cargo    (2019-09-06 19:27:55)
En este espacio debe escribir el cargo que ostenta la persona encargada del indicador o estadística.</t>
        </r>
      </text>
    </comment>
    <comment ref="C38" authorId="0" shapeId="0">
      <text>
        <r>
          <rPr>
            <sz val="11"/>
            <color theme="1"/>
            <rFont val="Arial"/>
            <family val="2"/>
          </rPr>
          <t>======
ID#AAAADpWyn4g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ID#AAAADpWyn3Q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ID#AAAADpWynvU
Relevancia de la estadística o el indicador    (2019-09-06 19:27:54)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ID#AAAADpWyn2Q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ID#AAAADpWyn48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ID#AAAADpWyns8
Fecha de la última actualización    (2019-09-06 19:27:54)
En este espacio indicar la fecha en la que fue modificada por última vez, esta hoja metodológica.</t>
        </r>
      </text>
    </comment>
    <comment ref="C50" authorId="0" shapeId="0">
      <text>
        <r>
          <rPr>
            <sz val="11"/>
            <color theme="1"/>
            <rFont val="Arial"/>
            <family val="2"/>
          </rPr>
          <t>======
ID#AAAADpWynzU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ID#AAAADpWyn14
Descripción de los cambios    (2019-09-06 19:27:55)
En este espacio escribir con detalle en este espacio, los cambios realizados a esta hoja metodológica.</t>
        </r>
      </text>
    </comment>
    <comment ref="C52" authorId="0" shapeId="0">
      <text>
        <r>
          <rPr>
            <sz val="11"/>
            <color theme="1"/>
            <rFont val="Arial"/>
            <family val="2"/>
          </rPr>
          <t>======
ID#AAAADpWynyQ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7.xml><?xml version="1.0" encoding="utf-8"?>
<comments xmlns="http://schemas.openxmlformats.org/spreadsheetml/2006/main">
  <authors>
    <author/>
    <author>Katherine Gómez Viquez</author>
  </authors>
  <commentList>
    <comment ref="C8" authorId="0" shapeId="0">
      <text>
        <r>
          <rPr>
            <sz val="11"/>
            <color theme="1"/>
            <rFont val="Arial"/>
            <family val="2"/>
          </rPr>
          <t>======
ID#AAAADpWynzk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ID#AAAADpWynt4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ID#AAAADpWynwA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ID#AAAADpWyn38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7" authorId="0" shapeId="0">
      <text>
        <r>
          <rPr>
            <sz val="11"/>
            <color theme="1"/>
            <rFont val="Arial"/>
            <family val="2"/>
          </rPr>
          <t>======
ID#AAAADpWyn4Y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ID#AAAADpWyn4A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ID#AAAADpWyntk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ID#AAAADpWynyI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ID#AAAADpWyntY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ID#AAAADpWyn0s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ID#AAAADpWynyA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ID#AAAADpWynww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ID#AAAADpWynwE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ID#AAAADpWynuI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ID#AAAADpWynvo
Nombre    (2019-09-06 19:27:54)
En este espacio debe de aparecer los datos de la persona encargada (u informante) de la operación estadística del indicador.</t>
        </r>
      </text>
    </comment>
    <comment ref="C35" authorId="0" shapeId="0">
      <text>
        <r>
          <rPr>
            <sz val="11"/>
            <color theme="1"/>
            <rFont val="Arial"/>
            <family val="2"/>
          </rPr>
          <t>======
ID#AAAADpWyn2s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ID#AAAADpWynxg
Departamento    (2019-09-06 19:27:54)
En este espacio debe escribir el departamento en el cual trabaja la persona encargada del indicador o estadística.</t>
        </r>
      </text>
    </comment>
    <comment ref="C37" authorId="0" shapeId="0">
      <text>
        <r>
          <rPr>
            <sz val="11"/>
            <color theme="1"/>
            <rFont val="Arial"/>
            <family val="2"/>
          </rPr>
          <t>======
ID#AAAADpWynr8
Cargo    (2019-09-06 19:27:54)
En este espacio debe escribir el cargo que ostenta la persona encargada del indicador o estadística.</t>
        </r>
      </text>
    </comment>
    <comment ref="C38" authorId="0" shapeId="0">
      <text>
        <r>
          <rPr>
            <sz val="11"/>
            <color theme="1"/>
            <rFont val="Arial"/>
            <family val="2"/>
          </rPr>
          <t>======
ID#AAAADpWynvs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ID#AAAADpWyn1w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ID#AAAADpWyn0U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ID#AAAADpWyn1Q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ID#AAAADpWyn3A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ID#AAAADpWyn1A
Fecha de la última actualización    (2019-09-06 19:27:55)
En este espacio indicar la fecha en la que fue modificada por última vez, esta hoja metodológica.</t>
        </r>
      </text>
    </comment>
    <comment ref="C50" authorId="0" shapeId="0">
      <text>
        <r>
          <rPr>
            <sz val="11"/>
            <color theme="1"/>
            <rFont val="Arial"/>
            <family val="2"/>
          </rPr>
          <t>======
ID#AAAADpWynyY
Cambios en la última actualización    (2019-09-06 19:27:54)
En este espacio especificar claramente cuales fueron los espacios o secciones que fueron modificados.</t>
        </r>
      </text>
    </comment>
    <comment ref="C51" authorId="0" shapeId="0">
      <text>
        <r>
          <rPr>
            <sz val="11"/>
            <color theme="1"/>
            <rFont val="Arial"/>
            <family val="2"/>
          </rPr>
          <t>======
ID#AAAADpWyn2Y
Descripción de los cambios    (2019-09-06 19:27:55)
En este espacio escribir con detalle en este espacio, los cambios realizados a esta hoja metodológica.</t>
        </r>
      </text>
    </comment>
    <comment ref="C52" authorId="0" shapeId="0">
      <text>
        <r>
          <rPr>
            <sz val="11"/>
            <color theme="1"/>
            <rFont val="Arial"/>
            <family val="2"/>
          </rPr>
          <t>======
ID#AAAADpWyn20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8.xml><?xml version="1.0" encoding="utf-8"?>
<comments xmlns="http://schemas.openxmlformats.org/spreadsheetml/2006/main">
  <authors>
    <author/>
    <author>Katherine Gómez Viquez</author>
  </authors>
  <commentList>
    <comment ref="C8" authorId="0" shapeId="0">
      <text>
        <r>
          <rPr>
            <sz val="11"/>
            <color theme="1"/>
            <rFont val="Arial"/>
            <family val="2"/>
          </rPr>
          <t>======
ID#AAAADpWynyg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ID#AAAADpWynzI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ID#AAAADpWynyE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ID#AAAADpWynsM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ID#AAAADpWyn44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ID#AAAADpWynx8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ID#AAAADpWynzs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ID#AAAADpWyntA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ID#AAAADpWyn2w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ID#AAAADpWyn30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ID#AAAADpWyn5w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ID#AAAADpWyn34
Institucion responsable    (2019-09-06 19:27:55)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ID#AAAADpWynxc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ID#AAAADpWyn4o
Tipo de fuente    (2019-09-06 19:27:55)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ID#AAAADpWynuo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ID#AAAADpWynx0
Nombre    (2019-09-06 19:27:54)
En este espacio debe de aparecer los datos de la persona encargada (u informante) de la operación estadística del indicador.</t>
        </r>
      </text>
    </comment>
    <comment ref="C35" authorId="0" shapeId="0">
      <text>
        <r>
          <rPr>
            <sz val="11"/>
            <color theme="1"/>
            <rFont val="Arial"/>
            <family val="2"/>
          </rPr>
          <t>======
ID#AAAADpWynv8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ID#AAAADpWyn6E
Departamento    (2019-09-06 19:27:55)
En este espacio debe escribir el departamento en el cual trabaja la persona encargada del indicador o estadística.</t>
        </r>
      </text>
    </comment>
    <comment ref="C37" authorId="0" shapeId="0">
      <text>
        <r>
          <rPr>
            <sz val="11"/>
            <color theme="1"/>
            <rFont val="Arial"/>
            <family val="2"/>
          </rPr>
          <t>======
ID#AAAADpWyn3Y
Cargo    (2019-09-06 19:27:55)
En este espacio debe escribir el cargo que ostenta la persona encargada del indicador o estadística.</t>
        </r>
      </text>
    </comment>
    <comment ref="C38" authorId="0" shapeId="0">
      <text>
        <r>
          <rPr>
            <sz val="11"/>
            <color theme="1"/>
            <rFont val="Arial"/>
            <family val="2"/>
          </rPr>
          <t>======
ID#AAAADpWynts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ID#AAAADpWyn6U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ID#AAAADpWyn0M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ID#AAAADpWyn2U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ID#AAAADpWynwU
Objetivo/Meta    (2019-09-06 19:27:54)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ID#AAAADpWynuY
Fecha de la última actualización    (2019-09-06 19:27:54)
En este espacio indicar la fecha en la que fue modificada por última vez, esta hoja metodológica.</t>
        </r>
      </text>
    </comment>
    <comment ref="C50" authorId="0" shapeId="0">
      <text>
        <r>
          <rPr>
            <sz val="11"/>
            <color theme="1"/>
            <rFont val="Arial"/>
            <family val="2"/>
          </rPr>
          <t>======
ID#AAAADpWyn5g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ID#AAAADpWyn5U
Descripción de los cambios    (2019-09-06 19:27:55)
En este espacio escribir con detalle en este espacio, los cambios realizados a esta hoja metodológica.</t>
        </r>
      </text>
    </comment>
    <comment ref="C52" authorId="0" shapeId="0">
      <text>
        <r>
          <rPr>
            <sz val="11"/>
            <color theme="1"/>
            <rFont val="Arial"/>
            <family val="2"/>
          </rPr>
          <t>======
ID#AAAADpWynz4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9.xml><?xml version="1.0" encoding="utf-8"?>
<comments xmlns="http://schemas.openxmlformats.org/spreadsheetml/2006/main">
  <authors>
    <author/>
    <author>Katherine Gómez Viquez</author>
  </authors>
  <commentList>
    <comment ref="C8" authorId="0" shapeId="0">
      <text>
        <r>
          <rPr>
            <sz val="11"/>
            <color theme="1"/>
            <rFont val="Arial"/>
            <family val="2"/>
          </rPr>
          <t>======
ID#AAAADpWynxE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ID#AAAADpWyn6g
Nombre de la estadística o indicador    (2019-09-06 19:27:55)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ID#AAAADpWynuU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ID#AAAADpWyn1g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ID#AAAADpWyn5I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ID#AAAADpWyn2I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ID#AAAADpWynxk
Desagregación geográfica    (2019-09-06 19:27:54)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ID#AAAADpWyn2o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ID#AAAADpWynsI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ID#AAAADpWyntw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ID#AAAADpWynuw
Comentarios generales    (2019-09-06 19:27:54)
En este espacio debe mencionar cualquier observación que se considere necesaria para que el usuario obtenga una mejor comprensión del indicador.</t>
        </r>
      </text>
    </comment>
    <comment ref="C27" authorId="0" shapeId="0">
      <text>
        <r>
          <rPr>
            <sz val="11"/>
            <color theme="1"/>
            <rFont val="Arial"/>
            <family val="2"/>
          </rPr>
          <t>======
ID#AAAADpWynso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ID#AAAADpWyn3k
Nombre de la operación estadística    (2019-09-06 19:27:55)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ID#AAAADpWynwc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ID#AAAADpWynt0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ID#AAAADpWynvc
Nombre    (2019-09-06 19:27:54)
En este espacio debe de aparecer los datos de la persona encargada (u informante) de la operación estadística del indicador.</t>
        </r>
      </text>
    </comment>
    <comment ref="C35" authorId="0" shapeId="0">
      <text>
        <r>
          <rPr>
            <sz val="11"/>
            <color theme="1"/>
            <rFont val="Arial"/>
            <family val="2"/>
          </rPr>
          <t>======
ID#AAAADpWyn50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ID#AAAADpWyn6k
Departamento    (2019-09-06 19:27:55)
En este espacio debe escribir el departamento en el cual trabaja la persona encargada del indicador o estadística.</t>
        </r>
      </text>
    </comment>
    <comment ref="C37" authorId="0" shapeId="0">
      <text>
        <r>
          <rPr>
            <sz val="11"/>
            <color theme="1"/>
            <rFont val="Arial"/>
            <family val="2"/>
          </rPr>
          <t>======
ID#AAAADpWynsY
Cargo    (2019-09-06 19:27:54)
En este espacio debe escribir el cargo que ostenta la persona encargada del indicador o estadística.</t>
        </r>
      </text>
    </comment>
    <comment ref="C38" authorId="0" shapeId="0">
      <text>
        <r>
          <rPr>
            <sz val="11"/>
            <color theme="1"/>
            <rFont val="Arial"/>
            <family val="2"/>
          </rPr>
          <t>======
ID#AAAADpWynz8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ID#AAAADpWynuc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ID#AAAADpWyntQ
Relevancia de la estadística o el indicador    (2019-09-06 19:27:54)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ID#AAAADpWynsg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ID#AAAADpWynzw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ID#AAAADpWyn1I
Fecha de la última actualización    (2019-09-06 19:27:55)
En este espacio indicar la fecha en la que fue modificada por última vez, esta hoja metodológica.</t>
        </r>
      </text>
    </comment>
    <comment ref="C50" authorId="0" shapeId="0">
      <text>
        <r>
          <rPr>
            <sz val="11"/>
            <color theme="1"/>
            <rFont val="Arial"/>
            <family val="2"/>
          </rPr>
          <t>======
ID#AAAADpWyn4U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ID#AAAADpWyn1o
Descripción de los cambios    (2019-09-06 19:27:55)
En este espacio escribir con detalle en este espacio, los cambios realizados a esta hoja metodológica.</t>
        </r>
      </text>
    </comment>
    <comment ref="C52" authorId="0" shapeId="0">
      <text>
        <r>
          <rPr>
            <sz val="11"/>
            <color theme="1"/>
            <rFont val="Arial"/>
            <family val="2"/>
          </rPr>
          <t>======
ID#AAAADpWyn4c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10.xml><?xml version="1.0" encoding="utf-8"?>
<comments xmlns="http://schemas.openxmlformats.org/spreadsheetml/2006/main">
  <authors>
    <author/>
    <author>Katherine Gómez Viquez</author>
  </authors>
  <commentList>
    <comment ref="C8" authorId="0" shapeId="0">
      <text>
        <r>
          <rPr>
            <sz val="11"/>
            <color theme="1"/>
            <rFont val="Arial"/>
            <family val="2"/>
          </rPr>
          <t>======
ID#AAAADpWyny4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ID#AAAADpWyn3U
Nombre de la estadística o indicador    (2019-09-06 19:27:55)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ID#AAAADpWynv0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ID#AAAADpWynyw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ID#AAAADpWyn5M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ID#AAAADpWyn0k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ID#AAAADpWyn6M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ID#AAAADpWyntg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ID#AAAADpWyn1U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ID#AAAADpWyn4s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ID#AAAADpWyn1Y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ID#AAAADpWynt8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ID#AAAADpWynuM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ID#AAAADpWynrw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ID#AAAADpWyn4w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ID#AAAADpWynwQ
Nombre    (2019-09-06 19:27:54)
En este espacio debe de aparecer los datos de la persona encargada (u informante) de la operación estadística del indicador.</t>
        </r>
      </text>
    </comment>
    <comment ref="C35" authorId="0" shapeId="0">
      <text>
        <r>
          <rPr>
            <sz val="11"/>
            <color theme="1"/>
            <rFont val="Arial"/>
            <family val="2"/>
          </rPr>
          <t>======
ID#AAAADpWyn0Q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ID#AAAADpWyn10
Departamento    (2019-09-06 19:27:55)
En este espacio debe escribir el departamento en el cual trabaja la persona encargada del indicador o estadística.</t>
        </r>
      </text>
    </comment>
    <comment ref="C37" authorId="0" shapeId="0">
      <text>
        <r>
          <rPr>
            <sz val="11"/>
            <color theme="1"/>
            <rFont val="Arial"/>
            <family val="2"/>
          </rPr>
          <t>======
ID#AAAADpWynyU
Cargo    (2019-09-06 19:27:54)
En este espacio debe escribir el cargo que ostenta la persona encargada del indicador o estadística.</t>
        </r>
      </text>
    </comment>
    <comment ref="C38" authorId="0" shapeId="0">
      <text>
        <r>
          <rPr>
            <sz val="11"/>
            <color theme="1"/>
            <rFont val="Arial"/>
            <family val="2"/>
          </rPr>
          <t>======
ID#AAAADpWynzo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ID#AAAADpWynss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ID#AAAADpWyn5Y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ID#AAAADpWyny0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ID#AAAADpWyn3I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ID#AAAADpWynwI
Fecha de la última actualización    (2019-09-06 19:27:54)
En este espacio indicar la fecha en la que fue modificada por última vez, esta hoja metodológica.</t>
        </r>
      </text>
    </comment>
    <comment ref="C50" authorId="0" shapeId="0">
      <text>
        <r>
          <rPr>
            <sz val="11"/>
            <color theme="1"/>
            <rFont val="Arial"/>
            <family val="2"/>
          </rPr>
          <t>======
ID#AAAADpWyn3o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ID#AAAADpWynwM
Descripción de los cambios    (2019-09-06 19:27:54)
En este espacio escribir con detalle en este espacio, los cambios realizados a esta hoja metodológica.</t>
        </r>
      </text>
    </comment>
    <comment ref="C52" authorId="0" shapeId="0">
      <text>
        <r>
          <rPr>
            <sz val="11"/>
            <color theme="1"/>
            <rFont val="Arial"/>
            <family val="2"/>
          </rPr>
          <t>======
ID#AAAADpWynvY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1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List>
</comments>
</file>

<file path=xl/comments12.xml><?xml version="1.0" encoding="utf-8"?>
<comments xmlns="http://schemas.openxmlformats.org/spreadsheetml/2006/main">
  <authors>
    <author>Katherine Gómez Viquez</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C21" authorId="0" shapeId="0">
      <text>
        <r>
          <rPr>
            <b/>
            <sz val="9"/>
            <color indexed="81"/>
            <rFont val="Tahoma"/>
            <family val="2"/>
          </rPr>
          <t>Serie de tiempo actualmente disponible:</t>
        </r>
        <r>
          <rPr>
            <sz val="9"/>
            <color indexed="81"/>
            <rFont val="Tahoma"/>
            <family val="2"/>
          </rPr>
          <t xml:space="preserve">
En este espacio debe especificar el período de tiempo que comprende la serie actualmente disponible,  por ejemplo: “Período 1987-2015”,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List>
</comments>
</file>

<file path=xl/comments1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7.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7.xml><?xml version="1.0" encoding="utf-8"?>
<comments xmlns="http://schemas.openxmlformats.org/spreadsheetml/2006/main">
  <authors>
    <author>Katherine Gómez Viquez</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C21" authorId="0" shapeId="0">
      <text>
        <r>
          <rPr>
            <b/>
            <sz val="9"/>
            <color indexed="81"/>
            <rFont val="Tahoma"/>
            <family val="2"/>
          </rPr>
          <t>Serie de tiempo actualmente disponible:</t>
        </r>
        <r>
          <rPr>
            <sz val="9"/>
            <color indexed="81"/>
            <rFont val="Tahoma"/>
            <family val="2"/>
          </rPr>
          <t xml:space="preserve">
En este espacio debe especificar el período de tiempo que comprende la serie actualmente disponible,  por ejemplo: “Período 1987-2015”,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7.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4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4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6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61"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6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sharedStrings.xml><?xml version="1.0" encoding="utf-8"?>
<sst xmlns="http://schemas.openxmlformats.org/spreadsheetml/2006/main" count="63996" uniqueCount="5224">
  <si>
    <t>Porcentaje</t>
  </si>
  <si>
    <t>Total</t>
  </si>
  <si>
    <t>Número</t>
  </si>
  <si>
    <t>Ignorado</t>
  </si>
  <si>
    <t>Pozo</t>
  </si>
  <si>
    <t>Componente 1: Condiciones y calidad ambiental</t>
  </si>
  <si>
    <t>Subcomponente 1.1: Condiciones físicas</t>
  </si>
  <si>
    <t>Subcomponente 1.2: Cobertura terrestre, ecosistemas y biodiversidad</t>
  </si>
  <si>
    <t>Componente 4: Eventos extremos</t>
  </si>
  <si>
    <t>Subcomponente 1.3: Calidad ambiental</t>
  </si>
  <si>
    <t>Subcomponente 4.1: Eventos naturales extremos y desastres naturales</t>
  </si>
  <si>
    <t>Subcomponente 4.2: Desastres tecnológicos</t>
  </si>
  <si>
    <t>Componente 2: Recursos ambientales y su uso</t>
  </si>
  <si>
    <t>Subcomponente 2.1: Recursos minerales no energéticos</t>
  </si>
  <si>
    <t>Componente 5: Asentamientos humanos y salud ambiental</t>
  </si>
  <si>
    <t>Subcomponente 2.2: Recursos energéticos</t>
  </si>
  <si>
    <t>Subcomponente 5.1: Asentamientos humanos</t>
  </si>
  <si>
    <t>Subcomponente 2.3: Tierra</t>
  </si>
  <si>
    <t>Subcomponente 5.2: Salud ambiental</t>
  </si>
  <si>
    <t>Subcomponente 2.4: Recursos del suelo</t>
  </si>
  <si>
    <t>Subcomponente 2.5: Recursos biológicos</t>
  </si>
  <si>
    <t>Componente 6: Protección ambiental, gestión y participación/acción ciudadana</t>
  </si>
  <si>
    <t>Subcomponente 2.6: Recursos hídricos</t>
  </si>
  <si>
    <t>Subcomponente 6.1: Protección ambiental y gestión de recursos naturales</t>
  </si>
  <si>
    <t>Subcomponente 6.2: Regulación y gobernanza ambiental</t>
  </si>
  <si>
    <t>Componente 3: Residuos</t>
  </si>
  <si>
    <t>Subcomponente 6.3: Preparación frente a eventos extremos y gestión de desastres</t>
  </si>
  <si>
    <t>Subcomponente 3.1: Emisiones al aire y atmósfera</t>
  </si>
  <si>
    <t>Subcomponente 6.4: Información y conciencia ambiental</t>
  </si>
  <si>
    <t>Subcomponente 3.2: Generación y gestión de las aguas residuales</t>
  </si>
  <si>
    <t>Subcomponente 3.3: Generación y gestión de desechos</t>
  </si>
  <si>
    <t>Subcomponente 3.4: Aplicación de bioquímicos</t>
  </si>
  <si>
    <t>Regresar</t>
  </si>
  <si>
    <t>Componente 2: Recursos ambientales y su utilización</t>
  </si>
  <si>
    <t>Ver Metadato</t>
  </si>
  <si>
    <t>San José</t>
  </si>
  <si>
    <t>Alajuela</t>
  </si>
  <si>
    <t>Heredia</t>
  </si>
  <si>
    <t>Puntarenas</t>
  </si>
  <si>
    <t>Provincia</t>
  </si>
  <si>
    <t>Río, quebrada o naciente</t>
  </si>
  <si>
    <t>5.1.2.a</t>
  </si>
  <si>
    <t>Acueducto municipal</t>
  </si>
  <si>
    <t>Acueducto rural</t>
  </si>
  <si>
    <t>Lluvia u otro</t>
  </si>
  <si>
    <t>Tópico 5.2.2: Enfermedades y condiciones relacionadas con el agua</t>
  </si>
  <si>
    <t>5.2.2.a.3</t>
  </si>
  <si>
    <t>Componente 2: Recursos Ambientales y su Uso</t>
  </si>
  <si>
    <t>Sub-componente 2.6: Recursos Hídricos</t>
  </si>
  <si>
    <t>Tópico 2.6.2: Extracción, uso y devolución de agua</t>
  </si>
  <si>
    <t>Sub-componente 5.1: Asentamientos Humanos</t>
  </si>
  <si>
    <t>Tópico 5.1.2: Acceso a agua, saneamiento y energía</t>
  </si>
  <si>
    <t>Sub-componente 3.2: Generación y gestión de las aguas residuales</t>
  </si>
  <si>
    <t>Tópico 3.2.2: Recolección y tratamiento de aguas residuales</t>
  </si>
  <si>
    <t>Componente 4: Eventos Extremos y Desastres</t>
  </si>
  <si>
    <t>Tópico 5.1.1: Población Urbana y Rural</t>
  </si>
  <si>
    <t>Tópico 5.1.5: Cuestiones ambientales específicas de los asentamientos urbanos</t>
  </si>
  <si>
    <t>3.2.2.c.2</t>
  </si>
  <si>
    <t>4.1.1.a.1</t>
  </si>
  <si>
    <t xml:space="preserve">Regresar </t>
  </si>
  <si>
    <t xml:space="preserve">Ver metadato </t>
  </si>
  <si>
    <t>Ver metadato</t>
  </si>
  <si>
    <t>Promedio anual de largo plazo</t>
  </si>
  <si>
    <t>Tópico 2.6.1: Recursos Hídricos</t>
  </si>
  <si>
    <t>Cantón</t>
  </si>
  <si>
    <t>San Isidro</t>
  </si>
  <si>
    <t>Osa</t>
  </si>
  <si>
    <t>San Juan</t>
  </si>
  <si>
    <t>Atenas</t>
  </si>
  <si>
    <t>Puriscal</t>
  </si>
  <si>
    <t>Acosta</t>
  </si>
  <si>
    <t>San Mateo</t>
  </si>
  <si>
    <t>Esparza</t>
  </si>
  <si>
    <t>Aguirre</t>
  </si>
  <si>
    <t>Quepos</t>
  </si>
  <si>
    <t>Parrita</t>
  </si>
  <si>
    <t>Garabito</t>
  </si>
  <si>
    <t xml:space="preserve">Introducción </t>
  </si>
  <si>
    <t>Extracción total de agua</t>
  </si>
  <si>
    <t>Sub-componente 1.1: Condiciones físicas</t>
  </si>
  <si>
    <t>Tópico 1.1.2: Características Hidrográficas</t>
  </si>
  <si>
    <t>1.1.2.b.1</t>
  </si>
  <si>
    <t>Tárcoles</t>
  </si>
  <si>
    <t>Savegre</t>
  </si>
  <si>
    <t>Río Naranjo</t>
  </si>
  <si>
    <t>Río Savegre</t>
  </si>
  <si>
    <t>Tópico 1.1.1: Atmósfera, clima y condiciones meteorológicas</t>
  </si>
  <si>
    <t>1.1.1.b.1</t>
  </si>
  <si>
    <t>1.1.2.d.1</t>
  </si>
  <si>
    <t>2.6.1.b.1</t>
  </si>
  <si>
    <t>Tratamiento secundario</t>
  </si>
  <si>
    <t>Tratamiento terciario</t>
  </si>
  <si>
    <t xml:space="preserve"> Total</t>
  </si>
  <si>
    <t xml:space="preserve">Precipitación </t>
  </si>
  <si>
    <t>Código RIEA: B.1</t>
  </si>
  <si>
    <t>Código RIEA: C.1</t>
  </si>
  <si>
    <t>Superficie de las regiones climáticas de Costa Rica</t>
  </si>
  <si>
    <t>Tópico 1.3.2: Calidad del agua dulce</t>
  </si>
  <si>
    <t>1.3.2.b.1</t>
  </si>
  <si>
    <t>1.3.2.b.2</t>
  </si>
  <si>
    <t>1.3.2.f.1</t>
  </si>
  <si>
    <t>1.3.2.f.2</t>
  </si>
  <si>
    <t>1.3.2.f.3</t>
  </si>
  <si>
    <t>1.3.2.f.5</t>
  </si>
  <si>
    <t>Cuerpo de Agua</t>
  </si>
  <si>
    <t>ID Punto</t>
  </si>
  <si>
    <t xml:space="preserve">Identificación del Punto de monitoreo </t>
  </si>
  <si>
    <t xml:space="preserve">Evaluación </t>
  </si>
  <si>
    <t>Parámetro de DBO</t>
  </si>
  <si>
    <t>Parámetros porcentaje de SO</t>
  </si>
  <si>
    <t xml:space="preserve">Nitrógeno amoniacal  </t>
  </si>
  <si>
    <t>Parámetro ph</t>
  </si>
  <si>
    <t>Parámetro SST</t>
  </si>
  <si>
    <t xml:space="preserve">Cuenca </t>
  </si>
  <si>
    <t>Longitud</t>
  </si>
  <si>
    <t>Latitud</t>
  </si>
  <si>
    <t>Distrito</t>
  </si>
  <si>
    <t xml:space="preserve">Número total de mediciones del Sitio </t>
  </si>
  <si>
    <t>No. de mediciones de buena calidad</t>
  </si>
  <si>
    <t>No. de mediciones de mala calidad</t>
  </si>
  <si>
    <t>% de mediciones de buena calidad</t>
  </si>
  <si>
    <t>Calidad del Sitio
1 = Buena calidad</t>
  </si>
  <si>
    <t xml:space="preserve">DBO                   </t>
  </si>
  <si>
    <t>Evaluación</t>
  </si>
  <si>
    <t>DBO</t>
  </si>
  <si>
    <t>%SO</t>
  </si>
  <si>
    <t xml:space="preserve">%SO             </t>
  </si>
  <si>
    <t xml:space="preserve">pH              </t>
  </si>
  <si>
    <t xml:space="preserve">pH               </t>
  </si>
  <si>
    <t xml:space="preserve">pH                   </t>
  </si>
  <si>
    <t xml:space="preserve">pH                 </t>
  </si>
  <si>
    <t xml:space="preserve">SST            </t>
  </si>
  <si>
    <t xml:space="preserve">SST              </t>
  </si>
  <si>
    <t>SST                  (May-16)</t>
  </si>
  <si>
    <t>(CRTM05)</t>
  </si>
  <si>
    <t xml:space="preserve">0 = Mala calidad </t>
  </si>
  <si>
    <t>(Oct-15)</t>
  </si>
  <si>
    <t>(Nov-15)</t>
  </si>
  <si>
    <t>(Feb-16)</t>
  </si>
  <si>
    <t>(May-16)</t>
  </si>
  <si>
    <t>Damas</t>
  </si>
  <si>
    <t>Río Damas</t>
  </si>
  <si>
    <t>FPC-DAM-01</t>
  </si>
  <si>
    <t>FPC-DAM-02</t>
  </si>
  <si>
    <t>Río Paquita</t>
  </si>
  <si>
    <t>FPC-DAM-03</t>
  </si>
  <si>
    <t>Naranjito</t>
  </si>
  <si>
    <t>FPC-DAM-04</t>
  </si>
  <si>
    <t>Tusubres</t>
  </si>
  <si>
    <t>Río Agujas</t>
  </si>
  <si>
    <t>FPC-TUS-01</t>
  </si>
  <si>
    <t>Río Copey</t>
  </si>
  <si>
    <t>FPC-TUS-02</t>
  </si>
  <si>
    <t>Jacó</t>
  </si>
  <si>
    <t>Río Turrubaritos</t>
  </si>
  <si>
    <t>FPC-TUS-03</t>
  </si>
  <si>
    <t>Turrucares</t>
  </si>
  <si>
    <t>Carara</t>
  </si>
  <si>
    <t>Río Tulín</t>
  </si>
  <si>
    <t>FPC-TUS-04</t>
  </si>
  <si>
    <t>Chires</t>
  </si>
  <si>
    <t>FPC-TUS-05</t>
  </si>
  <si>
    <t>Río Tusubres</t>
  </si>
  <si>
    <t>FPC-TUS-06</t>
  </si>
  <si>
    <t>FPC-TUS-07</t>
  </si>
  <si>
    <t>Río Chires</t>
  </si>
  <si>
    <t>FPC-TUS-08</t>
  </si>
  <si>
    <t>Río Virilla</t>
  </si>
  <si>
    <t>FPC-TAR-01</t>
  </si>
  <si>
    <t>Vásquez de Coronado</t>
  </si>
  <si>
    <t>Cascajal</t>
  </si>
  <si>
    <t>FPC-TAR-02</t>
  </si>
  <si>
    <t>FPC-TAR-03</t>
  </si>
  <si>
    <t>Tibás</t>
  </si>
  <si>
    <t>FPC-TAR-04</t>
  </si>
  <si>
    <t>Flores</t>
  </si>
  <si>
    <t>San Joaquín</t>
  </si>
  <si>
    <t>FPC-TAR-05</t>
  </si>
  <si>
    <t>Belén</t>
  </si>
  <si>
    <t>San Antonio</t>
  </si>
  <si>
    <t>Río Tárcoles</t>
  </si>
  <si>
    <t>FPC-TAR-06</t>
  </si>
  <si>
    <t>Turrúcares</t>
  </si>
  <si>
    <t xml:space="preserve">Río Grande </t>
  </si>
  <si>
    <t>FPC-TAR-07</t>
  </si>
  <si>
    <t>Concepción</t>
  </si>
  <si>
    <t>FPC-TAR-08</t>
  </si>
  <si>
    <t>Orotina</t>
  </si>
  <si>
    <t>Naranjo</t>
  </si>
  <si>
    <t>FPC-NAR-01</t>
  </si>
  <si>
    <t>FPC-NAR-02</t>
  </si>
  <si>
    <t>FPC-NAR-03</t>
  </si>
  <si>
    <t>Q. Escandalosa</t>
  </si>
  <si>
    <t>FPC-NAR-04</t>
  </si>
  <si>
    <t>Jesús María</t>
  </si>
  <si>
    <t>Río Jesús María</t>
  </si>
  <si>
    <t>FPC-JES-01</t>
  </si>
  <si>
    <t>FPC-JES-02</t>
  </si>
  <si>
    <t>FPC-JES-03</t>
  </si>
  <si>
    <t>FPC-JES-04</t>
  </si>
  <si>
    <t>San Juan Grande</t>
  </si>
  <si>
    <t>Río Machuca</t>
  </si>
  <si>
    <t>FPC-JES-05</t>
  </si>
  <si>
    <t>FPC-JES-06</t>
  </si>
  <si>
    <t>La Ceiba</t>
  </si>
  <si>
    <t>FPC-JES-07</t>
  </si>
  <si>
    <t>Barú</t>
  </si>
  <si>
    <t>Río Diamante</t>
  </si>
  <si>
    <t>FPC-BAR-01</t>
  </si>
  <si>
    <t>Pérez Zeledón</t>
  </si>
  <si>
    <t>Río Barú</t>
  </si>
  <si>
    <t>FPC-BAR-02</t>
  </si>
  <si>
    <t>FPC-BAR-03</t>
  </si>
  <si>
    <t>Puerto Cortés</t>
  </si>
  <si>
    <t>Río Pirrís</t>
  </si>
  <si>
    <t>FPC-PAR-01</t>
  </si>
  <si>
    <t>Dota</t>
  </si>
  <si>
    <t>Santa María</t>
  </si>
  <si>
    <t>FPC-PAR-02</t>
  </si>
  <si>
    <t>Tarrazú</t>
  </si>
  <si>
    <t>San Lorenzo</t>
  </si>
  <si>
    <t>FPC-PAR-03</t>
  </si>
  <si>
    <t>Sabanillas</t>
  </si>
  <si>
    <t>Río Candelaria</t>
  </si>
  <si>
    <t>FPC-PAR-04</t>
  </si>
  <si>
    <t>Cangrejal</t>
  </si>
  <si>
    <t>FPC-PAR-05</t>
  </si>
  <si>
    <t>FPC-SAV-01</t>
  </si>
  <si>
    <t>Copey</t>
  </si>
  <si>
    <t>FPC-SAV-02</t>
  </si>
  <si>
    <t>FPC-SAV-03</t>
  </si>
  <si>
    <t>FPC-SAV-04</t>
  </si>
  <si>
    <t>Río División</t>
  </si>
  <si>
    <t>FPC-SAV-05</t>
  </si>
  <si>
    <t>Peréz Zeledón</t>
  </si>
  <si>
    <t>Páramo</t>
  </si>
  <si>
    <t>FPC-SAV-06</t>
  </si>
  <si>
    <t>2.6.1.a.1</t>
  </si>
  <si>
    <t>Caudal de salida a territorios vecinos</t>
  </si>
  <si>
    <t>Caudal de salida al mar</t>
  </si>
  <si>
    <t>2.6.1.b.2</t>
  </si>
  <si>
    <t>2.6.1.b.4</t>
  </si>
  <si>
    <t>Categoría</t>
  </si>
  <si>
    <t>Extracción de aguas superficiales</t>
  </si>
  <si>
    <r>
      <t>Extracción de aguas subterráneas</t>
    </r>
    <r>
      <rPr>
        <sz val="11"/>
        <color indexed="8"/>
        <rFont val="Calibri"/>
        <family val="2"/>
      </rPr>
      <t/>
    </r>
  </si>
  <si>
    <t>Uso del agua</t>
  </si>
  <si>
    <t>Pérdidas en la distribución</t>
  </si>
  <si>
    <t>2.6.2.a.</t>
  </si>
  <si>
    <t>2.6.2.b.</t>
  </si>
  <si>
    <t>2.6.2.c</t>
  </si>
  <si>
    <t>2.6.2.h</t>
  </si>
  <si>
    <t>2.6.2.k</t>
  </si>
  <si>
    <t>Hogares</t>
  </si>
  <si>
    <t>Agricultura, ganadería, silvicultura y pesca (CIIU 01-03)</t>
  </si>
  <si>
    <t>Comité técnico interinstitucional de Estadísticas del Agua</t>
  </si>
  <si>
    <t>Estadísticas e indicadores claves para la Gestión Integrada del Recurso Hídrico (GIRH)</t>
  </si>
  <si>
    <t>N° CONTROL</t>
  </si>
  <si>
    <t xml:space="preserve">MINISTERIO DE AMBIENTE Y ENERGÍA
CENTRO NACIONAL DE INFORMACIÓN GEOAMBIENTAL
  CENIGA-MINAE
</t>
  </si>
  <si>
    <t xml:space="preserve">HOJA METODOLOGICA </t>
  </si>
  <si>
    <t>I. Información técnica</t>
  </si>
  <si>
    <t>Tipo de producto:</t>
  </si>
  <si>
    <t>Estadística</t>
  </si>
  <si>
    <t>Nombre de la estadística o indicador:</t>
  </si>
  <si>
    <t>Marco para el Desarrollo de las Estadísticas Ambientales:</t>
  </si>
  <si>
    <t>Componente</t>
  </si>
  <si>
    <t xml:space="preserve">Subcomponente </t>
  </si>
  <si>
    <t xml:space="preserve">Tópico </t>
  </si>
  <si>
    <t xml:space="preserve">Código de las variables </t>
  </si>
  <si>
    <t xml:space="preserve">Nombre de las variables </t>
  </si>
  <si>
    <t xml:space="preserve">Componente 2: Recursos Ambientales y su uso </t>
  </si>
  <si>
    <t>Sub-componente 2.1: Recursos Minerales</t>
  </si>
  <si>
    <t>Tópico 2.1.2: Producción y comercio de minerales</t>
  </si>
  <si>
    <t>2.1.2.b.</t>
  </si>
  <si>
    <t>2.1.2.b. Importaciones de minerales</t>
  </si>
  <si>
    <t xml:space="preserve">
</t>
  </si>
  <si>
    <t>Unidades de medida:</t>
  </si>
  <si>
    <t>Metodología de cálculo:</t>
  </si>
  <si>
    <t>Interpretación:</t>
  </si>
  <si>
    <t>Marco FMPEIR:</t>
  </si>
  <si>
    <t xml:space="preserve">b. Presión: Describe la presión que se ejerce sobre el ambiente a través del desarrollo de las actividades humanas  </t>
  </si>
  <si>
    <t>Desagregación  geográfica</t>
  </si>
  <si>
    <t xml:space="preserve">Desagregación por temática (no geográfica): </t>
  </si>
  <si>
    <t xml:space="preserve">Limitaciones </t>
  </si>
  <si>
    <t>Serie de tiempo actualmente disponible</t>
  </si>
  <si>
    <t>Otro: :</t>
  </si>
  <si>
    <t>Periodicidad de generación de la estadística o el indicador</t>
  </si>
  <si>
    <t>Comentarios generales</t>
  </si>
  <si>
    <t xml:space="preserve">II. Fuentes de información </t>
  </si>
  <si>
    <t xml:space="preserve"> </t>
  </si>
  <si>
    <t>Institución responsable</t>
  </si>
  <si>
    <t>Nombre de la operación estadística</t>
  </si>
  <si>
    <t xml:space="preserve">Tipo de fuente: </t>
  </si>
  <si>
    <t>Registro administrativo</t>
  </si>
  <si>
    <t>Tipo de disponibilidad</t>
  </si>
  <si>
    <t>Digital</t>
  </si>
  <si>
    <t>III. Información de contacto</t>
  </si>
  <si>
    <t>Nombre</t>
  </si>
  <si>
    <t>Institución</t>
  </si>
  <si>
    <t>Departamento</t>
  </si>
  <si>
    <t>Cargo</t>
  </si>
  <si>
    <t>Correo</t>
  </si>
  <si>
    <t>Teléfono</t>
  </si>
  <si>
    <t>IV. Vinculación política</t>
  </si>
  <si>
    <t xml:space="preserve">Relevancia de la estadística o el indicador </t>
  </si>
  <si>
    <t>Iniciativas relacionadas 
(si aplica)</t>
  </si>
  <si>
    <t>Objetivo / Meta</t>
  </si>
  <si>
    <t>V. Bitácora de cambios</t>
  </si>
  <si>
    <t xml:space="preserve">Fecha de la última actualización </t>
  </si>
  <si>
    <t xml:space="preserve">Cambios en la última actualización </t>
  </si>
  <si>
    <t xml:space="preserve">Descripción de los cambios </t>
  </si>
  <si>
    <t xml:space="preserve">Autor de la última actualización </t>
  </si>
  <si>
    <t>VI. Datos estadísticos</t>
  </si>
  <si>
    <t xml:space="preserve">Incluir en este espacio un cuadro (Excel) con las series históricas de la estadística o los datos requeridos para el cálculo del indicador. Los datos estadísticos que sirven de base para calcular el indicador permiten un análisis mas profundo del indicador, así como la exploración de la óptima representación grafica. </t>
  </si>
  <si>
    <t>Tipo de producto</t>
  </si>
  <si>
    <t xml:space="preserve">Código de la varible </t>
  </si>
  <si>
    <t xml:space="preserve">Tipo de fuente </t>
  </si>
  <si>
    <t xml:space="preserve">Indicador </t>
  </si>
  <si>
    <t>Componente 1: Condiciones y Calidad Ambiental</t>
  </si>
  <si>
    <t>Sub-componente 1.1: Condiciones Físicas</t>
  </si>
  <si>
    <t>1.1.1.a.1</t>
  </si>
  <si>
    <t>1.1.1.a.1. Temperatura (Promedio mensual)</t>
  </si>
  <si>
    <t>a. Fuerza Motriz: Factores indirectos que causan presiones sobre el elemento ambiente que definen estado</t>
  </si>
  <si>
    <t>Censos</t>
  </si>
  <si>
    <t>Física</t>
  </si>
  <si>
    <t>Sub-componente 1.2: Cobertura Terrestre, Ecosistemas y Biodiversidad</t>
  </si>
  <si>
    <t xml:space="preserve">Tópico 1.1.2: Características hidrográficas </t>
  </si>
  <si>
    <t>1.1.1.a.2</t>
  </si>
  <si>
    <t>1.1.1.a.2. Temperatura (Promedio mensual mínimo)</t>
  </si>
  <si>
    <t>Encuesta por muestreo</t>
  </si>
  <si>
    <t>Sub-componente 1.3: Calidad Ambiental</t>
  </si>
  <si>
    <t xml:space="preserve">Tópico 1.1.3: Información geológica y geográfica </t>
  </si>
  <si>
    <t>1.1.1.a.3</t>
  </si>
  <si>
    <t>1.1.1.a.3. Temperatura (Promedio mensual máximo)</t>
  </si>
  <si>
    <t>Tasa</t>
  </si>
  <si>
    <t xml:space="preserve">c. Estado: Se refiere a la condición del ambiente a causa de las presiones generadas por las actividades humanas </t>
  </si>
  <si>
    <t>Combinación de censo y muestreo</t>
  </si>
  <si>
    <t xml:space="preserve">Componente 4:  Eventos Extremos y Desastres </t>
  </si>
  <si>
    <t>Tópico 1.1.4: Características del suelo</t>
  </si>
  <si>
    <t xml:space="preserve">1.1.1.b.1. Precipitación (Promedio anual) (se encuentra también en el tema 2.6.1.a) </t>
  </si>
  <si>
    <t xml:space="preserve">d. Impacto: Miden los cambios que se ha dado en el ambiente por las presiones generadas por el hombre </t>
  </si>
  <si>
    <t>Sondeos de opinión</t>
  </si>
  <si>
    <t>Componente 5: Asentamientos Humanos y Salud Ambiental</t>
  </si>
  <si>
    <t>Sub-componente 2.2: Recursos Energéticos</t>
  </si>
  <si>
    <t>Tópico 1.2.1: Cobertura terrestre</t>
  </si>
  <si>
    <t>1.1.1.b.2</t>
  </si>
  <si>
    <t xml:space="preserve">1.1.1.b.2. Precipitación (Promedio anual de largo plazo) (se encuentra también en el tema 2.6.1.a) </t>
  </si>
  <si>
    <t xml:space="preserve">e. Respuesta: Representan los esfuerzos realizados por la sociedad o una institución para reducir o una institución para reducir o mitigar la degradación del ambiente </t>
  </si>
  <si>
    <t>Componente 6: Protección, Gestión y Participación/Acción Ambiental</t>
  </si>
  <si>
    <t>Sub-componente 2.3: Tierra</t>
  </si>
  <si>
    <t>Tópico 1.2.2: Ecosistemas y biodiversidad</t>
  </si>
  <si>
    <t>1.1.1.b.3</t>
  </si>
  <si>
    <t xml:space="preserve">1.1.1.b.3. Precipitación (Promedio mensual) (se encuentra también en el tema 2.6.1.a) </t>
  </si>
  <si>
    <t>Sistema de Monitoreo</t>
  </si>
  <si>
    <t>Sub-componente 2.4: Recursos del Suelo</t>
  </si>
  <si>
    <t>Tópico 1.2.3: Bosques</t>
  </si>
  <si>
    <t>1.1.1.b.4</t>
  </si>
  <si>
    <t xml:space="preserve">1.1.1.b.4. Precipitación  ((Valor mínimo mensual) se encuentra también en el tema 2.6.1.a) </t>
  </si>
  <si>
    <t>Estimación directa</t>
  </si>
  <si>
    <t>Sub-componente 2.5: Recursos Biológicos</t>
  </si>
  <si>
    <t xml:space="preserve">Tópico 1.3.1:  Calidad del aire </t>
  </si>
  <si>
    <t>1.1.1.b.5</t>
  </si>
  <si>
    <t xml:space="preserve">1.1.1.b.5. Precipitación (Valor máximo mensual) (se encuentra también en el tema 2.6.1.a) </t>
  </si>
  <si>
    <t>Otro</t>
  </si>
  <si>
    <t>1.1.1.c.1</t>
  </si>
  <si>
    <t>1.1.1.c.1. Humedad relativa (Valor mínimo mensual)</t>
  </si>
  <si>
    <t>Sub-componente 3.1: Emisiones al Aire</t>
  </si>
  <si>
    <t>Tópico 1.3.3: Calidad del agua marina</t>
  </si>
  <si>
    <t>1.1.1.c.2</t>
  </si>
  <si>
    <t>1.1.1.c.2. Humedad relativa (Valor máximo mensual)</t>
  </si>
  <si>
    <t>Sub-componente 3.2: Generación y Gestión de Aguas Residuales</t>
  </si>
  <si>
    <t>Tópico 1.3.4: Contaminación del suelo</t>
  </si>
  <si>
    <t>1.1.1.d.1</t>
  </si>
  <si>
    <t>1.1.1.d.1. Presión atmosférica (Valor mínimo mensual)</t>
  </si>
  <si>
    <t>Sub-componente 3.3: Generación y Gestión de Desechos</t>
  </si>
  <si>
    <t xml:space="preserve">Tópico 1.3.5:  Ruido </t>
  </si>
  <si>
    <t>1.1.1.d.2</t>
  </si>
  <si>
    <t>1.1.1.d.2. Presión atmosférica (Valor máximo mensual)</t>
  </si>
  <si>
    <t>Sub-componente 3.4: Aplicación de Químicos</t>
  </si>
  <si>
    <t xml:space="preserve">Tópico 2.1.1: Stocks y cambios de los recursos minerales </t>
  </si>
  <si>
    <t>1.1.1.e.1</t>
  </si>
  <si>
    <t>1.1.1.e.1. Velocidad del viento  (Valor mínimo mensual)</t>
  </si>
  <si>
    <t xml:space="preserve">Sub-componente 4.1: Eventos naturales extremos y desastres </t>
  </si>
  <si>
    <t>1.1.1.e.2</t>
  </si>
  <si>
    <t>1.1.1.e.2. Velocidad del viento  (Valor máximo mensual)</t>
  </si>
  <si>
    <t xml:space="preserve">Sub-componente 4.2: Desastres Tecnológicos </t>
  </si>
  <si>
    <t xml:space="preserve">Tópico 2.2.1: Stocks y cambios en los recursos energéticos </t>
  </si>
  <si>
    <t>1.1.1.f.1</t>
  </si>
  <si>
    <t>1.1.1.f.1. Radiación solar (Valor promedio diario)</t>
  </si>
  <si>
    <t>Tópico 2.2.2: Producción, comercio y consumo de energía</t>
  </si>
  <si>
    <t>1.1.1.f.2</t>
  </si>
  <si>
    <t>1.1.1.f.2. Radiación solar (Valor promedio mensual)</t>
  </si>
  <si>
    <t>Sub-componente 5.2: Salud Ambiental</t>
  </si>
  <si>
    <t>Tópico 2.3.1: Uso de la tierra</t>
  </si>
  <si>
    <t>1.1.1.f.3</t>
  </si>
  <si>
    <t>1.1.1.f.3. Radiación solar (Número de horas con luz solar)</t>
  </si>
  <si>
    <t>Sub-componente 6.1: Gasto en Protección Ambiental y en Gestión de Recursos Naturales</t>
  </si>
  <si>
    <t>Tópico 2.3.2: Uso de tierra boscosa</t>
  </si>
  <si>
    <t>1.1.1.g.1</t>
  </si>
  <si>
    <t>1.1.1.g.1. Radiación UV (Valor máximo diario)</t>
  </si>
  <si>
    <t>Sub-componente 6.2: Regulación y Gobernanza Ambiental</t>
  </si>
  <si>
    <t>Tópico 2.4.1: Recursos del suelo</t>
  </si>
  <si>
    <t>1.1.1.g.2</t>
  </si>
  <si>
    <t>1.1.1.g.2. Radiación UV (Valor promedio diario)</t>
  </si>
  <si>
    <t xml:space="preserve">Sub-componente 6.3: Preparación ante Eventos Extremos y Gestión de Desastres </t>
  </si>
  <si>
    <t>Tópico 2.5.1: Recursos maderables</t>
  </si>
  <si>
    <t>1.1.1.g.3</t>
  </si>
  <si>
    <t>1.1.1.g.3. Radiación UV (Valor máximo mensual)</t>
  </si>
  <si>
    <t>Sub-componente 6.4: Información y Conciencia Ambiental</t>
  </si>
  <si>
    <t>Tópico 2.5.2: Recursos acuáticos</t>
  </si>
  <si>
    <t>1.1.1.g.4</t>
  </si>
  <si>
    <t>1.1.1.g.4. Radiación UV (Valor promedio mensual)</t>
  </si>
  <si>
    <t>Tópico 2.5.3: Cultivos</t>
  </si>
  <si>
    <t>1.1.1.h.1</t>
  </si>
  <si>
    <t>1.1.1.h.1. Ocurrencia de fenómenos El Niño/La Niña, cuando sea pertinente (Ocurrencia)</t>
  </si>
  <si>
    <t>Tópico 2.5.4: Ganado</t>
  </si>
  <si>
    <t>1.1.1.h.2</t>
  </si>
  <si>
    <t>1.1.1.h.2. Ocurrencia de fenómenos El Niño/La Niña, cuando sea pertinente (Período de tiempo)</t>
  </si>
  <si>
    <t xml:space="preserve">Tópico 2.5.5: Otros recursos biológicos no cultivados </t>
  </si>
  <si>
    <t>1.1.2.a.1</t>
  </si>
  <si>
    <t>1.1.2.a.1. Lagos ( Área de la superficie)</t>
  </si>
  <si>
    <t>Tópico 2.6.1: Recursos hídricos</t>
  </si>
  <si>
    <t>1.1.2.a.2</t>
  </si>
  <si>
    <t>1.1.2.a.2. Lagos (Profundidad máxima)</t>
  </si>
  <si>
    <t>Tópico 2.6.2: Extracción, uso y retornos de agua</t>
  </si>
  <si>
    <t>1.1.2.b.1. Ríos y arroyos (Longitud)</t>
  </si>
  <si>
    <t>Tópico 3.1.1: Emisiones de gases de efecto invernadero</t>
  </si>
  <si>
    <t>1.1.2.c.1</t>
  </si>
  <si>
    <t>1.1.2.c.1. Embalses artificiales (Área de la superficie)</t>
  </si>
  <si>
    <t>Tópico 3.1.2: Consumo de sustancias agotadoras de la capa de ozono</t>
  </si>
  <si>
    <t>1.1.2.c.2</t>
  </si>
  <si>
    <t>1.1.2.c.2. Embalses artificiales (Profundidad máxima)</t>
  </si>
  <si>
    <t>Tópico 3.1.3: Emisiones de otras sustancias</t>
  </si>
  <si>
    <t>1.1.2.d.1. Cuencas hidrográficas (Descripción de las principales cuencas hidrográficas)</t>
  </si>
  <si>
    <t>Tópico 3.2.1: Generación y contenido contaminante de aguas residuales</t>
  </si>
  <si>
    <t>1.1.2.e.1</t>
  </si>
  <si>
    <t>1.1.2.e.1. Mares (Aguas costeras)</t>
  </si>
  <si>
    <t>1.1.2.e.2</t>
  </si>
  <si>
    <t>1.1.2.e.2. Mares (Mar territorial)</t>
  </si>
  <si>
    <t>Tópico 3.2.3: Descarga de aguas residuales al ambiente</t>
  </si>
  <si>
    <t>1.1.2.e.3</t>
  </si>
  <si>
    <t>1.1.2.e.3. Mares (Zona Económica Exclusiva (ZEE))</t>
  </si>
  <si>
    <t>Tópico 3.3.1: Generación de desechos</t>
  </si>
  <si>
    <t>1.1.2.e.4</t>
  </si>
  <si>
    <t>1.1.2.e.4. Mares (Nivel del mar)</t>
  </si>
  <si>
    <t>Tópico 3.3.2: Gestión de desechos</t>
  </si>
  <si>
    <t>1.1.2.e.5</t>
  </si>
  <si>
    <t>1.1.2.e.5. Mares (Área del hielo marino)</t>
  </si>
  <si>
    <t>Tópico 3.4.1: Aplicación de químicos</t>
  </si>
  <si>
    <t>1.1.2.f.</t>
  </si>
  <si>
    <t xml:space="preserve">1.1.2.f. Acuíferos </t>
  </si>
  <si>
    <t xml:space="preserve">Tópico 4.1.1: Ocurrencia de eventos naturales extremos y desastres </t>
  </si>
  <si>
    <t>1.1.2.g.</t>
  </si>
  <si>
    <t>1.1.2.g. Glaciares</t>
  </si>
  <si>
    <t xml:space="preserve">Tópico 4.1.2: Impacto de eventos naturales extremos y desastres </t>
  </si>
  <si>
    <t>1.1.3.a.1</t>
  </si>
  <si>
    <t>1.1.3.a.1. Condiciones geológicas, geográficas y geomorfológicas de las áreas terrestres y las islas (Longitud de las fronteras)</t>
  </si>
  <si>
    <t xml:space="preserve">Tópico 4.2.1: Ocurrencia de desastres tecnológicos </t>
  </si>
  <si>
    <t>1.1.3.a.2</t>
  </si>
  <si>
    <t>1.1.3.a.2. Condiciones geológicas, geográficas y geomorfológicas de las áreas terrestres y las islas (Área del país o de la región)</t>
  </si>
  <si>
    <t>Tópico 4.2.2: Impacto de los desastres tecnológicos</t>
  </si>
  <si>
    <t>1.1.3.a.3</t>
  </si>
  <si>
    <t>1.1.3.a.3. Condiciones geológicas, geográficas y geomorfológicas de las áreas terrestres y las islas (Número de islas)</t>
  </si>
  <si>
    <t>Tópico 5.1.1: Población urbana y rural</t>
  </si>
  <si>
    <t>1.1.3.a.4</t>
  </si>
  <si>
    <t>1.1.3.a.4. Condiciones geológicas, geográficas y geomorfológicas de las áreas terrestres y las islas (Área de las islas)</t>
  </si>
  <si>
    <t>Tópico 5.1.2: Acceso a servicios básicos seleccionados</t>
  </si>
  <si>
    <t>1.1.3.a.5</t>
  </si>
  <si>
    <t>1.1.3.a.5. Condiciones geológicas, geográficas y geomorfológicas de las áreas terrestres y las islas (Principales características geomorfológicas de las islas)</t>
  </si>
  <si>
    <t>Tópico 5.1.3: Condiciones de la vivienda</t>
  </si>
  <si>
    <t>1.1.3.a.6</t>
  </si>
  <si>
    <t>1.1.3.a.6. Condiciones geológicas, geográficas y geomorfológicas de las áreas terrestres y las islas (Distribución espacial del relieve terrestre)</t>
  </si>
  <si>
    <t>Tópico 5.1.4: Exposición a contaminación ambiental</t>
  </si>
  <si>
    <t>1.1.3.a.7</t>
  </si>
  <si>
    <t>1.1.3.a.7. Condiciones geológicas, geográficas y geomorfológicas de las áreas terrestres y las islas (Características de los accidentes geográficos (ej.: llanuras, colinas, mesetas, dunas, volcanes, montañas, montes submarinos))</t>
  </si>
  <si>
    <t>1.1.3.a.8</t>
  </si>
  <si>
    <t>1.1.3.a.8. Condiciones geológicas, geográficas y geomorfológicas de las áreas terrestres y las islas (Área de los tipos de roca)</t>
  </si>
  <si>
    <t xml:space="preserve">Tópico 5.2.1: Enfermedades y condiciones transmitidas por el aire </t>
  </si>
  <si>
    <t>1.1.3.a.9</t>
  </si>
  <si>
    <t>1.1.3.a.9. Condiciones geológicas, geográficas y geomorfológicas de las áreas terrestres y las islas (Longitud de las fallas geológicas)</t>
  </si>
  <si>
    <t>1.1.3.b.</t>
  </si>
  <si>
    <t>1.1.3.b. Aguas costeras (incluyendo áreas de arrecifes de coral y manglares)</t>
  </si>
  <si>
    <t>Tópico 5.2.3: Enfermedades transmitidas por vectores</t>
  </si>
  <si>
    <t>1.1.3.c.</t>
  </si>
  <si>
    <t>1.1.3.c. Longitud de la línea costera marina</t>
  </si>
  <si>
    <t>Tópico 5.2.4: Problemas de salud asociados con la exposición excesiva a la radiación UV</t>
  </si>
  <si>
    <t>1.1.3.d.</t>
  </si>
  <si>
    <t>1.1.3.d. Área costera</t>
  </si>
  <si>
    <t>Tópico 5.2.5: Enfermedades y condiciones relacionadas con sustancias tóxicas y radiación nuclear</t>
  </si>
  <si>
    <t>1.1.4.a.1</t>
  </si>
  <si>
    <t>1.1.4.a.1. Caracterización del suelo (Área de tipos de suelo)</t>
  </si>
  <si>
    <t>Tópico 6.1.1: Gasto público en protección ambiental y gestión de recursos naturales</t>
  </si>
  <si>
    <t>1.1.4.b.1</t>
  </si>
  <si>
    <t>1.1.4.b.1. Degradación del suelo ( Área afectada por erosión del suelo)</t>
  </si>
  <si>
    <t>Tópico 6.1.2: Gasto de empresas privadas, de instituciones sin fines de lucro y de los hogares en protección ambiental y en gestión de recursos naturales</t>
  </si>
  <si>
    <t>1.1.4.b.2</t>
  </si>
  <si>
    <t>1.1.4.b.2. Degradación del suelo (Área afectada por desertificación)</t>
  </si>
  <si>
    <t xml:space="preserve">Tópico 6.2.1: Fortaleza institucional </t>
  </si>
  <si>
    <t>1.1.4.b.3</t>
  </si>
  <si>
    <t>1.1.4.b.3. Degradación del suelo (Área afectada por salinización)</t>
  </si>
  <si>
    <t>Tópico 6.2.2: Regulación e instrumentos ambientales</t>
  </si>
  <si>
    <t>1.1.4.b.4</t>
  </si>
  <si>
    <t>1.1.4.b.4. Degradación del suelo (Área afectada por anegamiento (inundación))</t>
  </si>
  <si>
    <t>Tópico 6.2.3: Participación en los Acuerdos Multilaterales Ambientales  (AMAs) y en convenciones ambientales</t>
  </si>
  <si>
    <t>1.1.4.b.5</t>
  </si>
  <si>
    <t>1.1.4.b.5. Degradación del suelo (Área afectada por acidificación )</t>
  </si>
  <si>
    <t>Tópico 6.3.1: Preparación ante eventos naturales extremos y de desastres</t>
  </si>
  <si>
    <t>1.1.4.b.6</t>
  </si>
  <si>
    <t>1.1.4.b.6. Degradación del suelo (Área afectada por compactación)</t>
  </si>
  <si>
    <t xml:space="preserve">Tópico 6.3.2: Preparación ante desastres tecnológicos </t>
  </si>
  <si>
    <t>1.1.4.c.1</t>
  </si>
  <si>
    <t>1.1.4.c.1. Contenido de Nutrientes del suelo, medido en niveles de: (Nitrógeno (N))</t>
  </si>
  <si>
    <t>Tópico 6.4.1: Información ambiental</t>
  </si>
  <si>
    <t>1.1.4.c.2</t>
  </si>
  <si>
    <t>1.1.4.c.2. Contenido de Nutrientes del suelo, medido en niveles de: (Fósforo (P))</t>
  </si>
  <si>
    <t>Tópico 6.4.2: Educación ambiental</t>
  </si>
  <si>
    <t>1.1.4.c.3</t>
  </si>
  <si>
    <t>1.1.4.c.3. Contenido de Nutrientes del suelo, medido en niveles de: (Calcio (Ca))</t>
  </si>
  <si>
    <t>Tópico 6.4.3: Percepción y  conciencia ambiental</t>
  </si>
  <si>
    <t>1.1.4.c.4</t>
  </si>
  <si>
    <t>1.1.4.c.4. Contenido de Nutrientes del suelo, medido en niveles de: (Magnesio (Mg))</t>
  </si>
  <si>
    <t>Tópico 6.4.4: Participación/acción ambiental</t>
  </si>
  <si>
    <t>1.1.4.c.5</t>
  </si>
  <si>
    <t>1.1.4.c.5. Contenido de Nutrientes del suelo, medido en niveles de: (Potasio (K))</t>
  </si>
  <si>
    <t>1.1.4.c.6</t>
  </si>
  <si>
    <t>1.1.4.c.6. Contenido de Nutrientes del suelo, medido en niveles de: (Zinc (Zn))</t>
  </si>
  <si>
    <t>1.1.4.c.7</t>
  </si>
  <si>
    <t>1.1.4.c.7. Contenido de Nutrientes del suelo, medido en niveles de: (Otros)</t>
  </si>
  <si>
    <t>1.2.1.a.</t>
  </si>
  <si>
    <t>1.2.1.a. Área bajo las categorías de cobertura terrestre</t>
  </si>
  <si>
    <t>1.2.2.(a)</t>
  </si>
  <si>
    <t>1.2.2.(a). SCAE categorías de cobertura terrestre, basado en el Sistema de Clasificación de Cobertura Terrestre de la FAO (http://unstats.un.org/unsd/envaccounting/seeaRev/SEEA_CF_Final_en.pdf)
(b) Categorías de reporte usadas en la Evaluación de los Ecosistemas del Milenio (http://millenniumassessment.org/documents/document.3.aspx.pdf)
(c) UICN categorías de reporte: Reservas Naturales Estrictas; Áreas Silvestres; Parques Nacionales, Monumentos Naturales; Áreas de manejo de Hábitat/especies; Paisajes terrestres/marinos protegidos; y áreas protegidas con uso sostenible de recursos naturales (http://www.iucn.org/theme/protected-areas/about/categories) ()</t>
  </si>
  <si>
    <t>1.2.2.a.1</t>
  </si>
  <si>
    <t>1.2.2.a.1. Extensión, patrones y características generales de los ecosistemas (Área de los ecosistemas)</t>
  </si>
  <si>
    <t>1.2.2.a.2</t>
  </si>
  <si>
    <t>1.2.2.a.2. Extensión, patrones y características generales de los ecosistemas (Proximidad de los ecosistemas a las áreas urbanas y a las tierras de cultivo)</t>
  </si>
  <si>
    <t>1.2.2.b.1</t>
  </si>
  <si>
    <t>1.2.2.b.1. Características físicas y químicas de los ecosistemas (Nutrientes)</t>
  </si>
  <si>
    <t>1.2.2.b.2</t>
  </si>
  <si>
    <t>1.2.2.b.2. Características físicas y químicas de los ecosistemas (Carbono)</t>
  </si>
  <si>
    <t>1.2.2.b.3</t>
  </si>
  <si>
    <t>1.2.2.b.3. Características físicas y químicas de los ecosistemas (Contaminantes)</t>
  </si>
  <si>
    <t>1.2.2.c.1</t>
  </si>
  <si>
    <t>1.2.2.c.1. Biodiversidad (Especies conocidas de flora y fauna)</t>
  </si>
  <si>
    <t>1.2.2.c.2</t>
  </si>
  <si>
    <t>1.2.2.c.2. Biodiversidad (Especies endémicas de flora y fauna )</t>
  </si>
  <si>
    <t>1.2.2.c.3</t>
  </si>
  <si>
    <t>1.2.2.c.3. Biodiversidad (Especies exóticas invasivas de flora y fauna)</t>
  </si>
  <si>
    <t>1.2.2.c.4</t>
  </si>
  <si>
    <t>1.2.2.c.4. Biodiversidad (Población de especies)</t>
  </si>
  <si>
    <t>1.2.2.c.5</t>
  </si>
  <si>
    <t>1.2.2.c.5. Biodiversidad (Fragmentación del hábitat)</t>
  </si>
  <si>
    <t>1.2.2.d.1</t>
  </si>
  <si>
    <t>1.2.2.d.1. Áreas y especies protegidas (Áreas terrestres y marinas protegidas (también aparece en 1.2.3.a))</t>
  </si>
  <si>
    <t>1.2.2.d.2</t>
  </si>
  <si>
    <t>1.2.2.d.2. Áreas y especies protegidas (Especies de flora y fauna protegidas )</t>
  </si>
  <si>
    <t>1.2.3.a.1</t>
  </si>
  <si>
    <t>1.2.3.a.1. Área de Bosques (Total)</t>
  </si>
  <si>
    <t>1.2.3.a.2</t>
  </si>
  <si>
    <t>1.2.3.a.2. Área de Bosques (Natural)</t>
  </si>
  <si>
    <t>1.2.3.a.3</t>
  </si>
  <si>
    <t>1.2.3.a.3. Área de Bosques (Plantados)</t>
  </si>
  <si>
    <t>1.2.3.a.4</t>
  </si>
  <si>
    <t>1.2.3.a.4. Área de Bosques (Áreas protegidas de Bosque (también aparece en 1.2.2.d))</t>
  </si>
  <si>
    <t>1.2.3.a.5</t>
  </si>
  <si>
    <t>1.2.3.a.5. Área de Bosques (Área de Bosque afectada por fuego)</t>
  </si>
  <si>
    <t>1.2.3.b.1</t>
  </si>
  <si>
    <t>1.2.3.b.1. Biomasa Forestal (Total)</t>
  </si>
  <si>
    <t>1.2.3.b.2</t>
  </si>
  <si>
    <t>1.2.3.b.2. Biomasa Forestal (Almacenamiento de Carbono en biomasa forestal viva )</t>
  </si>
  <si>
    <t>1.3.1.a.1</t>
  </si>
  <si>
    <t>1.3.1.a.1. Calidad del aire a nivel local  (Nivel de concentración de material particulado (MP10))</t>
  </si>
  <si>
    <t>1.3.1.a.10</t>
  </si>
  <si>
    <t>1.3.1.a.10. Calidad del aire a nivel local  (Niveles de concentración de  furanos)</t>
  </si>
  <si>
    <t>1.3.1.a.11</t>
  </si>
  <si>
    <t>1.3.1.a.11. Calidad del aire a nivel local  (Niveles de concentración de otros contaminantes)</t>
  </si>
  <si>
    <t>1.3.1.a.12</t>
  </si>
  <si>
    <t>1.3.1.a.12. Calidad del aire a nivel local  (Número de días en el año en que los niveles máximos permitidos fueron superados)</t>
  </si>
  <si>
    <t>1.3.1.a.2</t>
  </si>
  <si>
    <t>1.3.1.a.2. Calidad del aire a nivel local  (Nivel de concentración de material particulado (MP2.5))</t>
  </si>
  <si>
    <t>1.3.1.a.3</t>
  </si>
  <si>
    <t>1.3.1.a.3. Calidad del aire a nivel local  (Nivel de concentración de ozono troposférico (O3))</t>
  </si>
  <si>
    <t>1.3.1.a.4</t>
  </si>
  <si>
    <t>1.3.1.a.4. Calidad del aire a nivel local  (Nivel de concentración de monóxido de carbono (CO) )</t>
  </si>
  <si>
    <t>1.3.1.a.5</t>
  </si>
  <si>
    <t>1.3.1.a.5. Calidad del aire a nivel local  (Nivel de concentración de dióxido de azufre (SO2))</t>
  </si>
  <si>
    <t>1.3.1.a.6</t>
  </si>
  <si>
    <t>1.3.1.a.6. Calidad del aire a nivel local  (Niveles de concentración de  óxidos de nitrógeno (NOX))</t>
  </si>
  <si>
    <t>1.3.1.a.7</t>
  </si>
  <si>
    <t>1.3.1.a.7. Calidad del aire a nivel local  (Niveles de concentración de metales pesados)</t>
  </si>
  <si>
    <t>1.3.1.a.8</t>
  </si>
  <si>
    <t>1.3.1.a.8. Calidad del aire a nivel local  (Niveles de concentración de compuestos orgánicos volátiles distintos del metano (COVDM))</t>
  </si>
  <si>
    <t>1.3.1.a.9</t>
  </si>
  <si>
    <t>1.3.1.a.9. Calidad del aire a nivel local  (Niveles de concentración de  dioxinas)</t>
  </si>
  <si>
    <t>1.3.1.b.1</t>
  </si>
  <si>
    <t>1.3.1.b.1. Concentraciones globales atmosféricas de gases de efecto invernadero (Nivel de concentración global atmosférica de dióxido de carbono (CO2))</t>
  </si>
  <si>
    <t>1.3.1.b.2</t>
  </si>
  <si>
    <t>1.3.1.b.2. Concentraciones globales atmosféricas de gases de efecto invernadero (Nivel de concentración global atmosférica de metano (CH4))</t>
  </si>
  <si>
    <t>1.3.2.a.1</t>
  </si>
  <si>
    <t>1.3.2.a.1. Nutrientes y clorofila (Niveles de concentración de nitrógeno)</t>
  </si>
  <si>
    <t>1.3.2.a.2</t>
  </si>
  <si>
    <t>1.3.2.a.2. Nutrientes y clorofila (Niveles de concentración de fósforo)</t>
  </si>
  <si>
    <t>1.3.2.a.3</t>
  </si>
  <si>
    <t>1.3.2.a.3. Nutrientes y clorofila (Niveles de concentración de clorofila A)</t>
  </si>
  <si>
    <t>1.3.2.b.1. Materia orgánica (Demanda bioquímica de oxígeno (DBO))</t>
  </si>
  <si>
    <t>1.3.2.b.2. Materia orgánica (Demanda química de oxígeno (DQO))</t>
  </si>
  <si>
    <t>1.3.2.c.1</t>
  </si>
  <si>
    <t>1.3.2.c.1. Patógenos (Niveles de concentración de coliformes fecales)</t>
  </si>
  <si>
    <t>1.3.2.d.1</t>
  </si>
  <si>
    <t>1.3.2.d.1. Metales (ej.: mercurio, plomo, níquel, arsénico, cadmio)  (Niveles de concentración en los sedimentos y en el agua )</t>
  </si>
  <si>
    <t>1.3.2.d.2</t>
  </si>
  <si>
    <t>1.3.2.d.2. Metales (ej.: mercurio, plomo, níquel, arsénico, cadmio) (Niveles de concentración en los organismos de agua dulce )</t>
  </si>
  <si>
    <t>1.3.2.e.1</t>
  </si>
  <si>
    <t>1.3.2.e.1. Contaminantes Orgánicos (ej.: PCBs, DDT, pesticidas, furanos, dioxinas, fenoles y desechos radioactivos) (Niveles de concentración en los sedimentos y en el agua)</t>
  </si>
  <si>
    <t>1.3.2.e.2</t>
  </si>
  <si>
    <t>1.3.2.e.2. Contaminantes Orgánicos (ej.: PCBs, DDT, pesticidas, furanos, dioxinas, fenoles y desechos radioactivos) (Niveles de concentración en los organismos de agua dulce)</t>
  </si>
  <si>
    <t>1.3.2.f.1. Características físicas y químicas (pH/Acidez/Alcalinidad)</t>
  </si>
  <si>
    <t>1.3.2.f.2. Características físicas y químicas (Temperatura)</t>
  </si>
  <si>
    <t>1.3.2.f.3. Características físicas y químicas (Solidos suspendidos totales (SST))</t>
  </si>
  <si>
    <t>1.3.2.f.4</t>
  </si>
  <si>
    <t>1.3.2.f.4. Características físicas y químicas (Salinidad)</t>
  </si>
  <si>
    <t>1.3.2.f.5. Características físicas y químicas (Oxígeno disuelto (OD))</t>
  </si>
  <si>
    <t>1.3.2.g.1</t>
  </si>
  <si>
    <t>1.3.2.g.1. Desechos plásticos y otros desechos en el agua dulce (Cantidad de desechos de plástico y otros desechos en el agua dulce)</t>
  </si>
  <si>
    <t>1.3.3.a.1</t>
  </si>
  <si>
    <t>1.3.3.a.1. Nutrientes y clorofila (Niveles de concentración de nitrógeno)</t>
  </si>
  <si>
    <t>1.3.3.a.2</t>
  </si>
  <si>
    <t>1.3.3.a.2. Nutrientes y clorofila (Niveles de concentración de fósforo)</t>
  </si>
  <si>
    <t>1.3.3.a.3</t>
  </si>
  <si>
    <t>1.3.3.a.3. Nutrientes y clorofila (Niveles de concentración de clorofila A)</t>
  </si>
  <si>
    <t>1.3.3.b.1</t>
  </si>
  <si>
    <t>1.3.3.b.1. Materia orgánica (Demanda bioquímica de oxígeno (DBO))</t>
  </si>
  <si>
    <t>1.3.3.b.2</t>
  </si>
  <si>
    <t>1.3.3.b.2. Materia orgánica (Demanda química de oxígeno (DQO))</t>
  </si>
  <si>
    <t>1.3.3.c.1</t>
  </si>
  <si>
    <t>1.3.3.c.1. Patógenos (Niveles de concentración de coliformes fecales en aguas marinas recreativas)</t>
  </si>
  <si>
    <t>1.3.3.d.1</t>
  </si>
  <si>
    <t>1.3.3.d.1. Metales (ej.: mercurio, plomo, níquel, arsénico, cadmio)  (Niveles de concentración en los sedimentos y en el agua )</t>
  </si>
  <si>
    <t>1.3.3.d.2</t>
  </si>
  <si>
    <t>1.3.3.d.2. Metales (ej.: mercurio, plomo, níquel, arsénico, cadmio) (Niveles de concentración en los organismos marinos )</t>
  </si>
  <si>
    <t>1.3.3.e.1</t>
  </si>
  <si>
    <t>1.3.3.e.1. Contaminantes Orgánicos (ej.: PCBs, DDT, pesticidas, furanos, dioxinas, fenoles y desechos radioactivos) (Niveles de concentración en los sedimentos y en el agua)</t>
  </si>
  <si>
    <t>1.3.3.e.2</t>
  </si>
  <si>
    <t>1.3.3.e.2. Contaminantes Orgánicos (ej.: PCBs, DDT, pesticidas, furanos, dioxinas, fenoles y desechos radioactivos) (Niveles de concentración en los organismos marinos)</t>
  </si>
  <si>
    <t>1.3.3.f.1</t>
  </si>
  <si>
    <t>1.3.3.f.1. Características físicas y químicas ( pH/Acidez/Alcalinidad)</t>
  </si>
  <si>
    <t>1.3.3.f.2</t>
  </si>
  <si>
    <t>1.3.3.f.2. Características físicas y químicas (Temperatura)</t>
  </si>
  <si>
    <t>1.3.3.f.3</t>
  </si>
  <si>
    <t>1.3.3.f.3. Características físicas y químicas (Solidos suspendidos totales (SST))</t>
  </si>
  <si>
    <t>1.3.3.f.4</t>
  </si>
  <si>
    <t>1.3.3.f.4. Características físicas y químicas (Salinidad)</t>
  </si>
  <si>
    <t>1.3.3.f.5</t>
  </si>
  <si>
    <t>1.3.3.f.5. Características físicas y químicas (Oxígeno disuelto (OD))</t>
  </si>
  <si>
    <t>1.3.3.f.6</t>
  </si>
  <si>
    <t>1.3.3.f.6. Características físicas y químicas (Densidad)</t>
  </si>
  <si>
    <t>1.3.3.g.1</t>
  </si>
  <si>
    <t>1.3.3.g.1. Blanqueamiento (decoloración) de corales  (Área afectada por blanqueamiento de corales)</t>
  </si>
  <si>
    <t>1.3.3.h.1</t>
  </si>
  <si>
    <t>1.3.3.h.1. Desechos plásticos y otros desechos en el agua marina  (Cantidad de desechos plásticos y otros desechos en el agua marina)</t>
  </si>
  <si>
    <t>1.3.3.i.1</t>
  </si>
  <si>
    <t>1.3.3.i.1. Mareas Rojas (Ocurrencia)</t>
  </si>
  <si>
    <t>1.3.3.i.2</t>
  </si>
  <si>
    <t>1.3.3.i.2. Mareas Rojas (Área Impactada)</t>
  </si>
  <si>
    <t>1.3.3.i.3</t>
  </si>
  <si>
    <t>1.3.3.i.3. Mareas Rojas (Duración)</t>
  </si>
  <si>
    <t>1.3.3.j.1</t>
  </si>
  <si>
    <t>1.3.3.j.1.  Contaminación por derrame de petróleo (Área de mareas negras (derrame de petróleo en el agua marina))</t>
  </si>
  <si>
    <t>1.3.3.j.2</t>
  </si>
  <si>
    <t>1.3.3.j.2. Contaminación por derrame de petróleo (Cantidad de bolas de alquitrán)</t>
  </si>
  <si>
    <t>1.3.4.a.1</t>
  </si>
  <si>
    <t>1.3.4.a.1. Sitios afectados por contaminación (Sitios contaminados)</t>
  </si>
  <si>
    <t>1.3.4.a.2</t>
  </si>
  <si>
    <t>1.3.4.a.2. Sitios afectados por contaminación (Sitios potencialmente contaminados)</t>
  </si>
  <si>
    <t>1.3.4.a.3</t>
  </si>
  <si>
    <t>1.3.4.a.3. Sitios afectados por contaminación (Sitios remediados)</t>
  </si>
  <si>
    <t>1.3.4.a.4</t>
  </si>
  <si>
    <t>1.3.4.a.4. Sitios afectados por contaminación (Otros lugares)</t>
  </si>
  <si>
    <t>1.3.5.a.</t>
  </si>
  <si>
    <t>1.3.5.a. Niveles de ruido de fuentes específicas</t>
  </si>
  <si>
    <t>1.3.5.b.1</t>
  </si>
  <si>
    <t>1.3.5.b.1. Niveles de ruido en localizaciones específicas</t>
  </si>
  <si>
    <t>2.1.1.a.1</t>
  </si>
  <si>
    <t>2.1.1.a.1. Recursos minerales (Stocks de recursos recuperables comercialmente )</t>
  </si>
  <si>
    <t>2.1.1.a.10</t>
  </si>
  <si>
    <t>2.1.1.a.10. Recursos minerales (Stocks de recursos no comerciales y otros recursos conocidos)</t>
  </si>
  <si>
    <t>2.1.1.a.2</t>
  </si>
  <si>
    <t>2.1.1.a.2. Recursos minerales (Nuevos descubrimientos)</t>
  </si>
  <si>
    <t>2.1.1.a.3</t>
  </si>
  <si>
    <t>2.1.1.a.3. Recursos minerales (Incrementos por reevaluaciones )</t>
  </si>
  <si>
    <t>2.1.1.a.4</t>
  </si>
  <si>
    <t>2.1.1.a.4. Recursos minerales (Incrementos por reclasificaciones)</t>
  </si>
  <si>
    <t>2.1.1.a.5</t>
  </si>
  <si>
    <t>2.1.1.a.5. Recursos minerales (Extracción)</t>
  </si>
  <si>
    <t>2.1.1.a.6</t>
  </si>
  <si>
    <t>2.1.1.a.6. Recursos minerales (Pérdidas catastróficas)</t>
  </si>
  <si>
    <t>2.1.1.a.7</t>
  </si>
  <si>
    <t>2.1.1.a.7. Recursos minerales (Reducciones por reevaluaciones)</t>
  </si>
  <si>
    <t>2.1.1.a.8</t>
  </si>
  <si>
    <t>2.1.1.a.8. Recursos minerales (Reducciones por reclasificaciones)</t>
  </si>
  <si>
    <t>2.1.1.a.9</t>
  </si>
  <si>
    <t>2.1.1.a.9. Recursos minerales (Stocks de recursos potencialmente recuperables comercialmente)</t>
  </si>
  <si>
    <t>2.1.2.a.</t>
  </si>
  <si>
    <t>2.1.2.a. Producción de minerales</t>
  </si>
  <si>
    <t>2.1.2.c.</t>
  </si>
  <si>
    <t>2.1.2.c. Exportaciones de minerales</t>
  </si>
  <si>
    <t>2.2.1.a.1</t>
  </si>
  <si>
    <t>2.2.1.a.1. Recursos energéticos (Stock de recursos recuperables comercialmente)</t>
  </si>
  <si>
    <t>2.2.1.a.10</t>
  </si>
  <si>
    <t>2.2.1.a.10. Recursos energéticos (Stocks de recursos no comerciales y otros recursos conocidos)</t>
  </si>
  <si>
    <t>2.2.1.a.2</t>
  </si>
  <si>
    <t>2.2.1.a.2. Recursos energéticos (Nuevos descubrimientos)</t>
  </si>
  <si>
    <t>2.2.1.a.3</t>
  </si>
  <si>
    <t>2.2.1.a.3. Recursos energéticos (Incrementos por reevaluaciones)</t>
  </si>
  <si>
    <t>2.2.1.a.4</t>
  </si>
  <si>
    <t>2.2.1.a.4. Recursos energéticos (Incrementos por reclasificaciones)</t>
  </si>
  <si>
    <t>2.2.1.a.5</t>
  </si>
  <si>
    <t>2.2.1.a.5. Recursos energéticos (Extracción)</t>
  </si>
  <si>
    <t>2.2.1.a.6</t>
  </si>
  <si>
    <t>2.2.1.a.6. Recursos energéticos (Pérdidas catastróficas)</t>
  </si>
  <si>
    <t>2.2.1.a.7</t>
  </si>
  <si>
    <t>2.2.1.a.7. Recursos energéticos (Reducciones por reevaluaciones)</t>
  </si>
  <si>
    <t>2.2.1.a.8</t>
  </si>
  <si>
    <t>2.2.1.a.8. Recursos energéticos (Reducciones por reclasificaciones)</t>
  </si>
  <si>
    <t>2.2.1.a.9</t>
  </si>
  <si>
    <t>2.2.1.a.9. Recursos energéticos (Stocks de recursos potencialmente recuperables comercialmente)</t>
  </si>
  <si>
    <t>2.2.2.a.1</t>
  </si>
  <si>
    <t>2.2.2.a.1. Producción de energía   (Producción total )</t>
  </si>
  <si>
    <t>2.2.2.a.2</t>
  </si>
  <si>
    <t>2.2.2.a.2. Producción de energía   (Producción de fuentes no renovables)</t>
  </si>
  <si>
    <t>2.2.2.a.3</t>
  </si>
  <si>
    <t>2.2.2.a.3. Producción de energía   (Producción de fuentes renovables)</t>
  </si>
  <si>
    <t>2.2.2.a.4</t>
  </si>
  <si>
    <t>2.2.2.a.4. Producción de energía   Producción de energía primaria )</t>
  </si>
  <si>
    <t>2.2.2.a.5</t>
  </si>
  <si>
    <t>2.2.2.a.5. Producción de energía   (Importaciones de energía)</t>
  </si>
  <si>
    <t>2.2.2.a.6</t>
  </si>
  <si>
    <t>2.2.2.a.6. Producción de energía   (Exportaciones de energía)</t>
  </si>
  <si>
    <t>2.2.2.a.7</t>
  </si>
  <si>
    <t>2.2.2.a.7. Producción de energía   (Producción de energía secundaria)</t>
  </si>
  <si>
    <t>2.2.2.b.</t>
  </si>
  <si>
    <t>2.2.2.b. Oferta total de energía</t>
  </si>
  <si>
    <t>2.2.2.c.</t>
  </si>
  <si>
    <t>2.2.2.c. Consumo final de energía</t>
  </si>
  <si>
    <t>2.3.1.a.</t>
  </si>
  <si>
    <t>2.3.1.a. Área bajo las categorías de uso de tierra</t>
  </si>
  <si>
    <t>2.3.1.b.1</t>
  </si>
  <si>
    <t>2.3.1.b.1. Otros aspectos de uso de la tierra (Área de tierra bajo agricultura orgánica)</t>
  </si>
  <si>
    <t>2.3.1.b.2</t>
  </si>
  <si>
    <t>2.3.1.b.2. Otros aspectos de uso de la tierra (Área de tierra bajo riego)</t>
  </si>
  <si>
    <t>2.3.1.b.3</t>
  </si>
  <si>
    <t>2.3.1.b.3. Otros aspectos de uso de la tierra (Área de tierra bajo gestión forestal sostenible )</t>
  </si>
  <si>
    <t>2.3.1.b.4</t>
  </si>
  <si>
    <t>2.3.1.b.4. Otros aspectos de uso de la tierra (Área de tierra bajo agrosilvicultura)</t>
  </si>
  <si>
    <t>2.3.1.c.</t>
  </si>
  <si>
    <t>2.3.1.c. Propiedad de la tierra</t>
  </si>
  <si>
    <t>2.3.2.a.1</t>
  </si>
  <si>
    <t>2.3.2.a.1. Uso de tierra boscosa (Área deforestada)</t>
  </si>
  <si>
    <t>2.3.2.a.2</t>
  </si>
  <si>
    <t>2.3.2.a.2. Uso de tierra boscosa (Área reforestada)</t>
  </si>
  <si>
    <t>2.3.2.a.3</t>
  </si>
  <si>
    <t>2.3.2.a.3. Uso de tierra boscosa (Área forestada)</t>
  </si>
  <si>
    <t>2.3.2.a.4</t>
  </si>
  <si>
    <t>2.3.2.a.4. Uso de tierra boscosa (Crecimiento natural)</t>
  </si>
  <si>
    <t>2.3.2.b.</t>
  </si>
  <si>
    <t>2.3.2.b. Área boscosa por función primaria designada</t>
  </si>
  <si>
    <t>2.4.1.</t>
  </si>
  <si>
    <t>2.4.1. Se requiere mayor investigación para desarrollar las estadísticas necesarias en este tema.</t>
  </si>
  <si>
    <t>2.5.1.a.1</t>
  </si>
  <si>
    <t>2.5.1.a.1. Recursos maderables (Stock de recursos maderables)</t>
  </si>
  <si>
    <t>2.5.1.a.2</t>
  </si>
  <si>
    <t>2.5.1.a.2. Recursos maderables (Crecimiento natural)</t>
  </si>
  <si>
    <t>2.5.1.a.3</t>
  </si>
  <si>
    <t>2.5.1.a.3. Recursos maderables (Tala)</t>
  </si>
  <si>
    <t>2.5.1.a.4</t>
  </si>
  <si>
    <t>2.5.1.a.4. Recursos maderables (Remoción)</t>
  </si>
  <si>
    <t>2.5.1.a.5</t>
  </si>
  <si>
    <t>2.5.1.a.5. Recursos maderables (Residuos de la tala)</t>
  </si>
  <si>
    <t>2.5.1.a.6</t>
  </si>
  <si>
    <t>2.5.1.a.6. Recursos maderables (Pérdidas naturales)</t>
  </si>
  <si>
    <t>2.5.1.a.7</t>
  </si>
  <si>
    <t>2.5.1.a.7. Recursos maderables (Pérdidas catastróficas)</t>
  </si>
  <si>
    <t>2.5.1.a.8</t>
  </si>
  <si>
    <t>2.5.1.a.8. Recursos maderables (Reclasificaciones )</t>
  </si>
  <si>
    <t xml:space="preserve">2.5.1.b.1 </t>
  </si>
  <si>
    <t>2.5.1.b.1 . Cantidad usada de: (Fertilizantes (se encuentra también en 3.4.1.a) )</t>
  </si>
  <si>
    <t>2.5.1.b.2</t>
  </si>
  <si>
    <t>2.5.1.b.2. Cantidad usada de: (Pesticidas (se encuentra también en in 3.4.1.b))</t>
  </si>
  <si>
    <t xml:space="preserve">2.5.1.c. </t>
  </si>
  <si>
    <t>2.5.1.c. Producción Forestal</t>
  </si>
  <si>
    <t xml:space="preserve">2.5.1.d. </t>
  </si>
  <si>
    <t>2.5.1.d. Producción de leña</t>
  </si>
  <si>
    <t>2.5.1.e.</t>
  </si>
  <si>
    <t>2.5.1.e. Importaciones de productos forestales</t>
  </si>
  <si>
    <t>2.5.1.f.</t>
  </si>
  <si>
    <t>2.5.1.f. Exportaciones de productos forestales</t>
  </si>
  <si>
    <t>2.5.2.a.</t>
  </si>
  <si>
    <t>2.5.2.a. Producción pesquera de captura</t>
  </si>
  <si>
    <t>2.5.2.b.</t>
  </si>
  <si>
    <t>2.5.2.b. Producción acuícola</t>
  </si>
  <si>
    <t>2.5.2.c.</t>
  </si>
  <si>
    <t>2.5.2.c. Importaciones de pescado y productos pesqueros</t>
  </si>
  <si>
    <t>2.5.2.d</t>
  </si>
  <si>
    <t>2.5.2.d. Exportaciones de pescado y productos pesqueros</t>
  </si>
  <si>
    <t>2.5.2.e.1</t>
  </si>
  <si>
    <t>2.5.2.e.1. Cantidad usada de: (Pellets (aparece también en 3.4.1.c))</t>
  </si>
  <si>
    <t>2.5.2.e.2</t>
  </si>
  <si>
    <t>2.5.2.e.2. Cantidad usada de: (Hormonas (aparece también en 3.4.1.d))</t>
  </si>
  <si>
    <t>2.5.2.e.3</t>
  </si>
  <si>
    <t>2.5.2.e.3. Cantidad usada de: (Colorantes (aparece también en 3.4.1.e))</t>
  </si>
  <si>
    <t>2.5.2.e.4</t>
  </si>
  <si>
    <t>2.5.2.e.4. Cantidad usada de: (Antibióticos (aparece también en 3.4.1.f))</t>
  </si>
  <si>
    <t>2.5.2.e.5</t>
  </si>
  <si>
    <t>2.5.2.e.5. Cantidad usada de: (Fungicides)</t>
  </si>
  <si>
    <t>2.5.2.f.1</t>
  </si>
  <si>
    <t>2.5.2.f.1. Recursos acuáticos (Stocks de recursos acuáticos )</t>
  </si>
  <si>
    <t>2.5.2.f.2</t>
  </si>
  <si>
    <t>2.5.2.f.2. Recursos acuáticos (Adiciones a los recursos acuáticos)</t>
  </si>
  <si>
    <t>2.5.2.f.3</t>
  </si>
  <si>
    <t>2.5.2.f.3. Recursos acuáticos (Reducciones a los recursos acuáticos)</t>
  </si>
  <si>
    <t>2.5.3.a.1</t>
  </si>
  <si>
    <t>2.5.3.a.1. Principales cultivos anuales y perennes (Superficie sembrada)</t>
  </si>
  <si>
    <t>2.5.3.a.2</t>
  </si>
  <si>
    <t>2.5.3.a.2. Principales cultivos anuales y perennes (Superficie cosechada)</t>
  </si>
  <si>
    <t>2.5.3.a.3</t>
  </si>
  <si>
    <t>2.5.3.a.3. Principales cultivos anuales y perennes (Cantidad producida)</t>
  </si>
  <si>
    <t>2.5.3.a.4</t>
  </si>
  <si>
    <t>2.5.3.a.4. Principales cultivos anuales y perennes (Cantidad de producción orgánica)</t>
  </si>
  <si>
    <t>2.5.3.a.5</t>
  </si>
  <si>
    <t>2.5.3.a.5. Principales cultivos anuales y perennes (Cantidad producida de cultivos genéticamente modificados )</t>
  </si>
  <si>
    <t>2.5.3.b.1</t>
  </si>
  <si>
    <t>2.5.3.b.1. Cantidad usada de: (Fertilizantes naturales (ej.: estiércol, compost, cal) (aparece también en 3.4.1.a))</t>
  </si>
  <si>
    <t>2.5.3.b.2</t>
  </si>
  <si>
    <t>2.5.3.b.2. Cantidad usada de: (Fertilizantes químicos (aparece también en 3.4.1.a))</t>
  </si>
  <si>
    <t>2.5.3.b.3</t>
  </si>
  <si>
    <t>2.5.3.b.3. Cantidad usada de: (Pesticidas (aparece también en 3.4.1.b))</t>
  </si>
  <si>
    <t>2.5.3.b.4</t>
  </si>
  <si>
    <t>2.5.3.b.4. Cantidad usada de: (Semillas genéticamente modificadas)</t>
  </si>
  <si>
    <t>2.5.3.c.1</t>
  </si>
  <si>
    <t>2.5.3.c.1. Monocultivo/cultivos intensivos en recursos (Superficie utilizada para la producción)</t>
  </si>
  <si>
    <t>2.5.3.c.2</t>
  </si>
  <si>
    <t>2.5.3.c.2. Monocultivo/cultivos intensivos en recursos (Cantidad producida)</t>
  </si>
  <si>
    <t>2.5.3.c.3</t>
  </si>
  <si>
    <t>2.5.3.c.3. Monocultivo/cultivos intensivos en recursos (Cantidad producida de cultivos genéticamente modificados)</t>
  </si>
  <si>
    <t>2.5.3.d.</t>
  </si>
  <si>
    <t>2.5.3.d. Importaciones de cultivos</t>
  </si>
  <si>
    <t xml:space="preserve">2.5.3.e. </t>
  </si>
  <si>
    <t>2.5.3.e. Exportaciones de cultivos</t>
  </si>
  <si>
    <t>2.5.4.a.1</t>
  </si>
  <si>
    <t>2.5.4.a.1. Ganado (Número de animales vivos)</t>
  </si>
  <si>
    <t>2.5.4.a.2</t>
  </si>
  <si>
    <t>2.5.4.a.2. Ganado (Número de animales sacrificados)</t>
  </si>
  <si>
    <t>2.5.4.b.1</t>
  </si>
  <si>
    <t>2.5.4.b.1. Cantidad usada de: (Antibióticos (aparece también en 3.4.1.f))</t>
  </si>
  <si>
    <t>2.5.4.b.2</t>
  </si>
  <si>
    <t>2.5.4.b.2. Cantidad usada de: (Hormonas (aparece también en 3.4.1.d))</t>
  </si>
  <si>
    <t>2.5.4.c.</t>
  </si>
  <si>
    <t>2.5.4.c. Importaciones de ganado</t>
  </si>
  <si>
    <t>2.5.4.d.</t>
  </si>
  <si>
    <t>2.5.4.d. Exportaciones de ganado</t>
  </si>
  <si>
    <t>2.5.5.a.1</t>
  </si>
  <si>
    <t>2.5.5.a.1. Permisos para la caza y captura regulada de animales silvestres (Número de permisos otorgados por año)</t>
  </si>
  <si>
    <t>2.5.5.a.2</t>
  </si>
  <si>
    <t>2.5.5.a.2. Permisos para la caza y captura regulada de animales silvestres (Número de animales cazados autorizados por permiso)</t>
  </si>
  <si>
    <t>2.5.5.b.</t>
  </si>
  <si>
    <t xml:space="preserve">2.5.5.b. Importaciones de especies en peligro de extinción </t>
  </si>
  <si>
    <t>2.5.5.c.</t>
  </si>
  <si>
    <t>2.5.5.c. Exportaciones de especies en peligro de extinción</t>
  </si>
  <si>
    <t>2.5.5.d.</t>
  </si>
  <si>
    <t>2.5.5.d. Animales silvestres reportados muertos o capturados para alimentación o venta</t>
  </si>
  <si>
    <t xml:space="preserve">2.5.5.e. </t>
  </si>
  <si>
    <t>2.5.5.e. Comercio de especies silvestres y de especies criadas en cautiverio</t>
  </si>
  <si>
    <t>2.5.5.f.</t>
  </si>
  <si>
    <t>2.5.5.f. Productos del bosque no maderables y otras plantas</t>
  </si>
  <si>
    <t>2.6.1.a.1. Caudal de entrada de agua a los recursos de aguas interiores (Precipitación (aparece también en 1.1.1.b))</t>
  </si>
  <si>
    <t>2.6.1.a.2</t>
  </si>
  <si>
    <t>2.6.1.a.2. Caudal de entrada de agua a los recursos de aguas interiores (Caudal de entrada desde territorios vecinos)</t>
  </si>
  <si>
    <t>2.6.1.a.3</t>
  </si>
  <si>
    <t>2.6.1.a.3. Caudal de entrada de agua a los recursos de aguas interiores (Caudal de entrada sujeto a los tratados)</t>
  </si>
  <si>
    <t>2.6.1.b.1. Caudal de salida de agua de los recursos de aguas interiores (Evapotranspiración)</t>
  </si>
  <si>
    <t>2.6.1.b.2. Caudal de salida de agua de los recursos de aguas interiores (Caudal de salida a territorios vecinos)</t>
  </si>
  <si>
    <t>2.6.1.b.3</t>
  </si>
  <si>
    <t>2.6.1.b.3. Caudal de salida de agua de los recursos de aguas interiores (Caudal de salida sujeto a los tratados)</t>
  </si>
  <si>
    <t>2.6.1.b.4. Caudal de salida de agua de los recursos de aguas interiores (Caudal de salida al mar)</t>
  </si>
  <si>
    <t>2.6.1.c.1</t>
  </si>
  <si>
    <t>2.6.1.c.1. Stocks de aguas interiores (Reservas de agua superficial en embalses artificiales)</t>
  </si>
  <si>
    <t>2.6.1.c.2</t>
  </si>
  <si>
    <t>2.6.1.c.2. Stocks de aguas interiores (Reservas de agua superficial en lagos)</t>
  </si>
  <si>
    <t>2.6.1.c.3</t>
  </si>
  <si>
    <t>2.6.1.c.3. Stocks de aguas interiores (Reservas de agua superficial en ríos y arroyos)</t>
  </si>
  <si>
    <t>2.6.1.c.4</t>
  </si>
  <si>
    <t>2.6.1.c.4. Stocks de aguas interiores (Reservas de agua superficial en humedales)</t>
  </si>
  <si>
    <t>2.6.1.c.5</t>
  </si>
  <si>
    <t>2.6.1.c.5. Stocks de aguas interiores (Reservas de agua superficial en nieve, hielo y glaciares)</t>
  </si>
  <si>
    <t>2.6.1.c.6</t>
  </si>
  <si>
    <t>2.6.1.c.6. Stocks de aguas interiores (Reservas de aguas subterráneas)</t>
  </si>
  <si>
    <t>2.6.2.a</t>
  </si>
  <si>
    <t>2.6.2.a. Extracción total de agua</t>
  </si>
  <si>
    <t>2.6.2.b</t>
  </si>
  <si>
    <t>2.6.2.b. Extracción de aguas superficiales</t>
  </si>
  <si>
    <t>2.6.2.c.1</t>
  </si>
  <si>
    <t>2.6.2.c.1. Extracción de aguas subterráneas (De recursos de aguas subterráneas renovables)</t>
  </si>
  <si>
    <t>2.6.2.c.2</t>
  </si>
  <si>
    <t>2.6.2.c.2. Extracción de aguas subterráneas (De recursos de aguas subterráneas no renovables)</t>
  </si>
  <si>
    <t>2.6.2.d</t>
  </si>
  <si>
    <t>2.6.2.d. Agua extraída para uso propio</t>
  </si>
  <si>
    <t>2.6.2.e</t>
  </si>
  <si>
    <t>2.6.2.e. Agua extraída para distribución</t>
  </si>
  <si>
    <t>2.6.2.f</t>
  </si>
  <si>
    <t>2.6.2.f. Agua desalinizada</t>
  </si>
  <si>
    <t>2.6.2.g</t>
  </si>
  <si>
    <t>2.6.2.g. Agua reutilizada</t>
  </si>
  <si>
    <t>2.6.2.h. Uso del agua</t>
  </si>
  <si>
    <t>2.6.2.i</t>
  </si>
  <si>
    <t>2.6.2.i. Captación de agua de lluvia</t>
  </si>
  <si>
    <t>2.6.2.j</t>
  </si>
  <si>
    <t>2.6.2.j. Extracción de agua de mar</t>
  </si>
  <si>
    <t>2.6.2.k. Pérdidas de distribución</t>
  </si>
  <si>
    <t>2.6.2.l</t>
  </si>
  <si>
    <t>2.6.2.l. Exportaciones de agua</t>
  </si>
  <si>
    <t>2.6.2.m</t>
  </si>
  <si>
    <t>2.6.2.m. Importaciones de agua</t>
  </si>
  <si>
    <t>2.6.2.n</t>
  </si>
  <si>
    <t>2.6.2.n. Retornos de agua</t>
  </si>
  <si>
    <t xml:space="preserve">3.1.1.a.1 </t>
  </si>
  <si>
    <t>3.1.1.a.1 . Total de emisiones de gases de efecto invernadero (GEI) directos, por tipo de gas: (Dióxido de carbono (CO2))</t>
  </si>
  <si>
    <t>3.1.1.a.2</t>
  </si>
  <si>
    <t>3.1.1.a.2. Total de emisiones de gases de efecto invernadero (GEI) directos, por tipo de gas: (Metano (CH4))</t>
  </si>
  <si>
    <t>3.1.1.a.3</t>
  </si>
  <si>
    <t>3.1.1.a.3. Total de emisiones de gases de efecto invernadero (GEI) directos, por tipo de gas: (Óxido nitroso (N2O))</t>
  </si>
  <si>
    <t>3.1.1.a.4</t>
  </si>
  <si>
    <t>3.1.1.a.4. Total de emisiones de gases de efecto invernadero (GEI) directos, por tipo de gas: (Perfluorocarbonos (PFCs))</t>
  </si>
  <si>
    <t>3.1.1.a.5</t>
  </si>
  <si>
    <t>3.1.1.a.5. Total de emisiones de gases de efecto invernadero (GEI) directos, por tipo de gas: (Hidrofluorocarbonos (HFCs))</t>
  </si>
  <si>
    <t>3.1.1.a.6</t>
  </si>
  <si>
    <t>3.1.1.a.6. Total de emisiones de gases de efecto invernadero (GEI) directos, por tipo de gas: (Hexafluoruro de azufre (SF6))</t>
  </si>
  <si>
    <t>3.1.1.b.1</t>
  </si>
  <si>
    <t>3.1.1.b.1. Total de emisiones de gases de efecto invernadero (GEI) indirectos, por tipo de gas:  (Dióxido de azufre (SO2))</t>
  </si>
  <si>
    <t>3.1.1.b.2</t>
  </si>
  <si>
    <t>3.1.1.b.2. Total de emisiones de gases de efecto invernadero (GEI) indirectos, por tipo de gas:  (Óxidos de nitrógeno (NOx))</t>
  </si>
  <si>
    <t>3.1.1.b.3</t>
  </si>
  <si>
    <t>3.1.1.b.3. Total de emisiones de gases de efecto invernadero (GEI) indirectos, por tipo de gas:  (Compuestos orgánicos volátiles distintos del metano (COVDM))</t>
  </si>
  <si>
    <t>3.1.1.b.4</t>
  </si>
  <si>
    <t>3.1.1.b.4. Total de emisiones de gases de efecto invernadero (GEI) indirectos, por tipo de gas:  (Otros)</t>
  </si>
  <si>
    <t>3.1.2.a.1</t>
  </si>
  <si>
    <t>3.1.2.a.1. Consumo de sustancias agotadoras de la capa de ozono (SAO), por sustancia: (Clorofluorocarbonos (CFCs))</t>
  </si>
  <si>
    <t>3.1.2.a.2</t>
  </si>
  <si>
    <t>3.1.2.a.2. Consumo de sustancias agotadoras de la capa de ozono (SAO), por sustancia: (Hidroclorofluorocarbonos (HCFCs))</t>
  </si>
  <si>
    <t>3.1.2.a.3</t>
  </si>
  <si>
    <t>3.1.2.a.3. Consumo de sustancias agotadoras de la capa de ozono (SAO), por sustancia: (Halones)</t>
  </si>
  <si>
    <t>3.1.2.a.4</t>
  </si>
  <si>
    <t>3.1.2.a.4. Consumo de sustancias agotadoras de la capa de ozono (SAO), por sustancia: (Metilcloroformo)</t>
  </si>
  <si>
    <t>3.1.2.a.5</t>
  </si>
  <si>
    <t>3.1.2.a.5. Consumo de sustancias agotadoras de la capa de ozono (SAO), por sustancia: (Tetracloruro de Carbono)</t>
  </si>
  <si>
    <t>3.1.2.a.6</t>
  </si>
  <si>
    <t>3.1.2.a.6. Consumo de sustancias agotadoras de la capa de ozono (SAO), por sustancia: (Bromuro de metilo)</t>
  </si>
  <si>
    <t>3.1.2.a.7</t>
  </si>
  <si>
    <t>3.1.2.a.7. Consumo de sustancias agotadoras de la capa de ozono (SAO), por sustancia: (Otros)</t>
  </si>
  <si>
    <t>3.1.3.a.1</t>
  </si>
  <si>
    <t>3.1.3.a.1. Emisiones de otras sustancias: (Materia particulado (MP))</t>
  </si>
  <si>
    <t>3.1.3.a.2</t>
  </si>
  <si>
    <t>3.1.3.a.2. Emisiones de otras sustancias: (Metales pesados)</t>
  </si>
  <si>
    <t>3.1.3.a.3</t>
  </si>
  <si>
    <t>3.1.3.a.3. Emisiones de otras sustancias: (Otros)</t>
  </si>
  <si>
    <t>3.2.1.a.</t>
  </si>
  <si>
    <t>3.2.1.a. Volumen de agua residual generada</t>
  </si>
  <si>
    <t>3.2.1.b.</t>
  </si>
  <si>
    <t>3.2.1.b. Contenido de contaminantes en las aguas residuales</t>
  </si>
  <si>
    <t>3.2.2.a.</t>
  </si>
  <si>
    <t>3.2.2.a. Volumen de aguas residuales recolectadas</t>
  </si>
  <si>
    <t>3.2.2.b.</t>
  </si>
  <si>
    <t>3.2.2.b. Volumen de aguas residuales tratadas</t>
  </si>
  <si>
    <t>3.2.2.c.1</t>
  </si>
  <si>
    <t>3.2.2.c.1. Capacidad total de tratamiento de aguas residuales urbanas (Número de plantas de tratamiento)</t>
  </si>
  <si>
    <t>3.2.2.c.2. Capacidad total de tratamiento de aguas residuales urbanas (Capacidad de las plantas de tratamiento)</t>
  </si>
  <si>
    <t>3.2.2.d.1</t>
  </si>
  <si>
    <t>3.2.2.d.1. Capacidad total de tratamiento de aguas residuales industriales (Número de plantas de tratamiento)</t>
  </si>
  <si>
    <t>3.2.2.d.2</t>
  </si>
  <si>
    <t>3.2.2.d.2. Capacidad total de tratamiento de aguas residuales industriales (Capacidad de las plantas de tratamiento)</t>
  </si>
  <si>
    <t>3.2.3.a.1</t>
  </si>
  <si>
    <t>3.2.3.a.1. Descarga de aguas residuales (Volumen total de aguas residuales descargadas al ambiente después de ser tratadas)</t>
  </si>
  <si>
    <t>3.2.3.a.2</t>
  </si>
  <si>
    <t>3.2.3.a.2. Descarga de aguas residuales (Volumen total de aguas residuales descargadas al ambiente sin tratamiento)</t>
  </si>
  <si>
    <t>3.2.3.b.</t>
  </si>
  <si>
    <t>3.2.3.b. Contenido de contaminantes de las aguas residuales descargadas</t>
  </si>
  <si>
    <t>3.3.1.a.</t>
  </si>
  <si>
    <t>3.3.1.a. Cantidad de desechos generada por fuente</t>
  </si>
  <si>
    <t>3.3.1.b.</t>
  </si>
  <si>
    <t>3.3.1.b. Cantidad de desechos generados por categoría de desecho</t>
  </si>
  <si>
    <t>3.3.1.c.</t>
  </si>
  <si>
    <t>3.3.1.c. Cantidad de desechos peligrosos generados</t>
  </si>
  <si>
    <t>3.3.2.a.1</t>
  </si>
  <si>
    <t>3.3.2.a.1. Desechos municipales (Total de desechos municipales recolectados)</t>
  </si>
  <si>
    <t>3.3.2.a.2</t>
  </si>
  <si>
    <t>3.3.2.a.1. Desechos peligrosos (Total de desechos peligrosos recolectados )</t>
  </si>
  <si>
    <t>3.3.2.a.3</t>
  </si>
  <si>
    <t>3.3.2.a.2. Desechos municipales (Cantidad de desechos municipales tratados por tipo de tratamientos y disposición )</t>
  </si>
  <si>
    <t>3.3.2.a.4</t>
  </si>
  <si>
    <t>3.3.2.a.2. Desechos peligrosos   (Cantidad de desechos peligrosos tratados por tipo de tratamiento y disposición)</t>
  </si>
  <si>
    <t>3.3.2.c.1</t>
  </si>
  <si>
    <t>3.3.2.a.3. Desechos municipales (Número de instalaciones para tratamiento y disposición de desechos municipales )</t>
  </si>
  <si>
    <t>3.3.2.c.2</t>
  </si>
  <si>
    <t>3.3.2.a.3. Desechos peligrosos   (Número de instalaciones para tratamiento y disposición de desechos peligrosos)</t>
  </si>
  <si>
    <t>3.3.2.c.3</t>
  </si>
  <si>
    <t>3.3.2.a.4. Desechos municipales (Capacidad de las instalaciones para tratamiento y disposición de desechos municipales)</t>
  </si>
  <si>
    <t>3.3.2.c.4</t>
  </si>
  <si>
    <t>3.3.2.a.4. Desechos peligrosos   (Capacidad de las instalaciones para tratamiento y disposición de desechos peligrosos)</t>
  </si>
  <si>
    <t>3.3.2.d.</t>
  </si>
  <si>
    <t>3.3.2.c.1. Otros desechos - industriales (Total de otros desechos - industriales recolectados)</t>
  </si>
  <si>
    <t>3.3.2.e.</t>
  </si>
  <si>
    <t>3.3.2.c.2. Otros desechos - industriales (Cantidad de otros desechos - industriales tratados por tipo de tratamientos y disposición)</t>
  </si>
  <si>
    <t>3.3.2.f.</t>
  </si>
  <si>
    <t>3.3.2.c.3. Otros desechos - industriales (Número de instalaciones para tratamiento y disposición de otros desechos - industriales)</t>
  </si>
  <si>
    <t>3.3.2.g.</t>
  </si>
  <si>
    <t>3.3.2.c.4. Otros desechos - industriales (Capacidad de las instalaciones para tratamiento y disposición de otros desechos - industriales)</t>
  </si>
  <si>
    <t>3.3.2.h.</t>
  </si>
  <si>
    <t>3.3.2.d. Cantidad de desechos reciclados</t>
  </si>
  <si>
    <t>3.4.1.a.1</t>
  </si>
  <si>
    <t>3.3.2.e. Importaciones de desechos</t>
  </si>
  <si>
    <t>3.4.1.a.2</t>
  </si>
  <si>
    <t>3.3.2.f. Exportaciones de desechos</t>
  </si>
  <si>
    <t>3.4.1.b.</t>
  </si>
  <si>
    <t>3.3.2.g. Importaciones de desechos peligrosos</t>
  </si>
  <si>
    <t>3.4.1.c.</t>
  </si>
  <si>
    <t>3.3.2.h. Exportaciones de desechos peligrosos</t>
  </si>
  <si>
    <t>3.4.1.d.</t>
  </si>
  <si>
    <t>3.4.1.a.1. Cantidad total de fertilizantes usados  (Fertilizantes naturales (también en 2.5.1.b y 2.5.3.b))</t>
  </si>
  <si>
    <t>3.4.1.e.</t>
  </si>
  <si>
    <t>3.4.1.a.2. Cantidad total de fertilizantes usados  (Fertilizantes químicos (también en 2.5.1.b y 2.5.3.b))</t>
  </si>
  <si>
    <t>3.4.1.f.</t>
  </si>
  <si>
    <t>3.4.1.b. Cantidad total de pesticidas usados (también en 2.5.1.b y 2.5.3.b)</t>
  </si>
  <si>
    <t>3.4.1.c. Cantidad total de pellets usados (también en 2.5.2.e)</t>
  </si>
  <si>
    <t>4.1.1.a.2</t>
  </si>
  <si>
    <t>3.4.1.d. Cantidad total de hormonas usadas (también en 2.5.2.e y 2.5.4.b)</t>
  </si>
  <si>
    <t>4.1.1.a.3</t>
  </si>
  <si>
    <t>3.4.1.e. Cantidad total de colorantes usados (también en 2.5.2.e)</t>
  </si>
  <si>
    <t>4.1.1.a.4</t>
  </si>
  <si>
    <t>3.4.1.f. Cantidad total de antibióticos usados (también en 2.5.2.e y 2.5.4.b)</t>
  </si>
  <si>
    <t>4.1.1.a.5</t>
  </si>
  <si>
    <t>4.1.1.a.1. Ocurrencia de eventos naturales extremos  y desastres  (Tipo de evento natural extremo y desastre (geofísico meteorológico, hidrológico, climatológico, biológico))</t>
  </si>
  <si>
    <t>4.1.2.a.1</t>
  </si>
  <si>
    <t>4.1.1.a.2. Ocurrencia de eventos naturales extremos  y desastres  (Localización)</t>
  </si>
  <si>
    <t>4.1.2.a.2</t>
  </si>
  <si>
    <t>4.1.1.a.3. Ocurrencia de eventos naturales extremos  y desastres  (Magnitud (cuando aplique))</t>
  </si>
  <si>
    <t>4.1.2.a.3</t>
  </si>
  <si>
    <t>4.1.1.a.4. Ocurrencia de eventos naturales extremos  y desastres  (Fecha de ocurrencia)</t>
  </si>
  <si>
    <t>4.1.2.a.4</t>
  </si>
  <si>
    <t>4.1.1.a.5. Ocurrencia de eventos naturales extremos  y desastres  (Duración)</t>
  </si>
  <si>
    <t>4.1.2.b.</t>
  </si>
  <si>
    <t>4.1.2.a.1. Personas afectadas por eventos naturales extremos  y desastres  (Número de personas muertas)</t>
  </si>
  <si>
    <t>4.1.2.c.</t>
  </si>
  <si>
    <t>4.1.2.a.2. Personas afectadas por eventos naturales extremos  y desastres  (Número de personas heridas)</t>
  </si>
  <si>
    <t>4.1.2.d.1</t>
  </si>
  <si>
    <t>4.1.2.a.3. Personas afectadas por eventos naturales extremos  y desastres  (Número de personas sin hogar)</t>
  </si>
  <si>
    <t>4.1.2.d.2</t>
  </si>
  <si>
    <t>4.1.2.a.4. Personas afectadas por eventos naturales extremos  y desastres  (Número de personas afectadas)</t>
  </si>
  <si>
    <t>4.1.2.d.3</t>
  </si>
  <si>
    <t>4.1.2.b. Pérdidas económicas debidas a eventos naturales extremos y desastres (ej.: daño a edificios, redes de transporte, pérdida de ingresos para las empresas, interrupción de los servicios públicos)</t>
  </si>
  <si>
    <t>4.1.2.d.4</t>
  </si>
  <si>
    <t>4.1.2.c. Pérdidas/daños físicos debido a eventos naturales extremos y desastres (ej.: área y cantidad de cultivos, ganado, acuicultura, biomasa)</t>
  </si>
  <si>
    <t>4.1.2.e.</t>
  </si>
  <si>
    <t>4.1.2.d.1. Efectos de los eventos naturales extremos y desastres  sobre la integridad de los ecosistemas (Área afectada por desastres naturales)</t>
  </si>
  <si>
    <t>4.2.1.a.1</t>
  </si>
  <si>
    <t>4.1.2.d.2. Efectos de los eventos naturales extremos y desastres  sobre la integridad de los ecosistemas (Pérdida de cobertura vegetal)</t>
  </si>
  <si>
    <t>4.2.1.a.2</t>
  </si>
  <si>
    <t>4.1.2.d.3. Efectos de los eventos naturales extremos y desastres  sobre la integridad de los ecosistemas (Área de cuencas afectadas)</t>
  </si>
  <si>
    <t>4.2.1.a.3</t>
  </si>
  <si>
    <t>4.1.2.d.4. Efectos de los eventos naturales extremos y desastres  sobre la integridad de los ecosistemas (Otros)</t>
  </si>
  <si>
    <t>4.2.1.a.4</t>
  </si>
  <si>
    <t>4.1.2.e. Asistencia externa recibida</t>
  </si>
  <si>
    <t>4.2.2.a.1</t>
  </si>
  <si>
    <t>4.2.1.a.1. Ocurrencia de desastres tecnológicos (Tipo de desastre tecnológico (industrial, transporte, misceláneo))</t>
  </si>
  <si>
    <t>4.2.2.a.2</t>
  </si>
  <si>
    <t>4.2.1.a.2. Ocurrencia de desastres tecnológicos (Localización)</t>
  </si>
  <si>
    <t>4.2.2.a.3</t>
  </si>
  <si>
    <t>4.2.1.a.3. Ocurrencia de desastres tecnológicos (Fecha de ocurrencia)</t>
  </si>
  <si>
    <t>4.2.2.a.4</t>
  </si>
  <si>
    <t>4.2.1.a.4. Ocurrencia de desastres tecnológicos (Duración)</t>
  </si>
  <si>
    <t>4.2.2.b.</t>
  </si>
  <si>
    <t>4.2.2.a.1. Personas afectadas por desastres tecnológicos (Número de personas muertas)</t>
  </si>
  <si>
    <t>4.2.2.c.</t>
  </si>
  <si>
    <t>4.2.2.a.2. Personas afectadas por desastres tecnológicos (Número de personas heridas)</t>
  </si>
  <si>
    <t>4.2.2.d.1</t>
  </si>
  <si>
    <t>4.2.2.a.3. Personas afectadas por desastres tecnológicos (Número de personas sin hogar)</t>
  </si>
  <si>
    <t>4.2.2.d.2</t>
  </si>
  <si>
    <t>4.2.2.a.4. Personas afectadas por desastres tecnológicos (Número de personas afectadas)</t>
  </si>
  <si>
    <t>4.2.2.d.3</t>
  </si>
  <si>
    <t>4.2.2.b. Pérdidas económicas debidas a los desastres tecnológicos (ej.: daño a edificios, redes de transporte, pérdida de ingresos para las empresas, interrupción de los servicios públicos)</t>
  </si>
  <si>
    <t>4.2.2.d.4</t>
  </si>
  <si>
    <t>4.2.2.c. Pérdidas/daños físicos debido a desastres tecnológicos (ej.: área y cantidad de cultivos, ganado, acuicultura, biomasa)</t>
  </si>
  <si>
    <t>4.2.2.e.</t>
  </si>
  <si>
    <t>4.2.2.d.1. Efectos de los desastres tecnológicos sobre la integridad de los ecosistemas (Área afectada por desastres tecnológicos )</t>
  </si>
  <si>
    <t>5.1.1.a.</t>
  </si>
  <si>
    <t>4.2.2.d.2. Efectos de los desastres tecnológicos sobre la integridad de los ecosistemas (Pérdida de cobertura vegetal)</t>
  </si>
  <si>
    <t>5.1.1.b.</t>
  </si>
  <si>
    <t>4.2.2.d.3. Efectos de los desastres tecnológicos sobre la integridad de los ecosistemas (Área de cuencas afectadas)</t>
  </si>
  <si>
    <t>5.1.1.c.</t>
  </si>
  <si>
    <t>4.2.2.d.4. Efectos de los desastres tecnológicos sobre la integridad de los ecosistemas (Otros (ej.:  para derrames de petróleo: volumen de petróleo liberado al ambiente, impacto sobre el ecosistema))</t>
  </si>
  <si>
    <t>5.1.1.d.</t>
  </si>
  <si>
    <t>4.2.2.e. Asistencia externa recibida</t>
  </si>
  <si>
    <t>5.1.1.e.</t>
  </si>
  <si>
    <t xml:space="preserve">5.1.1.a. Población que vive en áreas urbanas </t>
  </si>
  <si>
    <t>5.1.2.a.</t>
  </si>
  <si>
    <t>5.1.1.b. Población que vive en áreas rurales</t>
  </si>
  <si>
    <t>5.1.2.b.</t>
  </si>
  <si>
    <t>5.1.1.c. Área total urbana</t>
  </si>
  <si>
    <t>5.1.2.c.</t>
  </si>
  <si>
    <t>5.1.1.d. Área total rural</t>
  </si>
  <si>
    <t>5.1.2.d.</t>
  </si>
  <si>
    <t>5.1.1.e. Población que vive en áreas costeras</t>
  </si>
  <si>
    <t>5.1.2.e.</t>
  </si>
  <si>
    <t>5.1.2.a. Población que utiliza fuentes mejoradas de abastecimiento de agua potable</t>
  </si>
  <si>
    <t>5.1.2.f.</t>
  </si>
  <si>
    <t>5.1.2.b. Población que utiliza servicios de saneamiento mejorados</t>
  </si>
  <si>
    <t>5.1.2.g.</t>
  </si>
  <si>
    <t xml:space="preserve">5.1.2.c. Población con servicio de recolección de desechos municipales </t>
  </si>
  <si>
    <t>5.1.2.h.</t>
  </si>
  <si>
    <t>5.1.2.d. Población conectada al servicio de alcantarillado</t>
  </si>
  <si>
    <t>5.1.2.i.</t>
  </si>
  <si>
    <t>5.1.2.e. Población conectada al servicio de tratamiento de aguas residuales</t>
  </si>
  <si>
    <t>5.1.3.a.</t>
  </si>
  <si>
    <t xml:space="preserve">5.1.2.f. Población con servicio de abastecimiento  de agua </t>
  </si>
  <si>
    <t>5.1.3.b.</t>
  </si>
  <si>
    <t>5.1.2.g. Precio del agua</t>
  </si>
  <si>
    <t>5.1.3.c.</t>
  </si>
  <si>
    <t>5.1.2.h. Población con acceso a la electricidad</t>
  </si>
  <si>
    <t>5.1.3.d.</t>
  </si>
  <si>
    <t>5.1.2.i. Precio de la electricidad</t>
  </si>
  <si>
    <t>5.1.3.e.</t>
  </si>
  <si>
    <t>5.1.3.a. Población urbana que vive en tugurios</t>
  </si>
  <si>
    <t>5.1.3.f.</t>
  </si>
  <si>
    <t>5.1.3.b. Área de tugurios</t>
  </si>
  <si>
    <t>5.1.3.g.</t>
  </si>
  <si>
    <t>5.1.3.c. Población que vive en zonas de exposición al riesgo</t>
  </si>
  <si>
    <t>5.1.4.a.</t>
  </si>
  <si>
    <t>5.1.3.d. Área de zonas expuestas al riesgo</t>
  </si>
  <si>
    <t>5.1.4.b.</t>
  </si>
  <si>
    <t>5.1.3.e. Población que vive en asentamientos informales</t>
  </si>
  <si>
    <t>5.1.5.a.</t>
  </si>
  <si>
    <t>5.1.3.f. Población sin hogar</t>
  </si>
  <si>
    <t>5.1.5.b.</t>
  </si>
  <si>
    <t>5.1.3.g. Número de viviendas hechas con materiales de construcción adecuados que cumplen con normas nacionales o locales</t>
  </si>
  <si>
    <t>5.1.5.c.</t>
  </si>
  <si>
    <t>5.1.4.a. Población expuesta a la contaminación del aire en las principales ciudades</t>
  </si>
  <si>
    <t>5.1.5.d.</t>
  </si>
  <si>
    <t>5.1.4.b. Población expuesta a la contaminación acústica en las principales ciudades</t>
  </si>
  <si>
    <t>5.1.5.e.</t>
  </si>
  <si>
    <t xml:space="preserve">5.1.5.a. Extensión de la mancha urbana </t>
  </si>
  <si>
    <t>5.1.5.f.</t>
  </si>
  <si>
    <t>5.1.5.b. Áreas verdes disponibles</t>
  </si>
  <si>
    <t>5.1.5.g.</t>
  </si>
  <si>
    <t>5.1.5.c. Número de vehículos privados y públicos</t>
  </si>
  <si>
    <t>5.1.5.h.</t>
  </si>
  <si>
    <t>5.1.5.d. Población que utiliza medios de transporte público</t>
  </si>
  <si>
    <t>5.2.1.a.1</t>
  </si>
  <si>
    <t>5.1.5.e. Población que utiliza medios de transporte híbridos y eléctricos</t>
  </si>
  <si>
    <t>5.2.1.a.2</t>
  </si>
  <si>
    <t xml:space="preserve">5.1.5.f. Extensión de carreteras </t>
  </si>
  <si>
    <t>5.2.1.a.3</t>
  </si>
  <si>
    <t xml:space="preserve">5.1.5.g. Existencia de normas e instrumentos de planificación y zonificación urbana en las principales ciudades </t>
  </si>
  <si>
    <t>5.2.1.a.4</t>
  </si>
  <si>
    <t>5.1.5.h. Eficacia de las normas e instrumentos de planificación y zonificación urbana en las principales ciudades</t>
  </si>
  <si>
    <t>5.2.1.a.5</t>
  </si>
  <si>
    <t>5.2.1.a.1. Enfermedades y condiciones transmitidas por del aire (Incidencia)</t>
  </si>
  <si>
    <t>5.2.2.a.1</t>
  </si>
  <si>
    <t>5.2.1.a.2. Enfermedades y condiciones transmitidas por del aire (Prevalencia)</t>
  </si>
  <si>
    <t>5.2.2.a.2</t>
  </si>
  <si>
    <t>5.2.1.a.3. Enfermedades y condiciones transmitidas por del aire (Mortalidad )</t>
  </si>
  <si>
    <t>5.2.1.a.4. Enfermedades y condiciones transmitidas por del aire (Pérdida de días de trabajo)</t>
  </si>
  <si>
    <t>5.2.2.a.4</t>
  </si>
  <si>
    <t>5.2.1.a.5. Enfermedades y condiciones transmitidas por del aire (Estimación del costo económico en términos monetarios)</t>
  </si>
  <si>
    <t>5.2.2.a.5</t>
  </si>
  <si>
    <t>5.2.2.a.1. Enfermedades y condiciones relacionadas con el agua (Incidencia)</t>
  </si>
  <si>
    <t>5.2.3.a.1</t>
  </si>
  <si>
    <t>5.2.2.a.2. Enfermedades y condiciones relacionadas con el agua (Prevalencia)</t>
  </si>
  <si>
    <t>5.2.3.a.2</t>
  </si>
  <si>
    <t>5.2.2.a.3. Enfermedades y condiciones relacionadas con el agua (Mortalidad )</t>
  </si>
  <si>
    <t>5.2.3.a.3</t>
  </si>
  <si>
    <t>5.2.2.a.4. Enfermedades y condiciones relacionadas con el agua (Pérdida de días de trabajo)</t>
  </si>
  <si>
    <t>5.2.3.a.4</t>
  </si>
  <si>
    <t>5.2.2.a.5. Enfermedades y condiciones relacionadas con el agua (Estimación del costo económico en términos monetarios)</t>
  </si>
  <si>
    <t>5.2.3.a.5</t>
  </si>
  <si>
    <t>5.2.3.a.1. Enfermedades transmitidas por vectores (Incidencia)</t>
  </si>
  <si>
    <t>5.2.4.a.1</t>
  </si>
  <si>
    <t>5.2.3.a.2. Enfermedades transmitidas por vectores (Prevalencia)</t>
  </si>
  <si>
    <t>5.2.4.a.2</t>
  </si>
  <si>
    <t>5.2.3.a.3. Enfermedades transmitidas por vectores (Mortalidad )</t>
  </si>
  <si>
    <t>5.2.4.a.3</t>
  </si>
  <si>
    <t>5.2.3.a.4. Enfermedades transmitidas por vectores (Pérdida de días de trabajo)</t>
  </si>
  <si>
    <t>5.2.4.a.4</t>
  </si>
  <si>
    <t>5.2.3.a.5. Enfermedades transmitidas por vectores (Estimación del costo económico en términos monetarios)</t>
  </si>
  <si>
    <t>5.2.5.a.1</t>
  </si>
  <si>
    <t>5.2.4.a.1. Problemas asociados con la exposición excesiva a la radiación UV (Incidencia)</t>
  </si>
  <si>
    <t>5.2.5.a.2</t>
  </si>
  <si>
    <t>5.2.4.a.2. Problemas asociados con la exposición excesiva a la radiación UV (Prevalencia)</t>
  </si>
  <si>
    <t>5.2.5.a.3</t>
  </si>
  <si>
    <t>5.2.4.a.3. Problemas asociados con la exposición excesiva a la radiación UV (Pérdida de días de trabajo)</t>
  </si>
  <si>
    <t>5.2.5.a.4</t>
  </si>
  <si>
    <t>5.2.4.a.4. Problemas asociados con la exposición excesiva a la radiación UV (Estimación del costo económico en términos monetarios)</t>
  </si>
  <si>
    <t>6.1.1.a.1</t>
  </si>
  <si>
    <t>5.2.5.a.1. Enfermedades y condiciones relacionadas con sustancias tóxicas y radiación nuclear (Incidencia)</t>
  </si>
  <si>
    <t>6.1.1.a.2</t>
  </si>
  <si>
    <t>5.2.5.a.2. Enfermedades y condiciones relacionadas con sustancias tóxicas y radiación nuclear (Prevalencia)</t>
  </si>
  <si>
    <t>6.1.2.a.1</t>
  </si>
  <si>
    <t>5.2.5.a.3. Enfermedades y condiciones relacionadas con sustancias tóxicas y radiación nuclear (Pérdida de días de trabajo)</t>
  </si>
  <si>
    <t>6.1.2.a.2</t>
  </si>
  <si>
    <t>5.2.5.a.4. Enfermedades y condiciones relacionadas con sustancias tóxicas y radiación nuclear (Estimación del costo económico en términos monetarios)</t>
  </si>
  <si>
    <t>6.1.2.a.3</t>
  </si>
  <si>
    <t>6.1.1.a.1. Gasto público en protección ambiental y gestión de recursos naturales (Gasto público anual en protección ambiental)</t>
  </si>
  <si>
    <t>6.1.2.a.4</t>
  </si>
  <si>
    <t>6.1.1.a.2. Gasto público en protección ambiental y gestión de recursos naturales (Gasto público anual en gestión de recursos naturales)</t>
  </si>
  <si>
    <t>6.1.2.a.5</t>
  </si>
  <si>
    <t>6.1.2.a.1. Gasto del sector privado en protección ambiental y en gestión de recursos naturales (Gasto anual de empresas privadas en protección ambiental)</t>
  </si>
  <si>
    <t>6.1.2.a.6</t>
  </si>
  <si>
    <t>6.1.2.a.2. Gasto del sector privado en protección ambiental y en gestión de recursos naturales (Gasto anual de empresas privadas en gestión de recursos naturales)</t>
  </si>
  <si>
    <t>6.2.1.a.1</t>
  </si>
  <si>
    <t>6.1.2.a.3. Gasto del sector privado en protección ambiental y en gestión de recursos naturales (Gasto anual de instituciones sin fines de lucro en protección ambiental)</t>
  </si>
  <si>
    <t>6.2.1.a.2</t>
  </si>
  <si>
    <t>6.1.2.a.4. Gasto del sector privado en protección ambiental y en gestión de recursos naturales (Gasto anual de instituciones sin fines de lucro en gestión de recursos naturales)</t>
  </si>
  <si>
    <t>6.2.1.a.3</t>
  </si>
  <si>
    <t>6.1.2.a.5. Gasto del sector privado en protección ambiental y en gestión de recursos naturales (Gasto anual de los hogares en protección ambiental)</t>
  </si>
  <si>
    <t>6.2.1.a.4</t>
  </si>
  <si>
    <t>6.1.2.a.6. Gasto del sector privado en protección ambiental y en gestión de recursos naturales (Gasto anual de los hogares en gestión de recursos naturales)</t>
  </si>
  <si>
    <t>6.2.1.a.5</t>
  </si>
  <si>
    <t>6.2.1.a.1. Instituciones ambientales gubernamentales y sus recursos (Nombre de la principal autoridad/agencia ambiental y año de establecimiento)</t>
  </si>
  <si>
    <t>6.2.1.a.6</t>
  </si>
  <si>
    <t>6.2.1.a.2. Instituciones ambientales gubernamentales y sus recursos (Presupuesto anual de la principal autoridad/agencia ambiental )</t>
  </si>
  <si>
    <t>6.2.1.b.1</t>
  </si>
  <si>
    <t>6.2.1.a.3. Instituciones ambientales gubernamentales y sus recursos (Número de personas que trabajan en la principal autoridad/agencia ambiental)</t>
  </si>
  <si>
    <t>6.2.1.b.2</t>
  </si>
  <si>
    <t>6.2.1.a.4. Instituciones ambientales gubernamentales y sus recursos (Lista de departamentos ambientales en otras autoridades/agencias y año de establecimiento)</t>
  </si>
  <si>
    <t>6.2.1.b.3</t>
  </si>
  <si>
    <t>6.2.1.a.5. Instituciones ambientales gubernamentales y sus recursos (Presupuesto anual de departamentos ambientales en otras autoridades/agencias)</t>
  </si>
  <si>
    <t>6.2.2.a.1</t>
  </si>
  <si>
    <t>6.2.1.a.6. Instituciones ambientales gubernamentales y sus recursos (Número de personas que trabajan en los departamentos ambientales en otras autoridades /agencias)</t>
  </si>
  <si>
    <t>6.2.2.a.2</t>
  </si>
  <si>
    <t>6.2.1.b.1. Otras instituciones ambientales y sus recursos (Nombre de la institución y año de establecimiento)</t>
  </si>
  <si>
    <t>6.2.2.a.3</t>
  </si>
  <si>
    <t>6.2.1.b.2. Otras instituciones ambientales y sus recursos (Presupuesto anual de la institución)</t>
  </si>
  <si>
    <t>6.2.2.a.4</t>
  </si>
  <si>
    <t>6.2.1.b.3. Otras instituciones ambientales y sus recursos (Número de personas que trabajan en la institución)</t>
  </si>
  <si>
    <t>6.2.2.a.5</t>
  </si>
  <si>
    <t>6.2.2.a.1. a. Regulación directa (Lista de contaminantes regulados y su descripción (ej.: por año de adopción y niveles máximos permitidos))</t>
  </si>
  <si>
    <t>6.2.2.b.1</t>
  </si>
  <si>
    <t>6.2.2.a.2. Regulación directa (Descripción de sistemas de concesión de licencias para garantizar el cumplimientos de las normas ambientales para las empresas u otras nuevas instalaciones (ej.:  nombre, año de establecimientos))</t>
  </si>
  <si>
    <t>6.2.2.b.2</t>
  </si>
  <si>
    <t>6.2.2.a.3. Regulación directa (Número de solicitudes de licencias recibidas y aprobadas por año)</t>
  </si>
  <si>
    <t>6.2.2.b.3</t>
  </si>
  <si>
    <t>6.2.2.a.4. Regulación directa (Lista de cuotas de extracción de recursos biológicos)</t>
  </si>
  <si>
    <t>6.2.2.b.4</t>
  </si>
  <si>
    <t>6.2.2.a.5. Regulación directa (Presupuesto y número de personas dedicado a la aplicación y cumplimiento de las normas ambientales)</t>
  </si>
  <si>
    <t>6.2.3.(d)</t>
  </si>
  <si>
    <t>6.2.2.b.1. Instrumentos económicos  (Lista y descripción de impuestos ecológicos (verdes)/ambientales (ej.: año de establecimiento))</t>
  </si>
  <si>
    <t>6.2.3.a.1</t>
  </si>
  <si>
    <t>6.2.2.b.2. Instrumentos económicos  (Lista y descripción de subsidios ambientales relevantes (ej.: año de establecimiento))</t>
  </si>
  <si>
    <t>6.3.1.a.1</t>
  </si>
  <si>
    <t>6.2.2.b.3. Instrumentos económicos  (Lista de programas de certificación ambiental y eco-etiquetado)</t>
  </si>
  <si>
    <t>6.3.1.a.2</t>
  </si>
  <si>
    <t>6.2.2.b.4. Instrumentos económicos  (Permisos de emisiones transados  )</t>
  </si>
  <si>
    <t>6.3.1.a.3</t>
  </si>
  <si>
    <t>6.2.3.(d). La participación significa que el país o el área se han  hecho parte de los acuerdos bajo el  tratado o convención, lo que se logra a través de varios medios dependiendo de las circunstancias del país, a saber: la adhesión, aceptación, aprobación, confirmación formal, ratificación y sucesión. Los países o áreas que han firmado pero no se han hecho parte de los acuerdos bajo una específica convención o tratado no se consideran participantes.</t>
  </si>
  <si>
    <t>6.3.1.a.4</t>
  </si>
  <si>
    <t>6.2.3.a.1. Participación en los Acuerdos Multilaterales Ambientales (AMAs) y otras convenciones ambientales globales (Lista y descripción de los AMAs y otras convenciones ambientales globales (ej.: año de participación del país(d)))</t>
  </si>
  <si>
    <t>6.3.1.a.5</t>
  </si>
  <si>
    <t>6.3.1.a.1. Sistemas nacionales de preparación y gestión ante eventos naturales extremos y desastres (Existencia de planes/programas nacionales de gestión desastres)</t>
  </si>
  <si>
    <t>6.3.1.a.6</t>
  </si>
  <si>
    <t>6.3.1.a.2. Sistemas nacionales de preparación y gestión ante eventos naturales extremos y desastres (Descripción de los planes/programas nacionales de gestión de desastres (ej.: número de personas))</t>
  </si>
  <si>
    <t>6.3.1.a.7</t>
  </si>
  <si>
    <t>6.3.1.a.3. Sistemas nacionales de preparación y gestión ante eventos naturales extremos y desastres (Número y tipo de refugios instalados o listos para ser desplegados)</t>
  </si>
  <si>
    <t>6.3.1.a.8</t>
  </si>
  <si>
    <t>6.3.1.a.4. Sistemas nacionales de preparación y gestión ante eventos naturales extremos y desastres (Número y tipo de especialistas certificados internacionalmente en gestión de emergencias y recuperación)</t>
  </si>
  <si>
    <t>6.3.2.a.1</t>
  </si>
  <si>
    <t>6.3.1.a.5. Sistemas nacionales de preparación y gestión ante eventos naturales extremos y desastres (Número de voluntarios )</t>
  </si>
  <si>
    <t>6.3.2.a.2</t>
  </si>
  <si>
    <t>6.3.1.a.6. Sistemas nacionales de preparación y gestión ante eventos naturales extremos y desastres (Cantidad acopiada de primeros auxilios, suministros de emergencia y equipos)</t>
  </si>
  <si>
    <t>6.4.1.a.1</t>
  </si>
  <si>
    <t>6.3.1.a.7. Sistemas nacionales de preparación y gestión ante eventos naturales extremos y desastres (Existencia de sistemas de alerta temprana para todos los peligros principales )</t>
  </si>
  <si>
    <t>6.4.1.a.2</t>
  </si>
  <si>
    <t>6.3.1.a.8. Sistemas nacionales de preparación y gestión ante eventos naturales extremos y desastres (Gasto en prevención de desastres, preparación, limpieza y rehabilitación )</t>
  </si>
  <si>
    <t>6.4.1.b.1</t>
  </si>
  <si>
    <t>6.3.2.a.1. Sistemas nacionales de preparación y gestión de desastres tecnológicos (Existencia y descripción de planes/programas públicos (y privados cuando estén disponibles) de gestión de desastres (ej.: número de personas))</t>
  </si>
  <si>
    <t>6.4.1.b.2</t>
  </si>
  <si>
    <t>6.3.2.a.2. Sistemas nacionales de preparación y gestión de desastres tecnológicos (Gasto en prevención de desastres, preparación, limpieza y rehabilitación)</t>
  </si>
  <si>
    <t>6.4.1.b.3</t>
  </si>
  <si>
    <t>6.4.1.a.1. Sistemas de información ambiental (Existencia de un sistema de información ambiental de acceso público)</t>
  </si>
  <si>
    <t>6.4.2.a.1</t>
  </si>
  <si>
    <t>6.4.1.a.2. Sistemas de información ambiental (Número de visitas/usuarios anuales de programas específicos de información ambiental o sistemas de información ambiental)</t>
  </si>
  <si>
    <t>6.4.2.a.2</t>
  </si>
  <si>
    <t>6.4.1.b.1. Estadísticas ambientales (Descripción de programas nacionales de estadísticas ambientales (ej.: existencia, año de establecimiento, organismo rector, recursos humanos y financieros))</t>
  </si>
  <si>
    <t>6.4.2.a.3</t>
  </si>
  <si>
    <t>6.4.1.b.2. Estadísticas ambientales (Número y tipo de productos estadísticos ambientales y periodicidad de las actualizaciones)</t>
  </si>
  <si>
    <t>6.4.3.a.1</t>
  </si>
  <si>
    <t>6.4.1.b.3. Estadísticas ambientales (Existencia y número de instituciones participantes en plataformas o comités interinstitucionales de estadísticas ambientales)</t>
  </si>
  <si>
    <t>6.4.3.a.2</t>
  </si>
  <si>
    <t>6.4.2.a.1. Educación ambiental (Asignación de recursos por parte de las autoridades centrales o locales para la educación ambiental)</t>
  </si>
  <si>
    <t>6.4.4.a.1</t>
  </si>
  <si>
    <t>6.4.2.a.2. Educación ambiental (Número y descripción de los programas de educación ambiental en las escuelas)</t>
  </si>
  <si>
    <t>6.4.4.a.2</t>
  </si>
  <si>
    <t>6.4.2.a.3. Educación ambiental (Número de estudiantes de educación superior que cursan estudios relacionados con el medio ambiente (ej.: ciencias, administración, educación, ingeniería) )</t>
  </si>
  <si>
    <t>6.4.4.a.3</t>
  </si>
  <si>
    <t>6.4.3.a.1. Percepción y conciencia ambiental pública  (Conocimientos y actitudes sobre problemas o preocupaciones ambientales)</t>
  </si>
  <si>
    <t>6.4.3.a.2. Percepción y conciencia ambiental pública  (Conocimientos y actitudes respecto a políticas ambientales)</t>
  </si>
  <si>
    <t>6.4.4.a.1. Participación/acción ambiental (Existencia de ONGs pro-ambientales (número de ONGs y sus recursos humanos y financieros))</t>
  </si>
  <si>
    <t>6.4.4.a.2. Participación/acción ambiental (Número de actividades pro-ambientales)</t>
  </si>
  <si>
    <t>6.4.4.a.3. Participación/acción ambiental (Número de programas pro-ambientales)</t>
  </si>
  <si>
    <t xml:space="preserve">Desde: </t>
  </si>
  <si>
    <t>Hasta:</t>
  </si>
  <si>
    <t>Tópico 3.2.1: Generación y contenido contaminante de las aguas residuales</t>
  </si>
  <si>
    <t>Tópico 3.2.3: Descargas de agua residual al ambiente</t>
  </si>
  <si>
    <t>Volumen total de aguas residuales descargadas al ambiente después de ser tratadas</t>
  </si>
  <si>
    <t>Volumen total de aguas residuales descargadas el ambiente sin tratamiento</t>
  </si>
  <si>
    <t>3.2.2.c.1.</t>
  </si>
  <si>
    <t>3.2.2.c.2.</t>
  </si>
  <si>
    <t>Tratamiento de aguas residuales urbanas</t>
  </si>
  <si>
    <t>Aguas residuales tratadas en otras plantas de tratamiento</t>
  </si>
  <si>
    <t>Tratamiento independiente de aguas residuales</t>
  </si>
  <si>
    <t>Aguas residuales no tratadas</t>
  </si>
  <si>
    <t>3.2.2.b.1</t>
  </si>
  <si>
    <t>Total de aguas residuales descargadas en cuerpo de agua</t>
  </si>
  <si>
    <t>Código CIIU (dos dígitos)</t>
  </si>
  <si>
    <t>ACTIVIDADES</t>
  </si>
  <si>
    <t>01</t>
  </si>
  <si>
    <t>AGRICULTURA, GANADERÍA, CAZA Y ACTIVIDADES DE SERVICIOS CONEXAS</t>
  </si>
  <si>
    <t>02</t>
  </si>
  <si>
    <t>SILVICULTURA Y EXTRACCIÓN DE MADERA</t>
  </si>
  <si>
    <t>03</t>
  </si>
  <si>
    <t>PESCA Y ACUICULTURA</t>
  </si>
  <si>
    <t>05</t>
  </si>
  <si>
    <t>EXTRACCIÓN DE CARBÓN DE PIEDRA Y LIGNITO</t>
  </si>
  <si>
    <t>06</t>
  </si>
  <si>
    <t>EXTRACCIÓN DE PETRÓLEO CRUDO Y GAS NATURAL</t>
  </si>
  <si>
    <t>07</t>
  </si>
  <si>
    <t>EXTRACCIÓN DE MINERALES METALÍFEROS</t>
  </si>
  <si>
    <t>08</t>
  </si>
  <si>
    <t>EXPLOTACIÓN DE OTRAS MINAS Y CANTERAS</t>
  </si>
  <si>
    <t>09</t>
  </si>
  <si>
    <t>ACTIVIDADES DE SERVICIOS DE APOYO PARA LA EXPLOTACIÓN DE MINAS Y CANTERAS</t>
  </si>
  <si>
    <t>10</t>
  </si>
  <si>
    <t>ELABORACIÓN DE PRODUCTOS ALIMENTICIOS</t>
  </si>
  <si>
    <t>11</t>
  </si>
  <si>
    <t>ELABORACIÓN DE BEBIDAS</t>
  </si>
  <si>
    <t>12</t>
  </si>
  <si>
    <t>ELABORACIÓN DE PRODUCTOS DE TABACO</t>
  </si>
  <si>
    <t>13</t>
  </si>
  <si>
    <t>FABRICACIÓN DE PRODUCTOS TEXTILES</t>
  </si>
  <si>
    <t>14</t>
  </si>
  <si>
    <t>FABRICACIÓN DE PRENDAS DE VESTIR</t>
  </si>
  <si>
    <t>15</t>
  </si>
  <si>
    <t>FABRICACIÓN DE PRODUCTOS DE CUERO Y PRODUCTOS CONEXOS</t>
  </si>
  <si>
    <t>16</t>
  </si>
  <si>
    <t>PRODUCCIÓN DE MADERA Y FABRICACIÓN DE PRODUCTOS DE MADERA Y CORCHO, EXCEPTO MUEBLES; FABRICACIÓN DE ARTÍCULOS DE PAJA Y DE MATERIALES TRENZABLES</t>
  </si>
  <si>
    <t>17</t>
  </si>
  <si>
    <t>FABRICACIÓN DE PAPEL Y DE PRODUCTOS DE PAPEL</t>
  </si>
  <si>
    <t>18</t>
  </si>
  <si>
    <t>IMPRESIÓN Y REPRODUCCIÓN DE GRABACIONES</t>
  </si>
  <si>
    <t>19</t>
  </si>
  <si>
    <t>FABRICACIÓN DE COQUE Y PRODUCTOS DE LA REFINACIÓN DEL PETRÓLEO</t>
  </si>
  <si>
    <t>20</t>
  </si>
  <si>
    <t>FABRICACIÓN DE SUSTANCIAS Y PRODUCTOS QUÍMICOS</t>
  </si>
  <si>
    <t>21</t>
  </si>
  <si>
    <t>FABRICACIÓN DE PRODUCTOS FARMACÉUTICOS, SUSTANCIAS QUÍMICAS MEDICINALES Y PRODUCTOS BOTÁNICOS DE USO FARMACÉUTICO</t>
  </si>
  <si>
    <t>22</t>
  </si>
  <si>
    <t>FABRICACIÓN DE PRODUCTOS DE CAUCHO Y DE PLÁSTICO</t>
  </si>
  <si>
    <t>23</t>
  </si>
  <si>
    <t>FABRICACIÓN DE OTROS PRODUCTOS MINERALES NO METÁLICOS</t>
  </si>
  <si>
    <t>24</t>
  </si>
  <si>
    <t>FABRICACIÓN DE METALES COMUNES</t>
  </si>
  <si>
    <t>25</t>
  </si>
  <si>
    <t>FABRICACIÓN DE PRODUCTOS ELABORADOS DE METAL, EXCEPTO MAQUINARIA Y EQUIPO</t>
  </si>
  <si>
    <t>26</t>
  </si>
  <si>
    <t>FABRICACIÓN DE PRODUCTOS DE INFORMÁTICA, DE ELECTRÓNICA Y DE ÓPTICA</t>
  </si>
  <si>
    <t>27</t>
  </si>
  <si>
    <t>FABRICACIÓN DE EQUIPO ELÉCTRICO</t>
  </si>
  <si>
    <t>28</t>
  </si>
  <si>
    <t>FABRICACIÓN DE MAQUINARIA Y EQUIPO N.C.P.</t>
  </si>
  <si>
    <t>29</t>
  </si>
  <si>
    <t>FABRICACIÓN DE VEHÍCULOS AUTOMOTORES, REMOLQUES Y SEMIRREMOLQUES</t>
  </si>
  <si>
    <t>30</t>
  </si>
  <si>
    <t>FABRICACIÓN DE OTRO EQUIPO DE TRANSPORTE</t>
  </si>
  <si>
    <t>31</t>
  </si>
  <si>
    <t>FABRICACIÓN DE MUEBLES</t>
  </si>
  <si>
    <t>32</t>
  </si>
  <si>
    <t>OTRAS INDUSTRIAS MANUFACTURERAS</t>
  </si>
  <si>
    <t>33</t>
  </si>
  <si>
    <t>REPARACIÓN E INSTALACIÓN DE MAQUINARIA Y EQUIPO</t>
  </si>
  <si>
    <t>35</t>
  </si>
  <si>
    <t>SUMINISTRO DE ELECTRICIDAD, GAS, VAPOR Y AIRE ACONDICIONADO</t>
  </si>
  <si>
    <t>36</t>
  </si>
  <si>
    <t>CAPTACIÓN, TRATAMIENTO Y DISTRIBUCIÓN DE AGUA</t>
  </si>
  <si>
    <t>37</t>
  </si>
  <si>
    <t>EVACUACIÓN DE AGUAS RESIDUALES Y LODOS</t>
  </si>
  <si>
    <t>38</t>
  </si>
  <si>
    <t>RECOLECCION, TRATAMIENTO Y ELIMINACIÓN DE DESECHOS; RECUPERACIÓN DE MATERIALES</t>
  </si>
  <si>
    <t>39</t>
  </si>
  <si>
    <t>ACTIVIDADES DE DESCONTAMINACIÓN Y OTROS SERVICIOS DE GESTIÓN DE DESECHOS</t>
  </si>
  <si>
    <t>41</t>
  </si>
  <si>
    <t>CONSTRUCCIÓN DE EDIFICIOS</t>
  </si>
  <si>
    <t>42</t>
  </si>
  <si>
    <t>OBRAS DE INGENIERÍA CIVIL</t>
  </si>
  <si>
    <t>43</t>
  </si>
  <si>
    <t xml:space="preserve">ACTIVIDADES ESPECIALIZADAS DE CONSTRUCCIÓN </t>
  </si>
  <si>
    <t>45</t>
  </si>
  <si>
    <t>COMERCIO AL POR MAYOR Y AL POR MENOR Y REPARACIÓN DE VEHÍCULOS AUTOMOTORES Y MOTOCICLETAS</t>
  </si>
  <si>
    <t>46</t>
  </si>
  <si>
    <t>COMERCIO AL POR MAYOR, EXCEPTO EL DE VEHÍCULOS AUTOMOTORES Y MOTOCICLETAS</t>
  </si>
  <si>
    <t>47</t>
  </si>
  <si>
    <t>COMERCIO AL POR MENOR, EXCEPTO EL DE VEHÍCULOS AUTOMOTORES Y MOTOCICLETAS</t>
  </si>
  <si>
    <t>49</t>
  </si>
  <si>
    <t>TRANSPORTE POR VIA TERRESTRE</t>
  </si>
  <si>
    <t>50</t>
  </si>
  <si>
    <t>TRANSPORTE POR VÍA ACUÁTICA</t>
  </si>
  <si>
    <t>51</t>
  </si>
  <si>
    <t>TRANSPORTE POR VÍA AÉREA</t>
  </si>
  <si>
    <t>52</t>
  </si>
  <si>
    <t>ALMACENAMIENTO Y ACTIVIDADES DE APOYO AL TRANSPORTE</t>
  </si>
  <si>
    <t>53</t>
  </si>
  <si>
    <t>ACTIVIDADES POSTALES Y DE MENSAJERÍA</t>
  </si>
  <si>
    <t>55</t>
  </si>
  <si>
    <t>ACTIVIDADES DE ALOJAMIENTO</t>
  </si>
  <si>
    <t>56</t>
  </si>
  <si>
    <t>ACTIVIDADES DE SERVICIO DE COMIDAS Y BEBIDAS</t>
  </si>
  <si>
    <t>58</t>
  </si>
  <si>
    <t>ACTIVIDADES DE EDICIÓN</t>
  </si>
  <si>
    <t>59</t>
  </si>
  <si>
    <t>ACTIVIDADES DE PRODUCCIÓN DE PELÍCULAS CINEMATOGRÁFICAS, VÍDEOS Y PROGRAMAS DE TELEVISIÓN, GRABACIÓN DE SONIDO Y EDICIÓN DE MÚSICA</t>
  </si>
  <si>
    <t>60</t>
  </si>
  <si>
    <t>ACTIVIDADES DE PROGRAMACIÓN Y TRANSMISIÓN</t>
  </si>
  <si>
    <t>61</t>
  </si>
  <si>
    <t>TELECOMUNICACIONES</t>
  </si>
  <si>
    <t>62</t>
  </si>
  <si>
    <t>PROGRAMACIÓN INFORMÁTICA, CONSULTORÍA DE INFORMÁTICA Y ACTIVIDADES CONEXAS</t>
  </si>
  <si>
    <t>63</t>
  </si>
  <si>
    <t>ACTIVIDADES DE SERVICIOS DE INFORMACIÓN</t>
  </si>
  <si>
    <t>64</t>
  </si>
  <si>
    <t>ACTIVIDADES DE SERVICIOS FINANCIEROS, EXCEPTO LAS DE SEGUROS Y FONDOS DE PENSIONES</t>
  </si>
  <si>
    <t>65</t>
  </si>
  <si>
    <t>SEGUROS, REASEGUROS Y FONDOS DE PENSIONES, EXCEPTO PLANES DE SEGURIDAD SOCIAL DE AFILIACIÓN OBLIGATORIA</t>
  </si>
  <si>
    <t>66</t>
  </si>
  <si>
    <t>ACTIVIDADES AUXILIARES DE LAS ACTIVIDADES DE SERVICIOS FINANCIEROS</t>
  </si>
  <si>
    <t>68</t>
  </si>
  <si>
    <t>ACTIVIDADES INMOBILIARIAS</t>
  </si>
  <si>
    <t>69</t>
  </si>
  <si>
    <t>ACTIVIDADES JURÍDICAS Y DE CONTABILIDAD</t>
  </si>
  <si>
    <t>70</t>
  </si>
  <si>
    <t>ACTIVIDADES DE OFICINAS PRINCIPALES; ACTIVIDADES DE CONSULTORÍA DE GESTIÓN</t>
  </si>
  <si>
    <t>71</t>
  </si>
  <si>
    <t>ACTIVIDADES DE ARQUITECTURA E INGENIERÍA; ENSAYOS Y ANÁLISIS TÉCNICOS</t>
  </si>
  <si>
    <t>72</t>
  </si>
  <si>
    <t>INVESTIGACIÓN CIENTÍFICA Y DESARROLLO</t>
  </si>
  <si>
    <t>73</t>
  </si>
  <si>
    <t>PUBLICIDAD Y ESTUDIOS DE MERCADO</t>
  </si>
  <si>
    <t>74</t>
  </si>
  <si>
    <t>OTRAS ACTIVIDADES PROFESIONALES, CIENTÍFICAS Y TÉCNICAS</t>
  </si>
  <si>
    <t>75</t>
  </si>
  <si>
    <t>ACTIVIDADES VETERINARIAS</t>
  </si>
  <si>
    <t>77</t>
  </si>
  <si>
    <t>ACTIVIDADES DE ALQUILER Y ARRENDAMIENTO</t>
  </si>
  <si>
    <t>78</t>
  </si>
  <si>
    <t>ACTIVIDADES DE EMPLEO</t>
  </si>
  <si>
    <t>79</t>
  </si>
  <si>
    <t>ACTIVIDADES DE AGENCIAS DE VIAJES Y OPERADORES TURÍSTICOS Y SERVICIOS DE RESERVAS Y ACTIVIDADES CONEXAS</t>
  </si>
  <si>
    <t>80</t>
  </si>
  <si>
    <t>ACTIVIDADES DE SEGURIDAD E INVESTIGACIÓN</t>
  </si>
  <si>
    <t>81</t>
  </si>
  <si>
    <t>ACTIVIDADES DE SERVICIOS A EDIFICIOS Y DE PAISAJISMO</t>
  </si>
  <si>
    <t>82</t>
  </si>
  <si>
    <t>ACTIVIDADES ADMINISTRATIVAS Y DE APOYO DE OFICINA Y OTRAS ACTIVIDADES DE APOYO A LAS EMPRESAS</t>
  </si>
  <si>
    <t>84</t>
  </si>
  <si>
    <t>ADMINISTRACIÓN PÚBLICA Y DEFENSA; PLANES DE SEGURIDAD SOCIAL DE AFILIACIÓN OBLIGATORIA</t>
  </si>
  <si>
    <t>85</t>
  </si>
  <si>
    <t>ENSEÑANZA</t>
  </si>
  <si>
    <t>86</t>
  </si>
  <si>
    <t>ACTIVIDADES DE ATENCIÓN DE LA SALUD HUMANA</t>
  </si>
  <si>
    <t>87</t>
  </si>
  <si>
    <t>ACTIVIDADES DE ATENCIÓN EN INSTITUCIONES</t>
  </si>
  <si>
    <t>88</t>
  </si>
  <si>
    <t>ACTIVIDADES DE ASISTENCIA SOCIAL SIN ALOJAMIENTO</t>
  </si>
  <si>
    <t>90</t>
  </si>
  <si>
    <t>ACTIVIDADES CREATIVAS, ARTÍSTICAS Y DE ENTRETENIMIENTO</t>
  </si>
  <si>
    <t>91</t>
  </si>
  <si>
    <t>ACTIVIDADES DE BIBLIOTECAS, ARCHIVOS Y MUSEOS Y OTRAS ACTIVIDADES CULTURALES</t>
  </si>
  <si>
    <t>92</t>
  </si>
  <si>
    <t>ACTIVIDADES DE JUEGOS DE AZAR Y APUESTAS</t>
  </si>
  <si>
    <t>93</t>
  </si>
  <si>
    <t>ACTIVIDADES DEPORTIVAS, DE ESPARCIMIENTO Y RECREATIVAS</t>
  </si>
  <si>
    <t>94</t>
  </si>
  <si>
    <t>ACTIVIDADES DE ASOCIACIONES</t>
  </si>
  <si>
    <t>95</t>
  </si>
  <si>
    <t>REPARACIÓN DE ORDENADORES Y DE EFECTOS PERSONALES Y ENSERES DOMÉSTICOS</t>
  </si>
  <si>
    <t>96</t>
  </si>
  <si>
    <t>OTRAS ACTIVIDADES DE SERVICIOS PERSONALES</t>
  </si>
  <si>
    <t>97</t>
  </si>
  <si>
    <t>ACTIVIDADES DE LOS HOGARES COMO EMPLEADORES DE PERSONAL DOMÉSTICO</t>
  </si>
  <si>
    <t>98</t>
  </si>
  <si>
    <t>ACTIVIDADES NO DIFERENCIADAS DE LOS HOGARES COMO PRODUCTORES DE BIENES Y SERVICIOS PARA USO PROPIO</t>
  </si>
  <si>
    <t>99</t>
  </si>
  <si>
    <t>ACTIVIDADES DE ORGANIZACIONES Y ÓRGANOS EXTRATERRITORIALES</t>
  </si>
  <si>
    <t>Código RIEA: J.1</t>
  </si>
  <si>
    <t>No hay datos relacionados con GIRH para este componente</t>
  </si>
  <si>
    <t>5.1.2.d</t>
  </si>
  <si>
    <t>5.1.2.b</t>
  </si>
  <si>
    <t>5.1.2.e</t>
  </si>
  <si>
    <t>5.1.2.f</t>
  </si>
  <si>
    <t>5.1.1.a</t>
  </si>
  <si>
    <t>Zona</t>
  </si>
  <si>
    <t>Hombre</t>
  </si>
  <si>
    <t>Mujer</t>
  </si>
  <si>
    <t xml:space="preserve"> Urbana</t>
  </si>
  <si>
    <t xml:space="preserve"> Rural</t>
  </si>
  <si>
    <t>Región de planificación</t>
  </si>
  <si>
    <t xml:space="preserve"> Central</t>
  </si>
  <si>
    <t xml:space="preserve"> Chorotega</t>
  </si>
  <si>
    <t xml:space="preserve"> Pacífico Central</t>
  </si>
  <si>
    <t xml:space="preserve"> Brunca</t>
  </si>
  <si>
    <t xml:space="preserve"> Huetar Caribe</t>
  </si>
  <si>
    <t xml:space="preserve"> Huetar Norte</t>
  </si>
  <si>
    <t>Total país</t>
  </si>
  <si>
    <t>Central</t>
  </si>
  <si>
    <t>Chorotega</t>
  </si>
  <si>
    <t>Pacífico Central</t>
  </si>
  <si>
    <t>Brunca</t>
  </si>
  <si>
    <t>Huetar Atlántica</t>
  </si>
  <si>
    <t>Huetar Norte</t>
  </si>
  <si>
    <t>Fuente del agua de consumo de la vivienda</t>
  </si>
  <si>
    <t>Acueducto del A y A</t>
  </si>
  <si>
    <t>Empresa o cooperativa</t>
  </si>
  <si>
    <t>Categoría MDEA: b. Ríos</t>
  </si>
  <si>
    <t>Variable: 1. Longitud</t>
  </si>
  <si>
    <t>Longitud de los principales ríos de Costa Rica</t>
  </si>
  <si>
    <t>Código RIEA: no aplica</t>
  </si>
  <si>
    <t>Categoría MDEA: d. Cuencas hidrográficas</t>
  </si>
  <si>
    <t>Variable MDEA: 1. Descripción de las principales cuencas hidrográficas</t>
  </si>
  <si>
    <t>Acuíferos</t>
  </si>
  <si>
    <t xml:space="preserve">Tipo </t>
  </si>
  <si>
    <t>Núm</t>
  </si>
  <si>
    <t>Sedimentarios continentales</t>
  </si>
  <si>
    <t>Volcánicos continentales</t>
  </si>
  <si>
    <t>Costeros</t>
  </si>
  <si>
    <t>Bahía Salinas</t>
  </si>
  <si>
    <t>Nancite</t>
  </si>
  <si>
    <t>El Coco</t>
  </si>
  <si>
    <t xml:space="preserve">Brasilito </t>
  </si>
  <si>
    <t>Tamarindo</t>
  </si>
  <si>
    <t>San José de Pinilla</t>
  </si>
  <si>
    <t>Variable MDEA: 1. pH</t>
  </si>
  <si>
    <t>Categoría MDEA: f. Características físicas y químicas</t>
  </si>
  <si>
    <t>Variable MDEA: 3. Solidos suspendidos totales</t>
  </si>
  <si>
    <t xml:space="preserve">Código RIEA: </t>
  </si>
  <si>
    <t>Categoría MDEA: a. Caudal de entrada de agua a los recursos hídricos interiores</t>
  </si>
  <si>
    <t>Variable MDEA: 1. Precipitación</t>
  </si>
  <si>
    <t>Categoría MDEA: b. Caudal de salida de agua de recursos hídricos continentales</t>
  </si>
  <si>
    <t>Variable MDEA: 1. Evapotranspiración</t>
  </si>
  <si>
    <t xml:space="preserve">Evapotranspiración </t>
  </si>
  <si>
    <t>Año</t>
  </si>
  <si>
    <t>Extracción total de agua dulce</t>
  </si>
  <si>
    <t>Categoría MDEA: a. Extracción total de agua</t>
  </si>
  <si>
    <t>Categoría MDEA: b. Extracción de aguas superficiales</t>
  </si>
  <si>
    <t>Categoría MDEA: c. Extracción de aguas subterráneas</t>
  </si>
  <si>
    <t>Código RIEA: E</t>
  </si>
  <si>
    <t>Código RIEA: E.1.1</t>
  </si>
  <si>
    <t>Código RIEA: E.1.2</t>
  </si>
  <si>
    <t>Categoría MDEA: k. Pérdidas en la distribución</t>
  </si>
  <si>
    <t>Categoría MDEA: h. Uso del agua</t>
  </si>
  <si>
    <t xml:space="preserve">Volumen de agua residual generada </t>
  </si>
  <si>
    <t>Categoría MDEA: a. Volumen de agua residual generada</t>
  </si>
  <si>
    <t>Código RIEA: F.3 + H</t>
  </si>
  <si>
    <t>3.2.1.a</t>
  </si>
  <si>
    <t>Categoría MDEA: b. Volumen de agua residual tratada</t>
  </si>
  <si>
    <t xml:space="preserve">Número </t>
  </si>
  <si>
    <t>Tópico 3.2.3. Contenido de contaminantes de las aguas residuales descargadas</t>
  </si>
  <si>
    <t>Categoría MDEA: b. Contenido de contaminantes de las aguas residuales descargadas</t>
  </si>
  <si>
    <t>3.2.3.b</t>
  </si>
  <si>
    <t>Categoría MDEA: a. Descarga de aguas residuales</t>
  </si>
  <si>
    <t>Variable MDEA 1. Volumen total de aguas residuales descargadas al ambiente después de ser tratadas</t>
  </si>
  <si>
    <t>Variable MDEA: 2. Volumen total de aguas residuales descargadas el ambiente sin tratamiento</t>
  </si>
  <si>
    <t>Código RIEA: H.a</t>
  </si>
  <si>
    <t>Código RIEA: H.b</t>
  </si>
  <si>
    <r>
      <t xml:space="preserve">Costa Rica: Tamaño promedio del hogar por año según región de planificación </t>
    </r>
    <r>
      <rPr>
        <sz val="11"/>
        <color theme="1"/>
        <rFont val="Calibri"/>
        <family val="2"/>
        <scheme val="minor"/>
      </rPr>
      <t>(Excluye servicio doméstico y pensionistas que viven en los hogares)</t>
    </r>
  </si>
  <si>
    <t>Unidades: Cantidad de personas</t>
  </si>
  <si>
    <t>Categoría MDEA: a. Población que utiliza fuentes mejoradas de abastecimiento de agua potable</t>
  </si>
  <si>
    <t>Código RIEA: S.1</t>
  </si>
  <si>
    <t>Código RIEA: T1</t>
  </si>
  <si>
    <t>Código RIEA: T.1.1.1 + T.1.2</t>
  </si>
  <si>
    <t>Código RIEA: 38.1</t>
  </si>
  <si>
    <t>Años</t>
  </si>
  <si>
    <t>Fuente: Ministerio de Ambiente y Energía, Instituto Metereológico Nacional</t>
  </si>
  <si>
    <t>millones de metros cúbicos/mes</t>
  </si>
  <si>
    <t>millones de metros cúbicos/año</t>
  </si>
  <si>
    <t>1.1.1.b.1. Precipitación promedio anual</t>
  </si>
  <si>
    <t>Nota: No corresponde a una variables del MDEA. Se agrega nueva categoría y variable a  MDEA.</t>
  </si>
  <si>
    <t>Fuente: Ministerio de Ambiente y Energía, Instituto Metereologico Nacional.</t>
  </si>
  <si>
    <t>Cuenca</t>
  </si>
  <si>
    <t>Punto de descarga</t>
  </si>
  <si>
    <t>Observaciones</t>
  </si>
  <si>
    <t>Abangares</t>
  </si>
  <si>
    <t>Lagarto</t>
  </si>
  <si>
    <t>Aránjuez</t>
  </si>
  <si>
    <t>Longitud (Km)</t>
  </si>
  <si>
    <t>Golfo de Nicoya</t>
  </si>
  <si>
    <t>Nace a una altura de 1000 msnm aguas arriba del poblado Gogolona y desemboca aguas abajo del poblado Abangaritos, Puntarenas.</t>
  </si>
  <si>
    <t>Nace cerca del poblado de Santa Elena, Punta Arenas a una altura de 1300 msnm. Desemboca en la playa Bajo Piñuela cerca del poblado de Chomes, Punta Arenas.</t>
  </si>
  <si>
    <t>Nace cerca del poblado Rincón, Montes de Oro a una altura de 1500 msnm. Desemboca en el Estereo, Punta Arenas.</t>
  </si>
  <si>
    <t>Barranca</t>
  </si>
  <si>
    <t>Barranquilla</t>
  </si>
  <si>
    <t>Río Barranca</t>
  </si>
  <si>
    <t>Nace cerca del poblado El Chayote, Naranjo a 2000 msnm. Desemboca aguas abajo del poblado Barranca, Puntarenas</t>
  </si>
  <si>
    <t>Frío</t>
  </si>
  <si>
    <t>Río San Juan</t>
  </si>
  <si>
    <t>Nace del cerro Jilguero y la Fila Chiquero a una altura de 1200 msnm. Cruza la frontera de Costa Rica, Nicaragua y desemboca al Río San Juan. La longitud está medida desde su nacimiento hasta el poblado Los Chiles, Los Chiles.</t>
  </si>
  <si>
    <t>Grande de Tárcoles</t>
  </si>
  <si>
    <t>Virilla</t>
  </si>
  <si>
    <t>Océano Pacífico</t>
  </si>
  <si>
    <t>Nace aguas arriba del poblado San Ramón, San Ramón a una altura de 1200 msnm en las faldas del cerro Pata de Gallo. Desemboca cerca del poblado Playa Azul, Garabito</t>
  </si>
  <si>
    <t>Grande de Térraba</t>
  </si>
  <si>
    <t>Coto Brus</t>
  </si>
  <si>
    <t>Río General</t>
  </si>
  <si>
    <t>Océano</t>
  </si>
  <si>
    <t>Nace en las faldas del cerro Ventisquero a una altura de 3500 msnm en el distrito de Rivas, Pérez Zeledón. La longitud está medida desde su nacimeiento hasta el poblado de Palmar Norte, Osa.</t>
  </si>
  <si>
    <t>Oceáno Pacífico</t>
  </si>
  <si>
    <t>Nace en las faldas del cerro Alto Cañazo a una altura de 2700 msnm, en el distrito Copey, Dota. Desemboca cerca del poblado Roncador, Aguirre.</t>
  </si>
  <si>
    <t>Pacuare</t>
  </si>
  <si>
    <t>Mar Caribe</t>
  </si>
  <si>
    <t>Nace en el distrito la Suiza, Turrialba a una altura de 2700 msnm. Desemboca cerca del poblado San Rafael, Siquirres.</t>
  </si>
  <si>
    <t>Pirris</t>
  </si>
  <si>
    <t>Río Parrita</t>
  </si>
  <si>
    <t>Nace cerca del poblado El empalme, El Guarco a una altura de 2300 msnm. Desemboca aguas abajo del poblado Parrita, Parrita.</t>
  </si>
  <si>
    <t>Reventazón</t>
  </si>
  <si>
    <t>Agua Caliente</t>
  </si>
  <si>
    <t>Río Reventazón</t>
  </si>
  <si>
    <t>Nace en las faldas del cerro Palmira a una altura de 2000 msnm, cerca del poblado Picado, Alfaro Ruiz. Desemboca al Río San Juan en el límite entre Nicaragua y Costa Rica, cerca del poblado Boca San Carlos, San Carlos.</t>
  </si>
  <si>
    <t>Nace en las faldas del cerro Palmira a una altura de 3000 msnm, en el distrito Orosi, Paríso. Llegan sus aguas al embalce Cachí y retorna a su cause aguas abajo. Desemboca cerca del pueblo Parismina, Siquirres.</t>
  </si>
  <si>
    <t>San Carlos</t>
  </si>
  <si>
    <t>Sarapiquí - Chirripó</t>
  </si>
  <si>
    <t>Toro</t>
  </si>
  <si>
    <t>Sucio</t>
  </si>
  <si>
    <t>Sarapiquí</t>
  </si>
  <si>
    <t>Río Sarapiquí</t>
  </si>
  <si>
    <t>Aproximadamente a 64 km a partir de su nacimiento entra a la planice de inundación y eventos extremos se une al río Charripó</t>
  </si>
  <si>
    <t>Nace cerca del pueblo San Rafael, Heredia a una altura de 2100 msnm. A 10 km aguas debajo de Puerto Viejo, Sarapiquí se le une el río Sucio y continua su recorrido con el nombre de Río Sarapiquí, hasta desombocar al Río San Juan en el límite entre Costa Rica y Nicuragua, muy cerca del poblado Trinidad, Sarapiquí.</t>
  </si>
  <si>
    <t>División</t>
  </si>
  <si>
    <t>Nace en las faldas del cerro Estaquero a una altura a una altura de 3100 msnm en el distrito Copey, Dota. Desemboca cerca del poblado Marítima, Aguirre.</t>
  </si>
  <si>
    <t>Tempisque</t>
  </si>
  <si>
    <t>Nace en las faldas del Volcán Orosí a 900 msnm, en los límites emtre los distritos Santa Elena, La Cruz y Mayorga, Liberia. Desemboca aguas abajo del poblado Puerto Humo, Nicoya.</t>
  </si>
  <si>
    <t>Bebedero</t>
  </si>
  <si>
    <t>Nace en las faldas del volcán Miravalles a 1500 msnm en el distrito Fortuna, Bagaces. Desemboca cerca del poblado Guapinol, Cañas.</t>
  </si>
  <si>
    <t>1.1.2.b.1. Longitud de los principales ríos de Costa Rica</t>
  </si>
  <si>
    <t>Kilometros</t>
  </si>
  <si>
    <t>Río Andarrojo</t>
  </si>
  <si>
    <t>Marbella</t>
  </si>
  <si>
    <t>San Juanillo</t>
  </si>
  <si>
    <t>Nozara</t>
  </si>
  <si>
    <t>Garza</t>
  </si>
  <si>
    <t>Sámara</t>
  </si>
  <si>
    <t>Río Ora</t>
  </si>
  <si>
    <t>Bejuco</t>
  </si>
  <si>
    <t>Río Jabillo</t>
  </si>
  <si>
    <t>Río Arío</t>
  </si>
  <si>
    <t>Tambor</t>
  </si>
  <si>
    <t>Paquera</t>
  </si>
  <si>
    <t>Lepanto</t>
  </si>
  <si>
    <t>Isla de Chira</t>
  </si>
  <si>
    <t>Chomes</t>
  </si>
  <si>
    <t>Barranca - El Roble</t>
  </si>
  <si>
    <t>Isla Venado</t>
  </si>
  <si>
    <t>Esterillos</t>
  </si>
  <si>
    <t>Cuidad Neilly</t>
  </si>
  <si>
    <t>Sixaola</t>
  </si>
  <si>
    <t>Pandora</t>
  </si>
  <si>
    <t>La Bomba</t>
  </si>
  <si>
    <t>Limón - Moín</t>
  </si>
  <si>
    <t>La Cruz</t>
  </si>
  <si>
    <t>Liberia - Bagaces</t>
  </si>
  <si>
    <t>Peñas Blancas</t>
  </si>
  <si>
    <t>Muelle</t>
  </si>
  <si>
    <t>Poás</t>
  </si>
  <si>
    <t>Barza - Colima</t>
  </si>
  <si>
    <t>El Zapote</t>
  </si>
  <si>
    <t>Cartago</t>
  </si>
  <si>
    <t>San Ramón - Palmares</t>
  </si>
  <si>
    <t>Santa Ana</t>
  </si>
  <si>
    <t>Escazú</t>
  </si>
  <si>
    <t>Area Metropolitana</t>
  </si>
  <si>
    <t>Coronado</t>
  </si>
  <si>
    <t>Turrialba</t>
  </si>
  <si>
    <t>Matina</t>
  </si>
  <si>
    <t>Siquirres</t>
  </si>
  <si>
    <t>Guapiles</t>
  </si>
  <si>
    <t>Puerto Viejo</t>
  </si>
  <si>
    <t xml:space="preserve">San Rafael </t>
  </si>
  <si>
    <t>Los Chiles</t>
  </si>
  <si>
    <t>Upala</t>
  </si>
  <si>
    <t>Las Juntas</t>
  </si>
  <si>
    <t>&lt; 10</t>
  </si>
  <si>
    <t>Unidad de medida</t>
  </si>
  <si>
    <t>2.6.1.a.1. Precipitación promedio anual nacional</t>
  </si>
  <si>
    <t>Precipitación</t>
  </si>
  <si>
    <t xml:space="preserve">Años </t>
  </si>
  <si>
    <t>2.6.1.b.1. Evapotranspiración anual nacional</t>
  </si>
  <si>
    <t>Recursos renovables de agua dulce</t>
  </si>
  <si>
    <t>2.6.2.b. Extracción superficial anual de agua dulce</t>
  </si>
  <si>
    <t>2.6.2.c. Extracción subterránea anual de agua dulce</t>
  </si>
  <si>
    <t>3.2.1.a. Volumen de agua residual generada por activdad económica</t>
  </si>
  <si>
    <t>3.2.2.b. Volumen de agua residual tratada por tipo de tratamiento</t>
  </si>
  <si>
    <t>5.1.2.a. Población que utiliza fuentes mejoradas de agua</t>
  </si>
  <si>
    <t>Datos complementarios</t>
  </si>
  <si>
    <t>Fuente: Vargas S. A., 2006. Acuíferos; en: Denyer, P. y Kussmaul, S. (compiladores, 2006): Geología
de Costa Rica. Editorial Tecnológica de Costa Rica, pp. 425-441.</t>
  </si>
  <si>
    <t>mg/litro</t>
  </si>
  <si>
    <t xml:space="preserve">DQO                   </t>
  </si>
  <si>
    <t>DQO</t>
  </si>
  <si>
    <t>Escala</t>
  </si>
  <si>
    <t>Categoría MDEA: a. Nutrientes y clorofila</t>
  </si>
  <si>
    <t>Componente 6: Protección, gestión y participación/acción ambiental</t>
  </si>
  <si>
    <t xml:space="preserve">De acuerdo con la Comisión Estadística de las Naciones Unidas (UNSD por sus siglas en inglés) , el Marco para el Desarrollo de las Estadísticas Ambientales (MDEA) es un marco conceptual y estadístico de usos múltiples, de carácter amplio e integrador dentro del ámbito de las estadísticas ambientales. El MDEA ofrece una estructura organizadora que guía la compilación de estadísticas ambientales a nivel nacional. En él se reúnen datos de diversas fuentes y esferas temáticas pertinentes,  es de carácter  holístico,  y abarca  los aspectos del medio ambiente que son pertinentes para el análisis de políticas y la adopción de decisiones, pues es aplicable a temas  intersectoriales como el cambio climático. 
El MDEA organiza las estadísticas ambientales de un modo simple y flexible en componentes, subcomponentes, temas estadísticos y estadísticas particulares, y utiliza un enfoque de niveles múltiples. A manera de detalle se muestran a continuación el detalle de los componentes y subcomponentes:
</t>
  </si>
  <si>
    <t>Variable MDEA: 2. Caudal de salida a territorios vecinos</t>
  </si>
  <si>
    <t>2.6.1.b.2. Caudal de salida a territorios vecinos</t>
  </si>
  <si>
    <t>Variable MDEA: 4. Caudal de salida al mar</t>
  </si>
  <si>
    <t>Código RIEA: C.2.2</t>
  </si>
  <si>
    <t>Código RIEA: C.2.1</t>
  </si>
  <si>
    <t>Caudal</t>
  </si>
  <si>
    <t>Categoría MDEA: d. Agua extraída para uso propio</t>
  </si>
  <si>
    <t>Categoría MDEA: e. Agua extraída para distribución</t>
  </si>
  <si>
    <t>Código RIEA: E.a</t>
  </si>
  <si>
    <t>Código RIEA: E.b</t>
  </si>
  <si>
    <t>2.6.2.d Volumen de agua extraída para uso propio según actividades económicas</t>
  </si>
  <si>
    <t>2.6.2.e Volumen de agua extraída para distribución por la actividad económica CIIU 3600</t>
  </si>
  <si>
    <t>Pérdidas</t>
  </si>
  <si>
    <r>
      <rPr>
        <b/>
        <sz val="12"/>
        <color theme="1"/>
        <rFont val="Calibri"/>
        <family val="2"/>
        <scheme val="minor"/>
      </rPr>
      <t>Outflow to neighbouring territories (2.6.1.b.2)</t>
    </r>
    <r>
      <rPr>
        <sz val="12"/>
        <color theme="1"/>
        <rFont val="Calibri"/>
        <family val="2"/>
        <scheme val="minor"/>
      </rPr>
      <t xml:space="preserve">
The volume of surface water and groundwater that flows from within a territory to another territory or territories, per year. This includes water flowing out of artificial reservoirs, lakes, rivers or aquifers that lie along the territory’s border</t>
    </r>
  </si>
  <si>
    <r>
      <rPr>
        <b/>
        <sz val="12"/>
        <color theme="1"/>
        <rFont val="Calibri"/>
        <family val="2"/>
        <scheme val="minor"/>
      </rPr>
      <t>Outflow to the sea (2.6.1.b.4)</t>
    </r>
    <r>
      <rPr>
        <sz val="12"/>
        <color theme="1"/>
        <rFont val="Calibri"/>
        <family val="2"/>
        <scheme val="minor"/>
      </rPr>
      <t xml:space="preserve">
The volume of surface water and groundwater that moves from a territory’s inland water resources into sea(s) and ocean(s), per year</t>
    </r>
  </si>
  <si>
    <t>Categoría MDEA: n. Retornos de agua</t>
  </si>
  <si>
    <t>2.6.2.n. Retorno de agua</t>
  </si>
  <si>
    <t>Agua residual</t>
  </si>
  <si>
    <t>Total retornos</t>
  </si>
  <si>
    <t>Extracción de agua para distribución</t>
  </si>
  <si>
    <t>Extracción de agua para uso propio</t>
  </si>
  <si>
    <t>Retornos de agua</t>
  </si>
  <si>
    <t>Población por región de planificación</t>
  </si>
  <si>
    <t>Tamaño promedio del hogar por región de planificación</t>
  </si>
  <si>
    <t>Población por sexo, según región de Planificación</t>
  </si>
  <si>
    <t>Cantidad de personas que residente en regiones de planificación, en un período de tiempo determinado.
Regiones de planificación: La regionalización en el territorio nacional es designada por el Sistema Nacional de Planificación (SNP) del Ministerio de Planificación Nacional y Política Económica (MIDEPLAN) de Costa Rica.
El país se encuentra dividido en seis regiones de planificación territorial: Central, Chorotega, Pacífico Central, Brunca, Huetar Caribe, y Huetar Norte;
La asignación del área urbana y rural se hace a partir del Censo Nacional de Población y Vivienda.</t>
  </si>
  <si>
    <t xml:space="preserve">Región de Planificación </t>
  </si>
  <si>
    <t>Sexo</t>
  </si>
  <si>
    <t>Desde: 2010</t>
  </si>
  <si>
    <t>Hasta: 2018</t>
  </si>
  <si>
    <t>Anual</t>
  </si>
  <si>
    <t>Instituto Nacional de Estadística y Censos</t>
  </si>
  <si>
    <t>Encuesta Nacional de Hogares</t>
  </si>
  <si>
    <t>Eddy Madrigal</t>
  </si>
  <si>
    <t>Área de Censos y encuestas</t>
  </si>
  <si>
    <t>Encargado Encuesta Nacional de Hogares</t>
  </si>
  <si>
    <t>eddy.madrigal@inec.go.cr</t>
  </si>
  <si>
    <t>2280-9280</t>
  </si>
  <si>
    <t>03 de setiembre del 2019</t>
  </si>
  <si>
    <t>Elaboración de la hoja metodológica</t>
  </si>
  <si>
    <t xml:space="preserve">Katherine Gómez Víquez </t>
  </si>
  <si>
    <t>Tamaño promedio del hogar por año según región de planificación</t>
  </si>
  <si>
    <t xml:space="preserve">Región de planificación </t>
  </si>
  <si>
    <t>No</t>
  </si>
  <si>
    <t>6.1.1</t>
  </si>
  <si>
    <t>6.1.1 Proporción de la población que dispone de servicios de suministro de agua potable gestionados de manera segura.</t>
  </si>
  <si>
    <t>6.2.1</t>
  </si>
  <si>
    <t>6.2.1 Proporción de la población que utiliza servicios de saneamiento gestionados de manera segura, incluida una instalación para lavarse las manos con agua y jabón.</t>
  </si>
  <si>
    <t>6.3.1</t>
  </si>
  <si>
    <t>6.3.1 Proporción de aguas residuales tratadas de manera segura.</t>
  </si>
  <si>
    <t>6.3.2</t>
  </si>
  <si>
    <t>6.3.2 Proporción de masas de agua de buena calidad.</t>
  </si>
  <si>
    <t>6.4.1</t>
  </si>
  <si>
    <t>6.4.1 Cambio en la eficiencia del uso del agua con el tiempo.</t>
  </si>
  <si>
    <t>6.4.2</t>
  </si>
  <si>
    <t>6.4.2 Nivel de estrés por escasez de agua: extracción de agua dulce como proporción de los recursos de agua dulce disponibles.</t>
  </si>
  <si>
    <t>6.5.1</t>
  </si>
  <si>
    <t>6.5.1 Grado de aplicación de la ordenación integrada de los recursos hídricos (0-100).</t>
  </si>
  <si>
    <t>Otros indicadores</t>
  </si>
  <si>
    <t>TRWR</t>
  </si>
  <si>
    <t>Total de recursos hídricos renovables totales</t>
  </si>
  <si>
    <t>REGRESAR</t>
  </si>
  <si>
    <t xml:space="preserve">Objetivo 6. Garantizar la disponibilidad y la gestión sostenible del agua y el saneamiento para todos </t>
  </si>
  <si>
    <t>Urbana</t>
  </si>
  <si>
    <t>Rural</t>
  </si>
  <si>
    <t>Huetar Caribe</t>
  </si>
  <si>
    <t xml:space="preserve">Absoluto </t>
  </si>
  <si>
    <t>I. Información Marco Global del Indicador</t>
  </si>
  <si>
    <t>A</t>
  </si>
  <si>
    <t>Objetivo de Desarrallo Sostenible</t>
  </si>
  <si>
    <t>Objetivo 6. Garantizar la disponibilidad y la gestión sostenible del agua y el saneamiento para todos</t>
  </si>
  <si>
    <t xml:space="preserve">Meta ODS Naciones Unidades </t>
  </si>
  <si>
    <t>6.1 De aquí a 2030, lograr el acceso universal y equitativo al agua potable a un precio asequible para todos</t>
  </si>
  <si>
    <t>Número del indicador</t>
  </si>
  <si>
    <t>Indicador propuesto por Naciones Unidas</t>
  </si>
  <si>
    <t>Enlace metadato UN:</t>
  </si>
  <si>
    <t>https://unstats.un.org/sdgs/metadata/files/Metadata-06-01-01.pdf</t>
  </si>
  <si>
    <t>II. Información Indicador para Costa Rica</t>
  </si>
  <si>
    <t>Meta país</t>
  </si>
  <si>
    <t>Meta país no identificada.</t>
  </si>
  <si>
    <t>Indicador propuesto por Costa Rica</t>
  </si>
  <si>
    <t>Porcentaje de población que se abastece de agua intradomiciliar  procedente de un acueducto</t>
  </si>
  <si>
    <t>Indicador proxi.</t>
  </si>
  <si>
    <t>Definición conceptual</t>
  </si>
  <si>
    <t>Fórmula de cálculo</t>
  </si>
  <si>
    <t>Donde:
IAI= Indicador de la población con abastecimiento intradomiciliar
PTA= Población con abastecimiento intradomiciliar por región de planificación
PT= Población total de la región i
i= Región de planificación</t>
  </si>
  <si>
    <t xml:space="preserve">Porcentaje  </t>
  </si>
  <si>
    <t>Interpretación</t>
  </si>
  <si>
    <t xml:space="preserve">El 93,76% de la población nacional que habita en vivienda fue abastecida por agua para consumo humano intradomiciliar, durante el año 2016.
</t>
  </si>
  <si>
    <t xml:space="preserve">Componentes involucrados en la fórmula del cálculo </t>
  </si>
  <si>
    <t>• Población de población con abstecimiento de agua intradomiciliaria                                                          • Población total, por región y por zona</t>
  </si>
  <si>
    <t>Cobertura geográfica</t>
  </si>
  <si>
    <t>Nacional</t>
  </si>
  <si>
    <t>Desagregación</t>
  </si>
  <si>
    <t>Geográfica</t>
  </si>
  <si>
    <t>Zona y región de planificación</t>
  </si>
  <si>
    <t>Temática</t>
  </si>
  <si>
    <t>Sexo y grupos de edades</t>
  </si>
  <si>
    <t>Periodicidad</t>
  </si>
  <si>
    <t>Fuente</t>
  </si>
  <si>
    <t xml:space="preserve">Tipo de operación estadística </t>
  </si>
  <si>
    <t xml:space="preserve">Encuesta </t>
  </si>
  <si>
    <t xml:space="preserve">Nombre de la Operación estadística </t>
  </si>
  <si>
    <t>Encuesta Nacional de Hogares (ENAHO)</t>
  </si>
  <si>
    <t>Limitaciones del indicador</t>
  </si>
  <si>
    <t xml:space="preserve">El indicador mide el porcentaje de la población que se abastece de agua intradomiciliar procedente de un acueducto respecto del total de población nacional.
La población abastecida de agua para consumo humano recibe el servicio intradomiciliar del AyA, ASADAS, la ESPH y las Municipalidades que operan acueductos.
Se entiende por población nacional la sumatoria de aquellos residentes habituales de viviendas, de acuerdo con criterio del INEC.
Los resultados se desagregan por zona (rural o urbana) y por la región de planificación de MIDEPLAN (Central, Chorotega, Pacífico Central, Brunca, Huetar Caribe y Huetar Norte).
No diferencia entre un suministro de abastecimiento de agua potable y no potable, de acuerdo con el Reglamento para la Calidad del Agua Potable, Decreto 38924-S.
No refiere a indicadores de continuidad (franja horaria), cantidad (Lt/Seg) ni presión (PSI).
No incluye los segmentos tarifarios preferencial, gobierno ni empresarial.
Los datos se recogen mediante encuesta.
</t>
  </si>
  <si>
    <t xml:space="preserve">Comentarios generales </t>
  </si>
  <si>
    <t>El indicador se relaciona intrínsecamente con la salud pública y educación ambiental y sanitaria, con el desarrollo socioeconómico, con factores ambientales que propician la adecuada disponibilidad del recurso hídrico, con adecuadas políticas nacionales y legislación ambiental que garantiza la protección de los sitios de captación de agua por parte de los sistemas de abastecimiento.
Se sugiere crear un indicador que asocie las variables ingreso de los hogares que cuentan con servicio de abastecimiento intradomiciliar de agua para consumo humano respecto del ingreso del total de los hogares. Ya se cuenta con los datos.  Este indicador permitirá delimitar la cantidad de hogares con abastecimiento de agua para consumo humano con respecto a la línea de pobreza</t>
  </si>
  <si>
    <t>Referencias bibliográficas</t>
  </si>
  <si>
    <t>III. Información del Contacto</t>
  </si>
  <si>
    <t>Eddy Madrigal Méndez</t>
  </si>
  <si>
    <t>Puesto</t>
  </si>
  <si>
    <t>Coordinador Encuesta Nacional de Hogares</t>
  </si>
  <si>
    <t>(506) 2280-9280  Ext: 317</t>
  </si>
  <si>
    <t>Correo electrónico</t>
  </si>
  <si>
    <t>B</t>
  </si>
  <si>
    <t>6.2 De aquí a 2030, lograr el acceso a servicios de saneamiento e higiene adecuados y equitativos para todos y poner fin a la defecación al aire libre, prestando especial atención a las necesidades de las mujeres y las niñas y las personas en situaciones de vulnerabilidad</t>
  </si>
  <si>
    <t xml:space="preserve">Enlace metadato UN: </t>
  </si>
  <si>
    <t>https://unstats.un.org/sdgs/metadata/files/Metadata-06-02-01.pdf</t>
  </si>
  <si>
    <t>Porcentaje de población que vive en viviendas con servicio sanitario conectado a alcantarillado o tanque séptico</t>
  </si>
  <si>
    <t>• Población que cuenta con servicio sanitario dentro de la vivienda  conectados a tanque, alcantarilla.
• Total de  población.</t>
  </si>
  <si>
    <t>Zona y Región de planificación</t>
  </si>
  <si>
    <t>Encuesta Nacional de Hogares (Enaho)</t>
  </si>
  <si>
    <t>El censo no permite indagar demasiado en ese tipo de aspectos, los mismos se investigan en encuestas.
De acuerdo a las Naciones Unidas, este indicador se requiere con las siguientes desagregaciones: Lugar de residencia (urbano / rural) y estado socioeconómico (riqueza, la asequibilidad) es posible para todos los países. Desagregación por otras fuentes de estratos de desigualdad (sub-nacional, el género, grupos desfavorecidos, etc.) se realizarán según lo permitan los datos. Los servicios de saneamiento serán desglosados por nivel de servicio, que incluye ningún servicio, compartido, básico, y servicios manejados de una forma segura. Se hará el análisis geoespacial complementario para identificar las poblaciones de mayor riesgo de exposición a las aguas residuales sin tratar.</t>
  </si>
  <si>
    <t>(506) 2280-9280  Ext: 319</t>
  </si>
  <si>
    <t>Ana Victoria Giusti / Ing. Ricardo Morales</t>
  </si>
  <si>
    <t>Unidad de Normalizaciión en Salud Ambiental</t>
  </si>
  <si>
    <t>Minsiterio de Salud</t>
  </si>
  <si>
    <t>(506) 2233-6922</t>
  </si>
  <si>
    <t xml:space="preserve">ricardo.morales@misalud.go.cr;  ana.giusti@misalud.go.cr </t>
  </si>
  <si>
    <t>Origen / Tratamiento</t>
  </si>
  <si>
    <t>Aguas de origen doméstico tratadas en solución individual (tanque séptico)</t>
  </si>
  <si>
    <t>6.3 De aquí a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t>
  </si>
  <si>
    <t>https://unstats.un.org/sdgs/metadata/files/Metadata-06-03-01.pdf</t>
  </si>
  <si>
    <t xml:space="preserve">Con base en la Agenda 2030 y ODS 6:
Reducir las aguas no tratadas en un 50% al 2030  (Línea base: 11% de aguas residuales no tratadas en el 2015).
Con base en la Política Nacional de Saneamiento de Aguas Residuales 2016-2045 y Plan Nacional de Inversiones en Saneamiento 2016-2045:
100% de aguas residuales tratadas de forma segura al 2045 
</t>
  </si>
  <si>
    <t>Proporción del volumen de Aguas Residuales Tratadas de Manera Segura</t>
  </si>
  <si>
    <t>Indicador propuesto por Naciones Unidas.</t>
  </si>
  <si>
    <t xml:space="preserve">Indicador que muestra la proporción de aguas residuales generadas que son tratadas con tanques sépticos o plantas de tratamiento de acuerdo con el marco jurídico nacional. (indica volumen)
Numerador:  Volumen total de aguas residuales tratadas de manera segura por año  (Hm3)
Se utiliza el concepto de aguas residuales del Ministerio de Salud/MINAE (Decreto 33601-S-MINAE): Agua que ha recibido un uso y cuya calidad ha sido modificada por la incorporación de agentes contaminantes. Se reconocen dos tipos: ordinario  ( domésticos/comerciales ) y especial (industrial/agrícola)
Denominador:  Volumen total de aguas residuales generadas por año (Hm3)
Tratadas “de manera segura” significa recolectadas y tratadas en plantas de tratamiento que cumplen con la norma de vertido o soluciones individuales, incluyendo tanques sépticos con drenaje.
</t>
  </si>
  <si>
    <t xml:space="preserve">
Donde:
 P = Proporción de aguas residuales tratadas de manera segura (%).
 VT = Volumen de aguas residuales tratadas de manera segura (hm3/año).
 VG = Volumen total de aguas residuales generadas (hm3/año).
VT: es la sumatoria de los volúmenes de: 
 6.3.1.a) Aguas de origen doméstico y comercial tratadas en plantas de tratamiento.
 6.3.1.b) Aguas de origen doméstico y comercial tratadas en tanques sépticos 
 6.3.1.c) Aguas de origen industrial tratadas en plantas de tratamiento 
 6.3.1.d) Aguas de origen agrícola tratadas en plantas de tratamiento 
</t>
  </si>
  <si>
    <t xml:space="preserve">Porcentaje </t>
  </si>
  <si>
    <t>El indicador debe aumentar en el tiempo, ya que las políticas del Estado buscan mejorar el volumen de agua residual tratada, y reducir las aguas residuales sin tratamiento con el fin de mejorar el estado del ambiente y contribuir a la protección de la salud (indica cobertura de poblacional)</t>
  </si>
  <si>
    <t>Proporción de aguas residuales tratadas de manera segura (%).
Volumen de aguas residuales tratadas de manera segura (hm3/año).
Volumen total de aguas residuales generadas (hm3/año).</t>
  </si>
  <si>
    <t xml:space="preserve">Anual </t>
  </si>
  <si>
    <t>El indicador muestra la proporción de aguas residuales con tratamiento y sin tratamiento en el territorio nacional. 
El indicador no contempla los volúmenes de aguas residuales domésticas generadas por comunidades indígenas, asentamientos humanos informales y/o que no cuenten con un servicio público formal. Tampoco contempla los volúmenes de aguas residuales industriales y comerciales generadas por la economía informal.
En relación con las soluciones individuales se desconoce la calidad de la construcción, operación y mantenimiento, de manera que no es considerada la calidad de estas soluciones.</t>
  </si>
  <si>
    <t>Con el indicador se pretende contar con una dimensión de la proporción de las aguas residuales que cuentan con tratamiento adecuado y su evolución en el tiempo, con lo cual es posible medir la efectividad de las políticas y acciones nacionales relacionadas (Política Nacional de Saneamiento de Aguas Residuales, Política Nacional de Agua Potable Política, Nacional de Humedales, Política Nacional de Adaptación al Cambio Climático,  Reglamento de Vertido y Reúso de Aguas, Ley General de Salud, Plan Nacional de Desarrollo, Ley Orgánica del Ambiente)
 Permite visualizar la reducción de la contaminación por descarga de aguas residuales sin tratamiento al ambiente, con esto reducir o eliminar la impactos a los recursos: agua (superficial y subterránea), suelo y biodiversidad, entre otros.
Además, con el manejo adecuado de las aguas residuales se corta el ciclo de las enfermedades de transmisión hídrica.
Relación con: Política Nacional de Saneamiento de Aguas Residuales, Política Nacional de Agua Potable Política, Nacional de Humedales, Política Nacional de Adaptación al Cambio Climático,  Reglamento de Vertido y Reúso de Aguas, Ley General de Salud, Plan Nacional de Desarrollo, Ley Orgánica del Ambiente</t>
  </si>
  <si>
    <t>Sitios</t>
  </si>
  <si>
    <t xml:space="preserve">Total </t>
  </si>
  <si>
    <t>Buena calidad</t>
  </si>
  <si>
    <t>Mala calidad</t>
  </si>
  <si>
    <t>Sitios de monitoreo de cuerpos de agua por parámetros químicos según cuenca hidrográfica, 2015-2016</t>
  </si>
  <si>
    <t>C</t>
  </si>
  <si>
    <t>No definida.</t>
  </si>
  <si>
    <t>Proporción de sitios de monitoreo de cuerpos de agua superficiales de buena calidad sobre el total de sitios monitoreados.</t>
  </si>
  <si>
    <t>Indicador proxy: 
Por limitaciones en la información disponible en cuanto a parámetros químicos que se monitorean, se propone un indicador como aproximación al indicador original.
Se sigue la misma metodología propuesta por Naciones Unidas, solo diferentes parámetros indicadores de calidad.
Por tanto, se considera este indicador igual contribuye al objetivo y meta que se establecerá.
ODS del cual es proxy: 6.3.2</t>
  </si>
  <si>
    <t xml:space="preserve">Saturación de oxígeno: porcentaje.
DBO: mg/L.
Nitrógeno amoniacal: mg/L.
pH: número de 0 hasta el 14.
SST: mg/L.
Indicador: porcentaje.
</t>
  </si>
  <si>
    <t>Ministerio de Ambiente y Energía, Dirección de Agua.</t>
  </si>
  <si>
    <t>Programa de monitoreo de la calidad de cuerpos de agua.</t>
  </si>
  <si>
    <t>José Miguel Zeledón Calderón</t>
  </si>
  <si>
    <t>Director</t>
  </si>
  <si>
    <t>Ministerio de Ambiente y Energía, Dirección de Agua</t>
  </si>
  <si>
    <t>(506) 2103-2600</t>
  </si>
  <si>
    <t>jzeledon@da.go.cr</t>
  </si>
  <si>
    <t>Actividad económica</t>
  </si>
  <si>
    <t>Agricultura</t>
  </si>
  <si>
    <t>Variables</t>
  </si>
  <si>
    <t>Eficiencia en el uso del agua (CRC/m3)</t>
  </si>
  <si>
    <t>Uso del Agua (millones m3/año)</t>
  </si>
  <si>
    <t>Periodo</t>
  </si>
  <si>
    <t>2012-2013</t>
  </si>
  <si>
    <t>2013-2014</t>
  </si>
  <si>
    <t>2014-2015</t>
  </si>
  <si>
    <t>6.4 De aquí a 2030, aumentar considerablemente el uso eficiente de los recursos hídricos en todos los sectores y asegurar la sostenibilidad de la extracción y el abastecimiento de agua dulce para hacer frente a la escasez de agua y reducir considerablemente el número de personas que sufren falta de agua</t>
  </si>
  <si>
    <t>https://unstats.un.org/sdgs/metadata/files/Metadata-06-04-01.pdf</t>
  </si>
  <si>
    <t>Meta país no identificada o no establecida.</t>
  </si>
  <si>
    <t>Evolución de la eficiencia en el uso del agua por grupos de actividades económicas en Costa Rica</t>
  </si>
  <si>
    <t>Colones Costarricense (CRC) / metro cúbico de agua (m3)</t>
  </si>
  <si>
    <t>No disponible</t>
  </si>
  <si>
    <t>Grupo de actividad económica según CIIU Revisión 4.</t>
  </si>
  <si>
    <t xml:space="preserve">Henry Vargas </t>
  </si>
  <si>
    <t>Banco Central de Costa Rica</t>
  </si>
  <si>
    <t>(506) 22433220</t>
  </si>
  <si>
    <t>VARGASCH@bccr.fi.cr</t>
  </si>
  <si>
    <t>Irene Alvarado Quesada</t>
  </si>
  <si>
    <t>Área de Estadísticas Ambientales</t>
  </si>
  <si>
    <t>(506) 22433212</t>
  </si>
  <si>
    <t>alvaradoqi@bccr.fi.cr</t>
  </si>
  <si>
    <t xml:space="preserve">Lucrecia Salazar Villalobos </t>
  </si>
  <si>
    <t>(506) 22433226</t>
  </si>
  <si>
    <t>salazarvl@bccr.fi.cr</t>
  </si>
  <si>
    <r>
      <t>10</t>
    </r>
    <r>
      <rPr>
        <b/>
        <vertAlign val="superscript"/>
        <sz val="10"/>
        <color theme="0"/>
        <rFont val="Calibri"/>
        <family val="2"/>
        <scheme val="minor"/>
      </rPr>
      <t>6</t>
    </r>
    <r>
      <rPr>
        <b/>
        <sz val="10"/>
        <color theme="0"/>
        <rFont val="Calibri"/>
        <family val="2"/>
        <scheme val="minor"/>
      </rPr>
      <t>m</t>
    </r>
    <r>
      <rPr>
        <b/>
        <vertAlign val="superscript"/>
        <sz val="10"/>
        <color theme="0"/>
        <rFont val="Calibri"/>
        <family val="2"/>
        <scheme val="minor"/>
      </rPr>
      <t>3</t>
    </r>
  </si>
  <si>
    <t>Total de agua dulce extraída (ETAD)</t>
  </si>
  <si>
    <r>
      <t>Recursos totales de agua dulce renovable (h</t>
    </r>
    <r>
      <rPr>
        <b/>
        <vertAlign val="subscript"/>
        <sz val="10"/>
        <color theme="0"/>
        <rFont val="Calibri"/>
        <family val="2"/>
        <scheme val="minor"/>
      </rPr>
      <t>r</t>
    </r>
    <r>
      <rPr>
        <b/>
        <sz val="10"/>
        <color theme="0"/>
        <rFont val="Calibri"/>
        <family val="2"/>
        <scheme val="minor"/>
      </rPr>
      <t>)</t>
    </r>
  </si>
  <si>
    <r>
      <t>Requerimiento ambiental de agua (h</t>
    </r>
    <r>
      <rPr>
        <vertAlign val="subscript"/>
        <sz val="10"/>
        <color theme="0"/>
        <rFont val="Calibri"/>
        <family val="2"/>
        <scheme val="minor"/>
      </rPr>
      <t>amb</t>
    </r>
    <r>
      <rPr>
        <sz val="10"/>
        <color theme="0"/>
        <rFont val="Calibri"/>
        <family val="2"/>
        <scheme val="minor"/>
      </rPr>
      <t>)</t>
    </r>
  </si>
  <si>
    <t>Porcentaje de estrés hídrico</t>
  </si>
  <si>
    <t>Nota: Datos preliminares, pendientes de validación</t>
  </si>
  <si>
    <t>Meta país no identificada o no definida.</t>
  </si>
  <si>
    <t xml:space="preserve">Nivel de estrés hídrico por extracción de agua dulce </t>
  </si>
  <si>
    <t>Indicador: Porcentaje (%)
ETAD: Hectómetros cúbicos al año</t>
  </si>
  <si>
    <t xml:space="preserve">El porcentaje de estrés de agua dulce es igual a; el total de agua dulce extraída (ETAD) entre la diferencia de recursos totales de agua dulce renovable(hr) y el requerimiento ambiental de agua (hamb), todo esto por cien. 
hr = P- E
hamb = 0,1 hr
</t>
  </si>
  <si>
    <t xml:space="preserve">Es el porcentaje de extracción de agua dulce para usos consuntivos del total disponible en Costa Rica en el año X. </t>
  </si>
  <si>
    <t>No disponibles</t>
  </si>
  <si>
    <t>Ministerio de Ambiente y Energía-Dirección de Aguas y 
Instituto Metereológico Nacional</t>
  </si>
  <si>
    <t xml:space="preserve">a) ETAD: Registros administrativos de concesiones registradas activas ante la Dirección de Aguas – MINAE.
b) hr: 14 Estaciones de monitoreo a nivel nacional. </t>
  </si>
  <si>
    <t xml:space="preserve">La intensidad de la extracción anual de agua dulce con respecto al stock de agua dulce renovable en el país. La extracción anual de agua dulce se basa en las concesiones registradas activas por la Dirección de Aguas y el stock de agua dulce renovable es la diferencia de la precipitación anual y la evapotranspiración anual según el Instituto Meteorológico Nacional.
1. La extracción real de agua dulce es mayor de la extracción registrada (debido a la existencia de aprovechamientos ilegales), por tanto, no existe un dato real de la extracción final de los usuarios de las concesiones.
2. Para el uso agrícola, solo se utilizan regímenes horarios de extracción.
3. La evapotranspiración no se determina de forma anual de acuerdo a las condiciones climatológicas del año. 
4. Los datos de precipitación anual son limitados producto que no hay una distribución representativa hidrológicamente según la organización meteorológica mundial. 
5. Se asume como requerimiento ambiental un caudal ecológico de un 10% generalizado.
</t>
  </si>
  <si>
    <t xml:space="preserve">El indicador nos permite determinar la presión que existe de la disponibilidad de agua dulce para el aprovechamiento de las diferentes actividades del ser humano y la protección de los ecosistemas. A manera de poder generar e implementar estrategias integrales de mitigación y adaptación para el uso eficiente del recurso hídrico, a miras de un desarrollo sostenible. Por tanto, el indicador es relevante en términos de toma de decisiones en la administración y dotación del recurso hídrico nacional.
El nivel estrés hídrico por extracción de agua dulce tiene una relación intrínseca con la integridad de los servicios ecosistémicos, de esta manera, asegurar la sostenibilidad ambiental.
</t>
  </si>
  <si>
    <t>2103-2600</t>
  </si>
  <si>
    <t>Ministerio de Ambiente y Energía, Instituto Metereológico Nacional</t>
  </si>
  <si>
    <t>Grado de implementación de la Gestión integrada del Recurso Hídico (GIRH) por componentes clave</t>
  </si>
  <si>
    <t>(0-100)</t>
  </si>
  <si>
    <t>Grado total de Implementación de la GIRH</t>
  </si>
  <si>
    <t>Componentes clave en la GIRH</t>
  </si>
  <si>
    <t>Entorno Propicio</t>
  </si>
  <si>
    <t>Instituciones y Participación</t>
  </si>
  <si>
    <t>Instrumentos de Gestión</t>
  </si>
  <si>
    <t>Financiamiento</t>
  </si>
  <si>
    <t>Nota: Se redondea a la decena más cercana.</t>
  </si>
  <si>
    <t>1. Entorno Propicio</t>
  </si>
  <si>
    <t>Grado de implementación (0 – 100)</t>
  </si>
  <si>
    <t>Muy bajo (0)</t>
  </si>
  <si>
    <t>Bajo (20)</t>
  </si>
  <si>
    <t>Mediano-bajo (40)</t>
  </si>
  <si>
    <t>Mediano-alto (60)</t>
  </si>
  <si>
    <t>Alto (80)</t>
  </si>
  <si>
    <t>Muy alto (100)</t>
  </si>
  <si>
    <t>1.1 ¿Cuál es el estado de las políticas, leyes y planes que apoyan la Gestión Integrada de Recursos Hídricos (GIRH) a nivel nacional?</t>
  </si>
  <si>
    <t>a</t>
  </si>
  <si>
    <t>Política nacional de recursos hídricos, o similar</t>
  </si>
  <si>
    <t>Desarrollo no iniciado o sin avances.</t>
  </si>
  <si>
    <t>Existe, pero no está basada en la GIRH.</t>
  </si>
  <si>
    <t>Basada en la GIRH, aprobada por el gobierno y empieza a ser aplicada por las autoridades para guiar el trabajo.</t>
  </si>
  <si>
    <t xml:space="preserve">Aplicada por la mayoría de autoridades pertinentes para guiar el trabajo. </t>
  </si>
  <si>
    <t>Objetivos de la política logrados consistentemente.</t>
  </si>
  <si>
    <t xml:space="preserve">Objetivos consistentemente logrados, y examinados y revisados periódicamente.  </t>
  </si>
  <si>
    <t>Puntaje o n/a:</t>
  </si>
  <si>
    <t>Fundamento/evidencia</t>
  </si>
  <si>
    <t>Se tiene una Política Hídrica Nacional desde el 2008 contiene elementos de la GIRH, pero no ha sido debidamente oficializada por mecanismos intersectoriales.</t>
  </si>
  <si>
    <t>b</t>
  </si>
  <si>
    <t>Leyes nacionales sobre recursos hídricos</t>
  </si>
  <si>
    <t xml:space="preserve">Existen, pero no están basadas en la GIRH. </t>
  </si>
  <si>
    <t>Basadas en la GIRH, aprobadas por el gobierno y empiezan a ser aplicadas por las autoridades para guiar el trabajo.</t>
  </si>
  <si>
    <t>Aplicadas por la mayoría de autoridades pertinentes para guiar el trabajo.</t>
  </si>
  <si>
    <t>Todas las leyes se aplican en todo el país.</t>
  </si>
  <si>
    <t>Todas las leyes se ejecutan en todo el país, y todas las personas y  organizaciones son responsables y deben rendir cuentas.</t>
  </si>
  <si>
    <t>Se tiene un texto de proyecto de ley aprobado en primer debate.</t>
  </si>
  <si>
    <t>c</t>
  </si>
  <si>
    <t xml:space="preserve">Planes nacionales de gestión integrada de los recursos hídricos (GIRH), o similares </t>
  </si>
  <si>
    <t>En preparación, pero no aprobados por el gobierno.</t>
  </si>
  <si>
    <t>Aprobados por el gobierno y empiezan a ser implementados por las autoridades.</t>
  </si>
  <si>
    <t>Implementados por la mayoría de autoridades pertinentes.</t>
  </si>
  <si>
    <t>Objetivos de planes  logrados consistentemente.</t>
  </si>
  <si>
    <t>Objetivos logrados consistentemente, y examinados y revisados periódicamente.</t>
  </si>
  <si>
    <t xml:space="preserve">Se cuenta con Plan, pero el mismo por ser el primero contiene vacíos y que en su ejecución no ha existido una implementación y seguimiento sectorial. </t>
  </si>
  <si>
    <t>1.2 ¿Cuál es el estado de las políticas, leyes y planes que apoyan la GIRH a otros niveles?</t>
  </si>
  <si>
    <t>Políticas subnacionales[1] de recursos hídricos, o similares</t>
  </si>
  <si>
    <t>Desarrollo no iniciado o atrasado en la mayoría de jurisdicciones subnacionales.</t>
  </si>
  <si>
    <t>Existen en la mayoría de jurisdicciones, pero no necesariamente basadas en la GIRH.</t>
  </si>
  <si>
    <t>Basadas en la GIRH, aprobadas por la mayoría de autoridades y empiezan a ser aplicadas para guiar el trabajo.</t>
  </si>
  <si>
    <t>Objetivos de políticas logrados consistentemente por la mayoría de autoridades.</t>
  </si>
  <si>
    <t>Objetivos logrados consistentemente por todas las autoridades, y examinados y revisados periódicamente.</t>
  </si>
  <si>
    <t>NA</t>
  </si>
  <si>
    <t>NO APLICA</t>
  </si>
  <si>
    <t>Planes de gestión de cuencas/acuíferos[2] o similares, basados en la GIRH.</t>
  </si>
  <si>
    <t>Desarrollo no iniciado o atrasado en la mayoría de cuencas/acuíferos de importancia nacional.</t>
  </si>
  <si>
    <t>En preparación para la mayoría de cuencas/acuíferos de importancia nacional.</t>
  </si>
  <si>
    <t>Aprobados para la mayoría de cuencas/acuíferos y empiezan a ser implementados por las autoridades.</t>
  </si>
  <si>
    <t xml:space="preserve">Implementados en la mayoría de cuencas/acuíferos. </t>
  </si>
  <si>
    <t>Objetivos de planes logrados consistentemente para la mayoría de cuencas/acuíferos.
Objetivos logrados consistentemente para todas las cuencas/ acuíferos, y examinados y revisados periódicamente.</t>
  </si>
  <si>
    <t>No existe norma legal que lo disponga. Los planes que existen son iniciativas aisladas. Solo existe una cuenca la del río Reventazón crea una estructura de gestión de cuenca por ley y ordena su plan que existe. En otra región hidrológica que reúne varias cuencas, ubicada el norte del país de ha desarrollado un programa de gestión hídrica integral  que parte la iniciativa por la presencia reciente (2015-2016) de una sequía siendo la región las más seca del país.</t>
  </si>
  <si>
    <t>Acuerdos para la gestión de aguas transfronterizas en las cuencas/acuíferos más importantes[3]</t>
  </si>
  <si>
    <t>Desarrollo no iniciado o atrasado.</t>
  </si>
  <si>
    <t>En preparación o negociación.</t>
  </si>
  <si>
    <t>Se adoptan acuerdos.</t>
  </si>
  <si>
    <t>Las disposiciones de los acuerdos se implementan parcialmente.</t>
  </si>
  <si>
    <t>La mayoría de las disposiciones de los acuerdos se implementan.</t>
  </si>
  <si>
    <t>Las disposiciones de los acuerdos se implementan plenamente.</t>
  </si>
  <si>
    <t>[Ingresar texto aquí. P.ej. referencia a acuerdos, informes, evidencia de implementación.]</t>
  </si>
  <si>
    <t>d</t>
  </si>
  <si>
    <t>PARA PAÍSES FEDERALES ÚNICAMENTE: Leyes provinciales /estatales sobre recursos hídricos</t>
  </si>
  <si>
    <t>Desarrollo no iniciado o atrasado en la mayoría de estados.</t>
  </si>
  <si>
    <t>Basadas en la GIRH, aprobadas en la mayoría de estados y empiezan a ser aplicadas por las autoridades en una minoría de estados.</t>
  </si>
  <si>
    <t xml:space="preserve">Algunas leyes se aplican en la mayoría de estados. </t>
  </si>
  <si>
    <t>Todas las leyes se aplican en la mayoría de estados.</t>
  </si>
  <si>
    <t>Todas las leyes se aplican en todos los estados, y todas las personas y  organizaciones son responsables y deben rendir cuentas.</t>
  </si>
  <si>
    <t>Puntaje promedio de ‘Entorno Propicio’</t>
  </si>
  <si>
    <t xml:space="preserve">En caso de ‘n/a’ para cualquier pregunta, ésta deberá omitirse del cálculo promedio. </t>
  </si>
  <si>
    <t>2. Instituciones y Participación</t>
  </si>
  <si>
    <t>Medio-bajo (40)</t>
  </si>
  <si>
    <t>Medio-alto (60)</t>
  </si>
  <si>
    <t xml:space="preserve">2.1 ¿Cuál es el estado de la instituciones para la implementación de la GIRH a nivel nacional? </t>
  </si>
  <si>
    <t>Ninguna autoridad gubernamental dedicada a la gestión de los recursos hídricos.</t>
  </si>
  <si>
    <t>Existen autoridades, con un claro mandato de conducir la gestión de los recursos hídricos.</t>
  </si>
  <si>
    <t>Las autoridades tienen el claro mandato de conducir la implementación de la GIRH, y la capacidad para conducir efectivamente la formulación del plan de GIRH.</t>
  </si>
  <si>
    <t>Las autoridades tienen la capacidad para conducir efectivamente la formulación del plan de GIRH.</t>
  </si>
  <si>
    <t>Las autoridades tienen la capacidad para conducir efectivamente el monitoreo y evaluación periódicos del plan de GIRH.</t>
  </si>
  <si>
    <t>Las autoridades tienen la capacidad para conducir efectivamente la revisión periódica del plan de GIRH.</t>
  </si>
  <si>
    <t>Existe la institucionalidad robusta, aunque con inconvenientes de traslape y duplicidades de competencias. No existe autoevaluación su ejecución de la GIRH institucional y ni sectorial.</t>
  </si>
  <si>
    <t>Coordinación entre las autoridades gubernamentales nacionales que representan distintos sectores[6] sobre recursos hídricos, política, planificación y gestión.</t>
  </si>
  <si>
    <t>Ninguna comunicación entre los distintos sectores del gobierno sobre política, planificación y gestión.</t>
  </si>
  <si>
    <t>Comunicación: Información sobre recursos hídricos, política, planificación y gestión puesta a disposición entre los distintos sectores.</t>
  </si>
  <si>
    <t>Consulta: 
Los distintos sectores comparten  información, experiencias y opiniones.</t>
  </si>
  <si>
    <t xml:space="preserve">Participación: Oportunidades para los distintos sectores de participar en los procesos de política, planificación y gestión. </t>
  </si>
  <si>
    <t xml:space="preserve">Representación: Consultas formales entre los distintos sectores del gobierno con el propósito de llegar a un acuerdo sobre decisiones colectivas relativas a asuntos y actividades importantes. </t>
  </si>
  <si>
    <t>Decisiones y producción conjuntas: Poder compartido entre los distintos sectores para actividades conjuntas de política, planificación y gestión.</t>
  </si>
  <si>
    <t>Recién funciona con éxito el Consejo Nacional Ambiental y el Consejo Sectorial Ambiental, bajo el ejercicio de la rectoría de política pública del Ministro de Ambiente y Energía. Además se ha creado órganos de coordinación exitosos en calidad de agua, agua subterráneas, estadísticas del agua.</t>
  </si>
  <si>
    <t>Participación pública en recursos hídricos, política, planificación y gestión[7]  a nivel nacional.</t>
  </si>
  <si>
    <t>Ninguna comunicación entre el gobierno y las partes interesadas sobre política, planificación y gestión.</t>
  </si>
  <si>
    <t>Comunicación: Información sobre recursos hídricos, política, planificación y gestión puesta a disposición de las partes interesadas.</t>
  </si>
  <si>
    <t>Consulta: Las autoridades gubernamentales solicitan ocasionalmente información, experiencias y opiniones a las partes interesadas.</t>
  </si>
  <si>
    <t>Consulta: Las autoridades gubernamentales solicitan regularmente información, experiencias y opiniones a las partes interesadas</t>
  </si>
  <si>
    <t xml:space="preserve">Participación: Oportunidades periódicas para las partes interesadas de participar en procesos relevantes de política, planificación y gestión. </t>
  </si>
  <si>
    <t>Representación: Representación formal de las partes interesadas  en procesos gubernamentales que contribuyen a la toma de decisiones sobre asuntos y actividades importantes, según corresponda.</t>
  </si>
  <si>
    <t>No existe un mecanismo legal que permita articular un participación obligatoria, inclusiva y preventiva. Pero se ejecutan procesos de participación individuales según corresponda el tema de atención dentro de la gestión holística del agua. Existe disposición y apertura clara de acceso a la información  y derecho a ser escuchado.</t>
  </si>
  <si>
    <t xml:space="preserve">Participación empresarial[8] en el desarrollo, gestión y uso de los recursos hídricos a nivel nacional. </t>
  </si>
  <si>
    <t>Ninguna comunicación entre el gobierno y el sector empresarial sobre el desarrollo, gestión y uso de los recursos hídricos.</t>
  </si>
  <si>
    <t xml:space="preserve">Comunicación limitada entre el gobierno y el sector empresarial sobre el desarrollo, gestión y uso de los recursos hídricos. </t>
  </si>
  <si>
    <t>Consultas periódicas entre el gobierno y el sector empresarial sobre el desarrollo, gestión y uso de los recursos hídricos.</t>
  </si>
  <si>
    <t>Oportunidades limitadas para la participación del sector privado en las actividades de desarrollo, gestión y uso de los recursos hídricos.</t>
  </si>
  <si>
    <t>Oportunidades periódicas para la participación del sector privado en las actividades de desarrollo, gestión y uso de los recursos hídricos.</t>
  </si>
  <si>
    <t>Participación efectiva del sector privado en las actividades de desarrollo, gestión y uso de los recursos hídricos.</t>
  </si>
  <si>
    <t>Reiterar lo citado consulta inmediata anterior.</t>
  </si>
  <si>
    <t>e</t>
  </si>
  <si>
    <t>Objetivos específicos en función del género para la gestión de los recursos hídricos a nivel nacional[9].</t>
  </si>
  <si>
    <t>El género no es abordado explícitamente en las leyes, políticas o planes nacionales.</t>
  </si>
  <si>
    <t>El género es abordado parcialmente en las leyes, políticas o planes nacionales.</t>
  </si>
  <si>
    <t>El género es abordado en los planes nacionales pero con  presupuesto e implementación limitados.</t>
  </si>
  <si>
    <t xml:space="preserve">El género es abordado en planes nacionales  parcialmente financiados y los objetivos se alcanzaron en parte. </t>
  </si>
  <si>
    <t>Las actividades se financian adecuadamente y la mayoría de objetivos se alcanzaron.</t>
  </si>
  <si>
    <t>Los objetivos se alcanzaron plenamente y los temas de género son abordados adecuadamente.</t>
  </si>
  <si>
    <t>f</t>
  </si>
  <si>
    <t>Desarrollo de capacidades para la GIRH[10] a nivel nacional</t>
  </si>
  <si>
    <t>Ningún desarrollo de capacidades específicas para la gestión de recursos hídricos.</t>
  </si>
  <si>
    <t>Desarrollo ocasional de capacidades, generalmente limitado a actividades a corto plazo o especiales.</t>
  </si>
  <si>
    <t>Se están implementando algunas iniciativas de desarrollo de capacidades a largo plazo, pero con una  limitada cobertura geográfica y de partes interesadas.</t>
  </si>
  <si>
    <t>Se están implementando iniciativas de desarrollo de capacidades a largo plazo, con una  adecuada cobertura geográfica y de partes interesadas.</t>
  </si>
  <si>
    <t>Se están implementando iniciativas de desarrollo de capacidades a largo plazo, con resultados efectivos y la   cobertura geográfica y de partes interesadas es muy buena.</t>
  </si>
  <si>
    <t>Se están implementando iniciativas de desarrollo de capacidades a largo plazo, con resultados altamente efectivos y la   cobertura geográfica y de partes interesadas es excelente.</t>
  </si>
  <si>
    <t>Si capacita al personal institucional según las oportunidades, además ejecutan según oportunidades financieras talleres de desarrollo de capacidades a nivel actores locales. Se creó y entro en operación carrera universitaria en GIRH.</t>
  </si>
  <si>
    <t xml:space="preserve">2.2 ¿Cuál es el estado de la instituciones para la implementación de la GIRH a otros niveles? </t>
  </si>
  <si>
    <t>Ninguna institución de cuencas dedicada a la gestión de los recursos hídricos.</t>
  </si>
  <si>
    <t>Existen autoridades, con el claro mandato de conducir la gestión de los recursos hídricos.</t>
  </si>
  <si>
    <t>Autoridades tienen el claro mandato de conducir la implementación de la GIRH, y la capacidad para conducir eficazmente la formulación del plan de GIRH.</t>
  </si>
  <si>
    <t xml:space="preserve"> Autoridades tienen la capacidad para conducir eficazmente la implementación del plan de GIRH.</t>
  </si>
  <si>
    <t>Autoridades tienen la capacidad para conducir eficazmente el monitoreo y evaluación periódicos del plan de GIRH.</t>
  </si>
  <si>
    <t>Autoridades tienen la capacidad para conducir eficazmente la revisión periódica del plan de GIRH.</t>
  </si>
  <si>
    <t xml:space="preserve">Ninguna comunicación entre el gobierno local y  las partes interesadas sobre política, planificación y gestión. </t>
  </si>
  <si>
    <t>Comunicación: Información a nivel local sobre recursos hídricos, política, planificación y gestión puesta a disposición de las partes interesadas.</t>
  </si>
  <si>
    <t xml:space="preserve">Consulta: 
Autoridades gubernamentales solicitan ocasionalmente a las partes interesadas información, experiencias y opiniones a nivel local.
</t>
  </si>
  <si>
    <t>Consulta: Autoridades gubernamentales solicitan regularmente a las partes interesadas información, experiencias y opiniones a nivel local.</t>
  </si>
  <si>
    <t xml:space="preserve">Participación: Oportunidades periódicas para las partes interesadas de participar en los procesos de política, planificación y gestión a nivel local. </t>
  </si>
  <si>
    <t>Representación: Representación formal de las partes interesadas  en los procesos de las autoridades locales que contribuyen a la toma de decisiones sobre asuntos y actividades importantes, según corresponda.</t>
  </si>
  <si>
    <t>Existen mecanismos de consulta pública y más reciente se ha implementado procesos inclusivos de construcción conjunta de instrumentos de política.</t>
  </si>
  <si>
    <t>Objetivos específicos en función del género a niveles subnacionales[15]</t>
  </si>
  <si>
    <t>El género no es abordado explícitamente en las leyes, políticas o planes subnacionales.</t>
  </si>
  <si>
    <t>El género es abordado parcialmente en las leyes, políticas o planes subnacionales.</t>
  </si>
  <si>
    <t>El género es abordado en los planes subnacionales pero con  presupuesto e implementación limitados.</t>
  </si>
  <si>
    <t>El género es abordado en planes subnacionales  parcialmente financiados y los objetivos se alcanzaron en parte.</t>
  </si>
  <si>
    <t>Los objetivos se alcanzaron plenamente y los temas de género subnacionales son abordados adecuadamente.</t>
  </si>
  <si>
    <t>NA lo subnacional lo que respecta a la gestión del agua.</t>
  </si>
  <si>
    <t>Objetivos y planes específicos en función del género a nivel transfronterizo[16]</t>
  </si>
  <si>
    <t>El género no es abordado explícitamente en las políticas o planes transfronterizos.</t>
  </si>
  <si>
    <t>El género es abordado parcialmente en las políticas o planes transfronterizos.</t>
  </si>
  <si>
    <t>El género es abordado en los planes transfronterizos pero con  presupuesto e implementación limitados.</t>
  </si>
  <si>
    <t>El género es abordado en planes transfronterizos parcialmente financiados y los objetivos se alcanzaron en parte.</t>
  </si>
  <si>
    <t>Los objetivos se alcanzaron plenamente y los temas de género a nivel transfronterizo son abordados adecuadamente.</t>
  </si>
  <si>
    <t>[Ingresar texto aquí. P.ej. referencia a los objetivos de género en leyes/políticas/planes y programas para abordar los objetivos de género, informes.]</t>
  </si>
  <si>
    <t>Marco organizativo para la gestión de aguas fronterizas de las más importantes cuencas/acuíferos. [17]</t>
  </si>
  <si>
    <t>Ningún marco organizativo.</t>
  </si>
  <si>
    <t>Marcos organizativos en desarrollo.</t>
  </si>
  <si>
    <t>Marcos organizativos establecidos.</t>
  </si>
  <si>
    <t>El mandato de los marcos organizativos se cumplió parcialmente.</t>
  </si>
  <si>
    <t>El mandato de los marcos organizativos se cumplió en su mayor parte.</t>
  </si>
  <si>
    <t>El mandato de los marcos organizativos se cumplió plenamente.</t>
  </si>
  <si>
    <t xml:space="preserve">No hay marco institucionalizado para ello. </t>
  </si>
  <si>
    <t>PARA PAÍSES FEDERALES ÚNICAMENTE: Autoridades provinciales /estatales responsables de la gestión de los recursos hídricos</t>
  </si>
  <si>
    <t>Ninguna autoridad provincial/estatal dedicada a la gestión de los recursos hídricos.</t>
  </si>
  <si>
    <t>Las autoridades tienen el claro mandato de conducir la implementación de la GIRH, y la capacidad para conducir eficazmente la formulación del plan de GIRH.</t>
  </si>
  <si>
    <t xml:space="preserve"> Las autoridades tienen la capacidad para conducir eficazmente la implementación del plan de GIRH.</t>
  </si>
  <si>
    <t>Las autoridades tienen la capacidad para conducir eficazmente el monitoreo y evaluación periódicos del plan de GIRH.</t>
  </si>
  <si>
    <t>Las autoridades tienen la capacidad para conducir eficazmente la revisión periódica del plan de GIRH.</t>
  </si>
  <si>
    <t>[Ingresar texto aquí. P.ej. referencia a autoridades y evidencia de la capacidad para conducir la implementación de la GIRH.]</t>
  </si>
  <si>
    <t>Puntaje promedio de ‘Instituciones y Participación’</t>
  </si>
  <si>
    <t xml:space="preserve">3. Instrumentos de Gestión </t>
  </si>
  <si>
    <t>Medio- alto (60)</t>
  </si>
  <si>
    <t xml:space="preserve">3.1 ¿Cuál es el estado de los instrumentos de gestión que apoyan la GIRH a nivel nacional? </t>
  </si>
  <si>
    <t>Monitoreo nacional de disponibilidad del agua[18] (incluye agua superficial y/o subterránea, según corresponda al país).</t>
  </si>
  <si>
    <t>Ningún sistema de monitoreo establecido.</t>
  </si>
  <si>
    <t>Sistemas de monitoreo establecidos para un número limitado de proyectos a corto plazo / especiales, o similares.</t>
  </si>
  <si>
    <t>Monitoreo nacional a largo plazo es realizado pero con cobertura limitada y uso limitado por las partes interesadas.</t>
  </si>
  <si>
    <t>Monitoreo nacional a largo plazo es realizado con cobertura adecuada pero con uso limitado por las partes interesadas.</t>
  </si>
  <si>
    <t>Monitoreo nacional a largo plazo es realizado con muy buena cobertura y uso adecuado por las partes interesadas.</t>
  </si>
  <si>
    <t>Monitoreo nacional a largo plazo es realizado con excelente cobertura y excelente uso por las partes interesadas.</t>
  </si>
  <si>
    <t xml:space="preserve">Se realiza monitoreo de aguas subterráneas manual e interinstitucional, además de un sistema automatizado en línea operando. Medición de variables climáticas e hidrológicas, pero sin la cobertura requerida en ambos casos. </t>
  </si>
  <si>
    <t>Gestión sostenible y eficiente del uso del agua[19] a nivel nacional (incluye agua superficial y/o subterránea, según corresponda al país).</t>
  </si>
  <si>
    <t>Ninguna implementación de instrumentos de gestión.</t>
  </si>
  <si>
    <t>El uso de los instrumentos de gestión es limitado y sólo a través de proyectos a corto plazo / especiales o similares.</t>
  </si>
  <si>
    <t>Algunos instrumentos de gestión se implementan a más largo plazo, pero con una cobertura limitada de los distintos usuarios de agua y del país.</t>
  </si>
  <si>
    <t>Los instrumentos de gestión se implementan a largo plazo, con una cobertura adecuada de los distintos usuarios de agua y del país.</t>
  </si>
  <si>
    <t>Los instrumentos de gestión se implementan a largo plazo, con muy buena cobertura de los distintos usuarios de agua y del país, y son eficaces.</t>
  </si>
  <si>
    <t>Los instrumentos de gestión se implementan a largo plazo, con excelente cobertura de los distintos usuarios de agua y del país, y son altamente eficaces.</t>
  </si>
  <si>
    <t>Se asigna el agua en los derecho con base en un manual de dotaciones que sustenta y estandariza la cantidad de agua por usos, además de que se trabaja con dotaciones eficientes por unidad de producción, y además se tiene normas técnicas operando y en desarrollo de artículos de uso de agua eficientes en loza sanitaria y accesorios de grifería.</t>
  </si>
  <si>
    <t>Control de contaminación[20] a nivel nacional</t>
  </si>
  <si>
    <t>Algunos instrumentos de gestión se implementan a más largo plazo, pero con una cobertura limitada de los distintos sectores y del país.</t>
  </si>
  <si>
    <t>Los instrumentos de gestión se implementan a largo plazo, con una cobertura adecuada de los distintos sectores y del país.</t>
  </si>
  <si>
    <t>Los instrumentos de gestión se implementan a largo plazo, con muy buena cobertura de los distintos sectores y del país, y son eficaces.</t>
  </si>
  <si>
    <t>Los instrumentos de gestión se implementan a largo plazo, con excelente cobertura de los distintos sectores y del país, y son altamente eficaces.</t>
  </si>
  <si>
    <t xml:space="preserve">Se tienen muchos instrumentos legal, técnica y económicos cuya cobertura es adecuada, sin embargo se hace la observación que su implementación no es del todo exitosa para el control de la contaminación, por ello se anota con este porcentaje. </t>
  </si>
  <si>
    <t>Gestión de ecosistemas relacionados con el agua[21] a nivel nacional</t>
  </si>
  <si>
    <t>Algunos instrumentos de gestión se implementan a más largo plazo, pero con una cobertura limitada de los distintos tipos de ecosistemas y del país.</t>
  </si>
  <si>
    <t>Los instrumentos de gestión se implementan a largo plazo, con una cobertura adecuada de los distintos tipos de ecosistemas y del país. Los Requisitos Ambientales relativos al Agua (EWR) son analizados en algunos casos.</t>
  </si>
  <si>
    <t>Los instrumentos de gestión se implementan a largo plazo, con muy buena cobertura de los distintos tipos de ecosistemas y del país, y son eficaces. Los Requisitos Ambientales relativos al Agua (EWR) son analizados en gran parte del país.</t>
  </si>
  <si>
    <t>Los instrumentos de gestión se implementan a largo plazo, con excelente cobertura de los distintos tipos de ecosistemas y del país, y son altamente eficaces. Los Requisitos Ambientales relativos al Agua (EWR) son analizados en todo el país.</t>
  </si>
  <si>
    <t>Se tiene una buena gestión de la protección de ecosistemas a través de áreas silvestres protegidas con importancia en agua.</t>
  </si>
  <si>
    <t>Instrumentos de gestión para reducir impactos de desastres relacionados con el agua[22] a nivel nacional.</t>
  </si>
  <si>
    <t>Algunos instrumentos de gestión se implementan a más largo plazo, pero con una cobertura limitada de las áreas en riesgo.</t>
  </si>
  <si>
    <t>Los instrumentos de gestión se implementan a largo plazo, con una cobertura adecuada de las áreas en riesgo.</t>
  </si>
  <si>
    <t>Los instrumentos de gestión se implementan a largo plazo, con muy buena cobertura de las áreas en riesgo, y son eficaces.</t>
  </si>
  <si>
    <t>Los instrumentos de gestión se implementan a largo plazo, con excelente cobertura de las áreas en riesgo, y son altamente eficaces.</t>
  </si>
  <si>
    <t xml:space="preserve">El avance está en el área de riesgo de eventos extremos de máxima lluvias donde existe al Comisión Nacional de atención de Riesgo y Emergencia  con una estructura experiencia robusta. No así en el manejo de la gestión de sequias. </t>
  </si>
  <si>
    <t>3.2 ¿Cuál es el estado de los instrumentos de gestión que apoyan la GIRH a otros niveles?</t>
  </si>
  <si>
    <t>Instrumentos de gestión de cuencas.[23]</t>
  </si>
  <si>
    <t>Ningún instrumento de gestión implementado a nivel de cuencas.</t>
  </si>
  <si>
    <t>El uso de los instrumentos de gestión a nivel de cuencas es limitado y sólo a través de proyectos a corto plazo / especiales.</t>
  </si>
  <si>
    <t xml:space="preserve">Algunos instrumentos de gestión a nivel de cuencas se implementan a más largo plazo, pero con una cobertura geográfica y de partes interesadas limitada. </t>
  </si>
  <si>
    <t xml:space="preserve">Los instrumentos de gestión a nivel de cuencas se implementan a más largo plazo, con una cobertura geográfica y de partes interesadas adecuada.  </t>
  </si>
  <si>
    <t xml:space="preserve">Los instrumentos de gestión a nivel de cuencas se implementan a más largo plazo, con resultados eficaces y muy buena cobertura geográfica y de partes interesadas.  </t>
  </si>
  <si>
    <t xml:space="preserve">Los instrumentos de gestión a nivel de cuencas se implementan a más largo plazo, con resultados altamente eficaces y una excelente cobertura geográfica y de partes interesadas.  </t>
  </si>
  <si>
    <t>[Ingresar texto aquí. P.ej, referencia a los tipos de instrumentos de gestión, evidencia de implementación y eficacia, diferencias geográficas, nivel de implementación de los distintos grupos de interés.]</t>
  </si>
  <si>
    <t>Instrumentos de gestión de acuíferos.[24]</t>
  </si>
  <si>
    <t>Ningún instrumento de gestión implementado a nivel de acuíferos.</t>
  </si>
  <si>
    <t>El uso de los instrumentos de gestión a nivel de acuíferos es limitado y sólo a través de proyectos a corto plazo / especiales.</t>
  </si>
  <si>
    <t>Algunos instrumentos de gestión a nivel de acuíferos se implementan a más largo plazo, pero con una cobertura geográfica y de partes interesadas limitada.</t>
  </si>
  <si>
    <t xml:space="preserve">Los instrumentos de gestión a nivel de acuíferos se implementan a más largo plazo, con una cobertura geográfica y de partes interesadas adecuada.   </t>
  </si>
  <si>
    <t xml:space="preserve">Los instrumentos de gestión a nivel de acuíferos se implementan a más largo plazo, con resultados eficaces y muy buena cobertura geográfica y de partes interesadas.  </t>
  </si>
  <si>
    <t xml:space="preserve">Los instrumentos de gestión a nivel de acuíferos se implementan a más largo plazo, con resultados altamente eficaces y una excelente cobertura geográfica y de partes interesadas.  </t>
  </si>
  <si>
    <t xml:space="preserve">Sistema de Monitoreo de niveles de acuíferos en tiempo real. Planes de Acuíferos Sostenibles. </t>
  </si>
  <si>
    <t>Intercambio de datos e información dentro de países a todos los niveles. [25]</t>
  </si>
  <si>
    <t>Ningún intercambio de datos e información.</t>
  </si>
  <si>
    <t>Intercambio limitado de datos e información en casos específicos.</t>
  </si>
  <si>
    <t>Los acuerdos de intercambio de datos e información existen a más largo plazo, entre los principales proveedores de datos y los usuarios.</t>
  </si>
  <si>
    <t>Los acuerdos de intercambio de datos e información se implementan a más largo plazo, con una cobertura adecuada de los sectores y del país.</t>
  </si>
  <si>
    <t>Los acuerdos de intercambio de datos e información se implementan a más largo plazo, con muy buena cobertura de los sectores y del país.</t>
  </si>
  <si>
    <t xml:space="preserve">Todos los datos e información relevantes están disponibles en línea y de manera gratuita para todos. </t>
  </si>
  <si>
    <t xml:space="preserve"> Sistema de información para la gestión integrada de los recursos hídricos SINIGRIH operando que es una plataforma de nodo para compartir y permitir el acceso universal de la información en materia de agua. Mecanismos de coordinación interinstitucional que permite el aborda y acuerdo para el intercambio de información como el Comité Nacional de Hidrología y Meteorología.</t>
  </si>
  <si>
    <t>Intercambio de datos e información transfronteriza entre países.</t>
  </si>
  <si>
    <t>Intercambio limitado de datos e información en casos específicos o de manera informal.</t>
  </si>
  <si>
    <t>Los acuerdos de intercambio de datos e información existen pero el intercambio es limitado.</t>
  </si>
  <si>
    <t>Los acuerdos de intercambio de datos e información se implementan adecuadamente.</t>
  </si>
  <si>
    <t xml:space="preserve">Los acuerdos de intercambio de datos e información se implementan eficazmente. [26]  </t>
  </si>
  <si>
    <t>Todos los datos e información relevantes están disponibles en línea y entre países.</t>
  </si>
  <si>
    <t>Puntaje promedio de ‘Instrumentos de Gestión</t>
  </si>
  <si>
    <t>En caso de ‘n/a’ para cualquier pregunta, ésta deberá omitirse del cálculo promedio.</t>
  </si>
  <si>
    <t>4. Financiamiento</t>
  </si>
  <si>
    <t xml:space="preserve">4.1 ¿Cuál es el estado del financiamiento para el desarrollo y la gestión de los recursos hídricos a nivel nacional? </t>
  </si>
  <si>
    <t>Ningún presupuesto asignado en los planes nacionales de inversión.</t>
  </si>
  <si>
    <t xml:space="preserve">Presupuesto asignado pero sólo cubre en parte las inversiones planificadas. </t>
  </si>
  <si>
    <t>Suficiente presupuesto asignado para las inversiones planificadas pero se desembolsan o facilitan fondos insuficientes.</t>
  </si>
  <si>
    <t>Suficiente presupuesto asignado y se desembolsan fondos para todos los programas o proyectos planificados.</t>
  </si>
  <si>
    <t>Fondos disponibles y todos los proyectos planificados se implementan.</t>
  </si>
  <si>
    <t xml:space="preserve">Los programas planificados se cumplieron, se realizaron evaluaciones posteriores y un nuevo ciclo de financiamiento está en marcha. </t>
  </si>
  <si>
    <t>Se ha planificado conforme los recursos disponibles de ahí que con los fondos disponibles se ha logrado ejecutar los proyectos planteados. Por su parte existe una brecha grande en cuando a los proyectos de infraestructura  que el país requiere y más grave en saneamiento.</t>
  </si>
  <si>
    <t xml:space="preserve">Presupuesto nacional  para los costos recurrentes de los elementos de GIRH.[29] </t>
  </si>
  <si>
    <t>Ningún presupuesto asignado para los costos recurrentes de los elementos de GIRH.</t>
  </si>
  <si>
    <t xml:space="preserve">Presupuestos asignados para sólo unos cuantos elementos y la implementación se encuentra en una etapa inicial. </t>
  </si>
  <si>
    <t>Presupuestos asignados para al menos la mitad de los elementos pero insuficiente para los demás.</t>
  </si>
  <si>
    <t>Presupuestos asignados para la mayoría de los elementos y algunas acciones de implementación están en marcha.</t>
  </si>
  <si>
    <t>Los presupuestos asignados incluyen todos los elementos y la implementación se realiza regularmente.</t>
  </si>
  <si>
    <t>Los presupuestos asignados planificados para todos los elementos de GIRH se ejecutaron totalmente.</t>
  </si>
  <si>
    <t>[Ingresar texto aquí. P.ej. referencia a la suficiencia de presupuesto, significativos déficits presupuestarios.]</t>
  </si>
  <si>
    <t xml:space="preserve">4.2 ¿Cuál es el estado del financiamiento para el desarrollo y la gestión de los recursos hídricos a otros niveles? </t>
  </si>
  <si>
    <t>Presupuestos subnacionales o de cuencas para inversión incluyendo infraestructura de recursos hídricos.</t>
  </si>
  <si>
    <t>Ningún presupuesto asignado en los planes de inversión subnacionales o de cuencas.</t>
  </si>
  <si>
    <t xml:space="preserve">Suficiente presupuesto asignado para las inversiones planificadas pero se desembolsan o facilitan fondos insuficientes. </t>
  </si>
  <si>
    <t xml:space="preserve">Fondos disponibles y todos los proyectos planificados se implementan. </t>
  </si>
  <si>
    <t>El presupuesto se ejecutó totalmente, los programas se cumplieron según lo planificado y se realizaron evaluaciones posteriores.</t>
  </si>
  <si>
    <t>Ingresos recaudados de gravámenes específicos sobre los usuarios de agua a nivel  de cuenca, acuífero o subnacional.[30]</t>
  </si>
  <si>
    <t>Ningún ingreso recaudado a nivel subnacional.</t>
  </si>
  <si>
    <t xml:space="preserve">Procesos establecidos para recaudar ingresos locales pero sin implementar todavía. </t>
  </si>
  <si>
    <t>Ingresos limitados recaudados de cargos, pero no utilizados para las actividades de GIRH.</t>
  </si>
  <si>
    <t>Ingresos limitados recaudados de cargos, para cubrir algunas actividades de GIRH.</t>
  </si>
  <si>
    <t>Ingresos recaudados de cargos cubren la mayoría de actividades de GIRH.</t>
  </si>
  <si>
    <t>Las autoridades locales recaudan fondos de múltiples fuentes y cubren totalmente los costos de las actividades de GIRH.</t>
  </si>
  <si>
    <t>[Ingresar texto aquí. P.ej. referencia a los tipos de ingresos recaudados y mecanismos, y suficiencia de ingresos para cumplir con los requisitos.]</t>
  </si>
  <si>
    <t>Ningún financiamiento específico asignado por parte de los EM ni de otras fuentes regulares.</t>
  </si>
  <si>
    <t xml:space="preserve">Convenio establecido entre los EM sobre la cuota de contribución y el apoyo en especie del país para la organización / acuerdo de cooperación. </t>
  </si>
  <si>
    <t xml:space="preserve">Financiamiento menor al 50% de lo previsto en contribuciones y por regulación. </t>
  </si>
  <si>
    <t>Financiamiento menor al 75% de lo previsto en contribuciones y por regulación.</t>
  </si>
  <si>
    <t>Financiamiento superior al 75% de lo previsto en contribuciones y por regulación.</t>
  </si>
  <si>
    <t xml:space="preserve">Financiamiento completo de acuerdo a lo provisto en contribuciones y por regulación. </t>
  </si>
  <si>
    <t xml:space="preserve">[Ingresar texto aquí. P.ej. referencia a los acuerdos de financiamiento, evidencia de contribuciones.] </t>
  </si>
  <si>
    <t>Puntaje promedio de ‘Financiamiento’</t>
  </si>
  <si>
    <t xml:space="preserve">[1] Subnacional: incluye jurisdicciones que no son a nivel nacional, como estados, provincias, condados, regiones o departamentos. </t>
  </si>
  <si>
    <t>[2] A nivel de cuenca/acuífero, incluir sólo las más importantes cuencas fluviales, cuencas lacustres y acuíferos para el suministro de agua u otras razones. Esta pregunta sólo se refiere a estas cuencas/acuíferos. Es probable que estas cuencas/acuíferos crucen fronteras administrativas, incluidas las fronteras estatales/provinciales de países federales. Las cuencas pueden cruzar también fronteras nacionales, pero esta pregunta se refiere a la gestión de las porciones de cuencas dentro de cada país. La pregunta 1.2c se refiere específicamente a los acuerdos transfronterizos de cuencas/acuíferos compartidos por países.</t>
  </si>
  <si>
    <t>[3] Un acuerdo puede ser un tratado, convención, contrato u otro acuerdo bilateral o multilateral (p.ej. memorándum de entendimiento) entre países ribereños sobre la gestión de una cuenca/acuífero transfronterizo. Se refiere únicamente a cuencas/acuíferos internacionales. Los acuerdos pueden ser entre estados, gobiernos, ministerios, agencias, o entre autoridades regionales.</t>
  </si>
  <si>
    <t xml:space="preserve">[4] ‘Capacidad para conducir la implementación’: en este contexto, las autoridades responsables deben adaptarse a la complejidad de los retos hídricos que se enfrentarán y tener el conocimiento necesario así como facilidades y habilidades técnicas, incluyendo planificación, reglamentación, gerencia de proyectos, financiamiento, presupuesto, recopilación y seguimiento de datos, y gestión y evaluación de riesgos. Además de la capacidad de conducir la implementación de las actividades enumeradas en los umbrales, las autoridades deben en realidad conducir también la implementación de estas actividades. </t>
  </si>
  <si>
    <t>[5] ‘Las autoridades gubernamentales’ pueden ser ministerios, u otras organizaciones/instituciones/agencias/organismos con un mandato y financiamiento del gobierno.</t>
  </si>
  <si>
    <t xml:space="preserve">[6] La coordinación entre las autoridades gubernamentales responsables de la gestión del agua y aquellas responsables de otros sectores (como agricultura, energía, clima, medio ambiente, etc.) que dependen del agua o del impacto sobre el agua. La coordinación entre el desarrollo/gestión del agua subterránea y agua superficial debe ser optimizada también. Los sectores correspondientes deben considerarse de acuerdo a su importancia para el país. </t>
  </si>
  <si>
    <t xml:space="preserve">[7] Todas aquellas partes interesadas que están o pueden estar afectadas por cualquier asunto o intervención relacionada con los recursos hídricos. Incluye organizaciones, instituciones, el ámbito académico, la sociedad civil, y personas. </t>
  </si>
  <si>
    <t>[8] Las empresas incluyen grupos privados con fines de lucro. No incluyen el gobierno ni la sociedad civil.</t>
  </si>
  <si>
    <t>[9] Los objetivos específicos en función del género pueden incluir: 1) responsabilidad ministerial asignada en materia de género en relación con las políticas de agua. Responsabilidad ministerial asignada en temas de agua en el ministerio de igualdad de género o agencia relacionada asignada en materia de género; 2) paridad de género con respecto a los hombres y mujeres que participan en las reuniones de toma de decisiones de las autoridades nacionales (contando el número de mujeres y hombres que participan en las reuniones); y 3) la existencia de objetivos y compromisos específicos en función del género ( o estrategias de género) en las estrategias nacionales, planes nacionales y leyes nacionales de políticas de agua nacionales.</t>
  </si>
  <si>
    <t>Fuente: adaptado del Programa Mundial de Evaluación de los Recursos Hídricos (WWAP) 2015 “Cuestionario para la recopilación de datos hídricos desagregados por sexo” http://unesdoc.unesco.org/images/0023/002345/234514E.pdf</t>
  </si>
  <si>
    <t>[10] El desarrollo de capacidades de GIRH se refiere a la mejora de habilidades, instrumentos, recursos e iniciativas para las personas e instituciones en todos los niveles, para perfeccionar la implementación de la GIRH. Las evaluaciones de la necesidad de capacidades son esenciales para el desarrollo efectivo y rentable de capacidades. Los programas de desarrollo de capacidades deben considerar el equilibrio entre los géneros y los grupos desfavorecidos/minoritarios en términos de participación y sensibilización. El desarrollo de capacidades es relevante para muchos grupos, incluyendo el gobierno local y central, los profesionales del agua en todas las áreas, las organizaciones públicas y privadas relativas al agua, la sociedad civil, y organizaciones regulatorias. En este caso, el desarrollo de capacidades puede incluir también la educación primaria, secundaria y superior, y la investigación académica sobre GIRH.</t>
  </si>
  <si>
    <t>[11] A nivel de cuencas/acuíferos, sírvase incluir únicamente las más importantes cuencas fluviales, cuencas lacustres y acuíferos para el suministro de agua o para otros motivos. Esta pregunta se refiere solamente a estas cuencas/acuíferos. Estas cuencas/acuíferos probablemente cruzan fronteras administrativas, incluyendo fronteras estatales/provinciales en el caso de países federales. Las cuencas pueden también cruzar fronteras nacionales, pero esta pregunta se refiere a la gestión de las porciones de cuencas dentro de cada país. La pregunta 2.2e se refiere específicamente a la gestión transfronteriza de cuencas/acuíferos compartidos por países.</t>
  </si>
  <si>
    <t xml:space="preserve">[12] Pueden ser organizaciones, comités, mecanismos interministeriales u otros medios de colaboración para la gestión de recursos hídricos a nivel de cuencas. </t>
  </si>
  <si>
    <t>[13] Todas aquellas partes interesadas que están o pueden estar afectadas por cualquier asunto o intervención relacionada con los recursos hídricos. Incluye organizaciones, instituciones, el ámbito académico, la sociedad civil, y personas</t>
  </si>
  <si>
    <t xml:space="preserve">[14] Los ejemplos de ‘nivel local’ incluyen el nivel municipal (p.ej. ciudades, pueblos y aldeas), nivel comunitario, nivel de cuenca/tributario/acuífero/delta, y asociaciones de usuarios del agua. </t>
  </si>
  <si>
    <t>[17] Un marco organizativo puede incluir la existencia de un organismo conjunto, un mecanismo o una comisión conjunta para la cooperación transfronteriza. Se refiere únicamente a las cuencas/acuíferos internacionales.</t>
  </si>
  <si>
    <t xml:space="preserve">[18] Véase la definición de monitoreo en Terminología.  </t>
  </si>
  <si>
    <t>[19] Los instrumentos de gestión incluyen también medidas exigibles de gestión (p.ej. medidas técnicas, incentivos financieros, educación y sensibilización para reducir el uso del agua y/o mejorar la eficiencia en el uso del agua; conservación, reciclado y reutilización del agua; monitoreo del uso del agua (incluyendo la habilidad de desagregar por sector); mecanismos para la asignación de agua entre sectores (incluyendo consideraciones ambientales).</t>
  </si>
  <si>
    <t xml:space="preserve">[20] Incluye regulaciones, directrices para la calidad del agua, herramientas económicas (p.ej. impuestos y tasas), programas de comercialización de la calidad del agua, monitoreo de la calidad del agua, educación, consideración de fuentes de contaminación puntual y no puntual (p.ej. agrícolas), construcción y funcionamiento de plantas de tratamiento de aguas residuales, gestión de cuencas hidrográficas. </t>
  </si>
  <si>
    <t>[21] Los ecosistemas relacionados con el agua incluyen ríos, lagos y acuíferos, así como humedales, bosques y montañas. La gestión de estos sistemas incluye herramientas tales como planes de gestión, la evaluación de los requisitos ambientales relativos al agua (EWR), y la protección de áreas y especies. El monitoreo incluye la medición de la extensión y calidad de los ecosistemas con el tiempo.</t>
  </si>
  <si>
    <t>[22] Los instrumentos de gestión pueden comprender; conocimiento sobre el riesgo de desastres; fortalecimiento de la gobernanza del riesgo de desastres; inversión en la reducción del riesgo de desastres, y mejoramiento de la preparación para casos de desastres. Los impactos incluyen impactos sociales (como muertes, personas desaparecidas, y un número de personas afectadas) e impactos económicos (como pérdidas económicas en relación con el PBI). Los  desastres relacionados con el agua incluyen desastres que puede clasificarse de acuerdo a lo siguiente: Hidrológicos (inundación, deslizamiento de tierra, oleaje); Meteorológicos (tormentas de convección, tormentas extratropicales, temperaturas extremas, neblina, ciclón tropical); y Climatológicos (sequía, desbordamiento de lagos glaciales, incendios forestales).</t>
  </si>
  <si>
    <t xml:space="preserve">[23] La gestión de cuencas y acuíferos involucra la gestión de agua a la escala hidrológica adecuada, utilizando la cuenca de agua superficial o acuífero como la unidad de gestión. Esto puede incluir el desarrollo de las cuencas y acuíferos, usos y planes de protección. Se debe promover también la cooperación a múltiples niveles, y abordar los conflictos potenciales entre usuarios, partes interesadas y niveles de gobierno para la gestión de los recursos hídricos. Para lograr puntajes ‘Muy altos’ de gestión de cuencas y acuíferos, la gestión de aguas superficiales y subterráneas debe ser integrada. </t>
  </si>
  <si>
    <t xml:space="preserve">[24] Véase la nota al pie de página anterior sobre los instrumentos de gestión de cuencas, que también se aplica a los acuíferos. </t>
  </si>
  <si>
    <t xml:space="preserve">[25] Incluye acuerdos más formales de intercambio de datos e información entre usuarios, así como acceso al público en general, donde corresponda. </t>
  </si>
  <si>
    <t>[26] P.ej. mecanismos institucionales y técnicos establecidos que permiten el intercambio de datos conforme a lo convenido en los acuerdos entre países ribereños (p.ej. base de datos regional o plataforma de intercambio de información con una organización de una cuenca fluvial incluyendo requisitos técnicos para la presentación de datos, mecanismos institucionalizados para la evaluación de la calidad y para el análisis de datos, etc.).</t>
  </si>
  <si>
    <t>[27] Las asignaciones de fondos para los recursos hídricos pueden incluirse en varias categorías presupuestales o en distintos documentos de inversión. Se insta por lo tanto a los países  que responden al cuestionario examinar las diferentes fuentes para esta información. Asimismo, al evaluar las asignaciones, se debe tomar en cuenta los fondos de los presupuestos gubernamentales y cualquier cofinanciación (préstamos o donaciones) de otras fuentes como bancos o donantes.</t>
  </si>
  <si>
    <t xml:space="preserve">[28] La infraestructura incluye estructuras ‘duras’ como presas, canales, estaciones de bombeo, control de inundaciones, depuradores, etc. así como estructuras ‘blandas’ y medidas ambientales como la gestión de cuencas, los sistemas sostenibles de drenaje, etc. Para esta encuesta no incluir la infraestructura para el suministro de agua potable o los servicios de sanidad. </t>
  </si>
  <si>
    <t>[29] Los ‘elementos de GIRH’ se refieren a todas las actividades descritas en las secciones 1, 2 y 3 de esta encuesta que requieren fondos, p.ej. política, formulación y planificación de regulaciones, fortalecimiento institucional, participación de las partes interesadas, fortalecimiento de capacidades, e instrumentos de gestión tales como investigación y estudios, evaluación ambiental y de género, recopilación de datos, monitoreo, etc.</t>
  </si>
  <si>
    <t xml:space="preserve">[30] Por ejemplo, cargos por extracción y agua a granel; tasas ambientales como cargos por contaminación; regímenes de Pago por Sistemas Ecosistémicos, y la venta de productos y servicios secundarios, contribuyentes importantes. </t>
  </si>
  <si>
    <t xml:space="preserve">[31] En esta pregunta por “Estados Miembro (EM)” se entiende los países ribereños que son partes del acuerdo. Por “contribuciones” se entiende la cuota anual de fondos de los presupuestos nacionales de los EM acordada para apoyar el convenio de cooperación transfronteriza. También se toman en cuenta como financiamiento sostenible, los fondos regulares obtenidos, por ejemplo, de las tarifas de los usuarios de agua (p.ej. cargos de energía hidroeléctrica) y las tasas de quienes contaminan sobre la base de regulaciones vigentes. El apoyo de donantes no es considerado por ser variable y no sostenible. </t>
  </si>
  <si>
    <t>[32] Por cuencas transfronterizas se entiende las cuencas de agua superficial y agua subterránea que cruzan una o más fronteras nacionales.</t>
  </si>
  <si>
    <t>6.5 De aquí a 2030, implementar la gestión integrada de los recursos hídricos a todos los niveles, incluso mediante la cooperación transfronteriza, según proceda</t>
  </si>
  <si>
    <t>https://unstats.un.org/sdgs/metadata/files/Metadata-06-05-01.pdf</t>
  </si>
  <si>
    <t xml:space="preserve">Meta país no identificada. </t>
  </si>
  <si>
    <t xml:space="preserve">El grado de implementación de la Gestión Integrada de Recursos Hídricos (GIRH), medido en porcentaje (%) de 0 (implementación aún no iniciada) a 100 (plenamente implementado) se está midiendo en términos de diferentes etapas de desarrollo e implementación de la Gestión Integrada de Recursos Hídricos Gestión de Recursos Hídricos (GIRH).
La definición de GIRH se basa en una definición acordada internacionalmente y es universalmente aplicable. La GIRH se estableció oficialmente en 1992 y se define como "un proceso que promueve el desarrollo y la gestión coordinados del agua, la tierra y los recursos conexos con el fin de maximizar el bienestar económico y social de manera equitativa sin comprometer la sostenibilidad de los ecosistemas vitales". (GWP, 2010).
El método se basa en el informe oficial de la IWRM de las Naciones Unidas, de 2008 y 2012, del Plan de Aplicación de Johannesburgo de la Cumbre Mundial sobre el Desarrollo Sostenible de las Naciones Unidas (1992).
El concepto de GIRH se mide en 4 componentes principales:
1. Entorno propicio: incluye las políticas, leyes, planes y estrategias que crean el "entorno propicio" para la GIRH.
2. Instituciones: incluye el rango y las funciones de las instituciones políticas, sociales, económicas y administrativas que ayudan a apoyar la implementación de la GIRH.
3. Instrumentos de Gestión: Las herramientas y actividades que permiten a los responsables de la toma de decisiones y usuarios tomar decisiones racionales e informadas entre las acciones alternativas.
4. Financiamiento: Presupuesto y financiamiento disponibles y utilizados para el desarrollo y manejo de recursos hídricos de diversas fuentes.
El indicador se basa en una encuesta nacional estructurada en torno a estos cuatro componentes principales (UNEP 2016).
</t>
  </si>
  <si>
    <t>Índice</t>
  </si>
  <si>
    <t>No definido</t>
  </si>
  <si>
    <t>No aplica</t>
  </si>
  <si>
    <t>No definida</t>
  </si>
  <si>
    <t>Ministerio de Ambiente y Energía, Dirección de Aguas</t>
  </si>
  <si>
    <t>Cuestionario PNUMA indicador 6.5.1</t>
  </si>
  <si>
    <t>De acuerdo a las Naciones Unidas, este indicador se requiere con las siguientes desagregaciones: Los datos se recogen a nivel nacional. Las encuestas de GIRH abordan específicamente los temas en relación con el género, la gobernabilidad, los ecosistemas, los gastos y la capacidad humana, así como intereses transfronterizos. Las estimaciones nacionales se pueden agregar para presentar estimados regionales y globales.</t>
  </si>
  <si>
    <t>Jose Miguel Zeledón</t>
  </si>
  <si>
    <t xml:space="preserve">Presidente de Comité Técnico Interinstitucional de Agua
Director Dirección de Aguas </t>
  </si>
  <si>
    <t xml:space="preserve">Ministerio de Ambiente y Energía-Dirección de Aguas </t>
  </si>
  <si>
    <t>Población que vive en áreas urbanas</t>
  </si>
  <si>
    <t>Población que vive en áreas rurales</t>
  </si>
  <si>
    <t xml:space="preserve">Población que utiliza fuentes mejoradas de abastecimiento de agua potable </t>
  </si>
  <si>
    <t>Población que utiliza servicios de saneamiento mejorados</t>
  </si>
  <si>
    <t>Población conectada al servicio de alcantarillado</t>
  </si>
  <si>
    <t>Población conectada al servicio de tratamiento de aguas residuales</t>
  </si>
  <si>
    <t>5.1.2.g</t>
  </si>
  <si>
    <t>Precio del agua</t>
  </si>
  <si>
    <t>Categoría MDEA: a. Población que vive en áreas urbanas</t>
  </si>
  <si>
    <t>5.1.1.a. Población por sexo, en zona urbana</t>
  </si>
  <si>
    <t>Población por sexo, en zona urbana</t>
  </si>
  <si>
    <t>Cantidad de personas que residente en la zona urbana, en un período de tiempo determinado.
Población urbana se refiere a las personas que viven en zonas urbanas según la definición de la oficina nacional de estadísticas.
En el último censo del año 2011 la calificación de urbano y rural se hizo para cada Unidad Geoestadística Mínima (UGM), según sus características; para ello se utilizó la siguiente definición:
Urbano: Son áreas que se delimitaron a “priori” para el Censo Nacional de Población del 2011, con criterio físico y funcional, tomando en cuenta elementos tales como: cuadrantes claramente definidos, calles, aceras, servicios urbanos (recolección de basura, alumbrado público) y actividades económicas como: industria, grandes comercios y servicios diversos. La delimitación geográfica se realizó a partir de los centros administrativos de cada cantón o distrito y se amplió de manera compacta en función de las características antes señaladas; además se consideraron como urbanos otros conglomerados de viviendas ubicados fuera se ese compacto (barrios, condominios y otras sentamientos), que poseen características como las descritas para las zonas urbanas.</t>
  </si>
  <si>
    <t>Por zona</t>
  </si>
  <si>
    <t xml:space="preserve">Por sexo </t>
  </si>
  <si>
    <t>1.1.1.a.</t>
  </si>
  <si>
    <t>1.1.1.a. Temperatura</t>
  </si>
  <si>
    <t>1.1.1.a.1.</t>
  </si>
  <si>
    <t>1.1.1.a.1. Temperatura promedio mensual</t>
  </si>
  <si>
    <t>1.1.1.a.2.</t>
  </si>
  <si>
    <t>1.1.1.a.2. Temperatura promedio mensual mínimo</t>
  </si>
  <si>
    <t xml:space="preserve">Componente 4: Eventos Extremos y Desastres </t>
  </si>
  <si>
    <t>1.1.1.a.3.</t>
  </si>
  <si>
    <t>1.1.1.a.3. Temperatura promedio mensual máximo</t>
  </si>
  <si>
    <t>1.1.1.b.</t>
  </si>
  <si>
    <t>1.1.1.b. Precipitación (se encuentra también en el tema 2.6.1.a)</t>
  </si>
  <si>
    <t>1.1.1.b.1.</t>
  </si>
  <si>
    <t>Sub-componente 2.4: Recursos del suelo</t>
  </si>
  <si>
    <t>1.1.1.b.2.</t>
  </si>
  <si>
    <t>1.1.1.b.2. Precipitación promedio anual de largo plazo</t>
  </si>
  <si>
    <t>1.1.1.b.3.</t>
  </si>
  <si>
    <t>1.1.1.b.3. Precipitación promedio mensual</t>
  </si>
  <si>
    <t>1.1.1.b.4.</t>
  </si>
  <si>
    <t>1.1.1.b.4. Precipitación (valor mínimo mensual)</t>
  </si>
  <si>
    <t xml:space="preserve">Tópico 1.3.3: Calidad del agua marina </t>
  </si>
  <si>
    <t>1.1.1.b.5.</t>
  </si>
  <si>
    <t>1.1.1.b.5. Precipitación (valor máximo mensual)</t>
  </si>
  <si>
    <t>1.1.1.c.</t>
  </si>
  <si>
    <t>1.1.1.c. Humedad relativa</t>
  </si>
  <si>
    <t>1.1.1.c.1.</t>
  </si>
  <si>
    <t>1.1.1.c.1. Humedad relativa (valor mínimo mensual)</t>
  </si>
  <si>
    <t>1.1.1.c.2.</t>
  </si>
  <si>
    <t>1.1.1.c.2. Humedad relativa (valor máximo mensual)</t>
  </si>
  <si>
    <t xml:space="preserve">Tópico 2.1.2: Producción y comercio de minerales </t>
  </si>
  <si>
    <t>1.1.1.d.</t>
  </si>
  <si>
    <t>1.1.1.d. Presión atmosférica</t>
  </si>
  <si>
    <t>Tópico 2.2.1: Stocks y cambios en los recursos energéticos</t>
  </si>
  <si>
    <t>1.1.1.d.1.</t>
  </si>
  <si>
    <t>1.1.1.d.1. Presión atmosférica (valor mínimo mensual)</t>
  </si>
  <si>
    <t>1.1.1.d.2.</t>
  </si>
  <si>
    <t>1.1.1.d.2. Presión atmosférica (valor máximo mensual)</t>
  </si>
  <si>
    <t>1.1.1.e.</t>
  </si>
  <si>
    <t xml:space="preserve">1.1.1.e. Velocidad del viento </t>
  </si>
  <si>
    <t>1.1.1.e.1.</t>
  </si>
  <si>
    <t>1.1.1.e.1. Velocidad del viento (valor mínimo mensual)</t>
  </si>
  <si>
    <t>1.1.1.e.2.</t>
  </si>
  <si>
    <t>1.1.1.e.2. Velocidad del viento (valor máximo mensual)</t>
  </si>
  <si>
    <t>1.1.1.f.</t>
  </si>
  <si>
    <t xml:space="preserve">1.1.1.f. Radiación solar </t>
  </si>
  <si>
    <t>1.1.1.f.1.</t>
  </si>
  <si>
    <t>1.1.1.f.1. Radiación solar (valor promedio diario)</t>
  </si>
  <si>
    <t>1.1.1.f.2.</t>
  </si>
  <si>
    <t>1.1.1.f.2. Radiación solar (valor promedio mensual)</t>
  </si>
  <si>
    <t>1.1.1.f.3.</t>
  </si>
  <si>
    <t>1.1.1.g.</t>
  </si>
  <si>
    <t xml:space="preserve">1.1.1.g. Radiación UV </t>
  </si>
  <si>
    <t>1.1.1.g.1.</t>
  </si>
  <si>
    <t>1.1.1.g.1. Radiación UV (valor máximo diario)</t>
  </si>
  <si>
    <t>1.1.1.g.2.</t>
  </si>
  <si>
    <t>1.1.1.g.2. Radiación UV (valor promedio diario)</t>
  </si>
  <si>
    <t>1.1.1.g.3.</t>
  </si>
  <si>
    <t>1.1.1.g.3. Radiación UV (valor máximo mensual)</t>
  </si>
  <si>
    <t>1.1.1.g.4.</t>
  </si>
  <si>
    <t>1.1.1.g.4. Radiación UV (valor promedio mensual)</t>
  </si>
  <si>
    <t>1.1.1.h.</t>
  </si>
  <si>
    <t>1.1.1.h. Ocurrencia de fenómenos El Niño/La Niña, cuando sea pertinente</t>
  </si>
  <si>
    <t>1.1.1.h.1.</t>
  </si>
  <si>
    <t>1.1.1.h.2.</t>
  </si>
  <si>
    <t>1.1.1.h.2. Ocurrencia de fenómenos El Niño/La Niña, cuando sea pertinente (Periodo de tiempo)</t>
  </si>
  <si>
    <t>1.1.2.a.</t>
  </si>
  <si>
    <t xml:space="preserve">1.1.2.a. Lagos </t>
  </si>
  <si>
    <t>1.1.2.a.1.</t>
  </si>
  <si>
    <t>1.1.2.a.1. Lagos (Área de la superficie)</t>
  </si>
  <si>
    <t>1.1.2.a.2.</t>
  </si>
  <si>
    <t>1.1.2.b.</t>
  </si>
  <si>
    <t>1.1.2.b. Ríos y arroyos</t>
  </si>
  <si>
    <t>1.1.2.b.1.</t>
  </si>
  <si>
    <t>1.1.2.c.</t>
  </si>
  <si>
    <t>1.1.2.c. Embalses artificiales</t>
  </si>
  <si>
    <t>1.1.2.c.1.</t>
  </si>
  <si>
    <t>1.1.2.c.2.</t>
  </si>
  <si>
    <t xml:space="preserve">1.1.2.d. </t>
  </si>
  <si>
    <t>1.1.2.d.  Cuencas hidrográficas</t>
  </si>
  <si>
    <t>1.1.2.d.1.</t>
  </si>
  <si>
    <t>1.1.2.e.</t>
  </si>
  <si>
    <t>1.1.2.e. Mares</t>
  </si>
  <si>
    <t>1.1.2.e.1.</t>
  </si>
  <si>
    <t>1.1.2.e.2.</t>
  </si>
  <si>
    <t>1.1.2.e.3.</t>
  </si>
  <si>
    <t>1.1.2.e.4.</t>
  </si>
  <si>
    <t>1.1.2.e.5.</t>
  </si>
  <si>
    <t>1.1.2.f. Acuíferos</t>
  </si>
  <si>
    <t>1.1.3.a.</t>
  </si>
  <si>
    <t>1.1.3.a. Condiciones geológicas, geográficas y geomorfológicas de las áreas terrestres y las islas</t>
  </si>
  <si>
    <t>1.1.3.a.1.</t>
  </si>
  <si>
    <t>1.1.3.a.2.</t>
  </si>
  <si>
    <t>1.1.3.a.3.</t>
  </si>
  <si>
    <t>1.1.3.a.4.</t>
  </si>
  <si>
    <t>1.1.3.a.5.</t>
  </si>
  <si>
    <t>1.1.3.a.6.</t>
  </si>
  <si>
    <t>1.1.3.a.7.</t>
  </si>
  <si>
    <t>1.1.3.a.8.</t>
  </si>
  <si>
    <t>1.1.3.a.9.</t>
  </si>
  <si>
    <t>1.1.4.a.</t>
  </si>
  <si>
    <t>1.1.4.a. Caracterización del suelo</t>
  </si>
  <si>
    <t>1.1.4.a.1.</t>
  </si>
  <si>
    <t>1.1.4.b.</t>
  </si>
  <si>
    <t>1.1.4.b. Degradación del suelo</t>
  </si>
  <si>
    <t>1.1.4.b.1.</t>
  </si>
  <si>
    <t>1.1.4.b.1. Degradación del suelo (Área afectada por erosión del suelo)</t>
  </si>
  <si>
    <t>1.1.4.b.2.</t>
  </si>
  <si>
    <t>1.1.4.b.3.</t>
  </si>
  <si>
    <t>1.1.4.b.4.</t>
  </si>
  <si>
    <t>1.1.4.b.5.</t>
  </si>
  <si>
    <t>1.1.4.b.5. Degradación del suelo (Área afectada por acidificación)</t>
  </si>
  <si>
    <t>1.1.4.b.6.</t>
  </si>
  <si>
    <t>1.1.4.c.</t>
  </si>
  <si>
    <t>1.1.4.c. Contenido de Nutrientes del suelo, medido en niveles de:</t>
  </si>
  <si>
    <t>1.1.4.c.1.</t>
  </si>
  <si>
    <t>1.1.4.c.1. Contenido de Nutrientes del suelo, medido en niveles de: Nitrógeno (N)</t>
  </si>
  <si>
    <t>1.1.4.c.2.</t>
  </si>
  <si>
    <t>1.1.4.c.2. Contenido de Nutrientes del suelo, medido en niveles de: Fósforo (P)</t>
  </si>
  <si>
    <t>1.1.4.c.3.</t>
  </si>
  <si>
    <t>1.1.4.c.3. Contenido de Nutrientes del suelo, medido en niveles de: Calcio (Ca)</t>
  </si>
  <si>
    <t>1.1.4.c.4.</t>
  </si>
  <si>
    <t>1.1.4.c.4. Contenido de Nutrientes del suelo, medido en niveles de: Magnesio (Mg)</t>
  </si>
  <si>
    <t>1.1.4.c.5.</t>
  </si>
  <si>
    <t>1.1.4.c.5. Contenido de Nutrientes del suelo, medido en niveles de: Potasio (K)</t>
  </si>
  <si>
    <t>1.1.4.c.6.</t>
  </si>
  <si>
    <t>1.1.4.c.6. Contenido de Nutrientes del suelo, medido en niveles de: Zinc (Zn)</t>
  </si>
  <si>
    <t>1.1.4.c.7.</t>
  </si>
  <si>
    <t>1.1.4.c.7. Contenido de Nutrientes del suelo, medido en niveles de: Otros</t>
  </si>
  <si>
    <t>1.2.2.a.</t>
  </si>
  <si>
    <t>1.2.2.a. Extensión, patrones y características generales de los ecosistemas</t>
  </si>
  <si>
    <t>1.2.2.a.1.</t>
  </si>
  <si>
    <t>1.2.2.a.1. Área de los ecosistemas</t>
  </si>
  <si>
    <t>1.2.2.a.2.</t>
  </si>
  <si>
    <t>1.2.2.a.2. Proximidad de los ecosistemas a las áreas urbanas y a las tierras de cultivo</t>
  </si>
  <si>
    <t>1.2.2.b.</t>
  </si>
  <si>
    <t>1.2.2.b. Características físicas y químicas de los ecosistemas</t>
  </si>
  <si>
    <t>1.2.2.b.1.</t>
  </si>
  <si>
    <t>1.2.2.b.1. Características físicas y químicas de los ecosistemas: Nutrientes</t>
  </si>
  <si>
    <t>1.2.2.b.2.</t>
  </si>
  <si>
    <t>1.2.2.b.2. Características físicas y químicas de los ecosistemas: Carbono</t>
  </si>
  <si>
    <t>1.2.2.b.3.</t>
  </si>
  <si>
    <t>1.2.2.b.3. Características físicas y químicas de los ecosistemas: Contaminantes</t>
  </si>
  <si>
    <t>1.2.2.c.</t>
  </si>
  <si>
    <t>1.2.2.c. Biodiversidad</t>
  </si>
  <si>
    <t>1.2.2.c.1.</t>
  </si>
  <si>
    <t>1.2.2.c.1. Especies conocidas de flora y fauna</t>
  </si>
  <si>
    <t>1.2.2.c.2.</t>
  </si>
  <si>
    <t xml:space="preserve">1.2.2.c.2. Especies endémicas de flora y fauna </t>
  </si>
  <si>
    <t>1.2.2.c.3.</t>
  </si>
  <si>
    <t>1.2.2.c.3. Especies exóticas invasivas de flora y fauna</t>
  </si>
  <si>
    <t>1.2.2.c.4.</t>
  </si>
  <si>
    <t>1.2.2.c.4. Población de especies</t>
  </si>
  <si>
    <t>1.2.2.c.5.</t>
  </si>
  <si>
    <t>1.2.2.c.5. Fragmentación del hábitat</t>
  </si>
  <si>
    <t>1.2.2.d.</t>
  </si>
  <si>
    <t>1.2.2.d. Áreas y especies protegidas</t>
  </si>
  <si>
    <t>1.2.2.d.1.</t>
  </si>
  <si>
    <t>1.2.2.d.1. Áreas terrestres y marinas protegidas (también aparece en 1.2.3.a)</t>
  </si>
  <si>
    <t>1.2.2.d.2.</t>
  </si>
  <si>
    <t xml:space="preserve">1.2.2.d.2. Especies de flora y fauna protegidas </t>
  </si>
  <si>
    <t>1.2.3.a.</t>
  </si>
  <si>
    <t>1.2.3.a. Área de Bosques</t>
  </si>
  <si>
    <t>1.2.3.a.1.</t>
  </si>
  <si>
    <t>1.2.3.a.2.</t>
  </si>
  <si>
    <t>1.2.3.a.3.</t>
  </si>
  <si>
    <t>1.2.3.a.4.</t>
  </si>
  <si>
    <t>1.2.3.a.4. Áreas protegidas de Bosque (también aparece en 1.2.2.d)</t>
  </si>
  <si>
    <t>1.2.3.a.5.</t>
  </si>
  <si>
    <t>1.2.3.a.5. Área de Bosque afectada por fuego</t>
  </si>
  <si>
    <t>1.2.3.b.</t>
  </si>
  <si>
    <t>1.2.3.b. Biomasa Forestal</t>
  </si>
  <si>
    <t>1.2.3.b.1.</t>
  </si>
  <si>
    <t>1.2.3.b.2.</t>
  </si>
  <si>
    <t xml:space="preserve">1.2.3.b.2. Almacenamiento de Carbono en biomasa forestal viva </t>
  </si>
  <si>
    <t>1.3.1.a.</t>
  </si>
  <si>
    <t xml:space="preserve">1.3.1.a. Calidad del aire a nivel local </t>
  </si>
  <si>
    <t>1.3.1.a.1.</t>
  </si>
  <si>
    <t>1.3.1.a.1. Nivel de concentración de material particulado (MP10)</t>
  </si>
  <si>
    <t>1.3.1.a.10.</t>
  </si>
  <si>
    <t>1.3.1.a.10. Niveles de concentración de furanos</t>
  </si>
  <si>
    <t>1.3.1.a.11.</t>
  </si>
  <si>
    <t>1.3.1.a.11. Niveles de concentración de otros contaminantes</t>
  </si>
  <si>
    <t>1.3.1.a.12 Número de días en el año en que los niveles máximos permitidos fueron superados</t>
  </si>
  <si>
    <t xml:space="preserve">1.3.1.a.2. </t>
  </si>
  <si>
    <t>1.3.1.a.2.  Nivel de concentración de material particulado (MP2.5)</t>
  </si>
  <si>
    <t>1.3.1.a.3.</t>
  </si>
  <si>
    <t>1.3.1.a.3. Nivel de concentración de ozono troposférico (O3)</t>
  </si>
  <si>
    <t>1.3.1.a.4.</t>
  </si>
  <si>
    <t>1.3.1.a.4. Nivel de concentración de monóxido de carbono (CO)</t>
  </si>
  <si>
    <t>1.3.1.a.5.</t>
  </si>
  <si>
    <t>1.3.1.a.5. Nivel de concentración de dióxido de azufre (SO2)</t>
  </si>
  <si>
    <t>1.3.1.a.6.</t>
  </si>
  <si>
    <t>1.3.1.a.6. Niveles de concentración de óxidos de nitrógeno (NOX)</t>
  </si>
  <si>
    <t>1.3.1.a.7.</t>
  </si>
  <si>
    <t>1.3.1.a.7. Niveles de concentración de metales pesados</t>
  </si>
  <si>
    <t>1.3.1.a.8.</t>
  </si>
  <si>
    <t>1.3.1.a.8. Niveles de concentración de compuestos orgánicos volátiles distintos del metano (COVDM)</t>
  </si>
  <si>
    <t>1.3.1.a.9.</t>
  </si>
  <si>
    <t>1.3.1.a.9. Niveles de concentración de dioxinas</t>
  </si>
  <si>
    <t>1.3.1.b.</t>
  </si>
  <si>
    <t>1.3.1.b. Concentraciones globales atmosféricas de gases de efecto invernadero</t>
  </si>
  <si>
    <t>1.3.1.b.1.</t>
  </si>
  <si>
    <t>1.3.1.b.1. Nivel de concentración global atmosférica de dióxido de carbono (CO2)</t>
  </si>
  <si>
    <t>1.3.1.b.2.</t>
  </si>
  <si>
    <t>1.3.1.b.2. Nivel de concentración global atmosférica de metano (CH4)</t>
  </si>
  <si>
    <t>1.3.2.a.</t>
  </si>
  <si>
    <t>1.3.2.a. Nutrientes y clorofila</t>
  </si>
  <si>
    <t>1.3.2.a.1.</t>
  </si>
  <si>
    <t>1.3.2.a.1. Niveles de concentración de nitrógeno</t>
  </si>
  <si>
    <t>1.3.2.a.2.</t>
  </si>
  <si>
    <t>1.3.2.a.2. Niveles de concentración de fósforo</t>
  </si>
  <si>
    <t>1.3.2.a.3.</t>
  </si>
  <si>
    <t>1.3.2.a.3. Niveles de concentración de clorofila A</t>
  </si>
  <si>
    <t>1.3.2.b.</t>
  </si>
  <si>
    <t>1.3.2.b. Materia orgánica</t>
  </si>
  <si>
    <t>1.3.2.b.1.</t>
  </si>
  <si>
    <t>1.3.2.b.1. Demanda bioquímica de oxígeno (DBO)</t>
  </si>
  <si>
    <t>1.3.2.b.2.</t>
  </si>
  <si>
    <t>1.3.2.b.2. Demanda química de oxígeno (DQO)</t>
  </si>
  <si>
    <t>1.3.2.c.</t>
  </si>
  <si>
    <t>1.3.2.c. Patógenos</t>
  </si>
  <si>
    <t>1.3.2.c.1.</t>
  </si>
  <si>
    <t>1.3.2.c.1. Niveles de concentración de coliformes fecales</t>
  </si>
  <si>
    <t>1.3.2.d.</t>
  </si>
  <si>
    <t>1.3.2.d. Metales (ej.: mercurio, plomo, níquel, arsénico, cadmio)</t>
  </si>
  <si>
    <t>1.3.2.d.1.</t>
  </si>
  <si>
    <t xml:space="preserve">1.3.2.d.1. Niveles de concentración en los sedimentos y en el agua </t>
  </si>
  <si>
    <t>1.3.2.d.2.</t>
  </si>
  <si>
    <t xml:space="preserve">1.3.2.d.2. Niveles de concentración en los organismos de agua dulce </t>
  </si>
  <si>
    <t>1.3.2.e.</t>
  </si>
  <si>
    <t>1.3.2.e. Contaminantes Orgánicos (ej.: PCBs, DDT, pesticidas, furanos, dioxinas, fenoles y desechos radioactivos)</t>
  </si>
  <si>
    <t>1.3.2.e.1.</t>
  </si>
  <si>
    <t>1.3.2.e.2.</t>
  </si>
  <si>
    <t>1.3.2.f.</t>
  </si>
  <si>
    <t>1.3.2.f. Características físicas y químicas de agua dulce</t>
  </si>
  <si>
    <t>1.3.2.f.1.</t>
  </si>
  <si>
    <t>1.3.2.f.1. Características físicas y químicas de agua dulce (pH/Acidez/Alcalinidad)</t>
  </si>
  <si>
    <t>1.3.2.f.2.</t>
  </si>
  <si>
    <t>1.3.2.f.2. Características físicas y químicas de agua dulce (Temperatura)</t>
  </si>
  <si>
    <t>1.3.2.f.3.</t>
  </si>
  <si>
    <t>1.3.2.f.3. Características físicas y químicas de agua dulce (Sólidos suspendidos totales (SST))</t>
  </si>
  <si>
    <t>1.3.2.f.4.</t>
  </si>
  <si>
    <t>1.3.2.f.4. Características físicas y químicas de agua dulce (Salinidad)</t>
  </si>
  <si>
    <t>1.3.2.f.5.</t>
  </si>
  <si>
    <t>1.3.2.f.5. Características físicas y químicas de agua dulce (Oxígeno disuelto (OD))</t>
  </si>
  <si>
    <t>1.3.2.g.</t>
  </si>
  <si>
    <t>1.3.2.g. Desechos plásticos y otros desechos en el agua dulce</t>
  </si>
  <si>
    <t>1.3.2.g.1.</t>
  </si>
  <si>
    <t>1.3.2.g.1. Cantidad de desechos de plástico y otros desechos en el agua dulce</t>
  </si>
  <si>
    <t>1.3.3.a.</t>
  </si>
  <si>
    <t>1.3.3.a. Nutrientes y clorofila</t>
  </si>
  <si>
    <t>1.3.3.a.1 Niveles de concentración de nitrógeno</t>
  </si>
  <si>
    <t>1.3.3.a.2.</t>
  </si>
  <si>
    <t>1.3.3.a.2. Niveles de concentración de fósforo</t>
  </si>
  <si>
    <t>1.3.3.a.3.</t>
  </si>
  <si>
    <t>1.3.3.a.3. Niveles de concentración de clorofila A</t>
  </si>
  <si>
    <t>1.3.3.b.</t>
  </si>
  <si>
    <t>1.3.3.b. Materia orgánica</t>
  </si>
  <si>
    <t>1.3.3.b.1.</t>
  </si>
  <si>
    <t>1.3.3.b.1. Demanda bioquímica de oxígeno (DBO)</t>
  </si>
  <si>
    <t>1.3.3.b.2.</t>
  </si>
  <si>
    <t>1.3.3.b.2. Demanda química de oxígeno (DQO)</t>
  </si>
  <si>
    <t>1.3.3.c.</t>
  </si>
  <si>
    <t>1.3.3.c. Patógenos</t>
  </si>
  <si>
    <t>1.3.3.c.1.</t>
  </si>
  <si>
    <t>1.3.3.c.1. Niveles de concentración de coliformes fecales en aguas marinas recreativas</t>
  </si>
  <si>
    <t>1.3.3.d.</t>
  </si>
  <si>
    <t>1.3.3.d. Metales (ej.: mercurio, plomo, níquel, arsénico, cadmio)</t>
  </si>
  <si>
    <t>1.3.3.d.1.</t>
  </si>
  <si>
    <t>1.3.3.d.1. Metales (ej.: mercurio, plomo, níquel, arsénico, cadmio) (Niveles de concentración en los sedimentos y en el agua)</t>
  </si>
  <si>
    <t>1.3.3.d.2.</t>
  </si>
  <si>
    <t>1.3.3.d.2. Metales (ej.: mercurio, plomo, níquel, arsénico, cadmio) (Niveles de concentración en los organismos marinos)</t>
  </si>
  <si>
    <t xml:space="preserve">1.3.3.e. </t>
  </si>
  <si>
    <t>1.3.3.e.  Contaminantes orgánicos (ej.: PCBs, DDT, pesticidas, furanos, dioxinas, fenoles y desechos radioactivos)</t>
  </si>
  <si>
    <t>1.3.3.e.1.</t>
  </si>
  <si>
    <t>1.3.3.e.1. Contaminantes orgánicos (ej.: PCBs, DDT, pesticidas, furanos, dioxinas, fenoles y desechos radioactivos) (Niveles de concentración en los sedimentos y en el agua)</t>
  </si>
  <si>
    <t>1.3.3.e.2.</t>
  </si>
  <si>
    <t>1.3.3.e.2. Contaminantes orgánicos (ej.: PCBs, DDT, pesticidas, furanos, dioxinas, fenoles y desechos radioactivos) (Niveles de concentración en los organismos marinos)</t>
  </si>
  <si>
    <t>1.3.3.f.</t>
  </si>
  <si>
    <t>1.3.3.f. Características físicas y químicas del agua marina</t>
  </si>
  <si>
    <t>1.3.3.f.1.</t>
  </si>
  <si>
    <t>1.3.3.f.1. Características físicas y químicas del agua marina (pH/Acidez/Alcalinidad)</t>
  </si>
  <si>
    <t>1.3.3.f.2.</t>
  </si>
  <si>
    <t>1.3.3.f.2. Características físicas y químicas del agua marina (Temperatura)</t>
  </si>
  <si>
    <t>1.3.3.f.3.</t>
  </si>
  <si>
    <t>1.3.3.f.3. Características físicas y químicas del agua marina (Sólidos suspendidos Totales (SST))</t>
  </si>
  <si>
    <t>1.3.3.f.4.</t>
  </si>
  <si>
    <t>1.3.3.f.4. Características físicas y químicas del agua marina (Salinidad)</t>
  </si>
  <si>
    <t>1.3.3.f.5.</t>
  </si>
  <si>
    <t>1.3.3.f.5. Características físicas y químicas del agua marina (Oxígeno disuelto (OD))</t>
  </si>
  <si>
    <t>1.3.3.f.6.</t>
  </si>
  <si>
    <t>1.3.3.f.6. Características físicas y químicas del agua marina (Densidad)</t>
  </si>
  <si>
    <t>1.3.3.g.</t>
  </si>
  <si>
    <t xml:space="preserve">1.3.3.g. Blanqueamiento (decoloración) de corales </t>
  </si>
  <si>
    <t>1.3.3.g.1.</t>
  </si>
  <si>
    <t>1.3.3.g.1. Área afectada por blanqueamiento de corales</t>
  </si>
  <si>
    <t>1.3.3.h.</t>
  </si>
  <si>
    <t>1.3.3.h. Desechos plásticos y otros desechos en el agua marina</t>
  </si>
  <si>
    <t>1.3.3.h.1.</t>
  </si>
  <si>
    <t>1.3.3.h.1. Cantidad de desechos plásticos y otros desechos en el agua marina</t>
  </si>
  <si>
    <t>1.3.3.i.</t>
  </si>
  <si>
    <t>1.3.3.i. Mareas Rojas</t>
  </si>
  <si>
    <t>1.3.3.i.1.</t>
  </si>
  <si>
    <t>1.3.3.i.2.</t>
  </si>
  <si>
    <t>1.3.3.i.2. Mareas Rojas (Área impactad)</t>
  </si>
  <si>
    <t>1.3.3.i.3.</t>
  </si>
  <si>
    <t>1.3.3.j.</t>
  </si>
  <si>
    <t>1.3.3.j. Contaminación por derrame de petróleo</t>
  </si>
  <si>
    <t>1.3.3.j.1.</t>
  </si>
  <si>
    <t>1.3.3.j.1. Área de mareas negras (derrame de petróleo en el agua marina)</t>
  </si>
  <si>
    <t>1.3.3.j.2.</t>
  </si>
  <si>
    <t>1.3.3.j.2. Cantidad de bolas de alquitrán</t>
  </si>
  <si>
    <t>1.3.4.a.</t>
  </si>
  <si>
    <t>1.3.4.a. Sitios afectados por contaminación</t>
  </si>
  <si>
    <t>1.3.4.a.1.</t>
  </si>
  <si>
    <t>1.3.4.a.1. Sitios contaminados</t>
  </si>
  <si>
    <t>1.3.4.a.2.</t>
  </si>
  <si>
    <t>1.3.4.a.2. Sitios potencialmente contaminados</t>
  </si>
  <si>
    <t>1.3.4.a.3.</t>
  </si>
  <si>
    <t>1.3.4.a.3. Sitios remediados</t>
  </si>
  <si>
    <t>1.3.4.a.4.</t>
  </si>
  <si>
    <t>1.3.4.a.4. Otros sitios</t>
  </si>
  <si>
    <t xml:space="preserve">1.3.5.b. </t>
  </si>
  <si>
    <t>1.3.5.b.  Niveles de ruido en localizaciones específicas</t>
  </si>
  <si>
    <t>2.1.1.a.</t>
  </si>
  <si>
    <t>2.1.1.a. Recursos minerales</t>
  </si>
  <si>
    <t>2.1.1.a.1.</t>
  </si>
  <si>
    <t xml:space="preserve">2.1.1.a.1. Recursos minerales (Stocks de recursos recuperables comercialmente) </t>
  </si>
  <si>
    <t>2.1.1.a.10.</t>
  </si>
  <si>
    <t>2.1.1.a.10. Extracción de recursos minerales (Stocks de recursos no comerciales y otros recursos conocidos)</t>
  </si>
  <si>
    <t>2.1.1.a.2.</t>
  </si>
  <si>
    <t>2.1.1.a.3.</t>
  </si>
  <si>
    <t>2.1.1.a.3. Recursos minerales (Incrementos por reevaluaciones)</t>
  </si>
  <si>
    <t>2.1.1.a.4.</t>
  </si>
  <si>
    <t>2.1.1.a.5.</t>
  </si>
  <si>
    <t>2.1.1.a.5. Extracción de recursos minerales</t>
  </si>
  <si>
    <t>2.1.1.a.6.</t>
  </si>
  <si>
    <t>2.1.1.a.6. Extracción de recursos minerales (Pérdidas catastróficas)</t>
  </si>
  <si>
    <t>2.1.1.a.7.</t>
  </si>
  <si>
    <t>2.1.1.a.7. Extracción de recursos minerales (Reducciones por reevaluaciones)</t>
  </si>
  <si>
    <t>2.1.1.a.8.</t>
  </si>
  <si>
    <t>2.1.1.a.8. Extracción de recursos minerales (Reducciones por reclasificaciones)</t>
  </si>
  <si>
    <t>2.1.1.a.9.</t>
  </si>
  <si>
    <t>2.1.1.a.9. Extracción de recursos minerales (Stocks de recursos potencialmente recuperables comercialmente)</t>
  </si>
  <si>
    <t xml:space="preserve">2.1.2.a. Producción de minerales </t>
  </si>
  <si>
    <t xml:space="preserve">2.1.2.b. Importaciones de minerales </t>
  </si>
  <si>
    <t xml:space="preserve">2.1.2.c. Exportaciones de minerales </t>
  </si>
  <si>
    <t>2.2.1.a.</t>
  </si>
  <si>
    <t>2.2.1.a. Recursos energéticos</t>
  </si>
  <si>
    <t>2.2.1.a.1.</t>
  </si>
  <si>
    <t>2.2.1.a.10.</t>
  </si>
  <si>
    <t>2.2.1.a.10. Extracción recursos energéticos (Stocks de recursos no comerciales y otros recursos conocidos)</t>
  </si>
  <si>
    <t>2.2.1.a.2.</t>
  </si>
  <si>
    <t>2.2.1.a.3.</t>
  </si>
  <si>
    <t>2.2.1.a.4.</t>
  </si>
  <si>
    <t>2.2.1.a.5.</t>
  </si>
  <si>
    <t>2.2.1.a.5. Extracción recursos energéticos</t>
  </si>
  <si>
    <t>2.2.1.a.6.</t>
  </si>
  <si>
    <t>2.2.1.a.6. Extracción recursos energéticos (Pérdidas catastróficas)</t>
  </si>
  <si>
    <t>2.2.1.a.7.</t>
  </si>
  <si>
    <t>2.2.1.a.7. Extracción recursos energéticos (Reducciones por reevaluaciones)</t>
  </si>
  <si>
    <t>2.2.1.a.8.</t>
  </si>
  <si>
    <t>2.2.1.a.8. Extracción recursos energéticos (Reducciones por reclasificaciones)</t>
  </si>
  <si>
    <t>2.2.1.a.9.</t>
  </si>
  <si>
    <t>2.2.1.a.9. Extracción recursos energéticos (Stocks de recursos potencialmente recuperables comercialmente)</t>
  </si>
  <si>
    <t>2.2.2.a.</t>
  </si>
  <si>
    <t xml:space="preserve">2.2.2.a. Producción de energía </t>
  </si>
  <si>
    <t>2.2.2.a.1 Producción de energía  (Producción total)</t>
  </si>
  <si>
    <t>2.2.2.a.2.</t>
  </si>
  <si>
    <t>2.2.2.a.2. Producción de energía (Producción de fuentes no renovables)</t>
  </si>
  <si>
    <t>2.2.2.a.3.</t>
  </si>
  <si>
    <t>2.2.2.a.3. Producción de energía (Producción de fuentes renovables)</t>
  </si>
  <si>
    <t>2.2.2.a.4.</t>
  </si>
  <si>
    <t>2.2.2.a.4. Producción de energía (Producción de energía primaria)</t>
  </si>
  <si>
    <t>2.2.2.a.5.</t>
  </si>
  <si>
    <t>2.2.2.a.5. Producción de energía (Importaciones de energía)</t>
  </si>
  <si>
    <t>2.2.2.a.6.</t>
  </si>
  <si>
    <t>2.2.2.a.6. Producción de energía (Exportaciones de energía)</t>
  </si>
  <si>
    <t>2.2.2.a.7.</t>
  </si>
  <si>
    <t>2.2.2.a.7. Producción de energía (Producción de energía secundaria)</t>
  </si>
  <si>
    <t>2.3.1.b.</t>
  </si>
  <si>
    <t>2.3.1.b. Otros aspectos de uso de la tierra</t>
  </si>
  <si>
    <t>2.3.1.b.1.</t>
  </si>
  <si>
    <t>2.3.1.b.2.</t>
  </si>
  <si>
    <t>2.3.1.b.3.</t>
  </si>
  <si>
    <t xml:space="preserve">2.3.1.b.3. Otros aspectos de uso de la tierra (Área de tierra bajo gestión forestal sostenible) </t>
  </si>
  <si>
    <t>2.3.1.b.4.</t>
  </si>
  <si>
    <t>2.3.2.a.</t>
  </si>
  <si>
    <t>2.3.2.a. Uso de tierra boscosa</t>
  </si>
  <si>
    <t>2.3.2.a.1.</t>
  </si>
  <si>
    <t>2.3.2.a.1. Área deforestada</t>
  </si>
  <si>
    <t>2.3.2.a.2.</t>
  </si>
  <si>
    <t>2.3.2.a.2. Área reforestada</t>
  </si>
  <si>
    <t>2.3.2.a.3.</t>
  </si>
  <si>
    <t>2.3.2.a.3. Área forestada</t>
  </si>
  <si>
    <t>2.3.2.a.4.</t>
  </si>
  <si>
    <t>2.3.2.a.4. Crecimiento natural</t>
  </si>
  <si>
    <t>2.5.1.a.</t>
  </si>
  <si>
    <t>2.5.1.a. Recursos maderables</t>
  </si>
  <si>
    <t>2.5.1.a.1.</t>
  </si>
  <si>
    <t>2.5.1.a.1. Stock de recursos maderables</t>
  </si>
  <si>
    <t>2.5.1.a.2.</t>
  </si>
  <si>
    <t>2.5.1.a.3.</t>
  </si>
  <si>
    <t>2.5.1.a.4.</t>
  </si>
  <si>
    <t>2.5.1.a.5.</t>
  </si>
  <si>
    <t>2.5.1.a.5. Residuos de la tala</t>
  </si>
  <si>
    <t>2.5.1.a.6.</t>
  </si>
  <si>
    <t>2.5.1.a.6. Pérdidas naturales</t>
  </si>
  <si>
    <t>2.5.1.a.7.</t>
  </si>
  <si>
    <t>2.5.1.a.7. Pérdidas catastróficas</t>
  </si>
  <si>
    <t>2.5.1.a.8.</t>
  </si>
  <si>
    <t>2.5.1.a.8. Reclasificaciones</t>
  </si>
  <si>
    <t>2.5.1.b.</t>
  </si>
  <si>
    <t>2.5.1.b. Cantidad usada de:</t>
  </si>
  <si>
    <t>2.5.1.b.1.</t>
  </si>
  <si>
    <t xml:space="preserve">2.5.1.b.1. Cantidad usada de: Fertilizantes (se encuentra también en 3.4.1.a) </t>
  </si>
  <si>
    <t>2.5.1.b.2.</t>
  </si>
  <si>
    <t>2.5.1.b.2. Cantidad usada de: Pesticidas (se encuentra también en in 3.4.1.b)</t>
  </si>
  <si>
    <t>2.5.1.c.</t>
  </si>
  <si>
    <t>2.5.1.c. Producción forestal</t>
  </si>
  <si>
    <t>2.5.1.d.</t>
  </si>
  <si>
    <t xml:space="preserve">2.5.1.f. Exportaciones de productos forestales </t>
  </si>
  <si>
    <t xml:space="preserve">2.5.2.c. Importaciones de pescado y productos pesqueros </t>
  </si>
  <si>
    <t>2.5.2.d.</t>
  </si>
  <si>
    <t>2.5.2.e.</t>
  </si>
  <si>
    <t>2.5.2.e. Cantidad usada de:</t>
  </si>
  <si>
    <t>2.5.2.e.1.</t>
  </si>
  <si>
    <t>2.5.2.e.1. Cantidad usada de: Pellets (aparece también en 3.4.1.c)</t>
  </si>
  <si>
    <t>2.5.2.e.2.</t>
  </si>
  <si>
    <t>2.5.2.e.2. Cantidad usada de: Hormonas (aparece también en 3.4.1.d)</t>
  </si>
  <si>
    <t>2.5.2.e.3.</t>
  </si>
  <si>
    <t>2.5.2.e.3. Cantidad usada de: Colorantes (aparece también en 3.4.1.e)</t>
  </si>
  <si>
    <t>2.5.2.e.4.</t>
  </si>
  <si>
    <t>2.5.2.e.4. Cantidad usada de: Antibióticos (aparece también en 3.4.1.f)</t>
  </si>
  <si>
    <t>2.5.2.e.5.</t>
  </si>
  <si>
    <t>2.5.2.e.5. Cantidad usada de: Fungicidas</t>
  </si>
  <si>
    <t>2.5.2.f.</t>
  </si>
  <si>
    <t>2.5.2.f. Recursos acuáticos</t>
  </si>
  <si>
    <t>2.5.2.f.1.</t>
  </si>
  <si>
    <t xml:space="preserve">2.5.2.f.1. Stocks de recursos acuáticos </t>
  </si>
  <si>
    <t>2.5.2.f.2.</t>
  </si>
  <si>
    <t>2.5.2.f.2. Adiciones a los recursos acuáticos</t>
  </si>
  <si>
    <t>2.5.2.f.3.</t>
  </si>
  <si>
    <t>2.5.2.f.3. Reducciones a los recursos acuáticos</t>
  </si>
  <si>
    <t>2.5.3.a.</t>
  </si>
  <si>
    <t>2.5.3.a. Principales cultivos anuales y perennes</t>
  </si>
  <si>
    <t>2.5.3.a.1.</t>
  </si>
  <si>
    <t>2.5.3.a.2.</t>
  </si>
  <si>
    <t>2.5.3.a.3.</t>
  </si>
  <si>
    <t>2.5.3.a.4.</t>
  </si>
  <si>
    <t>2.5.3.a.5.</t>
  </si>
  <si>
    <t>2.5.3.a.5. Principales cultivos anuales y perennes (Cantidad producida de cultivos genéticamente modificados)</t>
  </si>
  <si>
    <t>2.5.3.b.</t>
  </si>
  <si>
    <t>2.5.3.b. Cantidad usada de:</t>
  </si>
  <si>
    <t>2.5.3.b.1.</t>
  </si>
  <si>
    <t>2.5.3.b.1. Cantidad usada de: Fertilizantes naturales (ej.: estiércol, compost, cal) (aparece también en 3.4.1.a)</t>
  </si>
  <si>
    <t>2.5.3.b.2.</t>
  </si>
  <si>
    <t>2.5.3.b.2. Cantidad usada de: Fertilizantes químicos (aparece también en 3.4.1.a)</t>
  </si>
  <si>
    <t>2.5.3.b.3.</t>
  </si>
  <si>
    <t>2.5.3.b.3. Cantidad usada de: Pesticidas (aparece también en 3.4.1.b)</t>
  </si>
  <si>
    <t>2.5.3.b.4.</t>
  </si>
  <si>
    <t>2.5.3.b.4. Cantidad usada de: Semillas genéticamente modificadas</t>
  </si>
  <si>
    <t>2.5.3.c.</t>
  </si>
  <si>
    <t>2.5.3.c. Monocultivo/cultivos intensivos en recursos</t>
  </si>
  <si>
    <t>2.5.3.c.1.</t>
  </si>
  <si>
    <t>2.5.3.c.2.</t>
  </si>
  <si>
    <t>2.5.3.c.3.</t>
  </si>
  <si>
    <t>2.5.3.e.</t>
  </si>
  <si>
    <t>2.5.4.a.</t>
  </si>
  <si>
    <t>2.5.4.a. Ganado</t>
  </si>
  <si>
    <t>2.5.4.a.1 Ganado (Número de animales vivos)</t>
  </si>
  <si>
    <t>2.5.4.a.2.</t>
  </si>
  <si>
    <t>2.5.4.b.</t>
  </si>
  <si>
    <t>2.5.4.b. Cantidad usada de:</t>
  </si>
  <si>
    <t>2.5.4.b.1.</t>
  </si>
  <si>
    <t>2.5.4.b.1. Cantidad usada de: Antibióticos (aparece también en 3.4.1.f)</t>
  </si>
  <si>
    <t>2.5.4.b.2.</t>
  </si>
  <si>
    <t>2.5.4.b.2. Cantidad usada de: Hormonas (aparece también en 3.4.1.d)</t>
  </si>
  <si>
    <t>2.5.5.a.</t>
  </si>
  <si>
    <t>2.5.5.a. Permisos para la caza y captura regulada de animales silvestres</t>
  </si>
  <si>
    <t>2.5.5.a.1.</t>
  </si>
  <si>
    <t>2.5.5.a.2.</t>
  </si>
  <si>
    <t>2.5.5.b. Importaciones de especies en peligro de extinción </t>
  </si>
  <si>
    <t>2.5.5.c. Exportaciones de especies en peligro de extinción  </t>
  </si>
  <si>
    <t>2.5.5.e.</t>
  </si>
  <si>
    <t>2.6.1.a.</t>
  </si>
  <si>
    <t>2.6.1.a. Caudal de entrada de agua a los recursos de aguas interiores</t>
  </si>
  <si>
    <t>2.6.1.a.1.</t>
  </si>
  <si>
    <t>2.6.1.a.1. Precipitación (aparece también en 1.1.1.b)</t>
  </si>
  <si>
    <t>2.6.1.a.2.</t>
  </si>
  <si>
    <t>2.6.1.a.2. Precipitación (Caudal de entrada desde territorios vecinos)</t>
  </si>
  <si>
    <t>2.6.1.a.3.</t>
  </si>
  <si>
    <t>2.6.1.a.3. Precipitación (Caudal de entrada sujeto a los tratados)</t>
  </si>
  <si>
    <t>2.6.1.b.</t>
  </si>
  <si>
    <t>2.6.1.b. Precipitación (Caudal de salida de agua de los recursos de aguas interiores)</t>
  </si>
  <si>
    <t>2.6.1.b.1.</t>
  </si>
  <si>
    <t>2.6.1.b.1. Evapotranspiración</t>
  </si>
  <si>
    <t>2.6.1.b.2.</t>
  </si>
  <si>
    <t>2.6.1.b.2. Evapotranspiración (Caudal de salida a territorios vecinos)</t>
  </si>
  <si>
    <t>2.6.1.b.3.</t>
  </si>
  <si>
    <t>2.6.1.b.3. Evapotranspiración (Caudal de salida sujeto a los tratados)</t>
  </si>
  <si>
    <t>2.6.1.b.4.</t>
  </si>
  <si>
    <t>2.6.1.b.4. Evapotranspiración (Caudal de salida al mar)</t>
  </si>
  <si>
    <t>2.6.1.c.</t>
  </si>
  <si>
    <t>2.6.1.c. Stocks de aguas interiores</t>
  </si>
  <si>
    <t>2.6.1.c.1.</t>
  </si>
  <si>
    <t>2.6.1.c.1. Reservas de agua superficial en embalses artificiales</t>
  </si>
  <si>
    <t>2.6.1.c.2.</t>
  </si>
  <si>
    <t>2.6.1.c.2. Reservas de agua superficial en lagos</t>
  </si>
  <si>
    <t>2.6.1.c.3.</t>
  </si>
  <si>
    <t>2.6.1.c.3. Reservas de agua superficial en ríos y arroyos</t>
  </si>
  <si>
    <t>2.6.1.c.4.</t>
  </si>
  <si>
    <t>2.6.1.c.4. Reservas de agua superficial en humedales</t>
  </si>
  <si>
    <t>2.6.1.c.5.</t>
  </si>
  <si>
    <t>2.6.1.c.5. Reservas de agua superficial en nieve, hielo y glaciares</t>
  </si>
  <si>
    <t>2.6.1.c.6.</t>
  </si>
  <si>
    <t>2.6.1.c.6. Reservas de aguas subterráneas</t>
  </si>
  <si>
    <t xml:space="preserve">2.6.2.a. Extracción total de agua </t>
  </si>
  <si>
    <t>2.6.2.c.</t>
  </si>
  <si>
    <t>2.6.2.c. Extracción de aguas subterráneas</t>
  </si>
  <si>
    <t>2.6.2.c.1.</t>
  </si>
  <si>
    <t>2.6.2.c.1. Extracción de aguas subterráneas de recursos de aguas subterráneas renovables</t>
  </si>
  <si>
    <t>2.6.2.c.2.</t>
  </si>
  <si>
    <t>2.6.2.c.2. Extracción de aguas subterráneas de recursos de aguas subterráneas no renovables</t>
  </si>
  <si>
    <t>2.6.2.d.</t>
  </si>
  <si>
    <t xml:space="preserve">2.6.2.d. Agua extraída para uso propio </t>
  </si>
  <si>
    <t>2.6.2.e.</t>
  </si>
  <si>
    <t>2.6.2.f.</t>
  </si>
  <si>
    <t>2.6.2.g.</t>
  </si>
  <si>
    <t>2.6.2.h.</t>
  </si>
  <si>
    <t>2.6.2.i.</t>
  </si>
  <si>
    <t>2.6.2.j.</t>
  </si>
  <si>
    <t>2.6.2.k.</t>
  </si>
  <si>
    <t>2.6.2.l.</t>
  </si>
  <si>
    <t>2.6.2.m.</t>
  </si>
  <si>
    <t>2.6.2.n.</t>
  </si>
  <si>
    <t>3.1.1.a.</t>
  </si>
  <si>
    <t>3.1.1.a. Total de emisiones de gases de efecto invernadero (GEI) directos, por tipo de gas:</t>
  </si>
  <si>
    <t>3.1.1.a.1.</t>
  </si>
  <si>
    <t>3.1.1.a.1. Total de emisiones de gases de efecto invernadero (GEI) directos, por tipo de gas: Dióxido de carbono (CO2)</t>
  </si>
  <si>
    <t>3.1.1.a.2.</t>
  </si>
  <si>
    <t>3.1.1.a.2. Total de emisiones de gases de efecto invernadero (GEI) directos, por tipo de gas: Metano (CH4)</t>
  </si>
  <si>
    <t>3.1.1.a.3.</t>
  </si>
  <si>
    <t>3.1.1.a.3. Total de emisiones de gases de efecto invernadero (GEI) directos, por tipo de gas: Óxido nitroso (N2O)</t>
  </si>
  <si>
    <t>3.1.1.a.4.</t>
  </si>
  <si>
    <t>3.1.1.a.4. Total de emisiones de gases de efecto invernadero (GEI) directos, por tipo de gas: Perfluorocarbonos (PFCs)</t>
  </si>
  <si>
    <t>3.1.1.a.5.</t>
  </si>
  <si>
    <t>3.1.1.a.5. Total de emisiones de gases de efecto invernadero (GEI) directos, por tipo de gas: Hidrofluorocarbonos (HFCs)</t>
  </si>
  <si>
    <t>3.1.1.a.6.</t>
  </si>
  <si>
    <t>3.1.1.a.6. Total de emisiones de gases de efecto invernadero (GEI) directos, por tipo de gas: Hexafluoruro de azufre (SF6)</t>
  </si>
  <si>
    <t>3.1.1.b.</t>
  </si>
  <si>
    <t xml:space="preserve">3.1.1.b. Total de emisiones de gases de efecto invernadero (GEI) indirectos, por tipo de gas:                                                                                                                                                                                                                                                                                                                                                                                                                                                                                                                                                                                                                                                                                                                                                                                                                                                                                                                                                                                                                                                                                                                                                                                                                                                                                                                      </t>
  </si>
  <si>
    <t>3.1.1.b.1.</t>
  </si>
  <si>
    <t>3.1.1.b.1. Total de emisiones de gases de efecto invernadero (GEI) indirectos, por tipo de gas: Dióxido de azufre (SO2)</t>
  </si>
  <si>
    <t>3.1.1.b.2.</t>
  </si>
  <si>
    <t>3.1.1.b.2. Total de emisiones de gases de efecto invernadero (GEI) indirectos, por tipo de gas: Óxidos de nitrógeno (NOx)</t>
  </si>
  <si>
    <t>3.1.1.b.3.</t>
  </si>
  <si>
    <t>3.1.1.b.3. Total de emisiones de gases de efecto invernadero (GEI) indirectos, por tipo de gas:  Compuestos orgánicos volátiles distintos del metano (COVDM)</t>
  </si>
  <si>
    <t>3.1.1.b.4.</t>
  </si>
  <si>
    <t>3.1.1.b.4. Total de emisiones de gases de efecto invernadero (GEI) indirectos, por tipo de gas:  Otros</t>
  </si>
  <si>
    <t>3.1.2.a.</t>
  </si>
  <si>
    <t>3.1.2.a. Consumo de sustancias agotadoras de la capa de ozono (SAO), por sustancia:</t>
  </si>
  <si>
    <t>3.1.2.a.1.</t>
  </si>
  <si>
    <t>3.1.2.a.1. Consumo de sustancias agotadoras de la capa de ozono (SAO), por sustancia: Clorofluorocarbonos (CFCs)</t>
  </si>
  <si>
    <t>3.1.2.a.2.</t>
  </si>
  <si>
    <t>3.1.2.a.2. Consumo de sustancias agotadoras de la capa de ozono (SAO), por sustancia: Hidroclorofluorocarbonos (HCFCs)</t>
  </si>
  <si>
    <t>3.1.2.a.3.</t>
  </si>
  <si>
    <t>3.1.2.a.3. Consumo de sustancias agotadoras de la capa de ozono (SAO), por sustancia: Halones</t>
  </si>
  <si>
    <t>3.1.2.a.4.</t>
  </si>
  <si>
    <t>3.1.2.a.4. Consumo de sustancias agotadoras de la capa de ozono (SAO), por sustancia: Metilcloroformo</t>
  </si>
  <si>
    <t>3.1.2.a.5.</t>
  </si>
  <si>
    <t>3.1.2.a.5. Consumo de sustancias agotadoras de la capa de ozono (SAO), por sustancia: Tetracloruro de Carbono</t>
  </si>
  <si>
    <t>3.1.2.a.6.</t>
  </si>
  <si>
    <t>3.1.2.a.6. Consumo de sustancias agotadoras de la capa de ozono (SAO), por sustancia: Bromuro de metilo</t>
  </si>
  <si>
    <t>3.1.2.a.7.</t>
  </si>
  <si>
    <t>3.1.2.a.7. Consumo de sustancias agotadoras de la capa de ozono (SAO), por sustancia: Otros</t>
  </si>
  <si>
    <t>3.1.3.a.</t>
  </si>
  <si>
    <t>3.1.3.a. Emisiones de otras sustancias:</t>
  </si>
  <si>
    <t>3.1.3.a.1.</t>
  </si>
  <si>
    <t>3.1.3.a.1. Emisiones de otras sustancias: Materia particulado (MP)</t>
  </si>
  <si>
    <t>3.1.3.a.2.</t>
  </si>
  <si>
    <t>3.1.3.a.2. Emisiones de otras sustancias: Metales pesados</t>
  </si>
  <si>
    <t>3.1.3.a.3.</t>
  </si>
  <si>
    <t>3.1.3.a.3. Emisiones de otras sustancias: Otros</t>
  </si>
  <si>
    <t xml:space="preserve">3.2.2.a. Volumen de aguas residuales recolectadas </t>
  </si>
  <si>
    <t>3.2.2.c.</t>
  </si>
  <si>
    <t>3.2.2.c. Capacidad total de tratamiento de aguas residuales urbanas</t>
  </si>
  <si>
    <t>3.2.2.c.1. Número de plantas de tratamiento aguas residuales urbanas</t>
  </si>
  <si>
    <t>3.2.2.c.2. Capacidad de las plantas de tratamiento aguas residuales urbanas</t>
  </si>
  <si>
    <t>3.2.2.d.</t>
  </si>
  <si>
    <t>3.2.2.d. Capacidad total de tratamiento de aguas residuales industriales</t>
  </si>
  <si>
    <t>3.2.2.d.1.</t>
  </si>
  <si>
    <t>3.2.2.d.1. Número de plantas de tratamiento aguas residuales industriales</t>
  </si>
  <si>
    <t>3.2.2.d.2.</t>
  </si>
  <si>
    <t>3.2.2.d.2. Capacidad de las plantas de tratamiento aguas residuales industriales</t>
  </si>
  <si>
    <t>3.2.3.a.</t>
  </si>
  <si>
    <t>3.2.3.a. Descarga de aguas residuales</t>
  </si>
  <si>
    <t>3.2.3.a.1.</t>
  </si>
  <si>
    <t>3.2.3.a.1. Volumen total de aguas residuales descargadas al ambiente después de ser tratadas</t>
  </si>
  <si>
    <t>3.2.3.a.2.</t>
  </si>
  <si>
    <t>3.2.3.a.2. Volumen total de aguas residuales descargadas al ambiente sin tratamiento</t>
  </si>
  <si>
    <t>3.3.1.a. Cantidad de desechos generada por fuente </t>
  </si>
  <si>
    <t>3.3.2.a.</t>
  </si>
  <si>
    <t>3.3.2.a. Desechos municipales</t>
  </si>
  <si>
    <t>3.3.2.a.1.</t>
  </si>
  <si>
    <t>3.3.2.a.1. Total de desechos municipales recolectados</t>
  </si>
  <si>
    <t>3.3.2.a.2.</t>
  </si>
  <si>
    <t xml:space="preserve">3.3.2.a.2. Cantidad de desechos municipales tratados por tipo de tratamientos y disposición </t>
  </si>
  <si>
    <t>3.3.2.a.3.</t>
  </si>
  <si>
    <t xml:space="preserve">3.3.2.a.3. Número de instalaciones para tratamiento y disposición de desechos municipales </t>
  </si>
  <si>
    <t>3.3.2.a.4.</t>
  </si>
  <si>
    <t>3.3.2.a.4. Capacidad de las instalaciones para tratamiento y disposición de desechos municipales</t>
  </si>
  <si>
    <t>3.3.2.b.</t>
  </si>
  <si>
    <t xml:space="preserve">3.3.2.b. Desechos peligrosos </t>
  </si>
  <si>
    <t>3.3.2.b.1.</t>
  </si>
  <si>
    <t xml:space="preserve">3.3.2.b.1. Total de desechos peligrosos recolectados </t>
  </si>
  <si>
    <t>3.3.2.b.2.</t>
  </si>
  <si>
    <t>3.3.2.b.2. Cantidad de desechos peligrosos tratados por tipo de tratamiento y disposición</t>
  </si>
  <si>
    <t>3.3.2.b.3.</t>
  </si>
  <si>
    <t>3.3.2.b.3. Número de instalaciones para tratamiento y disposición de desechos peligrosos</t>
  </si>
  <si>
    <t>3.3.2.b.4.</t>
  </si>
  <si>
    <t>3.3.2.b.4. Capacidad de las instalaciones para tratamiento y disposición de desechos peligrosos</t>
  </si>
  <si>
    <t>3.3.2.c.</t>
  </si>
  <si>
    <t>3.3.2.c. Otros desechos - industriales</t>
  </si>
  <si>
    <t>3.3.2.c.1.</t>
  </si>
  <si>
    <t>3.3.2.c.1. Total de otros desechos - industriales recolectados</t>
  </si>
  <si>
    <t>3.3.2.c.2.</t>
  </si>
  <si>
    <t>3.3.2.c.2. Cantidad de otros desechos - industriales tratados por tipo de tratamientos y disposición</t>
  </si>
  <si>
    <t>3.3.2.c.3.</t>
  </si>
  <si>
    <t>3.3.2.c.3. Número de instalaciones para tratamiento y disposición de otros desechos - industriales</t>
  </si>
  <si>
    <t>3.3.2.c.4.</t>
  </si>
  <si>
    <t>3.3.2.c.4. Capacidad de las instalaciones para tratamiento y disposición de otros desechos - industriales</t>
  </si>
  <si>
    <t>3.4.1.a.</t>
  </si>
  <si>
    <t xml:space="preserve">3.4.1.a. Cantidad total de fertilizantes usados </t>
  </si>
  <si>
    <t>3.4.1.a.1.</t>
  </si>
  <si>
    <t>3.4.1.a.1. Cantidad total de fertilizantes usados: Fertilizantes naturales (también en 2.5.1.b y 2.5.3.b)</t>
  </si>
  <si>
    <t>3.4.1.a.2.</t>
  </si>
  <si>
    <t>3.4.1.a.2. Cantidad total de fertilizantes usados: Fertilizantes químicos (también en 2.5.1.b y 2.5.3.b)</t>
  </si>
  <si>
    <t>4.1.1.a.</t>
  </si>
  <si>
    <t xml:space="preserve">4.1.1.a. Ocurrencia de eventos naturales extremos  y desastres </t>
  </si>
  <si>
    <t>4.1.1.a.1.</t>
  </si>
  <si>
    <t>4.1.1.a.1. Tipo de evento natural extremo y desastre (geofísico meteorológico, hidrológico, climatológico, biológico)</t>
  </si>
  <si>
    <t>4.1.1.a.2.</t>
  </si>
  <si>
    <t>4.1.1.a.2. Ocurrencia de eventos naturales extremos  y desastres (Localización)</t>
  </si>
  <si>
    <t>4.1.1.a.3.</t>
  </si>
  <si>
    <t>4.1.1.a.4.</t>
  </si>
  <si>
    <t>4.1.1.a.4. Ocurrencia de eventos naturales extremos  y desastres (Fecha de ocurrencia)</t>
  </si>
  <si>
    <t>4.1.1.a.5.</t>
  </si>
  <si>
    <t>4.1.1.a.5. Ocurrencia de eventos naturales extremos  y desastres (Duración)</t>
  </si>
  <si>
    <t>4.1.2.a.</t>
  </si>
  <si>
    <t xml:space="preserve">4.1.2.a. Personas afectadas por eventos naturales extremos  y desastres </t>
  </si>
  <si>
    <t>4.1.2.a.1.</t>
  </si>
  <si>
    <t>4.1.2.a.1. Personas afectadas por eventos naturales extremos  y desastres (Número de personas muertas)</t>
  </si>
  <si>
    <t>4.1.2.a.2.</t>
  </si>
  <si>
    <t>4.1.2.a.2. Personas afectadas por eventos naturales extremos  y desastres (Número de personas heridas)</t>
  </si>
  <si>
    <t>4.1.2.a.3.</t>
  </si>
  <si>
    <t>4.1.2.a.3. Personas afectadas por eventos naturales extremos  y desastres (Número de personas sin hogar)</t>
  </si>
  <si>
    <t>4.1.2.a.4.</t>
  </si>
  <si>
    <t>4.1.2.a.4. Personas afectadas por eventos naturales extremos  y desastres (Número de personas afectadas)</t>
  </si>
  <si>
    <t>4.1.2.d.</t>
  </si>
  <si>
    <t>4.1.2.d. Efectos de los eventos naturales extremos y desastres  sobre la integridad de los ecosistemas</t>
  </si>
  <si>
    <t>4.1.2.d.1.</t>
  </si>
  <si>
    <t xml:space="preserve">4.1.2.d.1. Área afectada por desastres naturales </t>
  </si>
  <si>
    <t>4.1.2.d.2.</t>
  </si>
  <si>
    <t>4.1.2.d.2. Pérdida de cobertura vegetal por desastres naturales</t>
  </si>
  <si>
    <t>4.1.2.d.3.</t>
  </si>
  <si>
    <t>4.1.2.d.3. Área de cuencas afectadas por desastres naturales</t>
  </si>
  <si>
    <t>4.1.2.d.4.</t>
  </si>
  <si>
    <t>4.2.1.a.</t>
  </si>
  <si>
    <t xml:space="preserve">4.2.1.a. Ocurrencia de desastres tecnológicos </t>
  </si>
  <si>
    <t>4.2.1.a.1.</t>
  </si>
  <si>
    <t>4.2.1.a.1. Tipo de desastre tecnológico (industrial, transporte, misceláneo)</t>
  </si>
  <si>
    <t>4.2.1.a.2.</t>
  </si>
  <si>
    <t>4.2.1.a.3.</t>
  </si>
  <si>
    <t>4.2.1.a.4.</t>
  </si>
  <si>
    <t>4.2.2.a.</t>
  </si>
  <si>
    <t>4.2.2.a. Personas afectadas por desastres tecnológicos</t>
  </si>
  <si>
    <t>4.2.2.a.1.</t>
  </si>
  <si>
    <t>4.2.2.a.2.</t>
  </si>
  <si>
    <t>4.2.2.a.3.</t>
  </si>
  <si>
    <t>4.2.2.a.4.</t>
  </si>
  <si>
    <t>4.2.2.d.</t>
  </si>
  <si>
    <t>4.2.2.d. Efectos de los desastres tecnológicos sobre la integridad de los ecosistemas</t>
  </si>
  <si>
    <t>4.2.2.d.1.</t>
  </si>
  <si>
    <t xml:space="preserve">4.2.2.d.1. Área afectada por desastres tecnológicos </t>
  </si>
  <si>
    <t>4.2.2.d.2.</t>
  </si>
  <si>
    <t xml:space="preserve">4.2.2.d.2. Pérdida de cobertura vegetal por desastres tecnológicos </t>
  </si>
  <si>
    <t>4.2.2.d.3.</t>
  </si>
  <si>
    <t xml:space="preserve">4.2.2.d.3. Área de cuencas afectadas por desastres tecnológicos </t>
  </si>
  <si>
    <t>4.2.2.d.4.</t>
  </si>
  <si>
    <t>4.2.2.d.4. Otros (ej.:  para derrames de petróleo: volumen de petróleo liberado al ambiente, impacto sobre el ecosistema)</t>
  </si>
  <si>
    <t>5.2.1.a.</t>
  </si>
  <si>
    <t>5.2.1.a. Enfermedades y condiciones transmitidas por del aire</t>
  </si>
  <si>
    <t>5.2.1.a.1.</t>
  </si>
  <si>
    <t>5.2.1.a.2.</t>
  </si>
  <si>
    <t>5.2.1.a.3.</t>
  </si>
  <si>
    <t>5.2.1.a.3. Enfermedades y condiciones transmitidas por del aire (Mortalidad)</t>
  </si>
  <si>
    <t>5.2.1.a.4.</t>
  </si>
  <si>
    <t>5.2.1.a.5.</t>
  </si>
  <si>
    <t>5.2.2.a.</t>
  </si>
  <si>
    <t>5.2.2.a. Enfermedades y condiciones relacionadas con el agua</t>
  </si>
  <si>
    <t>5.2.2.a.1.</t>
  </si>
  <si>
    <t>5.2.2.a.2.</t>
  </si>
  <si>
    <t>5.2.2.a.3.</t>
  </si>
  <si>
    <t>5.2.2.a.3. Enfermedades y condiciones relacionadas con el agua (Mortalidad)</t>
  </si>
  <si>
    <t>5.2.2.a.4.</t>
  </si>
  <si>
    <t>5.2.2.a.5.</t>
  </si>
  <si>
    <t>5.2.3.a.</t>
  </si>
  <si>
    <t>5.2.3.a. Enfermedades transmitidas por vectores</t>
  </si>
  <si>
    <t>5.2.3.a.1.</t>
  </si>
  <si>
    <t>5.2.3.a.2.</t>
  </si>
  <si>
    <t>5.2.3.a.3.</t>
  </si>
  <si>
    <t>5.2.3.a.3. Enfermedades transmitidas por vectores (Mortalidad)</t>
  </si>
  <si>
    <t>5.2.3.a.4.</t>
  </si>
  <si>
    <t>5.2.3.a.5.</t>
  </si>
  <si>
    <t>5.2.4.a.</t>
  </si>
  <si>
    <t>5.2.4.a. Problemas asociados con la exposición excesiva a la radiación UV</t>
  </si>
  <si>
    <t>5.2.4.a.1.</t>
  </si>
  <si>
    <t>5.2.4.a.2.</t>
  </si>
  <si>
    <t>5.2.4.a.3.</t>
  </si>
  <si>
    <t>5.2.4.a.4.</t>
  </si>
  <si>
    <t>5.2.5.a.</t>
  </si>
  <si>
    <t>5.2.5.a. Enfermedades y condiciones relacionadas con sustancias tóxicas y radiación nuclear</t>
  </si>
  <si>
    <t>5.2.5.a.1.</t>
  </si>
  <si>
    <t>5.2.5.a.2.</t>
  </si>
  <si>
    <t>5.2.5.a.3.</t>
  </si>
  <si>
    <t>5.2.5.a.4.</t>
  </si>
  <si>
    <t>6.1.1.a.</t>
  </si>
  <si>
    <t>6.1.1.a. Gasto público en protección ambiental y gestión de recursos naturales</t>
  </si>
  <si>
    <t>6.1.1.a.1.</t>
  </si>
  <si>
    <t>6.1.1.a.1. Gasto público anual en protección ambiental</t>
  </si>
  <si>
    <t>6.1.1.a.2.</t>
  </si>
  <si>
    <t>6.1.1.a.2. Gasto público anual en gestión de recursos naturales</t>
  </si>
  <si>
    <t>6.1.2.a.</t>
  </si>
  <si>
    <t>6.1.2.a. Gasto del sector privado en protección ambiental y en gestión de recursos naturales</t>
  </si>
  <si>
    <t>6.1.2.a.1.</t>
  </si>
  <si>
    <t>6.1.2.a.1. Gasto anual de empresas privadas en protección ambiental</t>
  </si>
  <si>
    <t>6.1.2.a.2.</t>
  </si>
  <si>
    <t>6.1.2.a.2. Gasto anual de empresas privadas en gestión de recursos naturales</t>
  </si>
  <si>
    <t>6.1.2.a.3.</t>
  </si>
  <si>
    <t>6.1.2.a.3. Gasto anual de instituciones sin fines de lucro en protección ambiental</t>
  </si>
  <si>
    <t>6.1.2.a.4.</t>
  </si>
  <si>
    <t>6.1.2.a.4. Gasto anual de instituciones sin fines de lucro en gestión de recursos naturales</t>
  </si>
  <si>
    <t>6.1.2.a.5.</t>
  </si>
  <si>
    <t>6.1.2.a.5. Gasto anual de los hogares en protección ambiental</t>
  </si>
  <si>
    <t>6.1.2.a.6.</t>
  </si>
  <si>
    <t>6.1.2.a.6. Gasto anual de los hogares en gestión de recursos naturales</t>
  </si>
  <si>
    <t>6.2.1.a.</t>
  </si>
  <si>
    <t>6.2.1.a. Instituciones ambientales gubernamentales y sus recursos</t>
  </si>
  <si>
    <t>6.2.1.a.1.</t>
  </si>
  <si>
    <t>6.2.1.a.1. Nombre de la principal autoridad/agencia ambiental y año de establecimiento</t>
  </si>
  <si>
    <t>6.2.1.a.2.</t>
  </si>
  <si>
    <t xml:space="preserve">6.2.1.a.2. Presupuesto anual de la principal autoridad/agencia ambiental </t>
  </si>
  <si>
    <t>6.2.1.a.3.</t>
  </si>
  <si>
    <t>6.2.1.a.3. Número de personas que trabajan en la principal autoridad/agencia ambiental</t>
  </si>
  <si>
    <t>6.2.1.a.4.</t>
  </si>
  <si>
    <t>6.2.1.a.4. Lista de departamentos ambientales en otras autoridades/agencias y año de establecimiento</t>
  </si>
  <si>
    <t>6.2.1.a.5.</t>
  </si>
  <si>
    <t>6.2.1.a.5. Presupuesto anual de departamentos ambientales en otras autoridades/agencias</t>
  </si>
  <si>
    <t>6.2.1.a.6.</t>
  </si>
  <si>
    <t>6.2.1.a.6. Número de personas que trabajan en los departamentos ambientales en otras autoridades /agencias</t>
  </si>
  <si>
    <t>6.2.1.b.</t>
  </si>
  <si>
    <t>6.2.1.b. Otras instituciones ambientales y sus recursos</t>
  </si>
  <si>
    <t>6.2.1.b.1.</t>
  </si>
  <si>
    <t>6.2.1.b.2.</t>
  </si>
  <si>
    <t>6.2.1.b.3.</t>
  </si>
  <si>
    <t>6.2.2.a.</t>
  </si>
  <si>
    <t>6.2.2.a. Regulación directa</t>
  </si>
  <si>
    <t>6.2.2.a.1.</t>
  </si>
  <si>
    <t>6.2.2.a.1. Lista de contaminantes regulados y su descripción (ej.: por año de adopción y niveles máximos permitidos)</t>
  </si>
  <si>
    <t>6.2.2.a.2.</t>
  </si>
  <si>
    <t>6.2.2.a.2. Descripción de sistemas de concesión de licencias para garantizar el cumplimientos de las normas ambientales para las empresas u otras nuevas instalaciones (ej.:  nombre, año de establecimientos)</t>
  </si>
  <si>
    <t>6.2.2.a.3.</t>
  </si>
  <si>
    <t>6.2.2.a.3. Número de solicitudes de licencias recibidas y aprobadas por año</t>
  </si>
  <si>
    <t>6.2.2.a.4.</t>
  </si>
  <si>
    <t>6.2.2.a.4. Lista de cuotas de extracción de recursos biológicos</t>
  </si>
  <si>
    <t>6.2.2.a.5.</t>
  </si>
  <si>
    <t>6.2.2.a.5. Presupuesto y número de personas dedicado a la aplicación y cumplimiento de las normas ambientales</t>
  </si>
  <si>
    <t>6.2.2.b.</t>
  </si>
  <si>
    <t xml:space="preserve">6.2.2.b. Instrumentos económicos </t>
  </si>
  <si>
    <t>6.2.2.b.1.</t>
  </si>
  <si>
    <t>6.2.2.b.1. Lista y descripción de impuestos ecológicos (verdes)/ambientales (ej.: año de establecimiento)</t>
  </si>
  <si>
    <t>6.2.2.b.2.</t>
  </si>
  <si>
    <t>6.2.2.b.2. Lista y descripción de subsidios ambientales relevantes (ej.: año de establecimiento)</t>
  </si>
  <si>
    <t>6.2.2.b.3.</t>
  </si>
  <si>
    <t>6.2.2.b.3. Lista de programas de certificación ambiental y eco-etiquetado</t>
  </si>
  <si>
    <t>6.2.2.b.4.</t>
  </si>
  <si>
    <t xml:space="preserve">6.2.2.b.4. Permisos de emisiones transados  </t>
  </si>
  <si>
    <t>6.2.3.a.</t>
  </si>
  <si>
    <t>6.2.3.a. Participación en los Acuerdos Multilaterales Ambientales (AMAs) y otras convenciones ambientales globales.</t>
  </si>
  <si>
    <t>6.2.3.a.1.</t>
  </si>
  <si>
    <t>6.2.3.a.1. Lista y descripción de los AAMs y otras convenciones ambientales globales (ej.: año de participación del país(d))</t>
  </si>
  <si>
    <t>6.3.1.a.</t>
  </si>
  <si>
    <t>6.3.1.a. Sistemas nacionales de preparación y gestión ante eventos naturales extremos y desastres</t>
  </si>
  <si>
    <t>6.3.1.a.1.</t>
  </si>
  <si>
    <t>6.3.1.a.1. Existencia de planes/programas nacionales de gestión desastres</t>
  </si>
  <si>
    <t>6.3.1.a.2.</t>
  </si>
  <si>
    <t>6.3.1.a.2. Descripción de los planes/programas nacionales de gestión de desastres (ej.: número de personas)</t>
  </si>
  <si>
    <t>6.3.1.a.3.</t>
  </si>
  <si>
    <t>6.3.1.a.3. Número y tipo de refugios instalados o listos para ser desplegados</t>
  </si>
  <si>
    <t>6.3.1.a.4.</t>
  </si>
  <si>
    <t>6.3.1.a.4. Número y tipo de especialistas certificados internacionalmente en gestión de emergencias y recuperación</t>
  </si>
  <si>
    <t>6.3.1.a.5.</t>
  </si>
  <si>
    <t xml:space="preserve">6.3.1.a.5. Número de voluntarios </t>
  </si>
  <si>
    <t>6.3.1.a.6.</t>
  </si>
  <si>
    <t>6.3.1.a.6. Cantidad acopiada de primeros auxilios, suministros de emergencia y equipos</t>
  </si>
  <si>
    <t>6.3.1.a.7.</t>
  </si>
  <si>
    <t xml:space="preserve">6.3.1.a.7. Existencia de sistemas de alerta temprana para todos los peligros principales </t>
  </si>
  <si>
    <t>6.3.1.a.8.</t>
  </si>
  <si>
    <t xml:space="preserve">6.3.1.a.8. Gasto en prevención de desastres, preparación, limpieza y rehabilitación </t>
  </si>
  <si>
    <t>6.3.2.a.</t>
  </si>
  <si>
    <t>6.3.2.a. Sistemas nacionales de preparación y gestión de desastres tecnológicos</t>
  </si>
  <si>
    <t>6.3.2.a.1.</t>
  </si>
  <si>
    <t>6.3.2.a.1. Existencia y descripción de planes/programas públicos (y privados cuando estén disponibles) de gestión de desastres (ej.: número de personas)</t>
  </si>
  <si>
    <t>6.3.2.a.2.</t>
  </si>
  <si>
    <t>6.3.2.a.2. Gasto en prevención de desastres, preparación, limpieza y rehabilitación</t>
  </si>
  <si>
    <t>6.4.1.a.</t>
  </si>
  <si>
    <t>6.4.1.a. Sistemas de información ambiental</t>
  </si>
  <si>
    <t>6.4.1.a.1.</t>
  </si>
  <si>
    <t>6.4.1.a.1. Existencia de un sistema de información ambiental de acceso público</t>
  </si>
  <si>
    <t>6.4.1.a.2.</t>
  </si>
  <si>
    <t>6.4.1.a.2. Número de visitas/usuarios anuales de programas específicos de información ambiental o sistemas de información ambiental</t>
  </si>
  <si>
    <t>6.4.1.b.</t>
  </si>
  <si>
    <t>6.4.1.b. Estadísticas ambientales</t>
  </si>
  <si>
    <t>6.4.1.b.1.</t>
  </si>
  <si>
    <t>6.4.1.b.1. Descripción de programas nacionales de estadísticas ambientales (ej.: existencia, año de establecimiento, organismo rector, recursos humanos y financieros)</t>
  </si>
  <si>
    <t>6.4.1.b.2.</t>
  </si>
  <si>
    <t>6.4.1.b.2. Número y tipo de productos estadísticos ambientales y periodicidad de las actualizaciones</t>
  </si>
  <si>
    <t>6.4.1.b.3.</t>
  </si>
  <si>
    <t>6.4.1.b.3. Existencia y número de instituciones participantes en plataformas o comités interinstitucionales de estadísticas ambientales</t>
  </si>
  <si>
    <t>6.4.2.a.</t>
  </si>
  <si>
    <t>6.4.2.a. Educación ambiental</t>
  </si>
  <si>
    <t>6.4.2.a.1.</t>
  </si>
  <si>
    <t>6.4.2.a.1. Asignación de recursos por parte de las autoridades centrales o locales para la educación ambiental</t>
  </si>
  <si>
    <t>6.4.2.a.2.</t>
  </si>
  <si>
    <t>6.4.2.a.2. Número y descripción de los programas de educación ambiental en las escuelas</t>
  </si>
  <si>
    <t>6.4.2.a.3.</t>
  </si>
  <si>
    <t xml:space="preserve">6.4.2.a.3. Número de estudiantes de educación superior que cursan estudios relacionados con el medio ambiente (ej.: ciencias, administración, educación, ingeniería) </t>
  </si>
  <si>
    <t>6.4.3.a.</t>
  </si>
  <si>
    <t xml:space="preserve">6.4.3.a. Percepción y conciencia ambiental pública </t>
  </si>
  <si>
    <t>6.4.3.a.1.</t>
  </si>
  <si>
    <t>6.4.3.a.1. Conocimientos y actitudes sobre problemas o preocupaciones ambientales</t>
  </si>
  <si>
    <t>6.4.3.a.2.</t>
  </si>
  <si>
    <t>6.4.3.a.2. Conocimientos y actitudes respecto a políticas ambientales</t>
  </si>
  <si>
    <t>6.4.4.a.</t>
  </si>
  <si>
    <t>6.4.4.a. Participación/acción ambiental</t>
  </si>
  <si>
    <t>6.4.4.a.1.</t>
  </si>
  <si>
    <t>6.4.4.a.1. Existencia de ONGs pro-ambientales (número de ONGs y sus recursos humanos y financieros)</t>
  </si>
  <si>
    <t>6.4.4.a.2.</t>
  </si>
  <si>
    <t>6.4.4.a.2. Número de actividades pro-ambientales</t>
  </si>
  <si>
    <t>6.4.4.a.3.</t>
  </si>
  <si>
    <t>6.4.4.a.3. Número de programas pro-ambientales</t>
  </si>
  <si>
    <t>(en blanco)</t>
  </si>
  <si>
    <t xml:space="preserve"> Se requiere mayor investigación para desarrollar las estadísticas necesarias en este tema.</t>
  </si>
  <si>
    <t>Categoría MDEA: b. Población que vive en áreas rurales</t>
  </si>
  <si>
    <t>5.1.1.b. Población por sexo, en zona rural</t>
  </si>
  <si>
    <t>Población por sexo, en zona rural</t>
  </si>
  <si>
    <t xml:space="preserve">Cantidad de personas que residente en la zona rural, en un período de tiempo determinado.
Población rural se refiere a las personas que viven en zonas urbanas según la definición de la oficina nacional de estadísticas.
En el último censo del año 2011 la calificación de urbano y rural se hizo para cada Unidad Geoestadística Mínima (UGM), según sus características; para ello se utilizó la siguiente definición:
Rural: Son el resto de áreas del país no ubicadas en el área urbana, que reúnen características, tales como: un predominio de actividades agropecuaria, pecuarias, silvícola y turísticas; dentro de esas zonas se pueden encontrar conglomerados de viviendas y viviendas dispersas; así como centros poblados, con disposición de servicios de infraestructura como electricidad, agua potable y teléfono; cuentan con servicios como escuela, iglesia, parque o plaza de esparcimiento, centro de salud, guardia rural, etc.; pequeños o medianos comercios relacionados algunos con el suministro de bienes para la producción agrícola; y un nombre determinado que distintivo que los distingue de otros poblados o caseríos. </t>
  </si>
  <si>
    <t>Población que utiliza fuentes mejoradas de agua</t>
  </si>
  <si>
    <t>Categoría MDEA: b. Población que utiliza servicios de saneamiento mejorados</t>
  </si>
  <si>
    <t>5.1.2.b. Población que utiliza instalaciones sanitarias mejoradas</t>
  </si>
  <si>
    <t>Población que utiliza instalaciones sanitarias mejoradas</t>
  </si>
  <si>
    <t>Categoría MDEA: d.Población conectada al servicio de alcantarillado</t>
  </si>
  <si>
    <t>Categoría MDEA: e. Población conectada al servicio de tratamiento de aguas residuales</t>
  </si>
  <si>
    <t>Categoría MDEA: f. Población con servicio de abastecimiento  de agua</t>
  </si>
  <si>
    <t>Categoría MDEA: g. Precio del agua</t>
  </si>
  <si>
    <t>Descripción de las cuencas hidrográficas de Costa Rica</t>
  </si>
  <si>
    <t>Caudal promedio y espesor promedio de los acuíferos de Costa Rica</t>
  </si>
  <si>
    <t>Nitrógeno amoniacal en sitios de monitoreo de cuerpos de agua según cuenca hidrográfica</t>
  </si>
  <si>
    <t>Demanda Bioquímica de oxígeno (DBO) en sitios de monitoreo de cuerpos de agua según cuenca hidrográfica</t>
  </si>
  <si>
    <t>Demanda química de oxígeno (DQO) en sitios de monitoreo de cuerpos de agua según cuenca hidrográfica</t>
  </si>
  <si>
    <t>pH en sitios de monitoreo de cuerpos de agua según cuenca hidrográfica</t>
  </si>
  <si>
    <t>Temperatura en sitios de monitoreo de cuerpos de agua según cuenca hidrográfica</t>
  </si>
  <si>
    <t>Solidos suspendidos totales en sitios de monitoreo de cuerpos de agua según cuenca hidrográfica</t>
  </si>
  <si>
    <t>Saturación de oxígeno en sitios de monitoreo de cuerpos de agua según cuenca hidrográfica</t>
  </si>
  <si>
    <t>Mapa de regiones climáticas</t>
  </si>
  <si>
    <t xml:space="preserve">Fuente: IMTA (2008). Elaboración de balances hídricos por cuencas hidrográficas y propuesta de modernización de las redes de Costa Rica. Balances hídricos mensuales oferta y demanda.  Instituto Mexicano de Teconología del Agua (IMTA). San José, Costa Rica. </t>
  </si>
  <si>
    <t>Medición directa</t>
  </si>
  <si>
    <t>Indica la longitud aproximada de los principales ríos en Costa Rica, desde su fuente hasta su punto de descarga.</t>
  </si>
  <si>
    <t>Ninguna</t>
  </si>
  <si>
    <t xml:space="preserve">Solamente corresponde a información de los principales ríos, no a la totalidad de los ríos del país. </t>
  </si>
  <si>
    <t>Desde: No aplica</t>
  </si>
  <si>
    <t xml:space="preserve">Hasta: No aplica </t>
  </si>
  <si>
    <t>Otro: No aplica</t>
  </si>
  <si>
    <t xml:space="preserve">Dirección de Agua - Ministerio de Ambiente y Energía </t>
  </si>
  <si>
    <t>Fuente bibilográfica</t>
  </si>
  <si>
    <t xml:space="preserve">José Miguel Zeledón Calderón </t>
  </si>
  <si>
    <t>Ministerio de Ambiente y Energía</t>
  </si>
  <si>
    <t>Dirección de Agua</t>
  </si>
  <si>
    <t>Director de Agua</t>
  </si>
  <si>
    <t>2102-2603</t>
  </si>
  <si>
    <t>ODS 6</t>
  </si>
  <si>
    <t>26 de setiembre de 2019</t>
  </si>
  <si>
    <t xml:space="preserve">ninguno </t>
  </si>
  <si>
    <t xml:space="preserve">no aplica </t>
  </si>
  <si>
    <t xml:space="preserve">Vivian González </t>
  </si>
  <si>
    <t>1.1.2.d.1. Descripción de las cuencas hidrográficas de Costa Rica</t>
  </si>
  <si>
    <r>
      <t>Km</t>
    </r>
    <r>
      <rPr>
        <vertAlign val="superscript"/>
        <sz val="11"/>
        <rFont val="Calibri"/>
        <family val="2"/>
        <scheme val="minor"/>
      </rPr>
      <t>2</t>
    </r>
  </si>
  <si>
    <t>CÓDIGO</t>
  </si>
  <si>
    <t xml:space="preserve">NOMBRE DE LA CUENCA </t>
  </si>
  <si>
    <t>AREA</t>
  </si>
  <si>
    <t>87-01</t>
  </si>
  <si>
    <t>Río Sixaola</t>
  </si>
  <si>
    <t>89-34</t>
  </si>
  <si>
    <t>Río Changuinola</t>
  </si>
  <si>
    <t>100-33</t>
  </si>
  <si>
    <t>Río Esquinas</t>
  </si>
  <si>
    <t>100-32</t>
  </si>
  <si>
    <t>Ríos de la Panínsula de Osa</t>
  </si>
  <si>
    <t>98-31</t>
  </si>
  <si>
    <t>Río Grande de  Térraba</t>
  </si>
  <si>
    <t>96-30</t>
  </si>
  <si>
    <t>94-29</t>
  </si>
  <si>
    <t>92-28</t>
  </si>
  <si>
    <t>90-27</t>
  </si>
  <si>
    <t>88-26</t>
  </si>
  <si>
    <t>86-25</t>
  </si>
  <si>
    <t>84-24</t>
  </si>
  <si>
    <t>Río Grande de Tárcoles</t>
  </si>
  <si>
    <t>82-23</t>
  </si>
  <si>
    <t>80-22</t>
  </si>
  <si>
    <t>78-21</t>
  </si>
  <si>
    <t>Río Abangares</t>
  </si>
  <si>
    <t>76-20</t>
  </si>
  <si>
    <t>Río Bebedero</t>
  </si>
  <si>
    <t>74-19</t>
  </si>
  <si>
    <t>Río Tempisque</t>
  </si>
  <si>
    <t>72-18</t>
  </si>
  <si>
    <t>Ríos de la Península de Nicoya</t>
  </si>
  <si>
    <t>69-17</t>
  </si>
  <si>
    <t>Río Zapote</t>
  </si>
  <si>
    <t>69-16</t>
  </si>
  <si>
    <t>Río Frío</t>
  </si>
  <si>
    <t>69-15</t>
  </si>
  <si>
    <t>Río Pocosol</t>
  </si>
  <si>
    <t>69-14</t>
  </si>
  <si>
    <t>Río San Carlos</t>
  </si>
  <si>
    <t>69-13</t>
  </si>
  <si>
    <t>Río Cureña</t>
  </si>
  <si>
    <t>69-12</t>
  </si>
  <si>
    <t>69-11</t>
  </si>
  <si>
    <t>Río Chirripó</t>
  </si>
  <si>
    <t>71-10</t>
  </si>
  <si>
    <t>Río Tortuguero</t>
  </si>
  <si>
    <t>73-09</t>
  </si>
  <si>
    <t>75-08</t>
  </si>
  <si>
    <t>Río Pacuare</t>
  </si>
  <si>
    <t>77-07</t>
  </si>
  <si>
    <t>Río Madre de Dios</t>
  </si>
  <si>
    <t>79-06</t>
  </si>
  <si>
    <t>Río Matina</t>
  </si>
  <si>
    <t>81-05</t>
  </si>
  <si>
    <t>Río Moin</t>
  </si>
  <si>
    <t>83-04</t>
  </si>
  <si>
    <t>Río Bananito</t>
  </si>
  <si>
    <t>83-03</t>
  </si>
  <si>
    <t>Río Banano</t>
  </si>
  <si>
    <t>85-02</t>
  </si>
  <si>
    <t>Río La Estrellla</t>
  </si>
  <si>
    <t>Descripción de las principales cuencas hidrográficas</t>
  </si>
  <si>
    <t>Con el sistema de información geográfica de la Dirección de Agua se estiman los kilómetros cuadrádos que están contenidos dentro de la delimitación de cada cuenca.</t>
  </si>
  <si>
    <t>Representa los kilometros cuadrados que comprende cada cuenca.</t>
  </si>
  <si>
    <t xml:space="preserve">Desde: No aplica </t>
  </si>
  <si>
    <t xml:space="preserve">No aplica </t>
  </si>
  <si>
    <t>Dirección de Agua - Ministerio de Ambiente y Energía</t>
  </si>
  <si>
    <t>Sistema de Información Geográfica de la Dirección de Agua</t>
  </si>
  <si>
    <t>Categoría MDEA: f. Acuíferos</t>
  </si>
  <si>
    <t>Variable MDEA: f. Acuíferos</t>
  </si>
  <si>
    <t>1.1.2.f. Caudal promedio y espesor promedio de los acuíferos de Costa Rica</t>
  </si>
  <si>
    <t xml:space="preserve">litros / segundos y metros </t>
  </si>
  <si>
    <t>Caudal promedio 
(L/s)</t>
  </si>
  <si>
    <t>Espesor promedio 
(m)</t>
  </si>
  <si>
    <t>0,3 - 12</t>
  </si>
  <si>
    <t>1 - 5</t>
  </si>
  <si>
    <t>2 - 6</t>
  </si>
  <si>
    <t>2 - 5</t>
  </si>
  <si>
    <t xml:space="preserve">1 - 10 </t>
  </si>
  <si>
    <t>10 - 30</t>
  </si>
  <si>
    <t>1 - 3</t>
  </si>
  <si>
    <t>5 - 25</t>
  </si>
  <si>
    <t>2 - 20</t>
  </si>
  <si>
    <t>3 - 100</t>
  </si>
  <si>
    <t>1 - 40</t>
  </si>
  <si>
    <t>1 - 15</t>
  </si>
  <si>
    <t>1 - 7</t>
  </si>
  <si>
    <t>0,2 - 3</t>
  </si>
  <si>
    <t>0,2 - 5</t>
  </si>
  <si>
    <t>1 - 10</t>
  </si>
  <si>
    <t>1 - 6</t>
  </si>
  <si>
    <t>20 - 100</t>
  </si>
  <si>
    <t>Los datos presentados corresponden al espesor promedio de estos acuíferos y al caudal promedio que suele aportar cada fuente de abastecimiento.</t>
  </si>
  <si>
    <t xml:space="preserve">Nacional </t>
  </si>
  <si>
    <t>Por acuífero</t>
  </si>
  <si>
    <t>Los datos presentados corresponden solamente al espesor promedio de estos acuíferos y al caudal promedio que suele aportar cada fuente de abastecimiento.</t>
  </si>
  <si>
    <t xml:space="preserve">Otro: No aplica </t>
  </si>
  <si>
    <t xml:space="preserve">Variable MDEA:  1. Niveles de concentración de nitrógeno </t>
  </si>
  <si>
    <t xml:space="preserve">Identificación del sitio de monitoreo </t>
  </si>
  <si>
    <t>FASE 1: CUENCAS DE LA REGIÓN CENTRAL Y PACÍFICO CENTRAL</t>
  </si>
  <si>
    <t>N/A</t>
  </si>
  <si>
    <t>(Oct-16)</t>
  </si>
  <si>
    <t>(Nov-16)</t>
  </si>
  <si>
    <t>(Feb-17)</t>
  </si>
  <si>
    <t>(May-17)</t>
  </si>
  <si>
    <t>FASE 2: CUENCAS DE LA REGIÓN CARIBE</t>
  </si>
  <si>
    <t>Río Taras</t>
  </si>
  <si>
    <t>FC-REV-01</t>
  </si>
  <si>
    <t>San Nicolás</t>
  </si>
  <si>
    <t>Río Purires</t>
  </si>
  <si>
    <t>FC-REV-02</t>
  </si>
  <si>
    <t>Guadalupe</t>
  </si>
  <si>
    <t>FC-REV-03</t>
  </si>
  <si>
    <t>El Guarco</t>
  </si>
  <si>
    <t>Río Agua Caliente</t>
  </si>
  <si>
    <t>FC-REV-04</t>
  </si>
  <si>
    <t>Dulce Nombre</t>
  </si>
  <si>
    <t>Río Grande de Orosi</t>
  </si>
  <si>
    <t>FC-REV-05</t>
  </si>
  <si>
    <t>Paraíso</t>
  </si>
  <si>
    <t>Orosí</t>
  </si>
  <si>
    <t>Río Pejibaye</t>
  </si>
  <si>
    <t>FC-REV-06</t>
  </si>
  <si>
    <t>Jiménez</t>
  </si>
  <si>
    <t>Pejibaye</t>
  </si>
  <si>
    <t>Río Atirro</t>
  </si>
  <si>
    <t>FC-REV-07</t>
  </si>
  <si>
    <t>La Suiza</t>
  </si>
  <si>
    <t>Río Tuis</t>
  </si>
  <si>
    <t>FC-REV-08</t>
  </si>
  <si>
    <t>Quebrada El Colorado</t>
  </si>
  <si>
    <t>FC-REV-09</t>
  </si>
  <si>
    <t>Río Páez</t>
  </si>
  <si>
    <t>FC-REV-10</t>
  </si>
  <si>
    <t>FC-REV-11</t>
  </si>
  <si>
    <t>FC-REV-12</t>
  </si>
  <si>
    <t>Limón</t>
  </si>
  <si>
    <t>Cairo</t>
  </si>
  <si>
    <t>FC-REV-13</t>
  </si>
  <si>
    <t>Madre de Dios</t>
  </si>
  <si>
    <t>FC-MAD-01</t>
  </si>
  <si>
    <t>Batán</t>
  </si>
  <si>
    <t>Río Caño Azul</t>
  </si>
  <si>
    <t>FC-MAD-02</t>
  </si>
  <si>
    <t>Pacuarito</t>
  </si>
  <si>
    <t>FC-MAD-03</t>
  </si>
  <si>
    <t>Moín</t>
  </si>
  <si>
    <t>Río Victoria</t>
  </si>
  <si>
    <t>FC-MOI-01</t>
  </si>
  <si>
    <t>Río Blanco</t>
  </si>
  <si>
    <t>Río Moín</t>
  </si>
  <si>
    <t>FC-MOI-02</t>
  </si>
  <si>
    <t>Río Limoncito</t>
  </si>
  <si>
    <t>FC-MOI-03</t>
  </si>
  <si>
    <t>Matama</t>
  </si>
  <si>
    <t>FC-MOI-04</t>
  </si>
  <si>
    <t>Bananito</t>
  </si>
  <si>
    <t>Río Vizcaya</t>
  </si>
  <si>
    <t>FC-BAN-01</t>
  </si>
  <si>
    <t>FC-BAN-02</t>
  </si>
  <si>
    <t>FC-BAN-03</t>
  </si>
  <si>
    <t>Río San Andrés</t>
  </si>
  <si>
    <t>FC-BAN-04</t>
  </si>
  <si>
    <t>FC-MAT-01</t>
  </si>
  <si>
    <t>FC-MAT-02</t>
  </si>
  <si>
    <t>FC-MAT-03</t>
  </si>
  <si>
    <t>Río Barbilla</t>
  </si>
  <si>
    <t>FC-MAT-04</t>
  </si>
  <si>
    <t>FC-MAT-05</t>
  </si>
  <si>
    <t>FC-MAT-06</t>
  </si>
  <si>
    <t>FC-MAT-07</t>
  </si>
  <si>
    <t>Chirripó</t>
  </si>
  <si>
    <t>FC-MAT-08</t>
  </si>
  <si>
    <t>FC-PAC-01</t>
  </si>
  <si>
    <t>Tayutic</t>
  </si>
  <si>
    <t>FC-PAC-02</t>
  </si>
  <si>
    <t>Tres Equis</t>
  </si>
  <si>
    <t>Río Siquirres</t>
  </si>
  <si>
    <t>FC-PAC-03</t>
  </si>
  <si>
    <t>FC-PAC-04</t>
  </si>
  <si>
    <t>FC-PAC-05</t>
  </si>
  <si>
    <t>FC-PAC-06</t>
  </si>
  <si>
    <t>FC-PAC-07</t>
  </si>
  <si>
    <t>Banano</t>
  </si>
  <si>
    <t>FC-BANANO-01</t>
  </si>
  <si>
    <t>FC-BANANO-02</t>
  </si>
  <si>
    <t>Estrella</t>
  </si>
  <si>
    <t>Río Cohen</t>
  </si>
  <si>
    <t>FC-EST-01</t>
  </si>
  <si>
    <t>Valle La Estrella</t>
  </si>
  <si>
    <t>Río Estrella</t>
  </si>
  <si>
    <t>FC-EST-02</t>
  </si>
  <si>
    <t>FC-EST-03</t>
  </si>
  <si>
    <t>FC-EST-04</t>
  </si>
  <si>
    <t>FC-SIX-01</t>
  </si>
  <si>
    <t>Talamanca</t>
  </si>
  <si>
    <t>Bratsi</t>
  </si>
  <si>
    <t>FC-SIX-02</t>
  </si>
  <si>
    <t>FC-SIX-03</t>
  </si>
  <si>
    <t>Tortuguero</t>
  </si>
  <si>
    <t>FC-TOR-01</t>
  </si>
  <si>
    <t>Pococí</t>
  </si>
  <si>
    <t>Guápiles</t>
  </si>
  <si>
    <t>FC-TOR-02</t>
  </si>
  <si>
    <t>FC-TOR-03</t>
  </si>
  <si>
    <t>Rita</t>
  </si>
  <si>
    <t>FC-TOR-04</t>
  </si>
  <si>
    <t>Cariari</t>
  </si>
  <si>
    <t>FC-TOR-05</t>
  </si>
  <si>
    <t>(Oct-17)</t>
  </si>
  <si>
    <t>(Nov-17)</t>
  </si>
  <si>
    <t>(Feb-18)</t>
  </si>
  <si>
    <t>(May-18)</t>
  </si>
  <si>
    <t>FASE 3: CUENCAS DE LA REGIÓN PACÍFICO NORTE</t>
  </si>
  <si>
    <t>Península de Nicoya</t>
  </si>
  <si>
    <t>Morote</t>
  </si>
  <si>
    <t>FPC-PEN-01</t>
  </si>
  <si>
    <t>Guanacaste</t>
  </si>
  <si>
    <t>Nicoya</t>
  </si>
  <si>
    <t>Mansión</t>
  </si>
  <si>
    <t>FPC-PEN-02</t>
  </si>
  <si>
    <t>FPC-PEN-03</t>
  </si>
  <si>
    <t>Nosara</t>
  </si>
  <si>
    <t>FPC-PEN-04</t>
  </si>
  <si>
    <t>Quirimán</t>
  </si>
  <si>
    <t>FPC-PEN-05</t>
  </si>
  <si>
    <t xml:space="preserve">Bongo </t>
  </si>
  <si>
    <t>FPC-PEN-06</t>
  </si>
  <si>
    <t>Nandayure</t>
  </si>
  <si>
    <t>Blanco</t>
  </si>
  <si>
    <t>FPC-PEN-07</t>
  </si>
  <si>
    <t>Ario</t>
  </si>
  <si>
    <t>FPC-PEN-08</t>
  </si>
  <si>
    <t>FPC-PEN-09</t>
  </si>
  <si>
    <t>Tempisquito</t>
  </si>
  <si>
    <t>FPC-TEM-01</t>
  </si>
  <si>
    <t>Liberia</t>
  </si>
  <si>
    <t>Ahogados</t>
  </si>
  <si>
    <t>FPC-TEM-02</t>
  </si>
  <si>
    <t>Colorado</t>
  </si>
  <si>
    <t>FPC-TEM-03</t>
  </si>
  <si>
    <t>FPC-TEM-04</t>
  </si>
  <si>
    <t>FPC-TEM-05</t>
  </si>
  <si>
    <t>Carrillo</t>
  </si>
  <si>
    <t>Filadelfia</t>
  </si>
  <si>
    <t>FPC-TEM-06</t>
  </si>
  <si>
    <t>FPC-TEM-07</t>
  </si>
  <si>
    <t>Santa Cruz</t>
  </si>
  <si>
    <t>Bolsón</t>
  </si>
  <si>
    <t>FPC-TEM-08</t>
  </si>
  <si>
    <t>Diría</t>
  </si>
  <si>
    <t>FPC-TEM-09</t>
  </si>
  <si>
    <t>Diriá</t>
  </si>
  <si>
    <t>Nimboyores</t>
  </si>
  <si>
    <t>FPC-TEM-10</t>
  </si>
  <si>
    <t>FPC-TEM-11</t>
  </si>
  <si>
    <t>Gongolona</t>
  </si>
  <si>
    <t>FPC-ABA-01</t>
  </si>
  <si>
    <t>FPC-ABA-02</t>
  </si>
  <si>
    <t>Sierra</t>
  </si>
  <si>
    <t>FPC-ABA-03</t>
  </si>
  <si>
    <t>FPC-ABA-04</t>
  </si>
  <si>
    <t>FPC-ABA-05</t>
  </si>
  <si>
    <t>FPC-ABA-06</t>
  </si>
  <si>
    <t>FPC-ABA-07</t>
  </si>
  <si>
    <t>Manzanillo</t>
  </si>
  <si>
    <t xml:space="preserve">La Cabra </t>
  </si>
  <si>
    <t>San Ramón</t>
  </si>
  <si>
    <t>Piedades Sur</t>
  </si>
  <si>
    <t xml:space="preserve">Barranquilla </t>
  </si>
  <si>
    <t xml:space="preserve">Jabonal </t>
  </si>
  <si>
    <t>Zapotal</t>
  </si>
  <si>
    <t>FPC-BAR-04</t>
  </si>
  <si>
    <t>Cirrí Sur</t>
  </si>
  <si>
    <t xml:space="preserve">Barranca </t>
  </si>
  <si>
    <t>FPC-BAR-05</t>
  </si>
  <si>
    <t>Alfaro</t>
  </si>
  <si>
    <t>FPC-BAR-06</t>
  </si>
  <si>
    <t>Macacona</t>
  </si>
  <si>
    <t>FPC-BAR-07</t>
  </si>
  <si>
    <t>FPC-BAR-08</t>
  </si>
  <si>
    <t>Cañas</t>
  </si>
  <si>
    <t>FPC-BEB-01</t>
  </si>
  <si>
    <t>Bagaces (Piedras)</t>
  </si>
  <si>
    <t>FPC-BEB-02</t>
  </si>
  <si>
    <t>Bagaces</t>
  </si>
  <si>
    <t>FPC-BEB-03</t>
  </si>
  <si>
    <t>Santa Rosa</t>
  </si>
  <si>
    <t>FPC-BEB-04</t>
  </si>
  <si>
    <t>Tilarán</t>
  </si>
  <si>
    <t>FPC-BEB-05</t>
  </si>
  <si>
    <t>Fortuna</t>
  </si>
  <si>
    <t>VALOR</t>
  </si>
  <si>
    <t>INTERPRETACIÓN</t>
  </si>
  <si>
    <t>Detectado</t>
  </si>
  <si>
    <t>N.D.</t>
  </si>
  <si>
    <t>No detectado</t>
  </si>
  <si>
    <t>No se realizó el muestreo o no se analizó el parámetro en cuestión</t>
  </si>
  <si>
    <t>Proceso</t>
  </si>
  <si>
    <t>Entre las formas de nitrógeno, unas de las de mayor interés en las aguas son el amoniacal y el total. El amoniaco es uno de los componentes transitorios en el agua, ya que es parte del ciclo del nitrógeno y se ve influido por la actividad biológica. Es un producto natural de la descomposición de los compuestos orgánicos nitrogenados.</t>
  </si>
  <si>
    <t xml:space="preserve">Provincia, cantón y distrito. </t>
  </si>
  <si>
    <t>Cada 5 años</t>
  </si>
  <si>
    <t>El país se dividió en 5 regiones asocaidas a una fase. En cada fase, se realizan 4 campañas de monitoreo.</t>
  </si>
  <si>
    <t>Plan Nacional de Monitoreo de la Calidad de los Cuerpos de Agua.</t>
  </si>
  <si>
    <t>Dirección</t>
  </si>
  <si>
    <t>Generar conocimiento sobre la calidad del cuerpo de agua. Útil para el diseño de la intervención y recuperación de los cuerpos de agua.</t>
  </si>
  <si>
    <t>ODS</t>
  </si>
  <si>
    <t>Setiembre 2019</t>
  </si>
  <si>
    <t>No hay</t>
  </si>
  <si>
    <t>Herberth Villavicencio Rojas/Tatiana Elizondo Soto</t>
  </si>
  <si>
    <t>Categoría MDEA: b. Materia orgánica</t>
  </si>
  <si>
    <t>Variable MDEA: 1. Demanda Bioquímica de oxígeno (DBO)</t>
  </si>
  <si>
    <t>1.3.2.b.1. Demanda Bioquímica de oxígeno (DBO) en sitios de monitoreo de cuerpos de agua según cuenca hidrográfica</t>
  </si>
  <si>
    <t>Prceso</t>
  </si>
  <si>
    <t>Demanda Bioquímica de Oxígeno, es una medida aproximada de la cantidad de materia orgánica bioquímicamente degradable presente en una muestra de agua, se define por la cantidad de oxígeno requerido por los microorganismos aeróbicos presentes en la muestra para oxidar la materia orgánica a una forma inorgánica estable.</t>
  </si>
  <si>
    <t>Variable MDEA: 1. Demanda química de oxígeno (DQO)</t>
  </si>
  <si>
    <t>1.3.2.b.2 Demanda química de oxígeno (DQO) en sitios de monitoreo de cuerpos de agua según cuenca hidrográfica</t>
  </si>
  <si>
    <t>Parámetro: DQO</t>
  </si>
  <si>
    <t>Demanda Química de Oxígeno, es una medida equivalente al oxígeno requerido para oxidar la materia orgánica, en una muestra de agua que es susceptible a oxidación por un oxidante químico fuerte como el dicromato (en medio ácido y en presencia de una fuente de calor).</t>
  </si>
  <si>
    <t>1.3.2.f.1. pH en sitios de monitoreo de cuerpos de agua según cuenca hidrográfica</t>
  </si>
  <si>
    <t>Se refiere al potencial de Hidrógeno. con este parámetro se establece el intervalo de concentraciones del ión hidrógeno para que no se alteren las características biológicas de un cuerpo de agua.</t>
  </si>
  <si>
    <t>Variable MDEA: 2. Temperatura</t>
  </si>
  <si>
    <t>1.3.2.f.2. Temperatura en sitios de monitoreo de cuerpos de agua según cuenca hidrográfica</t>
  </si>
  <si>
    <t>Parámetro: Temperatura</t>
  </si>
  <si>
    <t>Temperatura</t>
  </si>
  <si>
    <t xml:space="preserve"> (May-16)</t>
  </si>
  <si>
    <t>La temperatura es una medida relativa de la cantidad de calor en el agua, que influye en las características físicas, químicas y biológicas de los cuerpos de agua. Afecta la velocidad de biodegradación de los compuestos orgánicos y afecta la solubilidad de oxígeno en el agua.</t>
  </si>
  <si>
    <t>1.3.2.f.3. Solidos suspendidos totales en sitios de monitoreo de cuerpos de agua según cuenca hidrográfica</t>
  </si>
  <si>
    <t>Es la fracción de sólidos presentes en agua como material no disuelto.</t>
  </si>
  <si>
    <t>Variable MDEA: 5. Óxigeno disuelto</t>
  </si>
  <si>
    <t>1.3.2.f.5 Saturación de oxígeno en sitios de monitoreo de cuerpos de agua según cuenca hidrográfica</t>
  </si>
  <si>
    <t>El porcentaje de saturación de oxígeno indica la concentración de oxígeno presente en el agua respecto a la concentración de saturación a una temperatura dada. Una concentración saludable es del 80% de saturación. La mayoría de los organismos vivientes dependen del oxígeno para realizar sus procesos metabólicos. El oxígeno se encuentra disuelto en el agua debido a la presión del vapor saturado y la temperatura del agua.</t>
  </si>
  <si>
    <t>Climática</t>
  </si>
  <si>
    <t>Cada año.</t>
  </si>
  <si>
    <t>Instituto Meteorológico Nacional.</t>
  </si>
  <si>
    <t>Medición del elemento climático.</t>
  </si>
  <si>
    <t>Karina Hernández Espinoza y Rubén Morales Aguilar</t>
  </si>
  <si>
    <t>Climatología e Investigaciones Aplicadas y Red de Estaciones Meteorológicas, respectivamente.</t>
  </si>
  <si>
    <t>Investigador meteorologico y investigador estadistico, respectivamente.</t>
  </si>
  <si>
    <t>khernandez@imn.ac.cr, rmorales@imn.ac.cr</t>
  </si>
  <si>
    <t xml:space="preserve">El monitoreo de esta estadistica es relevante para los diversos sectores productivos del país. Diversos sectores economico, politico, social, productivo y salud requieren conocer cuanto llueve o deja de llover a lo largo del año para la toma de desiciones y planificación.  </t>
  </si>
  <si>
    <t>Objetivos del Desarrollo Sostenible (ODS), Cuentas ambientales, Marco de Sendai, Plan Nacional de Desarrollo e Inversión Pública, Plan Sectorial de Energía, OCDE, SINAMEC, etc.</t>
  </si>
  <si>
    <t>Estimación del parámetro climático.</t>
  </si>
  <si>
    <t xml:space="preserve">Descripción de actividad </t>
  </si>
  <si>
    <t>del cual: Riego</t>
  </si>
  <si>
    <t>5.1.2.g. Precio medio por metro cúbico (colones/m3)</t>
  </si>
  <si>
    <r>
      <t>Kg/año y m</t>
    </r>
    <r>
      <rPr>
        <vertAlign val="superscript"/>
        <sz val="11"/>
        <rFont val="Calibri"/>
        <family val="2"/>
        <scheme val="minor"/>
      </rPr>
      <t>3</t>
    </r>
    <r>
      <rPr>
        <sz val="11"/>
        <rFont val="Calibri"/>
        <family val="2"/>
        <scheme val="minor"/>
      </rPr>
      <t>/año</t>
    </r>
  </si>
  <si>
    <t>DEMANDA BIOQUÍMICA DE OXÍGENO
(Kg/año)</t>
  </si>
  <si>
    <t>DEMANDA QUÍMICA DE OXÍGENO
(Kg/año)</t>
  </si>
  <si>
    <t>SÓLIDOS SUSPENDIDOS TOTALES 
(Kg/año)</t>
  </si>
  <si>
    <r>
      <t>SÓLIDOS SEDIMENTABLES 
(m</t>
    </r>
    <r>
      <rPr>
        <b/>
        <vertAlign val="superscript"/>
        <sz val="11"/>
        <color theme="1"/>
        <rFont val="Calibri"/>
        <family val="2"/>
        <scheme val="minor"/>
      </rPr>
      <t>3</t>
    </r>
    <r>
      <rPr>
        <b/>
        <sz val="11"/>
        <color theme="1"/>
        <rFont val="Calibri"/>
        <family val="2"/>
        <scheme val="minor"/>
      </rPr>
      <t>/año)</t>
    </r>
  </si>
  <si>
    <t>SUSTANCIAS ACTIVAS AL AZUL DE METILENO 
(Kg/año)</t>
  </si>
  <si>
    <t>GRASAS Y ACEITES 
(Kg/año)</t>
  </si>
  <si>
    <t>Contenido de contaminantes de las aguas residuales descargadas</t>
  </si>
  <si>
    <t>Ministerio de Salud</t>
  </si>
  <si>
    <t>Ana Victoria Giusti Méndez</t>
  </si>
  <si>
    <t xml:space="preserve">Ministerio de Salud </t>
  </si>
  <si>
    <t>ana.giusti@misalud.go.cr</t>
  </si>
  <si>
    <t xml:space="preserve">ODS 6 </t>
  </si>
  <si>
    <t>Compendio de Estadísticas e Indicadores claves para la Gestión Integrada del Recurso Hídrico (GIRH)</t>
  </si>
  <si>
    <r>
      <t xml:space="preserve">Ante la creciente demanda de información de usuarios nacionales y organismos multilaterales sobre estadísticas físicas y económicas del agua, se presenta en esta sección un conjunto de datos e Indicadores claves, útiles para la Gestión Integrada del Recurso Hídrico en Costa Rica.
</t>
    </r>
    <r>
      <rPr>
        <sz val="14"/>
        <color theme="1"/>
        <rFont val="Calibri"/>
        <family val="2"/>
        <scheme val="minor"/>
      </rPr>
      <t xml:space="preserve">
Para aplicar los estándares internacionales en materia de estadística, se conformó el Comité Interinstitucional para las Estadísticas del Agua, donde participan las siguientes instituciones:</t>
    </r>
  </si>
  <si>
    <t>Ir a Contenido</t>
  </si>
  <si>
    <t>Ir a Presentación</t>
  </si>
  <si>
    <t xml:space="preserve">Índice de contenido </t>
  </si>
  <si>
    <t xml:space="preserve">En este apartado se presentan las estadísticas que se han generado con la información suministrada por todas las instituciones que conforman el Comité Técnico Interinsitucional para las Estadísticas del Agua, alineados a cada uno de los componentes del Marco para el Desarrollo de las Estadísticas Ambientales. 
Para el caso de los componentes 4 y 6, aún no se han logrado generar las estadísticas relacionadas. </t>
  </si>
  <si>
    <t>Extracción total anual de agua dulce</t>
  </si>
  <si>
    <t>Desde: 2012</t>
  </si>
  <si>
    <t xml:space="preserve">Se toman las cuencas transfrontenizas del Balance Hídrico 2008, y se suma el caudal de escurrimiento hacia aguas debajo de cada cuenca. Según los mapas de elevación, todas las cuencas transfronterizas del país escurren hacia otros países. No hay entradas de otros países hacia Costa Rica. </t>
  </si>
  <si>
    <t xml:space="preserve">En total, 39.500 millones de metros cúbicos por año escurren de cuencas costarricenses hacia cuencas de otros países. </t>
  </si>
  <si>
    <t>El dato es nacional, se podría desagregar por cuenca hidrográfica</t>
  </si>
  <si>
    <t xml:space="preserve">El dato es estimado, no es medido. Además, no se cuenta con actualización del balance hídrico, el único que hay es del 2008, por lo que la estimación se mantiene fija en todo el periodo indicado.. </t>
  </si>
  <si>
    <t>Total de aguas residuales generadas</t>
  </si>
  <si>
    <t xml:space="preserve">De la cual generada por </t>
  </si>
  <si>
    <t>Manufactura, minería, construcción, comercio y servicios (CIIU 05-33, 38,39,41-96)</t>
  </si>
  <si>
    <t>Cuenta de Agua</t>
  </si>
  <si>
    <t>Lucrecia Salazar Villalobos</t>
  </si>
  <si>
    <t>2243-3226</t>
  </si>
  <si>
    <t xml:space="preserve">En la cuenta de activos físicos, que es uno de los productos de la Cuenta de Agua, este dato se obtiene por diferencia. Se toma el dato de cambio en los activos desde el inicio hasta el final del periodo y dado que todos los flujos que incrementan o disminuyen el stock ya son conocidos, se ajustan las salidas al mar, por diferencia, para que el supuesto de cuanto cambia el stock se cumpla. </t>
  </si>
  <si>
    <t>2.6.1.b.4. Caudal de salida al mar</t>
  </si>
  <si>
    <t>NO</t>
  </si>
  <si>
    <t xml:space="preserve">Indica cuál es el caudal de salida de agua al mar en total para todo el país (en volumen), para cada año en estudio. </t>
  </si>
  <si>
    <t xml:space="preserve">Los datos no son medidos, sino que se estiman por diferencia, asumiendo que se sabe a priori cuál es el cambio en el stock de agua. Idealmente sería al contrario, se miden todos los flujos, y del neto de los aumentos y las disminuciones se obtiene el cambio en el stock. </t>
  </si>
  <si>
    <t>Código RIEA: F.3 + H + I</t>
  </si>
  <si>
    <t>Retorno de agua</t>
  </si>
  <si>
    <t xml:space="preserve">
Donde:
IAI= Indicador de la población con abastecimiento intradomiciliar
PTA= Población con abastecimiento intradomiciliar por región de planificación
PT= Población total de la región i
i= Región de planificación
El indicador mide anualmente el porcentaje de personas que son abastecidas de agua para consumo humano, mediante un servicio intradomiciliar, dentro del territorio de Costa Rica, desagregado por zona y región de planificación de MIDEPLAN
Población nacional de los residentes habituales de viviendas con servicio de agua para consumo humano intradomiciliar, abastecida por los operadores Instituto Costarricense de Acueductos y Alcantarillados (AyA), Asociaciones Administradoras de Acueductos Rurales (ASADAS), Empresa de Servicios Públicos de Heredia (ESPH) y Municipalidades (gobiernos locales) que operan acueductos.
Población nacional total es la sumatoria de aquellos residentes habituales de viviendas, de acuerdo con criterio del Instituto Nacional de Estadísticas y Censos (INEC).
Suministro de agua potable gestionados de manera segura: Se refiere a la clasificación de las viviendas de acuerdo al origen del agua que se consume en la vivienda. 
La información que se recopila con estos indicadores permite deducir la proporción de la población con acceso sostenible a mejores fuentes de abastecimiento de agua potable. 
Se considera gestionado de manera seguro el abastecimiento de agua por tubería dentro de la vivienda que proviene de  un acueducto. Incluye acueducto de AyA, acueducto Rural, acueducto Municipal y por empresa o cooperativa
Acueducto del A y A: el servicio de agua proviene de una red pública administrada por Acueductos y Alcantarillados (ente rector del abastecimiento de agua potable y alcantarillado sanitario en el país).
Acueducto rural: el servicio de agua proviene de una red pública administrada por un Comité Administrador de Acueductos Rural (CAAR) y las Asociaciones Administradoras de Acueductos y Alcantarillados Rurales (ASADAS).
Acueducto municipal: el servicio es suministrado por la Municipalidad.
Una empresa o cooperativa: el servicio de agua es suministrado por una empresa como Empresa de Servicios Públicos de Heredia (ESPH), o una cooperativa.
Una vivienda puede tener agua por tubería sin que el origen de la misma sea un acueducto.
Viviendas que se abastecen de agua  por tubería dentro o fuera de la vivienda y la proveniencia del agua con respecto al total de viviendas. Se identifica si el agua llega a la vivienda directamente por medio de una tubería, sin importar su origen. 
Tubería dentro de la vivienda: el agua llega dentro de la vivienda por medio de un tubo o una llave, por lo que no es necesario salir de ésta para abastecerse de agua.           
</t>
  </si>
  <si>
    <t>El indicador mide el porcentaje de la población que se abastece de agua intradomiciliar procedente de un acueducto respecto del total de población nacional.
La población abastecida de agua para consumo humano recibe el servicio intradomiciliar del AyA, ASADAS, la ESPH y las Municipalidades que operan acueductos.
Se entiende por población nacional la sumatoria de aquellos residentes habituales de viviendas, de acuerdo con criterio del INEC.
Los resultados se desagregan por zona (rural o urbana) y por la región de planificación de MIDEPLAN (Central, Chorotega, Pacífico Central, Brunca, Huetar Caribe y Huetar Norte).
No diferencia entre un suministro de abastecimiento de agua potable y no potable, de acuerdo con el Reglamento para la Calidad del Agua Potable, Decreto 38924-S.
No refiere a indicadores de continuidad (franja horaria), cantidad (Lt/Seg) ni presión (PSI).
No incluye los segmentos tarifarios preferencial, gobierno ni empresarial.
Los datos se recogen mediante encuesta.</t>
  </si>
  <si>
    <t>10 de enero del 2020</t>
  </si>
  <si>
    <t>Por falta de definición al concepto de fuentes mejoradas de agua potable, se acuerda usar el mismo indicador de los ODS que corresponde a servicios de suministro de agua potable gestionados de manera segura .</t>
  </si>
  <si>
    <t>Objetivos de Desarrollo Sostenible</t>
  </si>
  <si>
    <t xml:space="preserve">Objetivo 6. Garantizar la disponibilidad y la gestión sostenible del agua y el saneamiento para todos 
6.1 De aquí a 2030, lograr el acceso universal y equitativo al agua potable a un precio asequible para todos </t>
  </si>
  <si>
    <t>Nota: es indicador ODS 6.2.1. Porcentaje de población que vive en viviendas con servicio sanitario conectado a alcantarillado o tanque séptico, por Zona y Región de Planificación.</t>
  </si>
  <si>
    <t xml:space="preserve">
Conectado a alcantarillado o cloaca o tanque séptico: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Se considera servicios de saneamiento mejorados los conectado a alcantarilla o cloaca o tanque séptico.
Saneamiento: Es la provisión de instalaciones y servicios para la gestión segura y la eliminación de orina y heces.
Conectado a alcantarilla o cloaca: el servicio sanitario está conectado a una red pública de alcantarillado o cloaca por donde desagua.
Conectado a tanque séptico común: es una solución individual en la que el servicio sanitario se comunica con un tanque de concreto o cemento armado, conectado a vías de drenaje. Por lo general, está construido en el patio de la casa.
Conectado a tanque con tratamiento (fosa biológica): es una forma de solución individual ubicada en el lote de la vivienda donde se acondiciona un dispositivo cilíndrico prefabricado en concreto de alta resistencia y tratado con aditivos especiales, con las conexiones necesarias para depurar las aguas residuales domésticas (negras, jabonosas y de cocina).</t>
  </si>
  <si>
    <t>Cambio de datos, de acuerdo al indicador ODS 6.2.1</t>
  </si>
  <si>
    <t>Cambio de datos, de acuerdo al indicador ODS 6.1.1</t>
  </si>
  <si>
    <t>Nota: es indicador ODS 6.1.1 que corresponde a la población que se abastece de agua intradomiciliar  procedente de un acueducto (Incluye acueducto de AyA, acueducto Rural, acueducto Municipal y por empresa o cooperativa)</t>
  </si>
  <si>
    <t>Por falta de definición al concepto de servicios de seneamiento mejorados, se acuerda usar el mismo indicador de los ODS que corresponde a  servicios de saneamiento gestionados de manera segura, incluida una instalación para lavarse las manos con agua y jabóna .</t>
  </si>
  <si>
    <t>Tratamiento de aguas residuales públicas</t>
  </si>
  <si>
    <t>Tratamiento primario</t>
  </si>
  <si>
    <t>La OCDE proporciona un foro en el que los gobiernos comparten experiencias, buscan soluciones a problemas comunes y coordinan políticas nacionales e internacionales. Sus análisis basados en evidencia ayudan a comprender los impulsores del cambio ambiental, social y económico, y proporcionan recomendaciones para la acción política.</t>
  </si>
  <si>
    <t>Organización para la Cooperación y el Desarrollo Económicos (OCDE)</t>
  </si>
  <si>
    <t>Absoluto</t>
  </si>
  <si>
    <t>Nota: Indicador OCDE.</t>
  </si>
  <si>
    <t>Nota: Indicador OCDE. No se cuenta con información sobre tratamiento terciario, ni tratamiento no específicado</t>
  </si>
  <si>
    <t>Fuente: Instituto Costarricense de Acueductos y Alcantarillados, (2019) &amp; Empresa de Servicios de Públicos de Heredia, (2019)</t>
  </si>
  <si>
    <t>Dirección de Aguas</t>
  </si>
  <si>
    <t>Se utiliza la misma metodología que se utiliza para los formularios de la OECD</t>
  </si>
  <si>
    <t>Son datos suministrados por los operadores al Comité técnico interinstitucional de estadísticas del Agua</t>
  </si>
  <si>
    <t>Población residente nacional que no se beneficia de ningún tratamiento de aguas residuales</t>
  </si>
  <si>
    <t>Población residente nacional que se beneficia del tratamiento independiente de las aguas residuales</t>
  </si>
  <si>
    <t>Fuente: Instituto Nacional de Estadística y Censos, Encuesta Nacional de hogares</t>
  </si>
  <si>
    <t>Población residente nacional conectada a red pública de alcantarillado sin tratamiento</t>
  </si>
  <si>
    <t>Nota: Indicador OCDE.
Sin ningún tratamiento de aguas residuales se considera que es la población conectada a De hueco, de pozo negro o letrina más la población que No tiene CONEXIÓN más la población conectada a otro sistema</t>
  </si>
  <si>
    <t>Población  nacional conectada a red pública de alcantarillado para aguas residuales, sin tratamiento</t>
  </si>
  <si>
    <t>Población nacional sin tratamiento de aguas residuales</t>
  </si>
  <si>
    <t>Nota: Indicador OCDE. Población residente nacional conectada a red pública de alcantarillado</t>
  </si>
  <si>
    <t xml:space="preserve">Corresponde a la población conectada a alcantarilla o cloaca respecto al total de la población.
Conectado a alcantarilla o cloaca: el servicio sanitario está conectado a una red pública de alcantarillado o cloaca por donde desagua.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t>
  </si>
  <si>
    <t>Desde: 2014</t>
  </si>
  <si>
    <t>Indicador OCDE</t>
  </si>
  <si>
    <t>Población con servicio de abastecimiento  de agua</t>
  </si>
  <si>
    <t xml:space="preserve">Se refiere a la clasificación de las viviendas de acuerdo al origen del agua que se consume en la vivienda, que sea abastecimiento público.
Acueducto del A y A: el servicio de agua proviene de una red pública administrada por Acueductos y Alcantarillados (ente rector del abastecimiento de agua potable y alcantarillado sanitario en el país).
Acueducto rural: el servicio de agua proviene de una red pública administrada por un Comité Administrador de Acueductos Rural (CAAR) y las Asociaciones Administradoras de Acueductos y Alcantarillados Rurales (ASADAS).
Acueducto municipal: el servicio es suministrado por la Municipalidad.
Una empresa o cooperativa: el servicio de agua es suministrado por una empresa como Empresa de Servicios Públicos de Heredia (ESPH), o una cooperativa.
La información que se recopila con estos indicadores permite deducir la proporción de la población con acceso sostenible a mejores fuentes de abastecimiento de agua potable. </t>
  </si>
  <si>
    <t>13 de enero del 2020</t>
  </si>
  <si>
    <t>Ajuste datos y HM de acuerdo al abastecimiento público de agua</t>
  </si>
  <si>
    <t>Rango de edad</t>
  </si>
  <si>
    <t>De 0 a 5 años</t>
  </si>
  <si>
    <t>De 6 a 12 años</t>
  </si>
  <si>
    <t>De 13 a 17 años</t>
  </si>
  <si>
    <t>De 18 a 24 años</t>
  </si>
  <si>
    <t>De 25 a 35 años</t>
  </si>
  <si>
    <t>De 36 a 64 años</t>
  </si>
  <si>
    <t>Mayor de 65 años</t>
  </si>
  <si>
    <t xml:space="preserve"> 1/ Incluye acueducto de AyA, acueducto Rural, acueducto Municipal y por empresa o cooperativa</t>
  </si>
  <si>
    <t>Sitios de monitoreo de cuerpos de agua por parámetros químicos según cuenca hidrográfica, 2016-2017</t>
  </si>
  <si>
    <t>SST                  (May-17)</t>
  </si>
  <si>
    <t>Sitios de monitoreo de cuerpos de agua por parámetros químicos según cuenca hidrográfica, 2017-2018</t>
  </si>
  <si>
    <t>SST                  (May-18)</t>
  </si>
  <si>
    <r>
      <t xml:space="preserve">Proporción de los sitios de monitoreo de cuerpos de agua superficiales que cumplen con el estándar de buena calidad establecido para el conjunto de parámetros químicos.
</t>
    </r>
    <r>
      <rPr>
        <u/>
        <sz val="11"/>
        <rFont val="Calibri"/>
        <family val="2"/>
        <scheme val="minor"/>
      </rPr>
      <t>Sitios de monitoreo</t>
    </r>
    <r>
      <rPr>
        <sz val="11"/>
        <rFont val="Calibri"/>
        <family val="2"/>
        <scheme val="minor"/>
      </rPr>
      <t xml:space="preserve">: Son los puntos geográficos de control donde se realiza la toma de muestras para los análisis químicos. Están definidos en el Plan Nacional de Monitoreo de la Calidad de los Cuerpos de Agua Superficiales del país.
</t>
    </r>
    <r>
      <rPr>
        <u/>
        <sz val="11"/>
        <rFont val="Calibri"/>
        <family val="2"/>
        <scheme val="minor"/>
      </rPr>
      <t>Cuerpos de agua superficiales</t>
    </r>
    <r>
      <rPr>
        <sz val="11"/>
        <rFont val="Calibri"/>
        <family val="2"/>
        <scheme val="minor"/>
      </rPr>
      <t xml:space="preserve">: Ríos que son representativos para el análisis de la calidad del agua definidos en el Plan Nacional de Monitoreo de la Calidad de los Cuerpos de Agua Superficiales del país.
</t>
    </r>
    <r>
      <rPr>
        <u/>
        <sz val="11"/>
        <rFont val="Calibri"/>
        <family val="2"/>
        <scheme val="minor"/>
      </rPr>
      <t>Agua de buena calidad</t>
    </r>
    <r>
      <rPr>
        <sz val="11"/>
        <rFont val="Calibri"/>
        <family val="2"/>
        <scheme val="minor"/>
      </rPr>
      <t xml:space="preserve">: Condición calificada cuando al menos el 80% de las mediciones realizadas en el sitio de monitoreo, para los parámetros químicos establecidos, cumple con sus respectivos valores meta. 
</t>
    </r>
    <r>
      <rPr>
        <u/>
        <sz val="11"/>
        <rFont val="Calibri"/>
        <family val="2"/>
        <scheme val="minor"/>
      </rPr>
      <t>Parámetros químicos</t>
    </r>
    <r>
      <rPr>
        <sz val="11"/>
        <rFont val="Calibri"/>
        <family val="2"/>
        <scheme val="minor"/>
      </rPr>
      <t xml:space="preserve">: Porcentaje de saturación de oxígeno, Demanda Biológica de Oxígeno (DBO), nitrógeno amoniacal, Potencial de Hidrógeno (pH) y sólidos suspendidos totales (SST).
</t>
    </r>
    <r>
      <rPr>
        <u/>
        <sz val="11"/>
        <rFont val="Calibri"/>
        <family val="2"/>
        <scheme val="minor"/>
      </rPr>
      <t>Porcentaje de saturación de oxígeno</t>
    </r>
    <r>
      <rPr>
        <sz val="11"/>
        <rFont val="Calibri"/>
        <family val="2"/>
        <scheme val="minor"/>
      </rPr>
      <t xml:space="preserve">: Se obtiene de la relación entre el oxígeno disuelto (O.D.) real obtenido en el sitio de medición y el O.D. teórico correspondiente a la condición de agua limpia a la presión atmosférica y la temperatura en el mismo sito de medición.
</t>
    </r>
    <r>
      <rPr>
        <u/>
        <sz val="11"/>
        <rFont val="Calibri"/>
        <family val="2"/>
        <scheme val="minor"/>
      </rPr>
      <t>DBO</t>
    </r>
    <r>
      <rPr>
        <sz val="11"/>
        <rFont val="Calibri"/>
        <family val="2"/>
        <scheme val="minor"/>
      </rPr>
      <t xml:space="preserve">: Cantidad de oxígeno requerido por los microorganismos aeróbicos presentes en la muestra para oxidar la materia orgánica a una forma inorgánica estable. Debe ser medido a los cinco días de tomada la muestra y a 20 grados centígrados. 
</t>
    </r>
    <r>
      <rPr>
        <u/>
        <sz val="11"/>
        <rFont val="Calibri"/>
        <family val="2"/>
        <scheme val="minor"/>
      </rPr>
      <t>Nitrógeno amoniacal</t>
    </r>
    <r>
      <rPr>
        <sz val="11"/>
        <rFont val="Calibri"/>
        <family val="2"/>
        <scheme val="minor"/>
      </rPr>
      <t xml:space="preserve">: Es el resultado de la primera transformación del nitrógeno orgánico. Esta forma del nitrógeno es soluble en agua y queda retenido por el poder absorbente del suelo. 
</t>
    </r>
    <r>
      <rPr>
        <u/>
        <sz val="11"/>
        <rFont val="Calibri"/>
        <family val="2"/>
        <scheme val="minor"/>
      </rPr>
      <t>pH</t>
    </r>
    <r>
      <rPr>
        <sz val="11"/>
        <rFont val="Calibri"/>
        <family val="2"/>
        <scheme val="minor"/>
      </rPr>
      <t xml:space="preserve">: Coeficiente que indica el grado de acidez o basicidad de una solución acuosa.
</t>
    </r>
    <r>
      <rPr>
        <u/>
        <sz val="11"/>
        <rFont val="Calibri"/>
        <family val="2"/>
        <scheme val="minor"/>
      </rPr>
      <t>SST</t>
    </r>
    <r>
      <rPr>
        <sz val="11"/>
        <rFont val="Calibri"/>
        <family val="2"/>
        <scheme val="minor"/>
      </rPr>
      <t>: proporción de sólidos retenidos por un filtro de fibra de vidrio que posteriormente se seca a 103-105° hasta peso constante.</t>
    </r>
  </si>
  <si>
    <t xml:space="preserve">1. Seleccionar los parámetros químicos que se considerarán en el indicador.
2. Determinar los rangos para clasificar agua buena o agua mala
* La clasificación se realiza según lo que se establece en el DE. 33903-MINAE-S Reglamento para la evaluación y clasificación de calidad de aguas superficiales, para clase 1 y 2.   
3. Comparar cada una de las mediciones realizadas en cada sitio con el rango de calidad para cada parámetro. 
Los resultados del análisis de cada parámetro químico se comparan con el rango establecido y se clasifica cada la medición como de buena calidad o de mala calidad.
4. Sumar el total de mediciones cuyo resultado es de "buena calidad" en cada sitio. 
5. Para cada sitio se suma el total de mediciones con resultado "buena calidad" y se calcula el porcentaje de mediciones correspondientes sobre el total de mediciones realizadas para ese sitio. 
Donde,
Cbc: porcentaje de cumplimiento de buena calidad en el sitio de monitoreo.
nbc: N° de mediciones que dieron de buena calidad en el sitio.
nmt: N° total de mediciones realizadas en el sitio.
6. Clasificar el sitio como de buena calidad o mala calidad. 
El sitio se clasifica como de buena calidad de agua si el porcentaje de cumplimiento en el sitio de monitoreo (Cbc) es igual o mayor a 80 %. 
7. Calcular indicador
Se calcula el porcentaje de los sitios de monitoreo clasificados como de buena calidad de agua del total de sitios de monitoreo, utilizando la siguiente formula: 
Donde,
SMBC: porcentaje de los sitios monitoreados clasificados de buena calidad de agua.
nbc: es el número de sitios de monitoreo que presentan buena calidad de agua. 
nt: es el número total de sitios de monitoreo de calidad de agua. </t>
  </si>
  <si>
    <t>Proporción de sitios monitoreados que cumple con los estándares de buena calidad de agua, para las cuencas de los ríos Damas, Tusubres, Tárcoles, Naranjo, Jesús María, Barú, Parrita, Savegre, Reventazón, Madre de Dios, Moín, Bananito, Matina, Pacuare, Banano, Estrella, Sixaola, Tortuguero, Península de Nicoya, Tempisque, Abangares, Barranca y Bebedero durante el periodo 2015-2018.</t>
  </si>
  <si>
    <t>Saturación de oxígeno, DBO, nitrógeno amoniacal, pH y SST.</t>
  </si>
  <si>
    <t>Buena o mala calidad del agua, de acuerdo a los parámetros químicos establecidos en la metodología.</t>
  </si>
  <si>
    <t xml:space="preserve">Dirección de Agua, MINAE. 2014. Plan Nacional de Monitoreo de la Calidad de los Cuerpos de Agua Superficiales. </t>
  </si>
  <si>
    <t>2015-2016</t>
  </si>
  <si>
    <t>Índice de contenido</t>
  </si>
  <si>
    <t>Indice de contenido</t>
  </si>
  <si>
    <t xml:space="preserve">Población con autoabastecimiento de agua </t>
  </si>
  <si>
    <t>Población con autoabastecimiento de agua</t>
  </si>
  <si>
    <t>Se refiere a la población que el abastecimiento de agua proviene de:
Pozo: puede ser propio o comunitario. Del pozo se extrae agua subterránea mediante el empleo de una bomba eléctrica o manual, o bien utilizando un recipiente, atado al extremo de una cuerda.
Río, quebrada o naciente: el agua se toma de un río o quebrada y se lleva a la vivienda por acarreo o a través de algún tipo de tubería.
Lluvia u otro: cuando la mayor parte del agua usada en la vivienda es agua de lluvia recolectada de diferentes formas o se recibe de camiones cisterna, agua embotellada u otras fuentes.
Una vivienda puede tener agua por tubería sin que el origen de la misma sea un acueducto.</t>
  </si>
  <si>
    <t>Corresponde a la diferencia entre la cantidad de población conectada a una red publica de alcantarillado menos la población conectada a tratamiento primario y secundario de las aguas residuales que genera.
Segun OCDE el TRATAMIENTO DE AGUAS RESIDUALES es igual a Proceso para adecuar las aguas residuales a las normas ambientales aplicables u otras normas de calidad para el reciclaje o la reutilización. En el cuestionario se distinguen tres tipos generales de tratamiento: primario, secundario y terciario. Para calcular la cantidad total de aguas residuales tratadas, volúmenes y las cargas reportadas deben mostrarse solo bajo el tipo de tratamiento " más alto " al que fue sometido.
Se entiende por población residente al promedio de más de un año del número de personas que pertenecen a la población permanente que vive en un territorio.
Tratamiento primario: 
Tratamiento de aguas residuales (urbanas) mediante un proceso físico y / o químico que implica el asentamiento de sólidos en suspensión, u otro proceso en el que la DBO5 de las aguas residuales entrantes se reduce al menos en un 20% antes de la descarga y el total de sólidos suspendidos de las aguas residuales entrantes son reducido en al menos un 50%.
Tratamiento secundario:
Tratamiento de aguas residuales (urbanas) mediante un proceso que generalmente implica un tratamiento biológico con un asentamiento secundario u otro proceso, lo que resulta en una eliminación de DBO de al menos 70% y una eliminación de DQO de al menos 75%.
Tratamiento terciario:
Tratamiento (adicional al tratamiento secundario) de nitrógeno y / o fósforo y / o cualquier otro contaminante que afecte la calidad o un uso específico del agua: contaminación microbiológica, color, etc. Las diferentes eficiencias de tratamiento posibles no se pueden agregar y son exclusivas. Para este cuestionario, la siguiente eficiencia mínima de tratamiento define un tratamiento terciario: eliminación de la contaminación orgánica de al menos 95% para DBO y 85% para DQO, y al menos uno de los siguientes:
□ eliminación de nitrógeno de al menos 70% (47)
□ eliminación de fósforo de al menos 80% (48)
□ eliminación microbiológica logrando una densidad de coliformes fecales inferior a 1000 en 100 ml .</t>
  </si>
  <si>
    <t xml:space="preserve">Jose Miguel Zeledón </t>
  </si>
  <si>
    <t>jzeledon@ga.go.cr</t>
  </si>
  <si>
    <t>Sin ningún tratamiento de aguas residuales se considera que es la población conectada a De hueco, de pozo negro o letrina más la población que No tiene CONEXIÓN más la población conectada a otro sistema</t>
  </si>
  <si>
    <t>13 de enero 2020</t>
  </si>
  <si>
    <t>Volumen de aguas residuales tratadas</t>
  </si>
  <si>
    <t>3.2.3.a.1. Total de aguas residuales descargadas al ambiente después de ser tratadas</t>
  </si>
  <si>
    <t>3.2.3.a.2. Total de aguas residuales descargadas al ambiente sin tratamiento</t>
  </si>
  <si>
    <t>Desde: 2016</t>
  </si>
  <si>
    <t xml:space="preserve">Del total de aguas residuales generadas (MDEA 3.2.1.a) se resta el total de aguas residuales tratadas (MDEA 3.2.2.b), teniendo el cuidado de que ambos volúmenes están en las mismas unidades. </t>
  </si>
  <si>
    <t>urbano</t>
  </si>
  <si>
    <t>rural</t>
  </si>
  <si>
    <t>Población conectada a una red publica de alcantarillado operado por AyA o por ESPH que recibe tratamiento primario más población conectada a una red publica de alcantarillado operado por AyA o por ESPH que recibe tratamiento secundario.
El AyA tiene desagregación de esta información por región GAM+Periféricos+ASADAS
Segun OCDE el TRATAMIENTO DE AGUAS RESIDUALES es igual a Proceso para adecuar las aguas residuales a las normas ambientales aplicables u otras normas de calidad para el reciclaje o la reutilización. En el cuestionario se distinguen tres tipos generales de tratamiento: primario, secundario y terciario. Para calcular la cantidad total de aguas residuales tratadas, volúmenes y las cargas reportadas deben mostrarse solo bajo el tipo de tratamiento " más alto " al que fue sometido.
Se entiende por población residente al promedio de más de un año del número de personas que pertenecen a la población permanente que vive en un territorio.
Tratamiento primario: 
Tratamiento de aguas residuales (urbanas) mediante un proceso físico y / o químico que implica el asentamiento de sólidos en suspensión, u otro proceso en el que la DBO5 de las aguas residuales entrantes se reduce al menos en un 20% antes de la descarga y el total de sólidos suspendidos de las aguas residuales entrantes son reducido en al menos un 50%.
Tratamiento secundario:
Tratamiento de aguas residuales (urbanas) mediante un proceso que generalmente implica un tratamiento biológico con un asentamiento secundario u otro proceso, lo que resulta en una eliminación de DBO de al menos 70% y una eliminación de DQO de al menos 75%.
Tratamiento terciario:
Tratamiento (adicional al tratamiento secundario) de nitrógeno y / o fósforo y / o cualquier otro contaminante que afecte la calidad o un uso específico del agua: contaminación microbiológica, color, etc. Las diferentes eficiencias de tratamiento posibles no se pueden agregar y son exclusivas. Para este cuestionario, la siguiente eficiencia mínima de tratamiento define un tratamiento terciario: eliminación de la contaminación orgánica de al menos 95% para DBO y 85% para DQO, y al menos uno de los siguientes:
□ eliminación de nitrógeno de al menos 70% (47)
□ eliminación de fósforo de al menos 80% (48)
□ eliminación microbiológica logrando una densidad de coliformes fecales inferior a 1000 en 100 ml .
Tratamiento independiente es población conectado a tanque séptico común más la población conectada a tanque séptico con tratamiento (fosa biológica).
Tratamiento idependiente es Instalaciones para tratamiento preliminar, tratamiento, infiltración o descarga de aguas residuales domésticas de viviendas generalmente entre 1 y 50 equivalentes de población, no conectadas a un sistema de recolección de aguas residuales urbanas. Ejemplos de tales sistemas son las fosas sépticas. Se excluyen los sistemas con tanques de almacenamiento desde los cuales las aguas residuales son transportadas periódicamente por camiones a una planta de tratamiento de aguas residuales urbanas. Se considera que estos sistemas están conectados al sistema de aguas residuales urbanas.</t>
  </si>
  <si>
    <t>En el presente archivo se muestra un conjunto de estadísticas e indicadores ambientales obtenidos a partir de las operaciones estadísticas de las Instituciones que conforman el Comite Técnico Interinstitucional para estadísticas del Agua (CTIE-Agua). 
Los datos e indicadores presentados, están alineados a estándares internacionales establecidos por la División de Estadísticas de las Naciones Unidas (DENU) tales como: las Recomendaciones Internacionales de Estadísticas del Agua (RIEA 2012), el Marco para el Desarrollo de las Estadísticas Ambientales (MDEA 2013) y el sistema de Contabilidad Ambiental y Económica (SCAE – Agua 2012).</t>
  </si>
  <si>
    <t xml:space="preserve">Este documento presenta el resultado del trabajo del Comité Técnico Interinstitucional de Estadísticas del Agua durante varios años, contiene un compendio de las las estadísticas e indicadores del agua a nivel nacional en concordancia con estándares estadísticos como el Marco para el Desarrollo de Estadísticas Ambientales (MDEA) y las Recomendaciones Internacionales para las Estadísticas del Agua (RIEA), además se incluyen algunas estadísitcas complementarias necesarias para comprender las estadísticas sobre agua, además de algunos indicadores que se pueden producir con la información recopilada por este grupo., tales como los relacionados con el Objetivo de Desarrollo Sostenible 6 (ODS 6), según el índice que presenta a continuación:  </t>
  </si>
  <si>
    <t>Demanda bioquímica de oxígeno (DBO) en sitios de monitoreo de cuerpos de agua según cuenca hidrográfica</t>
  </si>
  <si>
    <t xml:space="preserve">Elaboración </t>
  </si>
  <si>
    <t xml:space="preserve">Lucrecia Salazar </t>
  </si>
  <si>
    <t>Los datos incluyen solo extracción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</si>
  <si>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Registro Nacional de Concesiones de Agua y Cauces</t>
  </si>
  <si>
    <t xml:space="preserve">Dirección de Agua </t>
  </si>
  <si>
    <t xml:space="preserve">Conocimiento de las extracciones de recurso hídrico que se realiza en el país, para efectos de balances hídricos y valoración de la disponibilidad del recursos hídrico. </t>
  </si>
  <si>
    <t>Extracción superficial anual de agua dulce</t>
  </si>
  <si>
    <t>Se debe entender como el volumen de agua superficial que es extraido para ser utilizado en el país, para todos los usos consuntivos. Se excluye el agua utilizada para generación hidroelectrica, por tratarse de un uso no consuntivo.</t>
  </si>
  <si>
    <t>Los datos incluyen solo extracción de aguas superficiales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</si>
  <si>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Extracción subterránea anual de agua dulce</t>
  </si>
  <si>
    <t>Los datos incluyen solo extracción de aguas subterráneas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</si>
  <si>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Volumen de agua extraída para uso propio según actividades económicas</t>
  </si>
  <si>
    <t>Volumen de agua extraída para distribución por la actividad económica CIIU 3600</t>
  </si>
  <si>
    <t>Pérdidas en la distribución de la actividad económica CIIU 3600</t>
  </si>
  <si>
    <t>Volumen de agua residual generada por activdad económica</t>
  </si>
  <si>
    <t>Se debe interpretar como el volumen de agua residual que se produce en el país por las diferentes activiades económicas, tomando en cuenta factores de retorno teóricos.</t>
  </si>
  <si>
    <t>Por actividades económicas (CIIU)</t>
  </si>
  <si>
    <t>Sistema para el Registro de los Reportes Operacionales de Aguas Residuales (SIRROAR)</t>
  </si>
  <si>
    <t>Dirección Protección Radiológica y Salud  Ambiental - Unidad Salud Ambiental</t>
  </si>
  <si>
    <t xml:space="preserve">Permite conocer la cantidad en volumen de aguas residuales que se generan en el país. </t>
  </si>
  <si>
    <t>Objetivo de Desarrollo Sostenible 6</t>
  </si>
  <si>
    <t>Volumen de agua residual tratada por tipo de tratamiento</t>
  </si>
  <si>
    <t>anual</t>
  </si>
  <si>
    <t xml:space="preserve">Corresponde a los vólumenes de aguas residuales que reciben algún tipo de tratamiento en el país, considerando sistemas colectivos de tratamiento de aguas residuales y tratamiento independiente. </t>
  </si>
  <si>
    <t xml:space="preserve">Por tipo de tratamiento de aguas residuales </t>
  </si>
  <si>
    <t>Total de aguas residuales descargadas al ambiente después de ser tratadas</t>
  </si>
  <si>
    <t xml:space="preserve">Corresponde a las aguas residuales que son descargadas en un cuerpo receptor después de su tratamiento. </t>
  </si>
  <si>
    <t>Solamente contemple los entes generadores de aguas residuales que presentan reportes operacionales al Ministerio de Salud en apego a lo establecido en el Reglamento de Vertido y Reuso de Aguas Residuales (Decreto Ejecutivo 33601-MINAE-S y sus reformas).</t>
  </si>
  <si>
    <t xml:space="preserve">anual </t>
  </si>
  <si>
    <t xml:space="preserve">Permite conocer la cantidad en volumen de aguas residuales tratadas que se descargan en el país. </t>
  </si>
  <si>
    <t xml:space="preserve">Permite conocer la cantidad en volumen de aguas residuales que recibe algún tipo de tratamiento en el país. </t>
  </si>
  <si>
    <t>Total de aguas residuales descargadas al ambiente sin tratamiento</t>
  </si>
  <si>
    <t xml:space="preserve">Corresponde al volumen de las aguas residuales que no reciben ningún tratamiento antes de ser vertidas al ambiente. </t>
  </si>
  <si>
    <t xml:space="preserve">Permite conocer la cantidad en volumen de aguas residuales que se descargan en el país sin recibir tratamiento </t>
  </si>
  <si>
    <t>Código RIEA: T.1.1</t>
  </si>
  <si>
    <t xml:space="preserve">En este apartado se presentan ciertos datos complementarios que son necesarios para comprender o sustenatar los indicadores y estadísticas que se han generado en este archivo. </t>
  </si>
  <si>
    <t xml:space="preserve">Indicadores del Objetivo de Desarrollo Sostenible 6: Garantizar la disponibilidad y la gestión sostenible del agua y el saneamiento para todos </t>
  </si>
  <si>
    <t>En este apartado se presentan ciertos indicadores que sirven para conocer o valorar las características y la intensidad de aspectos relacionados con la gestión de los recursos hídricos del país, y sus servicios asociados, así como para determinar la evolución futura de estos indicadores, que permitan guiar la toma de decisiones.</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</si>
  <si>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incluyen directamente los datos reportados por ellos. </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</si>
  <si>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incluyen directamente los datos reportados por ellos.  Este procedimiento se realiza contando solamente las extracciones superficiales. </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</si>
  <si>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iincluyen directamente los datos reportados por ellos.  Este procedimiento se realiza contando solamente las extracciones subterráneas. </t>
  </si>
  <si>
    <t>Volumen de agua subterránea que es extraído para ser utilizado en el país, para todos los usos consuntivos. Se excluye el agua utilizada para generación hidroelectrica, por tratarse de un uso no consuntivo.</t>
  </si>
  <si>
    <t xml:space="preserve">Del Registro Nacional de Concesiones y Causes de la Dirección de Agua del Ministerio de Ambiente y Energía, se extraen los datos de caudales de las concesiones que estuvieron vigentes para cada año, considerados como autoabastecimiento. Se excluyen todas las extracciones de agua para distribución. </t>
  </si>
  <si>
    <t>Los datos incluyen solo extracción de aguas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Adicionalmente para las concesiones legales y vigentes, solo es posible conocer el dato de volumen permitido de extracción, se desconoce el volumen efectivo, que puede ser menor o mayor al volumen concesionado</t>
  </si>
  <si>
    <t xml:space="preserve">Suma de los datos de extracción de agua (producción)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t>
  </si>
  <si>
    <t xml:space="preserve">En Costa Rica no existen entradas de agua importantes desde países vecinos, únicamente salidas, por lo que es importante monitorear cuánta agua escurre sin poder ser utilizada para suplir demandas faltantes el agunas zonas. </t>
  </si>
  <si>
    <t xml:space="preserve">Es importante monitorear cuánta agua escurre hacia el mar sin poder ser utilizada para suplir demandas faltantes, en especial en las regiones más secas del país.  </t>
  </si>
  <si>
    <t xml:space="preserve">Conocimiento de las extracciones de recurso hídrico que se realiza en el país, para efectos de balances hídricos y valoración de la disponibilidad del recursos hídrico. Permite monitorear a lo largo del tiempo los patrones de extracción y por ende la presión generada sobre los recursos hídricos superficiales disponibles. </t>
  </si>
  <si>
    <t xml:space="preserve">Conocimiento de las extracciones de recurso hídrico que se realiza en el país, para efectos de balances hídricos y valoración de la disponibilidad del recursos hídrico. Permite monitorear a lo largo del tiempo los patrones de extracción y por ende la presión generada sobre los recursos hídricos subterráneos disponibles. </t>
  </si>
  <si>
    <t xml:space="preserve">Se refiere a la cantidad de agua que regresa al medio ambiente despúes de ser utilizada por las diferentes actividades económicas, independientemente de si recibe tratamiento o no. </t>
  </si>
  <si>
    <t xml:space="preserve">Es el volumen de agua utilizado por los diferentes grupos de actividades económicas y los hogares. </t>
  </si>
  <si>
    <t xml:space="preserve">Permite monitorear a lo largo del tiempo los patrones de uso de agua por parte de las diferentes actividades económicas. </t>
  </si>
  <si>
    <t>Solamente contempla extracciones de agua legalmente inscritas en el Registro Nacional de Concesiones y Cauces. No es posible una mayor desagregación de actividades económicas</t>
  </si>
  <si>
    <t>Los datos de uso de agua de Asadas y de Municipalidades aún son estimaciones, no mediciones. No es posible una mayor desagregación de actividades económicas</t>
  </si>
  <si>
    <t>No es posible una mayor desagregación de actividades económicas</t>
  </si>
  <si>
    <t xml:space="preserve">Es el volumen de agua que pierden las empresas encargadas de distribuir agua desde que la extraen en la fuente hasta que la entregan a los usuarios finales. </t>
  </si>
  <si>
    <t xml:space="preserve">Solo se tiene el dato de pérdida total de agua, no es posible conocer una mayor desagregación: fugas, tomas ilegales, problemas en los medidoes, etc. Además para Asadas y Municipalidades no se tiene el dato preciso, sino que se aplica el mismo porcentaje de pérdidas que el AyA. </t>
  </si>
  <si>
    <t xml:space="preserve">Se estima como una resta entre el total de agua extraída por las empresas de la actividad económica CIIU 3600, menos la cantidad de agua facturada. Se estima con los datos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t>
  </si>
  <si>
    <t xml:space="preserve">Es una medida de la cantidad de agua que se pierde en el sistema y ayuda a aplicar medidas correctivas para dismunuir esas pérdidas y utilizar el agua de manera más eficiente. </t>
  </si>
  <si>
    <t>millones de metros cúbicos por año</t>
  </si>
  <si>
    <t>Cantidad de personas</t>
  </si>
  <si>
    <t>Cantidad de personas y porcentaje</t>
  </si>
  <si>
    <t>5.1.2.f. Población con servicio de abastecimiento de agua</t>
  </si>
  <si>
    <t>colones / metro cúbico</t>
  </si>
  <si>
    <t>Se obtiene de dividir el valor de la producción (en millones de colones a precios básicos) total de las empresas distribuidoras de agua, entre el volumen total de agua facturada. Este cálculo toma en cuenta los datos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Los datos del valor de la producción son tomados del Sistema de Cuentas Nacionales del Banco Central de Costa Rica.</t>
  </si>
  <si>
    <t xml:space="preserve">Es el precio promedio (a nivel nacional) pagado por cada metro cúbico de agua facturado durante el periodo de referencia. </t>
  </si>
  <si>
    <t xml:space="preserve">Los datos de Municipalidades y de Asadas son estimaciones. </t>
  </si>
  <si>
    <t>Lucrecia Salazar</t>
  </si>
  <si>
    <t>Permite monitorear la tendencia del precio pagado por cada metro cúbico de agua potable que se consume</t>
  </si>
  <si>
    <t>Recursos renovables de agua dulce (=1-2)</t>
  </si>
  <si>
    <t>milones de metros cúbicos por año</t>
  </si>
  <si>
    <t>Desde: 2001</t>
  </si>
  <si>
    <t xml:space="preserve">Los recursos renovables de agua dulce se interpretan como la cantidad de recursos de agua con que dispone un país. </t>
  </si>
  <si>
    <t xml:space="preserve">NA </t>
  </si>
  <si>
    <t xml:space="preserve"> en cuenta como parte del cálculo entradas de agua de otros territorios</t>
  </si>
  <si>
    <t xml:space="preserve">Se calculan restando la precipitación menos la evapotranspiración. La metodología de cálculo también indica que se deben sumar las entradas de agua de otros territorios, sin embargo en el caso de Costa Rica no hay, son cero, por lo que no se incluyen en el cálculo. </t>
  </si>
  <si>
    <t xml:space="preserve">Permite determinar la cantidad de recursos hídricos con la que dispone un país, para poder gestionarla de mejor manera y además al ver los datos en serie de timpo, se pueden ver los efectos de la variabilidad climática y del cambio climático, de forma que se puede monitorear si los recursos disponibles van en aumento, son estables o disminuyen con el paso del tiempo </t>
  </si>
  <si>
    <t>Objetivo</t>
  </si>
  <si>
    <t xml:space="preserve">Meta </t>
  </si>
  <si>
    <t>Nombre del indicador o de la variable</t>
  </si>
  <si>
    <t>Indicador propuesto para Costa Rica</t>
  </si>
  <si>
    <t>ORAC</t>
  </si>
  <si>
    <t>Central Este</t>
  </si>
  <si>
    <t>Metropolitana</t>
  </si>
  <si>
    <t xml:space="preserve">Pacífico Central </t>
  </si>
  <si>
    <t>Costa Rica</t>
  </si>
  <si>
    <t>ORAC es el acrónimo de Oficina Regional de Acueductos Rurales, refiriendo a la regionalización de la gestión de entes operadores de Sistemas Comunales en el territorio de Costa Rica por parte del AyA.</t>
  </si>
  <si>
    <t>Fuente: Instituto Costarricense de Acueductos y Alcantarillados, 2019</t>
  </si>
  <si>
    <t>Con Convenio</t>
  </si>
  <si>
    <t>Sin Convenio</t>
  </si>
  <si>
    <t xml:space="preserve">A Octubre 2019, la Dirección Jurídica de la Subgerencia de Sistemas Comunales se encuentra llevando a cabo la actualización de datos  sobre los Convenios de Delegación  de las  provincias de  Guanacaste y Alajuela por lo que los datos podrìan sufrir alguna modificación </t>
  </si>
  <si>
    <t>Se establece como unica fuente de información oficial a partir del 2019, los datos extraídos del SAGA, Subgerencia de Sistemas Comunales, AyA.</t>
  </si>
  <si>
    <t>6.b Apoyar y fortalecer la participación de las comunidades locales en la mejora de la gestión del agua y el saneamiento</t>
  </si>
  <si>
    <t>https://unstats.un.org/sdgs/metadata/files/Metadata-06-0B-01.pdf</t>
  </si>
  <si>
    <t xml:space="preserve">100% de las ASADAS que administran y operan  sistemas de agua potable y saneamiento cuentan con convenio de delegación firmado con el AyA y vigente. </t>
  </si>
  <si>
    <t>Porcentaje de Asociaciones Administradoras de Acueductos Rurales y Saneamiento (ASADAS) que firman y mantienen vigente el convenio de delegación con el AyA.</t>
  </si>
  <si>
    <t>6.b.1.cr.1</t>
  </si>
  <si>
    <t>Registro administrativo.</t>
  </si>
  <si>
    <t>Cantidad relativa de Asociaciones Administradoras de Acueductos y Alcantarillados Rurales (ASADAS), que administran y operan sistemas de agua potable y saneamiento, con convenio de delegación firmado con el AyA y vigente.</t>
  </si>
  <si>
    <t>Número total de ASADAS que administran y operan sistemas de agua potable y sneamiento, legalmente registradas y con convenio de delegación que  se encuentre vigente. Número total de ASADAS legalmente constituidas y registradas.</t>
  </si>
  <si>
    <t>Semestral (último día hábil de cada semestre)</t>
  </si>
  <si>
    <t>Sistema de Apoyo para la Gestión de ASADAS (SAGA), Área Funcional Evaluación y Mejoramiento de la Gestión, Subgerencia de Sistemas Comunales, Instituto Costarricense de Acueductos y Alcantarillados.</t>
  </si>
  <si>
    <t>Además de las ASADAS, el concepto de entes operadores abarca también a los Comités Administradores de Acueducto Rural (CAAR), a las Asociaciones de Desarrollo Indígena (ADI), a las Asociación de Desarrollo Integral (implicadas en la gestión comunitaria del agua potable y el saneamiento) y otras asociaciones específicas. Las ASADAS constituyen la mayor porción de entes operadores implicados, pero no la totalidad, por lo que el indicador no refiere al universo completo de posibles entes operadores que trabajan en la gestión comunitaria de acueductos rurales.</t>
  </si>
  <si>
    <t>Es un indicador sustituto. Se considera que contribuye al cumplimiento del objetivo y meta establecidos. Las ASADAS son los entes operadores de sistemas comunales, definidos en el ordenamiento jurídico de Costa Rica, para dedicarse a la gestión comunitaria del agua potable y el saneamiento en aquellos territorios donde el Instituto Costarricense de Acueductos y Alcantarillados (AyA) no opera directamente, y su gestión debe llevar implícita la aplicación de políticas y procedimientos operacionales para la participación de las comunidades locales en este ámbito. La ASADA es una organización legalmente inscrita en el Registro de Asociaciones, sin fines de lucro, organizada y conformada por la comunidad, con la asesoría técnica, legal, administrativa, contable , financiera y ambiental  del AyA.</t>
  </si>
  <si>
    <t>James Phillips Ávila</t>
  </si>
  <si>
    <t>Director de Planificación Estratégica</t>
  </si>
  <si>
    <t>Instituto Costarricense de Acueductos y Alcantarillados</t>
  </si>
  <si>
    <t>(506) 2242-5006, 2242-5110, 2242-5111</t>
  </si>
  <si>
    <t>jphillips@aya.go.cr</t>
  </si>
  <si>
    <t>6.b.1.</t>
  </si>
  <si>
    <t>6.b.1 Proporción de dependencias administrativas locales con políticas y procedimientos operacionales establecidos para la participación de las comunidades locales en la ordenación del agua y el saneamiento.</t>
  </si>
  <si>
    <t>No clasificado</t>
  </si>
  <si>
    <t>Industria del suministro de agua para las poblaciones  
(CIIU 36)</t>
  </si>
  <si>
    <t>Industria del suministro de agua para riego  
(CIIU 36)</t>
  </si>
  <si>
    <t>TOTAL 
Industria de Suminitro de Agua 
(CIIU 36)</t>
  </si>
  <si>
    <t>Es el monto estimado de precipitación mensual acumulada a nivel cantonal.</t>
  </si>
  <si>
    <t xml:space="preserve">Cantonal
</t>
  </si>
  <si>
    <t>Se utilizan registros de 91 estaciones meteorológicas distribuidas a nivel nacional con deficiencia en la Peninsula de Nicoya y la franja Norte del Caribe Norte.</t>
  </si>
  <si>
    <t>Período 2001-2019.</t>
  </si>
  <si>
    <t>Cambio en la metodología del cálculo.</t>
  </si>
  <si>
    <t>Descrito en la metodología de cálculo.</t>
  </si>
  <si>
    <t>Karina Hernández Espinoza, Rubén Morales Aguilar y José Zuñiga Mora.</t>
  </si>
  <si>
    <t>Evapotranspiración mensual por cantón</t>
  </si>
  <si>
    <t>Es la evapotranspiración acumulada mensual cantonal  estimada a partir de datos de temperatura máxima y temperatura mínima.</t>
  </si>
  <si>
    <t>La estimación se raliza a partir de 22 estaciones distribuidas a lo largo del territorio nacional, con deficiencia en la cobertura de estas para la costa de Puntarenas y costa Norte del Caribe.</t>
  </si>
  <si>
    <r>
      <rPr>
        <b/>
        <sz val="11"/>
        <color indexed="8"/>
        <rFont val="Calibri"/>
        <family val="2"/>
      </rPr>
      <t>Conectado a alcantarillado o cloaca o tanque séptico:</t>
    </r>
    <r>
      <rPr>
        <sz val="11"/>
        <color theme="1"/>
        <rFont val="Calibri"/>
        <family val="2"/>
        <scheme val="minor"/>
      </rPr>
      <t xml:space="preserve">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Se considera servicios de saneamiento mejorados los conectado a alcantarilla o cloaca o tanque séptico.
</t>
    </r>
    <r>
      <rPr>
        <b/>
        <sz val="11"/>
        <color indexed="8"/>
        <rFont val="Calibri"/>
        <family val="2"/>
      </rPr>
      <t>Saneamiento:</t>
    </r>
    <r>
      <rPr>
        <sz val="11"/>
        <color theme="1"/>
        <rFont val="Calibri"/>
        <family val="2"/>
        <scheme val="minor"/>
      </rPr>
      <t xml:space="preserve"> Es la provisión de instalaciones y servicios para la gestión segura y la eliminación de orina y heces.
</t>
    </r>
    <r>
      <rPr>
        <b/>
        <sz val="11"/>
        <color indexed="8"/>
        <rFont val="Calibri"/>
        <family val="2"/>
      </rPr>
      <t>Conectado a alcantarilla o cloaca:</t>
    </r>
    <r>
      <rPr>
        <sz val="11"/>
        <color theme="1"/>
        <rFont val="Calibri"/>
        <family val="2"/>
        <scheme val="minor"/>
      </rPr>
      <t xml:space="preserve"> el servicio sanitario está conectado a una red pública de alcantarillado o cloaca por donde desagua.
</t>
    </r>
    <r>
      <rPr>
        <b/>
        <sz val="11"/>
        <color indexed="8"/>
        <rFont val="Calibri"/>
        <family val="2"/>
      </rPr>
      <t>Conectado a tanque séptico común</t>
    </r>
    <r>
      <rPr>
        <sz val="11"/>
        <color theme="1"/>
        <rFont val="Calibri"/>
        <family val="2"/>
        <scheme val="minor"/>
      </rPr>
      <t xml:space="preserve">: es una solución individual en la que el servicio sanitario se comunica con un tanque de concreto o cemento armado, conectado a vías de drenaje. Por lo general, está construido en el patio de la casa.
</t>
    </r>
    <r>
      <rPr>
        <b/>
        <sz val="11"/>
        <color indexed="8"/>
        <rFont val="Calibri"/>
        <family val="2"/>
      </rPr>
      <t>Conectado a tanque con tratamiento (fosa biológica):</t>
    </r>
    <r>
      <rPr>
        <sz val="11"/>
        <color theme="1"/>
        <rFont val="Calibri"/>
        <family val="2"/>
        <scheme val="minor"/>
      </rPr>
      <t xml:space="preserve"> es una forma de solución individual ubicada en el lote de la vivienda donde se acondiciona un dispositivo cilíndrico prefabricado en concreto de alta resistencia y tratado con aditivos especiales, con las conexiones necesarias para depurar las aguas residuales domésticas (negras, jabonosas y de cocina).
</t>
    </r>
  </si>
  <si>
    <t>Clase de servicio sanitario</t>
  </si>
  <si>
    <t>FPN-PEN-01</t>
  </si>
  <si>
    <t>FPN-PEN-02</t>
  </si>
  <si>
    <t>FPN-PEN-03</t>
  </si>
  <si>
    <t>FPN-PEN-04</t>
  </si>
  <si>
    <t>FPN-PEN-05</t>
  </si>
  <si>
    <t>FPN-PEN-06</t>
  </si>
  <si>
    <t>FPN-PEN-07</t>
  </si>
  <si>
    <t>FPN-PEN-08</t>
  </si>
  <si>
    <t>FPN-PEN-09</t>
  </si>
  <si>
    <t>FPN-TEM-01</t>
  </si>
  <si>
    <t>FPN-TEM-02</t>
  </si>
  <si>
    <t>FPN-TEM-03</t>
  </si>
  <si>
    <t>FPN-TEM-04</t>
  </si>
  <si>
    <t>FPN-TEM-05</t>
  </si>
  <si>
    <t>FPN-TEM-06</t>
  </si>
  <si>
    <t>FPN-TEM-07</t>
  </si>
  <si>
    <t>FPN-TEM-08</t>
  </si>
  <si>
    <t>FPN-TEM-09</t>
  </si>
  <si>
    <t>FPN-TEM-10</t>
  </si>
  <si>
    <t>FPN-TEM-11</t>
  </si>
  <si>
    <t>FPN-ABA-01</t>
  </si>
  <si>
    <t>FPN-ABA-02</t>
  </si>
  <si>
    <t>FPN-ABA-03</t>
  </si>
  <si>
    <t>FPN-ABA-04</t>
  </si>
  <si>
    <t>FPN-ABA-05</t>
  </si>
  <si>
    <t>FPN-ABA-06</t>
  </si>
  <si>
    <t>FPN-ABA-07</t>
  </si>
  <si>
    <t>FPN-BAR-01</t>
  </si>
  <si>
    <t>FPN-BAR-02</t>
  </si>
  <si>
    <t>FPN-BAR-03</t>
  </si>
  <si>
    <t>FPN-BAR-04</t>
  </si>
  <si>
    <t>FPN-BAR-05</t>
  </si>
  <si>
    <t>FPN-BAR-06</t>
  </si>
  <si>
    <t>FPN-BAR-07</t>
  </si>
  <si>
    <t>FPN-BAR-08</t>
  </si>
  <si>
    <t>FPN-BEB-01</t>
  </si>
  <si>
    <t>FPN-BEB-02</t>
  </si>
  <si>
    <t>FPN-BEB-03</t>
  </si>
  <si>
    <t>FPN-BEB-04</t>
  </si>
  <si>
    <t>FPN-BEB-05</t>
  </si>
  <si>
    <t>Sitios de monitoreo de cuerpos de agua por parámetros químicos según cuenca hidrográfica, 2018-2019</t>
  </si>
  <si>
    <t xml:space="preserve">SST                  </t>
  </si>
  <si>
    <t>(Oct-18)</t>
  </si>
  <si>
    <t>(Nov-18)</t>
  </si>
  <si>
    <t>(Feb-19)</t>
  </si>
  <si>
    <t>(May-19)</t>
  </si>
  <si>
    <t>FASE 4: CUENCAS DE LA REGIÓN NORTE</t>
  </si>
  <si>
    <t>Pocosol</t>
  </si>
  <si>
    <t>Infiernillo</t>
  </si>
  <si>
    <t>FZN-POC-01</t>
  </si>
  <si>
    <t>Cutris</t>
  </si>
  <si>
    <t>&lt;5.5</t>
  </si>
  <si>
    <t>&lt; 5.5</t>
  </si>
  <si>
    <t>FZN-POC-02</t>
  </si>
  <si>
    <t>FZN-POC-03</t>
  </si>
  <si>
    <t>FZN-POC-04</t>
  </si>
  <si>
    <t>Medio Queso</t>
  </si>
  <si>
    <t>FZN-POC-05</t>
  </si>
  <si>
    <t>&lt; 5,5</t>
  </si>
  <si>
    <t>Isla Chica</t>
  </si>
  <si>
    <t>FZN-POC-06</t>
  </si>
  <si>
    <t>Samen</t>
  </si>
  <si>
    <t>FZN-FRI-01</t>
  </si>
  <si>
    <t>Guatuso</t>
  </si>
  <si>
    <t>Katira</t>
  </si>
  <si>
    <t>ND</t>
  </si>
  <si>
    <t>D</t>
  </si>
  <si>
    <t>Celeste</t>
  </si>
  <si>
    <t>FZN-FRI-02</t>
  </si>
  <si>
    <t>Mónico</t>
  </si>
  <si>
    <t>FZN-FRI-03</t>
  </si>
  <si>
    <t>Caño Negro</t>
  </si>
  <si>
    <t>FZN-FRI-04</t>
  </si>
  <si>
    <t>Sabogal</t>
  </si>
  <si>
    <t>FZN-FRI-05</t>
  </si>
  <si>
    <t>Peje (San Carlos)</t>
  </si>
  <si>
    <t>FZN-SAN-01</t>
  </si>
  <si>
    <t>Florencia</t>
  </si>
  <si>
    <t>FZN-SAN-02</t>
  </si>
  <si>
    <t>FZN-SAN-03</t>
  </si>
  <si>
    <t>FZN-SAN-04</t>
  </si>
  <si>
    <t>FZN-SAN-05</t>
  </si>
  <si>
    <t>Pital</t>
  </si>
  <si>
    <t>FZN-SAN-06</t>
  </si>
  <si>
    <t>La Paz</t>
  </si>
  <si>
    <t>FZN-SAR-01</t>
  </si>
  <si>
    <t>Varablanca</t>
  </si>
  <si>
    <t>Cariblanco</t>
  </si>
  <si>
    <t>FZN-SAR-02</t>
  </si>
  <si>
    <t>FZN-SAR-03</t>
  </si>
  <si>
    <t>FZN-SAR-04</t>
  </si>
  <si>
    <t>FZN-SAR-05</t>
  </si>
  <si>
    <t>FZN-SAR-06</t>
  </si>
  <si>
    <t>Cureña</t>
  </si>
  <si>
    <t>FZN-CUR-01</t>
  </si>
  <si>
    <t>FZN-CUR-02</t>
  </si>
  <si>
    <t>FZN-CHI-01</t>
  </si>
  <si>
    <t>Oreamuno</t>
  </si>
  <si>
    <t>Toro Amarillo</t>
  </si>
  <si>
    <t>FZN-CHI-02</t>
  </si>
  <si>
    <t>FZN-CHI-03</t>
  </si>
  <si>
    <t>FZN-CHI-04</t>
  </si>
  <si>
    <t>Horquetas</t>
  </si>
  <si>
    <t>FZN-CHI-05</t>
  </si>
  <si>
    <t>La Rita</t>
  </si>
  <si>
    <t xml:space="preserve">Sitios de monitoreo de calidad en las cuencas: Damas, Tusubres, Tárcoles, Naranjo, Jesús María, Barú, Parrita, Savegre, Reventazón, Madre de Dios, Moín, Bananito, Matina, Pacuare, Banano, Estrella, Sixaola, Tortuguero, Península de Nicoya, Tempisque, Abangares, Barranca, Bebedero, Pocosol, Frío, San Carlos, Sarapiquí, Cureña y Chirripó.
Incluye información correspondiente con 30 de las 34 cuencas del país,  es decir, el 88.23% del total de cuencas en el territorio naconal.
</t>
  </si>
  <si>
    <t xml:space="preserve">Contar con un alto porcentaje de los sitios de monitoreo que cumplan con una buena calidad del agua permite coadyuvar a medir la sostenibilidad de los ecosistemas.
Contar con agua de buena calidad incide positivamente en la salud humana y los ecosistemas, lo cual es un elemento sustancial para alcanzar el desarrollo sostenible del país. 
Es importante por cuanto es un indicador de  detalla el grado relativo de contaminación que están recibiendo los cuerpos de agua superficiales, producto de las actividades antrópicas (agrícolas, industriales, residenciales, entre otras), lo cual permite la toma de decisiones orientadas a mitigar o revertir prácticas que estén causando contaminación, así como recuperar y conservar la integridad de los cuerpos de agua superficiales de Costa Rica, con el fin de que estas aguas puedan ser utilizadas para diferentes fines sociales, económicos y ambientales que contribuyan al desarrollo del país, asegurando una mejor calidad de vida para todos los ciudadanos. Los códigos implícitos en la designación de los puntos de monitoreo responden a la ubicación de éste, en función de la fase en la cual se hizo la medición y la cuenca a la que pertenece el cuerpo de agua correspondiente. Por ejemplo, el código del punto FPC-DAM-01 determina que este punto fue monitoreado en la Fase Pacífico Central (FPC) y en la cuenca del río Damas (DAM). Tómese en consideración que el dato reportado para octubre de 2018 corresponde con la medición realizada en agosto de ese mismo año.
</t>
  </si>
  <si>
    <t>Karina Hernández Espinoza</t>
  </si>
  <si>
    <t>Investigador meteorologico</t>
  </si>
  <si>
    <t>khernandez@imn.ac.cr</t>
  </si>
  <si>
    <r>
      <t>hm</t>
    </r>
    <r>
      <rPr>
        <b/>
        <vertAlign val="superscript"/>
        <sz val="10"/>
        <color theme="0"/>
        <rFont val="Calibri"/>
        <family val="2"/>
        <scheme val="minor"/>
      </rPr>
      <t xml:space="preserve">3 </t>
    </r>
    <r>
      <rPr>
        <b/>
        <sz val="10"/>
        <color theme="0"/>
        <rFont val="Calibri"/>
        <family val="2"/>
        <scheme val="minor"/>
      </rPr>
      <t>/ año</t>
    </r>
  </si>
  <si>
    <t>Manufactura y construcción</t>
  </si>
  <si>
    <t>Servicios</t>
  </si>
  <si>
    <r>
      <t xml:space="preserve">Cr </t>
    </r>
    <r>
      <rPr>
        <b/>
        <vertAlign val="superscript"/>
        <sz val="10"/>
        <color theme="0"/>
        <rFont val="Calibri"/>
        <family val="2"/>
        <scheme val="minor"/>
      </rPr>
      <t>*</t>
    </r>
  </si>
  <si>
    <t>Porcentaje de agua utilizada por sector (% del total)</t>
  </si>
  <si>
    <t>*/ Cr es un coeficiente para corregir el valor agregado de la agricultura, por aquella producción que se realiza utilizando agua de lluvia. Para ver la información del cálculo, consultar el metadato.</t>
  </si>
  <si>
    <t>Eficiencia (CRC/m3)</t>
  </si>
  <si>
    <t>Tasa de cambio (%)</t>
  </si>
  <si>
    <t>2016-2017</t>
  </si>
  <si>
    <r>
      <t>Capacidad</t>
    </r>
    <r>
      <rPr>
        <vertAlign val="superscript"/>
        <sz val="10"/>
        <rFont val="Calibri"/>
        <family val="2"/>
        <scheme val="minor"/>
      </rPr>
      <t>[4]</t>
    </r>
    <r>
      <rPr>
        <sz val="10"/>
        <rFont val="Calibri"/>
        <family val="2"/>
        <scheme val="minor"/>
      </rPr>
      <t xml:space="preserve"> de las autoridades gubernamentales</t>
    </r>
    <r>
      <rPr>
        <vertAlign val="superscript"/>
        <sz val="10"/>
        <rFont val="Calibri"/>
        <family val="2"/>
        <scheme val="minor"/>
      </rPr>
      <t>[5]</t>
    </r>
    <r>
      <rPr>
        <sz val="10"/>
        <rFont val="Calibri"/>
        <family val="2"/>
        <scheme val="minor"/>
      </rPr>
      <t xml:space="preserve"> nacionales para conducir la implementación de los planes nacionales de GIRH, o similar.</t>
    </r>
  </si>
  <si>
    <r>
      <t>Organizaciones</t>
    </r>
    <r>
      <rPr>
        <vertAlign val="superscript"/>
        <sz val="10"/>
        <rFont val="Calibri"/>
        <family val="2"/>
        <scheme val="minor"/>
      </rPr>
      <t>[11]</t>
    </r>
    <r>
      <rPr>
        <sz val="10"/>
        <rFont val="Calibri"/>
        <family val="2"/>
        <scheme val="minor"/>
      </rPr>
      <t xml:space="preserve">  a nivel de cuencas/acuíferos</t>
    </r>
    <r>
      <rPr>
        <vertAlign val="superscript"/>
        <sz val="10"/>
        <rFont val="Calibri"/>
        <family val="2"/>
        <scheme val="minor"/>
      </rPr>
      <t>[12]</t>
    </r>
    <r>
      <rPr>
        <sz val="10"/>
        <rFont val="Calibri"/>
        <family val="2"/>
        <scheme val="minor"/>
      </rPr>
      <t xml:space="preserve">  para conducir la implementación de planes de GIRH, o similares.</t>
    </r>
  </si>
  <si>
    <r>
      <t xml:space="preserve">Participación pública </t>
    </r>
    <r>
      <rPr>
        <vertAlign val="superscript"/>
        <sz val="10"/>
        <rFont val="Calibri"/>
        <family val="2"/>
        <scheme val="minor"/>
      </rPr>
      <t>[13]</t>
    </r>
    <r>
      <rPr>
        <sz val="10"/>
        <rFont val="Calibri"/>
        <family val="2"/>
        <scheme val="minor"/>
      </rPr>
      <t xml:space="preserve"> en recursos hídricos, política, planificación y gestión a nivel local.</t>
    </r>
    <r>
      <rPr>
        <vertAlign val="superscript"/>
        <sz val="10"/>
        <rFont val="Calibri"/>
        <family val="2"/>
        <scheme val="minor"/>
      </rPr>
      <t>[14]</t>
    </r>
  </si>
  <si>
    <r>
      <t>Presupuesto nacional</t>
    </r>
    <r>
      <rPr>
        <vertAlign val="superscript"/>
        <sz val="10"/>
        <rFont val="Calibri"/>
        <family val="2"/>
        <scheme val="minor"/>
      </rPr>
      <t>[27]</t>
    </r>
    <r>
      <rPr>
        <sz val="10"/>
        <rFont val="Calibri"/>
        <family val="2"/>
        <scheme val="minor"/>
      </rPr>
      <t xml:space="preserve"> para inversión incluyendo infraestructura</t>
    </r>
    <r>
      <rPr>
        <vertAlign val="superscript"/>
        <sz val="10"/>
        <rFont val="Calibri"/>
        <family val="2"/>
        <scheme val="minor"/>
      </rPr>
      <t>[28]</t>
    </r>
    <r>
      <rPr>
        <sz val="10"/>
        <rFont val="Calibri"/>
        <family val="2"/>
        <scheme val="minor"/>
      </rPr>
      <t xml:space="preserve"> de recursos hídricos.</t>
    </r>
  </si>
  <si>
    <r>
      <t>Financiamiento para la cooperación [31</t>
    </r>
    <r>
      <rPr>
        <vertAlign val="superscript"/>
        <sz val="10"/>
        <rFont val="Calibri"/>
        <family val="2"/>
        <scheme val="minor"/>
      </rPr>
      <t>]</t>
    </r>
    <r>
      <rPr>
        <sz val="10"/>
        <rFont val="Calibri"/>
        <family val="2"/>
        <scheme val="minor"/>
      </rPr>
      <t xml:space="preserve"> transfronteriza</t>
    </r>
    <r>
      <rPr>
        <vertAlign val="superscript"/>
        <sz val="10"/>
        <rFont val="Calibri"/>
        <family val="2"/>
        <scheme val="minor"/>
      </rPr>
      <t>[32]</t>
    </r>
    <r>
      <rPr>
        <sz val="10"/>
        <rFont val="Calibri"/>
        <family val="2"/>
        <scheme val="minor"/>
      </rPr>
      <t xml:space="preserve"> </t>
    </r>
  </si>
  <si>
    <r>
      <t>[15]</t>
    </r>
    <r>
      <rPr>
        <sz val="10"/>
        <rFont val="Calibri"/>
        <family val="2"/>
        <scheme val="minor"/>
      </rPr>
      <t xml:space="preserve"> Los objetivos específicos en función del género a nivel subnacional pueden incluir: 1) el porcentaje de hombres y mujeres que son miembros de los directorios ejecutivos locales de las autoridades del agua; 2) paridad de género con respecto a los hombres y mujeres que participan en las reuniones de toma de decisiones subnacionales (contando el número de mujeres y hombres que participan en las reuniones); y 3) la existencia de una estrategia de género en los planes locales y las políticas locales de implementación. Fuente: adaptado del </t>
    </r>
    <r>
      <rPr>
        <i/>
        <sz val="10"/>
        <rFont val="Calibri"/>
        <family val="2"/>
        <scheme val="minor"/>
      </rPr>
      <t>Programa</t>
    </r>
    <r>
      <rPr>
        <sz val="10"/>
        <rFont val="Calibri"/>
        <family val="2"/>
        <scheme val="minor"/>
      </rPr>
      <t xml:space="preserve"> Mundial de Evaluación de los Recursos Hídricos (WWAP) 2015 “Cuestionario para la recopilación de datos hídricos desagregados por sexo” http://unesdoc.unesco.org/images/0023/002345/234514E.pdf</t>
    </r>
  </si>
  <si>
    <r>
      <t>[16]</t>
    </r>
    <r>
      <rPr>
        <sz val="10"/>
        <rFont val="Calibri"/>
        <family val="2"/>
        <scheme val="minor"/>
      </rPr>
      <t xml:space="preserve"> Objetivos específicos en función del género a nivel transfronterizo: 1) una estrategia de género específica en los convenios transnacionales, en otros acuerdos transnacionales, en sus planes de implementación y en todas las evaluaciones de impacto de las aguas transfronterizas 2) paridad de género con respecto a los hombres y mujeres que participan en las reuniones de toma de decisiones de las autoridades (contando el número de mujeres y hombres que participan en las reuniones). Fuente: adaptado del </t>
    </r>
    <r>
      <rPr>
        <i/>
        <sz val="10"/>
        <rFont val="Calibri"/>
        <family val="2"/>
        <scheme val="minor"/>
      </rPr>
      <t>Programa</t>
    </r>
    <r>
      <rPr>
        <sz val="10"/>
        <rFont val="Calibri"/>
        <family val="2"/>
        <scheme val="minor"/>
      </rPr>
      <t xml:space="preserve"> Mundial de Evaluación de los Recursos Hídricos (WWAP) 2015 “Cuestionario para la recopilación de datos hídricos desagregados por sexo” http://unesdoc.unesco.org/images/0023/002345/234514E.pdf</t>
    </r>
  </si>
  <si>
    <t>1.1 ¿Cuál es la situación en materia de políticas, leyes y planes para respaldar la gestión integrada de los recursos hídricos (GIRH) a nivel nacional?</t>
  </si>
  <si>
    <t>a. Política nacional sobre recursos hídricos o semejante.</t>
  </si>
  <si>
    <r>
      <t xml:space="preserve">Todavía </t>
    </r>
    <r>
      <rPr>
        <b/>
        <sz val="10"/>
        <color theme="1"/>
        <rFont val="Calibri"/>
        <family val="2"/>
        <scheme val="minor"/>
      </rPr>
      <t>no ha empezado</t>
    </r>
    <r>
      <rPr>
        <sz val="10"/>
        <color theme="1"/>
        <rFont val="Calibri"/>
        <family val="2"/>
        <scheme val="minor"/>
      </rPr>
      <t xml:space="preserve"> a elaborarse o está estancada.</t>
    </r>
  </si>
  <si>
    <r>
      <t>Existe</t>
    </r>
    <r>
      <rPr>
        <sz val="10"/>
        <color theme="1"/>
        <rFont val="Calibri"/>
        <family val="2"/>
        <scheme val="minor"/>
      </rPr>
      <t>,</t>
    </r>
    <r>
      <rPr>
        <b/>
        <sz val="10"/>
        <color theme="1"/>
        <rFont val="Calibri"/>
        <family val="2"/>
        <scheme val="minor"/>
      </rPr>
      <t xml:space="preserve"> </t>
    </r>
    <r>
      <rPr>
        <sz val="10"/>
        <color theme="1"/>
        <rFont val="Calibri"/>
        <family val="2"/>
        <scheme val="minor"/>
      </rPr>
      <t>pero no se basa en la GIRH.</t>
    </r>
  </si>
  <si>
    <r>
      <t xml:space="preserve">Se basa en la GIRH, ha sido </t>
    </r>
    <r>
      <rPr>
        <b/>
        <sz val="10"/>
        <color theme="1"/>
        <rFont val="Calibri"/>
        <family val="2"/>
        <scheme val="minor"/>
      </rPr>
      <t>aprobada</t>
    </r>
    <r>
      <rPr>
        <sz val="10"/>
        <color theme="1"/>
        <rFont val="Calibri"/>
        <family val="2"/>
        <scheme val="minor"/>
      </rPr>
      <t xml:space="preserve"> por el Gobierno y las autoridades han comenzado a emplearla como orientación para estas labores.</t>
    </r>
  </si>
  <si>
    <r>
      <t xml:space="preserve">La mayor parte de las autoridades competentes </t>
    </r>
    <r>
      <rPr>
        <b/>
        <sz val="10"/>
        <color theme="1"/>
        <rFont val="Calibri"/>
        <family val="2"/>
        <scheme val="minor"/>
      </rPr>
      <t>la utiliza</t>
    </r>
    <r>
      <rPr>
        <sz val="10"/>
        <color theme="1"/>
        <rFont val="Calibri"/>
        <family val="2"/>
        <scheme val="minor"/>
      </rPr>
      <t xml:space="preserve"> como orientación para estas labores. </t>
    </r>
  </si>
  <si>
    <r>
      <t xml:space="preserve">Los objetivos de las políticas </t>
    </r>
    <r>
      <rPr>
        <b/>
        <sz val="10"/>
        <color theme="1"/>
        <rFont val="Calibri"/>
        <family val="2"/>
        <scheme val="minor"/>
      </rPr>
      <t>se han logrado</t>
    </r>
    <r>
      <rPr>
        <sz val="10"/>
        <color theme="1"/>
        <rFont val="Calibri"/>
        <family val="2"/>
        <scheme val="minor"/>
      </rPr>
      <t xml:space="preserve"> de forma sistemática.</t>
    </r>
  </si>
  <si>
    <r>
      <t xml:space="preserve">Los objetivos se han logrado de forma sistemática; se </t>
    </r>
    <r>
      <rPr>
        <b/>
        <sz val="10"/>
        <color theme="1"/>
        <rFont val="Calibri"/>
        <family val="2"/>
        <scheme val="minor"/>
      </rPr>
      <t>repasan</t>
    </r>
    <r>
      <rPr>
        <sz val="10"/>
        <color theme="1"/>
        <rFont val="Calibri"/>
        <family val="2"/>
        <scheme val="minor"/>
      </rPr>
      <t xml:space="preserve"> y se ajustan con regularidad. </t>
    </r>
  </si>
  <si>
    <t>Descripción de la situación: El país dispone de la Política Hídrica Nacional (2009), el Plan Nacional de Gestión Integrada de Recursos Hídricos (2008), la Agenda del Agua Costa Rica 2013-2030 y la Política Nacional de Adaptación al Cambio Climático que son políticas nacionales, sin embargo, la aplicación de estas normas ha sido limitada en algunos temas, o bien se carece de un monitoreo constante de los avances que las diferentes entidades realizan de los instrumentos de política pública. La primera política hídrica se desarrolló en el 2002 fue muy básica, así que se produjo un gran avance con la actualización del 2009. No obstante, el país ha mostrado avances del 2017 al 2020 en la vinculación de las diferentes políticas sectoriales, sin embargo, los esfuerzos pretenden materializar en una política país. Entre las políticas sectoriales que se destacan como un gran esfuerzo es la política de agua potable, la política de saneamiento que incluye un Plan Nacional de Inversiones para el cumplimiento de las metas del país y la política de organización y fortalecimiento de la gestión comunitaria de los acueductos comunales y la política de género de los Acueductos Comunales. Estas políticas sectoriales se crearon con una visión de gestión integrada de los recursos hídricos, que evite duplicidades y permita un seguimiento estratégico.</t>
  </si>
  <si>
    <r>
      <t>b. Legislación</t>
    </r>
    <r>
      <rPr>
        <sz val="10"/>
        <color theme="1"/>
        <rFont val="Calibri"/>
        <family val="2"/>
        <scheme val="minor"/>
      </rPr>
      <t xml:space="preserve"> nacional sobre recursos hídricos.</t>
    </r>
  </si>
  <si>
    <r>
      <t xml:space="preserve">Todavía </t>
    </r>
    <r>
      <rPr>
        <b/>
        <sz val="10"/>
        <color theme="1"/>
        <rFont val="Calibri"/>
        <family val="2"/>
        <scheme val="minor"/>
      </rPr>
      <t>no ha empezado</t>
    </r>
    <r>
      <rPr>
        <sz val="10"/>
        <color theme="1"/>
        <rFont val="Calibri"/>
        <family val="2"/>
        <scheme val="minor"/>
      </rPr>
      <t xml:space="preserve"> a elaborarse o está estancada.</t>
    </r>
    <r>
      <rPr>
        <b/>
        <sz val="10"/>
        <color theme="1"/>
        <rFont val="Calibri"/>
        <family val="2"/>
        <scheme val="minor"/>
      </rPr>
      <t xml:space="preserve"> </t>
    </r>
  </si>
  <si>
    <r>
      <t xml:space="preserve">Se basa en la GIRH, ha sido </t>
    </r>
    <r>
      <rPr>
        <b/>
        <sz val="10"/>
        <color theme="1"/>
        <rFont val="Calibri"/>
        <family val="2"/>
        <scheme val="minor"/>
      </rPr>
      <t>aprobada</t>
    </r>
    <r>
      <rPr>
        <sz val="10"/>
        <color theme="1"/>
        <rFont val="Calibri"/>
        <family val="2"/>
        <scheme val="minor"/>
      </rPr>
      <t xml:space="preserve"> por el Gobierno y las autoridades han comenzado a aplicarla.</t>
    </r>
  </si>
  <si>
    <r>
      <t xml:space="preserve">La mayor parte de las autoridades competentes </t>
    </r>
    <r>
      <rPr>
        <b/>
        <sz val="10"/>
        <color theme="1"/>
        <rFont val="Calibri"/>
        <family val="2"/>
        <scheme val="minor"/>
      </rPr>
      <t>la aplica</t>
    </r>
    <r>
      <rPr>
        <sz val="10"/>
        <color theme="1"/>
        <rFont val="Calibri"/>
        <family val="2"/>
        <scheme val="minor"/>
      </rPr>
      <t>.</t>
    </r>
  </si>
  <si>
    <r>
      <t xml:space="preserve">Toda la legislación se </t>
    </r>
    <r>
      <rPr>
        <b/>
        <sz val="10"/>
        <color theme="1"/>
        <rFont val="Calibri"/>
        <family val="2"/>
        <scheme val="minor"/>
      </rPr>
      <t xml:space="preserve">aplica </t>
    </r>
    <r>
      <rPr>
        <sz val="10"/>
        <color theme="1"/>
        <rFont val="Calibri"/>
        <family val="2"/>
        <scheme val="minor"/>
      </rPr>
      <t xml:space="preserve">a lo largo y ancho del país. </t>
    </r>
  </si>
  <si>
    <r>
      <t xml:space="preserve">Toda la legislación se </t>
    </r>
    <r>
      <rPr>
        <b/>
        <sz val="10"/>
        <color theme="1"/>
        <rFont val="Calibri"/>
        <family val="2"/>
        <scheme val="minor"/>
      </rPr>
      <t>cumple</t>
    </r>
    <r>
      <rPr>
        <sz val="10"/>
        <color theme="1"/>
        <rFont val="Calibri"/>
        <family val="2"/>
        <scheme val="minor"/>
      </rPr>
      <t xml:space="preserve"> a lo largo y ancho del país; todas las personas y organizaciones han de rendir cuentas.</t>
    </r>
  </si>
  <si>
    <r>
      <t>Descripción de la situación</t>
    </r>
    <r>
      <rPr>
        <sz val="10"/>
        <color theme="1"/>
        <rFont val="Calibri"/>
        <family val="2"/>
        <scheme val="minor"/>
      </rPr>
      <t>: El país dispone de una Ley de Agua creada en el 1942, que no incorpora elementos explícitos de la GIRH, por ende, desfasada para algunos retos actuales y venideros. Empero, se han presentado diversos proyectos de Ley en las últimas décadas. En el año 2010 se presentó un proyecto de ley por iniciativa popular, luego del proceso legislativo se alcanzó votar en primer debate en marzo de 2014. Sin embargo. fue enviado a consulta facultativa a la Sala Constitucional y a su retorno no alcanzo el periodo legislativo, retomándose en el siguiente periodo 2014-2018, el cual sufrió un proceso de negociación entre los partidos políticos y con el sector agropecuario (opuesto inicialmente a la nueve ley), alcanzado nuevamente que se votara en primer debate en noviembre de 2017, el cual fue nuevamente envido a la Sala Constitucional y por forma no fue posible que se retomara en votación de segundo debate, cerrando el período legislativo sin que se alcance a promulgar la nueva ley. En el actual periodo 2018-2022 se retomó el último texto dictaminado y se alcanza en junio de 2020 a votar por Comisión legislativa y se eleva nuevamente a plenario. Se espera que en este ciclo legislativo se discuta y se alcance las dos votaciones de plenario necesarios para su promulgación. Pero dado este vacío legal, se ha generado legislación complementaria, basada en la ley vigente, a través de decretos u otros mecanismos para así lograr la modernización del marco legal con un enfoque de GIRH y el fortalecimiento de la institucionalidad del recurso hídrico. Por ejemplo, en el año 2020 se logró la modificación del Art. 50 de la Constitución Política donde se establece el agua como un derecho humano.</t>
    </r>
  </si>
  <si>
    <r>
      <t>Formas de avanzar</t>
    </r>
    <r>
      <rPr>
        <sz val="10"/>
        <color theme="1"/>
        <rFont val="Calibri"/>
        <family val="2"/>
        <scheme val="minor"/>
      </rPr>
      <t>: Se requiere lograr la aprobación de la nueva Ley de Aguas que está en discusión en la Asamblea Legislativa para lo cual se requiere el apoyo de los diferentes sectores usuarios del agua y de los distintos partidos políticos. La aprobación de una nueva Ley de Aguas permitiría el establecimiento de normativa moderna con visión de GIRH y un sistema de gobernanza a nivel de cuencas. Además, se requiere la aplicación del marco legal existente de una manera más eficiente y eficaz.</t>
    </r>
  </si>
  <si>
    <r>
      <t xml:space="preserve">c. Planificación </t>
    </r>
    <r>
      <rPr>
        <sz val="10"/>
        <color theme="1"/>
        <rFont val="Calibri"/>
        <family val="2"/>
        <scheme val="minor"/>
      </rPr>
      <t>para la gestión integrada de los recursos hídricos (GIRH) en el plano nacional, o semejante.</t>
    </r>
  </si>
  <si>
    <r>
      <t>Se está preparando</t>
    </r>
    <r>
      <rPr>
        <sz val="10"/>
        <color theme="1"/>
        <rFont val="Calibri"/>
        <family val="2"/>
        <scheme val="minor"/>
      </rPr>
      <t>, pero el Gobierno no la ha aprobado todavía.</t>
    </r>
  </si>
  <si>
    <r>
      <t xml:space="preserve">Ha sido </t>
    </r>
    <r>
      <rPr>
        <b/>
        <sz val="10"/>
        <color theme="1"/>
        <rFont val="Calibri"/>
        <family val="2"/>
        <scheme val="minor"/>
      </rPr>
      <t>aprobada</t>
    </r>
    <r>
      <rPr>
        <sz val="10"/>
        <color theme="1"/>
        <rFont val="Calibri"/>
        <family val="2"/>
        <scheme val="minor"/>
      </rPr>
      <t xml:space="preserve"> por el Gobierno y las autoridades han comenzado a ponerla en práctica.</t>
    </r>
  </si>
  <si>
    <r>
      <t xml:space="preserve">La mayor parte de las autoridades competentes </t>
    </r>
    <r>
      <rPr>
        <b/>
        <sz val="10"/>
        <color theme="1"/>
        <rFont val="Calibri"/>
        <family val="2"/>
        <scheme val="minor"/>
      </rPr>
      <t>la ejecuta</t>
    </r>
    <r>
      <rPr>
        <sz val="10"/>
        <color theme="1"/>
        <rFont val="Calibri"/>
        <family val="2"/>
        <scheme val="minor"/>
      </rPr>
      <t>.</t>
    </r>
  </si>
  <si>
    <r>
      <t xml:space="preserve">Los objetivos de los planes </t>
    </r>
    <r>
      <rPr>
        <b/>
        <sz val="10"/>
        <color theme="1"/>
        <rFont val="Calibri"/>
        <family val="2"/>
        <scheme val="minor"/>
      </rPr>
      <t>se han logrado</t>
    </r>
    <r>
      <rPr>
        <sz val="10"/>
        <color theme="1"/>
        <rFont val="Calibri"/>
        <family val="2"/>
        <scheme val="minor"/>
      </rPr>
      <t xml:space="preserve"> de forma sistemática.</t>
    </r>
  </si>
  <si>
    <r>
      <t xml:space="preserve">Los objetivos se han logrado de forma sistemática; se </t>
    </r>
    <r>
      <rPr>
        <b/>
        <sz val="10"/>
        <color theme="1"/>
        <rFont val="Calibri"/>
        <family val="2"/>
        <scheme val="minor"/>
      </rPr>
      <t>repasan</t>
    </r>
    <r>
      <rPr>
        <sz val="10"/>
        <color theme="1"/>
        <rFont val="Calibri"/>
        <family val="2"/>
        <scheme val="minor"/>
      </rPr>
      <t xml:space="preserve"> y se ajustan con regularidad.</t>
    </r>
  </si>
  <si>
    <r>
      <t>Descripción de la situación</t>
    </r>
    <r>
      <rPr>
        <sz val="10"/>
        <color theme="1"/>
        <rFont val="Calibri"/>
        <family val="2"/>
        <scheme val="minor"/>
      </rPr>
      <t>: El país ha alcanzado mayores avances en generar un marco institucional sólido en GIRH que en planificación. Por ello, el país dispone de un Plan Nacional de Gestión Integrada del Recurso Hídrico (2008), el cual en la última evaluación de avance obtuvo un 85% de cumplimiento, sin embargo, este plan está desactualizado, y requiere vincularse con las nuevas  políticas nacionales, incluyendo el Plan de descarbonización de la economía y el Plan de adaptación y mitigación al cambio climático, que aún no ha sido oficializado.</t>
    </r>
  </si>
  <si>
    <r>
      <t xml:space="preserve">Formas de avanzar: </t>
    </r>
    <r>
      <rPr>
        <sz val="10"/>
        <color theme="1"/>
        <rFont val="Calibri"/>
        <family val="2"/>
        <scheme val="minor"/>
      </rPr>
      <t>Se requiere avanzar en la actualización del Plan Nacional de Gestión Integrada del Recurso Hídrico, su vinculación con los compromisos internacionales y los planes y estrategias a nivel nacional, con el fin de incorporar la visión país dentro del mismo.  Está prevista su actualización para el año 2020 y 2021.
Oficializar el Plan Nacional de Adaptación al Cambio Climático</t>
    </r>
    <r>
      <rPr>
        <b/>
        <sz val="10"/>
        <color theme="1"/>
        <rFont val="Calibri"/>
        <family val="2"/>
        <scheme val="minor"/>
      </rPr>
      <t xml:space="preserve">
</t>
    </r>
  </si>
  <si>
    <t>1.2 ¿Cuál es la situación en materia de políticas, leyes y planes para respaldar la GIRH a otros niveles?</t>
  </si>
  <si>
    <t>a. Política subnacional[1] sobre recursos hídricos o semejante.</t>
  </si>
  <si>
    <r>
      <t xml:space="preserve">Todavía </t>
    </r>
    <r>
      <rPr>
        <b/>
        <sz val="10"/>
        <color theme="1"/>
        <rFont val="Calibri"/>
        <family val="2"/>
        <scheme val="minor"/>
      </rPr>
      <t>no ha empezado</t>
    </r>
    <r>
      <rPr>
        <sz val="10"/>
        <color theme="1"/>
        <rFont val="Calibri"/>
        <family val="2"/>
        <scheme val="minor"/>
      </rPr>
      <t xml:space="preserve"> a elaborarse o se ha retrasado en la mayoría de las jurisdicciones subnacionales.</t>
    </r>
  </si>
  <si>
    <r>
      <t>Existe</t>
    </r>
    <r>
      <rPr>
        <sz val="10"/>
        <color theme="1"/>
        <rFont val="Calibri"/>
        <family val="2"/>
        <scheme val="minor"/>
      </rPr>
      <t xml:space="preserve"> en la mayoría de las jurisdicciones, pero no siempre se basa en la GIRH.</t>
    </r>
  </si>
  <si>
    <r>
      <t xml:space="preserve">Se basa en la GIRH, ha sido </t>
    </r>
    <r>
      <rPr>
        <b/>
        <sz val="10"/>
        <color theme="1"/>
        <rFont val="Calibri"/>
        <family val="2"/>
        <scheme val="minor"/>
      </rPr>
      <t>aprobada</t>
    </r>
    <r>
      <rPr>
        <sz val="10"/>
        <color theme="1"/>
        <rFont val="Calibri"/>
        <family val="2"/>
        <scheme val="minor"/>
      </rPr>
      <t xml:space="preserve"> por la mayor parte de las autoridades y se ha empezado a utilizar como orientación para estas labores. </t>
    </r>
  </si>
  <si>
    <r>
      <t xml:space="preserve">La mayor parte de las autoridades </t>
    </r>
    <r>
      <rPr>
        <b/>
        <sz val="10"/>
        <color theme="1"/>
        <rFont val="Calibri"/>
        <family val="2"/>
        <scheme val="minor"/>
      </rPr>
      <t>ha logrado</t>
    </r>
    <r>
      <rPr>
        <sz val="10"/>
        <color theme="1"/>
        <rFont val="Calibri"/>
        <family val="2"/>
        <scheme val="minor"/>
      </rPr>
      <t xml:space="preserve"> los objetivos de las políticas de forma sistemática.</t>
    </r>
  </si>
  <si>
    <r>
      <t xml:space="preserve">Todas las autoridades han logrado los objetivos de forma sistemática; se </t>
    </r>
    <r>
      <rPr>
        <b/>
        <sz val="10"/>
        <color theme="1"/>
        <rFont val="Calibri"/>
        <family val="2"/>
        <scheme val="minor"/>
      </rPr>
      <t xml:space="preserve">repasan </t>
    </r>
    <r>
      <rPr>
        <sz val="10"/>
        <color theme="1"/>
        <rFont val="Calibri"/>
        <family val="2"/>
        <scheme val="minor"/>
      </rPr>
      <t xml:space="preserve">y se ajustan con regularidad. </t>
    </r>
  </si>
  <si>
    <r>
      <t>Descripción de la situación</t>
    </r>
    <r>
      <rPr>
        <sz val="10"/>
        <color theme="1"/>
        <rFont val="Calibri"/>
        <family val="2"/>
        <scheme val="minor"/>
      </rPr>
      <t xml:space="preserve">: En esta evaluación se utiliza como categoría subnacional las Unidades Hidrológicas establecidas en la Política Hídrica como dependientes de la Dirección de Agua del Ministerio de Ambiente y Energía (MINAE), las cuales aplican las políticas nacionales, ejecutan las tares ordinarias de gestión establecidas en las políticas hídricas nacionales y coordinan a escala regional la GIRH. </t>
    </r>
  </si>
  <si>
    <r>
      <t>Formas de avanzar</t>
    </r>
    <r>
      <rPr>
        <sz val="10"/>
        <color theme="1"/>
        <rFont val="Calibri"/>
        <family val="2"/>
        <scheme val="minor"/>
      </rPr>
      <t xml:space="preserve">: La Unidades hidrológicas son unidades de planificación oficiales, pero se requiere la aprobación de la nueva Ley de Aguas, que establezca estas unidades de planificación por Ley. Esto también facilitará la aplicación de las políticas y planes en el territorio. </t>
    </r>
  </si>
  <si>
    <t>b. Planes de gestión de cuencas o acuíferos[2] o similares basados en la GIRH.</t>
  </si>
  <si>
    <r>
      <t xml:space="preserve">Todavía </t>
    </r>
    <r>
      <rPr>
        <b/>
        <sz val="10"/>
        <color theme="1"/>
        <rFont val="Calibri"/>
        <family val="2"/>
        <scheme val="minor"/>
      </rPr>
      <t xml:space="preserve">no han empezado </t>
    </r>
    <r>
      <rPr>
        <sz val="10"/>
        <color theme="1"/>
        <rFont val="Calibri"/>
        <family val="2"/>
        <scheme val="minor"/>
      </rPr>
      <t xml:space="preserve">a elaborarse o se han retrasado en la mayoría de los acuíferos o cuencas de importancia nacional. </t>
    </r>
  </si>
  <si>
    <r>
      <t>Se están preparando</t>
    </r>
    <r>
      <rPr>
        <sz val="10"/>
        <color theme="1"/>
        <rFont val="Calibri"/>
        <family val="2"/>
        <scheme val="minor"/>
      </rPr>
      <t xml:space="preserve"> para la mayor parte de los acuíferos o cuencas.</t>
    </r>
  </si>
  <si>
    <r>
      <t>Se han aprobado</t>
    </r>
    <r>
      <rPr>
        <sz val="10"/>
        <color theme="1"/>
        <rFont val="Calibri"/>
        <family val="2"/>
        <scheme val="minor"/>
      </rPr>
      <t xml:space="preserve"> para la mayor parte de los acuíferos o cuencas y las autoridades los están empezando a utilizar.</t>
    </r>
  </si>
  <si>
    <r>
      <t xml:space="preserve">Se </t>
    </r>
    <r>
      <rPr>
        <b/>
        <sz val="10"/>
        <color theme="1"/>
        <rFont val="Calibri"/>
        <family val="2"/>
        <scheme val="minor"/>
      </rPr>
      <t>ejecutan</t>
    </r>
    <r>
      <rPr>
        <sz val="10"/>
        <color theme="1"/>
        <rFont val="Calibri"/>
        <family val="2"/>
        <scheme val="minor"/>
      </rPr>
      <t xml:space="preserve"> en la mayoría de los acuíferos o cuencas.</t>
    </r>
  </si>
  <si>
    <r>
      <t xml:space="preserve">Se </t>
    </r>
    <r>
      <rPr>
        <b/>
        <sz val="10"/>
        <color theme="1"/>
        <rFont val="Calibri"/>
        <family val="2"/>
        <scheme val="minor"/>
      </rPr>
      <t>han logrado</t>
    </r>
    <r>
      <rPr>
        <sz val="10"/>
        <color theme="1"/>
        <rFont val="Calibri"/>
        <family val="2"/>
        <scheme val="minor"/>
      </rPr>
      <t xml:space="preserve"> los objetivos de los planes de forma sistemática en la mayoría de los acuíferos o cuencas.</t>
    </r>
  </si>
  <si>
    <r>
      <t xml:space="preserve">Se han logrado los objetivos de forma sistemática en todos los acuíferos o cuencas; se </t>
    </r>
    <r>
      <rPr>
        <b/>
        <sz val="10"/>
        <color theme="1"/>
        <rFont val="Calibri"/>
        <family val="2"/>
        <scheme val="minor"/>
      </rPr>
      <t xml:space="preserve">repasan </t>
    </r>
    <r>
      <rPr>
        <sz val="10"/>
        <color theme="1"/>
        <rFont val="Calibri"/>
        <family val="2"/>
        <scheme val="minor"/>
      </rPr>
      <t xml:space="preserve">y se ajustan con regularidad. </t>
    </r>
  </si>
  <si>
    <r>
      <t>Descripción de la situación</t>
    </r>
    <r>
      <rPr>
        <sz val="10"/>
        <color theme="1"/>
        <rFont val="Calibri"/>
        <family val="2"/>
        <scheme val="minor"/>
      </rPr>
      <t>: El país dispone de la experiencia a nivel de cuencas de la Comisión de Manejo y Ordenamiento de la Cuenca del Río Reventazón (COMCURE), la cual fue creada con una Ley específica en el año 2000, y para el que se dispone de un plan de gestión de cuencas. Además, se creó la Comisión para el manejo de la cuenca del río Grande de Tárcoles, que es una de las cuencas más importantes del país, ya que concentra la mayor cantidad de población y las principales actividades económicas del país, en la que participan representantes de las instituciones del estado vinculadas con la gestión de la cuenca. A nivel de acuíferos existen experiencias recientes creadas por decreto como son la Comisión para el manejo integral del acuífero Nimboyores y acuíferos costeros de Santa Cruz (CONIMBOCO) y la Comisión para la gestión del acuífero de Sardinal. Las universidades también han apoyado en el desarrollo de experiencias a nivel de microcuencas, donde se han organizado las mismas y se ha trabajado en sus planes de gestión, como son los casos de las microcuencas Jabonal, Poas, Maravilla y Arenal-Tempisque. Estas experiencias son aisladas y no obedecen a una estructura institucional a nivel del país.  Adicionalmente existen instrumentos como el Mecanismo Nacional de Gobernanza del agua que ha ayudado a la gestión del recurso hídrico a nivel local, facilitando la participación de organizaciones de sociedad civil.</t>
    </r>
  </si>
  <si>
    <r>
      <t>Formas de avanzar</t>
    </r>
    <r>
      <rPr>
        <sz val="10"/>
        <color theme="1"/>
        <rFont val="Calibri"/>
        <family val="2"/>
        <scheme val="minor"/>
      </rPr>
      <t>: El país requiere de financiamiento efectivo y eficaz para brindar seguimiento al Mecanismo Nacional de Gobernanza, así como su revisión y reestructuración para brindar una mayor participación de diferentes organizaciones vinculadas con la gestión integrada del recurso hídrico y continuar con el establecimiento de organismos de cuenca y en la elaboración de planes de gestión de cuencas y acuíferos. Aunque se logren estos avances es importante el fortalecimiento de la institucionalidad para lo cual se requiere la aprobación de la nueva Ley de Aguas que establezca la cuenca como unidad de planificación y que brinde los recursos para ello.   A pesar que existen experiencias donde se han desarrollado planes de gestión, las mismas son aislados y no están siendo documentados, por ende, una de las acciones a desarrollar es la incorporación de los planes de gestión en los instrumentos de consulta existentes desarrollados por la Dirección de Aguas y el Ministerio de Ambiente y Energía (MINAE) para tal fin.</t>
    </r>
  </si>
  <si>
    <t>c. Acuerdos de gestión hídrica transfronteriza[3].</t>
  </si>
  <si>
    <r>
      <t xml:space="preserve">Todavía </t>
    </r>
    <r>
      <rPr>
        <b/>
        <sz val="10"/>
        <color theme="1"/>
        <rFont val="Calibri"/>
        <family val="2"/>
        <scheme val="minor"/>
      </rPr>
      <t>no han empezado</t>
    </r>
    <r>
      <rPr>
        <sz val="10"/>
        <color theme="1"/>
        <rFont val="Calibri"/>
        <family val="2"/>
        <scheme val="minor"/>
      </rPr>
      <t xml:space="preserve"> a formularse o están estancados.</t>
    </r>
  </si>
  <si>
    <r>
      <t xml:space="preserve">Están en fase de </t>
    </r>
    <r>
      <rPr>
        <b/>
        <sz val="10"/>
        <color theme="1"/>
        <rFont val="Calibri"/>
        <family val="2"/>
        <scheme val="minor"/>
      </rPr>
      <t>preparación</t>
    </r>
    <r>
      <rPr>
        <sz val="10"/>
        <color theme="1"/>
        <rFont val="Calibri"/>
        <family val="2"/>
        <scheme val="minor"/>
      </rPr>
      <t xml:space="preserve"> o negociación. </t>
    </r>
  </si>
  <si>
    <r>
      <t xml:space="preserve">Se han </t>
    </r>
    <r>
      <rPr>
        <b/>
        <sz val="10"/>
        <color theme="1"/>
        <rFont val="Calibri"/>
        <family val="2"/>
        <scheme val="minor"/>
      </rPr>
      <t>adoptado</t>
    </r>
    <r>
      <rPr>
        <sz val="10"/>
        <color theme="1"/>
        <rFont val="Calibri"/>
        <family val="2"/>
        <scheme val="minor"/>
      </rPr>
      <t xml:space="preserve"> acuerdos.</t>
    </r>
  </si>
  <si>
    <r>
      <t xml:space="preserve">Las disposiciones de los acuerdos se </t>
    </r>
    <r>
      <rPr>
        <b/>
        <sz val="10"/>
        <color theme="1"/>
        <rFont val="Calibri"/>
        <family val="2"/>
        <scheme val="minor"/>
      </rPr>
      <t>aplican en parte</t>
    </r>
    <r>
      <rPr>
        <sz val="10"/>
        <color theme="1"/>
        <rFont val="Calibri"/>
        <family val="2"/>
        <scheme val="minor"/>
      </rPr>
      <t xml:space="preserve">. </t>
    </r>
  </si>
  <si>
    <r>
      <t xml:space="preserve">Las disposiciones de los acuerdos se </t>
    </r>
    <r>
      <rPr>
        <b/>
        <sz val="10"/>
        <color theme="1"/>
        <rFont val="Calibri"/>
        <family val="2"/>
        <scheme val="minor"/>
      </rPr>
      <t>aplican en su mayor parte</t>
    </r>
    <r>
      <rPr>
        <sz val="10"/>
        <color theme="1"/>
        <rFont val="Calibri"/>
        <family val="2"/>
        <scheme val="minor"/>
      </rPr>
      <t xml:space="preserve">. </t>
    </r>
  </si>
  <si>
    <r>
      <t xml:space="preserve">Las disposiciones de los acuerdos se </t>
    </r>
    <r>
      <rPr>
        <b/>
        <sz val="10"/>
        <color theme="1"/>
        <rFont val="Calibri"/>
        <family val="2"/>
        <scheme val="minor"/>
      </rPr>
      <t>aplican plenamente</t>
    </r>
    <r>
      <rPr>
        <sz val="10"/>
        <color theme="1"/>
        <rFont val="Calibri"/>
        <family val="2"/>
        <scheme val="minor"/>
      </rPr>
      <t>.</t>
    </r>
  </si>
  <si>
    <r>
      <t>Descripción de la situación</t>
    </r>
    <r>
      <rPr>
        <sz val="10"/>
        <color theme="1"/>
        <rFont val="Calibri"/>
        <family val="2"/>
        <scheme val="minor"/>
      </rPr>
      <t>: El país ha establecido acuerdos con el gobierno de Panamá para la gestión de la cuenca del río Sixaola, con el cual se han logrado ciertos avances, pero aún está pendiente trabajar en la gestión de las otras cuencas de menor magnitud. Por otra parte, en el caso de la cuenca del río San Juan, si bien la cuenca es naturalmente transfronteriza, propiamente el Río San Juan principal colector de la cuenca pertenece a Nicaragua, situación que denota complicaciones e imposibilitan la gestión integrada de la cuenca en términos transfronterizos.</t>
    </r>
  </si>
  <si>
    <r>
      <t>Formas de avanzar</t>
    </r>
    <r>
      <rPr>
        <sz val="10"/>
        <color theme="1"/>
        <rFont val="Calibri"/>
        <family val="2"/>
        <scheme val="minor"/>
      </rPr>
      <t>: La ampliación del trabajo que la Comisión Binacional del río Sixaola, con un plan de trabajo más robusto y el seguimiento de los alcances del mismo.  Se requiere el seguimiento y apoyo al Apoyo al Proyecto Binacional para la cuenca del río Sixaola, financiado por el GEF y que será ejecutado por el Programa de Naciones Unidas para el Desarrollo (PNUD) a partir del 2021.</t>
    </r>
  </si>
  <si>
    <t>d. Normativa subnacional[4] sobre recursos hídricos (leyes, decretos, ordenanzas y equivalentes)[5].</t>
  </si>
  <si>
    <r>
      <t>Existe</t>
    </r>
    <r>
      <rPr>
        <sz val="10"/>
        <color theme="1"/>
        <rFont val="Calibri"/>
        <family val="2"/>
        <scheme val="minor"/>
      </rPr>
      <t xml:space="preserve"> en la mayoría de las jurisdicciones, pero no siempre se basa en la GIRH.</t>
    </r>
    <r>
      <rPr>
        <b/>
        <sz val="10"/>
        <color theme="1"/>
        <rFont val="Calibri"/>
        <family val="2"/>
        <scheme val="minor"/>
      </rPr>
      <t xml:space="preserve"> </t>
    </r>
  </si>
  <si>
    <r>
      <t xml:space="preserve">Se basa en la GIRH, se ha </t>
    </r>
    <r>
      <rPr>
        <b/>
        <sz val="10"/>
        <color theme="1"/>
        <rFont val="Calibri"/>
        <family val="2"/>
        <scheme val="minor"/>
      </rPr>
      <t>aprobado</t>
    </r>
    <r>
      <rPr>
        <sz val="10"/>
        <color theme="1"/>
        <rFont val="Calibri"/>
        <family val="2"/>
        <scheme val="minor"/>
      </rPr>
      <t xml:space="preserve"> en la mayoría de las jurisdicciones y las autoridades han empezado a aplicarla en algunas de ellas.</t>
    </r>
  </si>
  <si>
    <r>
      <t>Algunas</t>
    </r>
    <r>
      <rPr>
        <sz val="10"/>
        <color theme="1"/>
        <rFont val="Calibri"/>
        <family val="2"/>
        <scheme val="minor"/>
      </rPr>
      <t xml:space="preserve"> normativas </t>
    </r>
    <r>
      <rPr>
        <b/>
        <sz val="10"/>
        <color theme="1"/>
        <rFont val="Calibri"/>
        <family val="2"/>
        <scheme val="minor"/>
      </rPr>
      <t>se aplican</t>
    </r>
    <r>
      <rPr>
        <sz val="10"/>
        <color theme="1"/>
        <rFont val="Calibri"/>
        <family val="2"/>
        <scheme val="minor"/>
      </rPr>
      <t xml:space="preserve"> en la mayoría de las jurisdicciones.</t>
    </r>
  </si>
  <si>
    <r>
      <t>Todas</t>
    </r>
    <r>
      <rPr>
        <sz val="10"/>
        <color theme="1"/>
        <rFont val="Calibri"/>
        <family val="2"/>
        <scheme val="minor"/>
      </rPr>
      <t xml:space="preserve"> las normativas </t>
    </r>
    <r>
      <rPr>
        <b/>
        <sz val="10"/>
        <color theme="1"/>
        <rFont val="Calibri"/>
        <family val="2"/>
        <scheme val="minor"/>
      </rPr>
      <t>se aplican</t>
    </r>
    <r>
      <rPr>
        <sz val="10"/>
        <color theme="1"/>
        <rFont val="Calibri"/>
        <family val="2"/>
        <scheme val="minor"/>
      </rPr>
      <t xml:space="preserve"> en la mayoría de las jurisdicciones.</t>
    </r>
  </si>
  <si>
    <r>
      <t xml:space="preserve">Todas las normativas se aplican y se </t>
    </r>
    <r>
      <rPr>
        <b/>
        <sz val="10"/>
        <color theme="1"/>
        <rFont val="Calibri"/>
        <family val="2"/>
        <scheme val="minor"/>
      </rPr>
      <t>cumplen</t>
    </r>
    <r>
      <rPr>
        <sz val="10"/>
        <color theme="1"/>
        <rFont val="Calibri"/>
        <family val="2"/>
        <scheme val="minor"/>
      </rPr>
      <t xml:space="preserve"> en todas las jurisdicciones; todas las personas y organizaciones han de rendir cuentas.</t>
    </r>
  </si>
  <si>
    <r>
      <t>Descripción de la situación</t>
    </r>
    <r>
      <rPr>
        <sz val="10"/>
        <color theme="1"/>
        <rFont val="Calibri"/>
        <family val="2"/>
        <scheme val="minor"/>
      </rPr>
      <t>: El país dispone de normativa nacional relativa a los recursos hídricos, como es la Ley de Aguas vigente, leyes sectoriales y decretos específicos, que respaldan la aplicación de dichas leyes a nivel de las Unidades hidrológicas y de las municipalidades. A nivel de las municipalidades algunas han establecido por acuerdo de los Consejos Municipales el establecimiento de tarifas hídricas y la implementación de políticas específicas como es la política de áreas de protección de ríos aprobada por el ministro del Ministerio de Ambiente y Energía (MINAE), donde cerca de 13 municipalidades, de las 82 han implementado acciones desde los Consejos Municipales de dicha política. A nivel municipal también se establecen los planes de ordenamiento territorial, que incluyen análisis de vulnerabilidad ambiental, incluyendo el recurso hídrico.</t>
    </r>
  </si>
  <si>
    <r>
      <t>Formas de avanzar</t>
    </r>
    <r>
      <rPr>
        <sz val="10"/>
        <color theme="1"/>
        <rFont val="Calibri"/>
        <family val="2"/>
        <scheme val="minor"/>
      </rPr>
      <t xml:space="preserve">: Lograr de forma efectiva la implementación de las normativas nacionales en el ámbito subnacional, así como lograr un compromiso de los Consejos Municipales para fomentar la aplicación de la normativa a nivel municipal. </t>
    </r>
  </si>
  <si>
    <t xml:space="preserve">2.1 ¿Cuál es la situación de las instituciones en cuanto a la implementación de la GIRH a nivel nacional? </t>
  </si>
  <si>
    <t xml:space="preserve">a. Autoridades administrativas nacionales[6] que abanderan la implementación de la GIRH. </t>
  </si>
  <si>
    <r>
      <t>No hay</t>
    </r>
    <r>
      <rPr>
        <sz val="10"/>
        <color theme="1"/>
        <rFont val="Calibri"/>
        <family val="2"/>
        <scheme val="minor"/>
      </rPr>
      <t xml:space="preserve"> ninguna autoridad administrativa que se encargue de la gestión de los recursos hídricos.</t>
    </r>
  </si>
  <si>
    <r>
      <t>Hay</t>
    </r>
    <r>
      <rPr>
        <sz val="10"/>
        <color theme="1"/>
        <rFont val="Calibri"/>
        <family val="2"/>
        <scheme val="minor"/>
      </rPr>
      <t xml:space="preserve"> autoridades administrativas con un mandato explícito para dirigir la gestión de los recursos hídricos. </t>
    </r>
  </si>
  <si>
    <t>Las autoridades administrativas tienen un mandato explícito para coordinar la implementación de la GIRH y la capacidad[7] para orientar la formulación de un plan para la GIRH.</t>
  </si>
  <si>
    <r>
      <t xml:space="preserve">Las autoridades tienen la capacidad de conducir la </t>
    </r>
    <r>
      <rPr>
        <b/>
        <sz val="10"/>
        <color theme="1"/>
        <rFont val="Calibri"/>
        <family val="2"/>
        <scheme val="minor"/>
      </rPr>
      <t>ejecución</t>
    </r>
    <r>
      <rPr>
        <sz val="10"/>
        <color theme="1"/>
        <rFont val="Calibri"/>
        <family val="2"/>
        <scheme val="minor"/>
      </rPr>
      <t xml:space="preserve"> de los planes de la GIRH de forma eficaz.</t>
    </r>
  </si>
  <si>
    <r>
      <t xml:space="preserve">Las autoridades tienen la capacidad de gestionar eficazmente el seguimiento y la </t>
    </r>
    <r>
      <rPr>
        <b/>
        <sz val="10"/>
        <color theme="1"/>
        <rFont val="Calibri"/>
        <family val="2"/>
        <scheme val="minor"/>
      </rPr>
      <t xml:space="preserve">evaluación </t>
    </r>
    <r>
      <rPr>
        <sz val="10"/>
        <color theme="1"/>
        <rFont val="Calibri"/>
        <family val="2"/>
        <scheme val="minor"/>
      </rPr>
      <t>del plan (o los planes) de la GIRH a intervalos regulares.</t>
    </r>
  </si>
  <si>
    <r>
      <t xml:space="preserve">Las autoridades tienen la capacidad de </t>
    </r>
    <r>
      <rPr>
        <b/>
        <sz val="10"/>
        <color theme="1"/>
        <rFont val="Calibri"/>
        <family val="2"/>
        <scheme val="minor"/>
      </rPr>
      <t>ajustar</t>
    </r>
    <r>
      <rPr>
        <sz val="10"/>
        <color theme="1"/>
        <rFont val="Calibri"/>
        <family val="2"/>
        <scheme val="minor"/>
      </rPr>
      <t xml:space="preserve"> los planes de la GIRH de forma eficaz y periódica.</t>
    </r>
  </si>
  <si>
    <r>
      <t>Descripción de la situación</t>
    </r>
    <r>
      <rPr>
        <sz val="10"/>
        <color theme="1"/>
        <rFont val="Calibri"/>
        <family val="2"/>
        <scheme val="minor"/>
      </rPr>
      <t>: Las competencias en la gestión del recurso hídrico se encuentran fragmentadas y dispersas, diferentes entidades del Estado tienen mandato que dificultan una gestión integrada y coordinada, debido a la ausencia de una Ley de Aguas unificadora que permitirá delimitar con claridad los roles y funciones de cada una, generando responsabilidades sectoriales para agua potable y saneamiento, riego y avenamiento, energía y protección del ambiente. Lo anterior difiere con la manera correcta de  contar con  un ente rector que defina las políticas nacionales bajo los principios de la GIRH. El Ministerio de Ambiente y Energía (MINAE), es a través del ministro el rector en recursos naturales incluyendo el agua,  la Dirección de Agua del MINAE ha logrado un proceso de descentralización a nivel regional para avanzar en la GIRH por medio de las Unidades Hidrológicas y  es responsable de otorgar y dar seguimiento a las concesiones de agua y al canon por vertidos; el Servicio Nacional de Agua Subterránea, Riego y Avenamiento (SENARA) es la entidad encargada de los proyectos de riesgo y avenamiento del país, aguas subterráneas, así como de la aprobación de los estudios hidrogeológicos. Por otra parte, el Instituto Costarricense de Acueductos y Alcantarillados (AyA) es a su vez el ente técnico en agua potable y saneamiento a partir del año 2017, según estableció el Ministerio de Planificación y Política Económica (MIDEPLAN) y a la vez es el principal operador del país, además de otros operadores como la Empresa de Servicios Públicos de Heredia (ESPH), Municipalidades, los Acueductos Comunales (ASADAS) que son entes independientes que operan por delegación del AyA. Existe además la figura de la Autoridad Reguladora de los Servicios Públicos (ARESEP), encargada de fijar las tarifas para todos los operadores de agua, riego y avenamiento y energía.</t>
    </r>
  </si>
  <si>
    <r>
      <t>Formas de avanzar</t>
    </r>
    <r>
      <rPr>
        <sz val="10"/>
        <color theme="1"/>
        <rFont val="Calibri"/>
        <family val="2"/>
        <scheme val="minor"/>
      </rPr>
      <t>: Para que el país logre un avance significativo se requiere la aprobación de una nueva Ley de Aguas que permita definir con claridad la rectoría en materia de agua para lograr una gestión integrada de los recursos hídricos, como un medio para la sostenibilidad, la reestructuración de las entidades y la definición clara de roles y competencias.</t>
    </r>
  </si>
  <si>
    <t>b. Coordinación entre autoridades administrativas nacionales que representan a distintos sectores[8] en materia de recursos hídricos, políticas, planificación y gestión.</t>
  </si>
  <si>
    <r>
      <t>No hay intercambio de información</t>
    </r>
    <r>
      <rPr>
        <sz val="10"/>
        <color theme="1"/>
        <rFont val="Calibri"/>
        <family val="2"/>
        <scheme val="minor"/>
      </rPr>
      <t xml:space="preserve"> sobre políticas, planificación y gestión entre los distintos sectores del Gobierno.</t>
    </r>
  </si>
  <si>
    <r>
      <t xml:space="preserve">Se transmite </t>
    </r>
    <r>
      <rPr>
        <b/>
        <sz val="10"/>
        <color theme="1"/>
        <rFont val="Calibri"/>
        <family val="2"/>
        <scheme val="minor"/>
      </rPr>
      <t xml:space="preserve">información </t>
    </r>
    <r>
      <rPr>
        <sz val="10"/>
        <color theme="1"/>
        <rFont val="Calibri"/>
        <family val="2"/>
        <scheme val="minor"/>
      </rPr>
      <t>sobre recursos hídricos, políticas, planificación y gestión entre distintos sectores.</t>
    </r>
  </si>
  <si>
    <r>
      <t xml:space="preserve">Comunicación: Se difunde </t>
    </r>
    <r>
      <rPr>
        <sz val="10"/>
        <color theme="1"/>
        <rFont val="Calibri"/>
        <family val="2"/>
        <scheme val="minor"/>
      </rPr>
      <t>información, experiencias y opiniones entre múltiples sectores.</t>
    </r>
  </si>
  <si>
    <r>
      <t xml:space="preserve">Consultas: </t>
    </r>
    <r>
      <rPr>
        <sz val="10"/>
        <color theme="1"/>
        <rFont val="Calibri"/>
        <family val="2"/>
        <scheme val="minor"/>
      </rPr>
      <t xml:space="preserve">Distintos sectores tienen ocasión de </t>
    </r>
    <r>
      <rPr>
        <b/>
        <sz val="10"/>
        <color theme="1"/>
        <rFont val="Calibri"/>
        <family val="2"/>
        <scheme val="minor"/>
      </rPr>
      <t>participar</t>
    </r>
    <r>
      <rPr>
        <sz val="10"/>
        <color theme="1"/>
        <rFont val="Calibri"/>
        <family val="2"/>
        <scheme val="minor"/>
      </rPr>
      <t xml:space="preserve"> en los procesos relacionados con las políticas, la planificación y la gestión.</t>
    </r>
  </si>
  <si>
    <r>
      <t xml:space="preserve">Cooperación: </t>
    </r>
    <r>
      <rPr>
        <sz val="10"/>
        <color theme="1"/>
        <rFont val="Calibri"/>
        <family val="2"/>
        <scheme val="minor"/>
      </rPr>
      <t xml:space="preserve">Existen </t>
    </r>
    <r>
      <rPr>
        <b/>
        <sz val="10"/>
        <color theme="1"/>
        <rFont val="Calibri"/>
        <family val="2"/>
        <scheme val="minor"/>
      </rPr>
      <t>acuerdos</t>
    </r>
    <r>
      <rPr>
        <sz val="10"/>
        <color theme="1"/>
        <rFont val="Calibri"/>
        <family val="2"/>
        <scheme val="minor"/>
      </rPr>
      <t xml:space="preserve"> formales entre varios sectores gubernamentales destinados a llegar a un consenso sobre decisiones colectivas que afectan a cuestiones y actividades importantes. </t>
    </r>
  </si>
  <si>
    <r>
      <t xml:space="preserve">Codecisión y coproducción: </t>
    </r>
    <r>
      <rPr>
        <sz val="10"/>
        <color theme="1"/>
        <rFont val="Calibri"/>
        <family val="2"/>
        <scheme val="minor"/>
      </rPr>
      <t>Distintos sectores comparten la gerencia en materia de políticas, planificación y actividades de gestión.</t>
    </r>
  </si>
  <si>
    <r>
      <t>Descripción de la situación</t>
    </r>
    <r>
      <rPr>
        <sz val="10"/>
        <color theme="1"/>
        <rFont val="Calibri"/>
        <family val="2"/>
        <scheme val="minor"/>
      </rPr>
      <t>: Con el fin de avanzar se han establecido mecanismos de coordinación y de comunicación entre las entidades del Estado se han desarrollado acuerdos formales entre las mismas entidades de gobierno, para la toma de decisiones conjuntas y el desarrollo de planes de trabajo conjuntos. Existen diferentes instancia de coordinación, en el ámbito político existe el Consejo Presidencial Ambiental donde al más alto nivel se discute el ámbito estratégico, así como otras instancias de coordinación ministerial hasta diferentes plataformas técnicas de representación multisectorial.</t>
    </r>
  </si>
  <si>
    <r>
      <t>Formas de avanzar</t>
    </r>
    <r>
      <rPr>
        <sz val="10"/>
        <color theme="1"/>
        <rFont val="Calibri"/>
        <family val="2"/>
        <scheme val="minor"/>
      </rPr>
      <t>: Se requiere avanzar en el establecimiento de mecanismos de coordinación entre las mismas instituciones de gobierno a nivel local.</t>
    </r>
  </si>
  <si>
    <t>c. Participación de la esfera pública[9] en los recursos hídricos, las políticas, la planificación y la gestión en el plano nacional.</t>
  </si>
  <si>
    <r>
      <t>No hay intercambio de información</t>
    </r>
    <r>
      <rPr>
        <sz val="10"/>
        <color theme="1"/>
        <rFont val="Calibri"/>
        <family val="2"/>
        <scheme val="minor"/>
      </rPr>
      <t xml:space="preserve"> sobre políticas, planificación y gestión entre la esfera pública y el Gobierno.</t>
    </r>
  </si>
  <si>
    <r>
      <t xml:space="preserve">Se transmite </t>
    </r>
    <r>
      <rPr>
        <b/>
        <sz val="10"/>
        <color theme="1"/>
        <rFont val="Calibri"/>
        <family val="2"/>
        <scheme val="minor"/>
      </rPr>
      <t xml:space="preserve">información </t>
    </r>
    <r>
      <rPr>
        <sz val="10"/>
        <color theme="1"/>
        <rFont val="Calibri"/>
        <family val="2"/>
        <scheme val="minor"/>
      </rPr>
      <t>sobre recursos hídricos, políticas, planificación y gestión a la esfera pública.</t>
    </r>
  </si>
  <si>
    <r>
      <t xml:space="preserve">Comunicación: </t>
    </r>
    <r>
      <rPr>
        <sz val="10"/>
        <color theme="1"/>
        <rFont val="Calibri"/>
        <family val="2"/>
        <scheme val="minor"/>
      </rPr>
      <t>Las autoridades administrativas solicitan información, experiencias y opiniones a la esfera pública.</t>
    </r>
  </si>
  <si>
    <r>
      <t xml:space="preserve">Consultas: </t>
    </r>
    <r>
      <rPr>
        <sz val="10"/>
        <color theme="1"/>
        <rFont val="Calibri"/>
        <family val="2"/>
        <scheme val="minor"/>
      </rPr>
      <t>Las autoridades administrativas emplean con frecuencia la información, las experiencias y las opiniones de la esfera pública.</t>
    </r>
  </si>
  <si>
    <t xml:space="preserve">Cooperación: Se han establecido mecanismos[10] que faciliten la participación de la esfera pública en los procesos de interés sobre políticas, planificación y gestión, y se usan habitualmente. </t>
  </si>
  <si>
    <r>
      <t xml:space="preserve">Representación: </t>
    </r>
    <r>
      <rPr>
        <sz val="10"/>
        <color theme="1"/>
        <rFont val="Calibri"/>
        <family val="2"/>
        <scheme val="minor"/>
      </rPr>
      <t>Representación formal de la esfera pública en los procesos gubernamentales y contribución a la toma de decisiones sobre cuestiones y actividades importantes cuando sea pertinente.</t>
    </r>
  </si>
  <si>
    <r>
      <t>Descripción de la situación</t>
    </r>
    <r>
      <rPr>
        <sz val="10"/>
        <color theme="1"/>
        <rFont val="Calibri"/>
        <family val="2"/>
        <scheme val="minor"/>
      </rPr>
      <t>: En el año 2018, mediante el Decreto Ejecutivo 41058-MINAE se establece el Mecanismo Nacional de Gobernanza del Agua, mediante el cual se establece una plataforma de diálogo e intercambio que pueda favorecer la GIRH, permitiendo la participación de la sociedad civil, instituciones públicas y público en general para su consulta en acciones estratégicas, según ha sido establecido por el Ministerio de Planificación Nacional y Política Económica (MIDEPLAN), y la Contraloría General de la República (CGR) como ente fiscalizador. Para ello se establecieron foros regionales del agua, foro nacional del agua y un grupo de gobernanza del agua. Los foros regionales se crean para las 5 unidades hidrológicas: Tárcoles (Pacífico Central), Térraba, Caribe, San Juan (Zona Norte) y Tempisque Pacífico Norte. El Foro Nacional del Agua es convocado por el Ministro de Ambiente y Energía una vez al año, con participación voluntaria y abierta. El grupo de gobernanza del agua permite un seguimiento de las acciones logradas por ambos foros. Existen otros mecanismos de gobernanza como es el establecido en el canon ambiental por vertidos, donde los fondos son ejecutados a partir de un proceso de consulta con el Consejo Directivo, el cual está conformado por representación de entidades del Estado, la Unión Costarricense de Cámaras y Asociaciones de la Empresa Privada (UCCAEP), Confederación Nacional de Asociaciones de Desarrollo Comunal (CONADECO), organizaciones ambientalistas y la Unión de Gobiernos Locales. Sin embargo, falta una mayor participación de grupos más vulnerables (indígenas, personas en riesgo social entre otros).</t>
    </r>
  </si>
  <si>
    <r>
      <t>Formas de avanzar</t>
    </r>
    <r>
      <rPr>
        <sz val="10"/>
        <color theme="1"/>
        <rFont val="Calibri"/>
        <family val="2"/>
        <scheme val="minor"/>
      </rPr>
      <t xml:space="preserve">: Debido a que el Mecanismo Nacional de Gobernanza del Agua es un mecanismo bastante nuevo, el mismo aún es débil y requiere su fortalecimiento, así como ampliar su aplicación a nivel nacional, dado que se ha aplicado principalmente en las 5 unidades hidrológicas en las que se dividió el país. (Como actividades ya previstas o recomendadas para fomentar la participación de la esfera pública; obstáculos y elementos facilitadores; cuando proceda, un borrador de los objetivos provisionales). </t>
    </r>
  </si>
  <si>
    <t>d. Participación del sector privado[11] en el desarrollo, la gestión y el uso de los recursos hídricos.</t>
  </si>
  <si>
    <r>
      <t>No hay intercambio de información</t>
    </r>
    <r>
      <rPr>
        <sz val="10"/>
        <color theme="1"/>
        <rFont val="Calibri"/>
        <family val="2"/>
        <scheme val="minor"/>
      </rPr>
      <t xml:space="preserve"> sobre el desarrollo, la gestión y el uso de recursos hídricos entre el Gobierno y el sector privado.</t>
    </r>
  </si>
  <si>
    <r>
      <t>Se transmite</t>
    </r>
    <r>
      <rPr>
        <b/>
        <sz val="10"/>
        <color theme="1"/>
        <rFont val="Calibri"/>
        <family val="2"/>
        <scheme val="minor"/>
      </rPr>
      <t xml:space="preserve"> información</t>
    </r>
    <r>
      <rPr>
        <sz val="10"/>
        <color theme="1"/>
        <rFont val="Calibri"/>
        <family val="2"/>
        <scheme val="minor"/>
      </rPr>
      <t xml:space="preserve"> sobre el desarrollo, la gestión y el uso de recursos hídricos entre el Gobierno y el sector privado.</t>
    </r>
  </si>
  <si>
    <r>
      <t xml:space="preserve">Hay vías de </t>
    </r>
    <r>
      <rPr>
        <b/>
        <sz val="10"/>
        <color theme="1"/>
        <rFont val="Calibri"/>
        <family val="2"/>
        <scheme val="minor"/>
      </rPr>
      <t xml:space="preserve">comunicación </t>
    </r>
    <r>
      <rPr>
        <sz val="10"/>
        <color theme="1"/>
        <rFont val="Calibri"/>
        <family val="2"/>
        <scheme val="minor"/>
      </rPr>
      <t>sobre el desarrollo, la gestión y el uso de recursos hídricos entre el Gobierno y el sector privado.</t>
    </r>
  </si>
  <si>
    <r>
      <t xml:space="preserve">Consultas: </t>
    </r>
    <r>
      <rPr>
        <sz val="10"/>
        <color theme="1"/>
        <rFont val="Calibri"/>
        <family val="2"/>
        <scheme val="minor"/>
      </rPr>
      <t>Las autoridades administrativas involucran con frecuencia al sector privado en las actividades de desarrollo, gestión y uso de los recursos hídricos.</t>
    </r>
  </si>
  <si>
    <t xml:space="preserve">Cooperación: Se han establecido mecanismos[12] para que el sector privado participe y se forjen alianzas, y se usan habitualmente. </t>
  </si>
  <si>
    <r>
      <t xml:space="preserve">Representación: </t>
    </r>
    <r>
      <rPr>
        <sz val="10"/>
        <color theme="1"/>
        <rFont val="Calibri"/>
        <family val="2"/>
        <scheme val="minor"/>
      </rPr>
      <t>Se ha concertado la intervención eficaz del sector privado en las actividades de desarrollo, gestión y uso de los recursos hídricos.</t>
    </r>
  </si>
  <si>
    <r>
      <t>Descripción de la situación</t>
    </r>
    <r>
      <rPr>
        <sz val="10"/>
        <color theme="1"/>
        <rFont val="Calibri"/>
        <family val="2"/>
        <scheme val="minor"/>
      </rPr>
      <t xml:space="preserve">: La participación del sector privado se suscribe de manera primordial en asuntos asociados directamente con la continuidad de sus serivixios y negocios, por ende, la participación activa es evidente en consultas específicas que son de su interés como es la revisión de las normas relativas al canon ambiental por vertidos y el canon de aprovechamiento del agua o bien en comités técnicos particulares. En las diferentes versiones del proyecto de Ley de Aguas que han sido presentados en la Asamblea Legislativa han contado con la participación y retroalimentación del sector privado, como uno de los principales usuarios del recurso hídrico. Por otro lado, en relación al incipiente Mecanismo Nacional de Gobernanza del Agua, la participación ha sido menor, pero si relevante en los contextos regionales. </t>
    </r>
  </si>
  <si>
    <r>
      <t>Formas de avanzar</t>
    </r>
    <r>
      <rPr>
        <sz val="10"/>
        <color theme="1"/>
        <rFont val="Calibri"/>
        <family val="2"/>
        <scheme val="minor"/>
      </rPr>
      <t>: El sector privado participa de forma proactiva en la consulta de instrumentos específicos como es el caso de la actualización del decreto referente al canon por vertidos o la Ley de Aguas, pero se requiere promover la participación activa en los diferentes niveles de toma de decisiones, mediante procesos permanentes de diálogo.</t>
    </r>
  </si>
  <si>
    <t>e. Desarrollo de la capacidad en materia de GIRH[13].</t>
  </si>
  <si>
    <r>
      <t>No</t>
    </r>
    <r>
      <rPr>
        <sz val="10"/>
        <color theme="1"/>
        <rFont val="Calibri"/>
        <family val="2"/>
        <scheme val="minor"/>
      </rPr>
      <t xml:space="preserve"> hay desarrollo de la capacidad en cuanto a la gestión de recursos hídricos en concreto. </t>
    </r>
  </si>
  <si>
    <r>
      <t xml:space="preserve">La capacidad se desarrolla de manera </t>
    </r>
    <r>
      <rPr>
        <b/>
        <sz val="10"/>
        <color theme="1"/>
        <rFont val="Calibri"/>
        <family val="2"/>
        <scheme val="minor"/>
      </rPr>
      <t>esporádica</t>
    </r>
    <r>
      <rPr>
        <sz val="10"/>
        <color theme="1"/>
        <rFont val="Calibri"/>
        <family val="2"/>
        <scheme val="minor"/>
      </rPr>
      <t xml:space="preserve"> y, por lo general, solo mediante actividades </t>
    </r>
    <r>
      <rPr>
        <b/>
        <sz val="10"/>
        <color theme="1"/>
        <rFont val="Calibri"/>
        <family val="2"/>
        <scheme val="minor"/>
      </rPr>
      <t>a corto plazo</t>
    </r>
    <r>
      <rPr>
        <sz val="10"/>
        <color theme="1"/>
        <rFont val="Calibri"/>
        <family val="2"/>
        <scheme val="minor"/>
      </rPr>
      <t xml:space="preserve"> o puntuales.</t>
    </r>
  </si>
  <si>
    <r>
      <t xml:space="preserve">Se ponen en marcha </t>
    </r>
    <r>
      <rPr>
        <b/>
        <sz val="10"/>
        <color theme="1"/>
        <rFont val="Calibri"/>
        <family val="2"/>
        <scheme val="minor"/>
      </rPr>
      <t>algunas</t>
    </r>
    <r>
      <rPr>
        <sz val="10"/>
        <color theme="1"/>
        <rFont val="Calibri"/>
        <family val="2"/>
        <scheme val="minor"/>
      </rPr>
      <t xml:space="preserve"> iniciativas de desarrollo de la capacidad </t>
    </r>
    <r>
      <rPr>
        <b/>
        <sz val="10"/>
        <color theme="1"/>
        <rFont val="Calibri"/>
        <family val="2"/>
        <scheme val="minor"/>
      </rPr>
      <t>a largo plazo</t>
    </r>
    <r>
      <rPr>
        <sz val="10"/>
        <color theme="1"/>
        <rFont val="Calibri"/>
        <family val="2"/>
        <scheme val="minor"/>
      </rPr>
      <t>, pero la cobertura geográfica y el abanico de partes interesadas que las aplican son</t>
    </r>
    <r>
      <rPr>
        <b/>
        <sz val="10"/>
        <color theme="1"/>
        <rFont val="Calibri"/>
        <family val="2"/>
        <scheme val="minor"/>
      </rPr>
      <t xml:space="preserve"> limitados</t>
    </r>
    <r>
      <rPr>
        <sz val="10"/>
        <color theme="1"/>
        <rFont val="Calibri"/>
        <family val="2"/>
        <scheme val="minor"/>
      </rPr>
      <t>.</t>
    </r>
  </si>
  <si>
    <r>
      <t xml:space="preserve">Se ponen en marcha iniciativas de desarrollo de la capacidad </t>
    </r>
    <r>
      <rPr>
        <b/>
        <sz val="10"/>
        <color theme="1"/>
        <rFont val="Calibri"/>
        <family val="2"/>
        <scheme val="minor"/>
      </rPr>
      <t>a largo plazo</t>
    </r>
    <r>
      <rPr>
        <sz val="10"/>
        <color theme="1"/>
        <rFont val="Calibri"/>
        <family val="2"/>
        <scheme val="minor"/>
      </rPr>
      <t xml:space="preserve">, y la cobertura geográfica y el abanico de partes interesadas que las aplican son </t>
    </r>
    <r>
      <rPr>
        <b/>
        <sz val="10"/>
        <color theme="1"/>
        <rFont val="Calibri"/>
        <family val="2"/>
        <scheme val="minor"/>
      </rPr>
      <t>aceptables</t>
    </r>
    <r>
      <rPr>
        <sz val="10"/>
        <color theme="1"/>
        <rFont val="Calibri"/>
        <family val="2"/>
        <scheme val="minor"/>
      </rPr>
      <t>.</t>
    </r>
  </si>
  <si>
    <r>
      <t xml:space="preserve">Se ponen en marcha iniciativas de desarrollo de la capacidad a largo plazo, los resultados son </t>
    </r>
    <r>
      <rPr>
        <b/>
        <sz val="10"/>
        <color theme="1"/>
        <rFont val="Calibri"/>
        <family val="2"/>
        <scheme val="minor"/>
      </rPr>
      <t>eficaces,</t>
    </r>
    <r>
      <rPr>
        <sz val="10"/>
        <color theme="1"/>
        <rFont val="Calibri"/>
        <family val="2"/>
        <scheme val="minor"/>
      </rPr>
      <t xml:space="preserve"> y la cobertura geográfica y el abanico de partes interesadas que las aplican son </t>
    </r>
    <r>
      <rPr>
        <b/>
        <sz val="10"/>
        <color theme="1"/>
        <rFont val="Calibri"/>
        <family val="2"/>
        <scheme val="minor"/>
      </rPr>
      <t>muy buenos</t>
    </r>
    <r>
      <rPr>
        <sz val="10"/>
        <color theme="1"/>
        <rFont val="Calibri"/>
        <family val="2"/>
        <scheme val="minor"/>
      </rPr>
      <t>.</t>
    </r>
  </si>
  <si>
    <r>
      <t xml:space="preserve">Se ponen en marcha iniciativas de desarrollo de la capacidad a largo plazo, los resultados son </t>
    </r>
    <r>
      <rPr>
        <b/>
        <sz val="10"/>
        <color theme="1"/>
        <rFont val="Calibri"/>
        <family val="2"/>
        <scheme val="minor"/>
      </rPr>
      <t>muy eficaces</t>
    </r>
    <r>
      <rPr>
        <sz val="10"/>
        <color theme="1"/>
        <rFont val="Calibri"/>
        <family val="2"/>
        <scheme val="minor"/>
      </rPr>
      <t xml:space="preserve">, y la cobertura geográfica y el abanico de partes interesadas que las aplican son </t>
    </r>
    <r>
      <rPr>
        <b/>
        <sz val="10"/>
        <color theme="1"/>
        <rFont val="Calibri"/>
        <family val="2"/>
        <scheme val="minor"/>
      </rPr>
      <t>magníficos</t>
    </r>
    <r>
      <rPr>
        <sz val="10"/>
        <color theme="1"/>
        <rFont val="Calibri"/>
        <family val="2"/>
        <scheme val="minor"/>
      </rPr>
      <t>.</t>
    </r>
    <r>
      <rPr>
        <b/>
        <sz val="10"/>
        <color theme="1"/>
        <rFont val="Calibri"/>
        <family val="2"/>
        <scheme val="minor"/>
      </rPr>
      <t xml:space="preserve"> </t>
    </r>
  </si>
  <si>
    <r>
      <t>Descripción de la situación</t>
    </r>
    <r>
      <rPr>
        <sz val="9.5"/>
        <color theme="1"/>
        <rFont val="Calibri"/>
        <family val="2"/>
        <scheme val="minor"/>
      </rPr>
      <t>: La Dirección de Agua del Ministerio de Ambiente y Energía (MINAE) dispone de recursos limitados provenientes del canon ambiental por vertidos que son utilizados en el fortalecimiento de capacidades para la GIRH, pero se han tenido avances importantes con la descentralización de la Dirección de Aguas con personal en las regiones. En igual medida los operadores de agua potable disponen de recursos para la creación de capacidades en sus áreas de intervención, así como el apoyo a través de organizaciones de sociedad civil, universidades, y organizaciones no gubernamentales por medio de proyectos específicos. En forma particular las universidades estatales cuentas con carreras universitarias donde se capacita en GIRH a los nuevos profesionales, como es el caso de la Universidad de Costa Rica y la Universidad Técnica Nacional y a nivel de post grado entidades como el Centro Agronómico de Investigación y Enseñanza (CATIE). En igual medida otras entidades como son las organizaciones no gubernamentales han avanzado en el desarrollo de programas de capacitación y cursos específicos direccionados a Acueductos Comunales y organizaciones de productores, grupos vulnerables, grupos minoritarios u otros, con enfoque de género, como es el caso del Fondo del Agua conocido como Agua Tica.</t>
    </r>
  </si>
  <si>
    <r>
      <t>Formas de avanzar</t>
    </r>
    <r>
      <rPr>
        <sz val="10"/>
        <color theme="1"/>
        <rFont val="Calibri"/>
        <family val="2"/>
        <scheme val="minor"/>
      </rPr>
      <t>: Continuar fortaleciendo el desarrollo de las capacidades en GIRH de los funcionarios de las entidades del Estado, así como en la formación y capacitación continua de profesionales con enfoque de GIRH, así como en la generación de capacidades en el fortalecimiento de los programas de educación primaria y secundaria en la temática.</t>
    </r>
  </si>
  <si>
    <t>a. Organizaciones[14] del nivel de las cuencas o acuíferos[15] que dirigen la implementación de la GIRH.</t>
  </si>
  <si>
    <r>
      <t>No hay</t>
    </r>
    <r>
      <rPr>
        <sz val="10"/>
        <color theme="1"/>
        <rFont val="Calibri"/>
        <family val="2"/>
        <scheme val="minor"/>
      </rPr>
      <t xml:space="preserve"> ninguna autoridad centrada en la cuenca que se encargue de la gestión de los recursos hídricos.</t>
    </r>
  </si>
  <si>
    <t>Las autoridades administrativas tienen un mandato explícito para coordinar la implementación de la GIRH y la capacidad[16] para orientar la formulación de un plan para la GIRH.</t>
  </si>
  <si>
    <r>
      <t>Descripción de la situación</t>
    </r>
    <r>
      <rPr>
        <sz val="10"/>
        <color theme="1"/>
        <rFont val="Calibri"/>
        <family val="2"/>
        <scheme val="minor"/>
      </rPr>
      <t>: En el país se han desarrollado organizaciones específicas por Ley o Decreto Ejecutivo, como es el caso de la Comisión de Manejo y Ordenamiento de la cuenca Alta del río Reventazón (COMCURE), la Comisión para el manejo integral del acuífero Nimboyores y acuíferos costeros de Santa Cruz (CONIMBOCO) y la Comisión de manejo del acuífero Sardinal. Debido a la creciente demanda de agua para la actividad turística en las zonas costeras, los acuíferos Huacas-Tamarindo y Brasilito-Potrero se han visto afectado, razón por la cual en el marco del Programa Integral de Abastecimiento de Agua para Guanacaste- Pacífico Norte (PIAAG), CONIMBOCO ha desarrollado acciones para la gestión del riesgo a partir de la vulnerabilidad de los acuíferos costeros. CONIMBOCO inició como una organización informal, pero la misma fue establecida por Decreto en el año 2018.</t>
    </r>
  </si>
  <si>
    <r>
      <t>Formas de avanzar</t>
    </r>
    <r>
      <rPr>
        <sz val="9.5"/>
        <color theme="1"/>
        <rFont val="Calibri"/>
        <family val="2"/>
        <scheme val="minor"/>
      </rPr>
      <t xml:space="preserve">: A nivel de cuencas el país carece de autoridades administrativas A nivel municipal se requiere un fortalecimiento y apoyo en temas de GIRH, dado que las mismas, aunque en términos de su territorio deben participar en la gestión de las cuencas en su área de influencia las tareas diarias dificultan poder enfocarse en estos temas y se dedican principalmente a atender el problema de gestión de residuos sólidos. Un ejemplo, es el Voto Garabito, que obliga a las diferentes instituciones, incluyendo las municipalidades en la cuenca del río Grande de Tárcoles a atender los problemas de contaminación que afectan las comunidades costeras de Garabito, en el Pacífico Central del país. </t>
    </r>
  </si>
  <si>
    <t>b. Participación de la esfera pública[17] en los recursos hídricos, las políticas, la planificación y la gestión a nivel local[18].</t>
  </si>
  <si>
    <r>
      <t xml:space="preserve">Consultas: </t>
    </r>
    <r>
      <rPr>
        <sz val="10"/>
        <color theme="1"/>
        <rFont val="Calibri"/>
        <family val="2"/>
        <scheme val="minor"/>
      </rPr>
      <t>Las autoridades administrativas emplean con frecuencia la información, las experiencias y las opiniones de la esfera pública a nivel local.</t>
    </r>
  </si>
  <si>
    <t>Cooperación: Se han establecido mecanismos[19] que faciliten la participación de la esfera pública en los procesos de interés sobre políticas, planificación y gestión, y se usan habitualmente.</t>
  </si>
  <si>
    <r>
      <t>Representación:</t>
    </r>
    <r>
      <rPr>
        <sz val="10"/>
        <color theme="1"/>
        <rFont val="Calibri"/>
        <family val="2"/>
        <scheme val="minor"/>
      </rPr>
      <t xml:space="preserve"> Representación formal de la esfera pública en los procesos de las autoridades locales y contribución a la toma de decisiones sobre cuestiones y actividades importantes cuando sea pertinente.</t>
    </r>
  </si>
  <si>
    <r>
      <t>Descripción de la situación</t>
    </r>
    <r>
      <rPr>
        <sz val="10"/>
        <color theme="1"/>
        <rFont val="Calibri"/>
        <family val="2"/>
        <scheme val="minor"/>
      </rPr>
      <t>: Mecanismo Nacional de Gobernanza del Agua involucra la participación de la esfera pública en la coordinación de acciones y en la toma de decisiones. Este mecanismo se aplica a nivel local a través de las Unidades Hidrológicas, no tanto a nivel nacional. En igual medida se han establecido mecanismos de coordinación y participación en diferentes foros e instancias donde las diferentes instituciones públicas participan.</t>
    </r>
  </si>
  <si>
    <r>
      <t>Formas de avanzar</t>
    </r>
    <r>
      <rPr>
        <sz val="10"/>
        <color theme="1"/>
        <rFont val="Calibri"/>
        <family val="2"/>
        <scheme val="minor"/>
      </rPr>
      <t>: Es necesario el fortalecimiento del Mecanismo de Gobernanza del Agua para su aplicación a nivel nacional, dado que el mismo se aplica prácticamente sólo a nivel local, a partir de las Unidades Hidrológicas.</t>
    </r>
  </si>
  <si>
    <t>c. Participación de grupos vulnerables en la planificación y la gestión de los recursos hídricos[20].</t>
  </si>
  <si>
    <r>
      <t xml:space="preserve">La participación de los grupos vulnerables </t>
    </r>
    <r>
      <rPr>
        <b/>
        <sz val="10"/>
        <color theme="1"/>
        <rFont val="Calibri"/>
        <family val="2"/>
        <scheme val="minor"/>
      </rPr>
      <t>no se plantea de forma explícita</t>
    </r>
    <r>
      <rPr>
        <sz val="10"/>
        <color theme="1"/>
        <rFont val="Calibri"/>
        <family val="2"/>
        <scheme val="minor"/>
      </rPr>
      <t xml:space="preserve"> en las leyes, las políticas o los planes.</t>
    </r>
  </si>
  <si>
    <t xml:space="preserve">La participación de los grupos vulnerables se plantea en parte, pero no se han instaurado procedimientos manifiestos[21]. </t>
  </si>
  <si>
    <r>
      <t>Hay algunos procedimientos vigentes</t>
    </r>
    <r>
      <rPr>
        <sz val="10"/>
        <color theme="1"/>
        <rFont val="Calibri"/>
        <family val="2"/>
        <scheme val="minor"/>
      </rPr>
      <t xml:space="preserve">, pero el presupuesto y los recursos humanos para su ejecución son limitados. </t>
    </r>
  </si>
  <si>
    <r>
      <t xml:space="preserve">Hay procedimientos vigentes y la </t>
    </r>
    <r>
      <rPr>
        <b/>
        <sz val="10"/>
        <color theme="1"/>
        <rFont val="Calibri"/>
        <family val="2"/>
        <scheme val="minor"/>
      </rPr>
      <t>participación</t>
    </r>
    <r>
      <rPr>
        <sz val="10"/>
        <color theme="1"/>
        <rFont val="Calibri"/>
        <family val="2"/>
        <scheme val="minor"/>
      </rPr>
      <t xml:space="preserve"> de los grupos vulnerables es </t>
    </r>
    <r>
      <rPr>
        <b/>
        <sz val="10"/>
        <color theme="1"/>
        <rFont val="Calibri"/>
        <family val="2"/>
        <scheme val="minor"/>
      </rPr>
      <t xml:space="preserve">moderada </t>
    </r>
    <r>
      <rPr>
        <sz val="10"/>
        <color theme="1"/>
        <rFont val="Calibri"/>
        <family val="2"/>
        <scheme val="minor"/>
      </rPr>
      <t>(al igual que el presupuesto y los recursos humanos).</t>
    </r>
  </si>
  <si>
    <r>
      <t xml:space="preserve">Los grupos vulnerables </t>
    </r>
    <r>
      <rPr>
        <b/>
        <sz val="10"/>
        <color theme="1"/>
        <rFont val="Calibri"/>
        <family val="2"/>
        <scheme val="minor"/>
      </rPr>
      <t>participan asiduamente</t>
    </r>
    <r>
      <rPr>
        <sz val="10"/>
        <color theme="1"/>
        <rFont val="Calibri"/>
        <family val="2"/>
        <scheme val="minor"/>
      </rPr>
      <t xml:space="preserve"> (el presupuesto y los recursos humanos son suficientes y se hace un seguimiento de la participación).</t>
    </r>
  </si>
  <si>
    <t>La participación de los grupos vulnerables es provechosa[22] y habitual, en los casos en los que es pertinente.</t>
  </si>
  <si>
    <r>
      <t>Descripción de la situación</t>
    </r>
    <r>
      <rPr>
        <sz val="10"/>
        <color theme="1"/>
        <rFont val="Calibri"/>
        <family val="2"/>
        <scheme val="minor"/>
      </rPr>
      <t>:</t>
    </r>
    <r>
      <rPr>
        <sz val="16"/>
        <color theme="1"/>
        <rFont val="Calibri"/>
        <family val="2"/>
        <scheme val="minor"/>
      </rPr>
      <t xml:space="preserve"> </t>
    </r>
    <r>
      <rPr>
        <sz val="10"/>
        <color theme="1"/>
        <rFont val="Calibri"/>
        <family val="2"/>
        <scheme val="minor"/>
      </rPr>
      <t xml:space="preserve">La participación de los grupos vulnerables se incluye a discreción de cada actor de la gestión pública pero actualmente no hay procedimientos para su incorporación. Sin embargo, existen normas y prácticas gubernamentales que son asumidas por la GIRH en tema de poblaciones indígenas, poblaciones jóvenes, migrantes, poblaciones en condición de pobreza, población con algún tipo de discapacidad. Por lo tanto, es recurrente encontrar  atenciones específicas a comunidades urbano marginales, atención específica a indígenas como lo realizado por la Comisión Indígena de MINAE. Un esfuerzo en esta índole corresponde al Mecanismo Nacional de Gobernanza del Agua que brinda y habilita el espacio para la participación en igualdad de condiciones, por ende, se incluye la participación a grupos vulnerables, en igual medida en la Política de Agua Potable, política de acueductos comunales y en la política de humedales.   </t>
    </r>
  </si>
  <si>
    <r>
      <t>Formas de avanzar</t>
    </r>
    <r>
      <rPr>
        <sz val="10"/>
        <color theme="1"/>
        <rFont val="Calibri"/>
        <family val="2"/>
        <scheme val="minor"/>
      </rPr>
      <t>: Aunque se ha facilitado la participación de los grupos vulnerables en la toma de decisiones en la GIRH, se requiere brindar mayor presupuesto y recursos para consolidar la participación de estos grupos, como con grupos indígenas, mujeres u otros. Fomento y promoción a la participación de estos grupos vulnerables.</t>
    </r>
  </si>
  <si>
    <t>d. Perspectivas de género que se incluyen en leyes, planes o semejantes en el marco de la gestión de los recursos hídricos[23].</t>
  </si>
  <si>
    <r>
      <t>Las cuestiones de género</t>
    </r>
    <r>
      <rPr>
        <b/>
        <sz val="10"/>
        <color theme="1"/>
        <rFont val="Calibri"/>
        <family val="2"/>
        <scheme val="minor"/>
      </rPr>
      <t xml:space="preserve"> no figuran de forma explícita</t>
    </r>
    <r>
      <rPr>
        <sz val="10"/>
        <color theme="1"/>
        <rFont val="Calibri"/>
        <family val="2"/>
        <scheme val="minor"/>
      </rPr>
      <t xml:space="preserve"> en la legislación, planificación o semejante a nivel nacional o subnacional.</t>
    </r>
  </si>
  <si>
    <r>
      <t xml:space="preserve">Las cuestiones de género </t>
    </r>
    <r>
      <rPr>
        <b/>
        <sz val="10"/>
        <color theme="1"/>
        <rFont val="Calibri"/>
        <family val="2"/>
        <scheme val="minor"/>
      </rPr>
      <t>figuran en parte</t>
    </r>
    <r>
      <rPr>
        <sz val="10"/>
        <color theme="1"/>
        <rFont val="Calibri"/>
        <family val="2"/>
        <scheme val="minor"/>
      </rPr>
      <t xml:space="preserve"> en la legislación, planificación o semejante.</t>
    </r>
  </si>
  <si>
    <r>
      <t xml:space="preserve">Las cuestiones de género </t>
    </r>
    <r>
      <rPr>
        <b/>
        <sz val="10"/>
        <color theme="1"/>
        <rFont val="Calibri"/>
        <family val="2"/>
        <scheme val="minor"/>
      </rPr>
      <t>están presentes</t>
    </r>
    <r>
      <rPr>
        <sz val="10"/>
        <color theme="1"/>
        <rFont val="Calibri"/>
        <family val="2"/>
        <scheme val="minor"/>
      </rPr>
      <t xml:space="preserve"> (pero su aplicación, su presupuesto o su seguimiento es limitado).</t>
    </r>
  </si>
  <si>
    <t>Los objetivos de género[24] se han logrado en parte (las actividades se supervisan y se financian parcialmente).</t>
  </si>
  <si>
    <r>
      <t xml:space="preserve">Los objetivos de género se han </t>
    </r>
    <r>
      <rPr>
        <b/>
        <sz val="10"/>
        <color theme="1"/>
        <rFont val="Calibri"/>
        <family val="2"/>
        <scheme val="minor"/>
      </rPr>
      <t>logrado en su mayor parte</t>
    </r>
    <r>
      <rPr>
        <sz val="10"/>
        <color theme="1"/>
        <rFont val="Calibri"/>
        <family val="2"/>
        <scheme val="minor"/>
      </rPr>
      <t xml:space="preserve"> (las actividades se supervisan y se financian de manera adecuada). </t>
    </r>
  </si>
  <si>
    <r>
      <t xml:space="preserve">Los objetivos de género se han </t>
    </r>
    <r>
      <rPr>
        <b/>
        <sz val="10"/>
        <color theme="1"/>
        <rFont val="Calibri"/>
        <family val="2"/>
        <scheme val="minor"/>
      </rPr>
      <t xml:space="preserve">logrado de forma sistemática </t>
    </r>
    <r>
      <rPr>
        <sz val="10"/>
        <color theme="1"/>
        <rFont val="Calibri"/>
        <family val="2"/>
        <scheme val="minor"/>
      </rPr>
      <t xml:space="preserve">y abordan las cuestiones de género de forma eficaz (las actividades y los resultados se han repasado y ajustado). </t>
    </r>
  </si>
  <si>
    <r>
      <t>Descripción de la situación</t>
    </r>
    <r>
      <rPr>
        <sz val="10"/>
        <color theme="1"/>
        <rFont val="Calibri"/>
        <family val="2"/>
        <scheme val="minor"/>
      </rPr>
      <t>:</t>
    </r>
    <r>
      <rPr>
        <sz val="18"/>
        <color theme="1"/>
        <rFont val="Calibri"/>
        <family val="2"/>
        <scheme val="minor"/>
      </rPr>
      <t xml:space="preserve"> </t>
    </r>
    <r>
      <rPr>
        <sz val="10"/>
        <color theme="1"/>
        <rFont val="Calibri"/>
        <family val="2"/>
        <scheme val="minor"/>
      </rPr>
      <t>En el país existen iniciativas en las que se involucran el tema de género como una forma de solución y de participación, en las políticas y planes nacionales, pero que aun no se visualizan en la GIRH. Aunque existen políticas desarrolladas en los últimos años, como es la política de acueductos comunales donde se incorpora el tema de equidad de género. Existe un empoderamiento importante de las mujeres, por ejemplo, tienen amplia participación en las juntas directivas de los acueductos comunales, en el Mecanismo de Gobernanza de los Recursos Hídricos y en iniciativas comunitarias.</t>
    </r>
  </si>
  <si>
    <r>
      <t>Formas de avanzar</t>
    </r>
    <r>
      <rPr>
        <sz val="10"/>
        <color theme="1"/>
        <rFont val="Calibri"/>
        <family val="2"/>
        <scheme val="minor"/>
      </rPr>
      <t>: Se requiere una mayor integración dentro de las leyes y políticas nacionales del tema de equidad de género, así como mayores recursos para la ejecución de las diferentes actividades.</t>
    </r>
  </si>
  <si>
    <t>e. Marco institucional para la gestión hídrica transfronteriza[25].</t>
  </si>
  <si>
    <r>
      <t xml:space="preserve">No </t>
    </r>
    <r>
      <rPr>
        <sz val="10"/>
        <color theme="1"/>
        <rFont val="Calibri"/>
        <family val="2"/>
        <scheme val="minor"/>
      </rPr>
      <t>existe ningún marco institucional.</t>
    </r>
  </si>
  <si>
    <r>
      <t xml:space="preserve">Se están </t>
    </r>
    <r>
      <rPr>
        <b/>
        <sz val="10"/>
        <color theme="1"/>
        <rFont val="Calibri"/>
        <family val="2"/>
        <scheme val="minor"/>
      </rPr>
      <t>desarrollando</t>
    </r>
    <r>
      <rPr>
        <sz val="10"/>
        <color theme="1"/>
        <rFont val="Calibri"/>
        <family val="2"/>
        <scheme val="minor"/>
      </rPr>
      <t xml:space="preserve"> marcos institucionales.</t>
    </r>
  </si>
  <si>
    <r>
      <t xml:space="preserve">Se han </t>
    </r>
    <r>
      <rPr>
        <b/>
        <sz val="10"/>
        <color theme="1"/>
        <rFont val="Calibri"/>
        <family val="2"/>
        <scheme val="minor"/>
      </rPr>
      <t>establecido</t>
    </r>
    <r>
      <rPr>
        <sz val="10"/>
        <color theme="1"/>
        <rFont val="Calibri"/>
        <family val="2"/>
        <scheme val="minor"/>
      </rPr>
      <t xml:space="preserve"> marcos institucionales.</t>
    </r>
  </si>
  <si>
    <r>
      <t xml:space="preserve">El mandato de los marcos institucionales </t>
    </r>
    <r>
      <rPr>
        <b/>
        <sz val="10"/>
        <color theme="1"/>
        <rFont val="Calibri"/>
        <family val="2"/>
        <scheme val="minor"/>
      </rPr>
      <t>se cumple en parte</t>
    </r>
    <r>
      <rPr>
        <sz val="10"/>
        <color theme="1"/>
        <rFont val="Calibri"/>
        <family val="2"/>
        <scheme val="minor"/>
      </rPr>
      <t>.</t>
    </r>
  </si>
  <si>
    <r>
      <t xml:space="preserve">El mandato de los marcos institucionales </t>
    </r>
    <r>
      <rPr>
        <b/>
        <sz val="10"/>
        <color theme="1"/>
        <rFont val="Calibri"/>
        <family val="2"/>
        <scheme val="minor"/>
      </rPr>
      <t>se cumple en su mayor parte</t>
    </r>
    <r>
      <rPr>
        <sz val="10"/>
        <color theme="1"/>
        <rFont val="Calibri"/>
        <family val="2"/>
        <scheme val="minor"/>
      </rPr>
      <t>.</t>
    </r>
  </si>
  <si>
    <r>
      <t xml:space="preserve">El mandato de los marcos institucionales </t>
    </r>
    <r>
      <rPr>
        <b/>
        <sz val="10"/>
        <color theme="1"/>
        <rFont val="Calibri"/>
        <family val="2"/>
        <scheme val="minor"/>
      </rPr>
      <t>se cumple en su totalidad</t>
    </r>
    <r>
      <rPr>
        <sz val="10"/>
        <color theme="1"/>
        <rFont val="Calibri"/>
        <family val="2"/>
        <scheme val="minor"/>
      </rPr>
      <t>.</t>
    </r>
  </si>
  <si>
    <r>
      <t>Descripción de la situación</t>
    </r>
    <r>
      <rPr>
        <sz val="10"/>
        <color theme="1"/>
        <rFont val="Calibri"/>
        <family val="2"/>
        <scheme val="minor"/>
      </rPr>
      <t>:</t>
    </r>
    <r>
      <rPr>
        <sz val="18"/>
        <color theme="1"/>
        <rFont val="Calibri"/>
        <family val="2"/>
        <scheme val="minor"/>
      </rPr>
      <t xml:space="preserve"> </t>
    </r>
    <r>
      <rPr>
        <sz val="10"/>
        <color theme="1"/>
        <rFont val="Calibri"/>
        <family val="2"/>
        <scheme val="minor"/>
      </rPr>
      <t>El primer convenio de cooperación fronteriza Costa Rica-Panamá, se firmó en el año 1979, y renovado en el año 1995, el cual aún sigue vigente. Bajo dicho convenio se creó la Comisión Binacional Permanente, la cual es representada por el Ministerio de Planificación Nacional y Política Económica (MIDEPLAN). Dentro de este convenio se estableció la Comisión Binacional de la Cuenca del Río Sixaola, la cual se mantiene activa, enfocada en las siguientes áreas de acción se enfocan en producción agropecuaria, ambiente, turismo, gestión de riesgo, salud, infraestructura y el fortalecimiento de la Comisión. Con la cuenca del río San Juan, Costa Rica y Nicaragua establecieron la Comisión Binacional Costa Rica-Nicaragua y se acordó desarrollar el Programa de Desarrollo Fronterizo Costa Rica – Nicaragua 2007-2010, pero no se ha dado seguimiento consecuencia de los problemas políticos entre ambos países.</t>
    </r>
  </si>
  <si>
    <r>
      <t>Formas de avanzar</t>
    </r>
    <r>
      <rPr>
        <sz val="10"/>
        <color theme="1"/>
        <rFont val="Calibri"/>
        <family val="2"/>
        <scheme val="minor"/>
      </rPr>
      <t>: Fortalecimiento conjunto de la Comisión Binacional de la cuenca del río Sixaola, para la ejecución de proyectos y actividades de manera conjunta. También se debe avanzar en incorporar las otras cuencas fronterizas Changuinola y Chiriquí que aún no están siendo consideradas dentro de las acciones conjuntas que desarrolla Costa Rica y Panamá de forma conjunta. Es importante retomar la Comisión Binacional Costa Rica – Nicaragua, con el fin de desarrollar acciones conjuntas relativas a la gestión integrada de la cuenca, más allá de los temas económicos y migratorios que han sido el fundamento de los acuerdos previamente establecidos.</t>
    </r>
  </si>
  <si>
    <t>f. Autoridades administrativas subnacionales[26] que abanderan la implementación de la GIRH[27].</t>
  </si>
  <si>
    <r>
      <t>No hay</t>
    </r>
    <r>
      <rPr>
        <sz val="10"/>
        <color theme="1"/>
        <rFont val="Calibri"/>
        <family val="2"/>
        <scheme val="minor"/>
      </rPr>
      <t xml:space="preserve"> ninguna autoridad centrada en el nivel subnacional que se encargue de la gestión de los recursos hídricos.</t>
    </r>
  </si>
  <si>
    <t>Las autoridades administrativas tienen un mandato explícito para coordinar la implementación de la GIRH y la capacidad[28] para orientar la formulación de un plan para la GIRH.</t>
  </si>
  <si>
    <r>
      <t xml:space="preserve">Las autoridades subnacionales tienen la capacidad de </t>
    </r>
    <r>
      <rPr>
        <b/>
        <sz val="10"/>
        <color theme="1"/>
        <rFont val="Calibri"/>
        <family val="2"/>
        <scheme val="minor"/>
      </rPr>
      <t>ajustar</t>
    </r>
    <r>
      <rPr>
        <sz val="10"/>
        <color theme="1"/>
        <rFont val="Calibri"/>
        <family val="2"/>
        <scheme val="minor"/>
      </rPr>
      <t xml:space="preserve"> los planes de la GIRH de forma eficaz y periódica.</t>
    </r>
  </si>
  <si>
    <r>
      <t>Descripción de la situación</t>
    </r>
    <r>
      <rPr>
        <sz val="10"/>
        <color theme="1"/>
        <rFont val="Calibri"/>
        <family val="2"/>
        <scheme val="minor"/>
      </rPr>
      <t>: Las instituciones vinculadas con la gestión del recurso hídrico han realizado grandes esfuerzos en la descentralización de sus oficinas para obtener una mayor presencia a nivel local, como es la Dirección de Aguas que tiene organizaciones subregionales en lo que se denomina unidades hidrológicas con la responsabilidad de brindar concesiones de agua, canon de vertidos, valoraciones de daños al recurso hídrico, entre otras funciones. Estas unidades hidrológicas son débiles y requieren su fortalecimiento debido a la ausencia de una Ley de Aguas actualizada.  Existen otras instituciones que realizan algunas funciones ligadas con la gestión del agua, pero sin un enfoque de GIRH como es el Instituto Costarricense de Acueductos y Alcantarillados (AyA), Sistema Nacional de Áreas de Conservación (SINAC), SENARA, el Instituto Costarricense de Electricidad (ICE) y las Municipalidades.</t>
    </r>
  </si>
  <si>
    <r>
      <t>Formas de avanzar</t>
    </r>
    <r>
      <rPr>
        <sz val="10"/>
        <color theme="1"/>
        <rFont val="Calibri"/>
        <family val="2"/>
        <scheme val="minor"/>
      </rPr>
      <t>:  Es necesario la aprobación de la nueva Ley de Aguas que establezca autoridades administrativas con enfoque de GIRH, con los recursos humanos y financieros necesarios para realizar su labor. No obstante, en tanto se logra la aprobación de la nueva Ley de Aguas se requiere el fortalecimiento de las instituciones a nivel subnacional, incluyendo las oficinas descentralizadas y municipalidades.</t>
    </r>
  </si>
  <si>
    <t>a. Seguimiento de la disponibilidad del agua a nivel nacional[29] (que incluye las aguas subterráneas o de superficie, dependiendo del país).</t>
  </si>
  <si>
    <r>
      <t>No existen</t>
    </r>
    <r>
      <rPr>
        <sz val="10"/>
        <color theme="1"/>
        <rFont val="Calibri"/>
        <family val="2"/>
        <scheme val="minor"/>
      </rPr>
      <t xml:space="preserve"> sistemas de seguimiento a nivel nacional.</t>
    </r>
  </si>
  <si>
    <r>
      <t xml:space="preserve">Se utilizan sistemas de seguimiento para una cantidad </t>
    </r>
    <r>
      <rPr>
        <b/>
        <sz val="10"/>
        <color theme="1"/>
        <rFont val="Calibri"/>
        <family val="2"/>
        <scheme val="minor"/>
      </rPr>
      <t>limitada</t>
    </r>
    <r>
      <rPr>
        <sz val="10"/>
        <color theme="1"/>
        <rFont val="Calibri"/>
        <family val="2"/>
        <scheme val="minor"/>
      </rPr>
      <t xml:space="preserve"> de proyectos —o semejantes— puntuales o </t>
    </r>
    <r>
      <rPr>
        <b/>
        <sz val="10"/>
        <color theme="1"/>
        <rFont val="Calibri"/>
        <family val="2"/>
        <scheme val="minor"/>
      </rPr>
      <t>a corto plazo</t>
    </r>
    <r>
      <rPr>
        <sz val="10"/>
        <color theme="1"/>
        <rFont val="Calibri"/>
        <family val="2"/>
        <scheme val="minor"/>
      </rPr>
      <t>.</t>
    </r>
  </si>
  <si>
    <r>
      <t xml:space="preserve">Se lleva a cabo un seguimiento </t>
    </r>
    <r>
      <rPr>
        <b/>
        <sz val="10"/>
        <color theme="1"/>
        <rFont val="Calibri"/>
        <family val="2"/>
        <scheme val="minor"/>
      </rPr>
      <t>a largo plazo</t>
    </r>
    <r>
      <rPr>
        <sz val="10"/>
        <color theme="1"/>
        <rFont val="Calibri"/>
        <family val="2"/>
        <scheme val="minor"/>
      </rPr>
      <t xml:space="preserve"> a escala nacional, pero tanto la cobertura como el uso que le dan las partes interesadas es </t>
    </r>
    <r>
      <rPr>
        <b/>
        <sz val="10"/>
        <color theme="1"/>
        <rFont val="Calibri"/>
        <family val="2"/>
        <scheme val="minor"/>
      </rPr>
      <t>limitado</t>
    </r>
    <r>
      <rPr>
        <sz val="10"/>
        <color theme="1"/>
        <rFont val="Calibri"/>
        <family val="2"/>
        <scheme val="minor"/>
      </rPr>
      <t xml:space="preserve"> </t>
    </r>
  </si>
  <si>
    <r>
      <t xml:space="preserve">Se lleva a cabo un seguimiento </t>
    </r>
    <r>
      <rPr>
        <b/>
        <sz val="10"/>
        <color theme="1"/>
        <rFont val="Calibri"/>
        <family val="2"/>
        <scheme val="minor"/>
      </rPr>
      <t>a largo plazo</t>
    </r>
    <r>
      <rPr>
        <sz val="10"/>
        <color theme="1"/>
        <rFont val="Calibri"/>
        <family val="2"/>
        <scheme val="minor"/>
      </rPr>
      <t xml:space="preserve"> a escala nacional cuya es </t>
    </r>
    <r>
      <rPr>
        <b/>
        <sz val="10"/>
        <color theme="1"/>
        <rFont val="Calibri"/>
        <family val="2"/>
        <scheme val="minor"/>
      </rPr>
      <t>aceptable</t>
    </r>
    <r>
      <rPr>
        <sz val="10"/>
        <color theme="1"/>
        <rFont val="Calibri"/>
        <family val="2"/>
        <scheme val="minor"/>
      </rPr>
      <t>, pero el uso que le dan las partes interesadas es limitado.</t>
    </r>
  </si>
  <si>
    <r>
      <t xml:space="preserve">Se lleva a cabo un seguimiento a largo plazo a escala nacional cuya cobertura es </t>
    </r>
    <r>
      <rPr>
        <b/>
        <sz val="10"/>
        <color theme="1"/>
        <rFont val="Calibri"/>
        <family val="2"/>
        <scheme val="minor"/>
      </rPr>
      <t xml:space="preserve">muy buena </t>
    </r>
    <r>
      <rPr>
        <sz val="10"/>
        <color theme="1"/>
        <rFont val="Calibri"/>
        <family val="2"/>
        <scheme val="minor"/>
      </rPr>
      <t>y el uso que le dan las partes interesadas es aceptable.</t>
    </r>
  </si>
  <si>
    <r>
      <t xml:space="preserve">Se lleva a cabo un seguimiento a largo plazo a escala nacional y tanto la cobertura como el uso que le dan las partes interesadas </t>
    </r>
    <r>
      <rPr>
        <b/>
        <sz val="10"/>
        <color theme="1"/>
        <rFont val="Calibri"/>
        <family val="2"/>
        <scheme val="minor"/>
      </rPr>
      <t>son magníficos</t>
    </r>
    <r>
      <rPr>
        <sz val="10"/>
        <color theme="1"/>
        <rFont val="Calibri"/>
        <family val="2"/>
        <scheme val="minor"/>
      </rPr>
      <t xml:space="preserve">. </t>
    </r>
  </si>
  <si>
    <t>Descripción de la situación: Existen esfuerzos importantes en la generación de información referente a la disponibilidad del agua superficial y subterránea. Por ejemplo, la Comisión Técnica Interinstitucional de Estadísticas del Agua para la coordinación en la generación de información, el Plan de Monitoreo de Aguas subterráneas a nivel interinstitucional, la disponibilidad de balances hídricos, aunque desactualizados y con alcance limitado, la existencia del Sistema Nacional de Información para la Gestión Integrada del Recurso Hídrico (SINIGIRH) y el Sistema de Monitoreo de Agua Subterránea en Tiempo Real (SIMASTIR). La información aún es de alcance limitado para los usuarios. Se han desarrollado estudios a nivel de acuíferos costeros de la Provincia de Guanacaste como por ejemplo para los acuíferos de Tamarindo, Brasilito, Coco, Ocotal, Potrero y además en algunos acuíferos continentales como son los del Valle Central y Manta.</t>
  </si>
  <si>
    <r>
      <t>Formas de avanzar</t>
    </r>
    <r>
      <rPr>
        <sz val="10"/>
        <color theme="1"/>
        <rFont val="Calibri"/>
        <family val="2"/>
        <scheme val="minor"/>
      </rPr>
      <t>: Las principales actividades requeridas son: 
· La utilización del balance hídrico como un instrumento de gestión y se requiere la actualización del Balance hídrico, dado que sólo existe información algunas de las cuencas desarrollados en el año 2008. 
· El Fortalecimiento del SINIGIRH y SIMASTIR 
· Promover el acceso abierto de la información y los datos disponibles
· Ampliar y fortalecer las redes de monitoreo.
· Incorporar medidas de adaptación al cambio climático
(Como actividades ya previstas o recomendadas para impulsar la eficacia del seguimiento de la disponibilidad del agua; obstáculos y elementos facilitadores; cuando proceda, un borrador de los objetivos provisionales).</t>
    </r>
  </si>
  <si>
    <t>b. Gestión del agua para un uso sostenible y eficaz[30] desde el nivel nacional (que incluye las aguas subterráneas o de superficie, dependiendo del país).</t>
  </si>
  <si>
    <r>
      <t>No</t>
    </r>
    <r>
      <rPr>
        <sz val="10"/>
        <color theme="1"/>
        <rFont val="Calibri"/>
        <family val="2"/>
        <scheme val="minor"/>
      </rPr>
      <t xml:space="preserve"> se utiliza ningún instrumento de gestión.</t>
    </r>
  </si>
  <si>
    <r>
      <t xml:space="preserve">El uso de instrumentos de gestión es </t>
    </r>
    <r>
      <rPr>
        <b/>
        <sz val="10"/>
        <color theme="1"/>
        <rFont val="Calibri"/>
        <family val="2"/>
        <scheme val="minor"/>
      </rPr>
      <t>limitado</t>
    </r>
    <r>
      <rPr>
        <sz val="10"/>
        <color theme="1"/>
        <rFont val="Calibri"/>
        <family val="2"/>
        <scheme val="minor"/>
      </rPr>
      <t xml:space="preserve"> y se limita a proyectos —o semejantes—</t>
    </r>
    <r>
      <rPr>
        <b/>
        <sz val="10"/>
        <color theme="1"/>
        <rFont val="Calibri"/>
        <family val="2"/>
        <scheme val="minor"/>
      </rPr>
      <t xml:space="preserve"> a corto plazo </t>
    </r>
    <r>
      <rPr>
        <sz val="10"/>
        <color theme="1"/>
        <rFont val="Calibri"/>
        <family val="2"/>
        <scheme val="minor"/>
      </rPr>
      <t xml:space="preserve">o puntuales. </t>
    </r>
  </si>
  <si>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de la que disfrutan los usuarios del agua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</si>
  <si>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de la que disfrutan los usuarios del agua y que se ofrece a lo largo y ancho del país es </t>
    </r>
    <r>
      <rPr>
        <b/>
        <sz val="10"/>
        <color theme="1"/>
        <rFont val="Calibri"/>
        <family val="2"/>
        <scheme val="minor"/>
      </rPr>
      <t>aceptable</t>
    </r>
    <r>
      <rPr>
        <sz val="10"/>
        <color theme="1"/>
        <rFont val="Calibri"/>
        <family val="2"/>
        <scheme val="minor"/>
      </rPr>
      <t xml:space="preserve">. </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</si>
  <si>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de la que disfrutan los usuarios del agua y que se ofrece a lo largo y ancho del país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</si>
  <si>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de la que disfrutan los usuarios del agua y que se ofrece a lo largo y ancho del país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</si>
  <si>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Los instrumentos que se han desarrollado son:
· Políticas de acueductos comunales (ASADAS), de Saneamiento, de Agua Potable, de Adaptación al cambio climático, de Humedales y Áreas de protección.
·  Instrumentos económicos como los cánones de aprovechamiento, tarifa de protección del recurso hídrico, el pago por servicios ambientales hidrológico, fondos público-privados como Agua Tica.
· Manual de Dotaciones (Actualización).
· El establecimiento de una Ventanilla Única Institucional y la elaboración de trámites digitales
· La regionalización de la Dirección de Aguas.</t>
    </r>
  </si>
  <si>
    <r>
      <t>Formas de avanzar</t>
    </r>
    <r>
      <rPr>
        <sz val="10"/>
        <color theme="1"/>
        <rFont val="Calibri"/>
        <family val="2"/>
        <scheme val="minor"/>
      </rPr>
      <t>: Se requiere la actualización de la Política Nacional de Aguas, la aprobación de una nueva Ley de Aguas basada en la GIRH, y el fortalecimiento de la institucionalidad ligada con la GIRH (AyA, Dirección de Aguas-MINAE, SINAC, SENARA). 
(Como actividades ya previstas o recomendadas para potenciar la eficacia de los instrumentos de gestión; obstáculos y elementos facilitadores; cuando proceda, un borrador de los objetivos provisionales).</t>
    </r>
  </si>
  <si>
    <t>c. Control de la contaminación[31]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</si>
  <si>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de la que disfrutan los sectores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</si>
  <si>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aceptable</t>
    </r>
    <r>
      <rPr>
        <sz val="10"/>
        <color theme="1"/>
        <rFont val="Calibri"/>
        <family val="2"/>
        <scheme val="minor"/>
      </rPr>
      <t xml:space="preserve">. </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</si>
  <si>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de la que disfrutan los sectores y que se ofrece a lo largo y ancho del país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</si>
  <si>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de la que disfrutan los sectores y que se ofrece a lo largo y ancho del país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</si>
  <si>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El país dispone de instrumentos actualizados para el control de la contaminación se dispone de:
· Política Nacional de Saneamiento y plan de inversión.
· Se actualizó por parte del Ministerio de Salud el reglamento de calidad de agua potable
· Reglamento de Calidad de Cuerpos de Agua y plan control y monitoreo nacional.
· Nueva normativa para la construcción de Plantas de tratamiento de Aguas Residuales (PTAR)
· Reconstrucción de alcantarillado sanitario por parte del AyA
· Canon Ambiental de Vertidos y modificación reglamento que reforzó su funcionamiento.
· La Reforma al reglamento agua potable desarrollado por la Autoridad Reguladora de los Servicios Públicos (ARESE) de enero 2019.
· Programa de recursos educativos ambientales del AyA (Manual para el uso sostenible y conservación del servicio ecosistémico agua).
· Programa Nacional de Monitoreo de la Calidad de los cuerpos de agua y el Plan de Monitoreo.</t>
    </r>
  </si>
  <si>
    <r>
      <t>Formas de avanzar</t>
    </r>
    <r>
      <rPr>
        <sz val="10"/>
        <color theme="1"/>
        <rFont val="Calibri"/>
        <family val="2"/>
        <scheme val="minor"/>
      </rPr>
      <t xml:space="preserve">: Se requiere el desarrollo de la política sobre contaminación difusa, así como la creación de capacidades en el desarrollo de controles inter-institucionales, vinculados con el marco normativo y avanzar en la generación de información sobre la contaminación de aguas subterráneas. </t>
    </r>
  </si>
  <si>
    <t>d. Gestión de los ecosistemas relacionados con el agua[32]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</si>
  <si>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en distintos tipos de ecosistema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</si>
  <si>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en distintos tipos de ecosistema y que se ofrece a lo largo y ancho del país es </t>
    </r>
    <r>
      <rPr>
        <b/>
        <sz val="10"/>
        <color theme="1"/>
        <rFont val="Calibri"/>
        <family val="2"/>
        <scheme val="minor"/>
      </rPr>
      <t>aceptable</t>
    </r>
    <r>
      <rPr>
        <sz val="10"/>
        <color theme="1"/>
        <rFont val="Calibri"/>
        <family val="2"/>
        <scheme val="minor"/>
      </rPr>
      <t>. Las necesidades hídricas ambientales se analizan en algunos casos.</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</si>
  <si>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en distintos tipos de ecosistema y que se ofrece a lo largo y ancho del país es </t>
    </r>
    <r>
      <rPr>
        <b/>
        <sz val="10"/>
        <color theme="1"/>
        <rFont val="Calibri"/>
        <family val="2"/>
        <scheme val="minor"/>
      </rPr>
      <t>muy buena</t>
    </r>
    <r>
      <rPr>
        <sz val="10"/>
        <color theme="1"/>
        <rFont val="Calibri"/>
        <family val="2"/>
        <scheme val="minor"/>
      </rPr>
      <t xml:space="preserve">. Las necesidades hídricas ambientales se analizan en la mayor parte del país.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</si>
  <si>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en distintos tipos de ecosistema y que se ofrece a lo largo y ancho del país es </t>
    </r>
    <r>
      <rPr>
        <b/>
        <sz val="10"/>
        <color theme="1"/>
        <rFont val="Calibri"/>
        <family val="2"/>
        <scheme val="minor"/>
      </rPr>
      <t>magnífica</t>
    </r>
    <r>
      <rPr>
        <sz val="10"/>
        <color theme="1"/>
        <rFont val="Calibri"/>
        <family val="2"/>
        <scheme val="minor"/>
      </rPr>
      <t>. Las necesidades hídricas ambientales se analizan en todo el país.</t>
    </r>
  </si>
  <si>
    <r>
      <t>Descripción de la situación</t>
    </r>
    <r>
      <rPr>
        <sz val="10"/>
        <color theme="1"/>
        <rFont val="Calibri"/>
        <family val="2"/>
        <scheme val="minor"/>
      </rPr>
      <t>: El país tiene avances significativos en gestión de ecosistemas, vinculados con el agua, el país dispone de un sistema de áreas protegidas y de pago por servicios ambientales, incluyendo la modalidad de protección del recurso hídrico consolidados, donde de acuerdo al último inventario forestal (2015) el país tiene una cobertura forestal de 51,9%. Adicionalmente, se han desarrollado políticas específicas vinculadas a la gestión de ecosistemas como la de biodiversidad, humedales, adaptación al cambio climático, la norma de caudales ambientales y el Sistema Nacional de Monitoreo de cobertura y uso de la tierra y ecosistemas (SIMOCUTE).</t>
    </r>
  </si>
  <si>
    <r>
      <t>Formas de avanzar</t>
    </r>
    <r>
      <rPr>
        <sz val="10"/>
        <color theme="1"/>
        <rFont val="Calibri"/>
        <family val="2"/>
        <scheme val="minor"/>
      </rPr>
      <t>: Se recomienda la incorporación del concepto de gestión de ecosistemas vinculados con el agua en la actualización de la política hídrica nacional y el Plan Nacional de Recursos Hídricos.</t>
    </r>
  </si>
  <si>
    <t>e. Instrumentos de gestión encaminados a reducir las repercusiones de los desastres relacionados con el agua[33]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</si>
  <si>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en zonas de riesgo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</si>
  <si>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en zonas de riesgo es </t>
    </r>
    <r>
      <rPr>
        <b/>
        <sz val="10"/>
        <color theme="1"/>
        <rFont val="Calibri"/>
        <family val="2"/>
        <scheme val="minor"/>
      </rPr>
      <t>aceptable</t>
    </r>
    <r>
      <rPr>
        <sz val="10"/>
        <color theme="1"/>
        <rFont val="Calibri"/>
        <family val="2"/>
        <scheme val="minor"/>
      </rPr>
      <t>.</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</si>
  <si>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en zonas de riesgo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</si>
  <si>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en zonas de riesgo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</si>
  <si>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xml:space="preserve">: El país dispone de instrumentos ligados con la gestión de desastres vinculados con el agua, los cuales son: la Política Nacional de Gestión de Riesgo y el Plan Nacional de Gestión de Riesgo. La Política de Agua Potable también incorpora lineamientos relativos a la gestión de riesgo y se dispone del Plan de Gestión e infraestructura hídrica del Pacífico Norte. </t>
    </r>
  </si>
  <si>
    <r>
      <t>Formas de avanzar</t>
    </r>
    <r>
      <rPr>
        <sz val="10"/>
        <color theme="1"/>
        <rFont val="Calibri"/>
        <family val="2"/>
        <scheme val="minor"/>
      </rPr>
      <t xml:space="preserve">: El país requiere la actualización del Plan Nacional de Gestión de Riesgo y la planificación de la construcción de infraestructura resilientes, para evitar el impacto de los desastres naturales sobre las mismas y la actualización del mapa de riesgos hidrometeorológicos. </t>
    </r>
  </si>
  <si>
    <t>3.2 ¿Cuál es la situación de los instrumentos de gestión que respaldan la implementación de la GIRH a otros niveles?</t>
  </si>
  <si>
    <t>a. Instrumentos de gestión de cuencas[34].</t>
  </si>
  <si>
    <r>
      <t>No</t>
    </r>
    <r>
      <rPr>
        <sz val="10"/>
        <color theme="1"/>
        <rFont val="Calibri"/>
        <family val="2"/>
        <scheme val="minor"/>
      </rPr>
      <t xml:space="preserve"> se utiliza ningún instrumento de gestión en el nivel de las cuencas. </t>
    </r>
  </si>
  <si>
    <r>
      <t xml:space="preserve">El uso de instrumentos de gestión en el nivel de las cuencas es </t>
    </r>
    <r>
      <rPr>
        <b/>
        <sz val="10"/>
        <color theme="1"/>
        <rFont val="Calibri"/>
        <family val="2"/>
        <scheme val="minor"/>
      </rPr>
      <t>limitado</t>
    </r>
    <r>
      <rPr>
        <sz val="10"/>
        <color theme="1"/>
        <rFont val="Calibri"/>
        <family val="2"/>
        <scheme val="minor"/>
      </rPr>
      <t xml:space="preserve"> y se limita a proyectos</t>
    </r>
    <r>
      <rPr>
        <b/>
        <sz val="10"/>
        <color theme="1"/>
        <rFont val="Calibri"/>
        <family val="2"/>
        <scheme val="minor"/>
      </rPr>
      <t xml:space="preserve"> a corto plazo </t>
    </r>
    <r>
      <rPr>
        <sz val="10"/>
        <color theme="1"/>
        <rFont val="Calibri"/>
        <family val="2"/>
        <scheme val="minor"/>
      </rPr>
      <t>o puntuales.</t>
    </r>
  </si>
  <si>
    <r>
      <t>Algunos</t>
    </r>
    <r>
      <rPr>
        <sz val="10"/>
        <color theme="1"/>
        <rFont val="Calibri"/>
        <family val="2"/>
        <scheme val="minor"/>
      </rPr>
      <t xml:space="preserve"> instrumentos de gestión en el nivel de las cuencas se emplean más </t>
    </r>
    <r>
      <rPr>
        <b/>
        <sz val="10"/>
        <color theme="1"/>
        <rFont val="Calibri"/>
        <family val="2"/>
        <scheme val="minor"/>
      </rPr>
      <t>a largo plazo</t>
    </r>
    <r>
      <rPr>
        <sz val="10"/>
        <color theme="1"/>
        <rFont val="Calibri"/>
        <family val="2"/>
        <scheme val="minor"/>
      </rPr>
      <t xml:space="preserve">, pero la cobertura geográfica y el abanico de partes interesadas que hacen uso de ellos son </t>
    </r>
    <r>
      <rPr>
        <b/>
        <sz val="10"/>
        <color theme="1"/>
        <rFont val="Calibri"/>
        <family val="2"/>
        <scheme val="minor"/>
      </rPr>
      <t>limitados</t>
    </r>
    <r>
      <rPr>
        <sz val="10"/>
        <color theme="1"/>
        <rFont val="Calibri"/>
        <family val="2"/>
        <scheme val="minor"/>
      </rPr>
      <t xml:space="preserve">. </t>
    </r>
  </si>
  <si>
    <r>
      <t xml:space="preserve">Los instrumentos de gestión en el nivel de las cuencas se emplean más </t>
    </r>
    <r>
      <rPr>
        <b/>
        <sz val="10"/>
        <color theme="1"/>
        <rFont val="Calibri"/>
        <family val="2"/>
        <scheme val="minor"/>
      </rPr>
      <t>a largo plazo</t>
    </r>
    <r>
      <rPr>
        <sz val="10"/>
        <color theme="1"/>
        <rFont val="Calibri"/>
        <family val="2"/>
        <scheme val="minor"/>
      </rPr>
      <t xml:space="preserve">, y la cobertura geográfica y el abanico de partes interesadas que hacen uso de ellos son </t>
    </r>
    <r>
      <rPr>
        <b/>
        <sz val="10"/>
        <color theme="1"/>
        <rFont val="Calibri"/>
        <family val="2"/>
        <scheme val="minor"/>
      </rPr>
      <t>aceptables</t>
    </r>
    <r>
      <rPr>
        <sz val="10"/>
        <color theme="1"/>
        <rFont val="Calibri"/>
        <family val="2"/>
        <scheme val="minor"/>
      </rPr>
      <t xml:space="preserve">. </t>
    </r>
  </si>
  <si>
    <r>
      <t xml:space="preserve">Los instrumentos de gestión en el nivel de las cuencas se emplean más a largo plazo, los resultados son </t>
    </r>
    <r>
      <rPr>
        <b/>
        <sz val="10"/>
        <color theme="1"/>
        <rFont val="Calibri"/>
        <family val="2"/>
        <scheme val="minor"/>
      </rPr>
      <t>eficaces</t>
    </r>
    <r>
      <rPr>
        <sz val="10"/>
        <color theme="1"/>
        <rFont val="Calibri"/>
        <family val="2"/>
        <scheme val="minor"/>
      </rPr>
      <t>,</t>
    </r>
    <r>
      <rPr>
        <b/>
        <sz val="10"/>
        <color theme="1"/>
        <rFont val="Calibri"/>
        <family val="2"/>
        <scheme val="minor"/>
      </rPr>
      <t xml:space="preserve"> </t>
    </r>
    <r>
      <rPr>
        <sz val="10"/>
        <color theme="1"/>
        <rFont val="Calibri"/>
        <family val="2"/>
        <scheme val="minor"/>
      </rPr>
      <t xml:space="preserve">y la cobertura geográfica y el abanico de partes interesadas que hacen uso de ellos son </t>
    </r>
    <r>
      <rPr>
        <b/>
        <sz val="10"/>
        <color theme="1"/>
        <rFont val="Calibri"/>
        <family val="2"/>
        <scheme val="minor"/>
      </rPr>
      <t>muy buenos</t>
    </r>
    <r>
      <rPr>
        <sz val="10"/>
        <color theme="1"/>
        <rFont val="Calibri"/>
        <family val="2"/>
        <scheme val="minor"/>
      </rPr>
      <t>.</t>
    </r>
  </si>
  <si>
    <r>
      <t xml:space="preserve">Los instrumentos de gestión en el nivel de las cuencas se emplean más a largo plazo, los resultados son </t>
    </r>
    <r>
      <rPr>
        <b/>
        <sz val="10"/>
        <color theme="1"/>
        <rFont val="Calibri"/>
        <family val="2"/>
        <scheme val="minor"/>
      </rPr>
      <t xml:space="preserve">muy 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magníficos</t>
    </r>
    <r>
      <rPr>
        <sz val="10"/>
        <color theme="1"/>
        <rFont val="Calibri"/>
        <family val="2"/>
        <scheme val="minor"/>
      </rPr>
      <t xml:space="preserve">. </t>
    </r>
  </si>
  <si>
    <r>
      <t>Descripción de la situación</t>
    </r>
    <r>
      <rPr>
        <sz val="10"/>
        <color theme="1"/>
        <rFont val="Calibri"/>
        <family val="2"/>
        <scheme val="minor"/>
      </rPr>
      <t xml:space="preserve">: Se dispone de algunos instrumentos específicos para la gestión de cuencas, como son los decretos de manejo de acuíferos de la zona costera y en Sardinal en Guanacaste, el programa de recurso hídrico y cuencas del Sistema Nacional de Áreas de Conservación (SINAC), los planes de aprovechamiento sostenible desarrollados por SENARA, el mecanismo de gobernanza del agua como plataforma de diálogo, la Comisión de la cuenca del río Tárcoles (cuenca con mayor nivel de contaminación) y el caso de la Comisión de Manejo y Ordenamiento de la Cuenca Alta Río Reventazón (COMCURE). </t>
    </r>
  </si>
  <si>
    <r>
      <t>Formas de avanzar</t>
    </r>
    <r>
      <rPr>
        <sz val="10"/>
        <color theme="1"/>
        <rFont val="Calibri"/>
        <family val="2"/>
        <scheme val="minor"/>
      </rPr>
      <t>:  Se requiere un cambio en la forma de planificación del territorio desde el punto de vista administrativo a un ordenamiento territorial basado en las cuencas, para lo cual se requiere la actualización de la Ley de Aguas con un enfoque de GIRH, que permitiría el establecimiento de los consejos de cuenca y acuíferos. 
(Como actividades ya previstas o recomendadas para mejorar la eficacia de la gestión y el desarrollo de las cuencas; obstáculos y elementos facilitadores; cuando proceda, un borrador de los objetivos provisionales).</t>
    </r>
  </si>
  <si>
    <t>b. Instrumentos de gestión de acuíferos[35].</t>
  </si>
  <si>
    <r>
      <t>No</t>
    </r>
    <r>
      <rPr>
        <sz val="10"/>
        <color theme="1"/>
        <rFont val="Calibri"/>
        <family val="2"/>
        <scheme val="minor"/>
      </rPr>
      <t xml:space="preserve"> se utiliza ningún instrumento de gestión en el nivel de los acuíferos. </t>
    </r>
  </si>
  <si>
    <r>
      <t xml:space="preserve">El uso de instrumentos de gestión en el nivel de los acuíferos es </t>
    </r>
    <r>
      <rPr>
        <b/>
        <sz val="10"/>
        <color theme="1"/>
        <rFont val="Calibri"/>
        <family val="2"/>
        <scheme val="minor"/>
      </rPr>
      <t>limitado</t>
    </r>
    <r>
      <rPr>
        <sz val="10"/>
        <color theme="1"/>
        <rFont val="Calibri"/>
        <family val="2"/>
        <scheme val="minor"/>
      </rPr>
      <t xml:space="preserve"> y se limita a proyectos</t>
    </r>
    <r>
      <rPr>
        <b/>
        <sz val="10"/>
        <color theme="1"/>
        <rFont val="Calibri"/>
        <family val="2"/>
        <scheme val="minor"/>
      </rPr>
      <t xml:space="preserve"> a corto plazo </t>
    </r>
    <r>
      <rPr>
        <sz val="10"/>
        <color theme="1"/>
        <rFont val="Calibri"/>
        <family val="2"/>
        <scheme val="minor"/>
      </rPr>
      <t>o puntuales.</t>
    </r>
  </si>
  <si>
    <r>
      <t>Algunos</t>
    </r>
    <r>
      <rPr>
        <sz val="10"/>
        <color theme="1"/>
        <rFont val="Calibri"/>
        <family val="2"/>
        <scheme val="minor"/>
      </rPr>
      <t xml:space="preserve"> instrumentos de gestión en el nivel de los acuíferos se emplean más </t>
    </r>
    <r>
      <rPr>
        <b/>
        <sz val="10"/>
        <color theme="1"/>
        <rFont val="Calibri"/>
        <family val="2"/>
        <scheme val="minor"/>
      </rPr>
      <t>a largo plazo</t>
    </r>
    <r>
      <rPr>
        <sz val="10"/>
        <color theme="1"/>
        <rFont val="Calibri"/>
        <family val="2"/>
        <scheme val="minor"/>
      </rPr>
      <t xml:space="preserve">, pero la cobertura geográfica y el abanico de partes interesadas que hacen uso de ellos son </t>
    </r>
    <r>
      <rPr>
        <b/>
        <sz val="10"/>
        <color theme="1"/>
        <rFont val="Calibri"/>
        <family val="2"/>
        <scheme val="minor"/>
      </rPr>
      <t>limitados</t>
    </r>
    <r>
      <rPr>
        <sz val="10"/>
        <color theme="1"/>
        <rFont val="Calibri"/>
        <family val="2"/>
        <scheme val="minor"/>
      </rPr>
      <t xml:space="preserve">. </t>
    </r>
  </si>
  <si>
    <r>
      <t xml:space="preserve">Los instrumentos de gestión en el nivel de los acuíferos se emplean más </t>
    </r>
    <r>
      <rPr>
        <b/>
        <sz val="10"/>
        <color theme="1"/>
        <rFont val="Calibri"/>
        <family val="2"/>
        <scheme val="minor"/>
      </rPr>
      <t>a largo plazo,</t>
    </r>
    <r>
      <rPr>
        <sz val="10"/>
        <color theme="1"/>
        <rFont val="Calibri"/>
        <family val="2"/>
        <scheme val="minor"/>
      </rPr>
      <t xml:space="preserve"> y la cobertura geográfica y el abanico de partes interesadas que hacen uso de ellos son </t>
    </r>
    <r>
      <rPr>
        <b/>
        <sz val="10"/>
        <color theme="1"/>
        <rFont val="Calibri"/>
        <family val="2"/>
        <scheme val="minor"/>
      </rPr>
      <t>aceptables</t>
    </r>
    <r>
      <rPr>
        <sz val="10"/>
        <color theme="1"/>
        <rFont val="Calibri"/>
        <family val="2"/>
        <scheme val="minor"/>
      </rPr>
      <t xml:space="preserve">. </t>
    </r>
  </si>
  <si>
    <r>
      <t xml:space="preserve">Los instrumentos de gestión en el nivel de los acuíferos se emplean más </t>
    </r>
    <r>
      <rPr>
        <b/>
        <sz val="10"/>
        <color theme="1"/>
        <rFont val="Calibri"/>
        <family val="2"/>
        <scheme val="minor"/>
      </rPr>
      <t>a largo plazo</t>
    </r>
    <r>
      <rPr>
        <sz val="10"/>
        <color theme="1"/>
        <rFont val="Calibri"/>
        <family val="2"/>
        <scheme val="minor"/>
      </rPr>
      <t xml:space="preserve">, los resultados son </t>
    </r>
    <r>
      <rPr>
        <b/>
        <sz val="10"/>
        <color theme="1"/>
        <rFont val="Calibri"/>
        <family val="2"/>
        <scheme val="minor"/>
      </rPr>
      <t xml:space="preserve">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muy buenos</t>
    </r>
    <r>
      <rPr>
        <sz val="10"/>
        <color theme="1"/>
        <rFont val="Calibri"/>
        <family val="2"/>
        <scheme val="minor"/>
      </rPr>
      <t>.</t>
    </r>
  </si>
  <si>
    <r>
      <t>Los instrumentos de gestión en el nivel de los acuíferos se emplean más</t>
    </r>
    <r>
      <rPr>
        <b/>
        <sz val="10"/>
        <color theme="1"/>
        <rFont val="Calibri"/>
        <family val="2"/>
        <scheme val="minor"/>
      </rPr>
      <t xml:space="preserve"> a largo plazo</t>
    </r>
    <r>
      <rPr>
        <sz val="10"/>
        <color theme="1"/>
        <rFont val="Calibri"/>
        <family val="2"/>
        <scheme val="minor"/>
      </rPr>
      <t xml:space="preserve">, los resultados son </t>
    </r>
    <r>
      <rPr>
        <b/>
        <sz val="10"/>
        <color theme="1"/>
        <rFont val="Calibri"/>
        <family val="2"/>
        <scheme val="minor"/>
      </rPr>
      <t xml:space="preserve">muy 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magníficos</t>
    </r>
    <r>
      <rPr>
        <sz val="10"/>
        <color theme="1"/>
        <rFont val="Calibri"/>
        <family val="2"/>
        <scheme val="minor"/>
      </rPr>
      <t xml:space="preserve">. </t>
    </r>
  </si>
  <si>
    <r>
      <t>Descripción de la situación</t>
    </r>
    <r>
      <rPr>
        <sz val="10"/>
        <color theme="1"/>
        <rFont val="Calibri"/>
        <family val="2"/>
        <scheme val="minor"/>
      </rPr>
      <t>: El país ha realizado algunos avances en el tema de acuíferos, como es la generación de estudios e información de los acuíferos, el Sistema de Monitoreo de Agua Subterránea en tiempo real (SIMASTIR), decretos ejecutivos para la creación de comités para la gestión de acuíferos, la Guía Metodológica para la Aplicación de la Matriz Genérica de Protección de Acuíferos y la creación del Comisión Técnica Inter institucional para la Gestión de Acuíferos, creado como un órgano colegiado, conformado por la Dirección de Aguas, el Instituto Costarricense de Acueductos y Alcantarillados (AyA) y el Servicio Nacional de Aguas Subterráneas, Riego y Avenamiento (SENARA).</t>
    </r>
  </si>
  <si>
    <r>
      <t>Formas de avanzar</t>
    </r>
    <r>
      <rPr>
        <sz val="10"/>
        <color theme="1"/>
        <rFont val="Calibri"/>
        <family val="2"/>
        <scheme val="minor"/>
      </rPr>
      <t>: La elaboración de modelos conceptuales de acuíferos, evaluaciones de vulnerabilidad y riesgo hidrogeológico y balances hídricos de suelos y su uso como herramienta de gestión para el otorgamiento de permisos y concesiones.</t>
    </r>
  </si>
  <si>
    <t>c. Difusión de información en el ámbito doméstico y a todos los niveles[36].</t>
  </si>
  <si>
    <r>
      <t>No</t>
    </r>
    <r>
      <rPr>
        <sz val="10"/>
        <color theme="1"/>
        <rFont val="Calibri"/>
        <family val="2"/>
        <scheme val="minor"/>
      </rPr>
      <t xml:space="preserve"> se difunde información.</t>
    </r>
  </si>
  <si>
    <r>
      <t xml:space="preserve">La difusión de información es </t>
    </r>
    <r>
      <rPr>
        <b/>
        <sz val="10"/>
        <color theme="1"/>
        <rFont val="Calibri"/>
        <family val="2"/>
        <scheme val="minor"/>
      </rPr>
      <t>limitada</t>
    </r>
    <r>
      <rPr>
        <sz val="10"/>
        <color theme="1"/>
        <rFont val="Calibri"/>
        <family val="2"/>
        <scheme val="minor"/>
      </rPr>
      <t xml:space="preserve"> y </t>
    </r>
    <r>
      <rPr>
        <b/>
        <sz val="10"/>
        <color theme="1"/>
        <rFont val="Calibri"/>
        <family val="2"/>
        <scheme val="minor"/>
      </rPr>
      <t>según las circunstancias del caso</t>
    </r>
    <r>
      <rPr>
        <sz val="10"/>
        <color theme="1"/>
        <rFont val="Calibri"/>
        <family val="2"/>
        <scheme val="minor"/>
      </rPr>
      <t xml:space="preserve">. </t>
    </r>
  </si>
  <si>
    <r>
      <t>Existen</t>
    </r>
    <r>
      <rPr>
        <sz val="10"/>
        <color theme="1"/>
        <rFont val="Calibri"/>
        <family val="2"/>
        <scheme val="minor"/>
      </rPr>
      <t xml:space="preserve"> acuerdos de intercambio de información a más </t>
    </r>
    <r>
      <rPr>
        <b/>
        <sz val="10"/>
        <color theme="1"/>
        <rFont val="Calibri"/>
        <family val="2"/>
        <scheme val="minor"/>
      </rPr>
      <t>largo plazo</t>
    </r>
    <r>
      <rPr>
        <sz val="10"/>
        <color theme="1"/>
        <rFont val="Calibri"/>
        <family val="2"/>
        <scheme val="minor"/>
      </rPr>
      <t xml:space="preserve"> entre los principales proveedores de datos y los usuarios.</t>
    </r>
  </si>
  <si>
    <r>
      <t xml:space="preserve">Los acuerdos de intercambio de información se </t>
    </r>
    <r>
      <rPr>
        <b/>
        <sz val="10"/>
        <color theme="1"/>
        <rFont val="Calibri"/>
        <family val="2"/>
        <scheme val="minor"/>
      </rPr>
      <t xml:space="preserve">adoptan </t>
    </r>
    <r>
      <rPr>
        <sz val="10"/>
        <color theme="1"/>
        <rFont val="Calibri"/>
        <family val="2"/>
        <scheme val="minor"/>
      </rPr>
      <t>a más</t>
    </r>
    <r>
      <rPr>
        <b/>
        <sz val="10"/>
        <color theme="1"/>
        <rFont val="Calibri"/>
        <family val="2"/>
        <scheme val="minor"/>
      </rPr>
      <t xml:space="preserve">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aceptable</t>
    </r>
    <r>
      <rPr>
        <sz val="10"/>
        <color theme="1"/>
        <rFont val="Calibri"/>
        <family val="2"/>
        <scheme val="minor"/>
      </rPr>
      <t xml:space="preserve">. </t>
    </r>
  </si>
  <si>
    <r>
      <t>Los acuerdos de intercambio de información se adoptan a más</t>
    </r>
    <r>
      <rPr>
        <b/>
        <sz val="10"/>
        <color theme="1"/>
        <rFont val="Calibri"/>
        <family val="2"/>
        <scheme val="minor"/>
      </rPr>
      <t xml:space="preserve">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muy buena</t>
    </r>
    <r>
      <rPr>
        <sz val="10"/>
        <color theme="1"/>
        <rFont val="Calibri"/>
        <family val="2"/>
        <scheme val="minor"/>
      </rPr>
      <t xml:space="preserve">. </t>
    </r>
  </si>
  <si>
    <t>Todos los datos de interés están disponibles en línea y son de dominio público.</t>
  </si>
  <si>
    <r>
      <t>Descripción de la situación</t>
    </r>
    <r>
      <rPr>
        <sz val="10"/>
        <color theme="1"/>
        <rFont val="Calibri"/>
        <family val="2"/>
        <scheme val="minor"/>
      </rPr>
      <t>: Para la difusión de información a nivel nacional, que incluye información a nivel local, se dispone del Sistema Nacional de Información para la Gestión Integrada del Recurso Hídrico, que compila información de diferentes entidades como es la Dirección de Aguas, Instituto Costarricense de Acueductos y Alcantarillados (AyA), CENIGA, e Instituto Geográfico Nacional (IGN) con datos de cuencas hidrográficas, concesiones de agua, derechos de uso, estaciones meteorológicas, información de acueductos, zonas de protección, áreas protegidas entre otras, el cual es un sistema de información abierto al público y disponible en línea. Sin embargo, aunque está disponible en línea no todas las personas tienen acceso a la misma, siendo estos sistemas en muchos casos complejos para muchos usuarios y en muchos casos la información no está actualizada y no obedece a las necesidades de información de los usuarios.</t>
    </r>
  </si>
  <si>
    <r>
      <t>Formas de avanzar</t>
    </r>
    <r>
      <rPr>
        <sz val="10"/>
        <color theme="1"/>
        <rFont val="Calibri"/>
        <family val="2"/>
        <scheme val="minor"/>
      </rPr>
      <t xml:space="preserve">: La incorporación de la información de estadísticas de agua y del Instituto Meteorológico Nacional (IMN) en el Sistema Nacional de Información Ambiental (SINIA). Además, se requiere una mejora en las herramientas disponibles en SINIA que faciliten la presentación y divulgación de la información, para que sea accesible y comprensible para los diferentes actores y usuarios de la información. </t>
    </r>
  </si>
  <si>
    <r>
      <t xml:space="preserve">d. Intercambio de información transfronteriza </t>
    </r>
    <r>
      <rPr>
        <b/>
        <u/>
        <sz val="10"/>
        <color theme="1"/>
        <rFont val="Calibri"/>
        <family val="2"/>
        <scheme val="minor"/>
      </rPr>
      <t>entre</t>
    </r>
    <r>
      <rPr>
        <b/>
        <sz val="10"/>
        <color theme="1"/>
        <rFont val="Calibri"/>
        <family val="2"/>
        <scheme val="minor"/>
      </rPr>
      <t xml:space="preserve"> países.</t>
    </r>
  </si>
  <si>
    <r>
      <t xml:space="preserve">La difusión de información es </t>
    </r>
    <r>
      <rPr>
        <b/>
        <sz val="10"/>
        <color theme="1"/>
        <rFont val="Calibri"/>
        <family val="2"/>
        <scheme val="minor"/>
      </rPr>
      <t>limitada</t>
    </r>
    <r>
      <rPr>
        <sz val="10"/>
        <color theme="1"/>
        <rFont val="Calibri"/>
        <family val="2"/>
        <scheme val="minor"/>
      </rPr>
      <t xml:space="preserve"> y </t>
    </r>
    <r>
      <rPr>
        <b/>
        <sz val="10"/>
        <color theme="1"/>
        <rFont val="Calibri"/>
        <family val="2"/>
        <scheme val="minor"/>
      </rPr>
      <t>según las circunstancias del caso</t>
    </r>
    <r>
      <rPr>
        <sz val="10"/>
        <color theme="1"/>
        <rFont val="Calibri"/>
        <family val="2"/>
        <scheme val="minor"/>
      </rPr>
      <t xml:space="preserve"> o se produce de manera informal. </t>
    </r>
  </si>
  <si>
    <r>
      <t>Existen</t>
    </r>
    <r>
      <rPr>
        <sz val="10"/>
        <color theme="1"/>
        <rFont val="Calibri"/>
        <family val="2"/>
        <scheme val="minor"/>
      </rPr>
      <t xml:space="preserve"> acuerdos de intercambio de información, pero la difusión es </t>
    </r>
    <r>
      <rPr>
        <b/>
        <sz val="10"/>
        <color theme="1"/>
        <rFont val="Calibri"/>
        <family val="2"/>
        <scheme val="minor"/>
      </rPr>
      <t>limitada</t>
    </r>
    <r>
      <rPr>
        <sz val="10"/>
        <color theme="1"/>
        <rFont val="Calibri"/>
        <family val="2"/>
        <scheme val="minor"/>
      </rPr>
      <t>.</t>
    </r>
  </si>
  <si>
    <r>
      <t xml:space="preserve">Los acuerdos de intercambio de información </t>
    </r>
    <r>
      <rPr>
        <b/>
        <sz val="10"/>
        <color theme="1"/>
        <rFont val="Calibri"/>
        <family val="2"/>
        <scheme val="minor"/>
      </rPr>
      <t>se aplican de manera adecuada</t>
    </r>
    <r>
      <rPr>
        <sz val="10"/>
        <color theme="1"/>
        <rFont val="Calibri"/>
        <family val="2"/>
        <scheme val="minor"/>
      </rPr>
      <t>.</t>
    </r>
    <r>
      <rPr>
        <b/>
        <sz val="10"/>
        <color theme="1"/>
        <rFont val="Calibri"/>
        <family val="2"/>
        <scheme val="minor"/>
      </rPr>
      <t xml:space="preserve"> </t>
    </r>
  </si>
  <si>
    <t xml:space="preserve">Los acuerdos de intercambio de información se aplican de manera eficaz[37]. </t>
  </si>
  <si>
    <t>Todos los datos de interés están disponibles en línea y los países participantes pueden acceder a ellos.</t>
  </si>
  <si>
    <r>
      <t>Descripción de la situación</t>
    </r>
    <r>
      <rPr>
        <sz val="10"/>
        <color theme="1"/>
        <rFont val="Calibri"/>
        <family val="2"/>
        <scheme val="minor"/>
      </rPr>
      <t>: Costa Rica no tiene acuerdos de intercambios de información con Nicaragua y en el caso de las cuencas fronterizas con Panamá, sólo existe acuerdo para el caso de la cuenca del río Sixaola, donde la difusión e intercambio de información no siempre fluye de forma eficiente.</t>
    </r>
  </si>
  <si>
    <r>
      <t>Formas de avanzar</t>
    </r>
    <r>
      <rPr>
        <sz val="10"/>
        <color theme="1"/>
        <rFont val="Calibri"/>
        <family val="2"/>
        <scheme val="minor"/>
      </rPr>
      <t xml:space="preserve">: El estudio conjunto y la generación de información por parte de la Comisión Binacional del Río Sixaola, incluyendo el desarrollo de mecanismos ágiles de intercambio de información. En el caso de la cuenca del río San Juan, se deberán retomar las comunicaciones técnicas, para el desarrollo de un acuerdo que permita el intercambio de información. Esto si las relaciones a nivel político lo permiten. </t>
    </r>
  </si>
  <si>
    <t xml:space="preserve">a. Presupuesto nacional[38] para la infraestructura[39] de los recursos hídricos (inversiones y gastos recurrentes). </t>
  </si>
  <si>
    <r>
      <t>No</t>
    </r>
    <r>
      <rPr>
        <sz val="10"/>
        <color theme="1"/>
        <rFont val="Calibri"/>
        <family val="2"/>
        <scheme val="minor"/>
      </rPr>
      <t xml:space="preserve"> se han asignado </t>
    </r>
    <r>
      <rPr>
        <b/>
        <sz val="10"/>
        <color theme="1"/>
        <rFont val="Calibri"/>
        <family val="2"/>
        <scheme val="minor"/>
      </rPr>
      <t xml:space="preserve">fondos </t>
    </r>
    <r>
      <rPr>
        <sz val="10"/>
        <color theme="1"/>
        <rFont val="Calibri"/>
        <family val="2"/>
        <scheme val="minor"/>
      </rPr>
      <t>para los planes nacionales de inversiones.</t>
    </r>
  </si>
  <si>
    <r>
      <t xml:space="preserve">Se han asignado </t>
    </r>
    <r>
      <rPr>
        <b/>
        <sz val="10"/>
        <color theme="1"/>
        <rFont val="Calibri"/>
        <family val="2"/>
        <scheme val="minor"/>
      </rPr>
      <t>algunos fondos</t>
    </r>
    <r>
      <rPr>
        <sz val="10"/>
        <color theme="1"/>
        <rFont val="Calibri"/>
        <family val="2"/>
        <scheme val="minor"/>
      </rPr>
      <t>, pero solo cubren una parte de las inversiones previstas.</t>
    </r>
  </si>
  <si>
    <r>
      <t>Se han asignado</t>
    </r>
    <r>
      <rPr>
        <b/>
        <sz val="10"/>
        <color theme="1"/>
        <rFont val="Calibri"/>
        <family val="2"/>
        <scheme val="minor"/>
      </rPr>
      <t xml:space="preserve"> suficientes fondos </t>
    </r>
    <r>
      <rPr>
        <sz val="10"/>
        <color theme="1"/>
        <rFont val="Calibri"/>
        <family val="2"/>
        <scheme val="minor"/>
      </rPr>
      <t>para las inversiones previstas, pero los que se han desembolsado o están disponibles no bastan.</t>
    </r>
    <r>
      <rPr>
        <b/>
        <sz val="10"/>
        <color theme="1"/>
        <rFont val="Calibri"/>
        <family val="2"/>
        <scheme val="minor"/>
      </rPr>
      <t xml:space="preserve"> </t>
    </r>
  </si>
  <si>
    <r>
      <t xml:space="preserve">Se han asignado y </t>
    </r>
    <r>
      <rPr>
        <b/>
        <sz val="10"/>
        <color theme="1"/>
        <rFont val="Calibri"/>
        <family val="2"/>
        <scheme val="minor"/>
      </rPr>
      <t>desembolsado fondos suficientes para la mayoría</t>
    </r>
    <r>
      <rPr>
        <sz val="10"/>
        <color theme="1"/>
        <rFont val="Calibri"/>
        <family val="2"/>
        <scheme val="minor"/>
      </rPr>
      <t xml:space="preserve"> de los programas o proyectos previstos.</t>
    </r>
  </si>
  <si>
    <r>
      <t xml:space="preserve">Se han desembolsado fondos suficientes para las inversiones y los gastos recurrentes, y </t>
    </r>
    <r>
      <rPr>
        <b/>
        <sz val="10"/>
        <color theme="1"/>
        <rFont val="Calibri"/>
        <family val="2"/>
        <scheme val="minor"/>
      </rPr>
      <t>se recurre a ellos en todos</t>
    </r>
    <r>
      <rPr>
        <sz val="10"/>
        <color theme="1"/>
        <rFont val="Calibri"/>
        <family val="2"/>
        <scheme val="minor"/>
      </rPr>
      <t xml:space="preserve"> los proyectos previstos.</t>
    </r>
  </si>
  <si>
    <r>
      <t xml:space="preserve">La </t>
    </r>
    <r>
      <rPr>
        <b/>
        <sz val="10"/>
        <color theme="1"/>
        <rFont val="Calibri"/>
        <family val="2"/>
        <scheme val="minor"/>
      </rPr>
      <t>totalidad</t>
    </r>
    <r>
      <rPr>
        <sz val="10"/>
        <color theme="1"/>
        <rFont val="Calibri"/>
        <family val="2"/>
        <scheme val="minor"/>
      </rPr>
      <t xml:space="preserve"> de los fondos </t>
    </r>
    <r>
      <rPr>
        <b/>
        <sz val="10"/>
        <color theme="1"/>
        <rFont val="Calibri"/>
        <family val="2"/>
        <scheme val="minor"/>
      </rPr>
      <t>se emplea</t>
    </r>
    <r>
      <rPr>
        <sz val="10"/>
        <color theme="1"/>
        <rFont val="Calibri"/>
        <family val="2"/>
        <scheme val="minor"/>
      </rPr>
      <t xml:space="preserve"> en las inversiones y los gastos recurrentes, se ha llevado a cabo la evaluación posterior al proyecto, y los presupuestos se han revisado y ajustado. </t>
    </r>
  </si>
  <si>
    <r>
      <t>Descripción de la situación</t>
    </r>
    <r>
      <rPr>
        <sz val="10"/>
        <color theme="1"/>
        <rFont val="Calibri"/>
        <family val="2"/>
        <scheme val="minor"/>
      </rPr>
      <t>: Se ha establecido presupuesto a través de las instituciones de gobierno, como la Dirección de Agua del Ministerio de Ambiente y Energía (MINAE), Instituto Costarricense de Acueductos y Alcantarillados (AyA) y otros operadores de agua, Servicio Nacional de Aguas Subterráneas, Riego y Avenamiento (SENARA), Ministerio de Agricultura y Ganadería (MAG), Sistema Nacional de Áreas de Conservación (SINAC), Fondo Nacional de Financiamiento Forestal (FONAFIFO), Comisión Nacional de Emergencias (CNE) y universidades para el financiamiento de proyectos de infraestructura como sistemas de riego y drenaje, el Programa Integral de Abastecimiento de Agua para Guanacaste – Pacífico Norte (PIAAG),  presupuesto para educación ambiental, para ejecución de acciones de protección y conservación de los recursos hídricos e implementación de buenas prácticas agropecuarias. No obstante, los recursos aún no son suficientes, y no se logra cubrir todas las necesidades de inversión del sector.</t>
    </r>
  </si>
  <si>
    <r>
      <t>Formas de avanzar</t>
    </r>
    <r>
      <rPr>
        <sz val="10"/>
        <color theme="1"/>
        <rFont val="Calibri"/>
        <family val="2"/>
        <scheme val="minor"/>
      </rPr>
      <t>: La consolidación de proyectos de inversión estratégica para el país como por ejemplo el Programa Integral de Abastecimiento de Agua para Guanacaste – Pacífico Norte (PIAAG), el Plan 2030 para Pacífico Norte en riego y drenaje, estudio en la cuenca Coto-Coronado para definición de inversión en control de inundaciones, y rehabilitar la infraestructura del sistema de riego Arenal-Tempisque, así como un seguimiento y evaluación de los proyectos y acciones ejecutadas por las distintas instituciones con el fin de ajustar y adaptar los presupuestos a las necesidades de cada uno de los sectores.</t>
    </r>
  </si>
  <si>
    <t>b. Presupuesto nacional de los elementos de la GIRH[40] (inversiones y gastos recurrentes).</t>
  </si>
  <si>
    <r>
      <t>No</t>
    </r>
    <r>
      <rPr>
        <sz val="10"/>
        <color theme="1"/>
        <rFont val="Calibri"/>
        <family val="2"/>
        <scheme val="minor"/>
      </rPr>
      <t xml:space="preserve"> se han asignado </t>
    </r>
    <r>
      <rPr>
        <b/>
        <sz val="10"/>
        <color theme="1"/>
        <rFont val="Calibri"/>
        <family val="2"/>
        <scheme val="minor"/>
      </rPr>
      <t>fondos</t>
    </r>
    <r>
      <rPr>
        <sz val="10"/>
        <color theme="1"/>
        <rFont val="Calibri"/>
        <family val="2"/>
        <scheme val="minor"/>
      </rPr>
      <t xml:space="preserve"> para las inversiones y los gastos recurrentes de los elementos de la GIRH. </t>
    </r>
  </si>
  <si>
    <r>
      <t xml:space="preserve">Se han </t>
    </r>
    <r>
      <rPr>
        <b/>
        <sz val="10"/>
        <color theme="1"/>
        <rFont val="Calibri"/>
        <family val="2"/>
        <scheme val="minor"/>
      </rPr>
      <t>asignado</t>
    </r>
    <r>
      <rPr>
        <sz val="10"/>
        <color theme="1"/>
        <rFont val="Calibri"/>
        <family val="2"/>
        <scheme val="minor"/>
      </rPr>
      <t xml:space="preserve"> fondos a </t>
    </r>
    <r>
      <rPr>
        <b/>
        <sz val="10"/>
        <color theme="1"/>
        <rFont val="Calibri"/>
        <family val="2"/>
        <scheme val="minor"/>
      </rPr>
      <t>algunos</t>
    </r>
    <r>
      <rPr>
        <sz val="10"/>
        <color theme="1"/>
        <rFont val="Calibri"/>
        <family val="2"/>
        <scheme val="minor"/>
      </rPr>
      <t xml:space="preserve"> de los elementos y la implementación está en sus primeras etapas.</t>
    </r>
  </si>
  <si>
    <r>
      <t>Se han asignado fondos a</t>
    </r>
    <r>
      <rPr>
        <b/>
        <sz val="10"/>
        <color theme="1"/>
        <rFont val="Calibri"/>
        <family val="2"/>
        <scheme val="minor"/>
      </rPr>
      <t>, como mínimo, la mitad</t>
    </r>
    <r>
      <rPr>
        <sz val="10"/>
        <color theme="1"/>
        <rFont val="Calibri"/>
        <family val="2"/>
        <scheme val="minor"/>
      </rPr>
      <t xml:space="preserve"> de los elementos, pero no hay suficiente financiación para los demás.</t>
    </r>
  </si>
  <si>
    <r>
      <t xml:space="preserve">Se han asignado fondos a </t>
    </r>
    <r>
      <rPr>
        <b/>
        <sz val="10"/>
        <color theme="1"/>
        <rFont val="Calibri"/>
        <family val="2"/>
        <scheme val="minor"/>
      </rPr>
      <t>la mayoría</t>
    </r>
    <r>
      <rPr>
        <sz val="10"/>
        <color theme="1"/>
        <rFont val="Calibri"/>
        <family val="2"/>
        <scheme val="minor"/>
      </rPr>
      <t xml:space="preserve"> de los elementos y algunos se están poniendo en práctica.</t>
    </r>
  </si>
  <si>
    <r>
      <t xml:space="preserve">Se han asignado fondos a </t>
    </r>
    <r>
      <rPr>
        <b/>
        <sz val="10"/>
        <color theme="1"/>
        <rFont val="Calibri"/>
        <family val="2"/>
        <scheme val="minor"/>
      </rPr>
      <t>todos</t>
    </r>
    <r>
      <rPr>
        <sz val="10"/>
        <color theme="1"/>
        <rFont val="Calibri"/>
        <family val="2"/>
        <scheme val="minor"/>
      </rPr>
      <t xml:space="preserve"> los elementos y estos se ponen en práctica con frecuencia (inversiones y gastos recurrentes).</t>
    </r>
  </si>
  <si>
    <r>
      <t xml:space="preserve">Se </t>
    </r>
    <r>
      <rPr>
        <b/>
        <sz val="10"/>
        <color theme="1"/>
        <rFont val="Calibri"/>
        <family val="2"/>
        <scheme val="minor"/>
      </rPr>
      <t>emplea</t>
    </r>
    <r>
      <rPr>
        <sz val="10"/>
        <color theme="1"/>
        <rFont val="Calibri"/>
        <family val="2"/>
        <scheme val="minor"/>
      </rPr>
      <t xml:space="preserve"> la </t>
    </r>
    <r>
      <rPr>
        <b/>
        <sz val="10"/>
        <color theme="1"/>
        <rFont val="Calibri"/>
        <family val="2"/>
        <scheme val="minor"/>
      </rPr>
      <t>totalidad</t>
    </r>
    <r>
      <rPr>
        <sz val="10"/>
        <color theme="1"/>
        <rFont val="Calibri"/>
        <family val="2"/>
        <scheme val="minor"/>
      </rPr>
      <t xml:space="preserve"> de las asignaciones de fondos previstas para todos los elementos del enfoque de la GIRH; los presupuestos se han revisado y ajustado.</t>
    </r>
  </si>
  <si>
    <r>
      <t>Descripción de la situación</t>
    </r>
    <r>
      <rPr>
        <sz val="10"/>
        <color theme="1"/>
        <rFont val="Calibri"/>
        <family val="2"/>
        <scheme val="minor"/>
      </rPr>
      <t xml:space="preserve">: Se han desarrollado fuentes específicas de financiamiento como el canon de aguas, canon ambiental por vertidos, la tarifa de protección del recurso hídrico, el pago por servicios ambientales hidrológicos, convenios con el sector privado, además del presupuesto de cada una de las entidades centralizadas y descentralizadas del gobierno central para financiar actividades de la GIRH, que contribuyen tanto para la planificación, fortalecimiento institucional, el diseño y puesta en práctica de instrumentos de gestión. </t>
    </r>
  </si>
  <si>
    <r>
      <t>Formas de avanzar</t>
    </r>
    <r>
      <rPr>
        <sz val="10"/>
        <color theme="1"/>
        <rFont val="Calibri"/>
        <family val="2"/>
        <scheme val="minor"/>
      </rPr>
      <t>: La consolidación de instrumentos de financiamiento que permitan obtener recursos frescos para el financiamiento de la GIRH, lograr la ejecución de los recursos provenientes del canon de aguas e incrementar la recaudación del canon por vertidos, la consolidación de la tarifa de protección del recurso hídrico, que brinda recursos a los operadores de agua, como es el Instituto Costarricense de Acueductos y Alcantarillados (AyA), la Empresa de Servicios Públicos de Heredia (ESPH) y los acueductos comunales para desarrollar acciones para la protección y conservación de los recursos hídricos, a nivel de cuenca, incluyendo infraestructura verde. En igual medida, aún existen cerca de 30 municipalidades que son responsables de brindar el servicio de agua potable en sus comunidades y cuyos consejos municipales han aprobado el establecimiento de una tarifa hídrica que brinde recursos para la protección y conservación del recurso hídrico en sus comunidades.</t>
    </r>
  </si>
  <si>
    <t>4.2 ¿Cuál es la situación de la financiación del desarrollo y la gestión de los recursos hídricos a otros niveles?</t>
  </si>
  <si>
    <t xml:space="preserve">a. Presupuesto subnacional o de las cuencas para la infraestructura[41] de los recursos hídricos (inversiones y costos recurrentes). </t>
  </si>
  <si>
    <r>
      <t>No</t>
    </r>
    <r>
      <rPr>
        <sz val="10"/>
        <color theme="1"/>
        <rFont val="Calibri"/>
        <family val="2"/>
        <scheme val="minor"/>
      </rPr>
      <t xml:space="preserve"> se han asignado </t>
    </r>
    <r>
      <rPr>
        <b/>
        <sz val="10"/>
        <color theme="1"/>
        <rFont val="Calibri"/>
        <family val="2"/>
        <scheme val="minor"/>
      </rPr>
      <t xml:space="preserve">fondos </t>
    </r>
    <r>
      <rPr>
        <sz val="10"/>
        <color theme="1"/>
        <rFont val="Calibri"/>
        <family val="2"/>
        <scheme val="minor"/>
      </rPr>
      <t>para los planes de inversiones subnacionales o de las cuencas.</t>
    </r>
  </si>
  <si>
    <r>
      <t>Se han asignado</t>
    </r>
    <r>
      <rPr>
        <b/>
        <sz val="10"/>
        <color theme="1"/>
        <rFont val="Calibri"/>
        <family val="2"/>
        <scheme val="minor"/>
      </rPr>
      <t xml:space="preserve"> suficientes fondos </t>
    </r>
    <r>
      <rPr>
        <sz val="10"/>
        <color theme="1"/>
        <rFont val="Calibri"/>
        <family val="2"/>
        <scheme val="minor"/>
      </rPr>
      <t>para las inversiones previstas, pero los que se han desembolsado o están disponibles no bastan.</t>
    </r>
  </si>
  <si>
    <r>
      <t xml:space="preserve">Se han asignado y </t>
    </r>
    <r>
      <rPr>
        <b/>
        <sz val="10"/>
        <color theme="1"/>
        <rFont val="Calibri"/>
        <family val="2"/>
        <scheme val="minor"/>
      </rPr>
      <t>desembolsado fondos suficientes para la mayoría</t>
    </r>
    <r>
      <rPr>
        <sz val="10"/>
        <color theme="1"/>
        <rFont val="Calibri"/>
        <family val="2"/>
        <scheme val="minor"/>
      </rPr>
      <t xml:space="preserve"> de los programas o proyectos previstos. </t>
    </r>
  </si>
  <si>
    <r>
      <t xml:space="preserve">La </t>
    </r>
    <r>
      <rPr>
        <b/>
        <sz val="10"/>
        <color theme="1"/>
        <rFont val="Calibri"/>
        <family val="2"/>
        <scheme val="minor"/>
      </rPr>
      <t>totalidad</t>
    </r>
    <r>
      <rPr>
        <sz val="10"/>
        <color theme="1"/>
        <rFont val="Calibri"/>
        <family val="2"/>
        <scheme val="minor"/>
      </rPr>
      <t xml:space="preserve"> de los fondos </t>
    </r>
    <r>
      <rPr>
        <b/>
        <sz val="10"/>
        <color theme="1"/>
        <rFont val="Calibri"/>
        <family val="2"/>
        <scheme val="minor"/>
      </rPr>
      <t>se emplea</t>
    </r>
    <r>
      <rPr>
        <sz val="10"/>
        <color theme="1"/>
        <rFont val="Calibri"/>
        <family val="2"/>
        <scheme val="minor"/>
      </rPr>
      <t xml:space="preserve"> en las inversiones y los gastos recurrentes, se ha llevado a cabo la evaluación posterior al proyecto y los presupuestos se han revisado y ajustado.</t>
    </r>
  </si>
  <si>
    <r>
      <t>Descripción de la situación</t>
    </r>
    <r>
      <rPr>
        <sz val="10"/>
        <color theme="1"/>
        <rFont val="Calibri"/>
        <family val="2"/>
        <scheme val="minor"/>
      </rPr>
      <t>: Los presupuestos se asignan a partir de unidades de planificación del territorio establecidas por el Ministerio de Planificación Nacional y Política Económica (MIDEPLAN) o bien de forma descentralizada a través de entidades como la Dirección de Aguas del Ministerio de Ambiente y Energía (MINAE), AyA, SENARA, ICE y entidades que funciona sólo a nivel local como las municipalidades y no a nivel de cuencas, dado que el país carece de una ley de aguas actualizada con enfoque de GIRH. Por ende, los presupuestos se asignan a partir de criterios administrativos. No obstante, los recursos a nivel nacional no están siendo trasladados de una forma eficiente y eficaz a nivel local.</t>
    </r>
  </si>
  <si>
    <r>
      <t>Formas de avanzar</t>
    </r>
    <r>
      <rPr>
        <sz val="10"/>
        <color theme="1"/>
        <rFont val="Calibri"/>
        <family val="2"/>
        <scheme val="minor"/>
      </rPr>
      <t>: Se requiere la aprobación de una nueva Ley de Aguas con enfoque de GIRH que permita designar presupuestos a nivel de cuencas, por tanto, en la actualidad sin la aprobación de la nueva ley, es necesario la gestión de nuevas fuentes de financiamiento que permitan un incremento en los presupuestos destinados al financiamiento de infraestructura a nivel cantonal por medio de las municipalidades o las entidades del estado competentes.</t>
    </r>
  </si>
  <si>
    <t>b. Ingresos recaudados para los elementos de la GIRH[42].</t>
  </si>
  <si>
    <r>
      <t xml:space="preserve">No </t>
    </r>
    <r>
      <rPr>
        <sz val="10"/>
        <color theme="1"/>
        <rFont val="Calibri"/>
        <family val="2"/>
        <scheme val="minor"/>
      </rPr>
      <t xml:space="preserve">se recaudan </t>
    </r>
    <r>
      <rPr>
        <b/>
        <sz val="10"/>
        <color theme="1"/>
        <rFont val="Calibri"/>
        <family val="2"/>
        <scheme val="minor"/>
      </rPr>
      <t>ingresos</t>
    </r>
    <r>
      <rPr>
        <sz val="10"/>
        <color theme="1"/>
        <rFont val="Calibri"/>
        <family val="2"/>
        <scheme val="minor"/>
      </rPr>
      <t xml:space="preserve"> para los elementos de la GIRH.</t>
    </r>
  </si>
  <si>
    <r>
      <t>Se han establecido procesos</t>
    </r>
    <r>
      <rPr>
        <sz val="10"/>
        <color theme="1"/>
        <rFont val="Calibri"/>
        <family val="2"/>
        <scheme val="minor"/>
      </rPr>
      <t xml:space="preserve"> para recaudar ingresos, pero </t>
    </r>
    <r>
      <rPr>
        <b/>
        <sz val="10"/>
        <color theme="1"/>
        <rFont val="Calibri"/>
        <family val="2"/>
        <scheme val="minor"/>
      </rPr>
      <t>aún no se han puesto en práctica</t>
    </r>
    <r>
      <rPr>
        <sz val="10"/>
        <color theme="1"/>
        <rFont val="Calibri"/>
        <family val="2"/>
        <scheme val="minor"/>
      </rPr>
      <t>.</t>
    </r>
  </si>
  <si>
    <r>
      <t>Se han recaudado algunos ingresos</t>
    </r>
    <r>
      <rPr>
        <sz val="10"/>
        <color theme="1"/>
        <rFont val="Calibri"/>
        <family val="2"/>
        <scheme val="minor"/>
      </rPr>
      <t>, pero no se suelen invertir en actividades de GIRH.</t>
    </r>
  </si>
  <si>
    <r>
      <t xml:space="preserve">Los ingresos que se han recaudado cubren el costo de </t>
    </r>
    <r>
      <rPr>
        <b/>
        <sz val="10"/>
        <color theme="1"/>
        <rFont val="Calibri"/>
        <family val="2"/>
        <scheme val="minor"/>
      </rPr>
      <t>algunas</t>
    </r>
    <r>
      <rPr>
        <sz val="10"/>
        <color theme="1"/>
        <rFont val="Calibri"/>
        <family val="2"/>
        <scheme val="minor"/>
      </rPr>
      <t xml:space="preserve"> actividades de GIRH.</t>
    </r>
  </si>
  <si>
    <r>
      <t xml:space="preserve">Los ingresos que se han recaudado cubren el costo de </t>
    </r>
    <r>
      <rPr>
        <b/>
        <sz val="10"/>
        <color theme="1"/>
        <rFont val="Calibri"/>
        <family val="2"/>
        <scheme val="minor"/>
      </rPr>
      <t xml:space="preserve">la mayoría </t>
    </r>
    <r>
      <rPr>
        <sz val="10"/>
        <color theme="1"/>
        <rFont val="Calibri"/>
        <family val="2"/>
        <scheme val="minor"/>
      </rPr>
      <t>de las actividades de GIRH.</t>
    </r>
  </si>
  <si>
    <r>
      <t xml:space="preserve">Los ingresos que se han recaudado cubren el costo de </t>
    </r>
    <r>
      <rPr>
        <b/>
        <sz val="10"/>
        <color theme="1"/>
        <rFont val="Calibri"/>
        <family val="2"/>
        <scheme val="minor"/>
      </rPr>
      <t>todas</t>
    </r>
    <r>
      <rPr>
        <sz val="10"/>
        <color theme="1"/>
        <rFont val="Calibri"/>
        <family val="2"/>
        <scheme val="minor"/>
      </rPr>
      <t xml:space="preserve"> las actividades de GIRH.</t>
    </r>
  </si>
  <si>
    <r>
      <t>Descripción de la situación</t>
    </r>
    <r>
      <rPr>
        <sz val="10"/>
        <color theme="1"/>
        <rFont val="Calibri"/>
        <family val="2"/>
        <scheme val="minor"/>
      </rPr>
      <t>: Se ha realizado un esfuerzo importante en los últimos años en la generación de instrumentos económicos y financieros que permitan el financiamiento de la GIRH, como es el programa de pago por servicios ambientales, el canon de aprovechamiento de aguas, el canon ambiental por vertidos y la tarifa de protección del recurso hídrico, así como el Fondo de Agua denominado Agua Tica y la canalización de recursos de donación de entidades como Banco Interamericano de Desarrollo (BID), Programa de Naciones Unidas para el Desarrollo (PNUD), GIZ entre otros. A pesar de todos estos instrumentos que han sido generados los recursos todavía no son suficientes.</t>
    </r>
  </si>
  <si>
    <r>
      <t>Formas de avanzar</t>
    </r>
    <r>
      <rPr>
        <sz val="10"/>
        <color theme="1"/>
        <rFont val="Calibri"/>
        <family val="2"/>
        <scheme val="minor"/>
      </rPr>
      <t>: Desarrollo de nuevos instrumentos que brinden recursos frescos y adicionales para el financiamiento de la GIRH, como puede ser el desarrollo de alianzas público privadas.</t>
    </r>
  </si>
  <si>
    <t>c. Financiación de la cooperación transfronteriza[43].</t>
  </si>
  <si>
    <r>
      <t xml:space="preserve">No se han asignado fondos concretos </t>
    </r>
    <r>
      <rPr>
        <sz val="10"/>
        <color theme="1"/>
        <rFont val="Calibri"/>
        <family val="2"/>
        <scheme val="minor"/>
      </rPr>
      <t>en los presupuestos de los Estados Miembros ni a partir de otras fuentes estables.</t>
    </r>
  </si>
  <si>
    <r>
      <t xml:space="preserve">Los Estados Miembros han </t>
    </r>
    <r>
      <rPr>
        <b/>
        <sz val="10"/>
        <color theme="1"/>
        <rFont val="Calibri"/>
        <family val="2"/>
        <scheme val="minor"/>
      </rPr>
      <t>llegado a un acuerdo</t>
    </r>
    <r>
      <rPr>
        <sz val="10"/>
        <color theme="1"/>
        <rFont val="Calibri"/>
        <family val="2"/>
        <scheme val="minor"/>
      </rPr>
      <t xml:space="preserve"> sobre las contribuciones de cada país y la asistencia en especie para organizar o concertar la cooperación. </t>
    </r>
  </si>
  <si>
    <r>
      <t xml:space="preserve">Se ha obtenido </t>
    </r>
    <r>
      <rPr>
        <b/>
        <sz val="10"/>
        <color theme="1"/>
        <rFont val="Calibri"/>
        <family val="2"/>
        <scheme val="minor"/>
      </rPr>
      <t xml:space="preserve">menos del 50% de la financiación prevista </t>
    </r>
    <r>
      <rPr>
        <sz val="10"/>
        <color theme="1"/>
        <rFont val="Calibri"/>
        <family val="2"/>
        <scheme val="minor"/>
      </rPr>
      <t>en forma de contribuciones y por norma.</t>
    </r>
  </si>
  <si>
    <r>
      <t xml:space="preserve">Se ha obtenido </t>
    </r>
    <r>
      <rPr>
        <b/>
        <sz val="10"/>
        <color theme="1"/>
        <rFont val="Calibri"/>
        <family val="2"/>
        <scheme val="minor"/>
      </rPr>
      <t xml:space="preserve">menos del 75%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</si>
  <si>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 xml:space="preserve">Se ha obtenido </t>
    </r>
    <r>
      <rPr>
        <b/>
        <sz val="10"/>
        <color theme="1"/>
        <rFont val="Calibri"/>
        <family val="2"/>
        <scheme val="minor"/>
      </rPr>
      <t xml:space="preserve">más del 75%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</si>
  <si>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 xml:space="preserve">Se ha obtenido </t>
    </r>
    <r>
      <rPr>
        <b/>
        <sz val="10"/>
        <color theme="1"/>
        <rFont val="Calibri"/>
        <family val="2"/>
        <scheme val="minor"/>
      </rPr>
      <t xml:space="preserve">el 100%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</si>
  <si>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Descripción de la situación</t>
    </r>
    <r>
      <rPr>
        <sz val="10"/>
        <color theme="1"/>
        <rFont val="Calibri"/>
        <family val="2"/>
        <scheme val="minor"/>
      </rPr>
      <t xml:space="preserve">: Del año 2008 al 2012 se contó con recursos del GEF, administrados por el Banco Interamericano de Desarrollo (BID) para el financiamiento del manejo integral de la cuenca del río Sixaola. Otras entidades como la Unión Internacional para la Conservación de la Naturaleza (UICN) han financiado acciones específicas en la cuenca del Sixaola. Por ende, aunque existe un acuerdo de cooperación bilateral para la gestión de la cuenca del río Sixaola, el mismo no indica un aporte o recursos específicos, por tanto, cada uno de los países es responsable de financiar acciones específicas o su participación en las diferentes reuniones de la Comisión, según sus posibilidades y los compromisos adquiridos.  </t>
    </r>
  </si>
  <si>
    <r>
      <t>Formas de avanzar</t>
    </r>
    <r>
      <rPr>
        <sz val="10"/>
        <color theme="1"/>
        <rFont val="Calibri"/>
        <family val="2"/>
        <scheme val="minor"/>
      </rPr>
      <t>: El Programa de Naciones Unidades para el Desarrollo (PNUD) está canalizando recursos para la ejecución de un proyecto binacional en la cuenca del río Sixaola a partir del 2021. Además de este proyecto del PNUD, se requiere la gestión de fondos conjuntos por parte de ambos países, para la implementación de actividades para la GIRH en la cuenca del río Sixaola y para las otras cuencas que no han sido atendidas como es la cuenca del río Chanquinola y Chiriquí.</t>
    </r>
  </si>
  <si>
    <t>d. Presupuesto subnacional o de las cuencas para los elementos de la GIRH[44] (inversiones y gastos recurrentes).</t>
  </si>
  <si>
    <r>
      <t>No</t>
    </r>
    <r>
      <rPr>
        <sz val="10"/>
        <color theme="1"/>
        <rFont val="Calibri"/>
        <family val="2"/>
        <scheme val="minor"/>
      </rPr>
      <t xml:space="preserve"> se han asignado </t>
    </r>
    <r>
      <rPr>
        <b/>
        <sz val="10"/>
        <color theme="1"/>
        <rFont val="Calibri"/>
        <family val="2"/>
        <scheme val="minor"/>
      </rPr>
      <t>fondos</t>
    </r>
    <r>
      <rPr>
        <sz val="10"/>
        <color theme="1"/>
        <rFont val="Calibri"/>
        <family val="2"/>
        <scheme val="minor"/>
      </rPr>
      <t xml:space="preserve"> en el nivel subnacional o de las cuencas para las inversiones y los gastos recurrentes de los elementos de la GIRH. </t>
    </r>
  </si>
  <si>
    <r>
      <t xml:space="preserve">Descripción de la situación: </t>
    </r>
    <r>
      <rPr>
        <sz val="10"/>
        <color theme="1"/>
        <rFont val="Calibri"/>
        <family val="2"/>
        <scheme val="minor"/>
      </rPr>
      <t>Los presupuestos se asignan a nivel de la regionalización de cada una de las entidades responsables, como es el caso de la Dirección de Aguas del Ministerio de Ambiente y Energía (MINAE), el Sistema Nacional de Áreas de Conservación (SINAC), Servicio Nacional de Aguas Subterráneas, Riego y Avenamiento (Senara), Comisión Nacional de Emergencias (CNE), Instituto Costarricense de Acueductos y Alcantarillados (AyA), por ende, sólo en casos muy específicos como las organizaciones de cuenca o acuíferos que han sido creadas por ley o decreto ejecutivo le asignan presupuestos a nivel de cuencas, como son los casos de COMCURE, Cuenca Arenal-Tempisque y la comisión de cuenca de los acuíferos costeros de Guanacaste.</t>
    </r>
  </si>
  <si>
    <r>
      <t xml:space="preserve">Formas de avanzar: </t>
    </r>
    <r>
      <rPr>
        <sz val="10"/>
        <color theme="1"/>
        <rFont val="Calibri"/>
        <family val="2"/>
        <scheme val="minor"/>
      </rPr>
      <t xml:space="preserve">La aprobación de una nueva Ley de Aguas permitiría otorgar fondos específicos a nivel de cuencas. 
</t>
    </r>
    <r>
      <rPr>
        <b/>
        <sz val="10"/>
        <color theme="1"/>
        <rFont val="Calibri"/>
        <family val="2"/>
        <scheme val="minor"/>
      </rPr>
      <t xml:space="preserve">
</t>
    </r>
  </si>
  <si>
    <t>[1] El término «subnacional» engloba jurisdicciones que no tienen carácter nacional, como los estados, las provincias, las prefecturas, los condados, los municipios, las regiones o los departamentos. Para contestar a la pregunta en los casos en los que no</t>
  </si>
  <si>
    <t xml:space="preserve">[2] En el nivel de las cuencas o acuíferos, incluya únicamente las cuencas hidrográficas y lacustres y los acuíferos más destacados en cuanto al suministro de agua u otros motivos. Esta pregunta solo concierne a estos acuíferos o cuencas. Es probable que </t>
  </si>
  <si>
    <t>[3] En los anexos A y B encontrará la definición de «transfronterizo» y orientaciones sobre cómo contestar las preguntas relacionadas con este ámbito. Todas las respuestas sobre el nivel transfronterizo deben reflejar la situación en los acuíferos y cuenc</t>
  </si>
  <si>
    <t>[4] El término «subnacional» engloba jurisdicciones que no tienen carácter nacional, como los estados, las provincias, las prefecturas, los condados, los municipios, las regiones o los departamentos. Para contestar a la pregunta en los casos en los que no</t>
  </si>
  <si>
    <t>[5] Esta pregunta sustituye a la pregunta 1.2d del instrumento de encuesta de referencia, que concernía solo a los países federales.</t>
  </si>
  <si>
    <t>[6] Las «autoridades administrativas» pueden ser un ministerio o varios, así como otras organizaciones, instituciones, organismos u órganos que cuenten con el mandato y la financiación del Gobierno.</t>
  </si>
  <si>
    <t>[7] En este contexto, la «capacidad» significa que las autoridades responsables han de adaptarse a la complejidad de los obstáculos en materia de agua que hay que superar, y contar con los conocimientos y las competencias técnicas necesarios —como la plan</t>
  </si>
  <si>
    <t>[8] Comprende la coordinación entre las autoridades administrativas sobre las que recae la responsabilidad de la gestión hídrica y las que están a cargo de otros sectores (como la agricultura, la energía, el clima, el medio ambiente, etc.) que dependen de</t>
  </si>
  <si>
    <t xml:space="preserve">[9] «La esfera pública» engloba a todas las partes interesadas a las que pueda afectar cualquier tipo de cuestión o intervención relacionada con los recursos hídricos; es decir, organizaciones, instituciones, los círculos académicos, la sociedad civil y </t>
  </si>
  <si>
    <t xml:space="preserve">[10] Los mecanismos pueden ser, entre otros, políticas, leyes, estrategias, planes u otros procedimientos operativos formales destinados a la participación de los integrantes de la esfera pública. </t>
  </si>
  <si>
    <t xml:space="preserve">[11] El sector privado abarca las empresas y grupos con ánimo de lucro, pero no el Gobierno o la sociedad civil. Si bien esta pregunta se centra primordialmente en el ámbito nacional, responda pensando en el nivel que sea más oportuno para el contexto de </t>
  </si>
  <si>
    <t xml:space="preserve">[12] Los mecanismos pueden ser, entre otros, políticas, leyes, estrategias, planes u otros procedimientos operativos formales destinados a la participación del sector privado. </t>
  </si>
  <si>
    <t>[13] Desarrollo de la capacidad en materia de GIRH: la mejora de las competencias, las herramientas, los recursos y los incentivos de las personas y las instituciones a todos los niveles con el objetivo de potenciar la implementación de la GIRH. Es fundam</t>
  </si>
  <si>
    <t xml:space="preserve">[14] Puede tratarse de una organización, un comité, un mecanismo interministerial o cualquier otro método de cooperación para gestionar recursos hídricos en el nivel de las cuencas. </t>
  </si>
  <si>
    <t>[15] En el nivel de las cuencas o acuíferos, incluya únicamente las cuencas hidrográficas y lacustres y los acuíferos más destacados en cuanto al suministro de agua u otros motivos. Esta pregunta solo concierne a estos acuíferos o cuencas. Es probable que</t>
  </si>
  <si>
    <t>[16] La definición de «capacidad» se encuentra en la nota a pie de página n.º 12. Además de tener la capacidad, las autoridades también deben estar realmente al mando de la ejecución de estas actividades.</t>
  </si>
  <si>
    <t xml:space="preserve">[17] «La esfera pública» engloba a todas las partes interesadas a las que pueda afectar cualquier tipo de problema o intervención relacionado con los recursos hídricos; es decir, organizaciones, instituciones, los círculos académicos, la sociedad civil y </t>
  </si>
  <si>
    <t>[18] Algunos ejemplos de «nivel local» son el nivel municipal (como ciudades, pueblos y aldeas); el nivel comunitario; el nivel de la cuenca, el acuífero, el afluente y el delta; y las asociaciones de usuarios del agua.</t>
  </si>
  <si>
    <t>[19] Los mecanismos pueden ser, entre otros, políticas, leyes, estrategias, planes u otros procedimientos operativos formales destinados a la participación de los integrantes de la esfera pública.</t>
  </si>
  <si>
    <t>[20] Grupos vulnerables: conjuntos de personas que sufren exclusión o marginalización de tipo económica, política o social. Pueden ser, entre otros, colectivos indígenas, minorías étnicas, migrantes (refugiados, desplazados internos y solicitantes de asil</t>
  </si>
  <si>
    <t>[21] Entre estos «procedimientos» pueden contarse los procesos operativos diseñados para, por ejemplo, concienciar, reducir las barreras lingüísticas y facilitar la interacción con grupos vulnerables concretos.</t>
  </si>
  <si>
    <t xml:space="preserve">[22] «Provechosa» denota que se escucha la opinión de estos colectivos, que contribuyen a la toma de decisiones y que influyen en los resultados. Sigue la línea de la declaración de entendimiento común de las Naciones Unidas sobre un enfoque basado en los </t>
  </si>
  <si>
    <t>[23] Consulte la argumentación sobre el género que aparece al comienzo de la sección 2. Algunos de los mecanismos que tienen en cuenta el género son las leyes, las políticas, los planes, las estrategias u otros marcos o procedimientos diseñados para alcan</t>
  </si>
  <si>
    <t>[24] Los objetivos de género apuntan fundamentalmente a que la participación y la influencia en la gestión de los recursos hídricos sean igualitarias a todos los niveles. Para hacer un seguimiento de la situación, algunas de las opciones son (indique si s</t>
  </si>
  <si>
    <t>[25] Un marco institucional puede incluir un órgano conjunto, un mecanismo, una autoridad, un comité, una comisión u otro acuerdo de este carácter. Incumbe a los acuíferos y cuencas internacionales.</t>
  </si>
  <si>
    <t>[26] «Subnacional» incluye, entre otros, provincias, estados, condados, zonas de gobierno local y municipios. En este caso, no engloba el nivel de los acuíferos o las cuencas, puesto que se examina en la pregunta 2.2a. Responda a la pregunta teniendo en c</t>
  </si>
  <si>
    <t>[27] Esta pregunta sustituye a la pregunta 2.2f de la encuesta de referencia, que concernía solo a los países federales. Es el resultado de constatar que muchos países que no son federales cuentan con autoridades subnacionales que gestionan los recursos h</t>
  </si>
  <si>
    <t xml:space="preserve">[28] La definición de «capacidad» se encuentra en la nota a pie de página n.º 12. Además de tener la capacidad, las autoridades también deben estar realmente al mando de la ejecución de estas actividades. </t>
  </si>
  <si>
    <t>[29] Consulte la definición de «supervisión» en el apartado de terminología.</t>
  </si>
  <si>
    <t xml:space="preserve">[30] Algunos de estos recursos son las medidas de gestión de la demanda (por ejemplo, medidas técnicas, incentivos financieros, educación y sensibilización para reducir el gasto de agua o potenciar el uso eficiente de los recursos hídricos, conservación, </t>
  </si>
  <si>
    <t>[31] Comprende normativas, directrices sobre la calidad del agua, el seguimiento de la calidad del agua, instrumentos económicos (como impuestos y tasas), sistemas de mercados de cuotas de contaminación, la educación, el análisis de las fuentes de contami</t>
  </si>
  <si>
    <t>[32] Los ecosistemas relacionados con el agua son, entre otros, los ríos, los lagos, los acuíferos, los humedales, los bosques y las montañas. La gestión de estos ecosistemas abarca instrumentos como los planes de gestión, la evaluación de las necesidades</t>
  </si>
  <si>
    <t>[33] Los «instrumentos de gestión» pueden abarcar el conocimiento del riesgo de desastres, así como el fortalecimiento de su gobernanza y la inversión en su reducción, y la contribución a la preparación para casos de desastre. Las «repercusiones» son de t</t>
  </si>
  <si>
    <t>[34] La gestión de cuencas y acuíferos implica la gestión del agua en la escala hidrológica correspondiente empleando las aguas superficiales de las cuencas o acuíferos como unidad de gestión, y puede requerir el desarrollo, el uso y la elaboración de pla</t>
  </si>
  <si>
    <t>[35] Véase la nota a pie de página anterior sobre instrumentos de gestión de cuencas, que también se aplica a los acuíferos.</t>
  </si>
  <si>
    <t xml:space="preserve">[36] Comprende acuerdos más formales de intercambio de datos entre usuarios, así como el acceso de la población general cuando proceda. </t>
  </si>
  <si>
    <t>[37] Por ejemplo, se han puesto en práctica mecanismos técnicos e institucionales que permiten el intercambio de información de conformidad con los acuerdos entre países ribereños (como una base de datos regional o una plataforma de intercambio de datos c</t>
  </si>
  <si>
    <t>[38] La dotación de fondos para recursos hídricos puede incluirse en múltiples categorías presupuestarias o en distintos documentos de inversión. Por lo tanto, instamos a quienes cumplimenten la encuesta a que analicen diversas fuentes para obtener esta i</t>
  </si>
  <si>
    <t xml:space="preserve">[39] La infraestructura abarca tanto estructuras materiales —presas, canales, estaciones de bombeo, defensas contra las inundaciones, estaciones de tratamiento, etc.— como estructuras inmateriales y medidas ambientales, como la gestión de la captación de </t>
  </si>
  <si>
    <t xml:space="preserve">[40] «Elementos de la GIRH» abarca todas las actividades que exigen financiación y que se detallan en las secciones 1, 2 y 3 de esta encuesta, como las políticas, la formulación y planificación de leyes, el fortalecimiento institucional, la coordinación, </t>
  </si>
  <si>
    <t xml:space="preserve">[41] La infraestructura abarca tanto estructuras materiales —presas, canales, estaciones de bombeo, defensas contra las inundaciones, estaciones de tratamiento, etc.— como estructuras inmateriales y medidas ambientales, como la gestión de la captación de </t>
  </si>
  <si>
    <t>[42] Los «elementos de la GIRH» se explican en la nota a pie de página anterior. Nivel: es probable que los ingresos procedan de los usuarios del ámbito local, del de las cuencas o del de los acuíferos, aunque también pueden obtenerse en otros niveles nac</t>
  </si>
  <si>
    <t>[43] En esta pregunta, los «Estados Miembros» son aquellos países ribereños que han suscrito el acuerdo. Las «contribuciones» son el porcentaje de fondos anuales que procede de los presupuestos públicos de los Estados Miembros y que se ha acordado destina</t>
  </si>
  <si>
    <t xml:space="preserve">[44] «Elementos de la GIRH» abarca todas las actividades que exigen financiación y que se detallan en las secciones 1, 2 y 3 de esta encuesta, como las políticas, la formulación y planificación de leyes, el fortalecimiento institucional, la coordinación, </t>
  </si>
  <si>
    <t xml:space="preserve">1. La encuesta contiene 30 preguntas divididas en los cuatro componentes principales descritos anteriormente.
2. Cada pregunta recibe un puntaje entre 0 y 100, en incrementos de 10, basado en las siguientes 6 categorías principales:
• Muy bajo (0)
• Baja (20)
• Medio-bajo (40)
• De mediano a alto (60)
• Alto (80)
• Muy alto (100)
Tenga en cuenta que se proporciona una guía de cada categoría para cada pregunta, para asegurar resultados objetivos y comparables.
3. Para obtener una puntuación de 0 a 100 para cada componente se utiliza un promedio no ponderado de los puntajes por pregunta dentro de cada uno de los cuatro componentes.
4. Las puntuaciones de los componentes se promedian (sin ponderar) para dar la puntuación del indicador, expresada como un porcentaje entre 0 y 100.
</t>
  </si>
  <si>
    <t>6.5.2</t>
  </si>
  <si>
    <t>6.5.2 Proporción de la superficie de cuencas transfronterizas sujetas a arreglos operacionales para la cooperación en materia de aguas</t>
  </si>
  <si>
    <t>Porcentaje de la superficie de las cuencas transfronterizas que son objeto de un acuerdo operativo</t>
  </si>
  <si>
    <t xml:space="preserve">Ríos y lagos </t>
  </si>
  <si>
    <t>Acuíferos transfronterizos que son objeto de un acuerdo operativo:</t>
  </si>
  <si>
    <t>(A) Superficie total de las cuencas transfronterizas de ríos y lagos que son objeto de acuerdos operativos d (en km2)</t>
  </si>
  <si>
    <t>(B) Superficie total de las cuencas transfronterizas de ríos y lagos dentro del territorio del país (en km2)</t>
  </si>
  <si>
    <t>( C) Superficie de acuíferos transfronterizos que son objeto de acuerdos operativos dentro del territorio del país (en km2)</t>
  </si>
  <si>
    <t>(D) Superficie total de los acuíferos transfronterizos (en km2)</t>
  </si>
  <si>
    <t>Fuente: Ministerio de Ambiente y Energía, Dirección de Aguas, 2020</t>
  </si>
  <si>
    <t>Cuencas transfronterizas de ríos o lagos</t>
  </si>
  <si>
    <t>Nombre de la cuenca transfronteriza del río o lago</t>
  </si>
  <si>
    <t>Países que la comparten</t>
  </si>
  <si>
    <t>Superficie de ña cuenca dentro del terrritorio del país (en km2)</t>
  </si>
  <si>
    <t xml:space="preserve">Es objeto de un acuerdo (totalmente/parcialmente) </t>
  </si>
  <si>
    <t>Cumple conm el criterio 1</t>
  </si>
  <si>
    <t>Cumple con el criterio 2</t>
  </si>
  <si>
    <t>Cumple con el criterio 3</t>
  </si>
  <si>
    <t>Cumple comple con el criterio 4</t>
  </si>
  <si>
    <t>Superficie de la cuenca que es objeto de un acuerdo operativo dentro del territorio del país (en km2)</t>
  </si>
  <si>
    <t>Costa Rica - Panamá</t>
  </si>
  <si>
    <t>Sí</t>
  </si>
  <si>
    <t xml:space="preserve">Si </t>
  </si>
  <si>
    <t>Changuinola</t>
  </si>
  <si>
    <t>Esquinas</t>
  </si>
  <si>
    <t>Ríos Península de Nicoya</t>
  </si>
  <si>
    <t>Costa Rica - Nicaragua</t>
  </si>
  <si>
    <t>Zapote</t>
  </si>
  <si>
    <t>(A) Superficie total de las cuencas transfronterizas de ríos y lagos que son objeto de acuerdos operativos dentro del territorio del país (en km2)</t>
  </si>
  <si>
    <t>Nombre del acuífero transfronterizo</t>
  </si>
  <si>
    <t>Superficie del acuífero dentro del terrritorio del país (en km2)</t>
  </si>
  <si>
    <t>Cumple comple con el criterio 3</t>
  </si>
  <si>
    <t>Sistema acuífero Sixaola</t>
  </si>
  <si>
    <t xml:space="preserve">No </t>
  </si>
  <si>
    <t>( C) Subtotal: superficie de acuíferos transfronterizos que son objeto de acuerdos operativos dentro del territorio del país (en km2)</t>
  </si>
  <si>
    <t>https://unstats.un.org/sdgs/metadata/files/Metadata-06-05-02.pdf</t>
  </si>
  <si>
    <t>Metodología
1. Utilizando la información recopilada en la sección II, la información recogida en esta sección permite calcular el indicador global 6.5.2 del Objetivo de Desarrollo Sostenible, que se define como la proporción de la superficie de cuencas transfronterizas con un acuerdo operativo para la cooperación en la esfera del agua.
2. La metodología de seguimiento paso a paso para el indicador 6.5.2, elaborada por la CEPE/ONU y la UNESCO dentro del marco de ONU-Agua, se debe consultar para obtener detalles sobre los datos necesarios, las definiciones y el cálculo.a
3. El valor del indicador a nivel nacional se obtiene sumando la superficie de las cuencas transfronterizas (cuencas de ríos, lagos, y acuíferos) de un país que sean objeto de un acuerdo operativo y dividiendo la superficie obtenida por la superficie total de todas las cuencas transfronterizas del país en cuestión (cuencas de ríos y lagos, y acuíferos).
4. Las cuencas transfronterizas son cuencas de aguas transfronterizas, es decir, de aguas superficiales (especialmente ríos, lagos) o de aguas subterráneas que señalan, cruzan o están ubicadas en los límites de dos o más estados. Para el cálculo de dicho indicador, para un río o lago transfronterizo, la superficie de la cuenca viene determinada por la extensión de su zona de recarga. Para aguas subterráneas, el área considerada es la de la extensión del acuífero.
5. Un «acuerdo de cooperación hídrica» es un tratado bilateral o multilateral, un convenio, un acuerdo u otro arreglo formal entre países ribereños que proporciona un marco para la cooperación en la gestión de las aguas transfronterizas.
6. Para que un acuerdo se considere «operativo» debe cumplir todos los siguientes criterios:
a) existe un órgano conjunto, mecanismo conjunto o comisión (p.ej. un organismo de cuenca) para la cooperación transfronteriza (criterio 1);
b) en forma de reuniones (bien a nivel político o técnico) se producen las comunicaciones formales periódicas (al menos una vez al año) entre los países ribereños (criterio 2);
c) entre los países ribereños se han acordado objetivos comunes, una estrategia común, un plan conjunto o coordinado de gestión, o un plan de acción (criterio 3);
d) hay un intercambio periódico (al menos una vez al año) de datos y de información (criterio 4).
Cálculo del indicador 6.5.2
7. Por favor enumere en la siguiente tabla las cuencas transfronterizas (ríos, lagos y acuíferos) existentes en el territorio de su país y facilite la siguiente información para cada una de ellas:
a) el país o países que comparten la cuenca;
b) la superficie de la cuenca (la zona de recarga de los ríos o lagos y del acuífero en el caso de las aguas subterráneas) dentro del territorio de su país (en kilómetros cuadrados [km²]);
c) si se ha proporcionado un mapa y/o un archivo de intercambio de información geográfica (shapefile) del sistema de información geográfica (SIG) de la cuenca;
d) si existe un acuerdo vigente en la cuenca;
e) la verificación de cada uno de los cuatro criterios establecidos para evaluar la operatividad;
f) la superficie de la cuenca dentro del territorio de su país que es objeto de un acuerdo de cooperación que se considera operativo de acuerdo con los criterios mencionados anteriormente.
8. En caso de que exista un acuerdo operativo solo para una sub-cuenca o una parte de una cuenca, cite por favor esa sub-cuenca justo después de la cuenca transfronteriza de la que forma parte. En caso de que exista un acuerdo operativo para toda la cuenca, no enumere las sub-cuencas en la tabla siguiente.</t>
  </si>
  <si>
    <t>Porcentaje de la superficie de las cuencas transfronterizas de ríos y lagos que son objeto de un acuerdo operativo:
Superficie total de las cuencas/sub-cuencas transfronterizas de ríos y lagos que son objeto de acuerdos operativos dentro del territorio del país (en km2) /Superficie total de las cuencas transfronterizas de ríos y lagos dentro del territorio del país (en km2) x 100 =
Acuíferos:
Porcentaje de la superficie de los acuíferos transfronterizos que son objeto de un acuerdo operativo:
Subtotal: superficie de acuíferos transfronterizos que son objeto de acuerdos operativos dentro del territorio del país (en km2) /Superficie total de los acuíferos transfronterizos (en km2) x 100=
Indicador 6.5.2 de los Objetivos de Desarrollo Sostenible:
Porcentaje de la superficie de las cuencas transfronterizas que son objeto de un acuerdo operativo:
((Superficie total de las cuencas/sub-cuencas transfronterizas de ríos y lagos que son objeto de acuerdos operativos dentro del territorio del país (en km2) + Subtotal: superficie de acuíferos transfronterizos que son objeto de acuerdos operativos dentro del territorio del país (en km2))/(Superficie total de las cuencas transfronterizas de ríos y lagos dentro del territorio del país (en km2) + Superficie total de los acuíferos transfronterizos (en km2))) x 100 =</t>
  </si>
  <si>
    <t>Superficie total de las cuencas/sub-cuencas transfronterizas de ríos y lagos que son objeto de acuerdos operativos dentro del territorio del país (en km2)
Subtotal: superficie de acuíferos transfronterizos que son objeto de acuerdos operativos dentro del territorio del país (en km2)
Superficie total de las cuencas transfronterizas de ríos y lagos dentro del territorio del país (en km2) 
Superficie total de los acuíferos transfronterizos (en km2)</t>
  </si>
  <si>
    <t>N.A</t>
  </si>
  <si>
    <t>Subterraneas y superficial</t>
  </si>
  <si>
    <t>De acuerdo a las Naciones Unidas, este indicador se requiere con las siguientes desagregaciones: Superficies de iones de un país que forman parte de un río transfronterizo, lago o aguas subterráneas
cuenca (en km2) Se puede derivar de la intersección de las cuencas por las fronteras del país. nivel de la cuenca los datos también pueden ser desagregados a nivel de los países (para los informes nacionales) y se agregan a nivel regional y global</t>
  </si>
  <si>
    <t>Director de Aguas</t>
  </si>
  <si>
    <t>6.1.1 Proporción de la población que utiliza servicios de suministro de agua potable gestionados sin riesgos</t>
  </si>
  <si>
    <r>
      <t>El indicador mide anualmente el porcentaje de personas que son abastecidas de agua para consumo humano, mediante un servicio intradomiciliar, dentro del territorio de Costa Rica, desagregado por zona y región de planificación de MIDEPLAN
Población nacional de los residentes habituales de viviendas con servicio de agua para consumo humano intradomiciliar, abastecida por los operadores Instituto Costarricense de Acueductos y Alcantarillados (AyA), Asociaciones Administradoras de Acueductos Rurales (ASADAS), Empresa de Servicios Públicos de Heredia (ESPH) y Municipalidades (gobiernos locales) que operan acueductos.
Población nacional total es la sumatoria de aquellos residentes habituales de viviendas, de acuerdo con criterio del Instituto Nacional de Estadísticas y Censos (INEC).</t>
    </r>
    <r>
      <rPr>
        <b/>
        <sz val="11"/>
        <color indexed="8"/>
        <rFont val="Calibri"/>
        <family val="2"/>
      </rPr>
      <t xml:space="preserve">
Suministro de agua gestionada de manera segura</t>
    </r>
    <r>
      <rPr>
        <sz val="11"/>
        <color theme="1"/>
        <rFont val="Calibri"/>
        <family val="2"/>
        <scheme val="minor"/>
      </rPr>
      <t>: Se refiere a la clasificación de las viviendas de acuerdo al origen del agua que se consume en la vivienda. 
La información que se recopila con estos indicadores permite deducir la proporción de la población con acceso sostenible a mejores fuentes de abastecimiento de agua</t>
    </r>
    <r>
      <rPr>
        <strike/>
        <sz val="11"/>
        <color indexed="8"/>
        <rFont val="Calibri"/>
        <family val="2"/>
      </rPr>
      <t xml:space="preserve"> potable</t>
    </r>
    <r>
      <rPr>
        <sz val="11"/>
        <color theme="1"/>
        <rFont val="Calibri"/>
        <family val="2"/>
        <scheme val="minor"/>
      </rPr>
      <t>. 
Se considera</t>
    </r>
    <r>
      <rPr>
        <b/>
        <sz val="11"/>
        <color indexed="8"/>
        <rFont val="Calibri"/>
        <family val="2"/>
      </rPr>
      <t xml:space="preserve"> gestionado de manera seguro</t>
    </r>
    <r>
      <rPr>
        <sz val="11"/>
        <color theme="1"/>
        <rFont val="Calibri"/>
        <family val="2"/>
        <scheme val="minor"/>
      </rPr>
      <t xml:space="preserve"> el abastecimiento de agua por tubería dentro de la vivienda que proviene de  un acueducto. Incluye acueducto de AyA, acueducto Rural, acueducto Municipal y por empresa o cooperativa
</t>
    </r>
    <r>
      <rPr>
        <b/>
        <sz val="11"/>
        <color indexed="8"/>
        <rFont val="Calibri"/>
        <family val="2"/>
      </rPr>
      <t>Acueducto del A y A:</t>
    </r>
    <r>
      <rPr>
        <sz val="11"/>
        <color theme="1"/>
        <rFont val="Calibri"/>
        <family val="2"/>
        <scheme val="minor"/>
      </rPr>
      <t xml:space="preserve"> el servicio de agua proviene de una red pública administrada por Acueductos y Alcantarillados (ente rector del abastecimiento de agua potable y alcantarillado sanitario en el país).
</t>
    </r>
    <r>
      <rPr>
        <b/>
        <sz val="11"/>
        <color indexed="8"/>
        <rFont val="Calibri"/>
        <family val="2"/>
      </rPr>
      <t>Acueducto rural</t>
    </r>
    <r>
      <rPr>
        <sz val="11"/>
        <color theme="1"/>
        <rFont val="Calibri"/>
        <family val="2"/>
        <scheme val="minor"/>
      </rPr>
      <t xml:space="preserve">: el servicio de agua proviene de una red pública administrada por un Comité Administrador de Acueductos Rural (CAAR) y las Asociaciones Administradoras de Acueductos y Alcantarillados Rurales (ASADAS).
</t>
    </r>
    <r>
      <rPr>
        <b/>
        <sz val="11"/>
        <color indexed="8"/>
        <rFont val="Calibri"/>
        <family val="2"/>
      </rPr>
      <t>Acueducto municipal:</t>
    </r>
    <r>
      <rPr>
        <sz val="11"/>
        <color theme="1"/>
        <rFont val="Calibri"/>
        <family val="2"/>
        <scheme val="minor"/>
      </rPr>
      <t xml:space="preserve"> el servicio es suministrado por la Municipalidad.
</t>
    </r>
    <r>
      <rPr>
        <b/>
        <sz val="11"/>
        <color indexed="8"/>
        <rFont val="Calibri"/>
        <family val="2"/>
      </rPr>
      <t>Una empresa o cooperativa:</t>
    </r>
    <r>
      <rPr>
        <sz val="11"/>
        <color theme="1"/>
        <rFont val="Calibri"/>
        <family val="2"/>
        <scheme val="minor"/>
      </rPr>
      <t xml:space="preserve"> el servicio de agua es suministrado por una empresa como Empresa de Servicios Públicos de Heredia (ESPH), o una cooperativa.
Una vivienda puede tener agua por tubería sin que el origen de la misma sea un acueducto.
Viviendas que se abastecen de agua  por tubería dentro o fuera de la vivienda y la proveniencia del agua con respecto al total de viviendas. Se identifica si el agua llega a la vivienda directamente por medio de una tubería, sin importar su origen. 
</t>
    </r>
    <r>
      <rPr>
        <b/>
        <sz val="11"/>
        <color indexed="8"/>
        <rFont val="Calibri"/>
        <family val="2"/>
      </rPr>
      <t>Tubería dentro de la vivienda:</t>
    </r>
    <r>
      <rPr>
        <sz val="11"/>
        <color theme="1"/>
        <rFont val="Calibri"/>
        <family val="2"/>
        <scheme val="minor"/>
      </rPr>
      <t xml:space="preserve"> el agua llega dentro de la vivienda por medio de un tubo o una llave, por lo que no es necesario salir de ésta para abastecerse de agua.           </t>
    </r>
  </si>
  <si>
    <t>6.2.1 Proporción de la población que utiliza: a) servicios de saneamiento gestionados sin riesgos y b) instalaciones para el lavado de manos con agua y jabón</t>
  </si>
  <si>
    <t>Ver indicador 6.2.1.b</t>
  </si>
  <si>
    <t>III. Información del Contacto (DSA)</t>
  </si>
  <si>
    <t xml:space="preserve">Urbana </t>
  </si>
  <si>
    <t>Educación de la jefatura del hogar</t>
  </si>
  <si>
    <t>Ninguna educación/Interactivo/ transición o preparatoria</t>
  </si>
  <si>
    <t>Primaria</t>
  </si>
  <si>
    <t>Secundaria</t>
  </si>
  <si>
    <t>Superior</t>
  </si>
  <si>
    <t>No sabe/no responde</t>
  </si>
  <si>
    <t>Quintiles de Índice de riqueza</t>
  </si>
  <si>
    <t>Menor riqueza</t>
  </si>
  <si>
    <t>Segundo</t>
  </si>
  <si>
    <t>Tercero (intermedio)</t>
  </si>
  <si>
    <t>Cuarto</t>
  </si>
  <si>
    <t>Mayor riqueza</t>
  </si>
  <si>
    <t>Fuente: Instituto Nacional de Estadística y Censos, Encuesta de Mujeres, Niñez y Adolescencia, 2018</t>
  </si>
  <si>
    <t>6.3.1 Proporción de los flujos de aguas residuales domésticas e industriales tratados de manera adecuada</t>
  </si>
  <si>
    <t>Aguas de origen domestico tratadas en plantas de tratamiento</t>
  </si>
  <si>
    <t>Aguas de origen agrícola tratadas en plantas de tratamiento</t>
  </si>
  <si>
    <t>Aguas de origen industrial tratadas en plantas de tratamiento</t>
  </si>
  <si>
    <t>Sin tratamiento</t>
  </si>
  <si>
    <t>Unidad de Salud Ambiental de la Dirección de Protección Radiológica y Salud Ambiental.</t>
  </si>
  <si>
    <t>(506) 2233-6922 / 8939-2465</t>
  </si>
  <si>
    <r>
      <t xml:space="preserve"> </t>
    </r>
    <r>
      <rPr>
        <i/>
        <sz val="11"/>
        <color theme="1"/>
        <rFont val="Calibri"/>
        <family val="2"/>
        <scheme val="minor"/>
      </rPr>
      <t xml:space="preserve">ana.giusti@misalud.go.cr  / ricardo.morales@misalud.go.cr; </t>
    </r>
  </si>
  <si>
    <t>6.3.2 Proporción de masas de agua de buena calidad</t>
  </si>
  <si>
    <t>Distribución porcentual de los sitios de monitoreo de buena calidad, según fase y la cuenca</t>
  </si>
  <si>
    <t>Costa Rica: Proporción de sitios de monitoreo de cuerpos de agua superficiales de buena calidad sobre el total de sitios monitoreados, 2020</t>
  </si>
  <si>
    <t>Fuente: Ministerio de Ambiente y Energía, Dirección de Agua, 2021.</t>
  </si>
  <si>
    <t>Fuente: Ministerio de Ambiente y Energía, Dirección de Agua, 2015-2020</t>
  </si>
  <si>
    <t>Sitios de monitoreo de cuerpos de agua por parámetros químicos según cuenca hidrográfica, 2019-2020</t>
  </si>
  <si>
    <t>(Oct-19)</t>
  </si>
  <si>
    <t>(Nov-19)</t>
  </si>
  <si>
    <t>(Feb-20)</t>
  </si>
  <si>
    <t>(May-20)</t>
  </si>
  <si>
    <t>FASE 5: CUENCAS DE LA REGIÓN PACÍFICO SUR</t>
  </si>
  <si>
    <t>Península de Osa</t>
  </si>
  <si>
    <t>El Progreso</t>
  </si>
  <si>
    <t>FPS-POS-03</t>
  </si>
  <si>
    <t>Sierpe</t>
  </si>
  <si>
    <t>Drake</t>
  </si>
  <si>
    <t>FPS-POS-04</t>
  </si>
  <si>
    <t>El Carmen</t>
  </si>
  <si>
    <t>FPS-POS-05</t>
  </si>
  <si>
    <t xml:space="preserve">Rincón </t>
  </si>
  <si>
    <t>FPS-POS-06</t>
  </si>
  <si>
    <t>Golfito</t>
  </si>
  <si>
    <t>Puerto Jiménez</t>
  </si>
  <si>
    <t>FPS-POS-07</t>
  </si>
  <si>
    <t>Tigre</t>
  </si>
  <si>
    <t>FPS-POS-08</t>
  </si>
  <si>
    <t>FPS-POS-09</t>
  </si>
  <si>
    <t>Cacao</t>
  </si>
  <si>
    <t>FPS-POS-10</t>
  </si>
  <si>
    <t>Río Sierpe</t>
  </si>
  <si>
    <t>FPS-POS-02</t>
  </si>
  <si>
    <t>FPS-POS-01</t>
  </si>
  <si>
    <t>Piedras Blancas</t>
  </si>
  <si>
    <t>FPS-ESQ-01</t>
  </si>
  <si>
    <t>FPS-ESQ-02</t>
  </si>
  <si>
    <t>Claro</t>
  </si>
  <si>
    <t>FPS-ESQ-03</t>
  </si>
  <si>
    <t>Coto Colorado</t>
  </si>
  <si>
    <t>FPS-ESQ-04</t>
  </si>
  <si>
    <t>Corredores</t>
  </si>
  <si>
    <t>FPS-ESQ-05</t>
  </si>
  <si>
    <t>Corredor</t>
  </si>
  <si>
    <t>Coloradito</t>
  </si>
  <si>
    <t>FPS-ESQ-06</t>
  </si>
  <si>
    <t>Paso Canoas</t>
  </si>
  <si>
    <t>Quebradas</t>
  </si>
  <si>
    <t>FPS-GTE-01</t>
  </si>
  <si>
    <t>Rivas</t>
  </si>
  <si>
    <t>Pedregoso</t>
  </si>
  <si>
    <t>FPS-GTE-02</t>
  </si>
  <si>
    <t>San Isidro de El General</t>
  </si>
  <si>
    <t>Pacuar</t>
  </si>
  <si>
    <t>FPS-GTE-03</t>
  </si>
  <si>
    <t>General</t>
  </si>
  <si>
    <t>FPS-GTE-04</t>
  </si>
  <si>
    <t>Volcán</t>
  </si>
  <si>
    <t>FPS-GTE-05</t>
  </si>
  <si>
    <t>Buenos Aires</t>
  </si>
  <si>
    <t>FPS-GTE-06</t>
  </si>
  <si>
    <t>FPS-GTE-07</t>
  </si>
  <si>
    <t>San Vito</t>
  </si>
  <si>
    <t>FPS-GTE-08</t>
  </si>
  <si>
    <t xml:space="preserve">Se puede desagregar por provincia, cantón, distrito, cuenca y cuerpo de agua superficial para el área de estudio. </t>
  </si>
  <si>
    <t xml:space="preserve">Las campañas para el levantamiento de la información están condicionadas por la estacionalidad que aplica para Costa Rica: seca, transición seca-lluviosa, lluviosa y transición lluviosa-seca. Estas cuatro campañas se han distribuido en cinco fases que constan de las siguientes regiones: Pacífico Central, Pacífico Norte, Norte, Caribe y Pacífico Sur.  
</t>
  </si>
  <si>
    <t xml:space="preserve">Mide la cantidad de sitios de monitoreo que cumplen con los estándares de buena calidad.
No mide las condiciones físicas y biológicas del agua en los sitios de monitoreo. 
No se considera de cobertura nacional ya que se monitoreo un punto específico dentro de un curso de agua que define la calidad del agua en ese sitio. Es importante indicar que se monitorean 32 de las 34 cuencas, correspondiente a un 94.11% de la extensión territorial total del país. Además, no se monitorean todas las cuencas tributarias.
Tiene limitaciones de comparabilidad con otros países, debido a que no se miden otros parámetros químicos como la salinidad y el fósforo.
</t>
  </si>
  <si>
    <t>6.4.1 Cambio en el uso eficiente de los recursos hídricos con el paso del tiempo</t>
  </si>
  <si>
    <t>Valor agregado bruto. Volumen a precios del año anterior encadenado, referencia 2017 (millones de CRC/año)</t>
  </si>
  <si>
    <t>2018**</t>
  </si>
  <si>
    <t>**/ Información preliminar Cuenta de Agua 2018.</t>
  </si>
  <si>
    <t>Anteriormente, este indicador se calculaba utilizando la serie de valor agregado bruto a precios corrientes. Para esta entrega, se cambió toda la serie con el fin de utilizar el valor agregado bruto en volumen a precios del año anterior encadenado, tomando como año base el 2017.</t>
  </si>
  <si>
    <t>Fuente: Banco Central de Costa Rica, Uso del agua: Extracciones y Usos de Cuenta de Agua 2012-2018, Valor Agregado: Cuadro de Oferta y Utilización 2012-2018</t>
  </si>
  <si>
    <t>Costa Rica: Eficiencia total en el uso del agua, 2012-2018</t>
  </si>
  <si>
    <t>2018*</t>
  </si>
  <si>
    <t>*/ Información preliminar Cuenta de Agua 2018.</t>
  </si>
  <si>
    <t>Fuente: Banco Central de Costa Rica, Uso del agua: Extracciones y Usos de Cuenta de Agua 2012-2018, Valor Agregado: Cuadro de Oferta y Utilización 2012-2017</t>
  </si>
  <si>
    <t>Costa Rica: Cambio en la eficiencia del uso de agua,  2012-2018</t>
  </si>
  <si>
    <t>2017-2018*</t>
  </si>
  <si>
    <t>La eficiencia del uso del agua en el nivel económico general es la suma de las eficiencias en los tres sectores principales ponderados de acuerdo con la proporción de agua utilizada por cada sector sobre el uso total. Mide el valor agregado generado por cada metro cúbico de agua utilizado por grupos de actividad económica a través del tiempo en Costa Rica.
Variable A: 
Valor Agregado Bruto a precios básicos: se define como la producción valorada a precios básicos menos el consumo intermedio valorado a precios de comprador. 
Variable B: 
Uso de agua por grupos de actividad económica: Volumen de agua utilizada como parte de los procesos productivos de cada grupo de actividades económicas. Se asume que para el sector "Manufactura y construcción" el uso de agua es aquella proveniente de autoabastecimiento y para el sector "Servicios", es toda aquella que provee un operador de agua potable. 
Variable C: 
Porcentaje de agua utilizada por sector: Es el porcentaje de agua que utiliza cada grupo de actividades económicas, con respecto al total de uso de agua. 
Variable D: 
Cr: Proporción de valor agregado agrícola producido por la agricultura de secano. Se calcula como: 
donde:
Ai = proporción de tierra de regadío sobre la tierra cultivada total, en decimales.
Y = coeficiente entre los rendimientos de los cultivos de secano y de regadío (coeficiente genérico predeterminado: 0,7419).
Para el cálculo del indicador, primero se calcula la eficiencia de cada grupo de actividades económicas, y posteriormente, utilizando la variable C como ponderador, se estima la eficiencia total de la economía, y posteriormente se estima el cambio en dicha eficiencia. Siguiendo la metodología del indicador, se usa una agrupación de actividades económicas según la Clasificación Industrial Internacional Uniforme Revisión 4 (CIIU rev 4), y  se definen de la siguiente forma:
- Agricultura: agricultura, silvicultura y pesca (códigos CIIU 01, 0210 y 0322). Para los fines del cálculo de la eficiencia en el uso del agua en la agricultura, este sector incluye todas las clases económicas definidas en la CIIU-rev 4, salvo la pesca de agua dulce, pesca marítima y silvicultura. Incluye los viveros forestales y la acuicultura.  
- Manufactura y construcción: explotación de minas y canteras; industrias manufactureras; suministro de electricidad, gas, vapor y aire acondicionado; y construcción, incluye las secciones CIIU B, C, D y F.
-Servicios: todos los sectores de servicios, incluye las secciones CIIU E y CIIU G-T, que incluyen: recogida, tratamiento y suministro de agua.</t>
  </si>
  <si>
    <t xml:space="preserve">
Awe: eficiencia en el uso del agua en la agricultura de riego
Mwe: eficiencia en el uso del agua del sector Manufactura y construcción
Swe: eficiencia en el uso del agua del sector servicios 
GVAa: Valor agregado de la agricultura (CRC)
GVAm: Valor agregado del sector Manufactura y construcción (CRC)
GVAs: Valor agregado del sector servicios (CRC)
Va: Uso de agua de la agricultura (volumen)
Vm: Uso de agua del sector Manufactura y construcción (volumen)
Vs: Uso de agua del sector servicios (volumen)
Cr: Proporción de valor agregado agrícola producido por la agricultura de secano.
WUE: Eficiencia en el uso del agua en la economía
Pa: Porcentaje de agua utilizada por la agricultura
Pm: Porcentaje de agua utilizada por el sector Manufactura y construcción
Ps: Porcentaje de agua utilizada por el sector servicios
CWUE: Cambio en la eficienca en el uso del agua</t>
  </si>
  <si>
    <t xml:space="preserve">Mide el cambio en el valor agregado en colones generado por cada metro cúbico de agua utilizado en la economía a través del tiempo en Costa Rica.
</t>
  </si>
  <si>
    <t xml:space="preserve">Variable A: Valor Agregado Bruto
Corresponde a la serie volumen encadenado, año de referencia 2017. Banco Central de Costa Rica
Variable B: Uso del Agua
Cuadro Extracciones y Usos, Cuenta de agua 2018 del Banco Central de Costa Rica (datos preliminares)
Variable D: Cr
Datos del Censo Agropecuario 2014 realizado por el Instituto Nacional de Estadística y Censos. 
</t>
  </si>
  <si>
    <t xml:space="preserve">Variable A: Valor agregado bruto 
Registros administrativos recopilados por el Departamento de Estadísticas Macroeconómicas del Banco Central de Costa Rica.
Variable B: Uso del agua
Registros administrativos y cuentas nacionales.
Registro de concesiones de uso de agua, Dirección de Agua.
Registro administrativos de AyA.
Registro administrativos de ESPH.
Registro administrativos de SENARA.
Variable D: Cr
Censo Agropecuario 2014 realizado por el Instituto Nacional de Estadística y Censos. </t>
  </si>
  <si>
    <t xml:space="preserve">Este indicador permite medir la cantidad de colones de valor agregado generado en la producción de bienes y servicios en la economía por cada metro cúbico de agua utilizado por los grupos de actividades económicas. 
Expresa la evolución en la eficiencia en el uso de agua por parte de los grupos de actividades económicas (Agricultura, Manufactura y construcción y Servicios) a nivel nacional.
Se incluye información de las concesiones de uso de agua, que indican únicamente el volumen de uso permitido, no el uso efectivo de cada concesión.
La variable "Uso de agua" pierde comparabilidad entre 2015 y 2016 por cambios en los datos de concesiones de la Dirección de Aguas, por lo que se debe tomar en consideración al realizar comparaciones del indicador. La serie de valor agregado sí es comparable.
El coeficiente Cr sólo se puede calcular para el año 2014, por lo que se asume que es el mismo coeficiente a lo largo de todo el periodo. Esto porque sólo hay información disponible del Censo Agropecuario para el 2014, y no existe ningún sistema de monitoreo que permita calcular este coeficiente para los años siguientes. </t>
  </si>
  <si>
    <t xml:space="preserve">Es un indicador de presión al ambiente, por el uso del agua en los grupos de actividades económicas. 
Presenta el desafío ambiental del uso sostenible del agua en las actividades económicas. 
Para la elaboración del gráfico de eficiencia del uso del agua por grupos de actividades económicas se utilizan un eje primario para los grupos de actividades económicas de manufactura y construcción, y servicios, y se utiliza un eje secundario para la agricultura.
Política Nacional de Agua Potable de Costa Rica 2017-2030, del AyA
https://www.aya.go.cr/Noticias/Documents/AyA%20Pol%C3%ADtica%20Nacional%20de%20Agua%20Potable%20de%20Costa%20Rica%202017-2030.pdf
Propuesta de Política Nacional de Producción y Consumo Sostenible 2018-2030, Dirección de Cambio Climático del MINAE
http://www.digeca.go.cr/sites/default/files/documentos/propuesta_de_politica_nacional_de_consumo_y_produccion_sostenibles_15-12-2017.pdf
Política Hídrica Nacional, MINAE
http://www.bdlaw.com/assets/htmldocuments/Costa%20Rica%20National%20Water%20Policy.pdf
</t>
  </si>
  <si>
    <t>Departamento de Estadística Macroeconómica</t>
  </si>
  <si>
    <t>6.4.2 Nivel de estrés hídrico: extracción de agua dulce en proporción a los recursos de agua dulce disponibles</t>
  </si>
  <si>
    <t>Fuente: Ministerio de Ambiente y Energía, Dirección de Agua y Instituto Metereológico Nacional, 2008-2020.</t>
  </si>
  <si>
    <t>Regiónes climáticas</t>
  </si>
  <si>
    <r>
      <t>Requerimiento ambiental de agua (h</t>
    </r>
    <r>
      <rPr>
        <b/>
        <vertAlign val="subscript"/>
        <sz val="10"/>
        <color theme="0"/>
        <rFont val="Calibri"/>
        <family val="2"/>
        <scheme val="minor"/>
      </rPr>
      <t>amb</t>
    </r>
    <r>
      <rPr>
        <b/>
        <sz val="10"/>
        <color theme="0"/>
        <rFont val="Calibri"/>
        <family val="2"/>
        <scheme val="minor"/>
      </rPr>
      <t>)</t>
    </r>
  </si>
  <si>
    <t>Estrés hídrico</t>
  </si>
  <si>
    <t xml:space="preserve"> Changuinola</t>
  </si>
  <si>
    <t xml:space="preserve"> Esquinas</t>
  </si>
  <si>
    <t xml:space="preserve"> Grande de Térraba</t>
  </si>
  <si>
    <t xml:space="preserve"> Barú</t>
  </si>
  <si>
    <t xml:space="preserve"> Savegre</t>
  </si>
  <si>
    <t xml:space="preserve"> Naranjo</t>
  </si>
  <si>
    <t xml:space="preserve"> Damas</t>
  </si>
  <si>
    <t xml:space="preserve"> Parrita</t>
  </si>
  <si>
    <t xml:space="preserve"> Tusubres</t>
  </si>
  <si>
    <t xml:space="preserve"> Grande de Tárcoles</t>
  </si>
  <si>
    <t xml:space="preserve"> Jesús María</t>
  </si>
  <si>
    <t xml:space="preserve"> Barranca</t>
  </si>
  <si>
    <t xml:space="preserve"> Abangares</t>
  </si>
  <si>
    <t xml:space="preserve"> Bebedero</t>
  </si>
  <si>
    <t xml:space="preserve"> Tempisque</t>
  </si>
  <si>
    <t xml:space="preserve"> Zapote</t>
  </si>
  <si>
    <t xml:space="preserve"> Frío</t>
  </si>
  <si>
    <t xml:space="preserve"> Pocosol</t>
  </si>
  <si>
    <t xml:space="preserve"> San Carlos</t>
  </si>
  <si>
    <t xml:space="preserve"> Cureña</t>
  </si>
  <si>
    <t xml:space="preserve"> Sarapiquí</t>
  </si>
  <si>
    <t xml:space="preserve"> Chirripó</t>
  </si>
  <si>
    <t xml:space="preserve"> Tortuguero</t>
  </si>
  <si>
    <t xml:space="preserve"> Reventazón</t>
  </si>
  <si>
    <t xml:space="preserve"> Pacuare</t>
  </si>
  <si>
    <t xml:space="preserve"> Madre de Dios</t>
  </si>
  <si>
    <t xml:space="preserve"> Matina</t>
  </si>
  <si>
    <t xml:space="preserve"> Moín</t>
  </si>
  <si>
    <t xml:space="preserve"> Bananito</t>
  </si>
  <si>
    <t xml:space="preserve"> Banano</t>
  </si>
  <si>
    <t xml:space="preserve"> La Estrella</t>
  </si>
  <si>
    <t>TOTAL</t>
  </si>
  <si>
    <t>Pacifico Norte</t>
  </si>
  <si>
    <t>Caribe Norte</t>
  </si>
  <si>
    <t>Caribe Sur</t>
  </si>
  <si>
    <t>Norte</t>
  </si>
  <si>
    <t>Pacifico Sur</t>
  </si>
  <si>
    <t>Fuente: Ministerio de Ambiente y Energía, Dirección de Agua e Instituto Metereológico Nacional, 2008-2018</t>
  </si>
  <si>
    <t xml:space="preserve">Es la proporción entre el total de agua dulce extraída por todos los grandes sectores y el total de recursos de agua dulce renovables disponibles, tomando en cuenta el requerimiento de agua para el ambiente.
a) ETAD: Total de agua dulce extraída
Sumatoria de volúmenes anuales de concesiones registradas activas por la Dirección de Aguas en hectómetros cúbicos al año. Descartando los usos no consuntivos.
b) hr: Recursos totales de agua dulce renovable 
Diferencia de la precipitación anual y la evapotranspiración anual, según el Instituto Meteorológico Nacional. Estos datos fueron actualizados a partir de la información suministrada por el IMN, considerando el cambio en la metodología de cálculo. El cambio realizado se dio en la forma en el área de cálculo de variables, pasando de una división administrativa por distritos a una por cuenca hidrográfica.
-Precipitación anual: Promedio de la precipitación acumulada anual de dos estaciones por región climática. 14 estaciones meteorológicas en total.
Cantidad de agua que cae en una zona determinada y puede ocurrir como lluvia, neblina, nieve o rocío. 
-Evapotranspiración anual: 30,24% de la precipitación anual, obtenido según los datos del estudio de Balance Hídrico Superficial (ICE-CRRH, 2002) Período de registros 1970-2002.  
La evapotranspiración anual es la cantidad de agua que retorna a la atmosfera, tanto por transpiración de la vegetación como por la evaporación del suelo.
c) hamb: Requerimiento ambiental de agua.
10% del recurso total de agua dulce renovable. Esto es un valor comúnmente utilizado a nivel nacional. 
Son las cantidades de aguas requeridas para sostener los ecosistemas de agua dulce y estuarios.
</t>
  </si>
  <si>
    <t>Cuenca
Unidades hidrogeológicas</t>
  </si>
  <si>
    <t>6.5.1 Grado de gestión integrada de los recursos hídricos</t>
  </si>
  <si>
    <t>Fuente: Ministerio de Ambiente y Energía, Dirección de Aguas, 2020.</t>
  </si>
  <si>
    <t>6.b.1 Proporción de dependencias administrativas locales que han establecido políticas y procedimientos operacionales para la participación de las comunidades locales en la gestión del agua y el saneamiento</t>
  </si>
  <si>
    <t>ORAC es el acrónimo de Oficina Regional de Acueductos Rurales</t>
  </si>
  <si>
    <t>6.b.1</t>
  </si>
  <si>
    <t>Número de ASADAS, que administran y operan sistemas de agua potable y saneamiento, legalmente constituidas y registradas que cuentan con convenio de delegación firmado y vigente, dividido por el número total de ASADAS legalmente constituidas y registradas, multiplicado por cien</t>
  </si>
  <si>
    <t>En Costa Rica el 76% de las ASADAS legalmente constituidas, que administran y opera sistemas de agua potable y saneamiento, ha firmado el Convenio de Delegación con el Instituto Costarricense de Acueductos y Alcantarillados y lo mantienen vigente.</t>
  </si>
  <si>
    <t>Regiones administrativas de la Subgerencia de Sistemas Comunales del AyA: Chorotega, Pacífico Central, Brunca, Huetar Caribe, Huetar Norte, Metropolitana y Central Este</t>
  </si>
  <si>
    <t>Sistema de Apoyo para la Gestión de ASADAS (SAGA)</t>
  </si>
  <si>
    <t>Cuencas</t>
  </si>
  <si>
    <t xml:space="preserve">Parámetro: Nitrógeno amoniacal  </t>
  </si>
  <si>
    <t>Fuente: Ministerio de Ambiente y Energía, 2015-2020</t>
  </si>
  <si>
    <t>Enero, 2022</t>
  </si>
  <si>
    <t>Herberth Villavicencio Rojas</t>
  </si>
  <si>
    <t xml:space="preserve">Inclusión de resultados de FASE 5. </t>
  </si>
  <si>
    <t>Parámetro: DBO</t>
  </si>
  <si>
    <t>Otro: 
Fase 1: Octubre 2015 a Mayo 2016.
Fase 2: Octubre 2016 a Mayo 2017.
Fase 3: Octubre 2017 a Mayo 2018. 
Fase 4: Octubre 2018 a Mayo 2019.
Fase 5: Octubre 2019 a Mayo 2020.</t>
  </si>
  <si>
    <t>-</t>
  </si>
  <si>
    <t>nd</t>
  </si>
  <si>
    <t>Parámetro: pH</t>
  </si>
  <si>
    <t>Parámetro: SST</t>
  </si>
  <si>
    <t>Parámetro: porcentaje de SO</t>
  </si>
  <si>
    <r>
      <rPr>
        <b/>
        <sz val="11"/>
        <color theme="1"/>
        <rFont val="Calibri"/>
        <family val="2"/>
        <scheme val="minor"/>
      </rPr>
      <t>Fuente:</t>
    </r>
    <r>
      <rPr>
        <sz val="11"/>
        <color theme="1"/>
        <rFont val="Calibri"/>
        <family val="2"/>
        <scheme val="minor"/>
      </rPr>
      <t xml:space="preserve"> IMTA (2008). Elaboración de balances hídricos por cuencas hidrográficas y propuesta de modernización de las redes de Costa Rica. Balances hídricos mensuales oferta y demanda.  Instituto Mexicano de Teconología del Agua (IMTA). San José, Costa Rica. </t>
    </r>
  </si>
  <si>
    <t>2.6.1.a.1. Precipitación mensual por cuenca hidrográfica.</t>
  </si>
  <si>
    <t>Mes-Año/Cuenca</t>
  </si>
  <si>
    <t>La Estrella</t>
  </si>
  <si>
    <t>Moin</t>
  </si>
  <si>
    <t>Reventazon</t>
  </si>
  <si>
    <t>Chirripo</t>
  </si>
  <si>
    <t>Sarapiqui</t>
  </si>
  <si>
    <t>Poco Sol</t>
  </si>
  <si>
    <t>Rio Frio</t>
  </si>
  <si>
    <t>Peninsula de Nicoya</t>
  </si>
  <si>
    <t>Jesús Maria</t>
  </si>
  <si>
    <t>Tarcoles</t>
  </si>
  <si>
    <t>Baru</t>
  </si>
  <si>
    <t>Terraba</t>
  </si>
  <si>
    <t>Peninsula de Osa</t>
  </si>
  <si>
    <t>Precipitación mensual por cuenca</t>
  </si>
  <si>
    <t xml:space="preserve">Cuenca hidrográfica
</t>
  </si>
  <si>
    <t>2.6.1.b.1. Evapotranspiración mensual por cuenca</t>
  </si>
  <si>
    <t>del cual:</t>
  </si>
  <si>
    <t>Fuente: BCCR (2012-2018). Cuenta de agua 2012-2018. Banco Central de Costa Rica (BCCR). San José, Costa Rica.</t>
  </si>
  <si>
    <t>*Datos preliminares</t>
  </si>
  <si>
    <t>Generación de energía hidroeléctrica (CIIU 3510)</t>
  </si>
  <si>
    <t>1.3.2.a.1  Nitrógeno amoniacal en sitios de monitoreo de cuerpos de agua según cuenca hidrográfica, según fases del Plan Nacional de Monitoreo 2015-2020</t>
  </si>
  <si>
    <t>Consuntivo</t>
  </si>
  <si>
    <t>No consuntivo</t>
  </si>
  <si>
    <t>Manufactura, minería y construcción (CIIU 05-33, 38,39,41-42)*</t>
  </si>
  <si>
    <t>*Del 2012 al 2015 no es posible desagregar estas dos actividades, por lo que se incluye el dato agregado</t>
  </si>
  <si>
    <t>Fuente: BCCR (2016-2018). Cuenta de agua 2012-2018. Banco Central de Costa Rica (BCCR). San José, Costa Rica.</t>
  </si>
  <si>
    <t xml:space="preserve">Uso total </t>
  </si>
  <si>
    <t>Servicios (CIIU 45-96)*</t>
  </si>
  <si>
    <t>2.6.2.k. Pérdidas de agua en la actividad económica CIIU 3600</t>
  </si>
  <si>
    <t>Riego</t>
  </si>
  <si>
    <t xml:space="preserve">Del cual: </t>
  </si>
  <si>
    <t>Debido a cambios en la metodologia para estimar la precipitación y la evapotranspiración, esta serie de datos no coindice con la versiones anteriores de este compendio.</t>
  </si>
  <si>
    <t>Fuente: Comité Técnico Interinsitucional de Estadísticas del Agua con datos suministrados por el Instituto Metereologico Nacional para el Componente 2, códigos 2.6.1.a.1 Precipitación y 2.6.1.b.1. Evapotranspiración</t>
  </si>
  <si>
    <t xml:space="preserve">Nota: Este indicador se refiere a recursos renovables de agua dulce es igual a flujo interno, debido a que no se considera el  caudal de entrada de aguas superficiales y subterráneas desde países vecinos. </t>
  </si>
  <si>
    <t>Comité Tecnico Interinstitucional de Estadísticas del Agua</t>
  </si>
  <si>
    <t>Se cambiaron los datos de las serie de acuerdo a la actualización y cambio metodologico en las estadísticas de precipitación y evaportanspiración</t>
  </si>
  <si>
    <t xml:space="preserve">Se sustituyeron las series de precipitación, y evaportanspiración por los nuevo datos suministrados por el Instituto Metereologico Nacional y se hizo el recalculo de indicador de Recursos Renovables de Agua </t>
  </si>
  <si>
    <t>Katherine Gómez Víquez</t>
  </si>
  <si>
    <t xml:space="preserve">Fuente: Sirroar, Ministerio de Salud </t>
  </si>
  <si>
    <t>Del cual: Riego</t>
  </si>
  <si>
    <t>Flujo</t>
  </si>
  <si>
    <t>Industria de Suminitro de Agua 
(CIIU 36)</t>
  </si>
  <si>
    <t>2.6.2.a. Extracción total anual de agua dulce.</t>
  </si>
  <si>
    <t>Extracción total de aguas superficiales</t>
  </si>
  <si>
    <t>Extracción total de aguas subterráneas</t>
  </si>
  <si>
    <t>Agricultura, ganadería, silvicultura y pesca 
(CIIU 01-03)</t>
  </si>
  <si>
    <t>Generación de energía hidroeléctrica 
(CIIU 3510)</t>
  </si>
  <si>
    <t>Manufactura, minería y construcción 
(CIIU 05-33, 38,39,41-42)*</t>
  </si>
  <si>
    <t>Servicios 
(CIIU 45-96)*</t>
  </si>
  <si>
    <t>Hasta: 2020</t>
  </si>
  <si>
    <t>Se agregaron años 2019 y 2020</t>
  </si>
  <si>
    <t xml:space="preserve">Estadísticas e indicadores claves para la Gestión Integrada del Recurso Hídrico (GIRH) </t>
  </si>
  <si>
    <t>Extracción consuntiva y no consuntiva</t>
  </si>
  <si>
    <t xml:space="preserve">Volumen de agua que es extraído para ser utilizado en el país. Se desagrega por usos consuntivos, es decir, todos aquellos en los que el agua se extrae de la fuente para utilizarla, y todos los no consuntivos, que son aquellos en los que el agua se utiliza sin necesidad de sacarla de la fuente. Para Costa Rica el único uso no consuntivo registrado es la generación de energía hidroeléctrica. </t>
  </si>
  <si>
    <t xml:space="preserve">Se incluye la desagregación por consuntivo y no consuntivo. </t>
  </si>
  <si>
    <t>Volumen de agua que extrae cada actividad económica para su propio uso</t>
  </si>
  <si>
    <t>Actividades económicas</t>
  </si>
  <si>
    <t xml:space="preserve">Volumen de agua que fue extraída para su posterior distribución como agua potable a hogares y empresas, y como agua de riego a actividades agrícolas. </t>
  </si>
  <si>
    <t>Los datos de extracción de agua de Asadas y de Municipalidades son estimaciones, no mediciones</t>
  </si>
  <si>
    <t xml:space="preserve">Porcentaje del total </t>
  </si>
  <si>
    <t>Pérdidas de agua en la actividad económica CIIU 3600</t>
  </si>
  <si>
    <t>Clasificación industrial Internacional Uniforme de todas las actividades económicas (CIIU) Rev.4</t>
  </si>
  <si>
    <t>Sección</t>
  </si>
  <si>
    <t>Descripción_sección</t>
  </si>
  <si>
    <t>Descripción_división</t>
  </si>
  <si>
    <t>Grupo</t>
  </si>
  <si>
    <t>Descripción_grupo</t>
  </si>
  <si>
    <t>Clase</t>
  </si>
  <si>
    <t>Descripción_clase</t>
  </si>
  <si>
    <t>Agricultura, ganadería, silvicultura y pesca</t>
  </si>
  <si>
    <t>Agricultura, ganadería, caza y actividades de servicios conexas</t>
  </si>
  <si>
    <t>011</t>
  </si>
  <si>
    <t>Cultivo de plantas no perennes</t>
  </si>
  <si>
    <t>Cultivo de cereales (excepto arroz), legumbres y semillas oleaginosas</t>
  </si>
  <si>
    <t>Cultivo de arroz</t>
  </si>
  <si>
    <t>Cultivo de hortalizas y melones, raíces y tubérculos</t>
  </si>
  <si>
    <t>Cultivo de caña de azúcar</t>
  </si>
  <si>
    <t>Cultivo de tabaco</t>
  </si>
  <si>
    <t>Cultivo de plantas de fibra</t>
  </si>
  <si>
    <t>Cultivo de otras plantas no perennes</t>
  </si>
  <si>
    <t>012</t>
  </si>
  <si>
    <t>Cultivo de plantas perennes</t>
  </si>
  <si>
    <t>Cultivo de uva</t>
  </si>
  <si>
    <t>Cultivo de frutas tropicales y subtropicales</t>
  </si>
  <si>
    <t>Cultivo de cítricos</t>
  </si>
  <si>
    <t>Cultivo de frutas de pepita y de hueso</t>
  </si>
  <si>
    <t>Cultivo de otros frutos y nueces de árboles y arbustos</t>
  </si>
  <si>
    <t>Cultivo de frutos oleaginosos</t>
  </si>
  <si>
    <t>Cultivo de plantas con las que se preparan bebidas</t>
  </si>
  <si>
    <t>Cultivo de especias y de plantas aromáticas, medicinales y farmacéuticas</t>
  </si>
  <si>
    <t>Cultivo de otras plantas perennes</t>
  </si>
  <si>
    <t>013</t>
  </si>
  <si>
    <t>Propagación de plantas</t>
  </si>
  <si>
    <t>014</t>
  </si>
  <si>
    <t>Ganadería</t>
  </si>
  <si>
    <t>Cría de ganado bovino y búfalos</t>
  </si>
  <si>
    <t>Cría de caballos y otros equinos</t>
  </si>
  <si>
    <t>Cría de otros animales</t>
  </si>
  <si>
    <t>Cría de camellos y otros camélidos</t>
  </si>
  <si>
    <t>Cría de ovejas y cabras</t>
  </si>
  <si>
    <t>Cría de cerdos</t>
  </si>
  <si>
    <t>Cría de aves de corral</t>
  </si>
  <si>
    <t>015</t>
  </si>
  <si>
    <t>Cultivo de productos agrícolas en combinación con la cría de animales (explotación mixta)</t>
  </si>
  <si>
    <t>016</t>
  </si>
  <si>
    <t>Actividades de apoyo a la agricultura y la ganadería y actividades poscosecha</t>
  </si>
  <si>
    <t>Actividades de apoyo a la agricultura</t>
  </si>
  <si>
    <t>Actividades de apoyo a la ganadería</t>
  </si>
  <si>
    <t>Actividades poscosecha</t>
  </si>
  <si>
    <t>Tratamiento de semillas para propagación</t>
  </si>
  <si>
    <t>017</t>
  </si>
  <si>
    <t>Caza ordinaria y mediante trampas y actividades de servicios conexas</t>
  </si>
  <si>
    <t>'02</t>
  </si>
  <si>
    <t>Silvicultura y extracción de madera</t>
  </si>
  <si>
    <t>'021</t>
  </si>
  <si>
    <t>Silvicultura y otras actividades forestales</t>
  </si>
  <si>
    <t>'022</t>
  </si>
  <si>
    <t>Extracción de madera</t>
  </si>
  <si>
    <t>'023</t>
  </si>
  <si>
    <t>Recolección de productos forestales distintos de la madera</t>
  </si>
  <si>
    <t>'024</t>
  </si>
  <si>
    <t>Servicios de apoyo a la silvicultura</t>
  </si>
  <si>
    <t>'03</t>
  </si>
  <si>
    <t>Pesca y acuicultura</t>
  </si>
  <si>
    <t>'031</t>
  </si>
  <si>
    <t>Pesca</t>
  </si>
  <si>
    <t>Pesca marítima</t>
  </si>
  <si>
    <t>Pesca de agua dulce</t>
  </si>
  <si>
    <t>'032</t>
  </si>
  <si>
    <t>Acuicultura</t>
  </si>
  <si>
    <t>Acuicultura marina</t>
  </si>
  <si>
    <t>Acuicultura de agua dulce</t>
  </si>
  <si>
    <t>Explotación de minas y canteras</t>
  </si>
  <si>
    <t>'05</t>
  </si>
  <si>
    <t>Extracción de carbón de piedra y lignito</t>
  </si>
  <si>
    <t>'051</t>
  </si>
  <si>
    <t>Extracción de carbón de piedra</t>
  </si>
  <si>
    <t>Explotación de otras minas y canteras n.c.p.</t>
  </si>
  <si>
    <t>'052</t>
  </si>
  <si>
    <t>Extracción de lignito</t>
  </si>
  <si>
    <t>'06</t>
  </si>
  <si>
    <t>Extracción de petróleo crudo y gas natural</t>
  </si>
  <si>
    <t>'061</t>
  </si>
  <si>
    <t>Extracción de petróleo crudo</t>
  </si>
  <si>
    <t>'062</t>
  </si>
  <si>
    <t>Extracción de gas natural</t>
  </si>
  <si>
    <t>'07</t>
  </si>
  <si>
    <t>Extracción de minerales metalíferos</t>
  </si>
  <si>
    <t>'071</t>
  </si>
  <si>
    <t>Extracción de minerales de hierro</t>
  </si>
  <si>
    <t>'072</t>
  </si>
  <si>
    <t>Extracción de minerales metalíferos no ferrosos</t>
  </si>
  <si>
    <t>Extracción de minerales de uranio y torio</t>
  </si>
  <si>
    <t>Extracción de otros minerales metalíferos no ferrosos</t>
  </si>
  <si>
    <t>'08</t>
  </si>
  <si>
    <t>Explotación de otras minas y canteras</t>
  </si>
  <si>
    <t>'081</t>
  </si>
  <si>
    <t>Extracción de piedra, arena y arcilla</t>
  </si>
  <si>
    <t>'089</t>
  </si>
  <si>
    <t>Explotación de minas y canteras n.c.p.</t>
  </si>
  <si>
    <t>Extracción de minerales para la fabricación de abonos y productos químicos</t>
  </si>
  <si>
    <t>Extracción de turba</t>
  </si>
  <si>
    <t>Extracción de sal</t>
  </si>
  <si>
    <t>'09</t>
  </si>
  <si>
    <t>Actividades de servicios de apoyo para la explotación de minas y canteras</t>
  </si>
  <si>
    <t>'091</t>
  </si>
  <si>
    <t>Actividades de apoyo para la extracción de petróleo y gas natural</t>
  </si>
  <si>
    <t>'099</t>
  </si>
  <si>
    <t>Actividades de apoyo para otras actividades de explotación de minas y canteras</t>
  </si>
  <si>
    <t>Industrias manufactureras</t>
  </si>
  <si>
    <t>Elaboración de productos alimenticios</t>
  </si>
  <si>
    <t>Elaboración y conservación de carne</t>
  </si>
  <si>
    <t>Elaboración y conservación de pescado, crustáceos y moluscos</t>
  </si>
  <si>
    <t>Elaboración y conservación de frutas, legumbres y hortalizas</t>
  </si>
  <si>
    <t>Elaboración de aceites y grasas de origen vegetal y animal</t>
  </si>
  <si>
    <t>Elaboración de productos lácteos</t>
  </si>
  <si>
    <t>Elaboración de productos de molinería, almidones y productos derivados del almidón</t>
  </si>
  <si>
    <t>Elaboración de productos de molinería</t>
  </si>
  <si>
    <t>Elaboración de almidones y productos derivados del almidón</t>
  </si>
  <si>
    <t>Elaboración de otros productos alimenticios</t>
  </si>
  <si>
    <t>Elaboración de productos de panadería</t>
  </si>
  <si>
    <t>Elaboración de azúcar</t>
  </si>
  <si>
    <t>Elaboración de cacao y chocolate y de productos de confitería</t>
  </si>
  <si>
    <t>Elaboración de macarrones, fideos, alcuzcuz y productos farináceos similares</t>
  </si>
  <si>
    <t>Elaboración de comidas y platos preparados</t>
  </si>
  <si>
    <t>Elaboración de otros productos alimenticios n.c.p.</t>
  </si>
  <si>
    <t>Elaboración de piensos preparados para animales</t>
  </si>
  <si>
    <t>Elaboración de bebidas</t>
  </si>
  <si>
    <t>Destilación, rectificación y mezcla de bebidas alcohólicas</t>
  </si>
  <si>
    <t>Elaboración de vinos</t>
  </si>
  <si>
    <t>Elaboración de bebidas malteadas y de malta</t>
  </si>
  <si>
    <t>Elaboración de bebidas no alcohólicas; producción de aguas minerales y otras aguas embotelladas</t>
  </si>
  <si>
    <t>Elaboración de productos de tabaco</t>
  </si>
  <si>
    <t>Fabricación de productos textiles</t>
  </si>
  <si>
    <t>Hilatura, tejedura y acabado de productos textiles</t>
  </si>
  <si>
    <t>Preparación e hilatura de fibras textiles</t>
  </si>
  <si>
    <t>Tejedura de productos textiles</t>
  </si>
  <si>
    <t>Acabado de productos textiles</t>
  </si>
  <si>
    <t>Fabricación de otros productos textiles</t>
  </si>
  <si>
    <t>Fabricación de tejidos de punto y ganchillo</t>
  </si>
  <si>
    <t>Fabricación de artículos confeccionados de materiales textiles, excepto prendas de vestir</t>
  </si>
  <si>
    <t>Fabricación de tapices y alfombras</t>
  </si>
  <si>
    <t>Fabricación de cuerdas, cordeles, bramantes y redes</t>
  </si>
  <si>
    <t>Fabricación de otros productos textiles n.c.p.</t>
  </si>
  <si>
    <t>Fabricación de prendas de vestir</t>
  </si>
  <si>
    <t>Fabricación de prendas de vestir, excepto prendas de piel</t>
  </si>
  <si>
    <t>Fabricación de artículos de piel</t>
  </si>
  <si>
    <t>Fabricación de artículos de punto y ganchillo</t>
  </si>
  <si>
    <t>Fabricación de productos de cuero y productos conexos</t>
  </si>
  <si>
    <t>Curtido y adobo de cueros; fabricación de maletas, bolsos de mano y artículos de talabartería y guarnicionería; adobo y teñido de pieles</t>
  </si>
  <si>
    <t>Curtido y adobo de cueros; adobo y teñido de pieles</t>
  </si>
  <si>
    <t>Fabricación de maletas, bolsos de mano y artículos similares, y de artículos de talabartería y guarnicionería</t>
  </si>
  <si>
    <t>Fabricación de calzado</t>
  </si>
  <si>
    <t>Producción de madera y fabricación de productos de madera y corcho, excepto muebles; fabricación de artículos de paja y de materiales trenzables</t>
  </si>
  <si>
    <t>Aserrado y acepilladura de madera</t>
  </si>
  <si>
    <t>Fabricación de productos de madera, corcho, paja y materiales trenzables</t>
  </si>
  <si>
    <t>Fabricación de hojas de madera para enchapado y tableros a base de madera</t>
  </si>
  <si>
    <t>Fabricación de partes y piezas de carpintería para edificios y construcciones</t>
  </si>
  <si>
    <t>Fabricación de recipientes de madera</t>
  </si>
  <si>
    <t>Fabricación de otros productos de madera; fabricación de artículos de corcho, paja y materiales trenzables</t>
  </si>
  <si>
    <t>Fabricación de papel y de productos de papel</t>
  </si>
  <si>
    <t>Fabricación de pasta de madera, papel y cartón</t>
  </si>
  <si>
    <t>Fabricación de papel y cartón ondulado y de envases de papel y cartón</t>
  </si>
  <si>
    <t>Fabricación de otros artículos de papel y cartón</t>
  </si>
  <si>
    <t>Impresión y reproducción de grabaciones</t>
  </si>
  <si>
    <t>Impresión y actividades de servicios relacionadas con la impresión</t>
  </si>
  <si>
    <t>Impresión</t>
  </si>
  <si>
    <t>Actividades de servicios relacionadas con la impresión</t>
  </si>
  <si>
    <t>Reproducción de grabaciones</t>
  </si>
  <si>
    <t>Fabricación de coque y productos de la refinación del petróleo</t>
  </si>
  <si>
    <t>Fabricación de productos de hornos de coque</t>
  </si>
  <si>
    <t>Fabricación de productos de la refinación del petróleo</t>
  </si>
  <si>
    <t>Fabricación de sustancias y productos químicos</t>
  </si>
  <si>
    <t>Fabricación de sustancias químicas básicas, de abonos y compuestos de nitrógeno y de plásticos y caucho sintético en formas primarias</t>
  </si>
  <si>
    <t>Fabricación de sustancias químicas básicas</t>
  </si>
  <si>
    <t>Fabricación de abonos y compuestos de nitrógeno</t>
  </si>
  <si>
    <t>Fabricación de plásticos y caucho sintético en formas primarias</t>
  </si>
  <si>
    <t>Fabricación de otros productos químicos</t>
  </si>
  <si>
    <t>Fabricación de plaguicidas y otros productos químicos de uso agropecuario</t>
  </si>
  <si>
    <t>Fabricación de pinturas, barnices y productos de revestimiento similares, tintas de imprenta y masillas</t>
  </si>
  <si>
    <t>Fabricación de jabones y detergentes, preparados para limpiar y pulir, perfumes y preparados de tocador</t>
  </si>
  <si>
    <t>Fabricación de otros productos químicos n.c.p.</t>
  </si>
  <si>
    <t>Fabricación de fibras artificiales</t>
  </si>
  <si>
    <t>Fabricación de productos farmacéuticos, sustancias químicas medicinales y productos botánicos de uso farmacéutico</t>
  </si>
  <si>
    <t>Fabricación de productos de caucho y de plástico</t>
  </si>
  <si>
    <t>Fabricación de productos de caucho</t>
  </si>
  <si>
    <t>Fabricación de cubiertas y cámaras de caucho; recauchutado y renovación de cubiertas de caucho</t>
  </si>
  <si>
    <t>Fabricación de otros productos de caucho</t>
  </si>
  <si>
    <t>Fabricación de productos de plástico</t>
  </si>
  <si>
    <t>Fabricación de otros productos minerales no metálicos</t>
  </si>
  <si>
    <t>Fabricación de vidrio y productos de vidrio</t>
  </si>
  <si>
    <t>Fabricación de productos minerales no metálicos n.c.p.</t>
  </si>
  <si>
    <t>Fabricación de productos refractarios</t>
  </si>
  <si>
    <t>Fabricación de materiales de construcción de arcilla</t>
  </si>
  <si>
    <t>Fabricación de otros productos de porcelana y de cerámica</t>
  </si>
  <si>
    <t>Fabricación de cemento, cal y yeso</t>
  </si>
  <si>
    <t>Fabricación de artículos de hormigón, cemento y yeso</t>
  </si>
  <si>
    <t>Corte, talla y acabado de la piedra</t>
  </si>
  <si>
    <t>Fabricación de otros productos minerales no metálicos n.c.p.</t>
  </si>
  <si>
    <t>Fabricación de metales comunes</t>
  </si>
  <si>
    <t>Industrias básicas de hierro y acero</t>
  </si>
  <si>
    <t>Fabricación de productos primarios de metales preciosos y otros metales no ferrosos</t>
  </si>
  <si>
    <t>Fundición de metales</t>
  </si>
  <si>
    <t>Fundición de hierro y acero</t>
  </si>
  <si>
    <t>Fundición de metales no ferrosos</t>
  </si>
  <si>
    <t>Fabricación de productos elaborados de metal, excepto maquinaria y equipo</t>
  </si>
  <si>
    <t>Fabricación de productos metálicos para uso estructural, tanques, depósitos y recipientes de metal</t>
  </si>
  <si>
    <t>Fabricación de productos metálicos para uso estructural</t>
  </si>
  <si>
    <t>Fabricación de tanques, depósitos y recipientes de metal</t>
  </si>
  <si>
    <t>Fabricación de generadores de vapor, excepto calderas de agua caliente para calefacción central</t>
  </si>
  <si>
    <t>Fabricación de armas y municiones</t>
  </si>
  <si>
    <t>Fabricación de otros productos elaborados de metal; actividades de servicios de trabajo de metales</t>
  </si>
  <si>
    <t>Forja, prensado, estampado y laminado de metales; pulvimetalurgia</t>
  </si>
  <si>
    <t>Tratamiento y revestimiento de metales; maquinado</t>
  </si>
  <si>
    <t>Fabricación de artículos de cuchillería, herramientas de mano y artículos de ferretería</t>
  </si>
  <si>
    <t>Fabricación de otros productos elaborados de metal n.c.p.</t>
  </si>
  <si>
    <t>Fabricación de productos de informática, de electrónica y de óptica</t>
  </si>
  <si>
    <t>Fabricación de componentes y tableros electrónicos</t>
  </si>
  <si>
    <t>Fabricación de ordenadores y equipo periférico</t>
  </si>
  <si>
    <t>Fabricación de equipo de comunicaciones</t>
  </si>
  <si>
    <t>Fabricación de aparatos electrónicos de consumo</t>
  </si>
  <si>
    <t>Fabricación de equipo de medición, prueba, navegación y control y de relojes</t>
  </si>
  <si>
    <t>Fabricación de equipo de medición, prueba, navegación y control</t>
  </si>
  <si>
    <t>Fabricación de equipo de irradiación y equipo electrónico de uso médico y terapéutico</t>
  </si>
  <si>
    <t>Fabricación de instrumentos ópticos y equipo fotográfico</t>
  </si>
  <si>
    <t>Fabricación de soportes magnéticos y ópticos</t>
  </si>
  <si>
    <t>Fabricación de equipo eléctrico</t>
  </si>
  <si>
    <t>Fabricación de motores, generadores y transformadores eléctricos y aparatos de distribución y control de la energía eléctrica</t>
  </si>
  <si>
    <t>Fabricación de pilas, baterías y acumuladores</t>
  </si>
  <si>
    <t>Fabricación de cables y dispositivos de cableado</t>
  </si>
  <si>
    <t>Fabricación de cables de fibra óptica</t>
  </si>
  <si>
    <t>Fabricación de otros hilos y cables eléctricos</t>
  </si>
  <si>
    <t>Fabricación de dispositivos de cableado</t>
  </si>
  <si>
    <t>Fabricación de equipo eléctrico de iluminación</t>
  </si>
  <si>
    <t>Fabricación de aparatos de uso doméstico</t>
  </si>
  <si>
    <t>Fabricación de otros tipos de equipo eléctrico</t>
  </si>
  <si>
    <t>Fabricación de maquinaria y equipo n.c.p.</t>
  </si>
  <si>
    <t>Fabricación de maquinaria de uso general</t>
  </si>
  <si>
    <t>Fabricación de motores y turbinas, excepto motores para aeronaves, vehículos automotores y motocicletas</t>
  </si>
  <si>
    <t>Fabricación de equipo de propulsión de fluidos</t>
  </si>
  <si>
    <t>Fabricación de otras bombas, compresores, grifos y válvulas</t>
  </si>
  <si>
    <t>Fabricación de cojinetes, engranajes, trenes de engranajes y piezas de transmisión</t>
  </si>
  <si>
    <t>Fabricación de hornos, hogares y quemadores</t>
  </si>
  <si>
    <t>Fabricación de equipo de elevación y manipulación</t>
  </si>
  <si>
    <t>Fabricación de maquinaria y equipo de oficina (excepto ordenadores y equipo periférico)</t>
  </si>
  <si>
    <t>Fabricación de herramientas de mano motorizadas</t>
  </si>
  <si>
    <t>Fabricación de otros tipos de maquinaria de uso general</t>
  </si>
  <si>
    <t>Fabricación de maquinaria de uso especial</t>
  </si>
  <si>
    <t>Fabricación de maquinaria agropecuaria y forestal</t>
  </si>
  <si>
    <t>Fabricación de maquinaria para la conformación de metales y de máquinas herramienta</t>
  </si>
  <si>
    <t>Fabricación de maquinaria metalúrgica</t>
  </si>
  <si>
    <t>Fabricación de maquinaria para la explotación de minas y canteras y para obras de construcción</t>
  </si>
  <si>
    <t>Fabricación de maquinaria para la elaboración de alimentos, bebidas y tabaco</t>
  </si>
  <si>
    <t>Fabricación de maquinaria para la elaboración de productos textiles, prendas de vestir y cueros</t>
  </si>
  <si>
    <t>Fabricación de otros tipos de maquinaria de uso especial</t>
  </si>
  <si>
    <t>Fabricación de vehículos automotores, remolques y semirremolques</t>
  </si>
  <si>
    <t>Fabricación de vehículos automotores</t>
  </si>
  <si>
    <t>Fabricación de carrocerías para vehículos automotores; fabricación de remolques y semirremolques</t>
  </si>
  <si>
    <t>Fabricación de partes, piezas y accesorios para vehículos automotores</t>
  </si>
  <si>
    <t>Fabricación de otro equipo de transporte</t>
  </si>
  <si>
    <t>Construcción de buques y otras embarcaciones</t>
  </si>
  <si>
    <t>Construcción de buques y estructuras flotantes</t>
  </si>
  <si>
    <t>Construcción de embarcaciones de recreo y de deporte</t>
  </si>
  <si>
    <t>Fabricación de locomotoras y material rodante</t>
  </si>
  <si>
    <t>Fabricación de aeronaves, naves espaciales y maquinaria conexa</t>
  </si>
  <si>
    <t>Fabricación de vehículos militares de combate</t>
  </si>
  <si>
    <t>Fabricación de equipo de transporte n.c.p.</t>
  </si>
  <si>
    <t>Fabricación de motocicletas</t>
  </si>
  <si>
    <t>Fabricación de bicicletas y de sillones de ruedas para inválidos</t>
  </si>
  <si>
    <t>Fabricación de otros tipos de equipo de transporte n.c.p.</t>
  </si>
  <si>
    <t>Fabricación de muebles</t>
  </si>
  <si>
    <t>Otras industrias manufactureras</t>
  </si>
  <si>
    <t>Fabricación de joyas, bisutería y artículos conexos</t>
  </si>
  <si>
    <t>Fabricación de joyas y artículos conexos</t>
  </si>
  <si>
    <t>Fabricación de bisutería y artículos conexos</t>
  </si>
  <si>
    <t>Fabricación de instrumentos de música</t>
  </si>
  <si>
    <t>Fabricación de artículos de deporte</t>
  </si>
  <si>
    <t>Fabricación de juegos y juguetes</t>
  </si>
  <si>
    <t>Fabricación de instrumentos y materiales médicos y odontológicos</t>
  </si>
  <si>
    <t>Otras industrias manufactureras n.c.p.</t>
  </si>
  <si>
    <t>Reparación e instalación de maquinaria y equipo</t>
  </si>
  <si>
    <t>Reparación de productos elaborados de metal, maquinaria y equipo</t>
  </si>
  <si>
    <t>Reparación de productos elaborados de metal</t>
  </si>
  <si>
    <t>Reparación de maquinaria</t>
  </si>
  <si>
    <t>Reparación de equipo electrónico y óptico</t>
  </si>
  <si>
    <t>Reparación de equipo eléctrico</t>
  </si>
  <si>
    <t>Reparación de equipo de transporte, excepto vehículos automotores</t>
  </si>
  <si>
    <t>Reparación de otros tipos de equipo</t>
  </si>
  <si>
    <t>Instalación de maquinaria y equipo industriales</t>
  </si>
  <si>
    <t>Suministro de electricidad, gas, vapor y aire acondicionado</t>
  </si>
  <si>
    <t>Generación, transmisión y distribución de energía eléctrica</t>
  </si>
  <si>
    <t>Fabricación de gas; distribución de combustibles gaseosos por tuberías</t>
  </si>
  <si>
    <t>Suministro de vapor y de aire acondicionado</t>
  </si>
  <si>
    <t>E</t>
  </si>
  <si>
    <t>Suministro de agua; evacuación de aguas residuales, gestión de desechos y descontaminación</t>
  </si>
  <si>
    <t>Captación, tratamiento y distribución de agua</t>
  </si>
  <si>
    <t>Evacuación de aguas residuales</t>
  </si>
  <si>
    <t>Recogida, tratamiento y eliminación de desechos; recuperación de materiales</t>
  </si>
  <si>
    <t>Recogida de desechos</t>
  </si>
  <si>
    <t>Recogida de desechos no peligrosos</t>
  </si>
  <si>
    <t>Recogida de desechos peligrosos</t>
  </si>
  <si>
    <t>Tratamiento y eliminación de desechos</t>
  </si>
  <si>
    <t>Tratamiento y eliminación de desechos no peligrosos</t>
  </si>
  <si>
    <t>Tratamiento y eliminación de desechos peligrosos</t>
  </si>
  <si>
    <t>Recuperación de materiales</t>
  </si>
  <si>
    <t>Actividades de descontaminación y otros servicios de gestión de desechos</t>
  </si>
  <si>
    <t>F</t>
  </si>
  <si>
    <t>Construcción</t>
  </si>
  <si>
    <t>Construcción de edificios</t>
  </si>
  <si>
    <t>Obras de ingeniería civil</t>
  </si>
  <si>
    <t>Construcción de carreteras y vías de ferrocarril</t>
  </si>
  <si>
    <t>Construcción de proyectos de servicio público</t>
  </si>
  <si>
    <t>Construcción de otras obras de ingeniería civil</t>
  </si>
  <si>
    <t>Actividades especializadas de construcción</t>
  </si>
  <si>
    <t>Demolición y preparación del terreno</t>
  </si>
  <si>
    <t>Demolición</t>
  </si>
  <si>
    <t>Preparación del terreno</t>
  </si>
  <si>
    <t>Instalaciones eléctricas y de fontanería y otras instalaciones para obras de construcción</t>
  </si>
  <si>
    <t>Instalaciones eléctricas</t>
  </si>
  <si>
    <t>Instalaciones de fontanería, calefacción y aire acondicionado</t>
  </si>
  <si>
    <t>Otras instalaciones para obras de construcción</t>
  </si>
  <si>
    <t>Terminación y acabado de edificios</t>
  </si>
  <si>
    <t>Otras actividades especializadas de construcción</t>
  </si>
  <si>
    <t>G</t>
  </si>
  <si>
    <t>Comercio al por mayor y al por menor; reparación de vehículos automotores y motocicletas</t>
  </si>
  <si>
    <t>Comercio al por mayor y al por menor y reparación de vehículos automotores y motocicletas</t>
  </si>
  <si>
    <t>Venta de vehículos automotores</t>
  </si>
  <si>
    <t>Mantenimiento y reparación de vehículos automotores</t>
  </si>
  <si>
    <t>Venta de partes, piezas y accesorios para vehículos automotores</t>
  </si>
  <si>
    <t>Venta, mantenimiento y reparación de motocicletas y sus partes, piezas y accesorios</t>
  </si>
  <si>
    <t>Comercio al por mayor, excepto el de vehículos automotores y motocicletas</t>
  </si>
  <si>
    <t>Venta al por mayor a cambio de una retribución o por contrata</t>
  </si>
  <si>
    <t>Venta al por mayor de materias primas agropecuarias y animales vivos</t>
  </si>
  <si>
    <t>Venta al por mayor de alimentos, bebidas y tabaco</t>
  </si>
  <si>
    <t>Venta al por mayor de enseres domésticos</t>
  </si>
  <si>
    <t>Venta al por mayor de productos textiles, prendas de vestir y calzado</t>
  </si>
  <si>
    <t>Venta al por mayor de otros enseres domésticos</t>
  </si>
  <si>
    <t>Venta al por mayor de maquinaria, equipo y materiales</t>
  </si>
  <si>
    <t>Venta al por mayor de ordenadores, equipo periférico y programas de informática</t>
  </si>
  <si>
    <t>Venta al por mayor de equipo, partes y piezas electrónicos y de telecomunicaciones</t>
  </si>
  <si>
    <t>Venta al por mayor de maquinaria, equipo y materiales agropecuarios</t>
  </si>
  <si>
    <t>Venta al por mayor de otros tipos de maquinaria y equipo</t>
  </si>
  <si>
    <t>Otras actividades de venta al por mayor especializada</t>
  </si>
  <si>
    <t>Venta al por mayor de combustibles sólidos, líquidos y gaseosos y productos conexos</t>
  </si>
  <si>
    <t>Venta al por mayor de metales y minerales metalíferos</t>
  </si>
  <si>
    <t>Venta al por mayor de materiales de construcción, artículos de ferretería y equipo y materiales de fontanería y calefacción</t>
  </si>
  <si>
    <t>Venta al por mayor de desperdicios, desechos y chatarra y otros productos n.c.p.</t>
  </si>
  <si>
    <t>Venta al por mayor no especializada</t>
  </si>
  <si>
    <t>Comercio al por menor, excepto el de vehículos automotores y motocicletas</t>
  </si>
  <si>
    <t>Venta al por menor en comercios no especializados</t>
  </si>
  <si>
    <t>Venta al por menor en comercios no especializados con predominio de la venta de alimentos, bebidas o tabaco</t>
  </si>
  <si>
    <t>Otras actividades de venta al por menor en comercios no especializados</t>
  </si>
  <si>
    <t>Venta al por menor de alimentos, bebidas y tabaco en comercios especializados</t>
  </si>
  <si>
    <t>Venta al por menor de alimentos en comercios especializados</t>
  </si>
  <si>
    <t>Venta al por menor de bebidas en comercios especializados</t>
  </si>
  <si>
    <t>Venta al por menor de productos de tabaco en comercios especializados</t>
  </si>
  <si>
    <t>Venta al por menor de combustibles para vehículos automotores en comercios especializados</t>
  </si>
  <si>
    <t>Venta al por menor de equipo de información y de comunicaciones en comercios especializados</t>
  </si>
  <si>
    <t>Venta al por menor de ordenadores, equipo periférico, programas de informática y equipo de telecomunicaciones en comercios especializados</t>
  </si>
  <si>
    <t>Venta al por menor de equipo de sonido y de video en comercios especializados</t>
  </si>
  <si>
    <t>Venta al por menor de otros enseres domésticos en comercios especializados</t>
  </si>
  <si>
    <t>Venta al por menor de productos textiles en comercios especializados</t>
  </si>
  <si>
    <t>Venta al por menor de artículos de ferretería, pinturas y productos de vidrio en comercios especializados</t>
  </si>
  <si>
    <t>Venta al por menor de tapices, alfombras y cubrimientos para paredes y pisos en comercios especializados</t>
  </si>
  <si>
    <t>Venta al por menor de aparatos eléctricos de uso doméstico, muebles, equipo de iluminación y otros enseres domésticos en comercios especializados</t>
  </si>
  <si>
    <t>Venta al por menor de productos culturales y recreativos en comercios especializados</t>
  </si>
  <si>
    <t>Venta al por menor de libros, periódicos y artículos de papelería en comercios especializados</t>
  </si>
  <si>
    <t>Venta al por menor de grabaciones de música y de vídeo en comercios especializados</t>
  </si>
  <si>
    <t>Venta al por menor de equipo de deporte en comercios especializados</t>
  </si>
  <si>
    <t>Venta al por menor de juegos y juguetes en comercios especializados</t>
  </si>
  <si>
    <t>Venta al por menor de otros productos en comercios especializados</t>
  </si>
  <si>
    <t>Venta al por menor de prendas de vestir, calzado y artículos de cuero en comercios especializados</t>
  </si>
  <si>
    <t>Venta al por menor de productos farmacéuticos y médicos, cosméticos y artículos de tocador en comercios especializados</t>
  </si>
  <si>
    <t>Venta al por menor de otros productos nuevos en comercios especializados</t>
  </si>
  <si>
    <t>Venta al por menor de artículos de segunda mano</t>
  </si>
  <si>
    <t>Venta al por menor en puestos de venta y mercados</t>
  </si>
  <si>
    <t>Venta al por menor de alimentos, bebidas y tabaco en puestos de venta y mercados</t>
  </si>
  <si>
    <t>Venta al por menor de productos textiles, prendas de vestir y calzado en puestos de venta y mercados</t>
  </si>
  <si>
    <t>Venta al por menor de otros productos en puestos de venta y mercados</t>
  </si>
  <si>
    <t>Venta al por menor no realizada en comercios, puestos de venta o mercados</t>
  </si>
  <si>
    <t>Venta al por menor por correo y por Internet</t>
  </si>
  <si>
    <t>Otras actividades de venta al por menor no realizadas en comercios, puestos de venta o mercados</t>
  </si>
  <si>
    <t>H</t>
  </si>
  <si>
    <t>Transporte y almacenamiento</t>
  </si>
  <si>
    <t>Transporte por vía terrestre y transporte por tuberías</t>
  </si>
  <si>
    <t>Transporte por ferrocarril</t>
  </si>
  <si>
    <t>Transporte interurbano de pasajeros por ferrocarril</t>
  </si>
  <si>
    <t>Transporte de carga por ferrocarril</t>
  </si>
  <si>
    <t>Otras actividades de transporte por vía terrestre</t>
  </si>
  <si>
    <t>Transporte urbano y suburbano de pasajeros por vía terrestre</t>
  </si>
  <si>
    <t>Transporte de carga por carretera</t>
  </si>
  <si>
    <t>Transporte por tuberías</t>
  </si>
  <si>
    <t>Transporte por vía acuática</t>
  </si>
  <si>
    <t>Transporte marítimo y de cabotaje</t>
  </si>
  <si>
    <t>Transporte de pasajeros marítimo y de cabotaje</t>
  </si>
  <si>
    <t>Transporte de carga marítimo y de cabotaje</t>
  </si>
  <si>
    <t>Transporte por vías de navegación interiores</t>
  </si>
  <si>
    <t>Transporte de pasajeros por vías de navegación interiores</t>
  </si>
  <si>
    <t>Transporte de carga por vías de navegación interiores</t>
  </si>
  <si>
    <t>Transporte por vía aérea</t>
  </si>
  <si>
    <t>Transporte de pasajeros por vía aérea</t>
  </si>
  <si>
    <t>Transporte de carga por vía aérea</t>
  </si>
  <si>
    <t>Almacenamiento y actividades de apoyo al transporte</t>
  </si>
  <si>
    <t>Almacenamiento y depósito</t>
  </si>
  <si>
    <t>Actividades de apoyo al transporte</t>
  </si>
  <si>
    <t>Actividades de servicios vinculadas al transporte terrestre</t>
  </si>
  <si>
    <t>Actividades de servicios vinculadas al transporte acuático</t>
  </si>
  <si>
    <t>Actividades de servicios vinculadas al transporte aéreo</t>
  </si>
  <si>
    <t>Manipulación de la carga</t>
  </si>
  <si>
    <t>Otras actividades de apoyo al transporte</t>
  </si>
  <si>
    <t>Actividades postales y de mensajería</t>
  </si>
  <si>
    <t>Actividades postales</t>
  </si>
  <si>
    <t>Actividades de mensajería</t>
  </si>
  <si>
    <t>I</t>
  </si>
  <si>
    <t>Actividades de alojamiento y de servicio de comidas</t>
  </si>
  <si>
    <t>Actividades de alojamiento</t>
  </si>
  <si>
    <t>Actividades de alojamiento para estancias cortas</t>
  </si>
  <si>
    <t>Actividades de campamentos, parques de vehículos recreativos y parques de caravanas</t>
  </si>
  <si>
    <t>Otras actividades de alojamiento</t>
  </si>
  <si>
    <t>Actividades de servicio de comidas y bebidas</t>
  </si>
  <si>
    <t>Actividades de restaurantes y de servicio móvil de comidas</t>
  </si>
  <si>
    <t>Suministro de comidas por encargo y otras actividades de servicio de comidas</t>
  </si>
  <si>
    <t>Suministro de comidas por encargo</t>
  </si>
  <si>
    <t>Otras actividades de servicio de comidas</t>
  </si>
  <si>
    <t>Actividades de servicio de bebidas</t>
  </si>
  <si>
    <t>J</t>
  </si>
  <si>
    <t>Información y comunicaciones</t>
  </si>
  <si>
    <t>Actividades de edición</t>
  </si>
  <si>
    <t>Edición de libros y publicaciones periódicas y otras actividades de edición</t>
  </si>
  <si>
    <t>Edición de libros</t>
  </si>
  <si>
    <t>Edición de directorios y listas de correo</t>
  </si>
  <si>
    <t>Edición de periódicos, revistas y otras publicaciones periódicas</t>
  </si>
  <si>
    <t>Otras actividades de edición</t>
  </si>
  <si>
    <t>Edición de programas informáticos</t>
  </si>
  <si>
    <t>Actividades de producción de películas cinematográficas, vídeos y programas de televisión, grabación de sonido y edición de música</t>
  </si>
  <si>
    <t>Actividades de producción de películas cinematográficas, vídeos y programas de televisión</t>
  </si>
  <si>
    <t>Actividades de postproducción de películas cinematográficas, vídeos y programas de televisión</t>
  </si>
  <si>
    <t>Actividades de distribución de películas cinematográficas, vídeos y programas de televisión</t>
  </si>
  <si>
    <t>Actividades de exhibición de películas cinematográficas y cintas de vídeo</t>
  </si>
  <si>
    <t>Actividades de grabación de sonido y edición de música</t>
  </si>
  <si>
    <t>Actividades de programación y transmisión</t>
  </si>
  <si>
    <t>Transmisiones de radio</t>
  </si>
  <si>
    <t>Programación y transmisiones de televisión</t>
  </si>
  <si>
    <t>Telecomunicaciones</t>
  </si>
  <si>
    <t>Actividades de telecomunicaciones alámbricas</t>
  </si>
  <si>
    <t>Actividades de telecomunicaciones inalámbricas</t>
  </si>
  <si>
    <t>Actividades de telecomunicaciones por satélite</t>
  </si>
  <si>
    <t>Otras actividades de telecomunicaciones</t>
  </si>
  <si>
    <t>Programación informática, consultoría de informática y actividades conexas</t>
  </si>
  <si>
    <t>Programación informática</t>
  </si>
  <si>
    <t>Consultoría de informática y gestión de instalaciones informáticas</t>
  </si>
  <si>
    <t>Otras actividades de tecnología de la información y de servicios informáticos</t>
  </si>
  <si>
    <t>Actividades de servicios de información</t>
  </si>
  <si>
    <t>Procesamiento de datos, hospedaje y actividades conexas; portales web</t>
  </si>
  <si>
    <t>Procesamiento de datos, hospedaje y actividades conexas</t>
  </si>
  <si>
    <t>Portales web</t>
  </si>
  <si>
    <t>Otras actividades de servicios de información</t>
  </si>
  <si>
    <t>Actividades de agencias de noticias</t>
  </si>
  <si>
    <t>Otras actividades de servicios de información n.c.p.</t>
  </si>
  <si>
    <t>K</t>
  </si>
  <si>
    <t>Actividades financieras y de seguros</t>
  </si>
  <si>
    <t>Actividades de servicios financieros, excepto las de seguros y fondos de pensiones</t>
  </si>
  <si>
    <t>Intermediación monetaria</t>
  </si>
  <si>
    <t>Banca central</t>
  </si>
  <si>
    <t>Otros tipos de intermediación monetaria</t>
  </si>
  <si>
    <t>Actividades de sociedades de cartera</t>
  </si>
  <si>
    <t>Fondos y sociedades de inversión y entidades financieras similares</t>
  </si>
  <si>
    <t>Otras actividades de servicios financieros, excepto las de seguros y fondos de pensiones</t>
  </si>
  <si>
    <t>Arrendamiento financiero</t>
  </si>
  <si>
    <t>Otras actividades de concesión de crédito</t>
  </si>
  <si>
    <t>Otras actividades de servicios financieros, excepto las de seguros y fondos de pensiones, n.c.p.</t>
  </si>
  <si>
    <t>Seguros, reaseguros y fondos de pensiones, excepto planes de seguridad social de afiliación obligatoria</t>
  </si>
  <si>
    <t>Seguros</t>
  </si>
  <si>
    <t>Seguros de vida</t>
  </si>
  <si>
    <t>Seguros generales</t>
  </si>
  <si>
    <t>Reaseguros</t>
  </si>
  <si>
    <t>Fondos de pensiones</t>
  </si>
  <si>
    <t>Actividades auxiliares de las actividades de servicios financieros</t>
  </si>
  <si>
    <t>Actividades auxiliares de las actividades de servicios financieros, excepto las de seguros y fondos de pensiones</t>
  </si>
  <si>
    <t>Administración de mercados financieros</t>
  </si>
  <si>
    <t>Corretaje de valores y de contratos de productos básicos</t>
  </si>
  <si>
    <t>Otras actividades auxiliares de las actividades de servicios financieros</t>
  </si>
  <si>
    <t>Actividades auxiliares de las actividades de seguros y fondos de pensiones</t>
  </si>
  <si>
    <t>Evaluación de riesgos y daños</t>
  </si>
  <si>
    <t>Actividades de agentes y corredores de seguros</t>
  </si>
  <si>
    <t>Otras actividades auxiliares de las actividades de seguros y fondos de pensiones</t>
  </si>
  <si>
    <t>Actividades de gestión de fondos</t>
  </si>
  <si>
    <t>L</t>
  </si>
  <si>
    <t>Actividades inmobiliarias</t>
  </si>
  <si>
    <t>Actividades inmobiliarias realizadas con bienes propios o arrendados</t>
  </si>
  <si>
    <t>Actividades inmobiliarias realizadas a cambio de una retribución o por contrata</t>
  </si>
  <si>
    <t>M</t>
  </si>
  <si>
    <t>Actividades profesionales, científicas y técnicas</t>
  </si>
  <si>
    <t>Actividades jurídicas y de contabilidad</t>
  </si>
  <si>
    <t>Actividades jurídicas</t>
  </si>
  <si>
    <t>Actividades de contabilidad, teneduría de libros y auditoría; consultoría fiscal</t>
  </si>
  <si>
    <t>Actividades de oficinas principales; actividades de consultoría de gestión</t>
  </si>
  <si>
    <t>Actividades de oficinas principales</t>
  </si>
  <si>
    <t>Actividades de consultoría de gestión</t>
  </si>
  <si>
    <t>Actividades de arquitectura e ingeniería; ensayos y análisis técnicos</t>
  </si>
  <si>
    <t>Actividades de arquitectura e ingeniería y actividades conexas de consultoría técnica</t>
  </si>
  <si>
    <t>Ensayos y análisis técnicos</t>
  </si>
  <si>
    <t>Investigación científica y desarrollo</t>
  </si>
  <si>
    <t>Investigaciones y desarrollo experimental en el campo de las ciencias naturales y la ingeniería</t>
  </si>
  <si>
    <t>Investigaciones y desarrollo experimental en el campo de las ciencias sociales y las humanidades</t>
  </si>
  <si>
    <t>Publicidad y estudios de mercado</t>
  </si>
  <si>
    <t>Publicidad</t>
  </si>
  <si>
    <t>Estudios de mercado y encuestas de opinión pública</t>
  </si>
  <si>
    <t>Otras actividades profesionales, científicas y técnicas</t>
  </si>
  <si>
    <t>Actividades especializadas de diseño</t>
  </si>
  <si>
    <t>Actividades de fotografía</t>
  </si>
  <si>
    <t>Otras actividades profesionales, científicas y técnicas n.c.p.</t>
  </si>
  <si>
    <t>Actividades veterinarias</t>
  </si>
  <si>
    <t>N</t>
  </si>
  <si>
    <t>Actividades de servicios administrativos y de apoyo</t>
  </si>
  <si>
    <t>Actividades de alquiler y arrendamiento</t>
  </si>
  <si>
    <t>Alquiler y arrendamiento de vehículos automotores</t>
  </si>
  <si>
    <t>Alquiler y arrendamiento de efectos personales y enseres domésticos</t>
  </si>
  <si>
    <t>Alquiler y arrendamiento de equipo recreativo y deportivo</t>
  </si>
  <si>
    <t>Alquiler de cintas de vídeo y discos</t>
  </si>
  <si>
    <t>Alquiler y arrendamiento de otros efectos personales y enseres domésticos</t>
  </si>
  <si>
    <t>Alquiler y arrendamiento de otros tipos de maquinaria, equipo y bienes tangibles</t>
  </si>
  <si>
    <t>Arrendamiento de propiedad intelectual y productos similares, excepto obras protegidas por derechos de autor</t>
  </si>
  <si>
    <t>Actividades de empleo</t>
  </si>
  <si>
    <t>Actividades de agencias de empleo</t>
  </si>
  <si>
    <t>Actividades de agencias de empleo temporal</t>
  </si>
  <si>
    <t>Otras actividades de dotación de recursos humanos</t>
  </si>
  <si>
    <t>Actividades de agencias de viajes y operadores turísticos y servicios de reservas y actividades conexas</t>
  </si>
  <si>
    <t>Actividades de agencias de viajes y operadores turísticos</t>
  </si>
  <si>
    <t>Actividades de agencias de viajes</t>
  </si>
  <si>
    <t>Actividades de operadores turísticos</t>
  </si>
  <si>
    <t>Otros servicios de reservas y actividades conexas</t>
  </si>
  <si>
    <t>Actividades de seguridad e investigación</t>
  </si>
  <si>
    <t>Actividades de seguridad privada</t>
  </si>
  <si>
    <t>Actividades de servicios de sistemas de seguridad</t>
  </si>
  <si>
    <t>Actividades de investigación</t>
  </si>
  <si>
    <t>Actividades de servicios a edificios y de paisajismo</t>
  </si>
  <si>
    <t>Actividades combinadas de apoyo a instalaciones</t>
  </si>
  <si>
    <t>Actividades de limpieza</t>
  </si>
  <si>
    <t>Limpieza general de edificios</t>
  </si>
  <si>
    <t>Otras actividades de limpieza de edificios y de instalaciones industriales</t>
  </si>
  <si>
    <t>Actividades de paisajismo y servicios de mantenimiento conexos</t>
  </si>
  <si>
    <t>Actividades administrativas y de apoyo de oficina y otras actividades de apoyo a las empresas</t>
  </si>
  <si>
    <t>Actividades administrativas y de apoyo de oficina</t>
  </si>
  <si>
    <t>Actividades combinadas de servicios administrativos de oficina</t>
  </si>
  <si>
    <t>Fotocopiado, preparación de documentos y otras actividades especializadas de apoyo de oficina</t>
  </si>
  <si>
    <t>Actividades de centros de llamadas</t>
  </si>
  <si>
    <t>Organización de convenciones y exposiciones comerciales</t>
  </si>
  <si>
    <t>Actividades de servicios de apoyo a las empresas n.c.p.</t>
  </si>
  <si>
    <t>Actividades de agencias de cobro y agencias de calificación crediticia</t>
  </si>
  <si>
    <t>Actividades de envasado y empaquetado</t>
  </si>
  <si>
    <t>Otras actividades de servicios de apoyo a las empresas n.c.p.</t>
  </si>
  <si>
    <t>O</t>
  </si>
  <si>
    <t>Administración pública y defensa; planes de seguridad social de afiliación obligatoria</t>
  </si>
  <si>
    <t>Administración del Estado y aplicación de la política económica y social de la comunidad</t>
  </si>
  <si>
    <t>Actividades de la administración pública en general</t>
  </si>
  <si>
    <t>Regulación de las actividades de organismos que prestan servicios sanitarios, educativos, culturales y otros servicios sociales, excepto servicios de seguridad social</t>
  </si>
  <si>
    <t>Regulación y facilitación de la actividad económica</t>
  </si>
  <si>
    <t>Prestación de servicios a la comunidad en general</t>
  </si>
  <si>
    <t>Relaciones exteriores</t>
  </si>
  <si>
    <t>Actividades de defensa</t>
  </si>
  <si>
    <t>Actividades de mantenimiento del orden público y de seguridad</t>
  </si>
  <si>
    <t>Actividades de planes de seguridad social de afiliación obligatoria</t>
  </si>
  <si>
    <t>P</t>
  </si>
  <si>
    <t>Enseñanza</t>
  </si>
  <si>
    <t>Enseñanza preescolar y primaria</t>
  </si>
  <si>
    <t>Enseñanza secundaria</t>
  </si>
  <si>
    <t>Enseñanza secundaria de formación general</t>
  </si>
  <si>
    <t>Enseñanza secundaria de formación técnica y profesional</t>
  </si>
  <si>
    <t>Enseñanza superior</t>
  </si>
  <si>
    <t>Otros tipos de enseñanza</t>
  </si>
  <si>
    <t>Enseñanza deportiva y recreativa</t>
  </si>
  <si>
    <t>Enseñanza cultural</t>
  </si>
  <si>
    <t>Otros tipos de enseñanza n.c.p.</t>
  </si>
  <si>
    <t>Actividades de apoyo a la enseñanza</t>
  </si>
  <si>
    <t>Q</t>
  </si>
  <si>
    <t>Actividades de atención de la salud humana y de asistencia social</t>
  </si>
  <si>
    <t>Actividades de atención de la salud humana</t>
  </si>
  <si>
    <t>Actividades de hospitales</t>
  </si>
  <si>
    <t>Actividades de médicos y odontólogos</t>
  </si>
  <si>
    <t>Otras actividades de atención de la salud humana</t>
  </si>
  <si>
    <t>Actividades de atención en instituciones</t>
  </si>
  <si>
    <t>Actividades de atención de enfermería en instituciones</t>
  </si>
  <si>
    <t>Actividades de atención en instituciones para personas con retraso mental, enfermos mentales y toxicómanos</t>
  </si>
  <si>
    <t>Actividades de atención en instituciones para personas de edad y personas con discapacidad</t>
  </si>
  <si>
    <t>Otras actividades de atención en instituciones</t>
  </si>
  <si>
    <t>Actividades de asistencia social sin alojamiento</t>
  </si>
  <si>
    <t>Actividades de asistencia social sin alojamiento para personas de edad y personas con discapacidad</t>
  </si>
  <si>
    <t>Otras actividades de asistencia social sin alojamiento</t>
  </si>
  <si>
    <t>R</t>
  </si>
  <si>
    <t>Actividades artísticas, de entretenimiento y recreativas</t>
  </si>
  <si>
    <t>Actividades creativas, artísticas y de entretenimiento</t>
  </si>
  <si>
    <t>Actividades de bibliotecas, archivos y museos y otras actividades culturales</t>
  </si>
  <si>
    <t>Actividades de librerías y archivos</t>
  </si>
  <si>
    <t>Actividades de museos y conservación de lugares y edificios históricos</t>
  </si>
  <si>
    <t>Actividades de jardines botánicos y zoológicos y de reservas naturales</t>
  </si>
  <si>
    <t>Actividades de juegos de azar y apuestas</t>
  </si>
  <si>
    <t>Actividades deportivas, de esparcimiento y recreativas</t>
  </si>
  <si>
    <t>Actividades deportivas</t>
  </si>
  <si>
    <t>Gestión de instalaciones deportivas</t>
  </si>
  <si>
    <t>Actividades de clubes deportivos</t>
  </si>
  <si>
    <t>Otras actividades deportivas</t>
  </si>
  <si>
    <t>Otras actividades de esparcimiento y recreativas</t>
  </si>
  <si>
    <t>Actividades de parques de atracciones y parques temáticos</t>
  </si>
  <si>
    <t>Otras actividades de esparcimiento y recreativas n.c.p.</t>
  </si>
  <si>
    <t>S</t>
  </si>
  <si>
    <t>Otras actividades de servicios</t>
  </si>
  <si>
    <t>Actividades de asociaciones</t>
  </si>
  <si>
    <t>Actividades de asociaciones empresariales, profesionales y de empleadores</t>
  </si>
  <si>
    <t>Actividades de asociaciones empresariales y de empleadores</t>
  </si>
  <si>
    <t>Actividades de asociaciones profesionales</t>
  </si>
  <si>
    <t>Actividades de sindicatos</t>
  </si>
  <si>
    <t>Actividades de otras asociaciones</t>
  </si>
  <si>
    <t>Actividades de organizaciones religiosas</t>
  </si>
  <si>
    <t>Actividades de organizaciones políticas</t>
  </si>
  <si>
    <t>Actividades de otras asociaciones n.c.p.</t>
  </si>
  <si>
    <t>Reparación de ordenadores y de efectos personales y enseres domésticos</t>
  </si>
  <si>
    <t>Reparación de ordenadores y equipo de comunicaciones</t>
  </si>
  <si>
    <t>Reparación de ordenadores y equipo periférico</t>
  </si>
  <si>
    <t>Reparación de equipo de comunicaciones</t>
  </si>
  <si>
    <t>Reparación de efectos personales y enseres domésticos</t>
  </si>
  <si>
    <t>Reparación de aparatos electrónicos de consumo</t>
  </si>
  <si>
    <t>Reparación de aparatos de uso doméstico y equipo doméstico y de jardinería</t>
  </si>
  <si>
    <t>Reparación de calzado y de artículos de cuero</t>
  </si>
  <si>
    <t>Reparación de muebles y accesorios domésticos</t>
  </si>
  <si>
    <t>Reparación de otros efectos personales y enseres domésticos</t>
  </si>
  <si>
    <t>Otras actividades de servicios personales</t>
  </si>
  <si>
    <t>Lavado y limpieza, incluida la limpieza en seco, de productos textiles y de piel</t>
  </si>
  <si>
    <t>Peluquería y otros tratamientos de belleza</t>
  </si>
  <si>
    <t>Pompas fúnebres y actividades conexas</t>
  </si>
  <si>
    <t>Otras actividades de servicios personales n.c.p.</t>
  </si>
  <si>
    <t>T</t>
  </si>
  <si>
    <t>Actividades de los hogares como empleadores; actividades no diferenciadas de los hogares como productores de bienes y servicios para uso propio</t>
  </si>
  <si>
    <t>Actividades de los hogares como empleadores de personal doméstico</t>
  </si>
  <si>
    <t>Activiades económicas</t>
  </si>
  <si>
    <t xml:space="preserve">Fuente: Instituto Costarricense de Acueductos y Alcantarillados, Empresa de Servicios de Públicos de Heredia, e Instituto Nacional de Estadística y Censos, Encuesta Nacional de Hogares </t>
  </si>
  <si>
    <t>Fuente: https://unstats.un.org/unsd/publication/seriesm/seriesm_4rev4s.pdf</t>
  </si>
  <si>
    <t>Fuente: INEC-Costa Rica. Encuesta Nacional de Hogares, 2010-2021.</t>
  </si>
  <si>
    <t>Estadísticas clave sobre el recurso hídrico, Costa Rica 2021</t>
  </si>
  <si>
    <t>Fuente: INEC-Costa Rica. Encuesta Nacional de Hogares, 2010-2021</t>
  </si>
  <si>
    <t>Fuente: INEC, Encuesta Nacional de Hogares 2010-2021</t>
  </si>
  <si>
    <t>Fuente: INEC, Encuesta Nacional de Hogares 2014-2021</t>
  </si>
  <si>
    <t>Costa Rica: Población por sexo, según región de Planificación 2010-2021</t>
  </si>
  <si>
    <r>
      <t>Costa Rica: Porcentaje de población que se abastece de agua intradomiciliar  procedente de un acueducto</t>
    </r>
    <r>
      <rPr>
        <b/>
        <vertAlign val="superscript"/>
        <sz val="10"/>
        <color theme="0"/>
        <rFont val="Calibri"/>
        <family val="2"/>
        <scheme val="minor"/>
      </rPr>
      <t>1/</t>
    </r>
  </si>
  <si>
    <t>Fuente: Instituto Nacional de Estadística y Censos, Encuesta Nacional de Hogares 2010-2021.</t>
  </si>
  <si>
    <t>Costa Rica: Porcentaje de población que se abastecen de agua por medio de tubería dentro de la vivienda, 2010-2021</t>
  </si>
  <si>
    <t>Costa Rica: Porcentaje de población que se abastece de agua intradomiciliar procedente de un acueducto, por región de planificación, 2010-2021</t>
  </si>
  <si>
    <t>Fuente: Instituto Nacional de Estadística y Censos, Encuesta Nacional de Hogares 2010-2021</t>
  </si>
  <si>
    <t>a. Costa Rica: Porcentaje de población que vive en viviendas con servicio sanitario conectado a alcantarillado o tanque séptico, por Zona y Región de Planificación</t>
  </si>
  <si>
    <t>Costa Rica: Porcentaje de población que vive en viviendas con servicio sanitario conectado a alcantarillado o tanque séptico, 2010-2021</t>
  </si>
  <si>
    <t>Costa Rica: Porcentaje de ASADAS que firmaron convenio y lo mantienen vigente, según ORAC</t>
  </si>
  <si>
    <t>Costa Rica: Número de ASADAS, según ORAC</t>
  </si>
  <si>
    <t>Costa Rica: Porcentaje de ASADAS, según ORAC.</t>
  </si>
  <si>
    <t>Costa Rica: Porcentaje nacional de ASADAS con convenio</t>
  </si>
  <si>
    <t>Costa Rica: Porcentaje de ASADAS que firmaron convenio y lo mantienen vigente, según ORAC 
Costa Rica: Número de ASADAS, según ORAC 
Costa Rica: Porcentaje de ASADAS, según ORAC
Costa Rica: Porcentaje nacional de ASADAS con convenio</t>
  </si>
  <si>
    <t>Costa Rica: Porcentaje de población que se abastece de agua intradomiciliar  procedente de un acueducto</t>
  </si>
  <si>
    <t>b. Costa Rica: Porcentaje de población en hogares con instalaciones para lavados de manos con agua y jabón desagregado por zona, provincia, nivel de educación y quintil de indice de riqueza, 2018</t>
  </si>
  <si>
    <t>Costa Rica: Proporción de aguas residuales por origen y tipo de tratamiento</t>
  </si>
  <si>
    <t>Costa Rica: Proporción de sitios de monitoreo de cuerpos de agua superficiales de buena calidad sobre el total de sitios monitoreados.</t>
  </si>
  <si>
    <t>Costa Rica: Proporción de sitios de monitoreo de cuerpos de agua superficiales de buena calidad sobre el total de sitios monitoreados</t>
  </si>
  <si>
    <t>Costa Rica: Evolución de la eficiencia en el uso del agua por grupos de actividades económicas  
Costa Rica: Eficiencia total en el uso del agua 
Costa Rica: Cambio en la eficiencia del uso de agua</t>
  </si>
  <si>
    <t>Costa Rica: Evolución de la eficiencia en el uso del agua por grupos de actividades económicas</t>
  </si>
  <si>
    <t>Costa Rica: Nivel de estrés por escasez de agua: extracción de agua dulce como proporción de los recursos de agua dulce disponibles 
Costa Rica: Nivel de estrés por escasez de agua: extracción de agua dulce como proporción de los recursos de agua dulce disponibles según regiones climáticas, 2020 
Costa Rica: Nivel de estrés por escasez de agua: extracción de agua dulce como proporción de los recursos de agua dulce disponibles según regiones climáticas, 2018</t>
  </si>
  <si>
    <t>Costa Rica: Nivel de estrés por escasez de agua: extracción de agua dulce como proporción de los recursos de agua dulce disponibles</t>
  </si>
  <si>
    <t>Costa Rica: Nivel de estrés por escasez de agua: extracción de agua dulce como proporción de los recursos de agua dulce disponibles según regiones climáticas, 2020</t>
  </si>
  <si>
    <t>Costa Rica: Nivel de estrés por escasez de agua: extracción de agua dulce como proporción de los recursos de agua dulce disponibles según regiones climáticas, 2018</t>
  </si>
  <si>
    <t>Costa Rica: Grado de implementación de la Gestión integrada del Recurso Hídico (GIRH) por componentes clave</t>
  </si>
  <si>
    <t>Costa Rica: Porcentaje de la superficie de las cuencas transfronterizas que son objeto de un acuerdo operativo 
Costa Rica: Cuencas transfronterizas de ríos o lagos</t>
  </si>
  <si>
    <t>Costa Rica: Porcentaje de la superficie de las cuencas transfronterizas que son objeto de un acuerdo operativo</t>
  </si>
  <si>
    <t>Corresponde a la cantidad de contaminantes de los parámetros: Demanda Bioquímica de Oxígeno (DBO), Demanda Q química de oxígeno (DQO), Sólidos Suspendidos Totales (SST), Sólidos Sedimentables (SSed), Sustancias Activas al Azul de Metileno (SAAM) y Grasas y Aceites (GyA), emitidos al ambiente por medio de la descarga a a un cuerpo de aguae por los entes generadores de aguas residuales después del tratamiento.</t>
  </si>
  <si>
    <t>Por actividad económica según la Clasificación Industrial Internacional Uniforme (DIVISION-CIIU.4).</t>
  </si>
  <si>
    <t xml:space="preserve">Los datos corresponden a la totalidad de los entes generadores de aguas residuales que presentan reportes operacionales antes el Ministerio de Salud, según lo establecido en el Decreto Ejecutivo 33601-MINAE-S y sus modificaciones "Reglamento de vertido y reuso de aguas residuales". Es decir solamente se cuenta con datos de quienes cumplen la legislación vigente. No incluye descargas de aguas residuales ilegales o no reportadas. </t>
  </si>
  <si>
    <t>2016 a 2021</t>
  </si>
  <si>
    <t>ANUAL</t>
  </si>
  <si>
    <t xml:space="preserve">Estadística </t>
  </si>
  <si>
    <t>Sistema Informático para el Registro de Reportes Operacionales de Aguas Residuales</t>
  </si>
  <si>
    <t>Ana Victoria Giusti Méndez / Ricardo Morales Vargas</t>
  </si>
  <si>
    <t>Unidad de Normalización de la Dirección de Protección al Ambiente Humano</t>
  </si>
  <si>
    <t>Profesional de la Salud 1A / Jefe, Unidad de Normalización.</t>
  </si>
  <si>
    <t>ana.giusti@misalud.go.cr / ricardo.morales@misalud.go.cr</t>
  </si>
  <si>
    <t>2233-6922 / 8939-2465</t>
  </si>
  <si>
    <r>
      <rPr>
        <sz val="11"/>
        <rFont val="Calibri"/>
        <family val="2"/>
        <scheme val="minor"/>
      </rPr>
      <t xml:space="preserve">La importancia de esta estádistica radica principalmente en poder analizar y ajustar los límites permisibles de los diferentes parámetros como contaminantes  a través de la normativa correspondiente, con el  fin de disminuir la carga contaminantes a los cuerpos de agua, así como el cruce de información con la Dirección de Aguas del MINAE, respecto a lo reportado en el Cánon por vertido y </t>
    </r>
    <r>
      <rPr>
        <sz val="11"/>
        <color rgb="FFFF0000"/>
        <rFont val="Calibri"/>
        <family val="2"/>
        <scheme val="minor"/>
      </rPr>
      <t xml:space="preserve"> c</t>
    </r>
    <r>
      <rPr>
        <sz val="11"/>
        <rFont val="Calibri"/>
        <family val="2"/>
        <scheme val="minor"/>
      </rPr>
      <t>on los estudios realizados por la Dirección de Aguas del MINAE referente a la Evaluación y Clasificación de los cuerpos de aguas, para la toma de desicisones.</t>
    </r>
  </si>
  <si>
    <t>ODS(6),Cuentas ambientales,OCDE, DENU-PNUMA, Política Nacional de Aguas residuales (2016-2045)</t>
  </si>
  <si>
    <t xml:space="preserve">Obedece al ODS-6, específicamente inciso 6.3 " De aquí al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
Por otro lado obedece al Primer eje de la Política Nacional de Aguas Residuales : FORTALECIMIENTO INSTITUCIONAL Y NORMATIVO PARA EL SANEAMIENTO DE AGUAS, cuyo objetivo general es "Lograr en el años 20145 el manejo seguro del total de las aguas residuales generadas en el país, manejo seguro definido como garantizar que las aguas residuales no afecten al medio ambiente mediante sistemas de tratamiento individuales y colectivos", y cuya acción estratégica es revisar la legislación nacional ambiental en aguas residuales existente para identificar posibles vacíos y oportunidades de mejora, y cuya meta es el 100% de la normativa revisada. </t>
  </si>
  <si>
    <t>No se modificaron espacios o secciones.</t>
  </si>
  <si>
    <t xml:space="preserve">*Por motivo que se identificaron inconsistencias en los datos y estadísticas; se procedió a revisar y corregir datos, así como el recalculo de las estadisticas correspondientes de todos los años desde el 2016 al 2021, año en que se inició el SIRROAR.
*Es importante señalar que el compartamiento en la variación de los datos através de los años; se justifica para el primer año (2016) con valores más bajos debido que se recopilaron datos únicamente de 7 meses, ya que el SIRROAR dió inicio en mayo del 2016. Luego en los siguientes años fue aumentando el número de entes generadores de aguas residuales registrados en el Sistema.
*Por otro lado hay que tomar en cuenta que las actividades económicas tienen altibajos en su producción. Otro factor importante fue la afectación para algunas actividades la pandemia del COVID-19. 
*Otro factor es la incorporación de nuevas actividades económicas a través del tiempo y el cierre de algunas. </t>
  </si>
  <si>
    <t xml:space="preserve">Población con servicio de abastecimiento de agua </t>
  </si>
  <si>
    <t>Total de población nacional</t>
  </si>
  <si>
    <t>Nota: Corresponde al abastecimiento público de agua. La población con algun otro tipo de abastecimiento diferente al abastecimiento público no se incluye en este cuadro y está com indicador complementario.</t>
  </si>
  <si>
    <t xml:space="preserve">Subtotal tratado
(E)
</t>
  </si>
  <si>
    <t xml:space="preserve">Sin tratamiento
(G)
</t>
  </si>
  <si>
    <t>Total de Aguas residuales generadas 
(F)</t>
  </si>
  <si>
    <t xml:space="preserve">Aguas de origen domestico tratadas en plantas de tratamiento
 (A) </t>
  </si>
  <si>
    <t>Aguas de origen doméstico tratadas en solución individual (tanque séptico)
(B)</t>
  </si>
  <si>
    <t>Aguas de origen agrícola tratadas en plantas de tratamiento 
(C)</t>
  </si>
  <si>
    <t>Aguas de origen industrial tratadas en plantas de tratamiento 
(D)</t>
  </si>
  <si>
    <t>Fuente: 1.Sistema Informático y Registro de Reportes Operacionales de Aguas Residuales (SIRROAR)del Ministerio de Salud. 2.Datos del Instituto Nacional de Estadística y Censos, Encuesta Nacional de Hogares(INEC).3.Dotación de agua tarifa domiciliar  del AyA. 4. Compendio CTIE-AGUA(3.2.1.a) en el SINIGIRH. FORMULARIO DNU-PNUMA.CUADRO W4 "Generación y tratamiento de aguas residuales"</t>
  </si>
  <si>
    <t>Costa Rica: Proporción de aguas residuales tratadas, según origen y tipo de tratamiento, 2015-2020</t>
  </si>
  <si>
    <t>Fuente: Ministerio de Salud, Instituto Nacional de Estadística y Censos, Empresa de Servicios Públicos de Heredia y Instituto Costarricense de Acueductos y Alcantarillados; 2016-2020</t>
  </si>
  <si>
    <t>El indicador consta de cinco categorías:
•  6.3.1.a) Aguas de origen doméstico y comercial tratadas en plantas de tratamiento.
• 6.3.1.b) Aguas de origen doméstico y comercial tratadas en tanques sépticos 
• 6.3.1.c) Aguas de origen industrial tratadas en plantas de tratamiento 
• 6.3.1.d) Aguas de origen agrícola tratadas en plantas de tratamiento 
• 6.3.1.e)  Aguas no tratadas
Nota: La clasificación industrial está dada por el Código CIIU.  Los centros de atención de salud, se incluyen para fines de este indicador, como actividades de tipo industrial, para los datos del 2015, no asís para el 2016-2020.</t>
  </si>
  <si>
    <r>
      <t xml:space="preserve">• </t>
    </r>
    <r>
      <rPr>
        <b/>
        <sz val="11"/>
        <color theme="1"/>
        <rFont val="Calibri"/>
        <family val="2"/>
        <scheme val="minor"/>
      </rPr>
      <t>Volumen de Aguas Residuales Domésticas/Comerciales Tratadas:</t>
    </r>
    <r>
      <rPr>
        <sz val="11"/>
        <color theme="1"/>
        <rFont val="Calibri"/>
        <family val="2"/>
        <scheme val="minor"/>
      </rPr>
      <t xml:space="preserve">
Domésticas (planta): Sistema Informático y Registro de Reportes Operacionales de Aguas Residuales (SIRROAR), Ministerio de Salud.
Domésticas (tanque séptico): Dotación promedio según sistemas de tarifa domiciliar (Instituto Costarricense de Acueductos y Alcantarillados), factor de retorno según Norma Técnica para el Diseño y Construcción de  Sistemas de Abastecimiento de Agua Potable, Saneamiento y Pluvial (0.7);  Encuesta Nacional de Hogares, Instituto Nacional de Estadística y Censos. 
• </t>
    </r>
    <r>
      <rPr>
        <b/>
        <sz val="11"/>
        <color theme="1"/>
        <rFont val="Calibri"/>
        <family val="2"/>
        <scheme val="minor"/>
      </rPr>
      <t>Volumen de Aguas Residuales Especiales Tratadas (industrial, agrícola, centros de atención de salud):</t>
    </r>
    <r>
      <rPr>
        <sz val="11"/>
        <color theme="1"/>
        <rFont val="Calibri"/>
        <family val="2"/>
        <scheme val="minor"/>
      </rPr>
      <t xml:space="preserve">  Sistema Informático y Registro de Reportes Operacionales de Aguas Residuales (SIRROAR), Ministerio de Salud.
• </t>
    </r>
    <r>
      <rPr>
        <b/>
        <sz val="11"/>
        <color theme="1"/>
        <rFont val="Calibri"/>
        <family val="2"/>
        <scheme val="minor"/>
      </rPr>
      <t xml:space="preserve">Volumen Total de Aguas Residuales Generadas: </t>
    </r>
    <r>
      <rPr>
        <sz val="11"/>
        <color theme="1"/>
        <rFont val="Calibri"/>
        <family val="2"/>
        <scheme val="minor"/>
      </rPr>
      <t>Volumen total de aguas ordinarios especiales Consumo del total de  los servicios según sistemas de tarifa domiciliar (Instituto Costarricense de Acueductos y Alcantarillados) y factor de retorno según Norma Técnica para el Diseño y Construcción de Sistemas de Abastecimiento de Agua Potable, Saneamiento y Pluvial (0.7).</t>
    </r>
  </si>
  <si>
    <t>*Sistema Informático y Registro de Reportes Operacionales de Aguas Residuales (SIRROAR)- M.Salud
*Dotación promedio según sistemas de tarifa domiciliar (Instituto Costarricense de Acueductos y Alcantarillados)
*Factor de retorno según Norma Técnica para el Diseño y Construcción de  Sistemas de Abastecimiento de Agua Potable, Saneamiento y Pluvial (0.7)
*Encuesta Nacional de Hogares, INEC. 
*Volumen total de aguas ordinarios especiales Consumo del total de  los servicios según sistemas de tarifa domiciliar (Instituto Costarricense de Acueductos y Alcantarillados)</t>
  </si>
  <si>
    <t xml:space="preserve">Fuente: 2012-2015 Cuenta de Agua. 2016-2021 Datos CTIE-Agua. </t>
  </si>
  <si>
    <t>Hasta: 2021</t>
  </si>
  <si>
    <t>Se actualiza serie de datos hasta 2021</t>
  </si>
  <si>
    <t>Vivian González Jiménez</t>
  </si>
  <si>
    <t>José Miguel Zeledón Calderón / Vivian González Jimenez</t>
  </si>
  <si>
    <t>Director / Proyectos y Procesos Estratégicos</t>
  </si>
  <si>
    <t>jzeledon@da.go.cr / vgonzalez@da.go.cr</t>
  </si>
  <si>
    <t>(506) 2103 2603</t>
  </si>
  <si>
    <t xml:space="preserve">Compilado de información realizado por el Comité Técnico Interinstitucional para las Estadísticas del Agua. </t>
  </si>
  <si>
    <t>Instituto Costarricense de Acueductos y Alcantarillados, Empresa de Servicios Públicos de Heredia y Banco Central de Costa Rica</t>
  </si>
  <si>
    <t>Registros institucionales de producción de agua</t>
  </si>
  <si>
    <t xml:space="preserve">Registros institucionales de facturación y estimaciones </t>
  </si>
  <si>
    <t>2019*</t>
  </si>
  <si>
    <t>Período 2001-2021.</t>
  </si>
  <si>
    <t>Actualización serie de datos 2021</t>
  </si>
  <si>
    <t xml:space="preserve">Para generar los datos de evapotranspiración acumulada mensual, se partío del registro de temperaturas extremas de estaciones meteorológicas distribuidas a nivel nacional del Instituto Meteorológico Nacional (IMN). Se estima la evapotranspiración aplicando el método de Hargreaves-Samani (1982), ajustado por Hargreaves (1994) y modificado por Allen (1995).  Estas series de tiempo fueron insumo de una interpolación ponderada del inverso de la distancia. 
Para obtener el dato de evapotranspiración mensual acumulada por cuenca hidrográfica, en unidades de millones de m³/mes, se realiza la conversión utilizando la relación: 1 mm = 0.001 m³/m², y posteriormente aplicando la siguiente ecuación:
Evapotranspiración (millones m³/mes) = [evapotranspiración mensual acumulada (m³/m²)] * [área cantonal (m²)] /1000000
La evapotranspiración acumulada mensual nacional,  en unidades de millones de m³/mes, surge de sumar la evapotranspiración acumulada mensual de todas las cuencas en el mes de interes. 
La Evapotranspiración anual nacional se calcula sumando la evapotranspiración de todos los meses del año, para cada año.  
El Promedio anual de largo plazo, se calcula sacando el promedio de Evapotranspiración anual nacional para todos los años de la serie. </t>
  </si>
  <si>
    <t>Actualización de la serie de datos a 2021</t>
  </si>
  <si>
    <t>millones de metros cúbicos por día</t>
  </si>
  <si>
    <r>
      <t xml:space="preserve">A los datos del código MDEA 2.6.2.h que correponden a uso de agua, se les aplican lo siguientes coeficientes de retorno, para obtener el agua residual generada: 
   Hogares: 70%
   Agricultura: 10%
   Riego: 15%
   Manufactura, minería y construcción: 55%
   Servicios: 60%
   No clasificado: 55%
La fuente de esos coeficientes es: BID, MINAE, IMTA (2008). Elaboración de Balances Hídricos por Cuencas Hidrográficas y Propuesta de Modernización de las Redes de Medición en Costa Rica. Balances Hídricos Mensuales Oferta y Demanda. San José, Costa Rica. 
Se incluyen además las pérdidas de agua de los operadores que estan registradas en el código 2.6.2.k, esto por la definición del código MDEA: (en inglés)
</t>
    </r>
    <r>
      <rPr>
        <b/>
        <sz val="12"/>
        <color theme="1"/>
        <rFont val="Calibri"/>
        <family val="2"/>
        <scheme val="minor"/>
      </rPr>
      <t>Returns of water (FDES 2.6.2.n)</t>
    </r>
    <r>
      <rPr>
        <sz val="12"/>
        <color theme="1"/>
        <rFont val="Calibri"/>
        <family val="2"/>
        <scheme val="minor"/>
      </rPr>
      <t xml:space="preserve">
A large part of the water used by economic units is returned to the environment with or without treatment. Returns of water corresponds to the volume of water that flows from economic units directly to inland water resources, the sea or to land, within the territory of reference, per year.
This includes urban storm water, losses of water, irrigation water that infiltrates into groundwater or ends up in surface water, and the discharges of cooling water and water used for hydroelectricity generation (if accounted as an abstraction of water).
</t>
    </r>
  </si>
  <si>
    <t>Suma de los datos de facturación de agua a los diferentes tipos de clientes (hogares y empresas según actividad económica)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Y adicionalmente se suma el agua extraída para uso propio proveniente del Registro Nacional de Concesiones y Causes de la Dirección de Agua</t>
  </si>
  <si>
    <t xml:space="preserve">Para generar los datos de lluvia acumulada mensual  por cuenca hidrográfica, se partío del registro de noventa y un estaciones meteorológicas distribuidas a nivel nacional, tanto del Instituto Costarricense de Electricidad (ICE) como del Instituto Meteorológico Nacional (IMN). Las noventa y un series de tiempo fueron insumo de una interpolación ponderada del inverso de la distancia. 
Para obtener el dato de lluvia mensual acumulada por cuenca hidrográfica, en unidades de millones de m³/mes, se realiza la conversión utilizando la relación: 1 mm = 0.001 m³/m², y posteriormente aplicando la siguiente ecuación:
Lluvia (millones m³/mes) = [lluvia mensual acumulada (m³/m²)] * [área cantonal (m²)] /1000000
La lluvia acumulada mensual nacional,  en unidades de millones de m³/mes, surge de sumar la lluvia acumulada mensual de todas las cuencas en el mes de interes. 
La Precipitación promedio anual nacional se calcula sumando la precipitación de todos los meses del año, para cada año.  
El Promedio anual de largo plazo, se calcula sacando el promedio de Precipitación promedio anual nacional para todos los años de la serie. </t>
  </si>
  <si>
    <t>Se toman los datos de uso de agua por actividad económica, del MDEA 2.6.2.h y se les aplican los siguientes coeficientes de retorno: 
   Hogares 70%
   Agricultura, ganadería, silvicultura y pesca 10%
   Manufactura, minería, construcción, comercio y servicios 55%</t>
  </si>
  <si>
    <t xml:space="preserve">Actualización de serie de datos a 2021 y cambio de unidades a millones de m3 por año. </t>
  </si>
  <si>
    <t xml:space="preserve">Vivian González Jiménez </t>
  </si>
  <si>
    <t>Es un valor teórico, no medido.</t>
  </si>
  <si>
    <t xml:space="preserve">Se calcula a partir de estimaciones usando como base el uso de agua y factores de retorno. </t>
  </si>
  <si>
    <t>Dirección de Agua - Ministerio de Ambiente y Enerdía</t>
  </si>
  <si>
    <t xml:space="preserve">Estimacion </t>
  </si>
  <si>
    <t>vgonzalez@da.go.cr</t>
  </si>
  <si>
    <t>(506) 2103-2603</t>
  </si>
  <si>
    <r>
      <t xml:space="preserve">Se utiliza como fuente primaria de información del SIRROAR, sistema del Ministerio de Salud y se estiman los datos de la siguiente forma: 
</t>
    </r>
    <r>
      <rPr>
        <b/>
        <u/>
        <sz val="12"/>
        <color theme="1"/>
        <rFont val="Calibri"/>
        <family val="2"/>
        <scheme val="minor"/>
      </rPr>
      <t>Tratamiento de aguas residuales urbanas</t>
    </r>
    <r>
      <rPr>
        <sz val="12"/>
        <color theme="1"/>
        <rFont val="Calibri"/>
        <family val="2"/>
        <scheme val="minor"/>
      </rPr>
      <t xml:space="preserve">   
   </t>
    </r>
    <r>
      <rPr>
        <b/>
        <i/>
        <sz val="12"/>
        <color theme="1"/>
        <rFont val="Calibri"/>
        <family val="2"/>
        <scheme val="minor"/>
      </rPr>
      <t>Aguas residuales urbanas - tratamiento primario:</t>
    </r>
    <r>
      <rPr>
        <sz val="12"/>
        <color theme="1"/>
        <rFont val="Calibri"/>
        <family val="2"/>
        <scheme val="minor"/>
      </rPr>
      <t xml:space="preserve"> únicamente la planta Los Tajos del AyA.
   </t>
    </r>
    <r>
      <rPr>
        <b/>
        <i/>
        <sz val="12"/>
        <color theme="1"/>
        <rFont val="Calibri"/>
        <family val="2"/>
        <scheme val="minor"/>
      </rPr>
      <t>Aguas residuales urbanas - tratamiento secundario:</t>
    </r>
    <r>
      <rPr>
        <i/>
        <sz val="12"/>
        <color theme="1"/>
        <rFont val="Calibri"/>
        <family val="2"/>
        <scheme val="minor"/>
      </rPr>
      <t xml:space="preserve"> </t>
    </r>
    <r>
      <rPr>
        <sz val="12"/>
        <color theme="1"/>
        <rFont val="Calibri"/>
        <family val="2"/>
        <scheme val="minor"/>
      </rPr>
      <t xml:space="preserve">todas las plantas de tratamiento del CIIU 3700, excepto Los Tajos.
   </t>
    </r>
    <r>
      <rPr>
        <b/>
        <i/>
        <sz val="12"/>
        <color theme="1"/>
        <rFont val="Calibri"/>
        <family val="2"/>
        <scheme val="minor"/>
      </rPr>
      <t>Aguas residuales urbanas - tratamiento terciario:</t>
    </r>
    <r>
      <rPr>
        <sz val="12"/>
        <color theme="1"/>
        <rFont val="Calibri"/>
        <family val="2"/>
        <scheme val="minor"/>
      </rPr>
      <t xml:space="preserve"> no hay
</t>
    </r>
    <r>
      <rPr>
        <b/>
        <u/>
        <sz val="12"/>
        <color theme="1"/>
        <rFont val="Calibri"/>
        <family val="2"/>
        <scheme val="minor"/>
      </rPr>
      <t xml:space="preserve">Aguas residuales tratadas en otras plantas de tratamiento  </t>
    </r>
    <r>
      <rPr>
        <sz val="12"/>
        <color theme="1"/>
        <rFont val="Calibri"/>
        <family val="2"/>
        <scheme val="minor"/>
      </rPr>
      <t xml:space="preserve">
   </t>
    </r>
    <r>
      <rPr>
        <b/>
        <i/>
        <sz val="12"/>
        <color theme="1"/>
        <rFont val="Calibri"/>
        <family val="2"/>
        <scheme val="minor"/>
      </rPr>
      <t xml:space="preserve">Otras plantas de tratamiento - tratamiento primario: </t>
    </r>
    <r>
      <rPr>
        <sz val="12"/>
        <color theme="1"/>
        <rFont val="Calibri"/>
        <family val="2"/>
        <scheme val="minor"/>
      </rPr>
      <t xml:space="preserve">no hay 
   </t>
    </r>
    <r>
      <rPr>
        <b/>
        <i/>
        <sz val="12"/>
        <color theme="1"/>
        <rFont val="Calibri"/>
        <family val="2"/>
        <scheme val="minor"/>
      </rPr>
      <t>Otras plantas de tratamiento - tratamiento secundario:</t>
    </r>
    <r>
      <rPr>
        <sz val="12"/>
        <color theme="1"/>
        <rFont val="Calibri"/>
        <family val="2"/>
        <scheme val="minor"/>
      </rPr>
      <t xml:space="preserve"> Todas las reportadas en SIRROAR con código CIIU distinto al 3700
   </t>
    </r>
    <r>
      <rPr>
        <b/>
        <i/>
        <sz val="12"/>
        <color theme="1"/>
        <rFont val="Calibri"/>
        <family val="2"/>
        <scheme val="minor"/>
      </rPr>
      <t>Otras plantas de tratamiento - tratamiento primario:</t>
    </r>
    <r>
      <rPr>
        <sz val="12"/>
        <color theme="1"/>
        <rFont val="Calibri"/>
        <family val="2"/>
        <scheme val="minor"/>
      </rPr>
      <t xml:space="preserve"> no hay 
</t>
    </r>
    <r>
      <rPr>
        <b/>
        <u/>
        <sz val="12"/>
        <color theme="1"/>
        <rFont val="Calibri"/>
        <family val="2"/>
        <scheme val="minor"/>
      </rPr>
      <t>Tratamiento independiente</t>
    </r>
    <r>
      <rPr>
        <sz val="12"/>
        <color theme="1"/>
        <rFont val="Calibri"/>
        <family val="2"/>
        <scheme val="minor"/>
      </rPr>
      <t xml:space="preserve">
Se toman de la Encuesta Nacional de Hogares (ENAHO), del Instituto Nacional de Estadística y Censos (INEC), los datos de población conectada a tanque séptico (tanque séptico común + tanque séptico con tratamiento) y se multiplican por el factor de producción de aguas residuales 146 l/hab/día, reportado por el AyA (Instituto Costarricense de Acueducto y Alcantarillado). Se hace la conversión de unidades para mostrar millones de metros cúbicos por año.</t>
    </r>
  </si>
  <si>
    <t>Ministerio de Salud / Instituto Nacional de Estadísticas y Censos</t>
  </si>
  <si>
    <t>Sistema para el Registro de los Reportes Operacionales de Aguas Residuales (SIRROAR) / Encuestra Nacional de Hogares</t>
  </si>
  <si>
    <t>Se actualizó la serie de datos a 2021 y se pasó a unidades de millones de metros cúbicos por año.</t>
  </si>
  <si>
    <t xml:space="preserve">Se toma el dato de SIRROAR del total del volumen de aguas residuales descargadas a cuerpo receptor. </t>
  </si>
  <si>
    <t xml:space="preserve">Se trata de una estimación teórica, partiendo de la generación de aguas residuales (datos calculados por estimaciones teóricas no medidos) y restando las aguas residuales que si reciben tratamiento, según datos del SIRROAR y estimación del volumen de tratamiento independiente. </t>
  </si>
  <si>
    <t>Se actualizó y corrigió toda la serie de datos 2016 a 2021.</t>
  </si>
  <si>
    <t>Se actualizó y corrigió toda la serie de datos 2016 a 2021 y se pasó a unidades de millones de metros cúbicos por año.</t>
  </si>
  <si>
    <t>Población residente nacional conectada a:</t>
  </si>
  <si>
    <t>Fecha de publicación de esta versión: Enero 2023</t>
  </si>
  <si>
    <t>Actualización de serie de datos a 2021.</t>
  </si>
  <si>
    <t>2020*</t>
  </si>
  <si>
    <t>Fuente: Cuenta de Agua. Banco Central de Costa Rica</t>
  </si>
  <si>
    <r>
      <t>Las emisiones de los diferentes parámetros o contaminantes (DBO, SAAM, GyA, S.SED SST y DQO en Kg/año o m</t>
    </r>
    <r>
      <rPr>
        <vertAlign val="superscript"/>
        <sz val="11"/>
        <rFont val="Calibri"/>
        <family val="2"/>
        <scheme val="minor"/>
      </rPr>
      <t>3</t>
    </r>
    <r>
      <rPr>
        <sz val="11"/>
        <rFont val="Calibri"/>
        <family val="2"/>
        <scheme val="minor"/>
      </rPr>
      <t>/año) descargados a un cuerpo de agua, se extraen del Sistema para el Registro de los Reportes Operacionales de Aguas Residuales (SIRROAR) de forma anual.
Las emisiones de cada parámetro se calculan de la siguiente manera:
 - 1ero. Por cada ente generador se calcula el promedio de la concentración (mg/L o ml/L) del parámetro o contaminante según el número de reportes operacionales presentados.
 - 2do. Se toma el promedio de la concentración del parámetro o contaminante, se multiplica por el promedio del caudal (m</t>
    </r>
    <r>
      <rPr>
        <vertAlign val="superscript"/>
        <sz val="11"/>
        <rFont val="Calibri"/>
        <family val="2"/>
        <scheme val="minor"/>
      </rPr>
      <t>3</t>
    </r>
    <r>
      <rPr>
        <sz val="11"/>
        <rFont val="Calibri"/>
        <family val="2"/>
        <scheme val="minor"/>
      </rPr>
      <t>/día), se multiplica por los días de trabajo al año y se divide entre mil, quedando el valor de las Emisiones en Kg/año o m</t>
    </r>
    <r>
      <rPr>
        <vertAlign val="superscript"/>
        <sz val="11"/>
        <rFont val="Calibri"/>
        <family val="2"/>
        <scheme val="minor"/>
      </rPr>
      <t>3</t>
    </r>
    <r>
      <rPr>
        <sz val="11"/>
        <rFont val="Calibri"/>
        <family val="2"/>
        <scheme val="minor"/>
      </rPr>
      <t xml:space="preserve">/año.
 - 3ero. Se agrupan los entes generadores por actividad económica (División CIIU4) y se suman las Emisiones  para cada uno de los parámetros o contaminantes.
</t>
    </r>
    <r>
      <rPr>
        <b/>
        <i/>
        <sz val="11"/>
        <rFont val="Calibri"/>
        <family val="2"/>
        <scheme val="minor"/>
      </rPr>
      <t xml:space="preserve">Formula: </t>
    </r>
    <r>
      <rPr>
        <b/>
        <sz val="11"/>
        <rFont val="Symbol"/>
        <family val="1"/>
        <charset val="2"/>
      </rPr>
      <t>S</t>
    </r>
    <r>
      <rPr>
        <b/>
        <i/>
        <sz val="11"/>
        <rFont val="Calibri"/>
        <family val="2"/>
        <scheme val="minor"/>
      </rPr>
      <t xml:space="preserve"> del promedio concentración del contaminante (mg/L o ml/L) X Promedio caudal (m</t>
    </r>
    <r>
      <rPr>
        <b/>
        <i/>
        <vertAlign val="superscript"/>
        <sz val="11"/>
        <rFont val="Calibri"/>
        <family val="2"/>
        <scheme val="minor"/>
      </rPr>
      <t>3</t>
    </r>
    <r>
      <rPr>
        <b/>
        <i/>
        <sz val="11"/>
        <rFont val="Calibri"/>
        <family val="2"/>
        <scheme val="minor"/>
      </rPr>
      <t>/día) x días trabajo/año / 1000
                    X actividad económica (División CIIU4).
...................................................................................................................................................................................................................................</t>
    </r>
    <r>
      <rPr>
        <sz val="11"/>
        <rFont val="Calibri"/>
        <family val="2"/>
        <scheme val="minor"/>
      </rPr>
      <t xml:space="preserve">
NOTA: Para los años 2018 y 2021, el método de cálculo fue el siguiente:
Las emisiones de los diferentes parámetros o contaminantes (DBO, SAAM, GyA, S.SED SST y DQO en Kg/año o m3/año) descargados a un cuerpo de agua, se extraen anualmente del Sistema para el Registro de los Reportes Operacionales de Aguas Residuales (SIRROAR).
Para el cálculo de emisiones de cada parámetro se calculan de forma anual (Kg/año o m3/año) de cada uno de los Reportes Operacionales, se multiplica el caudal anual por el “parámetro” respectivo y se divide entre mil por actividad económica (División CIIU), ver última pestaña "días laborales", utilizando las siguiente fórmula:
</t>
    </r>
    <r>
      <rPr>
        <b/>
        <sz val="11"/>
        <rFont val="Calibri"/>
        <family val="2"/>
        <scheme val="minor"/>
      </rPr>
      <t>Formula:  caudal anual (m3/año) X concentración del contaminante (mg/L o ml/L) / 1000
                    X actividad económica (División CIIU4)</t>
    </r>
  </si>
  <si>
    <t>Series de datos actualizadas a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</si>
</sst>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43" formatCode="_-* #,##0.00_-;\-* #,##0.00_-;_-* &quot;-&quot;??_-;_-@_-"/>
    <numFmt numFmtId="164" formatCode="_(* #,##0.00_);_(* \(#,##0.00\);_(* &quot;-&quot;??_);_(@_)"/>
    <numFmt numFmtId="165" formatCode="#,##0.0"/>
    <numFmt numFmtId="166" formatCode="mmm\-yyyy"/>
    <numFmt numFmtId="167" formatCode="_-* #,##0_-;\-* #,##0_-;_-* &quot;-&quot;??_-;_-@_-"/>
    <numFmt numFmtId="168" formatCode="0.0"/>
    <numFmt numFmtId="169" formatCode="_-* #,##0.0_-;\-* #,##0.0_-;_-* &quot;-&quot;??_-;_-@_-"/>
    <numFmt numFmtId="170" formatCode="###\ ###\ ###\ ###\ "/>
    <numFmt numFmtId="171" formatCode="0.0%"/>
    <numFmt numFmtId="172" formatCode="###\ ###\ ###\ ##0"/>
    <numFmt numFmtId="173" formatCode="0.000"/>
    <numFmt numFmtId="174" formatCode="###,###,###,###"/>
    <numFmt numFmtId="175" formatCode="###\ ###\ ###\ ###"/>
    <numFmt numFmtId="176" formatCode="#,##0.00_ ;\-#,##0.00\ "/>
    <numFmt numFmtId="177" formatCode="#,##0_ ;\-#,##0\ "/>
    <numFmt numFmtId="178" formatCode="###\ ###\ ###\ ###.00"/>
    <numFmt numFmtId="179" formatCode="0.00;[Red]0.00"/>
    <numFmt numFmtId="180" formatCode="_-* #,##0.000_-;\-* #,##0.000_-;_-* &quot;-&quot;??_-;_-@_-"/>
    <numFmt numFmtId="181" formatCode="###\ ##0.00"/>
    <numFmt numFmtId="182" formatCode="###\ ###.00"/>
    <numFmt numFmtId="183" formatCode="###0.0"/>
    <numFmt numFmtId="184" formatCode="_(* #,##0_);_(* \(#,##0\);_(* &quot;-&quot;??_);_(@_)"/>
    <numFmt numFmtId="185" formatCode="###\ ###\ ###\ ###\ ###.00"/>
    <numFmt numFmtId="186" formatCode="###.##\ "/>
  </numFmts>
  <fonts count="145" x14ac:knownFonts="1">
    <font>
      <sz val="11"/>
      <color theme="1"/>
      <name val="Calibri"/>
      <family val="2"/>
      <scheme val="minor"/>
    </font>
    <font>
      <sz val="11"/>
      <color theme="1"/>
      <name val="Calibri"/>
      <family val="2"/>
      <scheme val="minor"/>
    </font>
    <font>
      <sz val="10"/>
      <color theme="1"/>
      <name val="Arial"/>
      <family val="2"/>
    </font>
    <font>
      <sz val="10"/>
      <name val="Arial"/>
      <family val="2"/>
    </font>
    <font>
      <sz val="12"/>
      <color theme="1"/>
      <name val="Arial"/>
      <family val="2"/>
    </font>
    <font>
      <u/>
      <sz val="11"/>
      <color theme="10"/>
      <name val="Calibri"/>
      <family val="2"/>
      <scheme val="minor"/>
    </font>
    <font>
      <sz val="12"/>
      <name val="Arial"/>
      <family val="2"/>
    </font>
    <font>
      <sz val="11"/>
      <name val="Calibri"/>
      <family val="2"/>
      <scheme val="minor"/>
    </font>
    <font>
      <sz val="12"/>
      <color theme="1"/>
      <name val="Calibri"/>
      <family val="2"/>
      <scheme val="minor"/>
    </font>
    <font>
      <i/>
      <sz val="11"/>
      <color theme="1"/>
      <name val="Calibri"/>
      <family val="2"/>
      <scheme val="minor"/>
    </font>
    <font>
      <sz val="14"/>
      <color theme="1"/>
      <name val="Calibri"/>
      <family val="2"/>
      <scheme val="minor"/>
    </font>
    <font>
      <sz val="10"/>
      <name val="Times New Roman"/>
      <family val="1"/>
    </font>
    <font>
      <b/>
      <sz val="10"/>
      <color theme="0"/>
      <name val="Calibri"/>
      <family val="2"/>
      <scheme val="minor"/>
    </font>
    <font>
      <sz val="10"/>
      <color theme="1"/>
      <name val="Calibri"/>
      <family val="2"/>
      <scheme val="minor"/>
    </font>
    <font>
      <sz val="8"/>
      <color theme="1"/>
      <name val="Calibri"/>
      <family val="2"/>
      <scheme val="minor"/>
    </font>
    <font>
      <sz val="11"/>
      <color indexed="8"/>
      <name val="Calibri"/>
      <family val="2"/>
    </font>
    <font>
      <sz val="9"/>
      <color indexed="81"/>
      <name val="Tahoma"/>
      <family val="2"/>
    </font>
    <font>
      <b/>
      <sz val="14"/>
      <color theme="1"/>
      <name val="Calibri"/>
      <family val="2"/>
      <scheme val="minor"/>
    </font>
    <font>
      <u/>
      <sz val="12"/>
      <color theme="10"/>
      <name val="Calibri"/>
      <family val="2"/>
      <scheme val="minor"/>
    </font>
    <font>
      <b/>
      <sz val="12"/>
      <color theme="1"/>
      <name val="Calibri"/>
      <family val="2"/>
      <scheme val="minor"/>
    </font>
    <font>
      <sz val="12"/>
      <name val="Calibri"/>
      <family val="2"/>
      <scheme val="minor"/>
    </font>
    <font>
      <b/>
      <sz val="12"/>
      <name val="Calibri"/>
      <family val="2"/>
      <scheme val="minor"/>
    </font>
    <font>
      <b/>
      <u/>
      <sz val="12"/>
      <color theme="0"/>
      <name val="Calibri"/>
      <family val="2"/>
      <scheme val="minor"/>
    </font>
    <font>
      <b/>
      <sz val="18"/>
      <color theme="1"/>
      <name val="Calibri"/>
      <family val="2"/>
      <scheme val="minor"/>
    </font>
    <font>
      <sz val="18"/>
      <color theme="1"/>
      <name val="Calibri"/>
      <family val="2"/>
      <scheme val="minor"/>
    </font>
    <font>
      <b/>
      <sz val="12"/>
      <color theme="3"/>
      <name val="Calibri"/>
      <family val="2"/>
      <scheme val="minor"/>
    </font>
    <font>
      <b/>
      <sz val="14"/>
      <color theme="3"/>
      <name val="Calibri"/>
      <family val="2"/>
      <scheme val="minor"/>
    </font>
    <font>
      <b/>
      <i/>
      <sz val="12"/>
      <color theme="1"/>
      <name val="Calibri"/>
      <family val="2"/>
      <scheme val="minor"/>
    </font>
    <font>
      <b/>
      <sz val="12"/>
      <color theme="0"/>
      <name val="Calibri"/>
      <family val="2"/>
      <scheme val="minor"/>
    </font>
    <font>
      <i/>
      <sz val="12"/>
      <color theme="1"/>
      <name val="Calibri"/>
      <family val="2"/>
      <scheme val="minor"/>
    </font>
    <font>
      <b/>
      <sz val="9"/>
      <color indexed="81"/>
      <name val="Tahoma"/>
      <family val="2"/>
    </font>
    <font>
      <u/>
      <sz val="11"/>
      <color theme="0"/>
      <name val="Calibri"/>
      <family val="2"/>
      <scheme val="minor"/>
    </font>
    <font>
      <b/>
      <sz val="11"/>
      <color theme="1"/>
      <name val="Calibri"/>
      <family val="2"/>
      <scheme val="minor"/>
    </font>
    <font>
      <sz val="10"/>
      <color theme="1"/>
      <name val="Tahoma"/>
      <family val="2"/>
    </font>
    <font>
      <b/>
      <sz val="11"/>
      <name val="Calibri"/>
      <family val="2"/>
      <scheme val="minor"/>
    </font>
    <font>
      <b/>
      <sz val="11"/>
      <color indexed="8"/>
      <name val="Calibri"/>
      <family val="2"/>
      <scheme val="minor"/>
    </font>
    <font>
      <sz val="11"/>
      <color indexed="8"/>
      <name val="Calibri"/>
      <family val="2"/>
      <scheme val="minor"/>
    </font>
    <font>
      <sz val="11"/>
      <color rgb="FF000000"/>
      <name val="Calibri"/>
      <family val="2"/>
      <scheme val="minor"/>
    </font>
    <font>
      <i/>
      <sz val="11"/>
      <name val="Calibri"/>
      <family val="2"/>
      <scheme val="minor"/>
    </font>
    <font>
      <vertAlign val="superscript"/>
      <sz val="11"/>
      <name val="Calibri"/>
      <family val="2"/>
      <scheme val="minor"/>
    </font>
    <font>
      <u/>
      <sz val="11"/>
      <color rgb="FF0563C1"/>
      <name val="Calibri"/>
      <family val="2"/>
      <scheme val="minor"/>
    </font>
    <font>
      <b/>
      <sz val="11"/>
      <color rgb="FF000000"/>
      <name val="Calibri"/>
      <family val="2"/>
      <scheme val="minor"/>
    </font>
    <font>
      <sz val="12"/>
      <color theme="0"/>
      <name val="Calibri"/>
      <family val="2"/>
      <scheme val="minor"/>
    </font>
    <font>
      <u/>
      <sz val="12"/>
      <name val="Calibri"/>
      <family val="2"/>
      <scheme val="minor"/>
    </font>
    <font>
      <b/>
      <sz val="16"/>
      <name val="Calibri"/>
      <family val="2"/>
      <scheme val="minor"/>
    </font>
    <font>
      <b/>
      <sz val="10"/>
      <name val="Calibri"/>
      <family val="2"/>
      <scheme val="minor"/>
    </font>
    <font>
      <sz val="10"/>
      <name val="Calibri"/>
      <family val="2"/>
      <scheme val="minor"/>
    </font>
    <font>
      <vertAlign val="superscript"/>
      <sz val="11"/>
      <color theme="1"/>
      <name val="Calibri"/>
      <family val="2"/>
      <scheme val="minor"/>
    </font>
    <font>
      <b/>
      <sz val="17"/>
      <color theme="0"/>
      <name val="Calibri"/>
      <family val="2"/>
      <scheme val="minor"/>
    </font>
    <font>
      <sz val="17"/>
      <color theme="1"/>
      <name val="Arial"/>
      <family val="2"/>
    </font>
    <font>
      <b/>
      <sz val="18"/>
      <color theme="0"/>
      <name val="Calibri"/>
      <family val="2"/>
      <scheme val="minor"/>
    </font>
    <font>
      <u/>
      <sz val="14"/>
      <color theme="3"/>
      <name val="Calibri"/>
      <family val="2"/>
      <scheme val="minor"/>
    </font>
    <font>
      <b/>
      <sz val="14"/>
      <name val="Calibri"/>
      <family val="2"/>
      <scheme val="minor"/>
    </font>
    <font>
      <b/>
      <sz val="11"/>
      <color theme="0"/>
      <name val="Calibri"/>
      <family val="2"/>
      <scheme val="minor"/>
    </font>
    <font>
      <u/>
      <sz val="11"/>
      <name val="Calibri"/>
      <family val="2"/>
      <scheme val="minor"/>
    </font>
    <font>
      <b/>
      <sz val="16"/>
      <color theme="1"/>
      <name val="Calibri"/>
      <family val="2"/>
      <scheme val="minor"/>
    </font>
    <font>
      <u/>
      <sz val="8"/>
      <color theme="10"/>
      <name val="Calibri"/>
      <family val="2"/>
      <scheme val="minor"/>
    </font>
    <font>
      <b/>
      <vertAlign val="superscript"/>
      <sz val="10"/>
      <color theme="0"/>
      <name val="Calibri"/>
      <family val="2"/>
      <scheme val="minor"/>
    </font>
    <font>
      <sz val="8"/>
      <color theme="0"/>
      <name val="Calibri"/>
      <family val="2"/>
      <scheme val="minor"/>
    </font>
    <font>
      <sz val="10"/>
      <color theme="0"/>
      <name val="Calibri"/>
      <family val="2"/>
      <scheme val="minor"/>
    </font>
    <font>
      <sz val="11"/>
      <color theme="1"/>
      <name val="Garamond"/>
      <family val="2"/>
    </font>
    <font>
      <b/>
      <vertAlign val="subscript"/>
      <sz val="10"/>
      <color theme="0"/>
      <name val="Calibri"/>
      <family val="2"/>
      <scheme val="minor"/>
    </font>
    <font>
      <vertAlign val="subscript"/>
      <sz val="10"/>
      <color theme="0"/>
      <name val="Calibri"/>
      <family val="2"/>
      <scheme val="minor"/>
    </font>
    <font>
      <sz val="11"/>
      <color theme="0"/>
      <name val="Calibri"/>
      <family val="2"/>
      <scheme val="minor"/>
    </font>
    <font>
      <u/>
      <sz val="11"/>
      <color theme="10"/>
      <name val="Arial"/>
      <family val="2"/>
    </font>
    <font>
      <sz val="12"/>
      <color theme="1"/>
      <name val="Calibri"/>
      <family val="2"/>
    </font>
    <font>
      <b/>
      <sz val="12"/>
      <color theme="1"/>
      <name val="Calibri"/>
      <family val="2"/>
    </font>
    <font>
      <b/>
      <sz val="16"/>
      <color theme="0"/>
      <name val="Calibri"/>
      <family val="2"/>
      <scheme val="minor"/>
    </font>
    <font>
      <sz val="11"/>
      <color theme="0"/>
      <name val="Arial"/>
      <family val="2"/>
    </font>
    <font>
      <sz val="10"/>
      <color theme="0"/>
      <name val="Cambria"/>
      <family val="2"/>
      <scheme val="major"/>
    </font>
    <font>
      <sz val="11"/>
      <color theme="1"/>
      <name val="Calibri"/>
      <family val="2"/>
    </font>
    <font>
      <sz val="11"/>
      <color rgb="FF000000"/>
      <name val="Calibri"/>
      <family val="2"/>
    </font>
    <font>
      <b/>
      <sz val="11"/>
      <color theme="1"/>
      <name val="Calibri"/>
      <family val="2"/>
    </font>
    <font>
      <sz val="10"/>
      <color theme="1"/>
      <name val="Calibri"/>
      <family val="2"/>
    </font>
    <font>
      <b/>
      <sz val="10"/>
      <color theme="1"/>
      <name val="Calibri"/>
      <family val="2"/>
    </font>
    <font>
      <sz val="11"/>
      <name val="Arial"/>
      <family val="2"/>
    </font>
    <font>
      <sz val="10"/>
      <name val="Cambria"/>
      <family val="2"/>
      <scheme val="major"/>
    </font>
    <font>
      <sz val="8"/>
      <color theme="1"/>
      <name val="Calibri"/>
      <family val="2"/>
    </font>
    <font>
      <b/>
      <sz val="8"/>
      <color theme="1"/>
      <name val="Calibri"/>
      <family val="2"/>
    </font>
    <font>
      <sz val="12"/>
      <color theme="0"/>
      <name val="Calibri"/>
      <family val="2"/>
    </font>
    <font>
      <b/>
      <sz val="12"/>
      <color theme="0"/>
      <name val="Calibri"/>
      <family val="2"/>
    </font>
    <font>
      <i/>
      <sz val="12"/>
      <color theme="1"/>
      <name val="Calibri"/>
      <family val="2"/>
    </font>
    <font>
      <sz val="11"/>
      <color theme="1"/>
      <name val="Arial"/>
      <family val="2"/>
    </font>
    <font>
      <sz val="11"/>
      <color theme="1"/>
      <name val="Arial"/>
      <family val="2"/>
    </font>
    <font>
      <b/>
      <sz val="10"/>
      <name val="Cambria"/>
      <family val="2"/>
      <scheme val="major"/>
    </font>
    <font>
      <b/>
      <vertAlign val="superscript"/>
      <sz val="11"/>
      <color theme="1"/>
      <name val="Calibri"/>
      <family val="2"/>
      <scheme val="minor"/>
    </font>
    <font>
      <sz val="8"/>
      <name val="Arial"/>
      <family val="2"/>
    </font>
    <font>
      <sz val="10"/>
      <color rgb="FFFF0000"/>
      <name val="Times New Roman"/>
      <family val="1"/>
    </font>
    <font>
      <b/>
      <sz val="8"/>
      <name val="Arial"/>
      <family val="2"/>
    </font>
    <font>
      <b/>
      <sz val="10"/>
      <name val="Times New Roman"/>
      <family val="1"/>
    </font>
    <font>
      <sz val="10"/>
      <name val="Arial"/>
      <family val="2"/>
    </font>
    <font>
      <b/>
      <sz val="12"/>
      <name val="Times New Roman"/>
      <family val="1"/>
    </font>
    <font>
      <sz val="12"/>
      <name val="Times New Roman"/>
      <family val="1"/>
    </font>
    <font>
      <b/>
      <sz val="10"/>
      <color rgb="FFFF0000"/>
      <name val="Times New Roman"/>
      <family val="1"/>
    </font>
    <font>
      <b/>
      <sz val="20"/>
      <name val="Calibri"/>
      <family val="2"/>
      <scheme val="minor"/>
    </font>
    <font>
      <b/>
      <sz val="12"/>
      <color rgb="FFFF0000"/>
      <name val="Arial"/>
      <family val="2"/>
    </font>
    <font>
      <sz val="11"/>
      <color rgb="FFFF0000"/>
      <name val="Calibri"/>
      <family val="2"/>
      <scheme val="minor"/>
    </font>
    <font>
      <sz val="12"/>
      <color rgb="FF000000"/>
      <name val="Calibri"/>
      <family val="2"/>
      <scheme val="minor"/>
    </font>
    <font>
      <b/>
      <u/>
      <sz val="11"/>
      <color theme="0"/>
      <name val="Calibri"/>
      <family val="2"/>
      <scheme val="minor"/>
    </font>
    <font>
      <b/>
      <sz val="11"/>
      <color theme="1"/>
      <name val="Arial"/>
      <family val="2"/>
    </font>
    <font>
      <b/>
      <sz val="10"/>
      <color theme="1"/>
      <name val="Calibri"/>
      <family val="2"/>
      <scheme val="minor"/>
    </font>
    <font>
      <sz val="10"/>
      <color rgb="FF000000"/>
      <name val="Calibri"/>
      <family val="2"/>
      <scheme val="minor"/>
    </font>
    <font>
      <b/>
      <sz val="8"/>
      <color theme="1"/>
      <name val="Calibri"/>
      <family val="2"/>
      <scheme val="minor"/>
    </font>
    <font>
      <sz val="10"/>
      <color indexed="8"/>
      <name val="Calibri"/>
      <family val="2"/>
      <scheme val="minor"/>
    </font>
    <font>
      <b/>
      <u/>
      <sz val="14"/>
      <color theme="0"/>
      <name val="Calibri"/>
      <family val="2"/>
      <scheme val="minor"/>
    </font>
    <font>
      <b/>
      <sz val="11"/>
      <color indexed="8"/>
      <name val="Calibri"/>
      <family val="2"/>
    </font>
    <font>
      <b/>
      <sz val="10"/>
      <color rgb="FF000000"/>
      <name val="Calibri"/>
      <family val="2"/>
      <scheme val="minor"/>
    </font>
    <font>
      <b/>
      <sz val="8"/>
      <name val="Calibri"/>
      <family val="2"/>
      <scheme val="minor"/>
    </font>
    <font>
      <sz val="8"/>
      <color rgb="FFFF0000"/>
      <name val="Calibri"/>
      <family val="2"/>
      <scheme val="minor"/>
    </font>
    <font>
      <b/>
      <sz val="10"/>
      <color theme="0"/>
      <name val="Calibri"/>
      <family val="2"/>
    </font>
    <font>
      <sz val="10"/>
      <color rgb="FF000000"/>
      <name val="Calibri"/>
      <family val="2"/>
    </font>
    <font>
      <b/>
      <sz val="22"/>
      <color theme="1"/>
      <name val="Calibri"/>
      <family val="2"/>
      <scheme val="minor"/>
    </font>
    <font>
      <vertAlign val="superscript"/>
      <sz val="10"/>
      <name val="Calibri"/>
      <family val="2"/>
      <scheme val="minor"/>
    </font>
    <font>
      <i/>
      <sz val="10"/>
      <name val="Calibri"/>
      <family val="2"/>
      <scheme val="minor"/>
    </font>
    <font>
      <b/>
      <sz val="26"/>
      <color theme="1"/>
      <name val="Calibri"/>
      <family val="2"/>
      <scheme val="minor"/>
    </font>
    <font>
      <u/>
      <sz val="11"/>
      <color theme="1"/>
      <name val="Calibri"/>
      <family val="2"/>
      <scheme val="minor"/>
    </font>
    <font>
      <b/>
      <sz val="9.5"/>
      <color theme="1"/>
      <name val="Calibri"/>
      <family val="2"/>
      <scheme val="minor"/>
    </font>
    <font>
      <sz val="9.5"/>
      <color theme="1"/>
      <name val="Calibri"/>
      <family val="2"/>
      <scheme val="minor"/>
    </font>
    <font>
      <sz val="16"/>
      <color theme="1"/>
      <name val="Calibri"/>
      <family val="2"/>
      <scheme val="minor"/>
    </font>
    <font>
      <b/>
      <u/>
      <sz val="10"/>
      <color theme="1"/>
      <name val="Calibri"/>
      <family val="2"/>
      <scheme val="minor"/>
    </font>
    <font>
      <b/>
      <sz val="8"/>
      <color theme="0"/>
      <name val="Calibri"/>
      <family val="2"/>
      <scheme val="minor"/>
    </font>
    <font>
      <sz val="10"/>
      <color rgb="FF000000"/>
      <name val="Arial"/>
      <family val="2"/>
    </font>
    <font>
      <sz val="11"/>
      <color rgb="FF000000"/>
      <name val="Calibri"/>
      <family val="2"/>
      <charset val="1"/>
    </font>
    <font>
      <sz val="8"/>
      <name val="Calibri"/>
      <family val="2"/>
      <scheme val="minor"/>
    </font>
    <font>
      <b/>
      <sz val="10.5"/>
      <color rgb="FF000000"/>
      <name val="Calibri"/>
      <family val="2"/>
      <scheme val="minor"/>
    </font>
    <font>
      <strike/>
      <sz val="11"/>
      <color indexed="8"/>
      <name val="Calibri"/>
      <family val="2"/>
    </font>
    <font>
      <sz val="8"/>
      <color rgb="FF000000"/>
      <name val="Calibri"/>
      <family val="2"/>
      <scheme val="minor"/>
    </font>
    <font>
      <sz val="8"/>
      <color rgb="FFFF0000"/>
      <name val="Calibri"/>
      <family val="2"/>
    </font>
    <font>
      <sz val="8"/>
      <color theme="1"/>
      <name val="Cambria"/>
      <family val="2"/>
      <scheme val="major"/>
    </font>
    <font>
      <sz val="8"/>
      <name val="Cambria"/>
      <family val="2"/>
      <scheme val="major"/>
    </font>
    <font>
      <sz val="8"/>
      <color rgb="FFFF0000"/>
      <name val="Cambria"/>
      <family val="2"/>
      <scheme val="major"/>
    </font>
    <font>
      <b/>
      <sz val="8"/>
      <color rgb="FF000000"/>
      <name val="Calibri"/>
      <family val="2"/>
    </font>
    <font>
      <sz val="8"/>
      <name val="Calibri"/>
      <family val="2"/>
    </font>
    <font>
      <sz val="8"/>
      <color rgb="FF000000"/>
      <name val="Calibri"/>
      <family val="2"/>
    </font>
    <font>
      <sz val="12"/>
      <color rgb="FFFF0000"/>
      <name val="Calibri"/>
      <family val="2"/>
      <scheme val="minor"/>
    </font>
    <font>
      <sz val="10"/>
      <color rgb="FFFF0000"/>
      <name val="Calibri"/>
      <family val="2"/>
      <scheme val="minor"/>
    </font>
    <font>
      <b/>
      <i/>
      <sz val="11"/>
      <color theme="1"/>
      <name val="Calibri"/>
      <family val="2"/>
      <scheme val="minor"/>
    </font>
    <font>
      <b/>
      <sz val="10"/>
      <color rgb="FFFF0000"/>
      <name val="Calibri"/>
      <family val="2"/>
      <scheme val="minor"/>
    </font>
    <font>
      <sz val="11"/>
      <color rgb="FF00B050"/>
      <name val="Calibri"/>
      <family val="2"/>
      <scheme val="minor"/>
    </font>
    <font>
      <b/>
      <sz val="20"/>
      <color rgb="FF00B050"/>
      <name val="Calibri"/>
      <family val="2"/>
      <scheme val="minor"/>
    </font>
    <font>
      <b/>
      <u/>
      <sz val="12"/>
      <color theme="1"/>
      <name val="Calibri"/>
      <family val="2"/>
      <scheme val="minor"/>
    </font>
    <font>
      <i/>
      <sz val="11"/>
      <color rgb="FF000000"/>
      <name val="Calibri"/>
      <family val="2"/>
      <scheme val="minor"/>
    </font>
    <font>
      <b/>
      <i/>
      <sz val="11"/>
      <name val="Calibri"/>
      <family val="2"/>
      <scheme val="minor"/>
    </font>
    <font>
      <b/>
      <sz val="11"/>
      <name val="Symbol"/>
      <family val="1"/>
      <charset val="2"/>
    </font>
    <font>
      <b/>
      <i/>
      <vertAlign val="superscript"/>
      <sz val="11"/>
      <name val="Calibri"/>
      <family val="2"/>
      <scheme val="minor"/>
    </font>
  </fonts>
  <fills count="49">
    <fill>
      <patternFill patternType="none"/>
    </fill>
    <fill>
      <patternFill patternType="gray125"/>
    </fill>
    <fill>
      <patternFill patternType="solid">
        <fgColor theme="0"/>
        <bgColor indexed="64"/>
      </patternFill>
    </fill>
    <fill>
      <patternFill patternType="solid">
        <fgColor theme="0" tint="-0.499984740745262"/>
        <bgColor indexed="64"/>
      </patternFill>
    </fill>
    <fill>
      <patternFill patternType="solid">
        <fgColor rgb="FFFFE699"/>
        <bgColor indexed="64"/>
      </patternFill>
    </fill>
    <fill>
      <patternFill patternType="solid">
        <fgColor rgb="FFF8CBAD"/>
        <bgColor indexed="64"/>
      </patternFill>
    </fill>
    <fill>
      <patternFill patternType="solid">
        <fgColor rgb="FFC6E0B4"/>
        <bgColor indexed="64"/>
      </patternFill>
    </fill>
    <fill>
      <patternFill patternType="solid">
        <fgColor rgb="FFDDEBF7"/>
        <bgColor indexed="64"/>
      </patternFill>
    </fill>
    <fill>
      <patternFill patternType="solid">
        <fgColor rgb="FFE2EFDA"/>
        <bgColor indexed="64"/>
      </patternFill>
    </fill>
    <fill>
      <patternFill patternType="solid">
        <fgColor rgb="FF002060"/>
        <bgColor indexed="64"/>
      </patternFill>
    </fill>
    <fill>
      <patternFill patternType="solid">
        <fgColor theme="3"/>
        <bgColor indexed="64"/>
      </patternFill>
    </fill>
    <fill>
      <patternFill patternType="solid">
        <fgColor theme="2" tint="-9.9978637043366805E-2"/>
        <bgColor indexed="64"/>
      </patternFill>
    </fill>
    <fill>
      <patternFill patternType="solid">
        <fgColor rgb="FF3C8626"/>
        <bgColor indexed="64"/>
      </patternFill>
    </fill>
    <fill>
      <patternFill patternType="solid">
        <fgColor theme="7" tint="0.59999389629810485"/>
        <bgColor indexed="64"/>
      </patternFill>
    </fill>
    <fill>
      <patternFill patternType="solid">
        <fgColor rgb="FFFFFFFF"/>
        <bgColor indexed="64"/>
      </patternFill>
    </fill>
    <fill>
      <patternFill patternType="solid">
        <fgColor rgb="FFFFFF00"/>
        <bgColor indexed="64"/>
      </patternFill>
    </fill>
    <fill>
      <patternFill patternType="solid">
        <fgColor theme="3" tint="-0.249977111117893"/>
        <bgColor indexed="64"/>
      </patternFill>
    </fill>
    <fill>
      <patternFill patternType="solid">
        <fgColor theme="8" tint="-0.499984740745262"/>
        <bgColor indexed="64"/>
      </patternFill>
    </fill>
    <fill>
      <patternFill patternType="solid">
        <fgColor rgb="FF26BDE2"/>
        <bgColor indexed="64"/>
      </patternFill>
    </fill>
    <fill>
      <patternFill patternType="solid">
        <fgColor rgb="FF0070C0"/>
        <bgColor indexed="64"/>
      </patternFill>
    </fill>
    <fill>
      <patternFill patternType="solid">
        <fgColor theme="0" tint="-0.14999847407452621"/>
        <bgColor indexed="64"/>
      </patternFill>
    </fill>
    <fill>
      <patternFill patternType="solid">
        <fgColor theme="9" tint="0.39997558519241921"/>
        <bgColor indexed="64"/>
      </patternFill>
    </fill>
    <fill>
      <patternFill patternType="solid">
        <fgColor theme="6" tint="0.59999389629810485"/>
        <bgColor indexed="64"/>
      </patternFill>
    </fill>
    <fill>
      <patternFill patternType="solid">
        <fgColor rgb="FFD9E1F2"/>
        <bgColor indexed="64"/>
      </patternFill>
    </fill>
    <fill>
      <patternFill patternType="solid">
        <fgColor rgb="FF95B3D7"/>
        <bgColor indexed="64"/>
      </patternFill>
    </fill>
    <fill>
      <patternFill patternType="solid">
        <fgColor rgb="FFBDD6EE"/>
        <bgColor indexed="64"/>
      </patternFill>
    </fill>
    <fill>
      <patternFill patternType="solid">
        <fgColor rgb="FFDBE5F1"/>
        <bgColor indexed="64"/>
      </patternFill>
    </fill>
    <fill>
      <patternFill patternType="solid">
        <fgColor rgb="FFFBFBFB"/>
        <bgColor indexed="64"/>
      </patternFill>
    </fill>
    <fill>
      <patternFill patternType="solid">
        <fgColor rgb="FFE0E0E0"/>
        <bgColor indexed="64"/>
      </patternFill>
    </fill>
    <fill>
      <patternFill patternType="solid">
        <fgColor rgb="FFE7E6E6"/>
        <bgColor indexed="64"/>
      </patternFill>
    </fill>
    <fill>
      <patternFill patternType="solid">
        <fgColor rgb="FFD5DCE4"/>
        <bgColor indexed="64"/>
      </patternFill>
    </fill>
    <fill>
      <patternFill patternType="solid">
        <fgColor rgb="FF002060"/>
        <bgColor rgb="FF002060"/>
      </patternFill>
    </fill>
    <fill>
      <patternFill patternType="solid">
        <fgColor rgb="FFBFBFBF"/>
        <bgColor rgb="FFBFBFBF"/>
      </patternFill>
    </fill>
    <fill>
      <patternFill patternType="solid">
        <fgColor rgb="FFD8D8D8"/>
        <bgColor rgb="FFD8D8D8"/>
      </patternFill>
    </fill>
    <fill>
      <patternFill patternType="solid">
        <fgColor rgb="FF3C8626"/>
        <bgColor rgb="FF3C8626"/>
      </patternFill>
    </fill>
    <fill>
      <patternFill patternType="solid">
        <fgColor rgb="FFFFE598"/>
        <bgColor rgb="FFFFE598"/>
      </patternFill>
    </fill>
    <fill>
      <patternFill patternType="solid">
        <fgColor theme="4" tint="-0.249977111117893"/>
        <bgColor indexed="64"/>
      </patternFill>
    </fill>
    <fill>
      <patternFill patternType="solid">
        <fgColor rgb="FFF7CAAC"/>
        <bgColor rgb="FFF7CAAC"/>
      </patternFill>
    </fill>
    <fill>
      <patternFill patternType="solid">
        <fgColor rgb="FFC5E0B3"/>
        <bgColor rgb="FFC5E0B3"/>
      </patternFill>
    </fill>
    <fill>
      <patternFill patternType="solid">
        <fgColor rgb="FFBDD6EE"/>
        <bgColor rgb="FFBDD6EE"/>
      </patternFill>
    </fill>
    <fill>
      <patternFill patternType="solid">
        <fgColor rgb="FFB4C6E7"/>
        <bgColor rgb="FFB4C6E7"/>
      </patternFill>
    </fill>
    <fill>
      <patternFill patternType="solid">
        <fgColor theme="7" tint="0.59999389629810485"/>
        <bgColor rgb="FFFFE598"/>
      </patternFill>
    </fill>
    <fill>
      <patternFill patternType="solid">
        <fgColor theme="7" tint="0.39997558519241921"/>
        <bgColor rgb="FF000000"/>
      </patternFill>
    </fill>
    <fill>
      <patternFill patternType="solid">
        <fgColor theme="7" tint="0.39997558519241921"/>
        <bgColor indexed="64"/>
      </patternFill>
    </fill>
    <fill>
      <patternFill patternType="solid">
        <fgColor theme="4" tint="0.79998168889431442"/>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2"/>
        <bgColor indexed="64"/>
      </patternFill>
    </fill>
    <fill>
      <patternFill patternType="solid">
        <fgColor theme="3" tint="0.59999389629810485"/>
        <bgColor indexed="64"/>
      </patternFill>
    </fill>
  </fills>
  <borders count="80">
    <border>
      <left/>
      <right/>
      <top/>
      <bottom/>
      <diagonal/>
    </border>
    <border>
      <left/>
      <right/>
      <top style="thin">
        <color indexed="64"/>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right/>
      <top/>
      <bottom style="thin">
        <color indexed="64"/>
      </bottom>
      <diagonal/>
    </border>
    <border>
      <left/>
      <right/>
      <top/>
      <bottom style="thin">
        <color theme="0"/>
      </bottom>
      <diagonal/>
    </border>
    <border>
      <left/>
      <right/>
      <top style="thin">
        <color theme="0"/>
      </top>
      <bottom/>
      <diagonal/>
    </border>
    <border>
      <left style="medium">
        <color theme="0"/>
      </left>
      <right style="medium">
        <color theme="0"/>
      </right>
      <top style="medium">
        <color theme="0"/>
      </top>
      <bottom style="medium">
        <color theme="0"/>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theme="0"/>
      </left>
      <right/>
      <top style="medium">
        <color theme="0"/>
      </top>
      <bottom/>
      <diagonal/>
    </border>
    <border>
      <left/>
      <right style="medium">
        <color theme="0"/>
      </right>
      <top style="medium">
        <color theme="0"/>
      </top>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style="medium">
        <color indexed="64"/>
      </bottom>
      <diagonal/>
    </border>
    <border>
      <left style="medium">
        <color theme="0"/>
      </left>
      <right/>
      <top/>
      <bottom/>
      <diagonal/>
    </border>
    <border>
      <left/>
      <right/>
      <top style="thin">
        <color indexed="64"/>
      </top>
      <bottom/>
      <diagonal/>
    </border>
    <border>
      <left style="medium">
        <color theme="0"/>
      </left>
      <right/>
      <top style="medium">
        <color theme="0"/>
      </top>
      <bottom style="medium">
        <color theme="0"/>
      </bottom>
      <diagonal/>
    </border>
    <border>
      <left/>
      <right/>
      <top style="thin">
        <color indexed="64"/>
      </top>
      <bottom style="thin">
        <color indexed="64"/>
      </bottom>
      <diagonal/>
    </border>
    <border>
      <left/>
      <right style="thin">
        <color indexed="64"/>
      </right>
      <top/>
      <bottom/>
      <diagonal/>
    </border>
    <border>
      <left/>
      <right style="thin">
        <color indexed="64"/>
      </right>
      <top/>
      <bottom style="thin">
        <color indexed="64"/>
      </bottom>
      <diagonal/>
    </border>
    <border>
      <left style="thick">
        <color theme="0"/>
      </left>
      <right style="thick">
        <color theme="0"/>
      </right>
      <top style="thick">
        <color theme="0"/>
      </top>
      <bottom style="thick">
        <color theme="0"/>
      </bottom>
      <diagonal/>
    </border>
    <border>
      <left style="thick">
        <color theme="0"/>
      </left>
      <right style="thick">
        <color theme="0"/>
      </right>
      <top/>
      <bottom style="thick">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right style="thin">
        <color theme="0"/>
      </right>
      <top style="thin">
        <color theme="0"/>
      </top>
      <bottom style="thin">
        <color theme="0"/>
      </bottom>
      <diagonal/>
    </border>
    <border>
      <left style="medium">
        <color indexed="64"/>
      </left>
      <right style="medium">
        <color indexed="64"/>
      </right>
      <top style="medium">
        <color indexed="64"/>
      </top>
      <bottom style="medium">
        <color indexed="64"/>
      </bottom>
      <diagonal/>
    </border>
    <border>
      <left style="thin">
        <color indexed="64"/>
      </left>
      <right/>
      <top style="thin">
        <color indexed="64"/>
      </top>
      <bottom/>
      <diagonal/>
    </border>
    <border>
      <left/>
      <right style="thin">
        <color indexed="64"/>
      </right>
      <top style="thin">
        <color indexed="64"/>
      </top>
      <bottom/>
      <diagonal/>
    </border>
    <border>
      <left/>
      <right/>
      <top style="thin">
        <color theme="0" tint="-4.9989318521683403E-2"/>
      </top>
      <bottom/>
      <diagonal/>
    </border>
    <border>
      <left/>
      <right/>
      <top/>
      <bottom style="thin">
        <color theme="0" tint="-4.9989318521683403E-2"/>
      </bottom>
      <diagonal/>
    </border>
    <border>
      <left/>
      <right/>
      <top style="thin">
        <color theme="0" tint="-4.9989318521683403E-2"/>
      </top>
      <bottom style="thin">
        <color theme="0" tint="-4.9989318521683403E-2"/>
      </bottom>
      <diagonal/>
    </border>
    <border>
      <left style="thin">
        <color rgb="FFFFFFFF"/>
      </left>
      <right style="thin">
        <color rgb="FFFFFFFF"/>
      </right>
      <top/>
      <bottom style="thin">
        <color rgb="FFFFFFFF"/>
      </bottom>
      <diagonal/>
    </border>
    <border>
      <left style="thin">
        <color rgb="FFFFFFFF"/>
      </left>
      <right style="thin">
        <color rgb="FFFFFFFF"/>
      </right>
      <top style="thin">
        <color rgb="FFFFFFFF"/>
      </top>
      <bottom style="thin">
        <color rgb="FFFFFFFF"/>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theme="0"/>
      </left>
      <right style="thin">
        <color theme="0"/>
      </right>
      <top style="thin">
        <color theme="0"/>
      </top>
      <bottom style="thin">
        <color theme="0"/>
      </bottom>
      <diagonal/>
    </border>
    <border>
      <left style="thin">
        <color rgb="FF000000"/>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indexed="64"/>
      </left>
      <right/>
      <top/>
      <bottom/>
      <diagonal/>
    </border>
    <border>
      <left style="thin">
        <color indexed="64"/>
      </left>
      <right/>
      <top/>
      <bottom style="thin">
        <color indexed="64"/>
      </bottom>
      <diagonal/>
    </border>
    <border>
      <left style="thick">
        <color theme="3"/>
      </left>
      <right/>
      <top style="thick">
        <color theme="3"/>
      </top>
      <bottom/>
      <diagonal/>
    </border>
    <border>
      <left/>
      <right/>
      <top style="thick">
        <color theme="3"/>
      </top>
      <bottom/>
      <diagonal/>
    </border>
    <border>
      <left/>
      <right style="thick">
        <color theme="3"/>
      </right>
      <top style="thick">
        <color theme="3"/>
      </top>
      <bottom/>
      <diagonal/>
    </border>
    <border>
      <left style="thick">
        <color theme="3"/>
      </left>
      <right/>
      <top/>
      <bottom/>
      <diagonal/>
    </border>
    <border>
      <left/>
      <right style="thick">
        <color theme="3"/>
      </right>
      <top/>
      <bottom/>
      <diagonal/>
    </border>
    <border>
      <left style="thick">
        <color theme="3"/>
      </left>
      <right/>
      <top/>
      <bottom style="thick">
        <color theme="3"/>
      </bottom>
      <diagonal/>
    </border>
    <border>
      <left/>
      <right/>
      <top/>
      <bottom style="thick">
        <color theme="3"/>
      </bottom>
      <diagonal/>
    </border>
    <border>
      <left/>
      <right style="thick">
        <color theme="3"/>
      </right>
      <top/>
      <bottom style="thick">
        <color theme="3"/>
      </bottom>
      <diagonal/>
    </border>
    <border>
      <left style="thin">
        <color rgb="FFFFFFFF"/>
      </left>
      <right style="thin">
        <color rgb="FFFFFFFF"/>
      </right>
      <top style="thin">
        <color rgb="FFFFFFFF"/>
      </top>
      <bottom/>
      <diagonal/>
    </border>
    <border>
      <left style="thick">
        <color theme="0"/>
      </left>
      <right/>
      <top style="thick">
        <color theme="0"/>
      </top>
      <bottom style="thick">
        <color theme="0"/>
      </bottom>
      <diagonal/>
    </border>
    <border>
      <left/>
      <right/>
      <top style="thick">
        <color theme="0"/>
      </top>
      <bottom style="thick">
        <color theme="0"/>
      </bottom>
      <diagonal/>
    </border>
    <border>
      <left/>
      <right style="thick">
        <color theme="0"/>
      </right>
      <top style="thick">
        <color theme="0"/>
      </top>
      <bottom style="thick">
        <color theme="0"/>
      </bottom>
      <diagonal/>
    </border>
    <border>
      <left/>
      <right/>
      <top style="thick">
        <color theme="0"/>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theme="0"/>
      </left>
      <right/>
      <top/>
      <bottom/>
      <diagonal/>
    </border>
    <border>
      <left style="thin">
        <color rgb="FFFFFFFF"/>
      </left>
      <right style="thin">
        <color rgb="FFFFFFFF"/>
      </right>
      <top/>
      <bottom/>
      <diagonal/>
    </border>
    <border>
      <left/>
      <right/>
      <top style="hair">
        <color indexed="64"/>
      </top>
      <bottom style="thin">
        <color auto="1"/>
      </bottom>
      <diagonal/>
    </border>
    <border>
      <left/>
      <right style="hair">
        <color indexed="64"/>
      </right>
      <top style="thin">
        <color indexed="64"/>
      </top>
      <bottom style="thin">
        <color indexed="64"/>
      </bottom>
      <diagonal/>
    </border>
    <border>
      <left/>
      <right style="hair">
        <color indexed="64"/>
      </right>
      <top style="thin">
        <color indexed="64"/>
      </top>
      <bottom/>
      <diagonal/>
    </border>
    <border>
      <left/>
      <right style="hair">
        <color indexed="64"/>
      </right>
      <top/>
      <bottom/>
      <diagonal/>
    </border>
    <border>
      <left/>
      <right style="hair">
        <color indexed="64"/>
      </right>
      <top/>
      <bottom style="thin">
        <color indexed="64"/>
      </bottom>
      <diagonal/>
    </border>
  </borders>
  <cellStyleXfs count="78">
    <xf numFmtId="0" fontId="0"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5" fillId="0" borderId="0" applyNumberFormat="0" applyFill="0" applyBorder="0" applyAlignment="0" applyProtection="0"/>
    <xf numFmtId="0" fontId="3" fillId="0" borderId="0"/>
    <xf numFmtId="0" fontId="1" fillId="0" borderId="0"/>
    <xf numFmtId="0" fontId="1" fillId="0" borderId="0"/>
    <xf numFmtId="164" fontId="3" fillId="0" borderId="0" applyFont="0" applyFill="0" applyBorder="0" applyAlignment="0" applyProtection="0"/>
    <xf numFmtId="164" fontId="3" fillId="0" borderId="0" applyFont="0" applyFill="0" applyBorder="0" applyAlignment="0" applyProtection="0"/>
    <xf numFmtId="0" fontId="1" fillId="0" borderId="0"/>
    <xf numFmtId="0" fontId="3" fillId="0" borderId="0"/>
    <xf numFmtId="0" fontId="3" fillId="0" borderId="0"/>
    <xf numFmtId="0" fontId="3" fillId="0" borderId="0"/>
    <xf numFmtId="0" fontId="3" fillId="0" borderId="0"/>
    <xf numFmtId="0" fontId="3" fillId="0" borderId="0"/>
    <xf numFmtId="0" fontId="1" fillId="0" borderId="0"/>
    <xf numFmtId="0" fontId="3" fillId="0" borderId="0"/>
    <xf numFmtId="0" fontId="3" fillId="0" borderId="0"/>
    <xf numFmtId="0" fontId="3" fillId="0" borderId="0"/>
    <xf numFmtId="0" fontId="8" fillId="0" borderId="0"/>
    <xf numFmtId="0" fontId="3" fillId="0" borderId="0"/>
    <xf numFmtId="0" fontId="2" fillId="0" borderId="0"/>
    <xf numFmtId="0" fontId="3" fillId="0" borderId="0"/>
    <xf numFmtId="0" fontId="11" fillId="0" borderId="0"/>
    <xf numFmtId="0" fontId="33" fillId="0" borderId="0"/>
    <xf numFmtId="0" fontId="3" fillId="0" borderId="0"/>
    <xf numFmtId="43" fontId="1" fillId="0" borderId="0" applyFont="0" applyFill="0" applyBorder="0" applyAlignment="0" applyProtection="0"/>
    <xf numFmtId="9" fontId="1" fillId="0" borderId="0" applyFont="0" applyFill="0" applyBorder="0" applyAlignment="0" applyProtection="0"/>
    <xf numFmtId="164" fontId="8" fillId="0" borderId="0" applyFont="0" applyFill="0" applyBorder="0" applyAlignment="0" applyProtection="0"/>
    <xf numFmtId="43" fontId="1" fillId="0" borderId="0" applyFont="0" applyFill="0" applyBorder="0" applyAlignment="0" applyProtection="0"/>
    <xf numFmtId="0" fontId="60" fillId="0" borderId="0"/>
    <xf numFmtId="0" fontId="5" fillId="0" borderId="0" applyNumberFormat="0" applyFill="0" applyBorder="0" applyAlignment="0" applyProtection="0"/>
    <xf numFmtId="0" fontId="64" fillId="0" borderId="0" applyNumberFormat="0" applyFill="0" applyBorder="0" applyAlignment="0" applyProtection="0"/>
    <xf numFmtId="0" fontId="83" fillId="0" borderId="0"/>
    <xf numFmtId="0" fontId="90" fillId="0" borderId="0"/>
    <xf numFmtId="0" fontId="11" fillId="0" borderId="0"/>
    <xf numFmtId="0" fontId="1" fillId="0" borderId="0"/>
    <xf numFmtId="0" fontId="1" fillId="0" borderId="0"/>
    <xf numFmtId="0" fontId="1" fillId="0" borderId="0"/>
    <xf numFmtId="43" fontId="3"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0" fontId="121" fillId="0" borderId="0"/>
    <xf numFmtId="9" fontId="122" fillId="0" borderId="0" applyBorder="0" applyProtection="0"/>
    <xf numFmtId="9" fontId="15" fillId="0" borderId="0" applyFont="0" applyFill="0" applyBorder="0" applyAlignment="0" applyProtection="0"/>
    <xf numFmtId="9" fontId="1" fillId="0" borderId="0" applyFont="0" applyFill="0" applyBorder="0" applyAlignment="0" applyProtection="0"/>
    <xf numFmtId="9" fontId="15" fillId="0" borderId="0" applyFont="0" applyFill="0" applyBorder="0" applyAlignment="0" applyProtection="0"/>
  </cellStyleXfs>
  <cellXfs count="2022">
    <xf numFmtId="0" fontId="0" fillId="0" borderId="0" xfId="0"/>
    <xf numFmtId="0" fontId="4" fillId="0" borderId="0" xfId="0" applyFont="1"/>
    <xf numFmtId="0" fontId="2" fillId="0" borderId="0" xfId="0" applyFont="1" applyFill="1"/>
    <xf numFmtId="0" fontId="2" fillId="0" borderId="0" xfId="0" applyFont="1" applyFill="1" applyAlignment="1">
      <alignment horizontal="left"/>
    </xf>
    <xf numFmtId="0" fontId="4" fillId="0" borderId="0" xfId="0" applyFont="1" applyAlignment="1">
      <alignment vertical="center"/>
    </xf>
    <xf numFmtId="0" fontId="5" fillId="0" borderId="0" xfId="34"/>
    <xf numFmtId="0" fontId="4" fillId="0" borderId="0" xfId="0" applyFont="1" applyFill="1"/>
    <xf numFmtId="0" fontId="4" fillId="0" borderId="0" xfId="0" applyFont="1" applyAlignment="1"/>
    <xf numFmtId="0" fontId="5" fillId="0" borderId="0" xfId="34" applyFill="1"/>
    <xf numFmtId="0" fontId="6" fillId="0" borderId="0" xfId="0" applyFont="1"/>
    <xf numFmtId="0" fontId="0" fillId="0" borderId="0" xfId="0" applyFont="1"/>
    <xf numFmtId="0" fontId="8" fillId="0" borderId="0" xfId="0" applyFont="1"/>
    <xf numFmtId="0" fontId="14" fillId="0" borderId="0" xfId="0" applyFont="1"/>
    <xf numFmtId="0" fontId="13" fillId="0" borderId="0" xfId="0" applyFont="1"/>
    <xf numFmtId="0" fontId="0" fillId="0" borderId="0" xfId="0" applyFont="1" applyFill="1" applyBorder="1"/>
    <xf numFmtId="0" fontId="0" fillId="0" borderId="0" xfId="0" applyFont="1" applyFill="1" applyBorder="1" applyAlignment="1">
      <alignment horizontal="center" wrapText="1"/>
    </xf>
    <xf numFmtId="166" fontId="7" fillId="0" borderId="0" xfId="1" applyNumberFormat="1" applyFont="1" applyFill="1" applyBorder="1" applyAlignment="1">
      <alignment horizontal="center" vertical="center" wrapText="1"/>
    </xf>
    <xf numFmtId="0" fontId="1" fillId="0" borderId="0" xfId="0" applyFont="1"/>
    <xf numFmtId="0" fontId="5" fillId="0" borderId="0" xfId="34" applyFont="1"/>
    <xf numFmtId="0" fontId="19" fillId="0" borderId="0" xfId="0" applyFont="1"/>
    <xf numFmtId="0" fontId="8" fillId="0" borderId="0" xfId="0" applyFont="1" applyAlignment="1">
      <alignment vertical="center"/>
    </xf>
    <xf numFmtId="0" fontId="19" fillId="0" borderId="0" xfId="0" applyFont="1" applyAlignment="1">
      <alignment vertical="center"/>
    </xf>
    <xf numFmtId="0" fontId="8" fillId="0" borderId="0" xfId="0" applyFont="1" applyFill="1" applyAlignment="1">
      <alignment vertical="center"/>
    </xf>
    <xf numFmtId="0" fontId="22" fillId="10" borderId="0" xfId="34" applyFont="1" applyFill="1" applyAlignment="1">
      <alignment horizontal="center" vertical="center"/>
    </xf>
    <xf numFmtId="0" fontId="26" fillId="0" borderId="0" xfId="0" applyFont="1" applyAlignment="1">
      <alignment vertical="center"/>
    </xf>
    <xf numFmtId="0" fontId="18" fillId="11" borderId="8" xfId="34" applyFont="1" applyFill="1" applyBorder="1" applyAlignment="1">
      <alignment vertical="center"/>
    </xf>
    <xf numFmtId="0" fontId="20" fillId="11" borderId="8" xfId="0" applyFont="1" applyFill="1" applyBorder="1" applyAlignment="1">
      <alignment vertical="center"/>
    </xf>
    <xf numFmtId="0" fontId="27" fillId="0" borderId="0" xfId="0" applyFont="1"/>
    <xf numFmtId="0" fontId="19" fillId="0" borderId="0" xfId="0" applyFont="1" applyAlignment="1">
      <alignment wrapText="1"/>
    </xf>
    <xf numFmtId="0" fontId="8" fillId="0" borderId="0" xfId="0" applyFont="1" applyAlignment="1">
      <alignment wrapText="1"/>
    </xf>
    <xf numFmtId="0" fontId="4" fillId="0" borderId="0" xfId="0" applyFont="1" applyAlignment="1">
      <alignment wrapText="1"/>
    </xf>
    <xf numFmtId="0" fontId="8" fillId="0" borderId="0" xfId="0" applyFont="1" applyAlignment="1">
      <alignment vertical="center" wrapText="1"/>
    </xf>
    <xf numFmtId="0" fontId="8" fillId="11" borderId="8" xfId="0" applyFont="1" applyFill="1" applyBorder="1" applyAlignment="1">
      <alignment wrapText="1"/>
    </xf>
    <xf numFmtId="0" fontId="19" fillId="0" borderId="0" xfId="0" applyFont="1" applyAlignment="1">
      <alignment horizontal="center"/>
    </xf>
    <xf numFmtId="0" fontId="8" fillId="0" borderId="0" xfId="0" applyFont="1" applyAlignment="1">
      <alignment horizontal="center" wrapText="1"/>
    </xf>
    <xf numFmtId="0" fontId="8" fillId="0" borderId="0" xfId="0" applyFont="1" applyAlignment="1">
      <alignment horizontal="left"/>
    </xf>
    <xf numFmtId="0" fontId="19" fillId="0" borderId="0" xfId="0" applyFont="1" applyAlignment="1">
      <alignment horizontal="right" vertical="center"/>
    </xf>
    <xf numFmtId="0" fontId="8" fillId="0" borderId="9" xfId="0" applyFont="1" applyBorder="1"/>
    <xf numFmtId="0" fontId="19" fillId="0" borderId="9" xfId="0" applyFont="1" applyBorder="1" applyAlignment="1">
      <alignment vertical="center" wrapText="1"/>
    </xf>
    <xf numFmtId="0" fontId="19" fillId="13" borderId="9" xfId="0" applyFont="1" applyFill="1" applyBorder="1" applyAlignment="1">
      <alignment horizontal="center" vertical="top" wrapText="1"/>
    </xf>
    <xf numFmtId="0" fontId="21" fillId="13" borderId="9" xfId="0" applyFont="1" applyFill="1" applyBorder="1" applyAlignment="1">
      <alignment horizontal="center" vertical="top" wrapText="1"/>
    </xf>
    <xf numFmtId="0" fontId="8" fillId="13" borderId="9" xfId="0" applyFont="1" applyFill="1" applyBorder="1" applyAlignment="1">
      <alignment vertical="top" wrapText="1"/>
    </xf>
    <xf numFmtId="0" fontId="20" fillId="13" borderId="9" xfId="0" applyFont="1" applyFill="1" applyBorder="1" applyAlignment="1">
      <alignment vertical="top" wrapText="1"/>
    </xf>
    <xf numFmtId="0" fontId="21" fillId="0" borderId="9" xfId="0"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0" fontId="28" fillId="0" borderId="1" xfId="0" applyFont="1" applyBorder="1" applyAlignment="1">
      <alignment horizontal="center" vertical="center" wrapText="1"/>
    </xf>
    <xf numFmtId="0" fontId="8" fillId="0" borderId="0" xfId="0" applyFont="1" applyAlignment="1">
      <alignment vertical="top" wrapText="1"/>
    </xf>
    <xf numFmtId="0" fontId="19" fillId="0" borderId="9" xfId="0" applyFont="1" applyBorder="1" applyAlignment="1">
      <alignment vertical="top" wrapText="1"/>
    </xf>
    <xf numFmtId="0" fontId="28" fillId="0" borderId="0" xfId="0" applyFont="1" applyAlignment="1">
      <alignment horizontal="center" vertical="center" wrapText="1"/>
    </xf>
    <xf numFmtId="0" fontId="19" fillId="0" borderId="0" xfId="0" applyFont="1" applyAlignment="1">
      <alignment horizontal="left" vertical="center" wrapText="1"/>
    </xf>
    <xf numFmtId="0" fontId="29" fillId="0" borderId="0" xfId="0" applyFont="1" applyAlignment="1">
      <alignment horizontal="left" wrapText="1"/>
    </xf>
    <xf numFmtId="0" fontId="8" fillId="0" borderId="0" xfId="0" applyFont="1" applyAlignment="1">
      <alignment horizontal="left" wrapText="1"/>
    </xf>
    <xf numFmtId="0" fontId="19" fillId="0" borderId="0" xfId="0" applyFont="1" applyAlignment="1">
      <alignment vertical="center" wrapText="1"/>
    </xf>
    <xf numFmtId="14" fontId="8" fillId="0" borderId="0" xfId="0" applyNumberFormat="1" applyFont="1" applyAlignment="1">
      <alignment vertical="top" wrapText="1"/>
    </xf>
    <xf numFmtId="0" fontId="19" fillId="0" borderId="9" xfId="0" applyFont="1" applyBorder="1" applyAlignment="1">
      <alignment horizontal="left"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19" fillId="0" borderId="9" xfId="0" applyFont="1" applyBorder="1" applyAlignment="1">
      <alignment horizontal="left" vertical="center" wrapText="1"/>
    </xf>
    <xf numFmtId="0" fontId="19" fillId="0" borderId="9" xfId="0" applyFont="1" applyBorder="1" applyAlignment="1">
      <alignment vertical="top" wrapText="1"/>
    </xf>
    <xf numFmtId="0" fontId="5" fillId="11" borderId="8" xfId="34" applyFill="1" applyBorder="1" applyAlignment="1">
      <alignment vertical="center"/>
    </xf>
    <xf numFmtId="0" fontId="21" fillId="0" borderId="0" xfId="0" applyFont="1" applyFill="1" applyBorder="1" applyAlignment="1">
      <alignment vertical="top"/>
    </xf>
    <xf numFmtId="0" fontId="20" fillId="0" borderId="0" xfId="0" applyFont="1" applyFill="1" applyBorder="1" applyAlignment="1">
      <alignment vertical="center"/>
    </xf>
    <xf numFmtId="0" fontId="20" fillId="0" borderId="0" xfId="0" applyFont="1" applyFill="1" applyBorder="1" applyAlignment="1">
      <alignment vertical="top"/>
    </xf>
    <xf numFmtId="0" fontId="8" fillId="0" borderId="0" xfId="0" applyFont="1" applyFill="1" applyBorder="1" applyAlignment="1">
      <alignment vertical="center"/>
    </xf>
    <xf numFmtId="0" fontId="20" fillId="11" borderId="8" xfId="0" applyFont="1" applyFill="1" applyBorder="1" applyAlignment="1">
      <alignment vertical="top"/>
    </xf>
    <xf numFmtId="0" fontId="8" fillId="0" borderId="0" xfId="0" applyFont="1" applyAlignment="1"/>
    <xf numFmtId="0" fontId="8" fillId="0" borderId="0" xfId="0" applyFont="1" applyFill="1"/>
    <xf numFmtId="0" fontId="0" fillId="0" borderId="0" xfId="0"/>
    <xf numFmtId="0" fontId="20" fillId="0" borderId="0" xfId="0" applyFont="1"/>
    <xf numFmtId="0" fontId="20" fillId="0" borderId="0" xfId="0" applyFont="1" applyFill="1"/>
    <xf numFmtId="0" fontId="0" fillId="0" borderId="0" xfId="0" applyFont="1" applyFill="1"/>
    <xf numFmtId="0" fontId="20" fillId="0" borderId="0" xfId="0" applyFont="1" applyBorder="1" applyAlignment="1">
      <alignment vertical="top"/>
    </xf>
    <xf numFmtId="0" fontId="20" fillId="0" borderId="0" xfId="0" applyFont="1" applyFill="1" applyBorder="1" applyAlignment="1">
      <alignment horizontal="left" vertical="top"/>
    </xf>
    <xf numFmtId="0" fontId="5" fillId="11" borderId="8" xfId="34" applyFill="1" applyBorder="1"/>
    <xf numFmtId="0" fontId="5" fillId="11" borderId="8" xfId="34" applyFill="1" applyBorder="1" applyAlignment="1">
      <alignment vertical="top"/>
    </xf>
    <xf numFmtId="0" fontId="21" fillId="0" borderId="0" xfId="0" applyFont="1" applyFill="1" applyBorder="1" applyAlignment="1">
      <alignment vertical="center"/>
    </xf>
    <xf numFmtId="0" fontId="35" fillId="0" borderId="0" xfId="0" applyNumberFormat="1" applyFont="1" applyFill="1" applyBorder="1" applyAlignment="1" applyProtection="1">
      <alignment vertical="top"/>
    </xf>
    <xf numFmtId="0" fontId="36" fillId="0" borderId="0" xfId="0" applyNumberFormat="1" applyFont="1" applyFill="1" applyBorder="1" applyAlignment="1" applyProtection="1">
      <alignment vertical="top"/>
    </xf>
    <xf numFmtId="0" fontId="7" fillId="0" borderId="0" xfId="0" applyFont="1" applyFill="1" applyBorder="1"/>
    <xf numFmtId="0" fontId="32" fillId="0" borderId="0" xfId="0" applyFont="1" applyFill="1" applyBorder="1" applyAlignment="1"/>
    <xf numFmtId="0" fontId="36" fillId="0" borderId="0" xfId="53" applyFont="1" applyBorder="1" applyAlignment="1">
      <alignment horizontal="left"/>
    </xf>
    <xf numFmtId="0" fontId="32" fillId="0" borderId="0" xfId="0" applyFont="1" applyBorder="1" applyAlignment="1">
      <alignment wrapText="1"/>
    </xf>
    <xf numFmtId="0" fontId="8" fillId="11" borderId="24" xfId="0" applyFont="1" applyFill="1" applyBorder="1" applyAlignment="1">
      <alignment wrapText="1"/>
    </xf>
    <xf numFmtId="49" fontId="20" fillId="11" borderId="24" xfId="0" applyNumberFormat="1" applyFont="1" applyFill="1" applyBorder="1" applyAlignment="1">
      <alignment horizontal="left" wrapText="1"/>
    </xf>
    <xf numFmtId="0" fontId="19" fillId="0" borderId="0" xfId="0" applyFont="1" applyFill="1" applyAlignment="1">
      <alignment vertical="center"/>
    </xf>
    <xf numFmtId="0" fontId="1" fillId="0" borderId="0" xfId="0" applyFont="1" applyFill="1"/>
    <xf numFmtId="0" fontId="37" fillId="0" borderId="0" xfId="0" applyFont="1" applyAlignment="1">
      <alignment vertical="center"/>
    </xf>
    <xf numFmtId="0" fontId="32" fillId="0" borderId="0" xfId="0" applyFont="1" applyAlignment="1">
      <alignment vertical="center"/>
    </xf>
    <xf numFmtId="0" fontId="1" fillId="0" borderId="0" xfId="0" applyFont="1" applyAlignment="1">
      <alignment vertical="center"/>
    </xf>
    <xf numFmtId="0" fontId="7" fillId="0" borderId="0" xfId="0" applyFont="1" applyAlignment="1">
      <alignment vertical="center"/>
    </xf>
    <xf numFmtId="0" fontId="1" fillId="0" borderId="0" xfId="0" applyFont="1" applyFill="1" applyBorder="1"/>
    <xf numFmtId="4" fontId="1" fillId="0" borderId="0" xfId="0" applyNumberFormat="1" applyFont="1" applyBorder="1"/>
    <xf numFmtId="4" fontId="1" fillId="0" borderId="0" xfId="0" applyNumberFormat="1" applyFont="1" applyFill="1" applyBorder="1"/>
    <xf numFmtId="0" fontId="7" fillId="0" borderId="0" xfId="0" applyFont="1"/>
    <xf numFmtId="0" fontId="7" fillId="0" borderId="0" xfId="0" applyFont="1" applyFill="1"/>
    <xf numFmtId="0" fontId="25" fillId="0" borderId="0" xfId="0" applyFont="1" applyBorder="1" applyAlignment="1">
      <alignment horizontal="left"/>
    </xf>
    <xf numFmtId="0" fontId="21" fillId="0" borderId="0" xfId="1" applyFont="1" applyAlignment="1"/>
    <xf numFmtId="0" fontId="7" fillId="0" borderId="0" xfId="1" applyFont="1" applyAlignment="1"/>
    <xf numFmtId="0" fontId="7" fillId="0" borderId="0" xfId="1" applyFont="1"/>
    <xf numFmtId="0" fontId="34" fillId="0" borderId="0" xfId="1" applyFont="1" applyAlignment="1"/>
    <xf numFmtId="0" fontId="34" fillId="0" borderId="0" xfId="1" applyFont="1"/>
    <xf numFmtId="0" fontId="7" fillId="0" borderId="0" xfId="1" applyFont="1" applyFill="1" applyAlignment="1"/>
    <xf numFmtId="0" fontId="32" fillId="0" borderId="0" xfId="0" applyFont="1" applyFill="1"/>
    <xf numFmtId="0" fontId="7" fillId="0" borderId="0" xfId="1" applyFont="1" applyBorder="1" applyAlignment="1"/>
    <xf numFmtId="0" fontId="32" fillId="0" borderId="0" xfId="0" applyFont="1" applyBorder="1" applyAlignment="1">
      <alignment horizontal="center" vertical="center" wrapText="1"/>
    </xf>
    <xf numFmtId="2" fontId="1" fillId="0" borderId="0" xfId="0" applyNumberFormat="1" applyFont="1" applyBorder="1" applyAlignment="1">
      <alignment horizontal="center" vertical="center"/>
    </xf>
    <xf numFmtId="0" fontId="1" fillId="0" borderId="0" xfId="0" applyFont="1" applyBorder="1"/>
    <xf numFmtId="0" fontId="1" fillId="0" borderId="0" xfId="0" applyFont="1" applyBorder="1" applyAlignment="1">
      <alignment vertical="center"/>
    </xf>
    <xf numFmtId="0" fontId="34" fillId="0" borderId="0" xfId="0" applyFont="1"/>
    <xf numFmtId="0" fontId="1" fillId="0" borderId="0" xfId="0" applyFont="1" applyFill="1" applyAlignment="1"/>
    <xf numFmtId="0" fontId="0" fillId="0" borderId="0" xfId="0" applyFont="1" applyFill="1" applyAlignment="1"/>
    <xf numFmtId="2" fontId="1" fillId="0" borderId="0" xfId="0" applyNumberFormat="1" applyFont="1" applyAlignment="1">
      <alignment vertical="center"/>
    </xf>
    <xf numFmtId="2" fontId="32" fillId="0" borderId="0" xfId="0" applyNumberFormat="1" applyFont="1" applyAlignment="1">
      <alignment vertical="center"/>
    </xf>
    <xf numFmtId="0" fontId="5" fillId="0" borderId="0" xfId="34" applyFont="1" applyAlignment="1">
      <alignment vertical="center"/>
    </xf>
    <xf numFmtId="0" fontId="0" fillId="0" borderId="0" xfId="0" applyFont="1" applyAlignment="1">
      <alignment vertical="center"/>
    </xf>
    <xf numFmtId="0" fontId="7" fillId="0" borderId="0" xfId="0" applyFont="1" applyFill="1" applyAlignment="1"/>
    <xf numFmtId="0" fontId="40" fillId="0" borderId="0" xfId="34" applyFont="1" applyFill="1" applyBorder="1"/>
    <xf numFmtId="0" fontId="37" fillId="0" borderId="0" xfId="0" applyFont="1" applyFill="1" applyBorder="1"/>
    <xf numFmtId="0" fontId="37" fillId="0" borderId="0" xfId="0" applyFont="1" applyFill="1" applyBorder="1" applyAlignment="1">
      <alignment wrapText="1"/>
    </xf>
    <xf numFmtId="0" fontId="41" fillId="0" borderId="0" xfId="0" applyFont="1"/>
    <xf numFmtId="0" fontId="37" fillId="0" borderId="0" xfId="0" applyFont="1"/>
    <xf numFmtId="0" fontId="0" fillId="0" borderId="0" xfId="0" applyFont="1" applyBorder="1"/>
    <xf numFmtId="0" fontId="20" fillId="2" borderId="0" xfId="0" applyFont="1" applyFill="1" applyAlignment="1">
      <alignment vertical="center"/>
    </xf>
    <xf numFmtId="0" fontId="20" fillId="0" borderId="0" xfId="0" applyFont="1" applyAlignment="1">
      <alignment vertical="center"/>
    </xf>
    <xf numFmtId="0" fontId="43" fillId="0" borderId="0" xfId="34" applyFont="1"/>
    <xf numFmtId="0" fontId="20" fillId="2" borderId="0" xfId="0" applyFont="1" applyFill="1" applyBorder="1"/>
    <xf numFmtId="0" fontId="5" fillId="11" borderId="8" xfId="34" applyFill="1" applyBorder="1" applyAlignment="1">
      <alignment horizontal="left" vertical="center"/>
    </xf>
    <xf numFmtId="0" fontId="8" fillId="0" borderId="0" xfId="0" applyFont="1" applyFill="1" applyBorder="1" applyAlignment="1">
      <alignment horizontal="left" vertical="center"/>
    </xf>
    <xf numFmtId="0" fontId="21" fillId="0" borderId="0" xfId="0" applyFont="1" applyFill="1" applyBorder="1" applyAlignment="1">
      <alignment horizontal="left" vertical="top"/>
    </xf>
    <xf numFmtId="0" fontId="5" fillId="11" borderId="8" xfId="34" applyFill="1" applyBorder="1" applyAlignment="1">
      <alignment horizontal="left" vertical="top"/>
    </xf>
    <xf numFmtId="0" fontId="0" fillId="0" borderId="0" xfId="0" applyFont="1" applyAlignment="1"/>
    <xf numFmtId="0" fontId="32" fillId="0" borderId="25" xfId="0" applyFont="1" applyFill="1" applyBorder="1" applyAlignment="1">
      <alignment horizontal="center"/>
    </xf>
    <xf numFmtId="0" fontId="32" fillId="0" borderId="0" xfId="0" applyFont="1" applyFill="1" applyBorder="1" applyAlignment="1">
      <alignment horizontal="center" vertical="center" wrapText="1"/>
    </xf>
    <xf numFmtId="0" fontId="32" fillId="0" borderId="0" xfId="0" applyFont="1"/>
    <xf numFmtId="0" fontId="32" fillId="0" borderId="25" xfId="0" applyFont="1" applyFill="1" applyBorder="1" applyAlignment="1">
      <alignment horizontal="center" vertical="center" wrapText="1"/>
    </xf>
    <xf numFmtId="0" fontId="1" fillId="0" borderId="0" xfId="0" applyFont="1" applyAlignment="1">
      <alignment horizontal="left"/>
    </xf>
    <xf numFmtId="0" fontId="34" fillId="0" borderId="0" xfId="0" applyFont="1" applyAlignment="1">
      <alignment vertical="center"/>
    </xf>
    <xf numFmtId="0" fontId="7" fillId="0" borderId="0" xfId="37" applyNumberFormat="1" applyFont="1" applyFill="1" applyBorder="1" applyAlignment="1" applyProtection="1">
      <alignment horizontal="center" vertical="center"/>
      <protection locked="0"/>
    </xf>
    <xf numFmtId="0" fontId="7" fillId="0" borderId="5" xfId="37" applyNumberFormat="1" applyFont="1" applyFill="1" applyBorder="1" applyAlignment="1" applyProtection="1">
      <alignment horizontal="center" vertical="center"/>
      <protection locked="0"/>
    </xf>
    <xf numFmtId="0" fontId="7" fillId="0" borderId="0" xfId="37" applyFont="1" applyBorder="1" applyAlignment="1" applyProtection="1">
      <alignment vertical="center" wrapText="1"/>
      <protection locked="0"/>
    </xf>
    <xf numFmtId="165" fontId="1" fillId="0" borderId="0" xfId="0" applyNumberFormat="1" applyFont="1" applyFill="1" applyBorder="1" applyAlignment="1">
      <alignment wrapText="1"/>
    </xf>
    <xf numFmtId="4" fontId="1" fillId="0" borderId="0" xfId="37" applyNumberFormat="1" applyFont="1" applyFill="1" applyBorder="1" applyAlignment="1" applyProtection="1">
      <alignment horizontal="right" vertical="center" wrapText="1"/>
      <protection locked="0"/>
    </xf>
    <xf numFmtId="4" fontId="7" fillId="0" borderId="0" xfId="37" applyNumberFormat="1" applyFont="1" applyFill="1" applyBorder="1" applyAlignment="1" applyProtection="1">
      <alignment horizontal="right" vertical="center" wrapText="1"/>
      <protection locked="0"/>
    </xf>
    <xf numFmtId="4" fontId="7" fillId="0" borderId="0" xfId="37" applyNumberFormat="1" applyFont="1" applyBorder="1" applyAlignment="1" applyProtection="1">
      <alignment horizontal="right" vertical="center" wrapText="1"/>
      <protection locked="0"/>
    </xf>
    <xf numFmtId="0" fontId="34" fillId="0" borderId="25" xfId="37" applyFont="1" applyFill="1" applyBorder="1" applyAlignment="1" applyProtection="1">
      <alignment horizontal="center" vertical="center" wrapText="1"/>
    </xf>
    <xf numFmtId="0" fontId="32" fillId="0" borderId="25" xfId="0" applyFont="1" applyFill="1" applyBorder="1" applyAlignment="1">
      <alignment horizontal="center" vertical="center"/>
    </xf>
    <xf numFmtId="0" fontId="7" fillId="0" borderId="0" xfId="54" applyFont="1" applyBorder="1" applyAlignment="1" applyProtection="1">
      <alignment horizontal="center" vertical="center"/>
      <protection locked="0"/>
    </xf>
    <xf numFmtId="0" fontId="7" fillId="0" borderId="0" xfId="0" applyFont="1" applyBorder="1"/>
    <xf numFmtId="0" fontId="7" fillId="0" borderId="0" xfId="54" applyFont="1" applyBorder="1" applyAlignment="1" applyProtection="1">
      <alignment vertical="center" wrapText="1"/>
      <protection locked="0"/>
    </xf>
    <xf numFmtId="0" fontId="7" fillId="0" borderId="0" xfId="54" applyFont="1" applyBorder="1" applyAlignment="1" applyProtection="1">
      <alignment vertical="center"/>
      <protection locked="0"/>
    </xf>
    <xf numFmtId="0" fontId="7" fillId="0" borderId="0" xfId="54" applyFont="1" applyBorder="1" applyAlignment="1">
      <alignment vertical="center"/>
    </xf>
    <xf numFmtId="0" fontId="7" fillId="0" borderId="0" xfId="0" applyFont="1" applyBorder="1" applyAlignment="1">
      <alignment horizontal="center"/>
    </xf>
    <xf numFmtId="0" fontId="34" fillId="0" borderId="0" xfId="54" applyFont="1" applyFill="1" applyBorder="1" applyAlignment="1" applyProtection="1">
      <alignment horizontal="left" vertical="center" wrapText="1"/>
    </xf>
    <xf numFmtId="0" fontId="34" fillId="0" borderId="25" xfId="54" applyFont="1" applyFill="1" applyBorder="1" applyAlignment="1" applyProtection="1">
      <alignment horizontal="center" vertical="center"/>
    </xf>
    <xf numFmtId="0" fontId="34" fillId="0" borderId="25" xfId="54" applyNumberFormat="1" applyFont="1" applyFill="1" applyBorder="1" applyAlignment="1" applyProtection="1">
      <alignment horizontal="center" vertical="center"/>
      <protection locked="0"/>
    </xf>
    <xf numFmtId="0" fontId="34" fillId="0" borderId="0" xfId="0" applyFont="1" applyAlignment="1">
      <alignment horizontal="left"/>
    </xf>
    <xf numFmtId="2" fontId="7" fillId="0" borderId="5" xfId="54" applyNumberFormat="1" applyFont="1" applyFill="1" applyBorder="1" applyAlignment="1" applyProtection="1">
      <alignment horizontal="center" vertical="center" wrapText="1"/>
      <protection locked="0"/>
    </xf>
    <xf numFmtId="0" fontId="43" fillId="0" borderId="0" xfId="34" applyFont="1" applyAlignment="1">
      <alignment horizontal="right"/>
    </xf>
    <xf numFmtId="0" fontId="32" fillId="0" borderId="0" xfId="0" applyFont="1" applyFill="1" applyAlignment="1">
      <alignment vertical="center"/>
    </xf>
    <xf numFmtId="0" fontId="7" fillId="0" borderId="5" xfId="54" applyFont="1" applyFill="1" applyBorder="1" applyAlignment="1" applyProtection="1">
      <alignment horizontal="left" vertical="center" wrapText="1"/>
    </xf>
    <xf numFmtId="0" fontId="7" fillId="0" borderId="0" xfId="1" applyFont="1" applyAlignment="1">
      <alignment wrapText="1"/>
    </xf>
    <xf numFmtId="0" fontId="7" fillId="0" borderId="0" xfId="1" applyFont="1" applyFill="1" applyBorder="1" applyAlignment="1"/>
    <xf numFmtId="0" fontId="7" fillId="0" borderId="0" xfId="1" applyFont="1" applyFill="1" applyBorder="1" applyAlignment="1">
      <alignment wrapText="1"/>
    </xf>
    <xf numFmtId="0" fontId="1" fillId="0" borderId="0" xfId="0" applyFont="1" applyFill="1" applyAlignment="1">
      <alignment wrapText="1"/>
    </xf>
    <xf numFmtId="0" fontId="7" fillId="0" borderId="25" xfId="54" applyFont="1" applyFill="1" applyBorder="1" applyAlignment="1" applyProtection="1">
      <alignment horizontal="left" vertical="center" wrapText="1"/>
    </xf>
    <xf numFmtId="0" fontId="32" fillId="0" borderId="0" xfId="0" applyFont="1" applyBorder="1" applyAlignment="1"/>
    <xf numFmtId="0" fontId="21" fillId="0" borderId="0" xfId="1" applyFont="1" applyAlignment="1">
      <alignment wrapText="1"/>
    </xf>
    <xf numFmtId="0" fontId="37" fillId="0" borderId="0" xfId="0" applyFont="1" applyFill="1" applyBorder="1" applyAlignment="1">
      <alignment vertical="center" wrapText="1"/>
    </xf>
    <xf numFmtId="0" fontId="36" fillId="0" borderId="25" xfId="56" applyFont="1" applyBorder="1" applyAlignment="1">
      <alignment vertical="center" wrapText="1"/>
    </xf>
    <xf numFmtId="0" fontId="19" fillId="0" borderId="0" xfId="0" applyFont="1" applyAlignment="1">
      <alignment horizontal="left" vertical="center"/>
    </xf>
    <xf numFmtId="0" fontId="32" fillId="0" borderId="0" xfId="0" applyFont="1" applyBorder="1" applyAlignment="1">
      <alignment horizontal="center"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32" fillId="0" borderId="0" xfId="0" applyFont="1" applyBorder="1" applyAlignment="1">
      <alignment horizontal="left"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4" fillId="16" borderId="0" xfId="0" applyFont="1" applyFill="1"/>
    <xf numFmtId="0" fontId="24" fillId="16" borderId="0" xfId="0" applyFont="1" applyFill="1" applyAlignment="1">
      <alignment vertical="center"/>
    </xf>
    <xf numFmtId="0" fontId="48" fillId="16" borderId="0" xfId="0" applyFont="1" applyFill="1" applyAlignment="1">
      <alignment horizontal="left" vertical="center"/>
    </xf>
    <xf numFmtId="0" fontId="49" fillId="16" borderId="0" xfId="0" applyFont="1" applyFill="1"/>
    <xf numFmtId="0" fontId="23" fillId="16" borderId="0" xfId="0" applyFont="1" applyFill="1" applyAlignment="1">
      <alignment vertical="center"/>
    </xf>
    <xf numFmtId="0" fontId="50" fillId="16" borderId="0" xfId="0" applyFont="1" applyFill="1" applyAlignment="1">
      <alignment vertical="center"/>
    </xf>
    <xf numFmtId="0" fontId="48" fillId="16" borderId="0" xfId="0" applyFont="1" applyFill="1" applyAlignment="1">
      <alignment vertical="center"/>
    </xf>
    <xf numFmtId="0" fontId="24" fillId="0" borderId="0" xfId="0" applyFont="1" applyFill="1" applyAlignment="1">
      <alignment vertical="center"/>
    </xf>
    <xf numFmtId="0" fontId="23" fillId="0" borderId="0" xfId="0" applyFont="1" applyFill="1" applyAlignment="1">
      <alignment vertical="center"/>
    </xf>
    <xf numFmtId="0" fontId="50" fillId="0" borderId="0" xfId="0" applyFont="1" applyFill="1" applyAlignment="1">
      <alignment vertical="center"/>
    </xf>
    <xf numFmtId="0" fontId="51" fillId="0" borderId="0" xfId="0" applyFont="1" applyAlignment="1">
      <alignment vertical="center"/>
    </xf>
    <xf numFmtId="0" fontId="51" fillId="0" borderId="0" xfId="0" applyFont="1"/>
    <xf numFmtId="0" fontId="25" fillId="0" borderId="0" xfId="0" applyFont="1" applyFill="1" applyBorder="1" applyAlignment="1">
      <alignment vertical="top"/>
    </xf>
    <xf numFmtId="0" fontId="26" fillId="0" borderId="0" xfId="0" applyFont="1" applyFill="1" applyAlignment="1">
      <alignment vertical="center"/>
    </xf>
    <xf numFmtId="0" fontId="51" fillId="0" borderId="0" xfId="0" applyFont="1" applyFill="1" applyBorder="1" applyAlignment="1">
      <alignment vertical="center"/>
    </xf>
    <xf numFmtId="0" fontId="52" fillId="0" borderId="0" xfId="0" applyFont="1" applyFill="1" applyBorder="1" applyAlignment="1">
      <alignment vertical="center"/>
    </xf>
    <xf numFmtId="0" fontId="8" fillId="0" borderId="0" xfId="0" applyFont="1" applyBorder="1" applyAlignment="1">
      <alignment vertical="center"/>
    </xf>
    <xf numFmtId="0" fontId="20" fillId="0" borderId="0" xfId="0" applyFont="1" applyAlignment="1">
      <alignment wrapText="1"/>
    </xf>
    <xf numFmtId="0" fontId="20" fillId="0" borderId="0" xfId="0" applyFont="1" applyAlignment="1">
      <alignment horizontal="left" wrapText="1"/>
    </xf>
    <xf numFmtId="0" fontId="8" fillId="0" borderId="0" xfId="0" applyFont="1" applyAlignment="1">
      <alignment horizontal="left" vertical="center"/>
    </xf>
    <xf numFmtId="0" fontId="8" fillId="0" borderId="0" xfId="0" applyFont="1" applyAlignment="1">
      <alignment horizontal="left" vertical="center" indent="5"/>
    </xf>
    <xf numFmtId="166" fontId="7" fillId="0" borderId="0" xfId="1" applyNumberFormat="1" applyFont="1" applyFill="1" applyBorder="1" applyAlignment="1">
      <alignment vertical="center"/>
    </xf>
    <xf numFmtId="0" fontId="34" fillId="0" borderId="0" xfId="37" applyFont="1" applyFill="1" applyBorder="1" applyAlignment="1" applyProtection="1">
      <alignment horizontal="center" vertical="center" wrapText="1"/>
    </xf>
    <xf numFmtId="0" fontId="46" fillId="0" borderId="0" xfId="37" applyFont="1" applyFill="1" applyBorder="1" applyAlignment="1" applyProtection="1">
      <alignment horizontal="left" vertical="center"/>
    </xf>
    <xf numFmtId="0" fontId="13" fillId="0" borderId="0" xfId="0" applyFont="1" applyBorder="1"/>
    <xf numFmtId="1" fontId="32" fillId="0" borderId="0" xfId="0" applyNumberFormat="1" applyFont="1" applyFill="1" applyBorder="1" applyAlignment="1">
      <alignment horizontal="center" vertical="center" wrapText="1"/>
    </xf>
    <xf numFmtId="1" fontId="7" fillId="0" borderId="0" xfId="1" applyNumberFormat="1" applyFont="1" applyFill="1" applyBorder="1" applyAlignment="1">
      <alignment horizontal="center" vertical="center" wrapText="1"/>
    </xf>
    <xf numFmtId="1" fontId="1" fillId="0" borderId="0" xfId="0" applyNumberFormat="1" applyFont="1" applyFill="1" applyBorder="1" applyAlignment="1">
      <alignment wrapText="1"/>
    </xf>
    <xf numFmtId="1" fontId="13" fillId="0" borderId="0" xfId="0" applyNumberFormat="1" applyFont="1" applyBorder="1"/>
    <xf numFmtId="1" fontId="1" fillId="0" borderId="0" xfId="0" applyNumberFormat="1" applyFont="1" applyBorder="1"/>
    <xf numFmtId="1" fontId="1" fillId="0" borderId="0" xfId="0" applyNumberFormat="1" applyFont="1" applyFill="1" applyBorder="1"/>
    <xf numFmtId="1" fontId="34" fillId="0" borderId="0" xfId="37" applyNumberFormat="1" applyFont="1" applyFill="1" applyBorder="1" applyAlignment="1" applyProtection="1">
      <alignment horizontal="center" vertical="center" wrapText="1"/>
    </xf>
    <xf numFmtId="1" fontId="7" fillId="0" borderId="0" xfId="37" applyNumberFormat="1" applyFont="1" applyFill="1" applyBorder="1" applyAlignment="1" applyProtection="1">
      <alignment horizontal="center" vertical="center"/>
      <protection locked="0"/>
    </xf>
    <xf numFmtId="1" fontId="0" fillId="0" borderId="0" xfId="0" applyNumberFormat="1" applyFont="1" applyFill="1" applyBorder="1" applyAlignment="1">
      <alignment horizontal="center" vertical="center"/>
    </xf>
    <xf numFmtId="1" fontId="0" fillId="0" borderId="25" xfId="0" applyNumberFormat="1" applyFont="1" applyBorder="1" applyAlignment="1">
      <alignment horizontal="center"/>
    </xf>
    <xf numFmtId="1" fontId="0" fillId="0" borderId="25" xfId="0" applyNumberFormat="1" applyFont="1" applyFill="1" applyBorder="1" applyAlignment="1">
      <alignment horizontal="center" wrapText="1"/>
    </xf>
    <xf numFmtId="1" fontId="7" fillId="0" borderId="5" xfId="1" applyNumberFormat="1" applyFont="1" applyFill="1" applyBorder="1" applyAlignment="1">
      <alignment horizontal="center" vertical="center" wrapText="1"/>
    </xf>
    <xf numFmtId="0" fontId="20" fillId="0" borderId="0" xfId="0" applyFont="1" applyFill="1" applyBorder="1"/>
    <xf numFmtId="167" fontId="1" fillId="0" borderId="0" xfId="57" applyNumberFormat="1" applyFont="1" applyFill="1" applyBorder="1" applyAlignment="1">
      <alignment wrapText="1"/>
    </xf>
    <xf numFmtId="167" fontId="1" fillId="0" borderId="5" xfId="57" applyNumberFormat="1" applyFont="1" applyFill="1" applyBorder="1" applyAlignment="1">
      <alignment wrapText="1"/>
    </xf>
    <xf numFmtId="1" fontId="7" fillId="0" borderId="0" xfId="1" applyNumberFormat="1" applyFont="1" applyFill="1" applyBorder="1" applyAlignment="1">
      <alignment horizontal="left" vertical="center"/>
    </xf>
    <xf numFmtId="0" fontId="13" fillId="0" borderId="0" xfId="0" applyFont="1" applyFill="1" applyBorder="1"/>
    <xf numFmtId="0" fontId="0" fillId="0" borderId="0" xfId="0" applyFont="1" applyFill="1" applyBorder="1" applyAlignment="1">
      <alignment horizontal="center" vertical="center" wrapText="1"/>
    </xf>
    <xf numFmtId="0" fontId="7" fillId="0" borderId="0" xfId="0" applyFont="1" applyAlignment="1">
      <alignment horizontal="center"/>
    </xf>
    <xf numFmtId="0" fontId="34" fillId="0" borderId="25" xfId="0" applyFont="1" applyBorder="1" applyAlignment="1">
      <alignment horizontal="center"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7" fillId="0" borderId="0" xfId="0" applyFont="1" applyAlignment="1">
      <alignment wrapText="1"/>
    </xf>
    <xf numFmtId="43" fontId="7" fillId="0" borderId="0" xfId="57" applyFont="1"/>
    <xf numFmtId="167" fontId="7" fillId="0" borderId="0" xfId="57" applyNumberFormat="1" applyFont="1"/>
    <xf numFmtId="0" fontId="0" fillId="0" borderId="0" xfId="0" applyFont="1" applyFill="1" applyAlignment="1">
      <alignment wrapText="1"/>
    </xf>
    <xf numFmtId="0" fontId="18" fillId="11" borderId="8" xfId="34" applyFont="1" applyFill="1" applyBorder="1" applyAlignment="1">
      <alignment horizontal="left" vertical="center" wrapText="1"/>
    </xf>
    <xf numFmtId="0" fontId="0" fillId="0" borderId="0" xfId="0" applyFont="1" applyFill="1" applyAlignment="1">
      <alignment horizontal="left"/>
    </xf>
    <xf numFmtId="1" fontId="32" fillId="0" borderId="25" xfId="0" applyNumberFormat="1" applyFont="1" applyFill="1" applyBorder="1" applyAlignment="1">
      <alignment horizontal="center" vertical="center"/>
    </xf>
    <xf numFmtId="0" fontId="8" fillId="0" borderId="16" xfId="0" applyFont="1" applyBorder="1"/>
    <xf numFmtId="0" fontId="19" fillId="0" borderId="16" xfId="0" applyFont="1" applyBorder="1" applyAlignment="1">
      <alignment vertical="center" wrapText="1"/>
    </xf>
    <xf numFmtId="0" fontId="19" fillId="13" borderId="16" xfId="0" applyFont="1" applyFill="1" applyBorder="1" applyAlignment="1">
      <alignment horizontal="center" vertical="top" wrapText="1"/>
    </xf>
    <xf numFmtId="0" fontId="21" fillId="13" borderId="16" xfId="0" applyFont="1" applyFill="1" applyBorder="1" applyAlignment="1">
      <alignment horizontal="center" vertical="top" wrapText="1"/>
    </xf>
    <xf numFmtId="0" fontId="8" fillId="13" borderId="16" xfId="0" applyFont="1" applyFill="1" applyBorder="1" applyAlignment="1">
      <alignment vertical="top" wrapText="1"/>
    </xf>
    <xf numFmtId="0" fontId="20" fillId="13" borderId="16" xfId="0" applyFont="1" applyFill="1" applyBorder="1" applyAlignment="1">
      <alignment vertical="top" wrapText="1"/>
    </xf>
    <xf numFmtId="0" fontId="21" fillId="0" borderId="16" xfId="0" applyFont="1" applyBorder="1" applyAlignment="1">
      <alignment vertical="center" wrapText="1"/>
    </xf>
    <xf numFmtId="0" fontId="8" fillId="0" borderId="16" xfId="0" applyFont="1" applyBorder="1" applyAlignment="1">
      <alignment vertical="center" wrapText="1"/>
    </xf>
    <xf numFmtId="0" fontId="8" fillId="0" borderId="15" xfId="0" applyFont="1" applyBorder="1" applyAlignment="1">
      <alignment vertical="center" wrapText="1"/>
    </xf>
    <xf numFmtId="0" fontId="28" fillId="0" borderId="23" xfId="0" applyFont="1" applyBorder="1" applyAlignment="1">
      <alignment horizontal="center" vertical="center" wrapText="1"/>
    </xf>
    <xf numFmtId="0" fontId="19" fillId="0" borderId="16" xfId="0" applyFont="1" applyBorder="1" applyAlignment="1">
      <alignment vertical="top" wrapText="1"/>
    </xf>
    <xf numFmtId="0" fontId="19" fillId="0" borderId="16" xfId="0" applyFont="1" applyBorder="1" applyAlignment="1">
      <alignment horizontal="left" vertical="center" wrapText="1"/>
    </xf>
    <xf numFmtId="0" fontId="19" fillId="0" borderId="16" xfId="0" applyFont="1" applyBorder="1" applyAlignment="1">
      <alignment horizontal="left" wrapText="1"/>
    </xf>
    <xf numFmtId="0" fontId="21" fillId="0" borderId="29" xfId="0" applyFont="1" applyFill="1" applyBorder="1" applyAlignment="1">
      <alignment horizontal="center" vertical="center"/>
    </xf>
    <xf numFmtId="0" fontId="19" fillId="0" borderId="28" xfId="0" applyFont="1" applyBorder="1"/>
    <xf numFmtId="0" fontId="32" fillId="0" borderId="0" xfId="0" applyFont="1" applyAlignment="1">
      <alignment horizontal="left" vertical="center"/>
    </xf>
    <xf numFmtId="0" fontId="55" fillId="0" borderId="33" xfId="0" applyFont="1" applyBorder="1" applyAlignment="1">
      <alignment horizontal="center" vertical="center"/>
    </xf>
    <xf numFmtId="0" fontId="19" fillId="0" borderId="0" xfId="0" applyFont="1" applyBorder="1" applyAlignment="1">
      <alignment horizontal="center" vertical="center"/>
    </xf>
    <xf numFmtId="0" fontId="7" fillId="2" borderId="16" xfId="0" applyFont="1" applyFill="1" applyBorder="1" applyAlignment="1">
      <alignment vertical="top" wrapText="1"/>
    </xf>
    <xf numFmtId="0" fontId="7" fillId="0" borderId="16" xfId="0" applyFont="1" applyFill="1" applyBorder="1" applyAlignment="1">
      <alignment horizontal="left" vertical="top" wrapText="1"/>
    </xf>
    <xf numFmtId="0" fontId="34" fillId="0" borderId="16" xfId="0" applyFont="1" applyBorder="1" applyAlignment="1">
      <alignment horizontal="justify" vertical="center" wrapText="1"/>
    </xf>
    <xf numFmtId="0" fontId="5" fillId="0" borderId="16" xfId="34" applyBorder="1" applyAlignment="1">
      <alignment horizontal="justify" vertical="center" wrapText="1"/>
    </xf>
    <xf numFmtId="0" fontId="32" fillId="21" borderId="16" xfId="0" applyFont="1" applyFill="1" applyBorder="1" applyAlignment="1">
      <alignment vertical="center" wrapText="1"/>
    </xf>
    <xf numFmtId="0" fontId="7" fillId="0" borderId="16" xfId="0" applyFont="1" applyBorder="1" applyAlignment="1">
      <alignment horizontal="justify" vertical="center" wrapText="1"/>
    </xf>
    <xf numFmtId="0" fontId="0" fillId="0" borderId="16" xfId="0" applyFont="1" applyBorder="1" applyAlignment="1">
      <alignment vertical="top" wrapText="1"/>
    </xf>
    <xf numFmtId="0" fontId="0" fillId="0" borderId="16" xfId="0" applyFont="1" applyBorder="1" applyAlignment="1">
      <alignment wrapText="1"/>
    </xf>
    <xf numFmtId="0" fontId="0" fillId="0" borderId="16" xfId="0" applyFont="1" applyFill="1" applyBorder="1" applyAlignment="1">
      <alignment wrapText="1"/>
    </xf>
    <xf numFmtId="0" fontId="0" fillId="0" borderId="16" xfId="0" applyFont="1" applyFill="1" applyBorder="1" applyAlignment="1">
      <alignment vertical="top" wrapText="1"/>
    </xf>
    <xf numFmtId="0" fontId="34" fillId="20" borderId="16" xfId="0" applyFont="1" applyFill="1" applyBorder="1" applyAlignment="1">
      <alignment vertical="top"/>
    </xf>
    <xf numFmtId="0" fontId="0" fillId="0" borderId="16" xfId="0" applyFont="1" applyFill="1" applyBorder="1" applyAlignment="1">
      <alignment horizontal="left" wrapText="1"/>
    </xf>
    <xf numFmtId="0" fontId="7" fillId="2" borderId="13" xfId="0" applyFont="1" applyFill="1" applyBorder="1" applyAlignment="1">
      <alignment vertical="top" wrapText="1"/>
    </xf>
    <xf numFmtId="0" fontId="34" fillId="0" borderId="25" xfId="0" applyFont="1" applyFill="1" applyBorder="1" applyAlignment="1">
      <alignment horizontal="left" vertical="top"/>
    </xf>
    <xf numFmtId="0" fontId="7" fillId="0" borderId="25" xfId="0" applyFont="1" applyFill="1" applyBorder="1" applyAlignment="1">
      <alignment vertical="top"/>
    </xf>
    <xf numFmtId="0" fontId="14" fillId="0" borderId="0" xfId="0" applyFont="1" applyAlignment="1">
      <alignment wrapText="1"/>
    </xf>
    <xf numFmtId="0" fontId="32" fillId="21" borderId="16" xfId="0" applyFont="1" applyFill="1" applyBorder="1" applyAlignment="1">
      <alignment vertical="top" wrapText="1"/>
    </xf>
    <xf numFmtId="0" fontId="7" fillId="0" borderId="16" xfId="0" applyFont="1" applyFill="1" applyBorder="1" applyAlignment="1">
      <alignment vertical="top" wrapText="1"/>
    </xf>
    <xf numFmtId="0" fontId="0" fillId="0" borderId="16" xfId="0" applyFont="1" applyFill="1" applyBorder="1" applyAlignment="1">
      <alignment horizontal="left" vertical="center" wrapText="1"/>
    </xf>
    <xf numFmtId="0" fontId="0" fillId="0" borderId="16" xfId="0" applyFont="1" applyFill="1" applyBorder="1" applyAlignment="1">
      <alignment horizontal="left" vertical="top" wrapText="1"/>
    </xf>
    <xf numFmtId="0" fontId="31" fillId="0" borderId="0" xfId="34" applyFont="1" applyFill="1" applyAlignment="1">
      <alignment vertical="center" wrapText="1"/>
    </xf>
    <xf numFmtId="0" fontId="14" fillId="0" borderId="0" xfId="0" applyFont="1" applyAlignment="1">
      <alignment vertical="top"/>
    </xf>
    <xf numFmtId="0" fontId="19" fillId="0" borderId="0" xfId="0" applyFont="1" applyBorder="1" applyAlignment="1">
      <alignment horizontal="center" vertical="top"/>
    </xf>
    <xf numFmtId="0" fontId="34" fillId="21" borderId="16" xfId="0" applyFont="1" applyFill="1" applyBorder="1" applyAlignment="1">
      <alignment vertical="top" wrapText="1"/>
    </xf>
    <xf numFmtId="0" fontId="56" fillId="0" borderId="0" xfId="34" applyFont="1"/>
    <xf numFmtId="0" fontId="32" fillId="0" borderId="31" xfId="0" applyFont="1" applyFill="1" applyBorder="1" applyAlignment="1">
      <alignment vertical="top" wrapText="1"/>
    </xf>
    <xf numFmtId="0" fontId="0" fillId="0" borderId="0" xfId="0" applyFont="1" applyAlignment="1">
      <alignment vertical="top"/>
    </xf>
    <xf numFmtId="0" fontId="14" fillId="0" borderId="16" xfId="0" applyFont="1" applyBorder="1" applyAlignment="1">
      <alignment vertical="top" wrapText="1"/>
    </xf>
    <xf numFmtId="0" fontId="7" fillId="2" borderId="3" xfId="0" applyFont="1" applyFill="1" applyBorder="1" applyAlignment="1">
      <alignment vertical="top" wrapText="1"/>
    </xf>
    <xf numFmtId="0" fontId="7" fillId="0" borderId="16" xfId="0" applyFont="1" applyBorder="1" applyAlignment="1">
      <alignment vertical="top" wrapText="1"/>
    </xf>
    <xf numFmtId="49" fontId="7" fillId="0" borderId="16" xfId="0" applyNumberFormat="1" applyFont="1" applyBorder="1" applyAlignment="1">
      <alignment vertical="top" wrapText="1"/>
    </xf>
    <xf numFmtId="0" fontId="5" fillId="0" borderId="16" xfId="34" applyFill="1" applyBorder="1" applyAlignment="1">
      <alignment vertical="top" wrapText="1"/>
    </xf>
    <xf numFmtId="0" fontId="55" fillId="0" borderId="33" xfId="0" applyFont="1" applyBorder="1" applyAlignment="1">
      <alignment horizontal="center" vertical="top"/>
    </xf>
    <xf numFmtId="0" fontId="34" fillId="21" borderId="16" xfId="0" applyFont="1" applyFill="1" applyBorder="1" applyAlignment="1">
      <alignment vertical="center" wrapText="1"/>
    </xf>
    <xf numFmtId="0" fontId="7" fillId="0" borderId="19" xfId="0" applyFont="1" applyFill="1" applyBorder="1" applyAlignment="1">
      <alignment horizontal="left" vertical="top" wrapText="1"/>
    </xf>
    <xf numFmtId="0" fontId="7" fillId="0" borderId="20" xfId="0" applyFont="1" applyFill="1" applyBorder="1" applyAlignment="1">
      <alignment horizontal="left" vertical="top" wrapText="1"/>
    </xf>
    <xf numFmtId="0" fontId="5" fillId="0" borderId="45" xfId="34" applyFill="1" applyBorder="1" applyAlignment="1">
      <alignment horizontal="left" vertical="top" wrapText="1"/>
    </xf>
    <xf numFmtId="0" fontId="14" fillId="0" borderId="0" xfId="0" applyFont="1" applyAlignment="1">
      <alignment vertical="top" wrapText="1"/>
    </xf>
    <xf numFmtId="0" fontId="12" fillId="3" borderId="31" xfId="51" applyFont="1" applyFill="1" applyBorder="1" applyAlignment="1" applyProtection="1">
      <alignment horizontal="center" vertical="center" wrapText="1"/>
    </xf>
    <xf numFmtId="0" fontId="58" fillId="0" borderId="0" xfId="0" applyFont="1" applyFill="1" applyAlignment="1">
      <alignment vertical="top"/>
    </xf>
    <xf numFmtId="0" fontId="5" fillId="0" borderId="16" xfId="34" applyFill="1" applyBorder="1" applyAlignment="1">
      <alignment horizontal="left" vertical="top" wrapText="1"/>
    </xf>
    <xf numFmtId="0" fontId="34" fillId="0" borderId="16" xfId="0" applyFont="1" applyBorder="1" applyAlignment="1">
      <alignment horizontal="justify" vertical="top" wrapText="1"/>
    </xf>
    <xf numFmtId="0" fontId="5" fillId="0" borderId="16" xfId="34" applyBorder="1" applyAlignment="1">
      <alignment horizontal="justify" vertical="top" wrapText="1"/>
    </xf>
    <xf numFmtId="0" fontId="35" fillId="21" borderId="16" xfId="0" applyFont="1" applyFill="1" applyBorder="1" applyAlignment="1">
      <alignment vertical="top" wrapText="1"/>
    </xf>
    <xf numFmtId="0" fontId="5" fillId="11" borderId="0" xfId="34" applyFill="1" applyBorder="1"/>
    <xf numFmtId="0" fontId="20" fillId="11" borderId="0" xfId="0" applyFont="1" applyFill="1" applyBorder="1" applyAlignment="1">
      <alignment vertical="center"/>
    </xf>
    <xf numFmtId="0" fontId="5" fillId="0" borderId="0" xfId="34" applyFill="1" applyBorder="1"/>
    <xf numFmtId="0" fontId="32" fillId="0" borderId="3" xfId="0" applyFont="1" applyBorder="1" applyAlignment="1">
      <alignment horizontal="center" vertical="center" wrapText="1"/>
    </xf>
    <xf numFmtId="0" fontId="34" fillId="0" borderId="3" xfId="0" applyFont="1" applyBorder="1" applyAlignment="1">
      <alignment horizontal="center" vertical="center" wrapText="1"/>
    </xf>
    <xf numFmtId="0" fontId="0" fillId="0" borderId="0" xfId="0" applyAlignment="1">
      <alignment horizontal="left"/>
    </xf>
    <xf numFmtId="0" fontId="7" fillId="0" borderId="0" xfId="0" applyFont="1" applyFill="1" applyBorder="1" applyAlignment="1"/>
    <xf numFmtId="0" fontId="36" fillId="0" borderId="25" xfId="56" applyFont="1" applyBorder="1" applyAlignment="1">
      <alignment horizontal="left" vertical="top" wrapText="1"/>
    </xf>
    <xf numFmtId="172" fontId="36" fillId="0" borderId="25" xfId="53" applyNumberFormat="1" applyFont="1" applyBorder="1" applyAlignment="1">
      <alignment horizontal="right" vertical="center"/>
    </xf>
    <xf numFmtId="0" fontId="0" fillId="0" borderId="0" xfId="0"/>
    <xf numFmtId="0" fontId="7" fillId="0" borderId="0" xfId="0" applyFont="1" applyFill="1" applyBorder="1"/>
    <xf numFmtId="0" fontId="36" fillId="0" borderId="0" xfId="0" applyNumberFormat="1" applyFont="1" applyFill="1" applyBorder="1" applyAlignment="1" applyProtection="1">
      <alignment vertical="top"/>
    </xf>
    <xf numFmtId="0" fontId="35" fillId="0" borderId="0" xfId="0" applyNumberFormat="1" applyFont="1" applyFill="1" applyBorder="1" applyAlignment="1" applyProtection="1">
      <alignment vertical="top"/>
    </xf>
    <xf numFmtId="0" fontId="21" fillId="0" borderId="0" xfId="1" applyFont="1" applyAlignment="1"/>
    <xf numFmtId="0" fontId="5" fillId="0" borderId="0" xfId="34" applyFont="1"/>
    <xf numFmtId="0" fontId="8" fillId="0" borderId="0" xfId="0" applyFont="1"/>
    <xf numFmtId="0" fontId="0" fillId="0" borderId="0" xfId="0"/>
    <xf numFmtId="0" fontId="1" fillId="0" borderId="0" xfId="0" applyFont="1"/>
    <xf numFmtId="0" fontId="8" fillId="0" borderId="0" xfId="0" applyFont="1"/>
    <xf numFmtId="0" fontId="8" fillId="0" borderId="0" xfId="0" applyFont="1" applyAlignment="1">
      <alignment horizontal="left"/>
    </xf>
    <xf numFmtId="0" fontId="8" fillId="0" borderId="0" xfId="0" applyFont="1" applyAlignment="1">
      <alignment vertical="center"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8" fillId="0" borderId="0" xfId="0" applyFont="1" applyAlignment="1">
      <alignment vertical="top" wrapText="1"/>
    </xf>
    <xf numFmtId="0" fontId="8" fillId="0" borderId="0" xfId="0" applyFont="1" applyAlignment="1">
      <alignment wrapText="1"/>
    </xf>
    <xf numFmtId="0" fontId="19" fillId="0" borderId="16" xfId="0" applyFont="1" applyBorder="1" applyAlignment="1">
      <alignment horizontal="left" wrapText="1"/>
    </xf>
    <xf numFmtId="0" fontId="19" fillId="0" borderId="16" xfId="0" applyFont="1" applyBorder="1" applyAlignment="1">
      <alignment horizontal="left" vertical="center" wrapText="1"/>
    </xf>
    <xf numFmtId="14" fontId="8" fillId="0" borderId="0" xfId="0" applyNumberFormat="1" applyFont="1" applyAlignment="1">
      <alignment vertical="top" wrapText="1"/>
    </xf>
    <xf numFmtId="0" fontId="19" fillId="0" borderId="0" xfId="0" applyFont="1" applyAlignment="1">
      <alignment vertical="center" wrapText="1"/>
    </xf>
    <xf numFmtId="0" fontId="8" fillId="0" borderId="0" xfId="0" applyFont="1" applyAlignment="1">
      <alignment horizontal="left" wrapText="1"/>
    </xf>
    <xf numFmtId="0" fontId="29" fillId="0" borderId="0" xfId="0" applyFont="1" applyAlignment="1">
      <alignment horizontal="left" wrapText="1"/>
    </xf>
    <xf numFmtId="0" fontId="19" fillId="0" borderId="0" xfId="0" applyFont="1" applyAlignment="1">
      <alignment horizontal="left" vertical="center" wrapText="1"/>
    </xf>
    <xf numFmtId="0" fontId="19" fillId="0" borderId="16" xfId="0" applyFont="1" applyBorder="1" applyAlignment="1">
      <alignment vertical="center" wrapText="1"/>
    </xf>
    <xf numFmtId="0" fontId="28" fillId="0" borderId="0" xfId="0" applyFont="1" applyAlignment="1">
      <alignment horizontal="center" vertical="center" wrapText="1"/>
    </xf>
    <xf numFmtId="0" fontId="8" fillId="0" borderId="0" xfId="0" applyFont="1" applyAlignment="1">
      <alignment horizontal="center" wrapText="1"/>
    </xf>
    <xf numFmtId="0" fontId="19" fillId="0" borderId="16" xfId="0" applyFont="1" applyBorder="1" applyAlignment="1">
      <alignment vertical="top" wrapText="1"/>
    </xf>
    <xf numFmtId="0" fontId="28" fillId="0" borderId="23" xfId="0" applyFont="1" applyBorder="1" applyAlignment="1">
      <alignment horizontal="center" vertical="center" wrapText="1"/>
    </xf>
    <xf numFmtId="0" fontId="8" fillId="0" borderId="15" xfId="0" applyFont="1" applyBorder="1" applyAlignment="1">
      <alignment vertical="center" wrapText="1"/>
    </xf>
    <xf numFmtId="0" fontId="8" fillId="0" borderId="16" xfId="0" applyFont="1" applyBorder="1" applyAlignment="1">
      <alignment vertical="center" wrapText="1"/>
    </xf>
    <xf numFmtId="0" fontId="21" fillId="0" borderId="16" xfId="0" applyFont="1" applyBorder="1" applyAlignment="1">
      <alignment vertical="center" wrapText="1"/>
    </xf>
    <xf numFmtId="0" fontId="20" fillId="13" borderId="16" xfId="0" applyFont="1" applyFill="1" applyBorder="1" applyAlignment="1">
      <alignment vertical="top" wrapText="1"/>
    </xf>
    <xf numFmtId="0" fontId="8" fillId="13" borderId="16" xfId="0" applyFont="1" applyFill="1" applyBorder="1" applyAlignment="1">
      <alignment vertical="top" wrapText="1"/>
    </xf>
    <xf numFmtId="0" fontId="21" fillId="13" borderId="16" xfId="0" applyFont="1" applyFill="1" applyBorder="1" applyAlignment="1">
      <alignment horizontal="center" vertical="top" wrapText="1"/>
    </xf>
    <xf numFmtId="0" fontId="19" fillId="13" borderId="16" xfId="0" applyFont="1" applyFill="1" applyBorder="1" applyAlignment="1">
      <alignment horizontal="center" vertical="top" wrapText="1"/>
    </xf>
    <xf numFmtId="0" fontId="19" fillId="0" borderId="0" xfId="0" applyFont="1" applyAlignment="1">
      <alignment horizontal="center"/>
    </xf>
    <xf numFmtId="0" fontId="8" fillId="0" borderId="16" xfId="0" applyFont="1" applyBorder="1"/>
    <xf numFmtId="0" fontId="19" fillId="0" borderId="0" xfId="0" applyFont="1" applyAlignment="1">
      <alignment horizontal="right" vertical="center"/>
    </xf>
    <xf numFmtId="0" fontId="0" fillId="0" borderId="0" xfId="0"/>
    <xf numFmtId="0" fontId="0" fillId="0" borderId="0" xfId="0" applyFont="1" applyFill="1" applyAlignment="1"/>
    <xf numFmtId="0" fontId="21" fillId="0" borderId="0" xfId="1" applyFont="1" applyAlignment="1"/>
    <xf numFmtId="0" fontId="5" fillId="0" borderId="0" xfId="34" applyFont="1"/>
    <xf numFmtId="0" fontId="8" fillId="0" borderId="0" xfId="0" applyFont="1"/>
    <xf numFmtId="0" fontId="32" fillId="0" borderId="0" xfId="41" applyFont="1" applyFill="1" applyBorder="1" applyAlignment="1">
      <alignment vertical="top"/>
    </xf>
    <xf numFmtId="0" fontId="1" fillId="0" borderId="0" xfId="0" applyFont="1" applyFill="1" applyBorder="1"/>
    <xf numFmtId="0" fontId="34" fillId="0" borderId="0" xfId="1" applyFont="1" applyAlignment="1"/>
    <xf numFmtId="0" fontId="7" fillId="0" borderId="0" xfId="1" applyFont="1" applyAlignment="1"/>
    <xf numFmtId="0" fontId="32" fillId="0" borderId="0" xfId="0" applyFont="1" applyFill="1" applyBorder="1" applyAlignment="1"/>
    <xf numFmtId="0" fontId="0" fillId="0" borderId="0" xfId="0"/>
    <xf numFmtId="0" fontId="8" fillId="0" borderId="0" xfId="0" applyFont="1"/>
    <xf numFmtId="0" fontId="8" fillId="0" borderId="0" xfId="0" applyFont="1" applyAlignment="1">
      <alignment horizontal="left"/>
    </xf>
    <xf numFmtId="0" fontId="8" fillId="0" borderId="0" xfId="0" applyFont="1" applyAlignment="1">
      <alignment vertical="center"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8" fillId="0" borderId="0" xfId="0" applyFont="1" applyAlignment="1">
      <alignment vertical="top" wrapText="1"/>
    </xf>
    <xf numFmtId="0" fontId="8" fillId="0" borderId="0" xfId="0" applyFont="1" applyAlignment="1">
      <alignment wrapText="1"/>
    </xf>
    <xf numFmtId="0" fontId="19" fillId="0" borderId="16" xfId="0" applyFont="1" applyBorder="1" applyAlignment="1">
      <alignment horizontal="left" wrapText="1"/>
    </xf>
    <xf numFmtId="0" fontId="19" fillId="0" borderId="16" xfId="0" applyFont="1" applyBorder="1" applyAlignment="1">
      <alignment horizontal="left" vertical="center" wrapText="1"/>
    </xf>
    <xf numFmtId="14" fontId="8" fillId="0" borderId="0" xfId="0" applyNumberFormat="1" applyFont="1" applyAlignment="1">
      <alignment vertical="top" wrapText="1"/>
    </xf>
    <xf numFmtId="0" fontId="19" fillId="0" borderId="0" xfId="0" applyFont="1" applyAlignment="1">
      <alignment vertical="center" wrapText="1"/>
    </xf>
    <xf numFmtId="0" fontId="8" fillId="0" borderId="0" xfId="0" applyFont="1" applyAlignment="1">
      <alignment horizontal="left" wrapText="1"/>
    </xf>
    <xf numFmtId="0" fontId="29" fillId="0" borderId="0" xfId="0" applyFont="1" applyAlignment="1">
      <alignment horizontal="left" wrapText="1"/>
    </xf>
    <xf numFmtId="0" fontId="19" fillId="0" borderId="0" xfId="0" applyFont="1" applyAlignment="1">
      <alignment horizontal="left" vertical="center" wrapText="1"/>
    </xf>
    <xf numFmtId="0" fontId="19" fillId="0" borderId="16" xfId="0" applyFont="1" applyBorder="1" applyAlignment="1">
      <alignment vertical="center" wrapText="1"/>
    </xf>
    <xf numFmtId="0" fontId="28" fillId="0" borderId="0" xfId="0" applyFont="1" applyAlignment="1">
      <alignment horizontal="center" vertical="center" wrapText="1"/>
    </xf>
    <xf numFmtId="0" fontId="8" fillId="0" borderId="0" xfId="0" applyFont="1" applyAlignment="1">
      <alignment horizontal="center" wrapText="1"/>
    </xf>
    <xf numFmtId="0" fontId="19" fillId="0" borderId="16" xfId="0" applyFont="1" applyBorder="1" applyAlignment="1">
      <alignment vertical="top" wrapText="1"/>
    </xf>
    <xf numFmtId="0" fontId="28" fillId="0" borderId="23" xfId="0" applyFont="1" applyBorder="1" applyAlignment="1">
      <alignment horizontal="center" vertical="center" wrapText="1"/>
    </xf>
    <xf numFmtId="0" fontId="8" fillId="0" borderId="15" xfId="0" applyFont="1" applyBorder="1" applyAlignment="1">
      <alignment vertical="center" wrapText="1"/>
    </xf>
    <xf numFmtId="0" fontId="8" fillId="0" borderId="16" xfId="0" applyFont="1" applyBorder="1" applyAlignment="1">
      <alignment vertical="center" wrapText="1"/>
    </xf>
    <xf numFmtId="0" fontId="21" fillId="0" borderId="16" xfId="0" applyFont="1" applyBorder="1" applyAlignment="1">
      <alignment vertical="center" wrapText="1"/>
    </xf>
    <xf numFmtId="0" fontId="20" fillId="13" borderId="16" xfId="0" applyFont="1" applyFill="1" applyBorder="1" applyAlignment="1">
      <alignment vertical="top" wrapText="1"/>
    </xf>
    <xf numFmtId="0" fontId="8" fillId="13" borderId="16" xfId="0" applyFont="1" applyFill="1" applyBorder="1" applyAlignment="1">
      <alignment vertical="top" wrapText="1"/>
    </xf>
    <xf numFmtId="0" fontId="21" fillId="13" borderId="16" xfId="0" applyFont="1" applyFill="1" applyBorder="1" applyAlignment="1">
      <alignment horizontal="center" vertical="top" wrapText="1"/>
    </xf>
    <xf numFmtId="0" fontId="19" fillId="13" borderId="16" xfId="0" applyFont="1" applyFill="1" applyBorder="1" applyAlignment="1">
      <alignment horizontal="center" vertical="top" wrapText="1"/>
    </xf>
    <xf numFmtId="0" fontId="19" fillId="0" borderId="0" xfId="0" applyFont="1" applyAlignment="1">
      <alignment horizontal="center"/>
    </xf>
    <xf numFmtId="0" fontId="8" fillId="0" borderId="16" xfId="0" applyFont="1" applyBorder="1"/>
    <xf numFmtId="0" fontId="19" fillId="0" borderId="0" xfId="0" applyFont="1" applyAlignment="1">
      <alignment horizontal="right" vertical="center"/>
    </xf>
    <xf numFmtId="0" fontId="19" fillId="0" borderId="0" xfId="36" applyFont="1" applyAlignment="1">
      <alignment vertical="center"/>
    </xf>
    <xf numFmtId="0" fontId="8" fillId="0" borderId="0" xfId="36" applyFont="1" applyAlignment="1">
      <alignment vertical="center"/>
    </xf>
    <xf numFmtId="0" fontId="20" fillId="11" borderId="8" xfId="36" applyFont="1" applyFill="1" applyBorder="1" applyAlignment="1">
      <alignment vertical="center"/>
    </xf>
    <xf numFmtId="0" fontId="8" fillId="11" borderId="8" xfId="36" applyFont="1" applyFill="1" applyBorder="1" applyAlignment="1">
      <alignment vertical="center"/>
    </xf>
    <xf numFmtId="0" fontId="20" fillId="11" borderId="8" xfId="36" applyFont="1" applyFill="1" applyBorder="1" applyAlignment="1">
      <alignment horizontal="left" vertical="center"/>
    </xf>
    <xf numFmtId="0" fontId="31" fillId="10" borderId="0" xfId="62" applyFont="1" applyFill="1" applyAlignment="1">
      <alignment horizontal="center" vertical="center"/>
    </xf>
    <xf numFmtId="0" fontId="63" fillId="0" borderId="0" xfId="37" applyFont="1"/>
    <xf numFmtId="0" fontId="63" fillId="0" borderId="0" xfId="37" applyFont="1" applyAlignment="1">
      <alignment horizontal="center" vertical="center"/>
    </xf>
    <xf numFmtId="0" fontId="1" fillId="0" borderId="0" xfId="37" applyFont="1"/>
    <xf numFmtId="0" fontId="32" fillId="0" borderId="0" xfId="37" applyFont="1" applyFill="1" applyAlignment="1">
      <alignment vertical="center"/>
    </xf>
    <xf numFmtId="0" fontId="1" fillId="0" borderId="0" xfId="37" applyFont="1" applyAlignment="1">
      <alignment horizontal="center" vertical="center"/>
    </xf>
    <xf numFmtId="0" fontId="1" fillId="0" borderId="0" xfId="37" applyFont="1" applyFill="1"/>
    <xf numFmtId="0" fontId="32" fillId="0" borderId="0" xfId="37" applyFont="1" applyFill="1"/>
    <xf numFmtId="0" fontId="32" fillId="0" borderId="25" xfId="37" applyFont="1" applyFill="1" applyBorder="1" applyAlignment="1">
      <alignment horizontal="center" vertical="center" wrapText="1"/>
    </xf>
    <xf numFmtId="0" fontId="32" fillId="0" borderId="25" xfId="37" applyFont="1" applyBorder="1" applyAlignment="1">
      <alignment horizontal="center" vertical="center" wrapText="1"/>
    </xf>
    <xf numFmtId="0" fontId="1" fillId="0" borderId="23" xfId="37" applyFont="1" applyBorder="1" applyAlignment="1">
      <alignment vertical="center"/>
    </xf>
    <xf numFmtId="0" fontId="1" fillId="0" borderId="0" xfId="37" applyFont="1" applyAlignment="1">
      <alignment vertical="center"/>
    </xf>
    <xf numFmtId="0" fontId="1" fillId="0" borderId="0" xfId="37" applyFont="1" applyBorder="1" applyAlignment="1">
      <alignment vertical="center"/>
    </xf>
    <xf numFmtId="0" fontId="1" fillId="0" borderId="5" xfId="37" applyFont="1" applyBorder="1" applyAlignment="1">
      <alignment vertical="center"/>
    </xf>
    <xf numFmtId="0" fontId="1" fillId="0" borderId="25" xfId="37" applyFont="1" applyBorder="1" applyAlignment="1">
      <alignment vertical="center"/>
    </xf>
    <xf numFmtId="0" fontId="1" fillId="0" borderId="5" xfId="37" applyFont="1" applyBorder="1" applyAlignment="1">
      <alignment horizontal="center" vertical="center"/>
    </xf>
    <xf numFmtId="0" fontId="1" fillId="2" borderId="0" xfId="37" applyFont="1" applyFill="1"/>
    <xf numFmtId="0" fontId="1" fillId="2" borderId="0" xfId="37" applyFont="1" applyFill="1" applyAlignment="1">
      <alignment horizontal="center" vertical="center"/>
    </xf>
    <xf numFmtId="0" fontId="65" fillId="0" borderId="0" xfId="0" applyFont="1" applyAlignment="1">
      <alignment vertical="center"/>
    </xf>
    <xf numFmtId="0" fontId="66" fillId="0" borderId="0" xfId="0" applyFont="1" applyAlignment="1">
      <alignment horizontal="right" vertical="center"/>
    </xf>
    <xf numFmtId="0" fontId="65" fillId="0" borderId="47" xfId="0" applyFont="1" applyBorder="1" applyAlignment="1">
      <alignment vertical="center"/>
    </xf>
    <xf numFmtId="0" fontId="1" fillId="0" borderId="0" xfId="37" applyAlignment="1">
      <alignment vertical="center"/>
    </xf>
    <xf numFmtId="0" fontId="23" fillId="0" borderId="0" xfId="37" applyFont="1" applyAlignment="1">
      <alignment horizontal="center" vertical="center"/>
    </xf>
    <xf numFmtId="0" fontId="32" fillId="0" borderId="16" xfId="37" applyFont="1" applyBorder="1" applyAlignment="1">
      <alignment vertical="center" wrapText="1"/>
    </xf>
    <xf numFmtId="0" fontId="32" fillId="13" borderId="16" xfId="37" applyFont="1" applyFill="1" applyBorder="1" applyAlignment="1">
      <alignment horizontal="center" vertical="center" wrapText="1"/>
    </xf>
    <xf numFmtId="0" fontId="34" fillId="13" borderId="16" xfId="37" applyFont="1" applyFill="1" applyBorder="1" applyAlignment="1">
      <alignment horizontal="center" vertical="center" wrapText="1"/>
    </xf>
    <xf numFmtId="0" fontId="1" fillId="13" borderId="16" xfId="37" applyFill="1" applyBorder="1" applyAlignment="1">
      <alignment vertical="center" wrapText="1"/>
    </xf>
    <xf numFmtId="0" fontId="7" fillId="13" borderId="16" xfId="37" applyFont="1" applyFill="1" applyBorder="1" applyAlignment="1">
      <alignment vertical="center" wrapText="1"/>
    </xf>
    <xf numFmtId="0" fontId="34" fillId="0" borderId="16" xfId="37" applyFont="1" applyBorder="1" applyAlignment="1">
      <alignment vertical="center" wrapText="1"/>
    </xf>
    <xf numFmtId="0" fontId="1" fillId="0" borderId="16" xfId="37" applyBorder="1" applyAlignment="1">
      <alignment vertical="center" wrapText="1"/>
    </xf>
    <xf numFmtId="0" fontId="1" fillId="0" borderId="15" xfId="37" applyBorder="1" applyAlignment="1">
      <alignment vertical="center" wrapText="1"/>
    </xf>
    <xf numFmtId="0" fontId="1" fillId="0" borderId="0" xfId="37" applyAlignment="1">
      <alignment vertical="center" wrapText="1"/>
    </xf>
    <xf numFmtId="0" fontId="1" fillId="0" borderId="0" xfId="37" applyAlignment="1">
      <alignment horizontal="center" vertical="center" wrapText="1"/>
    </xf>
    <xf numFmtId="0" fontId="67" fillId="0" borderId="23" xfId="37" applyFont="1" applyBorder="1" applyAlignment="1">
      <alignment horizontal="center" vertical="center" wrapText="1"/>
    </xf>
    <xf numFmtId="0" fontId="67" fillId="0" borderId="0" xfId="37" applyFont="1" applyAlignment="1">
      <alignment horizontal="center" vertical="center" wrapText="1"/>
    </xf>
    <xf numFmtId="0" fontId="32" fillId="0" borderId="0" xfId="37" applyFont="1" applyAlignment="1">
      <alignment horizontal="left" vertical="center" wrapText="1"/>
    </xf>
    <xf numFmtId="0" fontId="9" fillId="0" borderId="0" xfId="37" applyFont="1" applyAlignment="1">
      <alignment horizontal="left" vertical="center" wrapText="1"/>
    </xf>
    <xf numFmtId="0" fontId="1" fillId="0" borderId="0" xfId="37" applyAlignment="1">
      <alignment horizontal="left" vertical="center" wrapText="1"/>
    </xf>
    <xf numFmtId="0" fontId="32" fillId="0" borderId="0" xfId="37" applyFont="1" applyAlignment="1">
      <alignment vertical="center" wrapText="1"/>
    </xf>
    <xf numFmtId="14" fontId="1" fillId="0" borderId="0" xfId="37" applyNumberFormat="1" applyAlignment="1">
      <alignment vertical="center" wrapText="1"/>
    </xf>
    <xf numFmtId="0" fontId="32" fillId="0" borderId="16" xfId="37" applyFont="1" applyBorder="1" applyAlignment="1">
      <alignment horizontal="left" vertical="center" wrapText="1"/>
    </xf>
    <xf numFmtId="0" fontId="32" fillId="0" borderId="3" xfId="37" applyFont="1" applyBorder="1" applyAlignment="1">
      <alignment horizontal="center" vertical="center" wrapText="1"/>
    </xf>
    <xf numFmtId="0" fontId="34" fillId="0" borderId="3" xfId="37" applyFont="1" applyBorder="1" applyAlignment="1">
      <alignment horizontal="center" vertical="center" wrapText="1"/>
    </xf>
    <xf numFmtId="0" fontId="1" fillId="0" borderId="0" xfId="37" applyAlignment="1">
      <alignment horizontal="left" vertical="center"/>
    </xf>
    <xf numFmtId="0" fontId="32" fillId="0" borderId="0" xfId="37" applyFont="1" applyFill="1" applyAlignment="1">
      <alignment horizontal="left" vertical="center"/>
    </xf>
    <xf numFmtId="0" fontId="1" fillId="0" borderId="0" xfId="37" applyFont="1" applyAlignment="1">
      <alignment horizontal="left" vertical="center"/>
    </xf>
    <xf numFmtId="0" fontId="37" fillId="0" borderId="0" xfId="37" applyFont="1" applyAlignment="1">
      <alignment horizontal="left" vertical="center"/>
    </xf>
    <xf numFmtId="0" fontId="34" fillId="0" borderId="0" xfId="37" applyFont="1" applyAlignment="1">
      <alignment horizontal="left" vertical="center"/>
    </xf>
    <xf numFmtId="0" fontId="7" fillId="0" borderId="0" xfId="37" applyFont="1" applyAlignment="1">
      <alignment horizontal="left" vertical="center"/>
    </xf>
    <xf numFmtId="173" fontId="32" fillId="0" borderId="25" xfId="0" applyNumberFormat="1" applyFont="1" applyFill="1" applyBorder="1" applyAlignment="1">
      <alignment horizontal="center" vertical="center" wrapText="1"/>
    </xf>
    <xf numFmtId="1" fontId="1" fillId="0" borderId="0" xfId="0" applyNumberFormat="1" applyFont="1" applyBorder="1" applyAlignment="1">
      <alignment horizontal="center" vertical="center"/>
    </xf>
    <xf numFmtId="1" fontId="1" fillId="0" borderId="0" xfId="0" applyNumberFormat="1" applyFont="1" applyBorder="1" applyAlignment="1">
      <alignment vertical="center"/>
    </xf>
    <xf numFmtId="4" fontId="1" fillId="0" borderId="0" xfId="0" applyNumberFormat="1" applyFont="1" applyBorder="1" applyAlignment="1">
      <alignment horizontal="right" vertical="center"/>
    </xf>
    <xf numFmtId="0" fontId="1" fillId="0" borderId="0" xfId="37" applyFont="1" applyAlignment="1">
      <alignment vertical="center" wrapText="1"/>
    </xf>
    <xf numFmtId="1" fontId="1" fillId="0" borderId="5" xfId="0" applyNumberFormat="1" applyFont="1" applyBorder="1" applyAlignment="1">
      <alignment horizontal="center" vertical="center"/>
    </xf>
    <xf numFmtId="1" fontId="1" fillId="0" borderId="5" xfId="0" applyNumberFormat="1" applyFont="1" applyBorder="1" applyAlignment="1">
      <alignment vertical="center"/>
    </xf>
    <xf numFmtId="4" fontId="1" fillId="0" borderId="5" xfId="0" applyNumberFormat="1" applyFont="1" applyBorder="1" applyAlignment="1">
      <alignment horizontal="right" vertical="center"/>
    </xf>
    <xf numFmtId="49" fontId="1" fillId="0" borderId="0" xfId="37" applyNumberFormat="1" applyFont="1" applyAlignment="1">
      <alignment horizontal="center" vertical="center"/>
    </xf>
    <xf numFmtId="0" fontId="19" fillId="0" borderId="0" xfId="37" applyFont="1" applyFill="1" applyAlignment="1">
      <alignment vertical="center"/>
    </xf>
    <xf numFmtId="0" fontId="37" fillId="0" borderId="0" xfId="37" applyFont="1" applyAlignment="1">
      <alignment vertical="center"/>
    </xf>
    <xf numFmtId="0" fontId="32" fillId="0" borderId="0" xfId="37" applyFont="1" applyAlignment="1">
      <alignment vertical="center"/>
    </xf>
    <xf numFmtId="0" fontId="13" fillId="0" borderId="0" xfId="37" applyFont="1" applyAlignment="1">
      <alignment vertical="center"/>
    </xf>
    <xf numFmtId="0" fontId="1" fillId="0" borderId="25" xfId="37" applyFont="1" applyBorder="1" applyAlignment="1">
      <alignment horizontal="center" vertical="center"/>
    </xf>
    <xf numFmtId="0" fontId="1" fillId="0" borderId="0" xfId="37" applyFont="1" applyBorder="1" applyAlignment="1">
      <alignment horizontal="center" vertical="center"/>
    </xf>
    <xf numFmtId="49" fontId="1" fillId="0" borderId="0" xfId="37" applyNumberFormat="1" applyFont="1" applyBorder="1" applyAlignment="1">
      <alignment horizontal="center" vertical="center"/>
    </xf>
    <xf numFmtId="0" fontId="1" fillId="0" borderId="0" xfId="37" applyFont="1" applyFill="1" applyBorder="1" applyAlignment="1">
      <alignment horizontal="center" vertical="center"/>
    </xf>
    <xf numFmtId="0" fontId="1" fillId="0" borderId="5" xfId="37" applyFont="1" applyFill="1" applyBorder="1" applyAlignment="1">
      <alignment horizontal="center" vertical="center"/>
    </xf>
    <xf numFmtId="49" fontId="1" fillId="0" borderId="5" xfId="37" applyNumberFormat="1" applyFont="1" applyBorder="1" applyAlignment="1">
      <alignment horizontal="center" vertical="center"/>
    </xf>
    <xf numFmtId="0" fontId="1" fillId="0" borderId="23" xfId="37" applyFont="1" applyFill="1" applyBorder="1" applyAlignment="1">
      <alignment horizontal="center" vertical="center"/>
    </xf>
    <xf numFmtId="0" fontId="1" fillId="0" borderId="23" xfId="37" applyFont="1" applyBorder="1" applyAlignment="1">
      <alignment horizontal="center" vertical="center"/>
    </xf>
    <xf numFmtId="0" fontId="1" fillId="0" borderId="0" xfId="37" applyFont="1" applyFill="1" applyAlignment="1">
      <alignment vertical="center"/>
    </xf>
    <xf numFmtId="0" fontId="1" fillId="0" borderId="0" xfId="37" applyFont="1" applyFill="1" applyAlignment="1">
      <alignment horizontal="center" vertical="center"/>
    </xf>
    <xf numFmtId="0" fontId="68" fillId="0" borderId="0" xfId="0" applyFont="1" applyAlignment="1"/>
    <xf numFmtId="0" fontId="79" fillId="0" borderId="0" xfId="0" applyFont="1" applyAlignment="1">
      <alignment vertical="center"/>
    </xf>
    <xf numFmtId="0" fontId="66" fillId="0" borderId="0" xfId="0" applyFont="1" applyAlignment="1">
      <alignment horizontal="center" vertical="center"/>
    </xf>
    <xf numFmtId="0" fontId="66" fillId="0" borderId="47" xfId="0" applyFont="1" applyBorder="1" applyAlignment="1">
      <alignment vertical="center" wrapText="1"/>
    </xf>
    <xf numFmtId="0" fontId="65" fillId="0" borderId="0" xfId="0" applyFont="1" applyAlignment="1">
      <alignment horizontal="left" vertical="center"/>
    </xf>
    <xf numFmtId="0" fontId="0" fillId="0" borderId="0" xfId="0" applyFont="1" applyAlignment="1">
      <alignment horizontal="left" vertical="center"/>
    </xf>
    <xf numFmtId="0" fontId="65" fillId="0" borderId="47" xfId="0" applyFont="1" applyBorder="1" applyAlignment="1">
      <alignment vertical="center" wrapText="1"/>
    </xf>
    <xf numFmtId="0" fontId="65" fillId="0" borderId="52" xfId="0" applyFont="1" applyBorder="1" applyAlignment="1">
      <alignment vertical="center" wrapText="1"/>
    </xf>
    <xf numFmtId="0" fontId="65" fillId="0" borderId="0" xfId="0" applyFont="1" applyAlignment="1">
      <alignment vertical="center" wrapText="1"/>
    </xf>
    <xf numFmtId="0" fontId="65" fillId="0" borderId="0" xfId="0" applyFont="1" applyAlignment="1">
      <alignment horizontal="center" vertical="center" wrapText="1"/>
    </xf>
    <xf numFmtId="0" fontId="80" fillId="0" borderId="50" xfId="0" applyFont="1" applyBorder="1" applyAlignment="1">
      <alignment horizontal="center" vertical="center" wrapText="1"/>
    </xf>
    <xf numFmtId="0" fontId="80" fillId="0" borderId="0" xfId="0" applyFont="1" applyAlignment="1">
      <alignment horizontal="center" vertical="center" wrapText="1"/>
    </xf>
    <xf numFmtId="0" fontId="66" fillId="0" borderId="0" xfId="0" applyFont="1" applyAlignment="1">
      <alignment horizontal="left" vertical="center" wrapText="1"/>
    </xf>
    <xf numFmtId="0" fontId="81" fillId="0" borderId="0" xfId="0" applyFont="1" applyAlignment="1">
      <alignment horizontal="left" vertical="center" wrapText="1"/>
    </xf>
    <xf numFmtId="0" fontId="65" fillId="0" borderId="0" xfId="0" applyFont="1" applyAlignment="1">
      <alignment horizontal="left" vertical="center" wrapText="1"/>
    </xf>
    <xf numFmtId="0" fontId="66" fillId="0" borderId="0" xfId="0" applyFont="1" applyAlignment="1">
      <alignment vertical="center" wrapText="1"/>
    </xf>
    <xf numFmtId="14" fontId="65" fillId="0" borderId="0" xfId="0" applyNumberFormat="1" applyFont="1" applyAlignment="1">
      <alignment vertical="center" wrapText="1"/>
    </xf>
    <xf numFmtId="0" fontId="66" fillId="0" borderId="47" xfId="0" applyFont="1" applyBorder="1" applyAlignment="1">
      <alignment horizontal="left" vertical="center" wrapText="1"/>
    </xf>
    <xf numFmtId="0" fontId="66" fillId="0" borderId="55" xfId="0" applyFont="1" applyBorder="1" applyAlignment="1">
      <alignment horizontal="center" vertical="center" wrapText="1"/>
    </xf>
    <xf numFmtId="0" fontId="65" fillId="0" borderId="47" xfId="0" applyFont="1" applyBorder="1" applyAlignment="1">
      <alignment horizontal="left" vertical="center" wrapText="1"/>
    </xf>
    <xf numFmtId="0" fontId="65" fillId="0" borderId="52" xfId="0" applyFont="1" applyBorder="1" applyAlignment="1">
      <alignment horizontal="left" vertical="center" wrapText="1"/>
    </xf>
    <xf numFmtId="0" fontId="68" fillId="0" borderId="0" xfId="64" applyFont="1" applyAlignment="1"/>
    <xf numFmtId="0" fontId="69" fillId="0" borderId="0" xfId="64" applyFont="1" applyAlignment="1"/>
    <xf numFmtId="0" fontId="83" fillId="0" borderId="0" xfId="64" applyFont="1" applyAlignment="1"/>
    <xf numFmtId="0" fontId="76" fillId="0" borderId="0" xfId="64" applyFont="1" applyAlignment="1"/>
    <xf numFmtId="0" fontId="70" fillId="0" borderId="0" xfId="64" applyFont="1"/>
    <xf numFmtId="0" fontId="71" fillId="0" borderId="0" xfId="64" applyFont="1" applyAlignment="1">
      <alignment vertical="center"/>
    </xf>
    <xf numFmtId="0" fontId="76" fillId="0" borderId="0" xfId="64" applyFont="1"/>
    <xf numFmtId="0" fontId="72" fillId="0" borderId="0" xfId="64" applyFont="1" applyFill="1" applyBorder="1"/>
    <xf numFmtId="0" fontId="70" fillId="0" borderId="0" xfId="64" applyFont="1" applyFill="1" applyBorder="1"/>
    <xf numFmtId="0" fontId="72" fillId="0" borderId="0" xfId="64" applyFont="1"/>
    <xf numFmtId="0" fontId="73" fillId="0" borderId="0" xfId="64" applyFont="1"/>
    <xf numFmtId="0" fontId="74" fillId="0" borderId="48" xfId="64" applyFont="1" applyBorder="1" applyAlignment="1">
      <alignment horizontal="left"/>
    </xf>
    <xf numFmtId="0" fontId="84" fillId="0" borderId="48" xfId="64" applyFont="1" applyBorder="1" applyAlignment="1">
      <alignment horizontal="left"/>
    </xf>
    <xf numFmtId="0" fontId="7" fillId="0" borderId="5" xfId="0" applyFont="1" applyBorder="1" applyAlignment="1">
      <alignment horizontal="center"/>
    </xf>
    <xf numFmtId="0" fontId="19" fillId="0" borderId="16" xfId="0" applyFont="1" applyFill="1" applyBorder="1" applyAlignment="1">
      <alignment vertical="center" wrapText="1"/>
    </xf>
    <xf numFmtId="0" fontId="21" fillId="0" borderId="16" xfId="0" applyFont="1" applyFill="1" applyBorder="1" applyAlignment="1">
      <alignment vertical="center" wrapText="1"/>
    </xf>
    <xf numFmtId="0" fontId="8" fillId="0" borderId="0" xfId="0" applyFont="1" applyFill="1" applyBorder="1" applyAlignment="1">
      <alignment wrapText="1"/>
    </xf>
    <xf numFmtId="0" fontId="8" fillId="0" borderId="0" xfId="0" applyFont="1" applyFill="1" applyBorder="1" applyAlignment="1">
      <alignment horizontal="center" wrapText="1"/>
    </xf>
    <xf numFmtId="0" fontId="28" fillId="0" borderId="23" xfId="0" applyFont="1" applyFill="1" applyBorder="1" applyAlignment="1">
      <alignment horizontal="center" vertical="center" wrapText="1"/>
    </xf>
    <xf numFmtId="0" fontId="8" fillId="0" borderId="0" xfId="0" applyFont="1" applyFill="1" applyAlignment="1">
      <alignment wrapText="1"/>
    </xf>
    <xf numFmtId="0" fontId="8" fillId="0" borderId="0" xfId="0" applyFont="1" applyFill="1" applyBorder="1" applyAlignment="1">
      <alignment vertical="top" wrapText="1"/>
    </xf>
    <xf numFmtId="0" fontId="19" fillId="0" borderId="16" xfId="0" applyFont="1" applyFill="1" applyBorder="1" applyAlignment="1">
      <alignment vertical="top" wrapText="1"/>
    </xf>
    <xf numFmtId="0" fontId="28" fillId="0" borderId="0" xfId="0" applyFont="1" applyFill="1" applyBorder="1" applyAlignment="1">
      <alignment horizontal="center" vertical="center" wrapText="1"/>
    </xf>
    <xf numFmtId="0" fontId="19" fillId="0" borderId="0" xfId="0" applyFont="1" applyFill="1" applyBorder="1" applyAlignment="1">
      <alignment horizontal="left" vertical="center" wrapText="1"/>
    </xf>
    <xf numFmtId="0" fontId="29" fillId="0" borderId="0" xfId="0" applyFont="1" applyFill="1" applyBorder="1" applyAlignment="1">
      <alignment horizontal="left" wrapText="1"/>
    </xf>
    <xf numFmtId="0" fontId="8" fillId="0" borderId="0" xfId="0" applyFont="1" applyFill="1" applyBorder="1" applyAlignment="1">
      <alignment horizontal="left" wrapText="1"/>
    </xf>
    <xf numFmtId="0" fontId="19" fillId="0" borderId="0" xfId="0" applyFont="1" applyFill="1" applyBorder="1" applyAlignment="1">
      <alignment vertical="center" wrapText="1"/>
    </xf>
    <xf numFmtId="14" fontId="8" fillId="0" borderId="0" xfId="0" applyNumberFormat="1" applyFont="1" applyFill="1" applyBorder="1" applyAlignment="1">
      <alignment vertical="top" wrapText="1"/>
    </xf>
    <xf numFmtId="0" fontId="19" fillId="0" borderId="16" xfId="0" applyFont="1" applyFill="1" applyBorder="1" applyAlignment="1">
      <alignment horizontal="left" wrapText="1"/>
    </xf>
    <xf numFmtId="0" fontId="34" fillId="0" borderId="0" xfId="0" applyFont="1" applyFill="1" applyBorder="1" applyAlignment="1">
      <alignment horizontal="center" vertical="center"/>
    </xf>
    <xf numFmtId="0" fontId="34" fillId="0" borderId="0" xfId="0" applyFont="1" applyFill="1" applyBorder="1" applyAlignment="1">
      <alignment horizontal="center" vertical="center" wrapText="1"/>
    </xf>
    <xf numFmtId="0" fontId="7" fillId="0" borderId="0" xfId="54" applyFont="1" applyFill="1" applyBorder="1" applyAlignment="1" applyProtection="1">
      <alignment vertical="center"/>
      <protection locked="0"/>
    </xf>
    <xf numFmtId="0" fontId="7" fillId="0" borderId="0" xfId="54" applyFont="1" applyFill="1" applyBorder="1" applyAlignment="1" applyProtection="1">
      <alignment vertical="center" wrapText="1"/>
      <protection locked="0"/>
    </xf>
    <xf numFmtId="0" fontId="0" fillId="0" borderId="0" xfId="0" applyFill="1"/>
    <xf numFmtId="0" fontId="46" fillId="0" borderId="0" xfId="0" applyFont="1" applyFill="1" applyBorder="1"/>
    <xf numFmtId="0" fontId="46" fillId="0" borderId="0" xfId="0" applyFont="1" applyFill="1" applyBorder="1" applyAlignment="1">
      <alignment horizontal="center"/>
    </xf>
    <xf numFmtId="43" fontId="46" fillId="0" borderId="0" xfId="57" applyFont="1" applyFill="1" applyBorder="1"/>
    <xf numFmtId="9" fontId="46" fillId="0" borderId="0" xfId="58" applyFont="1" applyFill="1" applyBorder="1"/>
    <xf numFmtId="2" fontId="46" fillId="0" borderId="0" xfId="0" applyNumberFormat="1" applyFont="1" applyFill="1" applyBorder="1"/>
    <xf numFmtId="0" fontId="7" fillId="2" borderId="0" xfId="0" applyFont="1" applyFill="1" applyBorder="1"/>
    <xf numFmtId="0" fontId="7" fillId="2" borderId="0" xfId="1" applyFont="1" applyFill="1" applyBorder="1" applyAlignment="1"/>
    <xf numFmtId="0" fontId="7" fillId="2" borderId="0" xfId="1" applyFont="1" applyFill="1" applyBorder="1" applyAlignment="1">
      <alignment wrapText="1"/>
    </xf>
    <xf numFmtId="0" fontId="0" fillId="2" borderId="0" xfId="0" applyFill="1" applyBorder="1" applyAlignment="1">
      <alignment horizontal="center" vertical="center" wrapText="1"/>
    </xf>
    <xf numFmtId="0" fontId="7" fillId="0" borderId="0" xfId="1" applyFont="1" applyFill="1" applyBorder="1" applyAlignment="1">
      <alignment vertical="top"/>
    </xf>
    <xf numFmtId="0" fontId="19" fillId="13" borderId="16" xfId="0" applyFont="1" applyFill="1" applyBorder="1" applyAlignment="1">
      <alignment horizontal="center" vertical="center" wrapText="1"/>
    </xf>
    <xf numFmtId="0" fontId="21" fillId="13" borderId="16" xfId="0" applyFont="1" applyFill="1" applyBorder="1" applyAlignment="1">
      <alignment horizontal="center" vertical="center" wrapText="1"/>
    </xf>
    <xf numFmtId="0" fontId="0" fillId="13" borderId="16" xfId="0" applyFill="1" applyBorder="1" applyAlignment="1">
      <alignment vertical="center" wrapText="1"/>
    </xf>
    <xf numFmtId="0" fontId="7" fillId="13" borderId="16" xfId="0" applyFont="1" applyFill="1" applyBorder="1" applyAlignment="1">
      <alignment vertical="center" wrapText="1"/>
    </xf>
    <xf numFmtId="0" fontId="8" fillId="13" borderId="16" xfId="0" applyFont="1" applyFill="1" applyBorder="1" applyAlignment="1">
      <alignment vertical="center" wrapText="1"/>
    </xf>
    <xf numFmtId="0" fontId="20" fillId="13" borderId="16" xfId="0" applyFont="1" applyFill="1" applyBorder="1" applyAlignment="1">
      <alignment vertical="center" wrapText="1"/>
    </xf>
    <xf numFmtId="0" fontId="8" fillId="0" borderId="0" xfId="0" applyFont="1" applyAlignment="1">
      <alignment horizontal="center" vertical="center" wrapText="1"/>
    </xf>
    <xf numFmtId="0" fontId="29" fillId="0" borderId="0" xfId="0" applyFont="1" applyAlignment="1">
      <alignment horizontal="left" vertical="center" wrapText="1"/>
    </xf>
    <xf numFmtId="0" fontId="8" fillId="0" borderId="0" xfId="0" applyFont="1" applyAlignment="1">
      <alignment horizontal="left" vertical="center" wrapText="1"/>
    </xf>
    <xf numFmtId="14" fontId="8" fillId="0" borderId="0" xfId="0" applyNumberFormat="1" applyFont="1" applyAlignment="1">
      <alignment vertical="center" wrapText="1"/>
    </xf>
    <xf numFmtId="0" fontId="1" fillId="2" borderId="0" xfId="0" applyFont="1" applyFill="1"/>
    <xf numFmtId="0" fontId="5" fillId="2" borderId="0" xfId="34" applyFont="1" applyFill="1"/>
    <xf numFmtId="0" fontId="0" fillId="2" borderId="0" xfId="0" applyFill="1"/>
    <xf numFmtId="0" fontId="10" fillId="2" borderId="0" xfId="0" applyFont="1" applyFill="1" applyAlignment="1">
      <alignment vertical="center" wrapText="1"/>
    </xf>
    <xf numFmtId="0" fontId="10" fillId="2" borderId="61" xfId="0" applyFont="1" applyFill="1" applyBorder="1" applyAlignment="1">
      <alignment vertical="top" wrapText="1"/>
    </xf>
    <xf numFmtId="0" fontId="10" fillId="2" borderId="0" xfId="0" applyFont="1" applyFill="1" applyBorder="1" applyAlignment="1">
      <alignment vertical="top" wrapText="1"/>
    </xf>
    <xf numFmtId="0" fontId="10" fillId="2" borderId="62" xfId="0" applyFont="1" applyFill="1" applyBorder="1" applyAlignment="1">
      <alignment vertical="top" wrapText="1"/>
    </xf>
    <xf numFmtId="0" fontId="0" fillId="2" borderId="0" xfId="0" applyFill="1" applyBorder="1"/>
    <xf numFmtId="0" fontId="0" fillId="2" borderId="64" xfId="0" applyFill="1" applyBorder="1"/>
    <xf numFmtId="0" fontId="0" fillId="2" borderId="61" xfId="0" applyFill="1" applyBorder="1"/>
    <xf numFmtId="0" fontId="0" fillId="2" borderId="62" xfId="0" applyFill="1" applyBorder="1"/>
    <xf numFmtId="0" fontId="0" fillId="2" borderId="63" xfId="0" applyFill="1" applyBorder="1"/>
    <xf numFmtId="0" fontId="0" fillId="2" borderId="65" xfId="0" applyFill="1" applyBorder="1"/>
    <xf numFmtId="0" fontId="20" fillId="0" borderId="0" xfId="0" applyFont="1" applyAlignment="1">
      <alignment horizontal="left" vertical="center" wrapText="1"/>
    </xf>
    <xf numFmtId="0" fontId="20" fillId="2" borderId="0" xfId="0" applyFont="1" applyFill="1" applyAlignment="1">
      <alignment horizontal="left"/>
    </xf>
    <xf numFmtId="0" fontId="20" fillId="2" borderId="0" xfId="0" applyFont="1" applyFill="1" applyAlignment="1">
      <alignment horizontal="left" wrapText="1"/>
    </xf>
    <xf numFmtId="0" fontId="8" fillId="2" borderId="0" xfId="0" applyFont="1" applyFill="1" applyAlignment="1">
      <alignment horizontal="left"/>
    </xf>
    <xf numFmtId="0" fontId="4" fillId="2" borderId="0" xfId="0" applyFont="1" applyFill="1"/>
    <xf numFmtId="0" fontId="24" fillId="2" borderId="0" xfId="0" applyFont="1" applyFill="1" applyAlignment="1">
      <alignment vertical="center"/>
    </xf>
    <xf numFmtId="0" fontId="23" fillId="2" borderId="0" xfId="0" applyFont="1" applyFill="1" applyAlignment="1">
      <alignment vertical="center"/>
    </xf>
    <xf numFmtId="0" fontId="50" fillId="2" borderId="0" xfId="0" applyFont="1" applyFill="1" applyAlignment="1">
      <alignment vertical="center"/>
    </xf>
    <xf numFmtId="0" fontId="6" fillId="2" borderId="22" xfId="0" applyFont="1" applyFill="1" applyBorder="1" applyAlignment="1">
      <alignment horizontal="center" wrapText="1"/>
    </xf>
    <xf numFmtId="0" fontId="8" fillId="0" borderId="9" xfId="0" applyFont="1" applyBorder="1" applyAlignment="1">
      <alignment vertical="center"/>
    </xf>
    <xf numFmtId="0" fontId="19" fillId="0" borderId="0" xfId="0" applyFont="1" applyAlignment="1">
      <alignment horizontal="center" vertical="center"/>
    </xf>
    <xf numFmtId="0" fontId="19" fillId="13" borderId="9" xfId="0" applyFont="1" applyFill="1" applyBorder="1" applyAlignment="1">
      <alignment horizontal="center" vertical="center" wrapText="1"/>
    </xf>
    <xf numFmtId="0" fontId="21" fillId="13" borderId="9" xfId="0" applyFont="1" applyFill="1" applyBorder="1" applyAlignment="1">
      <alignment horizontal="center" vertical="center" wrapText="1"/>
    </xf>
    <xf numFmtId="0" fontId="8" fillId="13" borderId="9" xfId="0" applyFont="1" applyFill="1" applyBorder="1" applyAlignment="1">
      <alignment vertical="center" wrapText="1"/>
    </xf>
    <xf numFmtId="0" fontId="20" fillId="13" borderId="9" xfId="0" applyFont="1" applyFill="1" applyBorder="1" applyAlignment="1">
      <alignment vertical="center" wrapText="1"/>
    </xf>
    <xf numFmtId="0" fontId="42" fillId="0" borderId="0" xfId="0" applyFont="1" applyFill="1" applyAlignment="1">
      <alignment wrapText="1"/>
    </xf>
    <xf numFmtId="0" fontId="8" fillId="0" borderId="9" xfId="0" applyFont="1" applyFill="1" applyBorder="1" applyAlignment="1">
      <alignment vertical="center" wrapText="1"/>
    </xf>
    <xf numFmtId="0" fontId="7" fillId="0" borderId="0" xfId="54" applyFont="1" applyBorder="1" applyAlignment="1" applyProtection="1">
      <alignment vertical="top" wrapText="1"/>
      <protection locked="0"/>
    </xf>
    <xf numFmtId="0" fontId="19" fillId="0" borderId="9" xfId="0" applyFont="1" applyBorder="1" applyAlignment="1">
      <alignment vertical="top" wrapText="1"/>
    </xf>
    <xf numFmtId="0" fontId="19" fillId="0" borderId="9" xfId="0" applyFont="1" applyBorder="1" applyAlignment="1">
      <alignment vertical="center" wrapText="1"/>
    </xf>
    <xf numFmtId="0" fontId="22" fillId="0" borderId="0" xfId="34" applyFont="1" applyFill="1" applyAlignment="1">
      <alignment horizontal="center" vertical="center"/>
    </xf>
    <xf numFmtId="0" fontId="8" fillId="0" borderId="15"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88" fillId="0" borderId="0" xfId="54" applyNumberFormat="1" applyFont="1" applyFill="1" applyBorder="1" applyAlignment="1" applyProtection="1">
      <alignment horizontal="center" vertical="center"/>
      <protection locked="0"/>
    </xf>
    <xf numFmtId="0" fontId="46" fillId="0" borderId="0" xfId="1" applyFont="1" applyAlignment="1">
      <alignment wrapText="1"/>
    </xf>
    <xf numFmtId="0" fontId="95" fillId="0" borderId="0" xfId="0" applyFont="1"/>
    <xf numFmtId="0" fontId="0" fillId="0" borderId="0" xfId="0" applyFont="1" applyBorder="1" applyAlignment="1">
      <alignment horizontal="left"/>
    </xf>
    <xf numFmtId="0" fontId="8" fillId="0" borderId="15"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12" fillId="3" borderId="31" xfId="0" applyFont="1" applyFill="1" applyBorder="1" applyAlignment="1">
      <alignment horizontal="center" vertical="center" wrapText="1"/>
    </xf>
    <xf numFmtId="2" fontId="0" fillId="0" borderId="0" xfId="0" applyNumberFormat="1" applyFont="1" applyAlignment="1">
      <alignment vertical="center"/>
    </xf>
    <xf numFmtId="0" fontId="19" fillId="0" borderId="0" xfId="0" applyFont="1" applyBorder="1" applyAlignment="1">
      <alignment horizontal="left" wrapText="1"/>
    </xf>
    <xf numFmtId="0" fontId="8" fillId="0" borderId="0" xfId="0" applyFont="1" applyBorder="1" applyAlignment="1">
      <alignment horizontal="left" wrapText="1"/>
    </xf>
    <xf numFmtId="0" fontId="8" fillId="0" borderId="0" xfId="0" applyFont="1" applyBorder="1"/>
    <xf numFmtId="0" fontId="0" fillId="0" borderId="0" xfId="0" applyFont="1" applyFill="1" applyBorder="1" applyAlignment="1">
      <alignment wrapText="1"/>
    </xf>
    <xf numFmtId="0" fontId="0" fillId="0" borderId="0" xfId="0" applyFont="1" applyFill="1" applyAlignment="1">
      <alignment vertical="center"/>
    </xf>
    <xf numFmtId="0" fontId="2" fillId="0" borderId="0" xfId="0" applyFont="1" applyFill="1" applyAlignment="1">
      <alignment vertical="center"/>
    </xf>
    <xf numFmtId="0" fontId="0" fillId="0" borderId="0" xfId="0" applyFont="1" applyFill="1" applyAlignment="1">
      <alignment vertical="center" wrapText="1"/>
    </xf>
    <xf numFmtId="0" fontId="2" fillId="0" borderId="0" xfId="0" applyFont="1" applyFill="1" applyAlignment="1">
      <alignment vertical="center" wrapText="1"/>
    </xf>
    <xf numFmtId="0" fontId="8" fillId="0" borderId="0" xfId="0" applyFont="1" applyFill="1" applyBorder="1"/>
    <xf numFmtId="0" fontId="34" fillId="0" borderId="0" xfId="51" applyFont="1" applyFill="1" applyBorder="1" applyAlignment="1" applyProtection="1">
      <alignment horizontal="right" vertical="center"/>
    </xf>
    <xf numFmtId="0" fontId="7" fillId="0" borderId="0" xfId="51" applyFont="1" applyFill="1" applyBorder="1" applyAlignment="1" applyProtection="1">
      <alignment horizontal="right" vertical="center"/>
    </xf>
    <xf numFmtId="0" fontId="7" fillId="0" borderId="0" xfId="51" applyFont="1" applyFill="1" applyBorder="1" applyAlignment="1" applyProtection="1">
      <alignment vertical="center" wrapText="1"/>
    </xf>
    <xf numFmtId="0" fontId="7" fillId="0" borderId="5" xfId="51" applyFont="1" applyFill="1" applyBorder="1" applyAlignment="1" applyProtection="1">
      <alignment horizontal="left" vertical="center" wrapText="1"/>
    </xf>
    <xf numFmtId="10" fontId="7" fillId="0" borderId="5" xfId="51" applyNumberFormat="1" applyFont="1" applyFill="1" applyBorder="1" applyAlignment="1" applyProtection="1">
      <alignment horizontal="right" vertical="center" wrapText="1"/>
      <protection locked="0"/>
    </xf>
    <xf numFmtId="10" fontId="7" fillId="0" borderId="5" xfId="58" applyNumberFormat="1" applyFont="1" applyFill="1" applyBorder="1" applyAlignment="1" applyProtection="1">
      <alignment horizontal="right" vertical="center" wrapText="1"/>
      <protection locked="0"/>
    </xf>
    <xf numFmtId="0" fontId="34" fillId="0" borderId="25" xfId="51" applyFont="1" applyFill="1" applyBorder="1" applyAlignment="1" applyProtection="1">
      <alignment horizontal="center" vertical="center"/>
    </xf>
    <xf numFmtId="0" fontId="7" fillId="0" borderId="23" xfId="51" applyFont="1" applyFill="1" applyBorder="1" applyAlignment="1" applyProtection="1">
      <alignment vertical="center" wrapText="1"/>
    </xf>
    <xf numFmtId="0" fontId="7" fillId="0" borderId="23" xfId="51" applyFont="1" applyFill="1" applyBorder="1" applyAlignment="1" applyProtection="1">
      <alignment horizontal="right" vertical="center"/>
    </xf>
    <xf numFmtId="0" fontId="34" fillId="0" borderId="23" xfId="51" applyFont="1" applyFill="1" applyBorder="1" applyAlignment="1" applyProtection="1">
      <alignment horizontal="center" vertical="center"/>
    </xf>
    <xf numFmtId="0" fontId="45" fillId="0" borderId="22" xfId="0" applyFont="1" applyFill="1" applyBorder="1" applyAlignment="1">
      <alignment vertical="center" wrapText="1"/>
    </xf>
    <xf numFmtId="0" fontId="87" fillId="0" borderId="0" xfId="1" applyFont="1" applyBorder="1" applyAlignment="1">
      <alignment horizontal="left" vertical="top" wrapText="1"/>
    </xf>
    <xf numFmtId="0" fontId="11" fillId="0" borderId="0" xfId="1" applyFont="1" applyBorder="1" applyAlignment="1">
      <alignment horizontal="left" vertical="top" wrapText="1"/>
    </xf>
    <xf numFmtId="0" fontId="91" fillId="0" borderId="0" xfId="1" applyFont="1" applyBorder="1" applyAlignment="1">
      <alignment vertical="top" wrapText="1"/>
    </xf>
    <xf numFmtId="174" fontId="7" fillId="0" borderId="23" xfId="51" applyNumberFormat="1" applyFont="1" applyFill="1" applyBorder="1" applyAlignment="1" applyProtection="1">
      <alignment horizontal="right" vertical="center"/>
    </xf>
    <xf numFmtId="0" fontId="41" fillId="0" borderId="0" xfId="0" applyFont="1" applyFill="1" applyBorder="1" applyAlignment="1"/>
    <xf numFmtId="0" fontId="34" fillId="0" borderId="0" xfId="0" applyFont="1" applyFill="1" applyBorder="1" applyAlignment="1"/>
    <xf numFmtId="0" fontId="7" fillId="0" borderId="0" xfId="0" applyFont="1" applyFill="1" applyBorder="1" applyAlignment="1">
      <alignment wrapText="1"/>
    </xf>
    <xf numFmtId="0" fontId="7" fillId="0" borderId="5" xfId="51" applyFont="1" applyFill="1" applyBorder="1" applyAlignment="1" applyProtection="1">
      <alignment vertical="center" wrapText="1"/>
    </xf>
    <xf numFmtId="0" fontId="7" fillId="0" borderId="25" xfId="51" applyFont="1" applyFill="1" applyBorder="1" applyAlignment="1" applyProtection="1">
      <alignment vertical="center" wrapText="1"/>
    </xf>
    <xf numFmtId="0" fontId="34" fillId="0" borderId="25" xfId="51" applyFont="1" applyFill="1" applyBorder="1" applyAlignment="1" applyProtection="1">
      <alignment horizontal="right" vertical="center"/>
    </xf>
    <xf numFmtId="0" fontId="1" fillId="0" borderId="0" xfId="0" applyFont="1" applyBorder="1" applyAlignment="1">
      <alignment horizontal="left"/>
    </xf>
    <xf numFmtId="0" fontId="97" fillId="0" borderId="0" xfId="0" applyFont="1" applyFill="1" applyBorder="1" applyAlignment="1">
      <alignment wrapText="1"/>
    </xf>
    <xf numFmtId="0" fontId="97" fillId="0" borderId="0" xfId="0" applyFont="1" applyFill="1" applyBorder="1"/>
    <xf numFmtId="0" fontId="20" fillId="0" borderId="25" xfId="51" applyFont="1" applyFill="1" applyBorder="1" applyAlignment="1" applyProtection="1">
      <alignment vertical="center" wrapText="1"/>
    </xf>
    <xf numFmtId="0" fontId="21" fillId="0" borderId="25" xfId="51" applyFont="1" applyFill="1" applyBorder="1" applyAlignment="1" applyProtection="1">
      <alignment horizontal="right" vertical="center"/>
    </xf>
    <xf numFmtId="0" fontId="20" fillId="0" borderId="23" xfId="51" applyFont="1" applyFill="1" applyBorder="1" applyAlignment="1" applyProtection="1">
      <alignment vertical="center" wrapText="1"/>
    </xf>
    <xf numFmtId="0" fontId="20" fillId="0" borderId="5" xfId="51" applyFont="1" applyFill="1" applyBorder="1" applyAlignment="1" applyProtection="1">
      <alignment horizontal="left" vertical="center" wrapText="1"/>
    </xf>
    <xf numFmtId="0" fontId="34" fillId="0" borderId="0" xfId="0" applyFont="1" applyBorder="1" applyAlignment="1"/>
    <xf numFmtId="0" fontId="46" fillId="0" borderId="7" xfId="51" applyFont="1" applyFill="1" applyBorder="1" applyAlignment="1" applyProtection="1">
      <alignment horizontal="left" vertical="center"/>
    </xf>
    <xf numFmtId="0" fontId="46" fillId="0" borderId="0" xfId="51" applyFont="1" applyFill="1" applyBorder="1" applyAlignment="1" applyProtection="1">
      <alignment horizontal="left" vertical="center"/>
    </xf>
    <xf numFmtId="0" fontId="46" fillId="0" borderId="5" xfId="51" applyFont="1" applyFill="1" applyBorder="1" applyAlignment="1" applyProtection="1">
      <alignment horizontal="left" vertical="center"/>
    </xf>
    <xf numFmtId="0" fontId="89" fillId="0" borderId="0" xfId="65" applyFont="1" applyBorder="1" applyAlignment="1">
      <alignment vertical="top" wrapText="1"/>
    </xf>
    <xf numFmtId="0" fontId="11" fillId="0" borderId="0" xfId="65" applyFont="1" applyFill="1" applyBorder="1" applyAlignment="1">
      <alignment vertical="top"/>
    </xf>
    <xf numFmtId="49" fontId="11" fillId="0" borderId="0" xfId="65" applyNumberFormat="1" applyFont="1" applyFill="1" applyBorder="1" applyAlignment="1">
      <alignment vertical="top"/>
    </xf>
    <xf numFmtId="0" fontId="90" fillId="0" borderId="0" xfId="65" applyBorder="1" applyAlignment="1"/>
    <xf numFmtId="0" fontId="11" fillId="0" borderId="0" xfId="65" applyFont="1" applyFill="1" applyBorder="1" applyAlignment="1">
      <alignment horizontal="left" vertical="top"/>
    </xf>
    <xf numFmtId="0" fontId="3" fillId="0" borderId="0" xfId="65" applyFont="1" applyBorder="1" applyAlignment="1">
      <alignment vertical="top" wrapText="1"/>
    </xf>
    <xf numFmtId="0" fontId="8" fillId="0" borderId="9" xfId="0" applyFont="1" applyBorder="1" applyAlignment="1">
      <alignment vertical="center" wrapText="1"/>
    </xf>
    <xf numFmtId="0" fontId="94" fillId="0" borderId="0" xfId="1" applyFont="1" applyFill="1" applyAlignment="1">
      <alignment vertical="center"/>
    </xf>
    <xf numFmtId="0" fontId="11" fillId="0" borderId="0" xfId="65" applyFont="1" applyFill="1" applyBorder="1" applyAlignment="1">
      <alignment horizontal="center" vertical="top"/>
    </xf>
    <xf numFmtId="0" fontId="92" fillId="0" borderId="0" xfId="65" applyFont="1" applyFill="1" applyBorder="1" applyAlignment="1">
      <alignment horizontal="center" vertical="top"/>
    </xf>
    <xf numFmtId="49" fontId="11" fillId="0" borderId="0" xfId="65" applyNumberFormat="1" applyFont="1" applyFill="1" applyBorder="1" applyAlignment="1">
      <alignment horizontal="left" vertical="top"/>
    </xf>
    <xf numFmtId="0" fontId="90" fillId="0" borderId="0" xfId="65" applyFill="1" applyBorder="1" applyAlignment="1"/>
    <xf numFmtId="49" fontId="87" fillId="0" borderId="0" xfId="65" applyNumberFormat="1" applyFont="1" applyFill="1" applyBorder="1" applyAlignment="1">
      <alignment horizontal="left" vertical="top"/>
    </xf>
    <xf numFmtId="0" fontId="93" fillId="0" borderId="0" xfId="65" applyFont="1" applyFill="1" applyBorder="1" applyAlignment="1">
      <alignment horizontal="left" vertical="top"/>
    </xf>
    <xf numFmtId="0" fontId="3" fillId="0" borderId="0" xfId="65" applyFont="1" applyFill="1" applyBorder="1" applyAlignment="1"/>
    <xf numFmtId="0" fontId="90" fillId="0" borderId="0" xfId="65" applyFill="1" applyBorder="1" applyAlignment="1">
      <alignment vertical="top"/>
    </xf>
    <xf numFmtId="0" fontId="46" fillId="0" borderId="0" xfId="1" applyFont="1" applyFill="1" applyAlignment="1">
      <alignment wrapText="1"/>
    </xf>
    <xf numFmtId="0" fontId="89" fillId="0" borderId="0" xfId="65" applyFont="1" applyFill="1" applyBorder="1" applyAlignment="1">
      <alignment vertical="top" wrapText="1"/>
    </xf>
    <xf numFmtId="0" fontId="7" fillId="0" borderId="0" xfId="54" applyFont="1" applyBorder="1" applyAlignment="1" applyProtection="1">
      <alignment vertical="top"/>
      <protection locked="0"/>
    </xf>
    <xf numFmtId="0" fontId="0" fillId="0" borderId="0" xfId="0" applyBorder="1" applyAlignment="1"/>
    <xf numFmtId="0" fontId="1" fillId="0" borderId="0" xfId="0" applyFont="1" applyAlignment="1">
      <alignment horizontal="center" vertical="center"/>
    </xf>
    <xf numFmtId="0" fontId="32" fillId="0" borderId="0" xfId="0" applyFont="1" applyBorder="1" applyAlignment="1">
      <alignment vertical="center"/>
    </xf>
    <xf numFmtId="0" fontId="1" fillId="0" borderId="0" xfId="0" applyFont="1" applyFill="1" applyBorder="1" applyAlignment="1">
      <alignment horizontal="center" vertical="center"/>
    </xf>
    <xf numFmtId="1" fontId="1" fillId="0" borderId="0" xfId="0" applyNumberFormat="1" applyFont="1" applyAlignment="1">
      <alignment horizontal="center" vertical="center"/>
    </xf>
    <xf numFmtId="0" fontId="1" fillId="0" borderId="0" xfId="0" applyFont="1" applyAlignment="1">
      <alignment horizontal="center" vertical="center" wrapText="1"/>
    </xf>
    <xf numFmtId="1" fontId="1" fillId="0" borderId="48" xfId="0" applyNumberFormat="1" applyFont="1" applyBorder="1" applyAlignment="1">
      <alignment horizontal="center" vertical="center"/>
    </xf>
    <xf numFmtId="0" fontId="1" fillId="0" borderId="48" xfId="0" applyFont="1" applyBorder="1" applyAlignment="1">
      <alignment horizontal="center" vertical="center"/>
    </xf>
    <xf numFmtId="0" fontId="37" fillId="0" borderId="23" xfId="0" applyFont="1" applyFill="1" applyBorder="1" applyAlignment="1"/>
    <xf numFmtId="0" fontId="22" fillId="10" borderId="0" xfId="34" applyFont="1" applyFill="1" applyAlignment="1">
      <alignment horizontal="center" vertical="center"/>
    </xf>
    <xf numFmtId="0" fontId="8" fillId="0" borderId="15" xfId="0" applyFont="1" applyBorder="1" applyAlignment="1">
      <alignment vertical="center" wrapText="1"/>
    </xf>
    <xf numFmtId="0" fontId="19" fillId="0" borderId="9"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98" fillId="10" borderId="0" xfId="34" applyFont="1" applyFill="1" applyAlignment="1">
      <alignment horizontal="center" vertical="center"/>
    </xf>
    <xf numFmtId="0" fontId="22" fillId="10" borderId="0" xfId="34" applyFont="1" applyFill="1" applyAlignment="1">
      <alignment horizontal="center" vertical="center"/>
    </xf>
    <xf numFmtId="0" fontId="1" fillId="0" borderId="5" xfId="37" applyFont="1" applyBorder="1" applyAlignment="1">
      <alignment horizontal="center" vertical="center"/>
    </xf>
    <xf numFmtId="0" fontId="0" fillId="0" borderId="0" xfId="0" applyFont="1" applyAlignment="1"/>
    <xf numFmtId="0" fontId="8" fillId="0" borderId="9" xfId="0" applyFont="1" applyBorder="1" applyAlignment="1">
      <alignment vertical="center" wrapText="1"/>
    </xf>
    <xf numFmtId="0" fontId="1" fillId="0" borderId="0" xfId="0" applyFont="1" applyAlignment="1"/>
    <xf numFmtId="0" fontId="32" fillId="0" borderId="0" xfId="0" applyFont="1" applyAlignment="1"/>
    <xf numFmtId="0" fontId="99" fillId="0" borderId="0" xfId="64" applyFont="1" applyAlignment="1"/>
    <xf numFmtId="49" fontId="20" fillId="11" borderId="24" xfId="0" applyNumberFormat="1" applyFont="1" applyFill="1" applyBorder="1" applyAlignment="1">
      <alignment horizontal="left" vertical="center" wrapText="1"/>
    </xf>
    <xf numFmtId="0" fontId="6" fillId="0" borderId="0" xfId="0" applyFont="1" applyAlignment="1">
      <alignment vertical="center"/>
    </xf>
    <xf numFmtId="0" fontId="37" fillId="0" borderId="0" xfId="0" applyFont="1" applyFill="1" applyBorder="1" applyAlignment="1">
      <alignment vertical="center"/>
    </xf>
    <xf numFmtId="0" fontId="31" fillId="0" borderId="0" xfId="34" applyFont="1" applyFill="1" applyAlignment="1">
      <alignment horizontal="center" vertical="center"/>
    </xf>
    <xf numFmtId="0" fontId="19" fillId="0" borderId="0" xfId="0" applyFont="1" applyFill="1"/>
    <xf numFmtId="0" fontId="8" fillId="0" borderId="0" xfId="0" applyFont="1" applyAlignment="1">
      <alignment horizontal="left" vertical="center" wrapText="1"/>
    </xf>
    <xf numFmtId="0" fontId="20" fillId="11" borderId="28" xfId="34" applyFont="1" applyFill="1" applyBorder="1" applyAlignment="1">
      <alignment horizontal="center" vertical="center"/>
    </xf>
    <xf numFmtId="168" fontId="7" fillId="0" borderId="0" xfId="0" applyNumberFormat="1" applyFont="1" applyFill="1"/>
    <xf numFmtId="0" fontId="66" fillId="41" borderId="47" xfId="0" applyFont="1" applyFill="1" applyBorder="1" applyAlignment="1">
      <alignment horizontal="center" vertical="center" wrapText="1"/>
    </xf>
    <xf numFmtId="0" fontId="65" fillId="41" borderId="47" xfId="0" applyFont="1" applyFill="1" applyBorder="1" applyAlignment="1">
      <alignment vertical="center" wrapText="1"/>
    </xf>
    <xf numFmtId="0" fontId="63" fillId="0" borderId="0" xfId="0" applyFont="1" applyAlignment="1"/>
    <xf numFmtId="0" fontId="59" fillId="0" borderId="0" xfId="0" applyFont="1" applyAlignment="1"/>
    <xf numFmtId="0" fontId="13" fillId="0" borderId="0" xfId="0" applyFont="1" applyAlignment="1"/>
    <xf numFmtId="0" fontId="32" fillId="0" borderId="0" xfId="0" applyFont="1" applyFill="1" applyBorder="1"/>
    <xf numFmtId="0" fontId="100" fillId="0" borderId="48" xfId="0" applyFont="1" applyBorder="1" applyAlignment="1">
      <alignment horizontal="left"/>
    </xf>
    <xf numFmtId="0" fontId="101" fillId="0" borderId="0" xfId="0" applyFont="1" applyAlignment="1">
      <alignment horizontal="center" vertical="center"/>
    </xf>
    <xf numFmtId="2" fontId="101" fillId="0" borderId="0" xfId="0" applyNumberFormat="1" applyFont="1" applyAlignment="1">
      <alignment horizontal="center" vertical="center"/>
    </xf>
    <xf numFmtId="2" fontId="46" fillId="0" borderId="0" xfId="0" applyNumberFormat="1" applyFont="1" applyAlignment="1">
      <alignment horizontal="center"/>
    </xf>
    <xf numFmtId="0" fontId="1" fillId="0" borderId="48" xfId="0" applyFont="1" applyBorder="1" applyAlignment="1">
      <alignment horizontal="center" vertical="center" wrapText="1"/>
    </xf>
    <xf numFmtId="2" fontId="13" fillId="0" borderId="48" xfId="0" applyNumberFormat="1" applyFont="1" applyBorder="1" applyAlignment="1">
      <alignment horizontal="center"/>
    </xf>
    <xf numFmtId="0" fontId="102" fillId="0" borderId="25" xfId="0" applyFont="1" applyBorder="1" applyAlignment="1">
      <alignment horizontal="center" vertical="center"/>
    </xf>
    <xf numFmtId="0" fontId="14" fillId="0" borderId="0" xfId="0" applyFont="1" applyAlignment="1">
      <alignment horizontal="center" vertical="center"/>
    </xf>
    <xf numFmtId="0" fontId="14" fillId="0" borderId="5" xfId="0" applyFont="1" applyBorder="1" applyAlignment="1">
      <alignment horizontal="center" vertical="center"/>
    </xf>
    <xf numFmtId="2" fontId="13" fillId="0" borderId="0" xfId="0" applyNumberFormat="1" applyFont="1" applyAlignment="1">
      <alignment horizontal="center"/>
    </xf>
    <xf numFmtId="0" fontId="59" fillId="0" borderId="0" xfId="0" applyFont="1" applyAlignment="1">
      <alignment horizontal="center"/>
    </xf>
    <xf numFmtId="0" fontId="13" fillId="0" borderId="0" xfId="0" applyFont="1" applyAlignment="1">
      <alignment horizontal="center"/>
    </xf>
    <xf numFmtId="0" fontId="100" fillId="0" borderId="48" xfId="0" applyFont="1" applyBorder="1" applyAlignment="1">
      <alignment horizontal="center"/>
    </xf>
    <xf numFmtId="0" fontId="13" fillId="0" borderId="48" xfId="0" applyFont="1" applyBorder="1"/>
    <xf numFmtId="2" fontId="13" fillId="0" borderId="0" xfId="0" applyNumberFormat="1" applyFont="1" applyBorder="1" applyAlignment="1">
      <alignment horizontal="center"/>
    </xf>
    <xf numFmtId="0" fontId="13" fillId="0" borderId="0" xfId="0" applyFont="1" applyFill="1"/>
    <xf numFmtId="0" fontId="103" fillId="0" borderId="0" xfId="0" applyNumberFormat="1" applyFont="1" applyFill="1" applyBorder="1" applyAlignment="1" applyProtection="1">
      <alignment vertical="top"/>
    </xf>
    <xf numFmtId="0" fontId="0" fillId="0" borderId="0" xfId="0" applyFont="1" applyAlignment="1">
      <alignment vertical="center" wrapText="1"/>
    </xf>
    <xf numFmtId="167" fontId="37" fillId="0" borderId="0" xfId="57" applyNumberFormat="1" applyFont="1" applyFill="1" applyBorder="1" applyAlignment="1">
      <alignment vertical="center"/>
    </xf>
    <xf numFmtId="167" fontId="7" fillId="0" borderId="23" xfId="57" applyNumberFormat="1" applyFont="1" applyFill="1" applyBorder="1" applyAlignment="1" applyProtection="1">
      <alignment horizontal="right" vertical="center"/>
    </xf>
    <xf numFmtId="0" fontId="101" fillId="0" borderId="0" xfId="0" applyFont="1" applyFill="1" applyBorder="1" applyAlignment="1">
      <alignment wrapText="1"/>
    </xf>
    <xf numFmtId="1" fontId="35" fillId="0" borderId="23" xfId="53" applyNumberFormat="1" applyFont="1" applyBorder="1" applyAlignment="1">
      <alignment horizontal="center" vertical="center" wrapText="1"/>
    </xf>
    <xf numFmtId="0" fontId="0" fillId="0" borderId="0" xfId="41" applyFont="1" applyFill="1" applyBorder="1" applyAlignment="1">
      <alignment vertical="top"/>
    </xf>
    <xf numFmtId="0" fontId="46" fillId="0" borderId="0" xfId="0" applyFont="1" applyFill="1" applyBorder="1" applyAlignment="1">
      <alignment wrapText="1"/>
    </xf>
    <xf numFmtId="167" fontId="7" fillId="0" borderId="0" xfId="57" applyNumberFormat="1" applyFont="1" applyFill="1" applyBorder="1" applyAlignment="1" applyProtection="1">
      <alignment horizontal="right" vertical="center"/>
    </xf>
    <xf numFmtId="0" fontId="104" fillId="10" borderId="0" xfId="34" applyFont="1" applyFill="1" applyAlignment="1">
      <alignment horizontal="center" vertical="center"/>
    </xf>
    <xf numFmtId="0" fontId="14" fillId="0" borderId="0" xfId="0" applyFont="1" applyAlignment="1">
      <alignment horizontal="center"/>
    </xf>
    <xf numFmtId="0" fontId="12" fillId="0" borderId="0" xfId="0" applyFont="1" applyFill="1" applyBorder="1" applyAlignment="1">
      <alignment vertical="center"/>
    </xf>
    <xf numFmtId="0" fontId="12" fillId="3" borderId="31" xfId="0" applyFont="1" applyFill="1" applyBorder="1" applyAlignment="1">
      <alignment vertical="center"/>
    </xf>
    <xf numFmtId="0" fontId="12" fillId="0" borderId="31" xfId="0" applyFont="1" applyFill="1" applyBorder="1" applyAlignment="1">
      <alignment vertical="center"/>
    </xf>
    <xf numFmtId="0" fontId="100" fillId="0" borderId="0" xfId="0" applyFont="1" applyBorder="1"/>
    <xf numFmtId="176" fontId="13" fillId="0" borderId="0" xfId="60" applyNumberFormat="1" applyFont="1" applyBorder="1" applyAlignment="1">
      <alignment horizontal="center"/>
    </xf>
    <xf numFmtId="177" fontId="13" fillId="0" borderId="0" xfId="60" applyNumberFormat="1" applyFont="1" applyBorder="1" applyAlignment="1">
      <alignment horizontal="center"/>
    </xf>
    <xf numFmtId="0" fontId="100" fillId="0" borderId="5" xfId="0" applyFont="1" applyBorder="1"/>
    <xf numFmtId="0" fontId="13" fillId="0" borderId="0" xfId="0" applyFont="1" applyBorder="1" applyAlignment="1">
      <alignment horizontal="center"/>
    </xf>
    <xf numFmtId="0" fontId="13" fillId="0" borderId="0" xfId="0" applyFont="1" applyBorder="1" applyAlignment="1">
      <alignment vertical="center"/>
    </xf>
    <xf numFmtId="0" fontId="13" fillId="0" borderId="31" xfId="0" applyFont="1" applyBorder="1" applyAlignment="1">
      <alignment vertical="center"/>
    </xf>
    <xf numFmtId="0" fontId="12" fillId="3" borderId="31" xfId="0" applyFont="1" applyFill="1" applyBorder="1" applyAlignment="1">
      <alignment vertical="center" wrapText="1"/>
    </xf>
    <xf numFmtId="177" fontId="100" fillId="0" borderId="5" xfId="60" applyNumberFormat="1" applyFont="1" applyBorder="1" applyAlignment="1">
      <alignment horizontal="center"/>
    </xf>
    <xf numFmtId="177" fontId="13" fillId="0" borderId="5" xfId="60" applyNumberFormat="1" applyFont="1" applyBorder="1" applyAlignment="1">
      <alignment horizontal="center"/>
    </xf>
    <xf numFmtId="0" fontId="14" fillId="0" borderId="0" xfId="0" applyFont="1" applyBorder="1"/>
    <xf numFmtId="0" fontId="7" fillId="21" borderId="16" xfId="0" applyFont="1" applyFill="1" applyBorder="1" applyAlignment="1">
      <alignment vertical="top" wrapText="1"/>
    </xf>
    <xf numFmtId="0" fontId="19" fillId="0" borderId="0" xfId="0" applyFont="1" applyBorder="1"/>
    <xf numFmtId="0" fontId="7" fillId="0" borderId="0" xfId="0" applyFont="1" applyBorder="1" applyAlignment="1">
      <alignment horizontal="center" vertical="center"/>
    </xf>
    <xf numFmtId="0" fontId="7" fillId="0" borderId="5" xfId="0" applyFont="1" applyBorder="1" applyAlignment="1">
      <alignment horizontal="center" vertical="center"/>
    </xf>
    <xf numFmtId="0" fontId="0" fillId="0" borderId="0" xfId="0" applyFont="1" applyFill="1" applyBorder="1" applyAlignment="1">
      <alignment horizontal="center" vertical="center"/>
    </xf>
    <xf numFmtId="0" fontId="0" fillId="0" borderId="5" xfId="0" applyFont="1" applyFill="1" applyBorder="1" applyAlignment="1">
      <alignment horizontal="center" vertical="center"/>
    </xf>
    <xf numFmtId="0" fontId="0" fillId="0" borderId="0" xfId="0" applyBorder="1"/>
    <xf numFmtId="0" fontId="22" fillId="0" borderId="0" xfId="34" applyFont="1" applyFill="1" applyAlignment="1">
      <alignment horizontal="center" vertical="center"/>
    </xf>
    <xf numFmtId="43" fontId="7" fillId="0" borderId="0" xfId="57" applyNumberFormat="1" applyFont="1"/>
    <xf numFmtId="43" fontId="7" fillId="0" borderId="0" xfId="0" applyNumberFormat="1" applyFont="1"/>
    <xf numFmtId="43" fontId="0" fillId="0" borderId="0" xfId="57" applyNumberFormat="1" applyFont="1" applyFill="1" applyBorder="1" applyAlignment="1">
      <alignment horizontal="center" vertical="center" wrapText="1"/>
    </xf>
    <xf numFmtId="43" fontId="7" fillId="0" borderId="0" xfId="0" applyNumberFormat="1" applyFont="1" applyBorder="1"/>
    <xf numFmtId="43" fontId="0" fillId="0" borderId="5" xfId="57" applyNumberFormat="1" applyFont="1" applyFill="1" applyBorder="1" applyAlignment="1">
      <alignment horizontal="center" vertical="center" wrapText="1"/>
    </xf>
    <xf numFmtId="0" fontId="0" fillId="0" borderId="0" xfId="0" applyFont="1" applyBorder="1" applyAlignment="1"/>
    <xf numFmtId="0" fontId="1" fillId="0" borderId="0" xfId="0" applyFont="1" applyAlignment="1"/>
    <xf numFmtId="0" fontId="1" fillId="0" borderId="0" xfId="0" applyFont="1" applyBorder="1" applyAlignment="1"/>
    <xf numFmtId="0" fontId="32" fillId="0" borderId="25" xfId="0" applyFont="1" applyBorder="1" applyAlignment="1">
      <alignment horizontal="center" vertical="center" wrapText="1"/>
    </xf>
    <xf numFmtId="0" fontId="32" fillId="0" borderId="25" xfId="0" applyFont="1" applyBorder="1" applyAlignment="1">
      <alignment horizontal="center" vertical="center"/>
    </xf>
    <xf numFmtId="0" fontId="34" fillId="0" borderId="25" xfId="51" applyFont="1" applyFill="1" applyBorder="1" applyAlignment="1" applyProtection="1">
      <alignment horizontal="center" vertical="center"/>
    </xf>
    <xf numFmtId="0" fontId="37" fillId="0" borderId="0" xfId="0" applyFont="1" applyBorder="1" applyAlignment="1">
      <alignment horizontal="left" vertical="center"/>
    </xf>
    <xf numFmtId="0" fontId="12" fillId="3" borderId="31" xfId="0" applyFont="1" applyFill="1" applyBorder="1" applyAlignment="1">
      <alignment horizontal="left" vertical="center" wrapText="1"/>
    </xf>
    <xf numFmtId="0" fontId="12" fillId="3" borderId="7" xfId="0" applyFont="1" applyFill="1" applyBorder="1" applyAlignment="1">
      <alignment horizontal="center" vertical="center" wrapText="1"/>
    </xf>
    <xf numFmtId="16" fontId="12" fillId="3" borderId="0" xfId="0" applyNumberFormat="1" applyFont="1" applyFill="1" applyBorder="1" applyAlignment="1">
      <alignment horizontal="center" vertical="center" wrapText="1"/>
    </xf>
    <xf numFmtId="0" fontId="12" fillId="3" borderId="6" xfId="0" applyFont="1" applyFill="1" applyBorder="1" applyAlignment="1">
      <alignment horizontal="center" vertical="center" wrapText="1"/>
    </xf>
    <xf numFmtId="170" fontId="13" fillId="0" borderId="0" xfId="59" applyNumberFormat="1" applyFont="1" applyBorder="1" applyAlignment="1">
      <alignment horizontal="center"/>
    </xf>
    <xf numFmtId="2" fontId="13" fillId="0" borderId="0" xfId="58" applyNumberFormat="1" applyFont="1" applyBorder="1" applyAlignment="1">
      <alignment horizontal="center"/>
    </xf>
    <xf numFmtId="171" fontId="13" fillId="0" borderId="0" xfId="58" applyNumberFormat="1" applyFont="1" applyBorder="1" applyAlignment="1">
      <alignment horizontal="center"/>
    </xf>
    <xf numFmtId="0" fontId="13" fillId="0" borderId="5" xfId="0" applyFont="1" applyBorder="1" applyAlignment="1">
      <alignment horizontal="center"/>
    </xf>
    <xf numFmtId="170" fontId="13" fillId="0" borderId="5" xfId="59" applyNumberFormat="1" applyFont="1" applyBorder="1" applyAlignment="1">
      <alignment horizontal="center"/>
    </xf>
    <xf numFmtId="2" fontId="13" fillId="0" borderId="5" xfId="58" applyNumberFormat="1" applyFont="1" applyBorder="1" applyAlignment="1">
      <alignment horizontal="center"/>
    </xf>
    <xf numFmtId="171" fontId="13" fillId="0" borderId="5" xfId="58" applyNumberFormat="1" applyFont="1" applyBorder="1" applyAlignment="1">
      <alignment horizontal="center"/>
    </xf>
    <xf numFmtId="0" fontId="13" fillId="0" borderId="0" xfId="0" applyFont="1" applyAlignment="1">
      <alignment vertical="center"/>
    </xf>
    <xf numFmtId="16" fontId="12" fillId="3" borderId="6" xfId="0" applyNumberFormat="1" applyFont="1" applyFill="1" applyBorder="1" applyAlignment="1">
      <alignment horizontal="center" vertical="center" wrapText="1"/>
    </xf>
    <xf numFmtId="0" fontId="13" fillId="0" borderId="0" xfId="0" applyFont="1" applyFill="1" applyBorder="1" applyAlignment="1">
      <alignment horizontal="center" vertical="center" wrapText="1"/>
    </xf>
    <xf numFmtId="2" fontId="46" fillId="0" borderId="0" xfId="0" applyNumberFormat="1" applyFont="1" applyFill="1" applyBorder="1" applyAlignment="1">
      <alignment horizontal="center" wrapText="1"/>
    </xf>
    <xf numFmtId="0" fontId="13" fillId="0" borderId="0" xfId="0" applyFont="1" applyFill="1" applyAlignment="1">
      <alignment horizontal="center" vertical="center" wrapText="1"/>
    </xf>
    <xf numFmtId="2" fontId="13" fillId="0" borderId="0" xfId="0" applyNumberFormat="1" applyFont="1" applyFill="1" applyBorder="1" applyAlignment="1">
      <alignment horizontal="center" wrapText="1"/>
    </xf>
    <xf numFmtId="2" fontId="13" fillId="0" borderId="0" xfId="0" applyNumberFormat="1" applyFont="1" applyFill="1" applyBorder="1" applyAlignment="1">
      <alignment horizontal="center" vertical="center" wrapText="1"/>
    </xf>
    <xf numFmtId="2" fontId="46" fillId="0" borderId="0" xfId="0" applyNumberFormat="1" applyFont="1" applyFill="1" applyBorder="1" applyAlignment="1">
      <alignment horizontal="center" vertical="center" wrapText="1"/>
    </xf>
    <xf numFmtId="2" fontId="13" fillId="0" borderId="0" xfId="0" applyNumberFormat="1" applyFont="1" applyFill="1" applyBorder="1" applyAlignment="1">
      <alignment horizontal="center" vertical="center"/>
    </xf>
    <xf numFmtId="0" fontId="13" fillId="0" borderId="5" xfId="0" applyFont="1" applyFill="1" applyBorder="1" applyAlignment="1">
      <alignment horizontal="center" vertical="center" wrapText="1"/>
    </xf>
    <xf numFmtId="2" fontId="13" fillId="0" borderId="5" xfId="0" applyNumberFormat="1" applyFont="1" applyFill="1" applyBorder="1" applyAlignment="1">
      <alignment horizontal="center" vertical="center"/>
    </xf>
    <xf numFmtId="0" fontId="14" fillId="0" borderId="5" xfId="0" applyFont="1" applyBorder="1"/>
    <xf numFmtId="0" fontId="101" fillId="0" borderId="0" xfId="0" applyFont="1" applyBorder="1" applyAlignment="1"/>
    <xf numFmtId="0" fontId="101" fillId="0" borderId="0" xfId="0" applyFont="1" applyBorder="1" applyAlignment="1">
      <alignment horizontal="left" vertical="center" wrapText="1"/>
    </xf>
    <xf numFmtId="0" fontId="101" fillId="0" borderId="0" xfId="0" applyFont="1" applyFill="1" applyBorder="1" applyAlignment="1">
      <alignment horizontal="center" vertical="center" wrapText="1"/>
    </xf>
    <xf numFmtId="9" fontId="101" fillId="0" borderId="0" xfId="0" applyNumberFormat="1" applyFont="1" applyFill="1" applyBorder="1" applyAlignment="1">
      <alignment horizontal="center" vertical="center" wrapText="1"/>
    </xf>
    <xf numFmtId="0" fontId="101" fillId="0" borderId="5" xfId="0" applyFont="1" applyBorder="1" applyAlignment="1">
      <alignment horizontal="left" vertical="center" wrapText="1"/>
    </xf>
    <xf numFmtId="0" fontId="101" fillId="0" borderId="5" xfId="0" applyFont="1" applyFill="1" applyBorder="1" applyAlignment="1">
      <alignment horizontal="center" vertical="center" wrapText="1"/>
    </xf>
    <xf numFmtId="9" fontId="101" fillId="0" borderId="5" xfId="0" applyNumberFormat="1" applyFont="1" applyFill="1" applyBorder="1" applyAlignment="1">
      <alignment horizontal="center" vertical="center" wrapText="1"/>
    </xf>
    <xf numFmtId="0" fontId="12" fillId="3" borderId="0" xfId="0" applyFont="1" applyFill="1" applyBorder="1"/>
    <xf numFmtId="0" fontId="101" fillId="4" borderId="0" xfId="0" applyFont="1" applyFill="1" applyBorder="1" applyAlignment="1">
      <alignment horizontal="left" vertical="center"/>
    </xf>
    <xf numFmtId="0" fontId="101" fillId="4" borderId="0" xfId="0" applyFont="1" applyFill="1" applyBorder="1" applyAlignment="1">
      <alignment horizontal="center" vertical="center"/>
    </xf>
    <xf numFmtId="0" fontId="13" fillId="0" borderId="0" xfId="0" applyFont="1" applyBorder="1" applyAlignment="1">
      <alignment wrapText="1"/>
    </xf>
    <xf numFmtId="2" fontId="101" fillId="4" borderId="0" xfId="0" applyNumberFormat="1" applyFont="1" applyFill="1" applyBorder="1" applyAlignment="1">
      <alignment horizontal="center" vertical="center"/>
    </xf>
    <xf numFmtId="0" fontId="101" fillId="0" borderId="0" xfId="0" applyFont="1" applyBorder="1" applyAlignment="1">
      <alignment horizontal="left" vertical="center"/>
    </xf>
    <xf numFmtId="0" fontId="101" fillId="0" borderId="0" xfId="0" applyFont="1" applyBorder="1" applyAlignment="1">
      <alignment horizontal="center" vertical="center"/>
    </xf>
    <xf numFmtId="2" fontId="101" fillId="0" borderId="0" xfId="0" applyNumberFormat="1" applyFont="1" applyBorder="1" applyAlignment="1">
      <alignment horizontal="center" vertical="center"/>
    </xf>
    <xf numFmtId="0" fontId="101" fillId="5" borderId="0" xfId="0" applyFont="1" applyFill="1" applyBorder="1" applyAlignment="1">
      <alignment horizontal="left" vertical="center"/>
    </xf>
    <xf numFmtId="0" fontId="101" fillId="5" borderId="0" xfId="0" applyFont="1" applyFill="1" applyBorder="1" applyAlignment="1">
      <alignment horizontal="center" vertical="center"/>
    </xf>
    <xf numFmtId="2" fontId="101" fillId="5" borderId="0" xfId="0" applyNumberFormat="1" applyFont="1" applyFill="1" applyBorder="1" applyAlignment="1">
      <alignment horizontal="center" vertical="center"/>
    </xf>
    <xf numFmtId="0" fontId="101" fillId="6" borderId="0" xfId="0" applyFont="1" applyFill="1" applyBorder="1" applyAlignment="1">
      <alignment horizontal="left" vertical="center"/>
    </xf>
    <xf numFmtId="0" fontId="101" fillId="6" borderId="0" xfId="0" applyFont="1" applyFill="1" applyBorder="1" applyAlignment="1">
      <alignment horizontal="center" vertical="center"/>
    </xf>
    <xf numFmtId="2" fontId="101" fillId="6" borderId="0" xfId="0" applyNumberFormat="1" applyFont="1" applyFill="1" applyBorder="1" applyAlignment="1">
      <alignment horizontal="center" vertical="center"/>
    </xf>
    <xf numFmtId="0" fontId="101" fillId="7" borderId="0" xfId="0" applyFont="1" applyFill="1" applyBorder="1" applyAlignment="1">
      <alignment horizontal="left" vertical="center"/>
    </xf>
    <xf numFmtId="0" fontId="101" fillId="7" borderId="0" xfId="0" applyFont="1" applyFill="1" applyBorder="1" applyAlignment="1">
      <alignment horizontal="center" vertical="center"/>
    </xf>
    <xf numFmtId="2" fontId="101" fillId="7" borderId="0" xfId="0" applyNumberFormat="1" applyFont="1" applyFill="1" applyBorder="1" applyAlignment="1">
      <alignment horizontal="center" vertical="center"/>
    </xf>
    <xf numFmtId="2" fontId="101" fillId="8" borderId="0" xfId="0" applyNumberFormat="1" applyFont="1" applyFill="1" applyBorder="1" applyAlignment="1">
      <alignment horizontal="center" vertical="center"/>
    </xf>
    <xf numFmtId="0" fontId="101" fillId="7" borderId="5" xfId="0" applyFont="1" applyFill="1" applyBorder="1" applyAlignment="1">
      <alignment horizontal="left" vertical="center"/>
    </xf>
    <xf numFmtId="0" fontId="101" fillId="7" borderId="5" xfId="0" applyFont="1" applyFill="1" applyBorder="1" applyAlignment="1">
      <alignment horizontal="center" vertical="center"/>
    </xf>
    <xf numFmtId="2" fontId="101" fillId="7" borderId="5" xfId="0" applyNumberFormat="1" applyFont="1" applyFill="1" applyBorder="1" applyAlignment="1">
      <alignment horizontal="center" vertical="center"/>
    </xf>
    <xf numFmtId="0" fontId="13" fillId="35" borderId="0" xfId="0" applyFont="1" applyFill="1" applyBorder="1" applyAlignment="1">
      <alignment horizontal="left" vertical="center" wrapText="1"/>
    </xf>
    <xf numFmtId="0" fontId="13" fillId="35" borderId="0" xfId="0" applyFont="1" applyFill="1" applyBorder="1" applyAlignment="1">
      <alignment horizontal="left" vertical="center"/>
    </xf>
    <xf numFmtId="1" fontId="13" fillId="35" borderId="0" xfId="0" applyNumberFormat="1" applyFont="1" applyFill="1" applyBorder="1" applyAlignment="1">
      <alignment horizontal="center" vertical="center"/>
    </xf>
    <xf numFmtId="0" fontId="13" fillId="35" borderId="0" xfId="0" applyFont="1" applyFill="1" applyBorder="1" applyAlignment="1">
      <alignment horizontal="center" vertical="center" wrapText="1"/>
    </xf>
    <xf numFmtId="0" fontId="13" fillId="35" borderId="0" xfId="0" applyFont="1" applyFill="1" applyBorder="1" applyAlignment="1">
      <alignment horizontal="center" vertical="center"/>
    </xf>
    <xf numFmtId="0" fontId="13" fillId="0" borderId="0" xfId="0" applyFont="1" applyAlignment="1">
      <alignment wrapText="1"/>
    </xf>
    <xf numFmtId="2" fontId="13" fillId="35" borderId="0" xfId="0" applyNumberFormat="1" applyFont="1" applyFill="1" applyBorder="1" applyAlignment="1">
      <alignment horizontal="center" vertical="center"/>
    </xf>
    <xf numFmtId="0" fontId="13" fillId="0" borderId="0" xfId="0" applyFont="1" applyAlignment="1">
      <alignment horizontal="left" vertical="center" wrapText="1"/>
    </xf>
    <xf numFmtId="0" fontId="13" fillId="0" borderId="0" xfId="0" applyFont="1" applyAlignment="1">
      <alignment horizontal="left" vertical="center"/>
    </xf>
    <xf numFmtId="0" fontId="13" fillId="0" borderId="0" xfId="0" applyFont="1" applyAlignment="1">
      <alignment horizontal="center" vertical="center"/>
    </xf>
    <xf numFmtId="0" fontId="13" fillId="37" borderId="0" xfId="0" applyFont="1" applyFill="1" applyBorder="1" applyAlignment="1">
      <alignment horizontal="left" vertical="center" wrapText="1"/>
    </xf>
    <xf numFmtId="0" fontId="13" fillId="37" borderId="0" xfId="0" applyFont="1" applyFill="1" applyBorder="1" applyAlignment="1">
      <alignment horizontal="left" vertical="center"/>
    </xf>
    <xf numFmtId="1" fontId="13" fillId="37" borderId="0" xfId="0" applyNumberFormat="1" applyFont="1" applyFill="1" applyBorder="1" applyAlignment="1">
      <alignment horizontal="center" vertical="center"/>
    </xf>
    <xf numFmtId="0" fontId="13" fillId="37" borderId="0" xfId="0" applyFont="1" applyFill="1" applyBorder="1" applyAlignment="1">
      <alignment horizontal="center" vertical="center"/>
    </xf>
    <xf numFmtId="2" fontId="13" fillId="37" borderId="0" xfId="0" applyNumberFormat="1" applyFont="1" applyFill="1" applyBorder="1" applyAlignment="1">
      <alignment horizontal="center" vertical="center"/>
    </xf>
    <xf numFmtId="1" fontId="13" fillId="0" borderId="0" xfId="0" applyNumberFormat="1" applyFont="1" applyAlignment="1">
      <alignment horizontal="center" vertical="center"/>
    </xf>
    <xf numFmtId="0" fontId="13" fillId="38" borderId="0" xfId="0" applyFont="1" applyFill="1" applyBorder="1" applyAlignment="1">
      <alignment horizontal="left" vertical="center" wrapText="1"/>
    </xf>
    <xf numFmtId="0" fontId="13" fillId="38" borderId="0" xfId="0" applyFont="1" applyFill="1" applyBorder="1" applyAlignment="1">
      <alignment horizontal="left" vertical="center"/>
    </xf>
    <xf numFmtId="1" fontId="13" fillId="38" borderId="0" xfId="0" applyNumberFormat="1" applyFont="1" applyFill="1" applyBorder="1" applyAlignment="1">
      <alignment horizontal="center" vertical="center"/>
    </xf>
    <xf numFmtId="0" fontId="13" fillId="38" borderId="0" xfId="0" applyFont="1" applyFill="1" applyBorder="1" applyAlignment="1">
      <alignment horizontal="center" vertical="center"/>
    </xf>
    <xf numFmtId="2" fontId="13" fillId="38" borderId="0" xfId="0" applyNumberFormat="1" applyFont="1" applyFill="1" applyBorder="1" applyAlignment="1">
      <alignment horizontal="center" vertical="center"/>
    </xf>
    <xf numFmtId="0" fontId="13" fillId="38" borderId="0" xfId="0" applyFont="1" applyFill="1" applyBorder="1" applyAlignment="1">
      <alignment horizontal="center" vertical="center" wrapText="1"/>
    </xf>
    <xf numFmtId="0" fontId="13" fillId="0" borderId="0" xfId="0" applyFont="1" applyAlignment="1">
      <alignment horizontal="center" vertical="center" wrapText="1"/>
    </xf>
    <xf numFmtId="0" fontId="13" fillId="39" borderId="0" xfId="0" applyFont="1" applyFill="1" applyBorder="1" applyAlignment="1">
      <alignment horizontal="left" vertical="center" wrapText="1"/>
    </xf>
    <xf numFmtId="0" fontId="13" fillId="39" borderId="0" xfId="0" applyFont="1" applyFill="1" applyBorder="1" applyAlignment="1">
      <alignment horizontal="left" vertical="center"/>
    </xf>
    <xf numFmtId="1" fontId="13" fillId="39" borderId="0" xfId="0" applyNumberFormat="1" applyFont="1" applyFill="1" applyBorder="1" applyAlignment="1">
      <alignment horizontal="center" vertical="center"/>
    </xf>
    <xf numFmtId="0" fontId="13" fillId="39" borderId="0" xfId="0" applyFont="1" applyFill="1" applyBorder="1" applyAlignment="1">
      <alignment horizontal="center" vertical="center"/>
    </xf>
    <xf numFmtId="2" fontId="13" fillId="39" borderId="0" xfId="0" applyNumberFormat="1" applyFont="1" applyFill="1" applyBorder="1" applyAlignment="1">
      <alignment horizontal="center" vertical="center"/>
    </xf>
    <xf numFmtId="0" fontId="13" fillId="0" borderId="48" xfId="0" applyFont="1" applyBorder="1" applyAlignment="1">
      <alignment horizontal="left" vertical="center" wrapText="1"/>
    </xf>
    <xf numFmtId="0" fontId="13" fillId="0" borderId="48" xfId="0" applyFont="1" applyBorder="1" applyAlignment="1">
      <alignment horizontal="left" vertical="center"/>
    </xf>
    <xf numFmtId="1" fontId="13" fillId="0" borderId="48" xfId="0" applyNumberFormat="1" applyFont="1" applyBorder="1" applyAlignment="1">
      <alignment horizontal="center" vertical="center"/>
    </xf>
    <xf numFmtId="0" fontId="13" fillId="0" borderId="48" xfId="0" applyFont="1" applyBorder="1" applyAlignment="1">
      <alignment horizontal="center" vertical="center"/>
    </xf>
    <xf numFmtId="0" fontId="13" fillId="37" borderId="0" xfId="0" applyFont="1" applyFill="1" applyBorder="1" applyAlignment="1">
      <alignment horizontal="center" vertical="center" wrapText="1"/>
    </xf>
    <xf numFmtId="2" fontId="13" fillId="0" borderId="0" xfId="0" applyNumberFormat="1" applyFont="1" applyAlignment="1">
      <alignment horizontal="center" vertical="center" wrapText="1"/>
    </xf>
    <xf numFmtId="0" fontId="13" fillId="40" borderId="0" xfId="0" applyFont="1" applyFill="1" applyBorder="1" applyAlignment="1">
      <alignment horizontal="center" vertical="center" wrapText="1"/>
    </xf>
    <xf numFmtId="0" fontId="13" fillId="40" borderId="0" xfId="0" applyFont="1" applyFill="1" applyBorder="1" applyAlignment="1">
      <alignment horizontal="center" vertical="center"/>
    </xf>
    <xf numFmtId="1" fontId="13" fillId="40" borderId="0" xfId="0" applyNumberFormat="1" applyFont="1" applyFill="1" applyBorder="1" applyAlignment="1">
      <alignment horizontal="center" vertical="center"/>
    </xf>
    <xf numFmtId="2" fontId="13" fillId="40" borderId="0" xfId="0" applyNumberFormat="1" applyFont="1" applyFill="1" applyBorder="1" applyAlignment="1">
      <alignment horizontal="center" vertical="center"/>
    </xf>
    <xf numFmtId="0" fontId="13" fillId="38" borderId="48" xfId="0" applyFont="1" applyFill="1" applyBorder="1" applyAlignment="1">
      <alignment horizontal="center" vertical="center" wrapText="1"/>
    </xf>
    <xf numFmtId="0" fontId="13" fillId="38" borderId="48" xfId="0" applyFont="1" applyFill="1" applyBorder="1" applyAlignment="1">
      <alignment horizontal="center" vertical="center"/>
    </xf>
    <xf numFmtId="1" fontId="13" fillId="38" borderId="48" xfId="0" applyNumberFormat="1" applyFont="1" applyFill="1" applyBorder="1" applyAlignment="1">
      <alignment horizontal="center" vertical="center"/>
    </xf>
    <xf numFmtId="2" fontId="13" fillId="38" borderId="48" xfId="0" applyNumberFormat="1" applyFont="1" applyFill="1" applyBorder="1" applyAlignment="1">
      <alignment horizontal="center" vertical="center"/>
    </xf>
    <xf numFmtId="0" fontId="13" fillId="0" borderId="0" xfId="0" applyFont="1" applyBorder="1" applyAlignment="1">
      <alignment horizontal="center" vertical="center" wrapText="1"/>
    </xf>
    <xf numFmtId="0" fontId="13" fillId="0" borderId="0" xfId="0" applyFont="1" applyBorder="1" applyAlignment="1">
      <alignment horizontal="center" vertical="center"/>
    </xf>
    <xf numFmtId="1" fontId="46" fillId="0" borderId="0" xfId="0" applyNumberFormat="1" applyFont="1" applyBorder="1" applyAlignment="1">
      <alignment horizontal="center" vertical="center"/>
    </xf>
    <xf numFmtId="0" fontId="46" fillId="14" borderId="0" xfId="0" applyFont="1" applyFill="1" applyBorder="1" applyAlignment="1">
      <alignment horizontal="center" vertical="center" wrapText="1"/>
    </xf>
    <xf numFmtId="2" fontId="46" fillId="14" borderId="0" xfId="0" applyNumberFormat="1" applyFont="1" applyFill="1" applyBorder="1" applyAlignment="1">
      <alignment horizontal="center" vertical="center" wrapText="1"/>
    </xf>
    <xf numFmtId="0" fontId="46" fillId="0" borderId="0" xfId="0" applyFont="1" applyBorder="1" applyAlignment="1">
      <alignment horizontal="center" vertical="center"/>
    </xf>
    <xf numFmtId="2" fontId="46" fillId="0" borderId="0" xfId="0" applyNumberFormat="1" applyFont="1" applyBorder="1" applyAlignment="1">
      <alignment horizontal="center" vertical="center"/>
    </xf>
    <xf numFmtId="0" fontId="46" fillId="0" borderId="0" xfId="0" applyFont="1" applyBorder="1" applyAlignment="1">
      <alignment horizontal="center" vertical="center" wrapText="1"/>
    </xf>
    <xf numFmtId="0" fontId="46" fillId="43" borderId="0" xfId="0" applyFont="1" applyFill="1" applyBorder="1" applyAlignment="1">
      <alignment horizontal="center" vertical="center" wrapText="1"/>
    </xf>
    <xf numFmtId="0" fontId="13" fillId="43" borderId="0" xfId="0" applyFont="1" applyFill="1" applyBorder="1" applyAlignment="1">
      <alignment horizontal="center" vertical="center"/>
    </xf>
    <xf numFmtId="2" fontId="13" fillId="43" borderId="0" xfId="0" applyNumberFormat="1" applyFont="1" applyFill="1" applyBorder="1" applyAlignment="1">
      <alignment horizontal="center" vertical="center"/>
    </xf>
    <xf numFmtId="0" fontId="46" fillId="43" borderId="5" xfId="0" applyFont="1" applyFill="1" applyBorder="1" applyAlignment="1">
      <alignment horizontal="center" vertical="center" wrapText="1"/>
    </xf>
    <xf numFmtId="0" fontId="13" fillId="43" borderId="5" xfId="0" applyFont="1" applyFill="1" applyBorder="1" applyAlignment="1">
      <alignment horizontal="center" vertical="center"/>
    </xf>
    <xf numFmtId="2" fontId="13" fillId="43" borderId="5" xfId="0" applyNumberFormat="1" applyFont="1" applyFill="1" applyBorder="1" applyAlignment="1">
      <alignment horizontal="center" vertical="center"/>
    </xf>
    <xf numFmtId="0" fontId="13" fillId="0" borderId="5" xfId="0" applyFont="1" applyBorder="1"/>
    <xf numFmtId="178" fontId="46" fillId="0" borderId="7" xfId="51" applyNumberFormat="1" applyFont="1" applyFill="1" applyBorder="1" applyAlignment="1" applyProtection="1">
      <alignment horizontal="right" vertical="center"/>
      <protection locked="0"/>
    </xf>
    <xf numFmtId="178" fontId="13" fillId="0" borderId="7" xfId="0" applyNumberFormat="1" applyFont="1" applyFill="1" applyBorder="1" applyAlignment="1">
      <alignment horizontal="right" vertical="center"/>
    </xf>
    <xf numFmtId="179" fontId="13" fillId="0" borderId="7" xfId="0" applyNumberFormat="1" applyFont="1" applyBorder="1"/>
    <xf numFmtId="178" fontId="46" fillId="0" borderId="0" xfId="51" applyNumberFormat="1" applyFont="1" applyFill="1" applyBorder="1" applyAlignment="1" applyProtection="1">
      <alignment horizontal="right" vertical="center"/>
      <protection locked="0"/>
    </xf>
    <xf numFmtId="178" fontId="13" fillId="0" borderId="0" xfId="0" applyNumberFormat="1" applyFont="1" applyFill="1" applyBorder="1" applyAlignment="1">
      <alignment horizontal="right" vertical="center"/>
    </xf>
    <xf numFmtId="179" fontId="13" fillId="0" borderId="0" xfId="0" applyNumberFormat="1" applyFont="1" applyBorder="1"/>
    <xf numFmtId="0" fontId="37" fillId="0" borderId="0" xfId="0" applyFont="1" applyAlignment="1">
      <alignment horizontal="left" vertical="top"/>
    </xf>
    <xf numFmtId="0" fontId="37" fillId="0" borderId="0" xfId="0" applyFont="1" applyAlignment="1">
      <alignment horizontal="left"/>
    </xf>
    <xf numFmtId="170" fontId="37" fillId="0" borderId="0" xfId="0" applyNumberFormat="1" applyFont="1" applyBorder="1" applyAlignment="1">
      <alignment horizontal="right" vertical="center"/>
    </xf>
    <xf numFmtId="0" fontId="41" fillId="0" borderId="5" xfId="0" applyFont="1" applyBorder="1" applyAlignment="1">
      <alignment horizontal="left" vertical="center"/>
    </xf>
    <xf numFmtId="170" fontId="37" fillId="0" borderId="5" xfId="0" applyNumberFormat="1" applyFont="1" applyBorder="1" applyAlignment="1">
      <alignment horizontal="right" vertical="center"/>
    </xf>
    <xf numFmtId="0" fontId="37" fillId="0" borderId="5" xfId="0" applyFont="1" applyBorder="1" applyAlignment="1">
      <alignment horizontal="center" vertical="center"/>
    </xf>
    <xf numFmtId="0" fontId="41" fillId="0" borderId="5" xfId="0" applyFont="1" applyBorder="1" applyAlignment="1">
      <alignment horizontal="center" vertical="center"/>
    </xf>
    <xf numFmtId="0" fontId="37" fillId="0" borderId="0" xfId="0" applyFont="1" applyBorder="1" applyAlignment="1">
      <alignment horizontal="left" vertical="top"/>
    </xf>
    <xf numFmtId="170" fontId="7" fillId="0" borderId="0" xfId="59" applyNumberFormat="1" applyFont="1" applyFill="1" applyBorder="1" applyAlignment="1">
      <alignment horizontal="right"/>
    </xf>
    <xf numFmtId="0" fontId="34" fillId="0" borderId="0" xfId="67" applyFont="1" applyFill="1" applyBorder="1" applyAlignment="1">
      <alignment vertical="center" wrapText="1"/>
    </xf>
    <xf numFmtId="16" fontId="34" fillId="0" borderId="0" xfId="67" applyNumberFormat="1" applyFont="1" applyFill="1" applyBorder="1" applyAlignment="1">
      <alignment vertical="center" wrapText="1"/>
    </xf>
    <xf numFmtId="16" fontId="34" fillId="0" borderId="5" xfId="67" applyNumberFormat="1" applyFont="1" applyFill="1" applyBorder="1" applyAlignment="1">
      <alignment vertical="center" wrapText="1"/>
    </xf>
    <xf numFmtId="170" fontId="7" fillId="0" borderId="5" xfId="59" applyNumberFormat="1" applyFont="1" applyFill="1" applyBorder="1" applyAlignment="1">
      <alignment horizontal="right"/>
    </xf>
    <xf numFmtId="0" fontId="7" fillId="0" borderId="25" xfId="67" applyFont="1" applyFill="1" applyBorder="1" applyAlignment="1">
      <alignment horizontal="center"/>
    </xf>
    <xf numFmtId="170" fontId="7" fillId="0" borderId="23" xfId="59" applyNumberFormat="1" applyFont="1" applyFill="1" applyBorder="1" applyAlignment="1">
      <alignment horizontal="right"/>
    </xf>
    <xf numFmtId="0" fontId="34" fillId="0" borderId="5" xfId="67" applyFont="1" applyFill="1" applyBorder="1" applyAlignment="1">
      <alignment vertical="center" wrapText="1"/>
    </xf>
    <xf numFmtId="0" fontId="37" fillId="0" borderId="0" xfId="67" applyFont="1" applyFill="1" applyBorder="1" applyAlignment="1">
      <alignment vertical="top"/>
    </xf>
    <xf numFmtId="170" fontId="37" fillId="0" borderId="0" xfId="60" applyNumberFormat="1" applyFont="1" applyFill="1" applyBorder="1" applyAlignment="1">
      <alignment vertical="top"/>
    </xf>
    <xf numFmtId="0" fontId="7" fillId="0" borderId="0" xfId="67" applyFont="1" applyFill="1" applyBorder="1" applyAlignment="1">
      <alignment vertical="top"/>
    </xf>
    <xf numFmtId="170" fontId="7" fillId="0" borderId="0" xfId="60" applyNumberFormat="1" applyFont="1" applyFill="1" applyBorder="1" applyAlignment="1">
      <alignment vertical="top" wrapText="1"/>
    </xf>
    <xf numFmtId="0" fontId="1" fillId="0" borderId="0" xfId="67" applyFont="1" applyFill="1" applyBorder="1" applyAlignment="1">
      <alignment wrapText="1"/>
    </xf>
    <xf numFmtId="0" fontId="1" fillId="0" borderId="5" xfId="67" applyFont="1" applyFill="1" applyBorder="1" applyAlignment="1">
      <alignment wrapText="1"/>
    </xf>
    <xf numFmtId="170" fontId="7" fillId="0" borderId="5" xfId="60" applyNumberFormat="1" applyFont="1" applyFill="1" applyBorder="1" applyAlignment="1">
      <alignment vertical="top" wrapText="1"/>
    </xf>
    <xf numFmtId="0" fontId="32" fillId="0" borderId="25" xfId="67" applyFont="1" applyFill="1" applyBorder="1" applyAlignment="1">
      <alignment horizontal="center" vertical="center"/>
    </xf>
    <xf numFmtId="0" fontId="37" fillId="0" borderId="23" xfId="67" applyFont="1" applyFill="1" applyBorder="1" applyAlignment="1">
      <alignment vertical="top"/>
    </xf>
    <xf numFmtId="0" fontId="37" fillId="0" borderId="5" xfId="67" applyFont="1" applyFill="1" applyBorder="1" applyAlignment="1">
      <alignment vertical="top"/>
    </xf>
    <xf numFmtId="2" fontId="0" fillId="0" borderId="0" xfId="0" applyNumberFormat="1" applyFont="1" applyFill="1"/>
    <xf numFmtId="2" fontId="7" fillId="0" borderId="5" xfId="51" applyNumberFormat="1" applyFont="1" applyFill="1" applyBorder="1" applyAlignment="1" applyProtection="1">
      <alignment horizontal="right" vertical="center" wrapText="1"/>
      <protection locked="0"/>
    </xf>
    <xf numFmtId="2" fontId="7" fillId="0" borderId="5" xfId="58" applyNumberFormat="1" applyFont="1" applyFill="1" applyBorder="1" applyAlignment="1" applyProtection="1">
      <alignment horizontal="right" vertical="center" wrapText="1"/>
      <protection locked="0"/>
    </xf>
    <xf numFmtId="175" fontId="1" fillId="0" borderId="0" xfId="0" applyNumberFormat="1" applyFont="1" applyBorder="1"/>
    <xf numFmtId="0" fontId="7" fillId="0" borderId="23" xfId="51" applyFont="1" applyFill="1" applyBorder="1" applyAlignment="1" applyProtection="1">
      <alignment horizontal="center" vertical="center" wrapText="1"/>
    </xf>
    <xf numFmtId="0" fontId="37" fillId="0" borderId="0" xfId="0" applyFont="1" applyFill="1" applyBorder="1" applyAlignment="1">
      <alignment horizontal="left" vertical="top" wrapText="1"/>
    </xf>
    <xf numFmtId="175" fontId="37" fillId="0" borderId="0" xfId="0" applyNumberFormat="1" applyFont="1" applyFill="1" applyBorder="1" applyAlignment="1">
      <alignment horizontal="right" vertical="center"/>
    </xf>
    <xf numFmtId="0" fontId="37" fillId="0" borderId="5" xfId="0" applyFont="1" applyFill="1" applyBorder="1" applyAlignment="1">
      <alignment horizontal="left" vertical="top" wrapText="1"/>
    </xf>
    <xf numFmtId="175" fontId="37" fillId="0" borderId="5" xfId="0" applyNumberFormat="1" applyFont="1" applyFill="1" applyBorder="1" applyAlignment="1">
      <alignment horizontal="right" vertical="center"/>
    </xf>
    <xf numFmtId="0" fontId="37" fillId="0" borderId="25" xfId="0" applyFont="1" applyFill="1" applyBorder="1" applyAlignment="1">
      <alignment vertical="center" wrapText="1"/>
    </xf>
    <xf numFmtId="1" fontId="37" fillId="0" borderId="25" xfId="0" applyNumberFormat="1" applyFont="1" applyFill="1" applyBorder="1" applyAlignment="1">
      <alignment horizontal="center" vertical="center" wrapText="1"/>
    </xf>
    <xf numFmtId="170" fontId="37" fillId="0" borderId="0" xfId="0" applyNumberFormat="1" applyFont="1" applyBorder="1" applyAlignment="1">
      <alignment horizontal="right" vertical="top"/>
    </xf>
    <xf numFmtId="0" fontId="41" fillId="0" borderId="5" xfId="0" applyFont="1" applyBorder="1" applyAlignment="1">
      <alignment horizontal="left" vertical="top"/>
    </xf>
    <xf numFmtId="170" fontId="37" fillId="0" borderId="5" xfId="0" applyNumberFormat="1" applyFont="1" applyBorder="1" applyAlignment="1">
      <alignment horizontal="right" vertical="top"/>
    </xf>
    <xf numFmtId="0" fontId="32" fillId="0" borderId="0" xfId="0" applyFont="1" applyBorder="1"/>
    <xf numFmtId="2" fontId="32" fillId="0" borderId="0" xfId="0" applyNumberFormat="1" applyFont="1" applyBorder="1" applyAlignment="1">
      <alignment horizontal="right"/>
    </xf>
    <xf numFmtId="2" fontId="1" fillId="0" borderId="0" xfId="0" applyNumberFormat="1" applyFont="1" applyBorder="1" applyAlignment="1">
      <alignment horizontal="right"/>
    </xf>
    <xf numFmtId="0" fontId="1" fillId="0" borderId="5" xfId="0" applyFont="1" applyBorder="1" applyAlignment="1">
      <alignment horizontal="left"/>
    </xf>
    <xf numFmtId="2" fontId="1" fillId="0" borderId="5" xfId="0" applyNumberFormat="1" applyFont="1" applyBorder="1" applyAlignment="1">
      <alignment horizontal="right"/>
    </xf>
    <xf numFmtId="0" fontId="2" fillId="0" borderId="0" xfId="0" applyFont="1" applyFill="1" applyBorder="1"/>
    <xf numFmtId="0" fontId="37" fillId="0" borderId="0" xfId="0" applyFont="1" applyBorder="1" applyAlignment="1">
      <alignment horizontal="left"/>
    </xf>
    <xf numFmtId="0" fontId="0" fillId="0" borderId="0" xfId="0" applyFont="1" applyFill="1" applyBorder="1" applyAlignment="1">
      <alignment horizontal="left"/>
    </xf>
    <xf numFmtId="170" fontId="1" fillId="0" borderId="23" xfId="0" applyNumberFormat="1" applyFont="1" applyBorder="1"/>
    <xf numFmtId="2" fontId="37" fillId="0" borderId="5" xfId="0" applyNumberFormat="1" applyFont="1" applyFill="1" applyBorder="1"/>
    <xf numFmtId="0" fontId="106" fillId="0" borderId="0" xfId="0" applyFont="1" applyAlignment="1">
      <alignment horizontal="left" vertical="center" readingOrder="1"/>
    </xf>
    <xf numFmtId="0" fontId="108" fillId="0" borderId="0" xfId="0" applyFont="1"/>
    <xf numFmtId="0" fontId="58" fillId="0" borderId="0" xfId="0" applyFont="1"/>
    <xf numFmtId="180" fontId="101" fillId="0" borderId="0" xfId="60" applyNumberFormat="1" applyFont="1" applyFill="1" applyBorder="1" applyAlignment="1">
      <alignment horizontal="right" vertical="center" wrapText="1" readingOrder="1"/>
    </xf>
    <xf numFmtId="9" fontId="101" fillId="0" borderId="0" xfId="58" applyFont="1" applyFill="1" applyBorder="1" applyAlignment="1">
      <alignment horizontal="right" vertical="center" wrapText="1" readingOrder="1"/>
    </xf>
    <xf numFmtId="0" fontId="109" fillId="0" borderId="0" xfId="0" applyFont="1" applyFill="1" applyBorder="1" applyAlignment="1">
      <alignment horizontal="center" vertical="center" wrapText="1" readingOrder="1"/>
    </xf>
    <xf numFmtId="0" fontId="109" fillId="0" borderId="0" xfId="0" applyFont="1" applyFill="1" applyBorder="1" applyAlignment="1">
      <alignment vertical="center" wrapText="1" readingOrder="1"/>
    </xf>
    <xf numFmtId="0" fontId="101" fillId="0" borderId="0" xfId="0" applyFont="1" applyFill="1" applyBorder="1" applyAlignment="1">
      <alignment horizontal="left" vertical="center" wrapText="1" readingOrder="1"/>
    </xf>
    <xf numFmtId="0" fontId="101" fillId="0" borderId="0" xfId="0" applyFont="1" applyFill="1" applyBorder="1" applyAlignment="1">
      <alignment horizontal="right" vertical="center" wrapText="1" readingOrder="1"/>
    </xf>
    <xf numFmtId="0" fontId="110" fillId="0" borderId="0" xfId="0" applyFont="1" applyBorder="1" applyAlignment="1">
      <alignment vertical="center" wrapText="1" readingOrder="1"/>
    </xf>
    <xf numFmtId="9" fontId="110" fillId="0" borderId="39" xfId="0" applyNumberFormat="1" applyFont="1" applyBorder="1" applyAlignment="1">
      <alignment horizontal="center" vertical="center" wrapText="1" readingOrder="1"/>
    </xf>
    <xf numFmtId="0" fontId="14" fillId="0" borderId="0" xfId="0" applyFont="1" applyFill="1" applyBorder="1"/>
    <xf numFmtId="9" fontId="110" fillId="0" borderId="39" xfId="0" applyNumberFormat="1" applyFont="1" applyBorder="1" applyAlignment="1">
      <alignment horizontal="right" vertical="center" wrapText="1" readingOrder="1"/>
    </xf>
    <xf numFmtId="10" fontId="110" fillId="0" borderId="39" xfId="0" applyNumberFormat="1" applyFont="1" applyBorder="1" applyAlignment="1">
      <alignment horizontal="right" vertical="center" wrapText="1" readingOrder="1"/>
    </xf>
    <xf numFmtId="9" fontId="110" fillId="0" borderId="40" xfId="0" applyNumberFormat="1" applyFont="1" applyBorder="1" applyAlignment="1">
      <alignment horizontal="right" vertical="center" wrapText="1" readingOrder="1"/>
    </xf>
    <xf numFmtId="9" fontId="110" fillId="0" borderId="40" xfId="0" applyNumberFormat="1" applyFont="1" applyBorder="1" applyAlignment="1">
      <alignment horizontal="center" vertical="center" wrapText="1" readingOrder="1"/>
    </xf>
    <xf numFmtId="9" fontId="110" fillId="0" borderId="66" xfId="0" applyNumberFormat="1" applyFont="1" applyBorder="1" applyAlignment="1">
      <alignment horizontal="right" vertical="center" wrapText="1" readingOrder="1"/>
    </xf>
    <xf numFmtId="9" fontId="110" fillId="0" borderId="66" xfId="0" applyNumberFormat="1" applyFont="1" applyBorder="1" applyAlignment="1">
      <alignment horizontal="center" vertical="center" wrapText="1" readingOrder="1"/>
    </xf>
    <xf numFmtId="9" fontId="110" fillId="0" borderId="0" xfId="0" applyNumberFormat="1" applyFont="1" applyBorder="1" applyAlignment="1">
      <alignment horizontal="right" vertical="center" wrapText="1" readingOrder="1"/>
    </xf>
    <xf numFmtId="9" fontId="110" fillId="0" borderId="5" xfId="0" applyNumberFormat="1" applyFont="1" applyBorder="1" applyAlignment="1">
      <alignment horizontal="right" vertical="center" wrapText="1" readingOrder="1"/>
    </xf>
    <xf numFmtId="9" fontId="110" fillId="0" borderId="0" xfId="0" applyNumberFormat="1" applyFont="1" applyBorder="1" applyAlignment="1">
      <alignment horizontal="center" vertical="center" wrapText="1" readingOrder="1"/>
    </xf>
    <xf numFmtId="0" fontId="13" fillId="0" borderId="5" xfId="0" applyFont="1" applyBorder="1" applyAlignment="1">
      <alignment horizontal="center" vertical="center"/>
    </xf>
    <xf numFmtId="1" fontId="13" fillId="0" borderId="5" xfId="0" applyNumberFormat="1" applyFont="1" applyBorder="1" applyAlignment="1">
      <alignment horizontal="center" vertical="center"/>
    </xf>
    <xf numFmtId="0" fontId="46" fillId="14" borderId="15" xfId="0" applyFont="1" applyFill="1" applyBorder="1" applyAlignment="1">
      <alignment vertical="center" wrapText="1"/>
    </xf>
    <xf numFmtId="0" fontId="46" fillId="14" borderId="16" xfId="0" applyFont="1" applyFill="1" applyBorder="1" applyAlignment="1">
      <alignment vertical="center" wrapText="1"/>
    </xf>
    <xf numFmtId="0" fontId="46" fillId="25" borderId="16" xfId="0" applyFont="1" applyFill="1" applyBorder="1" applyAlignment="1">
      <alignment vertical="center" wrapText="1"/>
    </xf>
    <xf numFmtId="0" fontId="46" fillId="25" borderId="16" xfId="0" applyFont="1" applyFill="1" applyBorder="1" applyAlignment="1">
      <alignment horizontal="center" vertical="center" wrapText="1"/>
    </xf>
    <xf numFmtId="0" fontId="46" fillId="0" borderId="15" xfId="0" applyFont="1" applyBorder="1" applyAlignment="1">
      <alignment vertical="center" wrapText="1"/>
    </xf>
    <xf numFmtId="0" fontId="46" fillId="0" borderId="16" xfId="0" applyFont="1" applyBorder="1" applyAlignment="1">
      <alignment vertical="center" wrapText="1"/>
    </xf>
    <xf numFmtId="0" fontId="46" fillId="27" borderId="16" xfId="0" applyFont="1" applyFill="1" applyBorder="1" applyAlignment="1">
      <alignment vertical="center" wrapText="1"/>
    </xf>
    <xf numFmtId="0" fontId="46" fillId="15" borderId="16" xfId="0" applyFont="1" applyFill="1" applyBorder="1" applyAlignment="1">
      <alignment vertical="center" wrapText="1"/>
    </xf>
    <xf numFmtId="0" fontId="46" fillId="0" borderId="15" xfId="0" applyFont="1" applyFill="1" applyBorder="1" applyAlignment="1">
      <alignment vertical="center" wrapText="1"/>
    </xf>
    <xf numFmtId="0" fontId="46" fillId="29" borderId="16" xfId="0" applyFont="1" applyFill="1" applyBorder="1" applyAlignment="1">
      <alignment vertical="center" wrapText="1"/>
    </xf>
    <xf numFmtId="0" fontId="46" fillId="27" borderId="16" xfId="34" applyFont="1" applyFill="1" applyBorder="1" applyAlignment="1">
      <alignment vertical="center" wrapText="1"/>
    </xf>
    <xf numFmtId="0" fontId="46" fillId="0" borderId="0" xfId="34" applyFont="1" applyAlignment="1">
      <alignment vertical="center"/>
    </xf>
    <xf numFmtId="0" fontId="112" fillId="0" borderId="0" xfId="0" applyFont="1" applyAlignment="1">
      <alignment vertical="center"/>
    </xf>
    <xf numFmtId="0" fontId="46" fillId="15" borderId="14" xfId="0" applyFont="1" applyFill="1" applyBorder="1" applyAlignment="1">
      <alignment vertical="center" wrapText="1"/>
    </xf>
    <xf numFmtId="0" fontId="13" fillId="15" borderId="16" xfId="0" applyFont="1" applyFill="1" applyBorder="1" applyAlignment="1">
      <alignment vertical="center" wrapText="1"/>
    </xf>
    <xf numFmtId="0" fontId="13" fillId="15" borderId="14" xfId="0" applyFont="1" applyFill="1" applyBorder="1" applyAlignment="1">
      <alignment vertical="center" wrapText="1"/>
    </xf>
    <xf numFmtId="1" fontId="46" fillId="15" borderId="3" xfId="0" applyNumberFormat="1" applyFont="1" applyFill="1" applyBorder="1" applyAlignment="1">
      <alignment vertical="center" wrapText="1"/>
    </xf>
    <xf numFmtId="0" fontId="13" fillId="14" borderId="15" xfId="0" applyFont="1" applyFill="1" applyBorder="1" applyAlignment="1">
      <alignment vertical="center" wrapText="1"/>
    </xf>
    <xf numFmtId="0" fontId="13" fillId="25" borderId="16" xfId="0" applyFont="1" applyFill="1" applyBorder="1" applyAlignment="1">
      <alignment vertical="center" wrapText="1"/>
    </xf>
    <xf numFmtId="0" fontId="13" fillId="25" borderId="16" xfId="0" applyFont="1" applyFill="1" applyBorder="1" applyAlignment="1">
      <alignment horizontal="center" vertical="center" wrapText="1"/>
    </xf>
    <xf numFmtId="0" fontId="13" fillId="15" borderId="13" xfId="0" applyFont="1" applyFill="1" applyBorder="1" applyAlignment="1">
      <alignment vertical="center" wrapText="1"/>
    </xf>
    <xf numFmtId="1" fontId="46" fillId="15" borderId="16" xfId="0" applyNumberFormat="1" applyFont="1" applyFill="1" applyBorder="1" applyAlignment="1">
      <alignment vertical="center" wrapText="1"/>
    </xf>
    <xf numFmtId="0" fontId="5" fillId="0" borderId="0" xfId="34" applyAlignment="1">
      <alignment vertical="center"/>
    </xf>
    <xf numFmtId="0" fontId="5" fillId="0" borderId="15" xfId="34" applyBorder="1" applyAlignment="1">
      <alignment vertical="center"/>
    </xf>
    <xf numFmtId="0" fontId="120" fillId="3" borderId="6" xfId="0" applyFont="1" applyFill="1" applyBorder="1" applyAlignment="1">
      <alignment horizontal="center" vertical="center" wrapText="1"/>
    </xf>
    <xf numFmtId="0" fontId="120" fillId="3" borderId="6" xfId="0" applyFont="1" applyFill="1" applyBorder="1" applyAlignment="1">
      <alignment horizontal="center" vertical="center"/>
    </xf>
    <xf numFmtId="0" fontId="14" fillId="0" borderId="0" xfId="0" applyFont="1" applyBorder="1" applyAlignment="1">
      <alignment wrapText="1"/>
    </xf>
    <xf numFmtId="0" fontId="14" fillId="0" borderId="0" xfId="0" applyFont="1" applyBorder="1" applyAlignment="1">
      <alignment horizontal="center"/>
    </xf>
    <xf numFmtId="0" fontId="14" fillId="0" borderId="0" xfId="0" applyFont="1" applyBorder="1" applyAlignment="1">
      <alignment vertical="center"/>
    </xf>
    <xf numFmtId="0" fontId="54" fillId="0" borderId="16" xfId="34" applyFont="1" applyFill="1" applyBorder="1" applyAlignment="1">
      <alignment vertical="top" wrapText="1"/>
    </xf>
    <xf numFmtId="0" fontId="12" fillId="3" borderId="0"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6" xfId="0" applyFont="1" applyFill="1" applyBorder="1" applyAlignment="1">
      <alignment horizontal="center" vertical="center"/>
    </xf>
    <xf numFmtId="0" fontId="0" fillId="0" borderId="16" xfId="0" applyBorder="1" applyAlignment="1">
      <alignment vertical="top" wrapText="1"/>
    </xf>
    <xf numFmtId="0" fontId="34" fillId="0" borderId="25" xfId="51" applyFont="1" applyFill="1" applyBorder="1" applyAlignment="1" applyProtection="1">
      <alignment horizontal="center" vertical="center"/>
    </xf>
    <xf numFmtId="0" fontId="12" fillId="3" borderId="31" xfId="0" applyFont="1" applyFill="1" applyBorder="1" applyAlignment="1">
      <alignment horizontal="center" vertical="center" wrapText="1"/>
    </xf>
    <xf numFmtId="0" fontId="34" fillId="20" borderId="16" xfId="0" applyFont="1" applyFill="1" applyBorder="1" applyAlignment="1">
      <alignment horizontal="left" vertical="top"/>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0" fontId="12" fillId="3" borderId="31" xfId="0" applyFont="1" applyFill="1" applyBorder="1" applyAlignment="1">
      <alignment horizontal="center" vertical="center"/>
    </xf>
    <xf numFmtId="0" fontId="110" fillId="0" borderId="0" xfId="0" applyFont="1" applyBorder="1" applyAlignment="1">
      <alignment horizontal="left" vertical="center" wrapText="1" readingOrder="1"/>
    </xf>
    <xf numFmtId="0" fontId="109" fillId="3" borderId="38" xfId="0" applyFont="1" applyFill="1" applyBorder="1" applyAlignment="1">
      <alignment horizontal="center" vertical="center" wrapText="1" readingOrder="1"/>
    </xf>
    <xf numFmtId="0" fontId="12" fillId="3" borderId="0" xfId="0" applyFont="1" applyFill="1" applyBorder="1" applyAlignment="1">
      <alignment horizontal="center" vertical="center" wrapText="1" readingOrder="1"/>
    </xf>
    <xf numFmtId="0" fontId="13" fillId="14" borderId="16" xfId="0" applyFont="1" applyFill="1" applyBorder="1" applyAlignment="1">
      <alignment vertical="center" wrapText="1"/>
    </xf>
    <xf numFmtId="0" fontId="4" fillId="16" borderId="0" xfId="0" applyFont="1" applyFill="1" applyAlignment="1">
      <alignment vertical="center"/>
    </xf>
    <xf numFmtId="0" fontId="100" fillId="0" borderId="0" xfId="0" applyFont="1" applyBorder="1" applyAlignment="1">
      <alignment vertical="center"/>
    </xf>
    <xf numFmtId="0" fontId="123" fillId="0" borderId="0" xfId="0" applyFont="1"/>
    <xf numFmtId="0" fontId="14" fillId="0" borderId="0" xfId="0" applyFont="1" applyAlignment="1">
      <alignment vertical="center"/>
    </xf>
    <xf numFmtId="0" fontId="100" fillId="0" borderId="0" xfId="0" applyFont="1" applyAlignment="1">
      <alignment vertical="center"/>
    </xf>
    <xf numFmtId="0" fontId="12" fillId="45" borderId="0" xfId="0" applyFont="1" applyFill="1" applyBorder="1" applyAlignment="1">
      <alignment horizontal="center" vertical="center" wrapText="1"/>
    </xf>
    <xf numFmtId="0" fontId="14" fillId="0" borderId="73" xfId="0" applyFont="1" applyBorder="1"/>
    <xf numFmtId="0" fontId="45" fillId="0" borderId="0" xfId="0" applyFont="1" applyBorder="1" applyAlignment="1">
      <alignment horizontal="left" vertical="center"/>
    </xf>
    <xf numFmtId="183" fontId="101" fillId="0" borderId="0" xfId="0" applyNumberFormat="1" applyFont="1" applyBorder="1" applyAlignment="1">
      <alignment horizontal="center" vertical="center"/>
    </xf>
    <xf numFmtId="0" fontId="46" fillId="0" borderId="0" xfId="0" applyFont="1" applyBorder="1" applyAlignment="1">
      <alignment horizontal="left" vertical="center"/>
    </xf>
    <xf numFmtId="0" fontId="14" fillId="0" borderId="6" xfId="0" applyFont="1" applyBorder="1"/>
    <xf numFmtId="0" fontId="45" fillId="0" borderId="0" xfId="0" applyFont="1" applyBorder="1" applyAlignment="1">
      <alignment vertical="center"/>
    </xf>
    <xf numFmtId="0" fontId="46" fillId="0" borderId="0" xfId="0" applyFont="1" applyBorder="1" applyAlignment="1">
      <alignment horizontal="left" vertical="center" indent="1"/>
    </xf>
    <xf numFmtId="0" fontId="46" fillId="0" borderId="5" xfId="0" applyFont="1" applyBorder="1" applyAlignment="1">
      <alignment horizontal="left" vertical="center" indent="1"/>
    </xf>
    <xf numFmtId="183" fontId="101" fillId="0" borderId="5" xfId="0" applyNumberFormat="1" applyFont="1" applyBorder="1" applyAlignment="1">
      <alignment horizontal="center" vertical="center"/>
    </xf>
    <xf numFmtId="0" fontId="56" fillId="0" borderId="0" xfId="34" applyFont="1" applyAlignment="1">
      <alignment vertical="center"/>
    </xf>
    <xf numFmtId="0" fontId="14" fillId="0" borderId="0" xfId="0" applyFont="1" applyBorder="1" applyAlignment="1">
      <alignment vertical="center" wrapText="1"/>
    </xf>
    <xf numFmtId="0" fontId="14" fillId="0" borderId="0" xfId="0" applyFont="1" applyAlignment="1"/>
    <xf numFmtId="0" fontId="120" fillId="0" borderId="0" xfId="0" applyFont="1" applyAlignment="1">
      <alignment horizontal="center"/>
    </xf>
    <xf numFmtId="0" fontId="12" fillId="0" borderId="31" xfId="0" applyFont="1" applyFill="1" applyBorder="1" applyAlignment="1">
      <alignment vertical="top" wrapText="1"/>
    </xf>
    <xf numFmtId="0" fontId="12" fillId="0" borderId="32" xfId="0" applyFont="1" applyFill="1" applyBorder="1" applyAlignment="1">
      <alignment vertical="top" wrapText="1"/>
    </xf>
    <xf numFmtId="0" fontId="0" fillId="0" borderId="32" xfId="0" applyFill="1" applyBorder="1" applyAlignment="1">
      <alignment vertical="top" wrapText="1"/>
    </xf>
    <xf numFmtId="0" fontId="102" fillId="0" borderId="0" xfId="0" applyFont="1"/>
    <xf numFmtId="0" fontId="12" fillId="46" borderId="31" xfId="0" applyFont="1" applyFill="1" applyBorder="1" applyAlignment="1">
      <alignment horizontal="center" vertical="center" wrapText="1"/>
    </xf>
    <xf numFmtId="0" fontId="14" fillId="0" borderId="0" xfId="0" applyFont="1" applyFill="1" applyAlignment="1">
      <alignment vertical="center"/>
    </xf>
    <xf numFmtId="0" fontId="106" fillId="0" borderId="0" xfId="0" applyFont="1" applyBorder="1" applyAlignment="1">
      <alignment horizontal="center" vertical="center" wrapText="1"/>
    </xf>
    <xf numFmtId="0" fontId="120" fillId="3" borderId="0" xfId="0" applyFont="1" applyFill="1" applyBorder="1"/>
    <xf numFmtId="0" fontId="120" fillId="3" borderId="0" xfId="0" applyFont="1" applyFill="1" applyBorder="1" applyAlignment="1">
      <alignment wrapText="1"/>
    </xf>
    <xf numFmtId="0" fontId="120" fillId="3" borderId="7" xfId="0" applyFont="1" applyFill="1" applyBorder="1" applyAlignment="1">
      <alignment horizontal="center" vertical="center" wrapText="1"/>
    </xf>
    <xf numFmtId="0" fontId="120" fillId="3" borderId="0" xfId="0" applyFont="1" applyFill="1" applyBorder="1" applyAlignment="1">
      <alignment horizontal="center" vertical="center"/>
    </xf>
    <xf numFmtId="0" fontId="120" fillId="3" borderId="0" xfId="0" applyFont="1" applyFill="1" applyBorder="1" applyAlignment="1">
      <alignment horizontal="center" vertical="center" wrapText="1"/>
    </xf>
    <xf numFmtId="0" fontId="120" fillId="3" borderId="31" xfId="0" applyFont="1" applyFill="1" applyBorder="1" applyAlignment="1">
      <alignment horizontal="center" vertical="center" wrapText="1"/>
    </xf>
    <xf numFmtId="0" fontId="126" fillId="4" borderId="0" xfId="0" applyFont="1" applyFill="1" applyBorder="1" applyAlignment="1">
      <alignment horizontal="left" vertical="center"/>
    </xf>
    <xf numFmtId="2" fontId="126" fillId="4" borderId="0" xfId="0" applyNumberFormat="1" applyFont="1" applyFill="1" applyBorder="1" applyAlignment="1">
      <alignment horizontal="center" vertical="center"/>
    </xf>
    <xf numFmtId="0" fontId="126" fillId="4" borderId="0" xfId="0" applyFont="1" applyFill="1" applyBorder="1" applyAlignment="1">
      <alignment horizontal="center" vertical="center"/>
    </xf>
    <xf numFmtId="1" fontId="126" fillId="4" borderId="0" xfId="0" applyNumberFormat="1" applyFont="1" applyFill="1" applyBorder="1" applyAlignment="1">
      <alignment horizontal="center" vertical="center"/>
    </xf>
    <xf numFmtId="0" fontId="108" fillId="4" borderId="0" xfId="0" applyFont="1" applyFill="1" applyBorder="1" applyAlignment="1">
      <alignment horizontal="center" vertical="center"/>
    </xf>
    <xf numFmtId="0" fontId="14" fillId="0" borderId="0" xfId="0" applyFont="1" applyBorder="1" applyAlignment="1"/>
    <xf numFmtId="0" fontId="126" fillId="0" borderId="0" xfId="0" applyFont="1" applyBorder="1" applyAlignment="1">
      <alignment horizontal="left" vertical="center"/>
    </xf>
    <xf numFmtId="2" fontId="126" fillId="0" borderId="0" xfId="0" applyNumberFormat="1" applyFont="1" applyBorder="1" applyAlignment="1">
      <alignment horizontal="center" vertical="center"/>
    </xf>
    <xf numFmtId="0" fontId="126" fillId="0" borderId="0" xfId="0" applyFont="1" applyBorder="1" applyAlignment="1">
      <alignment horizontal="center" vertical="center"/>
    </xf>
    <xf numFmtId="1" fontId="126" fillId="0" borderId="0" xfId="0" applyNumberFormat="1" applyFont="1" applyBorder="1" applyAlignment="1">
      <alignment horizontal="center" vertical="center"/>
    </xf>
    <xf numFmtId="0" fontId="108" fillId="0" borderId="0" xfId="0" applyFont="1" applyBorder="1" applyAlignment="1">
      <alignment horizontal="center" vertical="center"/>
    </xf>
    <xf numFmtId="0" fontId="126" fillId="5" borderId="0" xfId="0" applyFont="1" applyFill="1" applyBorder="1" applyAlignment="1">
      <alignment horizontal="left" vertical="center"/>
    </xf>
    <xf numFmtId="2" fontId="126" fillId="5" borderId="0" xfId="0" applyNumberFormat="1" applyFont="1" applyFill="1" applyBorder="1" applyAlignment="1">
      <alignment horizontal="center" vertical="center"/>
    </xf>
    <xf numFmtId="0" fontId="126" fillId="5" borderId="0" xfId="0" applyFont="1" applyFill="1" applyBorder="1" applyAlignment="1">
      <alignment horizontal="center" vertical="center"/>
    </xf>
    <xf numFmtId="1" fontId="126" fillId="5" borderId="0" xfId="0" applyNumberFormat="1" applyFont="1" applyFill="1" applyBorder="1" applyAlignment="1">
      <alignment horizontal="center" vertical="center"/>
    </xf>
    <xf numFmtId="0" fontId="108" fillId="5" borderId="0" xfId="0" applyFont="1" applyFill="1" applyBorder="1" applyAlignment="1">
      <alignment horizontal="center" vertical="center"/>
    </xf>
    <xf numFmtId="0" fontId="126" fillId="6" borderId="0" xfId="0" applyFont="1" applyFill="1" applyBorder="1" applyAlignment="1">
      <alignment horizontal="left" vertical="center"/>
    </xf>
    <xf numFmtId="2" fontId="126" fillId="6" borderId="0" xfId="0" applyNumberFormat="1" applyFont="1" applyFill="1" applyBorder="1" applyAlignment="1">
      <alignment horizontal="center" vertical="center"/>
    </xf>
    <xf numFmtId="0" fontId="126" fillId="6" borderId="0" xfId="0" applyFont="1" applyFill="1" applyBorder="1" applyAlignment="1">
      <alignment horizontal="center" vertical="center"/>
    </xf>
    <xf numFmtId="1" fontId="126" fillId="6" borderId="0" xfId="0" applyNumberFormat="1" applyFont="1" applyFill="1" applyBorder="1" applyAlignment="1">
      <alignment horizontal="center" vertical="center"/>
    </xf>
    <xf numFmtId="0" fontId="108" fillId="6" borderId="0" xfId="0" applyFont="1" applyFill="1" applyBorder="1" applyAlignment="1">
      <alignment horizontal="center" vertical="center"/>
    </xf>
    <xf numFmtId="0" fontId="126" fillId="7" borderId="0" xfId="0" applyFont="1" applyFill="1" applyBorder="1" applyAlignment="1">
      <alignment horizontal="left" vertical="center"/>
    </xf>
    <xf numFmtId="2" fontId="126" fillId="7" borderId="0" xfId="0" applyNumberFormat="1" applyFont="1" applyFill="1" applyBorder="1" applyAlignment="1">
      <alignment horizontal="center" vertical="center"/>
    </xf>
    <xf numFmtId="0" fontId="126" fillId="7" borderId="0" xfId="0" applyFont="1" applyFill="1" applyBorder="1" applyAlignment="1">
      <alignment horizontal="center" vertical="center"/>
    </xf>
    <xf numFmtId="1" fontId="126" fillId="7" borderId="0" xfId="0" applyNumberFormat="1" applyFont="1" applyFill="1" applyBorder="1" applyAlignment="1">
      <alignment horizontal="center" vertical="center"/>
    </xf>
    <xf numFmtId="0" fontId="108" fillId="7" borderId="0" xfId="0" applyFont="1" applyFill="1" applyBorder="1" applyAlignment="1">
      <alignment horizontal="center" vertical="center"/>
    </xf>
    <xf numFmtId="2" fontId="126" fillId="8" borderId="0" xfId="0" applyNumberFormat="1" applyFont="1" applyFill="1" applyBorder="1" applyAlignment="1">
      <alignment horizontal="center" vertical="center"/>
    </xf>
    <xf numFmtId="0" fontId="108" fillId="8" borderId="0" xfId="0" applyFont="1" applyFill="1" applyBorder="1" applyAlignment="1">
      <alignment horizontal="center" vertical="center"/>
    </xf>
    <xf numFmtId="0" fontId="108" fillId="23" borderId="0" xfId="0" applyFont="1" applyFill="1" applyBorder="1" applyAlignment="1">
      <alignment horizontal="center" vertical="center"/>
    </xf>
    <xf numFmtId="0" fontId="126" fillId="7" borderId="5" xfId="0" applyFont="1" applyFill="1" applyBorder="1" applyAlignment="1">
      <alignment horizontal="left" vertical="center"/>
    </xf>
    <xf numFmtId="2" fontId="126" fillId="7" borderId="5" xfId="0" applyNumberFormat="1" applyFont="1" applyFill="1" applyBorder="1" applyAlignment="1">
      <alignment horizontal="center" vertical="center"/>
    </xf>
    <xf numFmtId="0" fontId="126" fillId="7" borderId="5" xfId="0" applyFont="1" applyFill="1" applyBorder="1" applyAlignment="1">
      <alignment horizontal="center" vertical="center"/>
    </xf>
    <xf numFmtId="0" fontId="14" fillId="0" borderId="5" xfId="0" applyFont="1" applyBorder="1" applyAlignment="1">
      <alignment wrapText="1"/>
    </xf>
    <xf numFmtId="1" fontId="126" fillId="7" borderId="5" xfId="0" applyNumberFormat="1" applyFont="1" applyFill="1" applyBorder="1" applyAlignment="1">
      <alignment horizontal="center" vertical="center"/>
    </xf>
    <xf numFmtId="0" fontId="14" fillId="0" borderId="5" xfId="0" applyFont="1" applyBorder="1" applyAlignment="1">
      <alignment vertical="center"/>
    </xf>
    <xf numFmtId="0" fontId="108" fillId="7" borderId="5" xfId="0" applyFont="1" applyFill="1" applyBorder="1" applyAlignment="1">
      <alignment horizontal="center" vertical="center"/>
    </xf>
    <xf numFmtId="0" fontId="108" fillId="23" borderId="5" xfId="0" applyFont="1" applyFill="1" applyBorder="1" applyAlignment="1">
      <alignment horizontal="center" vertical="center"/>
    </xf>
    <xf numFmtId="0" fontId="14" fillId="0" borderId="5" xfId="0" applyFont="1" applyBorder="1" applyAlignment="1"/>
    <xf numFmtId="0" fontId="77" fillId="35" borderId="0" xfId="0" applyFont="1" applyFill="1" applyBorder="1" applyAlignment="1">
      <alignment horizontal="left" vertical="center" wrapText="1"/>
    </xf>
    <xf numFmtId="0" fontId="77" fillId="35" borderId="0" xfId="0" applyFont="1" applyFill="1" applyBorder="1" applyAlignment="1">
      <alignment horizontal="left" vertical="center"/>
    </xf>
    <xf numFmtId="2" fontId="77" fillId="35" borderId="0" xfId="0" applyNumberFormat="1" applyFont="1" applyFill="1" applyBorder="1" applyAlignment="1">
      <alignment horizontal="center" vertical="center"/>
    </xf>
    <xf numFmtId="0" fontId="77" fillId="35" borderId="0" xfId="0" applyFont="1" applyFill="1" applyBorder="1" applyAlignment="1">
      <alignment horizontal="center" vertical="center" wrapText="1"/>
    </xf>
    <xf numFmtId="0" fontId="77" fillId="35" borderId="0" xfId="0" applyFont="1" applyFill="1" applyBorder="1" applyAlignment="1">
      <alignment horizontal="center" vertical="center"/>
    </xf>
    <xf numFmtId="1" fontId="77" fillId="35" borderId="0" xfId="0" applyNumberFormat="1" applyFont="1" applyFill="1" applyBorder="1" applyAlignment="1">
      <alignment horizontal="center" vertical="center"/>
    </xf>
    <xf numFmtId="0" fontId="127" fillId="35" borderId="0" xfId="0" applyFont="1" applyFill="1" applyBorder="1" applyAlignment="1">
      <alignment horizontal="center" vertical="center"/>
    </xf>
    <xf numFmtId="0" fontId="77" fillId="0" borderId="0" xfId="0" applyFont="1" applyFill="1" applyBorder="1" applyAlignment="1">
      <alignment horizontal="center" vertical="center"/>
    </xf>
    <xf numFmtId="0" fontId="77" fillId="0" borderId="0" xfId="0" applyFont="1" applyAlignment="1">
      <alignment horizontal="left" vertical="center" wrapText="1"/>
    </xf>
    <xf numFmtId="0" fontId="77" fillId="0" borderId="0" xfId="0" applyFont="1" applyAlignment="1">
      <alignment horizontal="left" vertical="center"/>
    </xf>
    <xf numFmtId="2" fontId="77" fillId="0" borderId="0" xfId="0" applyNumberFormat="1" applyFont="1" applyAlignment="1">
      <alignment horizontal="center" vertical="center"/>
    </xf>
    <xf numFmtId="0" fontId="77" fillId="0" borderId="0" xfId="0" applyFont="1" applyAlignment="1">
      <alignment horizontal="center" vertical="center"/>
    </xf>
    <xf numFmtId="1" fontId="14" fillId="0" borderId="0" xfId="0" applyNumberFormat="1" applyFont="1" applyAlignment="1">
      <alignment horizontal="center"/>
    </xf>
    <xf numFmtId="2" fontId="128" fillId="0" borderId="0" xfId="0" applyNumberFormat="1" applyFont="1" applyAlignment="1">
      <alignment horizontal="center"/>
    </xf>
    <xf numFmtId="0" fontId="108" fillId="0" borderId="0" xfId="0" applyFont="1" applyAlignment="1">
      <alignment horizontal="center"/>
    </xf>
    <xf numFmtId="2" fontId="129" fillId="0" borderId="0" xfId="0" applyNumberFormat="1" applyFont="1" applyAlignment="1">
      <alignment horizontal="center"/>
    </xf>
    <xf numFmtId="0" fontId="77" fillId="37" borderId="0" xfId="0" applyFont="1" applyFill="1" applyBorder="1" applyAlignment="1">
      <alignment horizontal="left" vertical="center" wrapText="1"/>
    </xf>
    <xf numFmtId="0" fontId="77" fillId="37" borderId="0" xfId="0" applyFont="1" applyFill="1" applyBorder="1" applyAlignment="1">
      <alignment horizontal="left" vertical="center"/>
    </xf>
    <xf numFmtId="2" fontId="77" fillId="37" borderId="0" xfId="0" applyNumberFormat="1" applyFont="1" applyFill="1" applyBorder="1" applyAlignment="1">
      <alignment horizontal="center" vertical="center"/>
    </xf>
    <xf numFmtId="0" fontId="77" fillId="37" borderId="0" xfId="0" applyFont="1" applyFill="1" applyBorder="1" applyAlignment="1">
      <alignment horizontal="center" vertical="center"/>
    </xf>
    <xf numFmtId="1" fontId="77" fillId="37" borderId="0" xfId="0" applyNumberFormat="1" applyFont="1" applyFill="1" applyBorder="1" applyAlignment="1">
      <alignment horizontal="center" vertical="center"/>
    </xf>
    <xf numFmtId="0" fontId="127" fillId="37" borderId="0" xfId="0" applyFont="1" applyFill="1" applyBorder="1" applyAlignment="1">
      <alignment horizontal="center" vertical="center"/>
    </xf>
    <xf numFmtId="0" fontId="77" fillId="38" borderId="0" xfId="0" applyFont="1" applyFill="1" applyBorder="1" applyAlignment="1">
      <alignment horizontal="left" vertical="center" wrapText="1"/>
    </xf>
    <xf numFmtId="0" fontId="77" fillId="38" borderId="0" xfId="0" applyFont="1" applyFill="1" applyBorder="1" applyAlignment="1">
      <alignment horizontal="left" vertical="center"/>
    </xf>
    <xf numFmtId="2" fontId="77" fillId="38" borderId="0" xfId="0" applyNumberFormat="1" applyFont="1" applyFill="1" applyBorder="1" applyAlignment="1">
      <alignment horizontal="center" vertical="center"/>
    </xf>
    <xf numFmtId="0" fontId="77" fillId="38" borderId="0" xfId="0" applyFont="1" applyFill="1" applyBorder="1" applyAlignment="1">
      <alignment horizontal="center" vertical="center"/>
    </xf>
    <xf numFmtId="1" fontId="77" fillId="38" borderId="0" xfId="0" applyNumberFormat="1" applyFont="1" applyFill="1" applyBorder="1" applyAlignment="1">
      <alignment horizontal="center" vertical="center"/>
    </xf>
    <xf numFmtId="0" fontId="127" fillId="38" borderId="0" xfId="0" applyFont="1" applyFill="1" applyBorder="1" applyAlignment="1">
      <alignment horizontal="center" vertical="center"/>
    </xf>
    <xf numFmtId="0" fontId="77" fillId="38" borderId="0" xfId="0" applyFont="1" applyFill="1" applyBorder="1" applyAlignment="1">
      <alignment horizontal="center" vertical="center" wrapText="1"/>
    </xf>
    <xf numFmtId="0" fontId="77" fillId="0" borderId="0" xfId="0" applyFont="1" applyAlignment="1">
      <alignment horizontal="center" vertical="center" wrapText="1"/>
    </xf>
    <xf numFmtId="0" fontId="77" fillId="39" borderId="0" xfId="0" applyFont="1" applyFill="1" applyBorder="1" applyAlignment="1">
      <alignment horizontal="left" vertical="center" wrapText="1"/>
    </xf>
    <xf numFmtId="0" fontId="77" fillId="39" borderId="0" xfId="0" applyFont="1" applyFill="1" applyBorder="1" applyAlignment="1">
      <alignment horizontal="left" vertical="center"/>
    </xf>
    <xf numFmtId="2" fontId="77" fillId="39" borderId="0" xfId="0" applyNumberFormat="1" applyFont="1" applyFill="1" applyBorder="1" applyAlignment="1">
      <alignment horizontal="center" vertical="center"/>
    </xf>
    <xf numFmtId="0" fontId="77" fillId="39" borderId="0" xfId="0" applyFont="1" applyFill="1" applyBorder="1" applyAlignment="1">
      <alignment horizontal="center" vertical="center"/>
    </xf>
    <xf numFmtId="1" fontId="77" fillId="39" borderId="0" xfId="0" applyNumberFormat="1" applyFont="1" applyFill="1" applyBorder="1" applyAlignment="1">
      <alignment horizontal="center" vertical="center"/>
    </xf>
    <xf numFmtId="0" fontId="127" fillId="39" borderId="0" xfId="0" applyFont="1" applyFill="1" applyBorder="1" applyAlignment="1">
      <alignment horizontal="center" vertical="center"/>
    </xf>
    <xf numFmtId="0" fontId="77" fillId="0" borderId="48" xfId="0" applyFont="1" applyBorder="1" applyAlignment="1">
      <alignment horizontal="left" vertical="center" wrapText="1"/>
    </xf>
    <xf numFmtId="0" fontId="77" fillId="0" borderId="48" xfId="0" applyFont="1" applyBorder="1" applyAlignment="1">
      <alignment horizontal="left" vertical="center"/>
    </xf>
    <xf numFmtId="2" fontId="77" fillId="0" borderId="48" xfId="0" applyNumberFormat="1" applyFont="1" applyBorder="1" applyAlignment="1">
      <alignment horizontal="center" vertical="center"/>
    </xf>
    <xf numFmtId="0" fontId="77" fillId="0" borderId="48" xfId="0" applyFont="1" applyBorder="1" applyAlignment="1">
      <alignment horizontal="center" vertical="center"/>
    </xf>
    <xf numFmtId="2" fontId="128" fillId="0" borderId="48" xfId="0" applyNumberFormat="1" applyFont="1" applyBorder="1" applyAlignment="1">
      <alignment horizontal="center"/>
    </xf>
    <xf numFmtId="1" fontId="130" fillId="0" borderId="48" xfId="0" applyNumberFormat="1" applyFont="1" applyBorder="1" applyAlignment="1">
      <alignment horizontal="center"/>
    </xf>
    <xf numFmtId="0" fontId="77" fillId="37" borderId="0" xfId="0" applyFont="1" applyFill="1" applyBorder="1" applyAlignment="1">
      <alignment horizontal="center" vertical="center" wrapText="1"/>
    </xf>
    <xf numFmtId="1" fontId="77" fillId="0" borderId="0" xfId="0" applyNumberFormat="1" applyFont="1" applyAlignment="1">
      <alignment horizontal="center" vertical="center" wrapText="1"/>
    </xf>
    <xf numFmtId="2" fontId="77" fillId="0" borderId="0" xfId="0" applyNumberFormat="1" applyFont="1" applyAlignment="1">
      <alignment horizontal="center" vertical="center" wrapText="1"/>
    </xf>
    <xf numFmtId="0" fontId="127" fillId="0" borderId="0" xfId="0" applyFont="1" applyAlignment="1">
      <alignment horizontal="center" vertical="center" wrapText="1"/>
    </xf>
    <xf numFmtId="0" fontId="77" fillId="40" borderId="0" xfId="0" applyFont="1" applyFill="1" applyBorder="1" applyAlignment="1">
      <alignment horizontal="center" vertical="center" wrapText="1"/>
    </xf>
    <xf numFmtId="0" fontId="77" fillId="40" borderId="0" xfId="0" applyFont="1" applyFill="1" applyBorder="1" applyAlignment="1">
      <alignment horizontal="center" vertical="center"/>
    </xf>
    <xf numFmtId="2" fontId="77" fillId="40" borderId="0" xfId="0" applyNumberFormat="1" applyFont="1" applyFill="1" applyBorder="1" applyAlignment="1">
      <alignment horizontal="center" vertical="center"/>
    </xf>
    <xf numFmtId="1" fontId="77" fillId="40" borderId="0" xfId="0" applyNumberFormat="1" applyFont="1" applyFill="1" applyBorder="1" applyAlignment="1">
      <alignment horizontal="center" vertical="center"/>
    </xf>
    <xf numFmtId="0" fontId="127" fillId="40" borderId="0" xfId="0" applyFont="1" applyFill="1" applyBorder="1" applyAlignment="1">
      <alignment horizontal="center" vertical="center"/>
    </xf>
    <xf numFmtId="0" fontId="77" fillId="38" borderId="48" xfId="0" applyFont="1" applyFill="1" applyBorder="1" applyAlignment="1">
      <alignment horizontal="center" vertical="center" wrapText="1"/>
    </xf>
    <xf numFmtId="0" fontId="77" fillId="38" borderId="48" xfId="0" applyFont="1" applyFill="1" applyBorder="1" applyAlignment="1">
      <alignment horizontal="center" vertical="center"/>
    </xf>
    <xf numFmtId="2" fontId="77" fillId="38" borderId="48" xfId="0" applyNumberFormat="1" applyFont="1" applyFill="1" applyBorder="1" applyAlignment="1">
      <alignment horizontal="center" vertical="center"/>
    </xf>
    <xf numFmtId="1" fontId="77" fillId="38" borderId="48" xfId="0" applyNumberFormat="1" applyFont="1" applyFill="1" applyBorder="1" applyAlignment="1">
      <alignment horizontal="center" vertical="center"/>
    </xf>
    <xf numFmtId="0" fontId="77" fillId="0" borderId="48" xfId="0" applyFont="1" applyFill="1" applyBorder="1" applyAlignment="1">
      <alignment horizontal="center" vertical="center"/>
    </xf>
    <xf numFmtId="0" fontId="127" fillId="38" borderId="48" xfId="0" applyFont="1" applyFill="1" applyBorder="1" applyAlignment="1">
      <alignment horizontal="center" vertical="center"/>
    </xf>
    <xf numFmtId="1" fontId="127" fillId="37" borderId="0" xfId="0" applyNumberFormat="1" applyFont="1" applyFill="1" applyBorder="1" applyAlignment="1">
      <alignment horizontal="center" vertical="center"/>
    </xf>
    <xf numFmtId="2" fontId="123" fillId="0" borderId="0" xfId="0" applyNumberFormat="1" applyFont="1" applyBorder="1" applyAlignment="1">
      <alignment horizontal="center" vertical="center"/>
    </xf>
    <xf numFmtId="2" fontId="123" fillId="14" borderId="0" xfId="0" applyNumberFormat="1" applyFont="1" applyFill="1" applyBorder="1" applyAlignment="1">
      <alignment horizontal="center" vertical="center" wrapText="1"/>
    </xf>
    <xf numFmtId="0" fontId="123" fillId="14" borderId="0" xfId="0" applyFont="1" applyFill="1" applyBorder="1" applyAlignment="1">
      <alignment horizontal="center" vertical="center" wrapText="1"/>
    </xf>
    <xf numFmtId="0" fontId="108" fillId="14" borderId="0" xfId="0" applyFont="1" applyFill="1" applyBorder="1" applyAlignment="1">
      <alignment horizontal="center" vertical="center" wrapText="1"/>
    </xf>
    <xf numFmtId="2" fontId="14" fillId="0" borderId="0" xfId="0" applyNumberFormat="1" applyFont="1" applyAlignment="1">
      <alignment horizontal="center"/>
    </xf>
    <xf numFmtId="1" fontId="108" fillId="14" borderId="0" xfId="0" applyNumberFormat="1" applyFont="1" applyFill="1" applyBorder="1" applyAlignment="1">
      <alignment horizontal="center" vertical="center" wrapText="1"/>
    </xf>
    <xf numFmtId="1" fontId="127" fillId="40" borderId="0" xfId="0" applyNumberFormat="1" applyFont="1" applyFill="1" applyBorder="1" applyAlignment="1">
      <alignment horizontal="center" vertical="center"/>
    </xf>
    <xf numFmtId="2" fontId="77" fillId="0" borderId="0" xfId="0" applyNumberFormat="1" applyFont="1" applyFill="1" applyBorder="1" applyAlignment="1">
      <alignment horizontal="center" vertical="center"/>
    </xf>
    <xf numFmtId="0" fontId="123" fillId="0" borderId="0" xfId="0" applyFont="1" applyBorder="1" applyAlignment="1">
      <alignment horizontal="center" vertical="center"/>
    </xf>
    <xf numFmtId="1" fontId="108" fillId="0" borderId="0" xfId="0" applyNumberFormat="1" applyFont="1" applyBorder="1" applyAlignment="1">
      <alignment horizontal="center" vertical="center"/>
    </xf>
    <xf numFmtId="2" fontId="123" fillId="0" borderId="0" xfId="0" applyNumberFormat="1" applyFont="1" applyBorder="1" applyAlignment="1">
      <alignment horizontal="center" vertical="center" wrapText="1"/>
    </xf>
    <xf numFmtId="1" fontId="127" fillId="38" borderId="0" xfId="0" applyNumberFormat="1" applyFont="1" applyFill="1" applyBorder="1" applyAlignment="1">
      <alignment horizontal="center" vertical="center"/>
    </xf>
    <xf numFmtId="0" fontId="132" fillId="43" borderId="0" xfId="0" applyFont="1" applyFill="1" applyBorder="1" applyAlignment="1">
      <alignment horizontal="center" vertical="center" wrapText="1"/>
    </xf>
    <xf numFmtId="0" fontId="77" fillId="43" borderId="0" xfId="0" applyFont="1" applyFill="1" applyBorder="1" applyAlignment="1">
      <alignment horizontal="center" vertical="center"/>
    </xf>
    <xf numFmtId="2" fontId="77" fillId="43" borderId="0" xfId="0" applyNumberFormat="1" applyFont="1" applyFill="1" applyBorder="1" applyAlignment="1">
      <alignment horizontal="center" vertical="center"/>
    </xf>
    <xf numFmtId="0" fontId="127" fillId="43" borderId="0" xfId="0" applyFont="1" applyFill="1" applyBorder="1" applyAlignment="1">
      <alignment horizontal="center" vertical="center"/>
    </xf>
    <xf numFmtId="1" fontId="127" fillId="43" borderId="0" xfId="0" applyNumberFormat="1" applyFont="1" applyFill="1" applyBorder="1" applyAlignment="1">
      <alignment horizontal="center" vertical="center"/>
    </xf>
    <xf numFmtId="2" fontId="77" fillId="37" borderId="0" xfId="0" applyNumberFormat="1" applyFont="1" applyFill="1" applyBorder="1" applyAlignment="1">
      <alignment horizontal="center" vertical="center" wrapText="1"/>
    </xf>
    <xf numFmtId="2" fontId="108" fillId="0" borderId="0" xfId="0" applyNumberFormat="1" applyFont="1" applyBorder="1" applyAlignment="1">
      <alignment horizontal="center" vertical="center"/>
    </xf>
    <xf numFmtId="2" fontId="77" fillId="40" borderId="0" xfId="0" applyNumberFormat="1" applyFont="1" applyFill="1" applyBorder="1" applyAlignment="1">
      <alignment horizontal="center" vertical="center" wrapText="1"/>
    </xf>
    <xf numFmtId="0" fontId="127" fillId="40" borderId="0" xfId="0" applyFont="1" applyFill="1" applyBorder="1" applyAlignment="1">
      <alignment horizontal="center" vertical="center" wrapText="1"/>
    </xf>
    <xf numFmtId="0" fontId="77" fillId="0" borderId="0" xfId="0" applyFont="1" applyFill="1" applyBorder="1" applyAlignment="1">
      <alignment horizontal="center" vertical="center" wrapText="1"/>
    </xf>
    <xf numFmtId="1" fontId="77" fillId="40" borderId="0" xfId="0" applyNumberFormat="1" applyFont="1" applyFill="1" applyBorder="1" applyAlignment="1">
      <alignment horizontal="center" vertical="center" wrapText="1"/>
    </xf>
    <xf numFmtId="0" fontId="101" fillId="0" borderId="0" xfId="0" applyFont="1" applyFill="1" applyBorder="1" applyAlignment="1">
      <alignment horizontal="center" vertical="center" wrapText="1" readingOrder="1"/>
    </xf>
    <xf numFmtId="167" fontId="101" fillId="0" borderId="0" xfId="60" applyNumberFormat="1" applyFont="1" applyFill="1" applyBorder="1" applyAlignment="1">
      <alignment horizontal="right" vertical="center" wrapText="1" readingOrder="1"/>
    </xf>
    <xf numFmtId="3" fontId="101" fillId="0" borderId="0" xfId="0" applyNumberFormat="1" applyFont="1" applyFill="1" applyBorder="1" applyAlignment="1">
      <alignment horizontal="right" vertical="center" wrapText="1" readingOrder="1"/>
    </xf>
    <xf numFmtId="165" fontId="101" fillId="0" borderId="0" xfId="0" applyNumberFormat="1" applyFont="1" applyFill="1" applyBorder="1" applyAlignment="1">
      <alignment horizontal="right" vertical="center" wrapText="1" readingOrder="1"/>
    </xf>
    <xf numFmtId="0" fontId="101" fillId="0" borderId="5" xfId="0" applyFont="1" applyFill="1" applyBorder="1" applyAlignment="1">
      <alignment horizontal="center" vertical="center" wrapText="1" readingOrder="1"/>
    </xf>
    <xf numFmtId="167" fontId="101" fillId="0" borderId="5" xfId="60" applyNumberFormat="1" applyFont="1" applyFill="1" applyBorder="1" applyAlignment="1">
      <alignment horizontal="right" vertical="center" wrapText="1" readingOrder="1"/>
    </xf>
    <xf numFmtId="3" fontId="101" fillId="0" borderId="5" xfId="0" applyNumberFormat="1" applyFont="1" applyFill="1" applyBorder="1" applyAlignment="1">
      <alignment horizontal="right" vertical="center" wrapText="1" readingOrder="1"/>
    </xf>
    <xf numFmtId="180" fontId="101" fillId="0" borderId="5" xfId="60" applyNumberFormat="1" applyFont="1" applyFill="1" applyBorder="1" applyAlignment="1">
      <alignment horizontal="right" vertical="center" wrapText="1" readingOrder="1"/>
    </xf>
    <xf numFmtId="9" fontId="101" fillId="0" borderId="5" xfId="58" applyFont="1" applyFill="1" applyBorder="1" applyAlignment="1">
      <alignment horizontal="right" vertical="center" wrapText="1" readingOrder="1"/>
    </xf>
    <xf numFmtId="165" fontId="101" fillId="0" borderId="5" xfId="0" applyNumberFormat="1" applyFont="1" applyFill="1" applyBorder="1" applyAlignment="1">
      <alignment horizontal="right" vertical="center" wrapText="1" readingOrder="1"/>
    </xf>
    <xf numFmtId="0" fontId="126" fillId="0" borderId="0" xfId="0" applyFont="1" applyBorder="1" applyAlignment="1">
      <alignment horizontal="left" vertical="center" readingOrder="1"/>
    </xf>
    <xf numFmtId="0" fontId="123" fillId="0" borderId="0" xfId="0" applyFont="1" applyBorder="1" applyAlignment="1">
      <alignment horizontal="left" vertical="center" readingOrder="1"/>
    </xf>
    <xf numFmtId="184" fontId="101" fillId="0" borderId="36" xfId="0" applyNumberFormat="1" applyFont="1" applyFill="1" applyBorder="1" applyAlignment="1">
      <alignment horizontal="left" vertical="center" wrapText="1" readingOrder="1"/>
    </xf>
    <xf numFmtId="184" fontId="101" fillId="0" borderId="0" xfId="0" applyNumberFormat="1" applyFont="1" applyFill="1" applyBorder="1" applyAlignment="1">
      <alignment horizontal="left" vertical="center" wrapText="1" readingOrder="1"/>
    </xf>
    <xf numFmtId="184" fontId="101" fillId="0" borderId="0" xfId="60" applyNumberFormat="1" applyFont="1" applyFill="1" applyBorder="1" applyAlignment="1">
      <alignment horizontal="left" vertical="center" wrapText="1" readingOrder="1"/>
    </xf>
    <xf numFmtId="184" fontId="101" fillId="0" borderId="5" xfId="60" applyNumberFormat="1" applyFont="1" applyFill="1" applyBorder="1" applyAlignment="1">
      <alignment horizontal="left" vertical="center" wrapText="1" readingOrder="1"/>
    </xf>
    <xf numFmtId="0" fontId="133" fillId="0" borderId="0" xfId="0" applyFont="1" applyBorder="1" applyAlignment="1">
      <alignment vertical="center" wrapText="1" readingOrder="1"/>
    </xf>
    <xf numFmtId="0" fontId="110" fillId="0" borderId="39" xfId="0" applyFont="1" applyBorder="1" applyAlignment="1">
      <alignment horizontal="center" vertical="center" wrapText="1" readingOrder="1"/>
    </xf>
    <xf numFmtId="0" fontId="110" fillId="0" borderId="40" xfId="0" applyFont="1" applyBorder="1" applyAlignment="1">
      <alignment horizontal="center" vertical="center" wrapText="1" readingOrder="1"/>
    </xf>
    <xf numFmtId="0" fontId="110" fillId="0" borderId="66" xfId="0" applyFont="1" applyBorder="1" applyAlignment="1">
      <alignment horizontal="center" vertical="center" wrapText="1" readingOrder="1"/>
    </xf>
    <xf numFmtId="0" fontId="110" fillId="0" borderId="0" xfId="0" applyFont="1" applyBorder="1" applyAlignment="1">
      <alignment horizontal="center" vertical="center" wrapText="1" readingOrder="1"/>
    </xf>
    <xf numFmtId="10" fontId="110" fillId="0" borderId="74" xfId="0" applyNumberFormat="1" applyFont="1" applyBorder="1" applyAlignment="1">
      <alignment horizontal="right" vertical="center" wrapText="1" readingOrder="1"/>
    </xf>
    <xf numFmtId="10" fontId="110" fillId="0" borderId="0" xfId="0" applyNumberFormat="1" applyFont="1" applyBorder="1" applyAlignment="1">
      <alignment horizontal="right" vertical="center" wrapText="1" readingOrder="1"/>
    </xf>
    <xf numFmtId="0" fontId="110" fillId="0" borderId="5" xfId="0" applyFont="1" applyBorder="1" applyAlignment="1">
      <alignment horizontal="center" vertical="center" wrapText="1" readingOrder="1"/>
    </xf>
    <xf numFmtId="10" fontId="110" fillId="0" borderId="5" xfId="0" applyNumberFormat="1" applyFont="1" applyBorder="1" applyAlignment="1">
      <alignment horizontal="right" vertical="center" wrapText="1" readingOrder="1"/>
    </xf>
    <xf numFmtId="0" fontId="14" fillId="0" borderId="0" xfId="0" applyFont="1" applyFill="1" applyAlignment="1">
      <alignment vertical="top"/>
    </xf>
    <xf numFmtId="173" fontId="46" fillId="0" borderId="7" xfId="51" applyNumberFormat="1" applyFont="1" applyFill="1" applyBorder="1" applyAlignment="1" applyProtection="1">
      <alignment horizontal="right" vertical="center"/>
      <protection locked="0"/>
    </xf>
    <xf numFmtId="173" fontId="46" fillId="0" borderId="0" xfId="51" applyNumberFormat="1" applyFont="1" applyFill="1" applyBorder="1" applyAlignment="1" applyProtection="1">
      <alignment horizontal="right" vertical="center"/>
      <protection locked="0"/>
    </xf>
    <xf numFmtId="173" fontId="46" fillId="0" borderId="0" xfId="51" applyNumberFormat="1" applyFont="1" applyFill="1" applyBorder="1" applyAlignment="1" applyProtection="1">
      <alignment horizontal="right" vertical="center"/>
    </xf>
    <xf numFmtId="173" fontId="46" fillId="0" borderId="5" xfId="51" applyNumberFormat="1" applyFont="1" applyFill="1" applyBorder="1" applyAlignment="1" applyProtection="1">
      <alignment horizontal="right" vertical="center"/>
    </xf>
    <xf numFmtId="178" fontId="46" fillId="0" borderId="5" xfId="51" applyNumberFormat="1" applyFont="1" applyFill="1" applyBorder="1" applyAlignment="1" applyProtection="1">
      <alignment horizontal="right" vertical="center"/>
      <protection locked="0"/>
    </xf>
    <xf numFmtId="179" fontId="13" fillId="0" borderId="5" xfId="0" applyNumberFormat="1" applyFont="1" applyFill="1" applyBorder="1"/>
    <xf numFmtId="0" fontId="101" fillId="0" borderId="0" xfId="0" applyFont="1" applyAlignment="1">
      <alignment vertical="center"/>
    </xf>
    <xf numFmtId="173" fontId="13" fillId="0" borderId="0" xfId="0" applyNumberFormat="1" applyFont="1" applyFill="1" applyBorder="1" applyAlignment="1">
      <alignment vertical="center"/>
    </xf>
    <xf numFmtId="2" fontId="13" fillId="0" borderId="0" xfId="0" applyNumberFormat="1" applyFont="1" applyFill="1" applyBorder="1" applyAlignment="1">
      <alignment vertical="center"/>
    </xf>
    <xf numFmtId="2" fontId="13" fillId="0" borderId="0" xfId="0" applyNumberFormat="1" applyFont="1" applyFill="1" applyBorder="1" applyAlignment="1">
      <alignment horizontal="right" vertical="center"/>
    </xf>
    <xf numFmtId="2" fontId="13" fillId="0" borderId="0" xfId="0" applyNumberFormat="1" applyFont="1" applyAlignment="1">
      <alignment horizontal="right"/>
    </xf>
    <xf numFmtId="0" fontId="101" fillId="0" borderId="0" xfId="0" applyFont="1" applyAlignment="1">
      <alignment vertical="center" wrapText="1"/>
    </xf>
    <xf numFmtId="2" fontId="13" fillId="0" borderId="0" xfId="0" applyNumberFormat="1" applyFont="1" applyAlignment="1">
      <alignment horizontal="right" vertical="center"/>
    </xf>
    <xf numFmtId="0" fontId="101" fillId="0" borderId="0" xfId="0" applyFont="1" applyFill="1" applyAlignment="1">
      <alignment vertical="center"/>
    </xf>
    <xf numFmtId="0" fontId="14" fillId="0" borderId="23" xfId="0" applyFont="1" applyBorder="1" applyAlignment="1"/>
    <xf numFmtId="0" fontId="13" fillId="0" borderId="0" xfId="0" applyFont="1" applyFill="1" applyBorder="1" applyAlignment="1">
      <alignment horizontal="left" vertical="center"/>
    </xf>
    <xf numFmtId="185" fontId="13" fillId="0" borderId="0" xfId="0" applyNumberFormat="1" applyFont="1" applyFill="1" applyBorder="1" applyAlignment="1">
      <alignment vertical="center"/>
    </xf>
    <xf numFmtId="185" fontId="13" fillId="0" borderId="0" xfId="0" applyNumberFormat="1" applyFont="1" applyFill="1" applyBorder="1" applyAlignment="1">
      <alignment horizontal="right" vertical="center"/>
    </xf>
    <xf numFmtId="2" fontId="13" fillId="0" borderId="0" xfId="0" applyNumberFormat="1" applyFont="1"/>
    <xf numFmtId="0" fontId="32" fillId="0" borderId="46" xfId="0" applyFont="1" applyBorder="1" applyAlignment="1">
      <alignment vertical="center" wrapText="1"/>
    </xf>
    <xf numFmtId="0" fontId="12" fillId="0" borderId="46" xfId="0" applyFont="1" applyFill="1" applyBorder="1" applyAlignment="1">
      <alignment vertical="center" wrapText="1"/>
    </xf>
    <xf numFmtId="0" fontId="14" fillId="0" borderId="0" xfId="0" applyFont="1" applyAlignment="1">
      <alignment vertical="center" wrapText="1"/>
    </xf>
    <xf numFmtId="0" fontId="14" fillId="0" borderId="0" xfId="0" applyFont="1" applyAlignment="1">
      <alignment horizontal="center" wrapText="1"/>
    </xf>
    <xf numFmtId="0" fontId="59" fillId="3" borderId="0" xfId="0" applyFont="1" applyFill="1" applyAlignment="1">
      <alignment horizontal="left" wrapText="1"/>
    </xf>
    <xf numFmtId="9" fontId="13" fillId="0" borderId="0" xfId="0" applyNumberFormat="1" applyFont="1" applyBorder="1" applyAlignment="1">
      <alignment horizontal="center" vertical="center" wrapText="1"/>
    </xf>
    <xf numFmtId="10" fontId="13" fillId="0" borderId="0" xfId="0" applyNumberFormat="1" applyFont="1" applyBorder="1" applyAlignment="1">
      <alignment horizontal="center" vertical="center" wrapText="1"/>
    </xf>
    <xf numFmtId="0" fontId="59" fillId="3" borderId="0" xfId="0" applyFont="1" applyFill="1" applyBorder="1" applyAlignment="1">
      <alignment horizontal="left" wrapText="1"/>
    </xf>
    <xf numFmtId="181" fontId="13" fillId="0" borderId="0" xfId="0" applyNumberFormat="1" applyFont="1" applyBorder="1" applyAlignment="1">
      <alignment horizontal="center" vertical="center" wrapText="1"/>
    </xf>
    <xf numFmtId="181" fontId="13" fillId="0" borderId="5" xfId="0" applyNumberFormat="1" applyFont="1" applyBorder="1" applyAlignment="1">
      <alignment horizontal="center" vertical="center" wrapText="1"/>
    </xf>
    <xf numFmtId="0" fontId="12" fillId="3" borderId="0" xfId="0" applyFont="1" applyFill="1" applyAlignment="1">
      <alignment horizontal="center" vertical="center" wrapText="1"/>
    </xf>
    <xf numFmtId="182" fontId="13" fillId="0" borderId="0" xfId="0" applyNumberFormat="1" applyFont="1"/>
    <xf numFmtId="182" fontId="13" fillId="0" borderId="0" xfId="0" applyNumberFormat="1" applyFont="1" applyBorder="1"/>
    <xf numFmtId="182" fontId="13" fillId="3" borderId="0" xfId="0" applyNumberFormat="1" applyFont="1" applyFill="1" applyBorder="1"/>
    <xf numFmtId="0" fontId="13" fillId="3" borderId="0" xfId="0" applyFont="1" applyFill="1" applyBorder="1"/>
    <xf numFmtId="182" fontId="13" fillId="0" borderId="5" xfId="0" applyNumberFormat="1" applyFont="1" applyBorder="1" applyAlignment="1">
      <alignment vertical="center"/>
    </xf>
    <xf numFmtId="0" fontId="13" fillId="3" borderId="5" xfId="0" applyFont="1" applyFill="1" applyBorder="1"/>
    <xf numFmtId="0" fontId="13" fillId="3" borderId="0" xfId="0" applyFont="1" applyFill="1"/>
    <xf numFmtId="0" fontId="13" fillId="3" borderId="5" xfId="0" applyFont="1" applyFill="1" applyBorder="1" applyAlignment="1">
      <alignment vertical="center"/>
    </xf>
    <xf numFmtId="0" fontId="12" fillId="3" borderId="0" xfId="0" applyFont="1" applyFill="1" applyBorder="1" applyAlignment="1">
      <alignment vertical="center"/>
    </xf>
    <xf numFmtId="176" fontId="13" fillId="0" borderId="5" xfId="60" applyNumberFormat="1" applyFont="1" applyBorder="1" applyAlignment="1">
      <alignment horizontal="center"/>
    </xf>
    <xf numFmtId="0" fontId="100" fillId="0" borderId="0" xfId="0" applyFont="1" applyFill="1" applyBorder="1"/>
    <xf numFmtId="177" fontId="13" fillId="0" borderId="0" xfId="60" applyNumberFormat="1" applyFont="1" applyFill="1" applyBorder="1" applyAlignment="1">
      <alignment horizontal="center"/>
    </xf>
    <xf numFmtId="177" fontId="100" fillId="0" borderId="0" xfId="60" applyNumberFormat="1" applyFont="1" applyFill="1" applyBorder="1" applyAlignment="1">
      <alignment horizontal="center"/>
    </xf>
    <xf numFmtId="0" fontId="0" fillId="0" borderId="16" xfId="0" applyBorder="1" applyAlignment="1">
      <alignment horizontal="left" vertical="top" wrapText="1"/>
    </xf>
    <xf numFmtId="0" fontId="34" fillId="0" borderId="25" xfId="0" applyFont="1" applyBorder="1" applyAlignment="1">
      <alignment horizontal="left" vertical="top"/>
    </xf>
    <xf numFmtId="0" fontId="7" fillId="0" borderId="25" xfId="0" applyFont="1" applyBorder="1" applyAlignment="1">
      <alignment vertical="top"/>
    </xf>
    <xf numFmtId="0" fontId="5" fillId="0" borderId="16" xfId="34" applyBorder="1" applyAlignment="1">
      <alignment horizontal="left" vertical="top" wrapText="1"/>
    </xf>
    <xf numFmtId="0" fontId="19" fillId="0" borderId="28" xfId="0" applyFont="1" applyFill="1" applyBorder="1" applyAlignment="1">
      <alignment vertical="center"/>
    </xf>
    <xf numFmtId="0" fontId="42" fillId="0" borderId="0" xfId="0" applyFont="1" applyFill="1"/>
    <xf numFmtId="0" fontId="28" fillId="0" borderId="0" xfId="0" applyFont="1" applyFill="1" applyAlignment="1">
      <alignment vertical="center"/>
    </xf>
    <xf numFmtId="0" fontId="102" fillId="0" borderId="25" xfId="0" applyFont="1" applyBorder="1" applyAlignment="1">
      <alignment horizontal="center" vertical="center"/>
    </xf>
    <xf numFmtId="0" fontId="14" fillId="0" borderId="0" xfId="0" applyFont="1" applyAlignment="1">
      <alignment horizontal="center" vertical="center"/>
    </xf>
    <xf numFmtId="0" fontId="14" fillId="0" borderId="5" xfId="0" applyFont="1" applyBorder="1" applyAlignment="1">
      <alignment horizontal="center" vertical="center" wrapText="1"/>
    </xf>
    <xf numFmtId="0" fontId="12" fillId="3" borderId="0"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0" xfId="0" applyFont="1" applyFill="1" applyBorder="1" applyAlignment="1">
      <alignment horizontal="center"/>
    </xf>
    <xf numFmtId="0" fontId="12" fillId="3" borderId="7" xfId="0" applyFont="1" applyFill="1" applyBorder="1" applyAlignment="1">
      <alignment horizontal="center" vertical="center" wrapText="1"/>
    </xf>
    <xf numFmtId="0" fontId="13" fillId="0" borderId="0" xfId="0" applyFont="1" applyAlignment="1"/>
    <xf numFmtId="0" fontId="1" fillId="0" borderId="0" xfId="0" applyFont="1" applyAlignment="1"/>
    <xf numFmtId="0" fontId="7" fillId="0" borderId="0" xfId="0" applyFont="1" applyBorder="1" applyAlignment="1">
      <alignment horizontal="center" vertical="center"/>
    </xf>
    <xf numFmtId="0" fontId="34" fillId="0" borderId="0" xfId="0" applyFont="1" applyFill="1" applyAlignment="1">
      <alignment horizontal="left"/>
    </xf>
    <xf numFmtId="0" fontId="12" fillId="3" borderId="31" xfId="0" applyFont="1" applyFill="1" applyBorder="1" applyAlignment="1">
      <alignment horizontal="center" vertical="center" wrapText="1"/>
    </xf>
    <xf numFmtId="0" fontId="14" fillId="0" borderId="0" xfId="0" applyFont="1" applyAlignment="1"/>
    <xf numFmtId="0" fontId="12" fillId="3" borderId="0" xfId="0" applyFont="1" applyFill="1"/>
    <xf numFmtId="0" fontId="73" fillId="37" borderId="0" xfId="0" applyFont="1" applyFill="1" applyAlignment="1">
      <alignment horizontal="center" vertical="center"/>
    </xf>
    <xf numFmtId="2" fontId="73" fillId="37" borderId="0" xfId="0" applyNumberFormat="1" applyFont="1" applyFill="1" applyAlignment="1">
      <alignment horizontal="center" vertical="center"/>
    </xf>
    <xf numFmtId="0" fontId="73" fillId="0" borderId="0" xfId="0" applyFont="1" applyAlignment="1">
      <alignment horizontal="center" vertical="center"/>
    </xf>
    <xf numFmtId="0" fontId="46" fillId="0" borderId="0" xfId="0" applyFont="1" applyAlignment="1">
      <alignment horizontal="center" vertical="center"/>
    </xf>
    <xf numFmtId="2" fontId="46" fillId="0" borderId="0" xfId="0" applyNumberFormat="1" applyFont="1" applyAlignment="1">
      <alignment horizontal="center" vertical="center"/>
    </xf>
    <xf numFmtId="0" fontId="73" fillId="40" borderId="0" xfId="0" applyFont="1" applyFill="1" applyAlignment="1">
      <alignment horizontal="center" vertical="center"/>
    </xf>
    <xf numFmtId="2" fontId="73" fillId="40" borderId="0" xfId="0" applyNumberFormat="1" applyFont="1" applyFill="1" applyAlignment="1">
      <alignment horizontal="center" vertical="center"/>
    </xf>
    <xf numFmtId="0" fontId="102" fillId="0" borderId="25" xfId="0" applyFont="1" applyBorder="1" applyAlignment="1">
      <alignment horizontal="center" vertical="center" wrapText="1"/>
    </xf>
    <xf numFmtId="0" fontId="14" fillId="0" borderId="0" xfId="0" applyFont="1" applyAlignment="1">
      <alignment horizontal="center" vertical="center" wrapText="1"/>
    </xf>
    <xf numFmtId="0" fontId="1" fillId="0" borderId="0" xfId="0" applyFont="1" applyAlignment="1">
      <alignment wrapText="1"/>
    </xf>
    <xf numFmtId="2" fontId="73" fillId="40" borderId="0" xfId="0" applyNumberFormat="1" applyFont="1" applyFill="1" applyAlignment="1">
      <alignment horizontal="center" vertical="center" wrapText="1"/>
    </xf>
    <xf numFmtId="0" fontId="12" fillId="3" borderId="6" xfId="0" applyFont="1" applyFill="1" applyBorder="1" applyAlignment="1">
      <alignment horizontal="center"/>
    </xf>
    <xf numFmtId="0" fontId="13" fillId="39" borderId="0" xfId="0" applyFont="1" applyFill="1" applyBorder="1" applyAlignment="1">
      <alignment horizontal="center" vertical="center" wrapText="1"/>
    </xf>
    <xf numFmtId="0" fontId="13" fillId="0" borderId="48" xfId="0" applyFont="1" applyBorder="1" applyAlignment="1">
      <alignment horizontal="center" vertical="center" wrapText="1"/>
    </xf>
    <xf numFmtId="0" fontId="12" fillId="3" borderId="31" xfId="0" applyFont="1" applyFill="1" applyBorder="1" applyAlignment="1">
      <alignment horizontal="center"/>
    </xf>
    <xf numFmtId="0" fontId="12" fillId="3" borderId="0" xfId="0" applyFont="1" applyFill="1" applyBorder="1" applyAlignment="1"/>
    <xf numFmtId="0" fontId="101" fillId="7" borderId="56" xfId="0" applyFont="1" applyFill="1" applyBorder="1" applyAlignment="1">
      <alignment horizontal="center" vertical="center"/>
    </xf>
    <xf numFmtId="0" fontId="82" fillId="0" borderId="0" xfId="64" applyFont="1" applyAlignment="1"/>
    <xf numFmtId="0" fontId="20" fillId="0" borderId="0" xfId="0" applyFont="1" applyFill="1" applyAlignment="1">
      <alignment vertical="center"/>
    </xf>
    <xf numFmtId="0" fontId="1" fillId="0" borderId="0" xfId="37" applyFont="1" applyFill="1" applyAlignment="1">
      <alignment vertical="center" wrapText="1"/>
    </xf>
    <xf numFmtId="4" fontId="1" fillId="0" borderId="0" xfId="0" applyNumberFormat="1" applyFont="1"/>
    <xf numFmtId="4" fontId="1" fillId="0" borderId="5" xfId="0" applyNumberFormat="1" applyFont="1" applyBorder="1"/>
    <xf numFmtId="4" fontId="96" fillId="0" borderId="0" xfId="0" applyNumberFormat="1" applyFont="1"/>
    <xf numFmtId="2" fontId="96" fillId="0" borderId="0" xfId="0" applyNumberFormat="1" applyFont="1" applyAlignment="1"/>
    <xf numFmtId="43" fontId="96" fillId="0" borderId="0" xfId="0" applyNumberFormat="1" applyFont="1"/>
    <xf numFmtId="0" fontId="96" fillId="0" borderId="0" xfId="0" applyFont="1"/>
    <xf numFmtId="0" fontId="134" fillId="0" borderId="0" xfId="0" applyFont="1" applyFill="1"/>
    <xf numFmtId="0" fontId="135" fillId="0" borderId="0" xfId="1" applyFont="1" applyAlignment="1">
      <alignment wrapText="1"/>
    </xf>
    <xf numFmtId="4" fontId="34" fillId="0" borderId="0" xfId="57" applyNumberFormat="1" applyFont="1" applyFill="1" applyBorder="1" applyAlignment="1" applyProtection="1">
      <alignment vertical="center" wrapText="1"/>
      <protection locked="0"/>
    </xf>
    <xf numFmtId="4" fontId="38" fillId="0" borderId="0" xfId="57" applyNumberFormat="1" applyFont="1" applyFill="1" applyBorder="1" applyAlignment="1" applyProtection="1">
      <alignment vertical="center" wrapText="1"/>
      <protection locked="0"/>
    </xf>
    <xf numFmtId="0" fontId="38" fillId="0" borderId="0" xfId="54" applyFont="1" applyFill="1" applyBorder="1" applyAlignment="1" applyProtection="1">
      <alignment horizontal="left" vertical="center" wrapText="1" indent="2"/>
    </xf>
    <xf numFmtId="0" fontId="34" fillId="0" borderId="5" xfId="54" applyFont="1" applyFill="1" applyBorder="1" applyAlignment="1" applyProtection="1">
      <alignment horizontal="left" vertical="center" wrapText="1"/>
    </xf>
    <xf numFmtId="4" fontId="34" fillId="0" borderId="5" xfId="57" applyNumberFormat="1" applyFont="1" applyFill="1" applyBorder="1" applyAlignment="1">
      <alignment vertical="center"/>
    </xf>
    <xf numFmtId="4" fontId="34" fillId="0" borderId="5" xfId="57" applyNumberFormat="1" applyFont="1" applyBorder="1" applyAlignment="1">
      <alignment vertical="center"/>
    </xf>
    <xf numFmtId="4" fontId="34" fillId="0" borderId="0" xfId="1" applyNumberFormat="1" applyFont="1" applyAlignment="1">
      <alignment vertical="center"/>
    </xf>
    <xf numFmtId="4" fontId="7" fillId="0" borderId="0" xfId="1" applyNumberFormat="1" applyFont="1" applyAlignment="1">
      <alignment vertical="center"/>
    </xf>
    <xf numFmtId="4" fontId="38" fillId="0" borderId="0" xfId="1" applyNumberFormat="1" applyFont="1" applyAlignment="1">
      <alignment vertical="center"/>
    </xf>
    <xf numFmtId="4" fontId="34" fillId="0" borderId="5" xfId="1" applyNumberFormat="1" applyFont="1" applyBorder="1" applyAlignment="1">
      <alignment vertical="center"/>
    </xf>
    <xf numFmtId="0" fontId="38" fillId="0" borderId="0" xfId="54" applyFont="1" applyFill="1" applyBorder="1" applyAlignment="1" applyProtection="1">
      <alignment horizontal="left" vertical="center" wrapText="1" indent="1"/>
    </xf>
    <xf numFmtId="0" fontId="7" fillId="0" borderId="0" xfId="1" applyFont="1" applyAlignment="1">
      <alignment horizontal="left" vertical="center"/>
    </xf>
    <xf numFmtId="0" fontId="13" fillId="0" borderId="0" xfId="0" applyFont="1" applyAlignment="1"/>
    <xf numFmtId="0" fontId="1" fillId="0" borderId="0" xfId="0" applyFont="1" applyAlignment="1"/>
    <xf numFmtId="167" fontId="96" fillId="0" borderId="0" xfId="57" applyNumberFormat="1" applyFont="1"/>
    <xf numFmtId="167" fontId="7" fillId="0" borderId="0" xfId="57" applyNumberFormat="1" applyFont="1" applyFill="1" applyBorder="1" applyAlignment="1" applyProtection="1">
      <alignment vertical="center" wrapText="1"/>
      <protection locked="0"/>
    </xf>
    <xf numFmtId="167" fontId="7" fillId="0" borderId="0" xfId="57" applyNumberFormat="1" applyFont="1" applyFill="1" applyBorder="1"/>
    <xf numFmtId="169" fontId="7" fillId="0" borderId="0" xfId="57" applyNumberFormat="1" applyFont="1"/>
    <xf numFmtId="167" fontId="0" fillId="0" borderId="0" xfId="57" applyNumberFormat="1" applyFont="1"/>
    <xf numFmtId="0" fontId="7" fillId="0" borderId="5" xfId="0" applyFont="1" applyFill="1" applyBorder="1" applyAlignment="1">
      <alignment horizontal="center"/>
    </xf>
    <xf numFmtId="43" fontId="7" fillId="0" borderId="5" xfId="57" applyFont="1" applyFill="1" applyBorder="1"/>
    <xf numFmtId="43" fontId="7" fillId="0" borderId="0" xfId="57" applyFont="1" applyBorder="1" applyAlignment="1">
      <alignment vertical="center"/>
    </xf>
    <xf numFmtId="4" fontId="7" fillId="0" borderId="0" xfId="0" applyNumberFormat="1" applyFont="1"/>
    <xf numFmtId="4" fontId="32" fillId="0" borderId="0" xfId="37" applyNumberFormat="1" applyFont="1" applyFill="1" applyBorder="1" applyAlignment="1" applyProtection="1">
      <alignment horizontal="right" vertical="center" wrapText="1"/>
      <protection locked="0"/>
    </xf>
    <xf numFmtId="0" fontId="32" fillId="0" borderId="25" xfId="0" applyFont="1" applyBorder="1" applyAlignment="1">
      <alignment vertical="center"/>
    </xf>
    <xf numFmtId="0" fontId="32" fillId="0" borderId="25" xfId="0" applyFont="1" applyBorder="1" applyAlignment="1">
      <alignment vertical="center" wrapText="1"/>
    </xf>
    <xf numFmtId="4" fontId="7" fillId="0" borderId="0" xfId="0" applyNumberFormat="1" applyFont="1" applyBorder="1"/>
    <xf numFmtId="4" fontId="7" fillId="0" borderId="5" xfId="0" applyNumberFormat="1" applyFont="1" applyBorder="1"/>
    <xf numFmtId="0" fontId="7" fillId="0" borderId="0" xfId="0" applyFont="1" applyAlignment="1"/>
    <xf numFmtId="0" fontId="47" fillId="0" borderId="0" xfId="0" applyFont="1" applyFill="1" applyBorder="1" applyAlignment="1">
      <alignment wrapText="1"/>
    </xf>
    <xf numFmtId="0" fontId="22" fillId="0" borderId="0" xfId="34" applyFont="1" applyFill="1" applyAlignment="1">
      <alignment horizontal="center" vertical="center"/>
    </xf>
    <xf numFmtId="0" fontId="7" fillId="0" borderId="0" xfId="1" applyFont="1" applyAlignment="1">
      <alignment horizontal="right"/>
    </xf>
    <xf numFmtId="0" fontId="94" fillId="0" borderId="0" xfId="1" applyFont="1" applyFill="1" applyAlignment="1">
      <alignment horizontal="right" vertical="center"/>
    </xf>
    <xf numFmtId="0" fontId="7" fillId="0" borderId="0" xfId="1" applyFont="1" applyFill="1" applyBorder="1" applyAlignment="1">
      <alignment horizontal="right" wrapText="1"/>
    </xf>
    <xf numFmtId="0" fontId="7" fillId="2" borderId="0" xfId="1" applyFont="1" applyFill="1" applyBorder="1" applyAlignment="1">
      <alignment horizontal="right" wrapText="1"/>
    </xf>
    <xf numFmtId="4" fontId="96" fillId="0" borderId="0" xfId="1" applyNumberFormat="1" applyFont="1" applyAlignment="1"/>
    <xf numFmtId="0" fontId="32" fillId="0" borderId="25" xfId="0" applyFont="1" applyBorder="1" applyAlignment="1">
      <alignment horizontal="center" vertical="center" wrapText="1"/>
    </xf>
    <xf numFmtId="0" fontId="22" fillId="0" borderId="0" xfId="34" applyFont="1" applyFill="1" applyAlignment="1">
      <alignment horizontal="center" vertical="center"/>
    </xf>
    <xf numFmtId="0" fontId="34" fillId="0" borderId="0" xfId="0" applyFont="1" applyFill="1" applyAlignment="1">
      <alignment horizontal="left"/>
    </xf>
    <xf numFmtId="0" fontId="34" fillId="0" borderId="25" xfId="51" applyFont="1" applyFill="1" applyBorder="1" applyAlignment="1" applyProtection="1">
      <alignment horizontal="center" vertical="center"/>
    </xf>
    <xf numFmtId="176" fontId="1" fillId="0" borderId="0" xfId="57" applyNumberFormat="1" applyFont="1" applyFill="1" applyBorder="1" applyAlignment="1">
      <alignment wrapText="1"/>
    </xf>
    <xf numFmtId="176" fontId="1" fillId="0" borderId="5" xfId="57" applyNumberFormat="1" applyFont="1" applyFill="1" applyBorder="1" applyAlignment="1">
      <alignment wrapText="1"/>
    </xf>
    <xf numFmtId="176" fontId="7" fillId="0" borderId="0" xfId="57" applyNumberFormat="1" applyFont="1" applyBorder="1"/>
    <xf numFmtId="176" fontId="1" fillId="0" borderId="0" xfId="57" applyNumberFormat="1" applyFont="1" applyFill="1" applyBorder="1" applyAlignment="1">
      <alignment vertical="center"/>
    </xf>
    <xf numFmtId="176" fontId="7" fillId="0" borderId="0" xfId="57" applyNumberFormat="1" applyFont="1" applyAlignment="1">
      <alignment vertical="center"/>
    </xf>
    <xf numFmtId="176" fontId="7" fillId="0" borderId="5" xfId="57" applyNumberFormat="1" applyFont="1" applyBorder="1"/>
    <xf numFmtId="176" fontId="7" fillId="0" borderId="5" xfId="57" applyNumberFormat="1" applyFont="1" applyBorder="1" applyAlignment="1">
      <alignment vertical="center"/>
    </xf>
    <xf numFmtId="176" fontId="7" fillId="0" borderId="0" xfId="57" applyNumberFormat="1" applyFont="1"/>
    <xf numFmtId="4" fontId="7" fillId="0" borderId="0" xfId="57" applyNumberFormat="1" applyFont="1"/>
    <xf numFmtId="4" fontId="1" fillId="0" borderId="0" xfId="57" applyNumberFormat="1" applyFont="1" applyFill="1" applyBorder="1" applyAlignment="1">
      <alignment vertical="center"/>
    </xf>
    <xf numFmtId="4" fontId="7" fillId="0" borderId="5" xfId="57" applyNumberFormat="1" applyFont="1" applyBorder="1"/>
    <xf numFmtId="0" fontId="38" fillId="0" borderId="0" xfId="0" applyFont="1" applyAlignment="1">
      <alignment vertical="center"/>
    </xf>
    <xf numFmtId="4" fontId="7" fillId="0" borderId="25" xfId="54" applyNumberFormat="1" applyFont="1" applyFill="1" applyBorder="1" applyAlignment="1" applyProtection="1">
      <alignment horizontal="right" vertical="center" wrapText="1"/>
    </xf>
    <xf numFmtId="0" fontId="34" fillId="0" borderId="0" xfId="0" applyFont="1" applyFill="1" applyBorder="1" applyAlignment="1">
      <alignment horizontal="left" vertical="center"/>
    </xf>
    <xf numFmtId="4" fontId="88" fillId="0" borderId="0" xfId="54" applyNumberFormat="1" applyFont="1" applyFill="1" applyBorder="1" applyAlignment="1" applyProtection="1">
      <alignment horizontal="center" vertical="center" wrapText="1"/>
    </xf>
    <xf numFmtId="4" fontId="7" fillId="0" borderId="0" xfId="1" applyNumberFormat="1" applyFont="1" applyAlignment="1"/>
    <xf numFmtId="0" fontId="7" fillId="0" borderId="0" xfId="51" applyFont="1" applyFill="1" applyBorder="1" applyAlignment="1" applyProtection="1">
      <alignment horizontal="left" vertical="center" wrapText="1" indent="1"/>
    </xf>
    <xf numFmtId="0" fontId="37" fillId="0" borderId="0" xfId="0" applyFont="1" applyFill="1" applyBorder="1" applyAlignment="1">
      <alignment horizontal="left" vertical="center" wrapText="1" indent="1"/>
    </xf>
    <xf numFmtId="9" fontId="7" fillId="0" borderId="0" xfId="58" applyFont="1"/>
    <xf numFmtId="9" fontId="7" fillId="0" borderId="5" xfId="58" applyFont="1" applyBorder="1"/>
    <xf numFmtId="0" fontId="53" fillId="48" borderId="0" xfId="0" applyFont="1" applyFill="1"/>
    <xf numFmtId="0" fontId="0" fillId="0" borderId="0" xfId="0" quotePrefix="1" applyAlignment="1">
      <alignment horizontal="right"/>
    </xf>
    <xf numFmtId="0" fontId="0" fillId="0" borderId="0" xfId="0" applyAlignment="1">
      <alignment horizontal="right"/>
    </xf>
    <xf numFmtId="0" fontId="12" fillId="3" borderId="6" xfId="0" applyFont="1" applyFill="1" applyBorder="1" applyAlignment="1">
      <alignment horizontal="center" vertical="center" wrapText="1"/>
    </xf>
    <xf numFmtId="0" fontId="12" fillId="3" borderId="7" xfId="0" applyFont="1" applyFill="1" applyBorder="1" applyAlignment="1">
      <alignment horizontal="center" vertical="center" wrapText="1"/>
    </xf>
    <xf numFmtId="0" fontId="12" fillId="3" borderId="0" xfId="0" applyFont="1" applyFill="1" applyBorder="1" applyAlignment="1">
      <alignment horizontal="center" vertical="center" wrapText="1"/>
    </xf>
    <xf numFmtId="0" fontId="12" fillId="3" borderId="0" xfId="0" applyFont="1" applyFill="1" applyBorder="1" applyAlignment="1">
      <alignment horizontal="center" vertical="center"/>
    </xf>
    <xf numFmtId="0" fontId="34" fillId="0" borderId="25" xfId="51" applyFont="1" applyFill="1" applyBorder="1" applyAlignment="1" applyProtection="1">
      <alignment horizontal="center" vertical="center"/>
    </xf>
    <xf numFmtId="0" fontId="12" fillId="3" borderId="31" xfId="0" applyFont="1" applyFill="1" applyBorder="1" applyAlignment="1">
      <alignment horizontal="center" vertical="center" wrapText="1"/>
    </xf>
    <xf numFmtId="0" fontId="12" fillId="3" borderId="31" xfId="0" applyFont="1" applyFill="1" applyBorder="1" applyAlignment="1">
      <alignment horizontal="center" vertical="center"/>
    </xf>
    <xf numFmtId="0" fontId="12" fillId="3" borderId="0" xfId="0" applyFont="1" applyFill="1" applyBorder="1" applyAlignment="1">
      <alignment horizontal="left" vertical="center" wrapText="1"/>
    </xf>
    <xf numFmtId="0" fontId="14" fillId="0" borderId="0" xfId="0" applyFont="1" applyAlignment="1">
      <alignment horizontal="left" vertical="top" wrapText="1"/>
    </xf>
    <xf numFmtId="0" fontId="14" fillId="0" borderId="0" xfId="0" applyFont="1" applyBorder="1" applyAlignment="1">
      <alignment horizontal="left" vertical="center" wrapText="1"/>
    </xf>
    <xf numFmtId="0" fontId="12" fillId="3" borderId="0" xfId="0" applyFont="1" applyFill="1" applyBorder="1" applyAlignment="1">
      <alignment horizontal="left" vertical="center"/>
    </xf>
    <xf numFmtId="0" fontId="34" fillId="0" borderId="0" xfId="0" applyFont="1" applyFill="1" applyAlignment="1">
      <alignment horizontal="left"/>
    </xf>
    <xf numFmtId="0" fontId="37" fillId="0" borderId="0" xfId="0" applyFont="1" applyBorder="1" applyAlignment="1">
      <alignment horizontal="center" vertical="center"/>
    </xf>
    <xf numFmtId="0" fontId="41" fillId="0" borderId="0" xfId="0" applyFont="1" applyBorder="1" applyAlignment="1">
      <alignment horizontal="center" vertical="center"/>
    </xf>
    <xf numFmtId="170" fontId="37" fillId="0" borderId="23" xfId="0" applyNumberFormat="1" applyFont="1" applyBorder="1" applyAlignment="1">
      <alignment horizontal="right" vertical="center"/>
    </xf>
    <xf numFmtId="0" fontId="1" fillId="0" borderId="25" xfId="0" applyFont="1" applyBorder="1" applyAlignment="1">
      <alignment horizontal="center" vertical="center"/>
    </xf>
    <xf numFmtId="175" fontId="7" fillId="0" borderId="0" xfId="0" applyNumberFormat="1" applyFont="1" applyFill="1" applyBorder="1"/>
    <xf numFmtId="170" fontId="1" fillId="0" borderId="0" xfId="0" applyNumberFormat="1" applyFont="1" applyBorder="1"/>
    <xf numFmtId="186" fontId="37" fillId="0" borderId="0" xfId="0" applyNumberFormat="1" applyFont="1" applyBorder="1" applyAlignment="1">
      <alignment horizontal="right" vertical="top"/>
    </xf>
    <xf numFmtId="0" fontId="137" fillId="0" borderId="6" xfId="0" applyFont="1" applyFill="1" applyBorder="1" applyAlignment="1">
      <alignment vertical="center" wrapText="1"/>
    </xf>
    <xf numFmtId="0" fontId="94" fillId="0" borderId="0" xfId="1" applyFont="1" applyFill="1" applyBorder="1" applyAlignment="1">
      <alignment horizontal="right" vertical="center"/>
    </xf>
    <xf numFmtId="0" fontId="7" fillId="0" borderId="0" xfId="1" applyFont="1" applyBorder="1" applyAlignment="1">
      <alignment horizontal="right"/>
    </xf>
    <xf numFmtId="0" fontId="138" fillId="0" borderId="0" xfId="1" applyFont="1" applyAlignment="1"/>
    <xf numFmtId="0" fontId="139" fillId="0" borderId="0" xfId="1" applyFont="1" applyFill="1" applyAlignment="1">
      <alignment vertical="center"/>
    </xf>
    <xf numFmtId="0" fontId="138" fillId="0" borderId="0" xfId="1" applyFont="1" applyBorder="1" applyAlignment="1"/>
    <xf numFmtId="0" fontId="138" fillId="0" borderId="0" xfId="1" applyFont="1" applyFill="1" applyBorder="1" applyAlignment="1"/>
    <xf numFmtId="0" fontId="138" fillId="2" borderId="0" xfId="1" applyFont="1" applyFill="1" applyBorder="1" applyAlignment="1"/>
    <xf numFmtId="0" fontId="0" fillId="0" borderId="16" xfId="0" applyBorder="1" applyAlignment="1">
      <alignment vertical="top" wrapText="1"/>
    </xf>
    <xf numFmtId="0" fontId="0" fillId="0" borderId="16" xfId="0" applyBorder="1" applyAlignment="1">
      <alignment horizontal="left" wrapText="1"/>
    </xf>
    <xf numFmtId="0" fontId="34" fillId="20" borderId="16" xfId="0" applyFont="1" applyFill="1" applyBorder="1" applyAlignment="1">
      <alignment horizontal="left" vertical="top"/>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49" fontId="20" fillId="11" borderId="8" xfId="0" applyNumberFormat="1" applyFont="1" applyFill="1" applyBorder="1" applyAlignment="1">
      <alignment vertical="center"/>
    </xf>
    <xf numFmtId="0" fontId="37" fillId="0" borderId="0" xfId="0" applyFont="1" applyFill="1" applyBorder="1" applyAlignment="1">
      <alignment horizontal="left" vertical="top" wrapText="1" indent="1"/>
    </xf>
    <xf numFmtId="0" fontId="37" fillId="0" borderId="5" xfId="0" applyFont="1" applyFill="1" applyBorder="1" applyAlignment="1">
      <alignment horizontal="left" vertical="top" wrapText="1" indent="1"/>
    </xf>
    <xf numFmtId="0" fontId="12" fillId="3" borderId="0" xfId="0" applyFont="1" applyFill="1" applyAlignment="1">
      <alignment horizontal="center" vertical="top"/>
    </xf>
    <xf numFmtId="0" fontId="13" fillId="2" borderId="0" xfId="0" applyFont="1" applyFill="1" applyAlignment="1">
      <alignment horizontal="center" vertical="top"/>
    </xf>
    <xf numFmtId="2" fontId="0" fillId="0" borderId="0" xfId="0" applyNumberFormat="1" applyAlignment="1">
      <alignment horizontal="center" vertical="top"/>
    </xf>
    <xf numFmtId="2" fontId="0" fillId="0" borderId="0" xfId="0" applyNumberFormat="1" applyAlignment="1">
      <alignment horizontal="right" vertical="top"/>
    </xf>
    <xf numFmtId="2" fontId="0" fillId="0" borderId="0" xfId="0" applyNumberFormat="1" applyAlignment="1">
      <alignment vertical="top"/>
    </xf>
    <xf numFmtId="0" fontId="0" fillId="0" borderId="0" xfId="0" applyAlignment="1">
      <alignment vertical="top"/>
    </xf>
    <xf numFmtId="0" fontId="13" fillId="2" borderId="5" xfId="0" applyFont="1" applyFill="1" applyBorder="1" applyAlignment="1">
      <alignment horizontal="center" vertical="top"/>
    </xf>
    <xf numFmtId="2" fontId="0" fillId="0" borderId="5" xfId="0" applyNumberFormat="1" applyBorder="1" applyAlignment="1">
      <alignment horizontal="center" vertical="top"/>
    </xf>
    <xf numFmtId="2" fontId="0" fillId="0" borderId="5" xfId="0" applyNumberFormat="1" applyBorder="1" applyAlignment="1">
      <alignment horizontal="right" vertical="top"/>
    </xf>
    <xf numFmtId="2" fontId="0" fillId="0" borderId="5" xfId="0" applyNumberFormat="1" applyBorder="1" applyAlignment="1">
      <alignment vertical="top"/>
    </xf>
    <xf numFmtId="0" fontId="0" fillId="0" borderId="5" xfId="0" applyBorder="1" applyAlignment="1">
      <alignment vertical="top"/>
    </xf>
    <xf numFmtId="0" fontId="107" fillId="0" borderId="0" xfId="0" applyFont="1" applyAlignment="1">
      <alignment horizontal="center" vertical="center"/>
    </xf>
    <xf numFmtId="0" fontId="45" fillId="0" borderId="0" xfId="0" applyFont="1" applyAlignment="1">
      <alignment vertical="center" wrapText="1"/>
    </xf>
    <xf numFmtId="0" fontId="137" fillId="0" borderId="0" xfId="0" applyFont="1" applyAlignment="1">
      <alignment vertical="center" wrapText="1"/>
    </xf>
    <xf numFmtId="0" fontId="108" fillId="0" borderId="0" xfId="0" applyFont="1" applyAlignment="1">
      <alignment wrapText="1"/>
    </xf>
    <xf numFmtId="0" fontId="12" fillId="0" borderId="0" xfId="0" applyFont="1" applyAlignment="1">
      <alignment vertical="center" wrapText="1"/>
    </xf>
    <xf numFmtId="0" fontId="120" fillId="0" borderId="0" xfId="0" applyFont="1" applyAlignment="1">
      <alignment horizontal="center" vertical="center"/>
    </xf>
    <xf numFmtId="168" fontId="59" fillId="0" borderId="0" xfId="0" applyNumberFormat="1" applyFont="1" applyAlignment="1">
      <alignment horizontal="center" vertical="center"/>
    </xf>
    <xf numFmtId="2" fontId="135" fillId="0" borderId="0" xfId="0" applyNumberFormat="1" applyFont="1" applyAlignment="1">
      <alignment horizontal="center" vertical="center"/>
    </xf>
    <xf numFmtId="0" fontId="19" fillId="0" borderId="0" xfId="0" applyFont="1" applyAlignment="1">
      <alignment horizontal="center" vertical="top"/>
    </xf>
    <xf numFmtId="0" fontId="7" fillId="0" borderId="16" xfId="0" applyFont="1" applyBorder="1" applyAlignment="1">
      <alignment horizontal="left" vertical="top" wrapText="1"/>
    </xf>
    <xf numFmtId="176" fontId="1" fillId="0" borderId="5" xfId="57" applyNumberFormat="1" applyFont="1" applyFill="1" applyBorder="1" applyAlignment="1">
      <alignment vertical="center"/>
    </xf>
    <xf numFmtId="4" fontId="1" fillId="0" borderId="5" xfId="57" applyNumberFormat="1" applyFont="1" applyFill="1" applyBorder="1" applyAlignment="1">
      <alignment vertical="center"/>
    </xf>
    <xf numFmtId="43" fontId="7" fillId="0" borderId="5" xfId="0" applyNumberFormat="1" applyFont="1" applyBorder="1"/>
    <xf numFmtId="43" fontId="7" fillId="0" borderId="5" xfId="57" applyNumberFormat="1" applyFont="1" applyBorder="1"/>
    <xf numFmtId="0" fontId="34" fillId="0" borderId="25" xfId="51" applyFont="1" applyFill="1" applyBorder="1" applyAlignment="1" applyProtection="1">
      <alignment horizontal="center" vertical="center"/>
    </xf>
    <xf numFmtId="2" fontId="7" fillId="0" borderId="0" xfId="1" applyNumberFormat="1" applyFont="1" applyAlignment="1">
      <alignment vertical="center"/>
    </xf>
    <xf numFmtId="2" fontId="46" fillId="0" borderId="0" xfId="1" applyNumberFormat="1" applyFont="1" applyAlignment="1">
      <alignment vertical="center" wrapText="1"/>
    </xf>
    <xf numFmtId="2" fontId="7" fillId="0" borderId="0" xfId="1" applyNumberFormat="1" applyFont="1" applyFill="1" applyAlignment="1">
      <alignment vertical="center"/>
    </xf>
    <xf numFmtId="4" fontId="38" fillId="0" borderId="0" xfId="57" applyNumberFormat="1" applyFont="1" applyAlignment="1">
      <alignment vertical="center"/>
    </xf>
    <xf numFmtId="4" fontId="34" fillId="0" borderId="0" xfId="57" applyNumberFormat="1" applyFont="1" applyAlignment="1">
      <alignment vertical="center"/>
    </xf>
    <xf numFmtId="0" fontId="96" fillId="0" borderId="0" xfId="1" applyFont="1" applyAlignment="1">
      <alignment wrapText="1"/>
    </xf>
    <xf numFmtId="0" fontId="96" fillId="0" borderId="0" xfId="54" applyFont="1" applyBorder="1" applyAlignment="1" applyProtection="1">
      <alignment vertical="top"/>
      <protection locked="0"/>
    </xf>
    <xf numFmtId="4" fontId="96" fillId="0" borderId="0" xfId="54" applyNumberFormat="1" applyFont="1" applyBorder="1" applyAlignment="1" applyProtection="1">
      <alignment vertical="top"/>
      <protection locked="0"/>
    </xf>
    <xf numFmtId="0" fontId="46" fillId="0" borderId="0" xfId="1" applyFont="1" applyFill="1" applyAlignment="1"/>
    <xf numFmtId="176" fontId="0" fillId="0" borderId="0" xfId="0" applyNumberFormat="1" applyFill="1"/>
    <xf numFmtId="0" fontId="7" fillId="0" borderId="0" xfId="0" applyFont="1" applyBorder="1" applyAlignment="1">
      <alignment horizontal="left" vertical="center" wrapText="1"/>
    </xf>
    <xf numFmtId="0" fontId="98" fillId="10" borderId="0" xfId="34" applyFont="1" applyFill="1" applyAlignment="1">
      <alignment horizontal="center" vertical="center"/>
    </xf>
    <xf numFmtId="0" fontId="141" fillId="0" borderId="0" xfId="0" applyFont="1" applyFill="1" applyBorder="1" applyAlignment="1">
      <alignment vertical="center"/>
    </xf>
    <xf numFmtId="0" fontId="38" fillId="0" borderId="0" xfId="51" applyFont="1" applyFill="1" applyBorder="1" applyAlignment="1" applyProtection="1">
      <alignment horizontal="left" vertical="center" wrapText="1" indent="3"/>
    </xf>
    <xf numFmtId="167" fontId="37" fillId="0" borderId="5" xfId="57" applyNumberFormat="1" applyFont="1" applyFill="1" applyBorder="1" applyAlignment="1">
      <alignment vertical="center"/>
    </xf>
    <xf numFmtId="10" fontId="37" fillId="0" borderId="0" xfId="58" applyNumberFormat="1" applyFont="1" applyFill="1" applyBorder="1" applyAlignment="1">
      <alignment vertical="center"/>
    </xf>
    <xf numFmtId="10" fontId="37" fillId="0" borderId="0" xfId="58" applyNumberFormat="1" applyFont="1" applyFill="1" applyBorder="1"/>
    <xf numFmtId="43" fontId="32" fillId="0" borderId="0" xfId="57" applyNumberFormat="1" applyFont="1" applyFill="1" applyBorder="1" applyAlignment="1">
      <alignment vertical="center"/>
    </xf>
    <xf numFmtId="0" fontId="7" fillId="0" borderId="0" xfId="0" applyFont="1" applyFill="1" applyAlignment="1">
      <alignment vertical="center"/>
    </xf>
    <xf numFmtId="4" fontId="1" fillId="0" borderId="0" xfId="0" applyNumberFormat="1" applyFont="1" applyAlignment="1">
      <alignment vertical="center"/>
    </xf>
    <xf numFmtId="0" fontId="34" fillId="0" borderId="23" xfId="37" applyFont="1" applyFill="1" applyBorder="1" applyAlignment="1" applyProtection="1">
      <alignment horizontal="center" vertical="center" wrapText="1"/>
    </xf>
    <xf numFmtId="43" fontId="32" fillId="0" borderId="23" xfId="57" applyNumberFormat="1" applyFont="1" applyBorder="1" applyAlignment="1">
      <alignment vertical="center"/>
    </xf>
    <xf numFmtId="0" fontId="13" fillId="0" borderId="0" xfId="0" applyFont="1" applyBorder="1" applyAlignment="1">
      <alignment vertical="top"/>
    </xf>
    <xf numFmtId="166" fontId="7" fillId="47" borderId="0" xfId="55" applyNumberFormat="1" applyFont="1" applyFill="1" applyBorder="1" applyAlignment="1">
      <alignment horizontal="left" vertical="center" wrapText="1"/>
    </xf>
    <xf numFmtId="4" fontId="0" fillId="0" borderId="0" xfId="0" applyNumberFormat="1" applyBorder="1" applyAlignment="1">
      <alignment horizontal="right" vertical="center"/>
    </xf>
    <xf numFmtId="0" fontId="32" fillId="47" borderId="25" xfId="0" applyFont="1" applyFill="1" applyBorder="1" applyAlignment="1">
      <alignment horizontal="center" vertical="center" wrapText="1"/>
    </xf>
    <xf numFmtId="166" fontId="7" fillId="47" borderId="5" xfId="55" applyNumberFormat="1" applyFont="1" applyFill="1" applyBorder="1" applyAlignment="1">
      <alignment horizontal="left" vertical="center" wrapText="1"/>
    </xf>
    <xf numFmtId="4" fontId="0" fillId="0" borderId="5" xfId="0" applyNumberFormat="1" applyBorder="1" applyAlignment="1">
      <alignment horizontal="right" vertical="center"/>
    </xf>
    <xf numFmtId="0" fontId="1" fillId="0" borderId="0" xfId="0" applyFont="1" applyBorder="1" applyAlignment="1">
      <alignment horizontal="center"/>
    </xf>
    <xf numFmtId="4" fontId="7" fillId="0" borderId="5" xfId="37" applyNumberFormat="1" applyFont="1" applyFill="1" applyBorder="1" applyAlignment="1" applyProtection="1">
      <alignment horizontal="right" vertical="center" wrapText="1"/>
      <protection locked="0"/>
    </xf>
    <xf numFmtId="4" fontId="32" fillId="0" borderId="23" xfId="37" applyNumberFormat="1" applyFont="1" applyFill="1" applyBorder="1" applyAlignment="1" applyProtection="1">
      <alignment horizontal="right" vertical="center" wrapText="1"/>
      <protection locked="0"/>
    </xf>
    <xf numFmtId="2" fontId="0" fillId="0" borderId="0" xfId="0" applyNumberFormat="1" applyBorder="1" applyAlignment="1">
      <alignment horizontal="center"/>
    </xf>
    <xf numFmtId="2" fontId="0" fillId="0" borderId="5" xfId="0" applyNumberFormat="1" applyBorder="1" applyAlignment="1">
      <alignment horizontal="center"/>
    </xf>
    <xf numFmtId="0" fontId="32" fillId="47" borderId="25" xfId="0" applyFont="1" applyFill="1" applyBorder="1" applyAlignment="1">
      <alignment vertical="center"/>
    </xf>
    <xf numFmtId="0" fontId="32" fillId="47" borderId="25" xfId="0" applyFont="1" applyFill="1" applyBorder="1" applyAlignment="1">
      <alignment horizontal="center" vertical="center"/>
    </xf>
    <xf numFmtId="4" fontId="7" fillId="0" borderId="0" xfId="57" applyNumberFormat="1" applyFont="1" applyBorder="1" applyAlignment="1">
      <alignment vertical="center"/>
    </xf>
    <xf numFmtId="4" fontId="38" fillId="0" borderId="0" xfId="57" applyNumberFormat="1" applyFont="1" applyBorder="1" applyAlignment="1">
      <alignment vertical="center"/>
    </xf>
    <xf numFmtId="4" fontId="7" fillId="0" borderId="0" xfId="0" applyNumberFormat="1" applyFont="1" applyBorder="1" applyAlignment="1">
      <alignment vertical="center"/>
    </xf>
    <xf numFmtId="0" fontId="9" fillId="0" borderId="25" xfId="0" applyFont="1" applyFill="1" applyBorder="1" applyAlignment="1">
      <alignment horizontal="center" vertical="center" wrapText="1"/>
    </xf>
    <xf numFmtId="4" fontId="7" fillId="0" borderId="5" xfId="57" applyNumberFormat="1" applyFont="1" applyBorder="1" applyAlignment="1">
      <alignment vertical="center"/>
    </xf>
    <xf numFmtId="4" fontId="38" fillId="0" borderId="5" xfId="57" applyNumberFormat="1" applyFont="1" applyBorder="1" applyAlignment="1">
      <alignment vertical="center"/>
    </xf>
    <xf numFmtId="4" fontId="7" fillId="0" borderId="5" xfId="0" applyNumberFormat="1" applyFont="1" applyBorder="1" applyAlignment="1">
      <alignment vertical="center"/>
    </xf>
    <xf numFmtId="176" fontId="0" fillId="0" borderId="0" xfId="57" applyNumberFormat="1" applyFont="1" applyBorder="1" applyAlignment="1">
      <alignment horizontal="right" vertical="center"/>
    </xf>
    <xf numFmtId="0" fontId="9" fillId="0" borderId="0" xfId="0" applyFont="1" applyBorder="1" applyAlignment="1">
      <alignment horizontal="right"/>
    </xf>
    <xf numFmtId="176" fontId="9" fillId="0" borderId="0" xfId="57" applyNumberFormat="1" applyFont="1" applyBorder="1" applyAlignment="1">
      <alignment horizontal="right" vertical="center"/>
    </xf>
    <xf numFmtId="0" fontId="32" fillId="0" borderId="5" xfId="0" applyFont="1" applyBorder="1"/>
    <xf numFmtId="176" fontId="32" fillId="0" borderId="5" xfId="57" applyNumberFormat="1" applyFont="1" applyBorder="1" applyAlignment="1">
      <alignment horizontal="right" vertical="center"/>
    </xf>
    <xf numFmtId="0" fontId="0" fillId="0" borderId="25" xfId="0" applyBorder="1" applyAlignment="1">
      <alignment horizontal="center"/>
    </xf>
    <xf numFmtId="0" fontId="32" fillId="0" borderId="25" xfId="0" applyFont="1" applyBorder="1" applyAlignment="1">
      <alignment horizontal="center"/>
    </xf>
    <xf numFmtId="0" fontId="0" fillId="0" borderId="0" xfId="0" applyFill="1" applyBorder="1" applyAlignment="1"/>
    <xf numFmtId="43" fontId="7" fillId="0" borderId="0" xfId="57" applyFont="1" applyBorder="1"/>
    <xf numFmtId="43" fontId="38" fillId="0" borderId="0" xfId="57" applyFont="1" applyBorder="1" applyAlignment="1">
      <alignment vertical="center"/>
    </xf>
    <xf numFmtId="2" fontId="7" fillId="0" borderId="0" xfId="57" applyNumberFormat="1" applyFont="1" applyBorder="1" applyAlignment="1">
      <alignment horizontal="right" vertical="center"/>
    </xf>
    <xf numFmtId="43" fontId="34" fillId="0" borderId="0" xfId="57" applyFont="1" applyFill="1" applyBorder="1" applyAlignment="1">
      <alignment horizontal="center" vertical="center" wrapText="1"/>
    </xf>
    <xf numFmtId="2" fontId="7" fillId="0" borderId="0" xfId="57" applyNumberFormat="1" applyFont="1" applyBorder="1" applyAlignment="1">
      <alignment horizontal="center" vertical="center"/>
    </xf>
    <xf numFmtId="43" fontId="0" fillId="0" borderId="0" xfId="57" applyFont="1" applyBorder="1" applyAlignment="1">
      <alignment vertical="center" wrapText="1"/>
    </xf>
    <xf numFmtId="43" fontId="7" fillId="0" borderId="0" xfId="57" applyFont="1" applyBorder="1" applyAlignment="1">
      <alignment vertical="center" wrapText="1"/>
    </xf>
    <xf numFmtId="43" fontId="38" fillId="0" borderId="0" xfId="57" applyFont="1" applyBorder="1" applyAlignment="1">
      <alignment vertical="center" wrapText="1"/>
    </xf>
    <xf numFmtId="2" fontId="0" fillId="0" borderId="0" xfId="57" applyNumberFormat="1" applyFont="1" applyBorder="1" applyAlignment="1">
      <alignment horizontal="right" vertical="center" wrapText="1"/>
    </xf>
    <xf numFmtId="2" fontId="7" fillId="0" borderId="0" xfId="57" applyNumberFormat="1" applyFont="1" applyBorder="1" applyAlignment="1">
      <alignment horizontal="right"/>
    </xf>
    <xf numFmtId="2" fontId="7" fillId="0" borderId="0" xfId="57" applyNumberFormat="1" applyFont="1" applyBorder="1" applyAlignment="1">
      <alignment horizontal="center"/>
    </xf>
    <xf numFmtId="43" fontId="7" fillId="0" borderId="0" xfId="57" applyFont="1" applyFill="1" applyBorder="1"/>
    <xf numFmtId="43" fontId="38" fillId="0" borderId="0" xfId="57" applyFont="1" applyFill="1" applyBorder="1" applyAlignment="1">
      <alignment vertical="center"/>
    </xf>
    <xf numFmtId="43" fontId="7" fillId="0" borderId="0" xfId="57" applyFont="1" applyFill="1" applyBorder="1" applyAlignment="1">
      <alignment horizontal="right"/>
    </xf>
    <xf numFmtId="43" fontId="0" fillId="0" borderId="0" xfId="57" applyFont="1" applyFill="1" applyBorder="1"/>
    <xf numFmtId="43" fontId="0" fillId="0" borderId="0" xfId="57" applyFont="1" applyFill="1" applyBorder="1" applyAlignment="1">
      <alignment horizontal="right"/>
    </xf>
    <xf numFmtId="43" fontId="0" fillId="0" borderId="0" xfId="57" applyFont="1" applyFill="1" applyBorder="1" applyAlignment="1">
      <alignment vertical="center" wrapText="1"/>
    </xf>
    <xf numFmtId="43" fontId="7" fillId="0" borderId="0" xfId="57" applyFont="1" applyFill="1" applyBorder="1" applyAlignment="1">
      <alignment vertical="center" wrapText="1"/>
    </xf>
    <xf numFmtId="43" fontId="38" fillId="0" borderId="0" xfId="57" applyFont="1" applyFill="1" applyBorder="1" applyAlignment="1">
      <alignment vertical="center" wrapText="1"/>
    </xf>
    <xf numFmtId="43" fontId="0" fillId="0" borderId="0" xfId="57" applyFont="1" applyFill="1" applyBorder="1" applyAlignment="1">
      <alignment horizontal="right" vertical="center" wrapText="1"/>
    </xf>
    <xf numFmtId="43" fontId="0" fillId="0" borderId="0" xfId="57" applyFont="1" applyFill="1" applyBorder="1" applyAlignment="1">
      <alignment horizontal="left" vertical="center" wrapText="1"/>
    </xf>
    <xf numFmtId="0" fontId="0" fillId="0" borderId="5" xfId="0" applyFill="1" applyBorder="1" applyAlignment="1"/>
    <xf numFmtId="43" fontId="0" fillId="0" borderId="5" xfId="57" applyFont="1" applyFill="1" applyBorder="1" applyAlignment="1">
      <alignment vertical="center" wrapText="1"/>
    </xf>
    <xf numFmtId="43" fontId="7" fillId="0" borderId="5" xfId="57" applyFont="1" applyFill="1" applyBorder="1" applyAlignment="1">
      <alignment vertical="center" wrapText="1"/>
    </xf>
    <xf numFmtId="43" fontId="38" fillId="0" borderId="5" xfId="57" applyFont="1" applyFill="1" applyBorder="1" applyAlignment="1">
      <alignment vertical="center" wrapText="1"/>
    </xf>
    <xf numFmtId="43" fontId="0" fillId="0" borderId="5" xfId="57" applyFont="1" applyFill="1" applyBorder="1" applyAlignment="1">
      <alignment horizontal="right" vertical="center" wrapText="1"/>
    </xf>
    <xf numFmtId="43" fontId="34" fillId="0" borderId="5" xfId="57" applyFont="1" applyFill="1" applyBorder="1" applyAlignment="1">
      <alignment horizontal="center" vertical="center" wrapText="1"/>
    </xf>
    <xf numFmtId="0" fontId="34" fillId="0" borderId="25" xfId="0" applyFont="1" applyFill="1" applyBorder="1" applyAlignment="1">
      <alignment horizontal="center" vertical="center"/>
    </xf>
    <xf numFmtId="0" fontId="136" fillId="0" borderId="25" xfId="0" applyFont="1" applyBorder="1" applyAlignment="1">
      <alignment horizontal="center" vertical="center" wrapText="1"/>
    </xf>
    <xf numFmtId="0" fontId="34" fillId="0" borderId="25" xfId="0" applyFont="1" applyFill="1" applyBorder="1" applyAlignment="1">
      <alignment horizontal="center" vertical="center" wrapText="1"/>
    </xf>
    <xf numFmtId="0" fontId="0" fillId="0" borderId="23" xfId="0" applyFill="1" applyBorder="1" applyAlignment="1"/>
    <xf numFmtId="0" fontId="34" fillId="0" borderId="23" xfId="54" applyFont="1" applyFill="1" applyBorder="1" applyAlignment="1" applyProtection="1">
      <alignment horizontal="center" vertical="center"/>
    </xf>
    <xf numFmtId="0" fontId="34" fillId="0" borderId="23" xfId="54" applyNumberFormat="1" applyFont="1" applyFill="1" applyBorder="1" applyAlignment="1" applyProtection="1">
      <alignment horizontal="center" vertical="center"/>
      <protection locked="0"/>
    </xf>
    <xf numFmtId="0" fontId="9" fillId="0" borderId="0" xfId="0" applyFont="1" applyBorder="1" applyAlignment="1">
      <alignment horizontal="left" vertical="center" wrapText="1" indent="1"/>
    </xf>
    <xf numFmtId="43" fontId="1" fillId="0" borderId="0" xfId="57" applyFont="1" applyBorder="1" applyAlignment="1">
      <alignment horizontal="left" vertical="center" wrapText="1" indent="1"/>
    </xf>
    <xf numFmtId="43" fontId="7" fillId="0" borderId="0" xfId="57" applyFont="1" applyFill="1" applyBorder="1" applyAlignment="1">
      <alignment vertical="center"/>
    </xf>
    <xf numFmtId="0" fontId="9" fillId="0" borderId="0" xfId="0" applyFont="1" applyBorder="1" applyAlignment="1">
      <alignment horizontal="left" vertical="center" wrapText="1" indent="2"/>
    </xf>
    <xf numFmtId="43" fontId="7" fillId="0" borderId="0" xfId="57" applyFont="1" applyBorder="1" applyAlignment="1">
      <alignment horizontal="left" vertical="center" wrapText="1" indent="2"/>
    </xf>
    <xf numFmtId="43" fontId="1" fillId="0" borderId="0" xfId="57" applyFont="1" applyBorder="1" applyAlignment="1">
      <alignment horizontal="left" vertical="center" wrapText="1" indent="2"/>
    </xf>
    <xf numFmtId="0" fontId="9" fillId="0" borderId="0" xfId="0" applyFont="1" applyBorder="1" applyAlignment="1">
      <alignment horizontal="right" vertical="center" wrapText="1" indent="2"/>
    </xf>
    <xf numFmtId="0" fontId="9" fillId="0" borderId="5" xfId="0" applyFont="1" applyBorder="1" applyAlignment="1">
      <alignment horizontal="left" vertical="center" wrapText="1" indent="2"/>
    </xf>
    <xf numFmtId="43" fontId="1" fillId="0" borderId="5" xfId="57" applyFont="1" applyBorder="1" applyAlignment="1">
      <alignment horizontal="left" vertical="center" wrapText="1" indent="2"/>
    </xf>
    <xf numFmtId="43" fontId="7" fillId="0" borderId="5" xfId="57" applyFont="1" applyBorder="1" applyAlignment="1">
      <alignment vertical="center"/>
    </xf>
    <xf numFmtId="0" fontId="32" fillId="0" borderId="23" xfId="0" applyFont="1" applyBorder="1" applyAlignment="1">
      <alignment horizontal="left" vertical="center" wrapText="1"/>
    </xf>
    <xf numFmtId="43" fontId="32" fillId="0" borderId="23" xfId="57" applyFont="1" applyBorder="1" applyAlignment="1">
      <alignment horizontal="left" vertical="center" wrapText="1"/>
    </xf>
    <xf numFmtId="1" fontId="0" fillId="0" borderId="0" xfId="0" applyNumberFormat="1" applyBorder="1" applyAlignment="1">
      <alignment horizontal="center" vertical="center" wrapText="1"/>
    </xf>
    <xf numFmtId="4" fontId="7" fillId="0" borderId="0" xfId="0" applyNumberFormat="1" applyFont="1" applyBorder="1" applyAlignment="1">
      <alignment horizontal="right" vertical="center" wrapText="1"/>
    </xf>
    <xf numFmtId="4" fontId="7" fillId="0" borderId="0" xfId="0" applyNumberFormat="1" applyFont="1" applyFill="1" applyBorder="1" applyAlignment="1">
      <alignment horizontal="right" vertical="center"/>
    </xf>
    <xf numFmtId="4" fontId="0" fillId="0" borderId="0" xfId="0" applyNumberFormat="1" applyBorder="1" applyAlignment="1">
      <alignment horizontal="right" vertical="center" wrapText="1"/>
    </xf>
    <xf numFmtId="0" fontId="34" fillId="0" borderId="25" xfId="0" applyFont="1" applyBorder="1" applyAlignment="1">
      <alignment horizontal="center" vertical="center" wrapText="1"/>
    </xf>
    <xf numFmtId="1" fontId="0" fillId="0" borderId="5" xfId="0" applyNumberFormat="1" applyBorder="1" applyAlignment="1">
      <alignment horizontal="center" vertical="center" wrapText="1"/>
    </xf>
    <xf numFmtId="0" fontId="7" fillId="0" borderId="5" xfId="0" applyFont="1" applyBorder="1" applyAlignment="1">
      <alignment horizontal="left" vertical="center" wrapText="1"/>
    </xf>
    <xf numFmtId="4" fontId="7" fillId="0" borderId="5" xfId="0" applyNumberFormat="1" applyFont="1" applyBorder="1" applyAlignment="1">
      <alignment horizontal="right" vertical="center" wrapText="1"/>
    </xf>
    <xf numFmtId="4" fontId="7" fillId="0" borderId="5" xfId="0" applyNumberFormat="1" applyFont="1" applyFill="1" applyBorder="1" applyAlignment="1">
      <alignment horizontal="right" vertical="center"/>
    </xf>
    <xf numFmtId="4" fontId="0" fillId="0" borderId="5" xfId="0" applyNumberFormat="1" applyBorder="1" applyAlignment="1">
      <alignment horizontal="right" vertical="center" wrapText="1"/>
    </xf>
    <xf numFmtId="4" fontId="7" fillId="0" borderId="77" xfId="0" applyNumberFormat="1" applyFont="1" applyFill="1" applyBorder="1" applyAlignment="1">
      <alignment horizontal="right" vertical="center"/>
    </xf>
    <xf numFmtId="4" fontId="7" fillId="0" borderId="78" xfId="0" applyNumberFormat="1" applyFont="1" applyFill="1" applyBorder="1" applyAlignment="1">
      <alignment horizontal="right" vertical="center"/>
    </xf>
    <xf numFmtId="4" fontId="7" fillId="0" borderId="79" xfId="0" applyNumberFormat="1" applyFont="1" applyFill="1" applyBorder="1" applyAlignment="1">
      <alignment horizontal="right" vertical="center"/>
    </xf>
    <xf numFmtId="4" fontId="7" fillId="0" borderId="23" xfId="0" applyNumberFormat="1" applyFont="1" applyFill="1" applyBorder="1" applyAlignment="1">
      <alignment horizontal="right" vertical="center"/>
    </xf>
    <xf numFmtId="0" fontId="34" fillId="0" borderId="76" xfId="0" applyFont="1" applyBorder="1" applyAlignment="1">
      <alignment horizontal="center" vertical="center" wrapText="1"/>
    </xf>
    <xf numFmtId="170" fontId="37" fillId="0" borderId="0" xfId="0" applyNumberFormat="1" applyFont="1" applyFill="1" applyBorder="1" applyAlignment="1">
      <alignment horizontal="right" vertical="center"/>
    </xf>
    <xf numFmtId="186" fontId="37" fillId="0" borderId="0" xfId="0" applyNumberFormat="1" applyFont="1" applyFill="1" applyBorder="1" applyAlignment="1">
      <alignment horizontal="right" vertical="center"/>
    </xf>
    <xf numFmtId="170" fontId="37" fillId="0" borderId="0" xfId="0" applyNumberFormat="1" applyFont="1" applyFill="1" applyBorder="1" applyAlignment="1">
      <alignment horizontal="right" vertical="top"/>
    </xf>
    <xf numFmtId="2" fontId="0" fillId="0" borderId="0" xfId="0" applyNumberFormat="1" applyFont="1" applyFill="1" applyBorder="1"/>
    <xf numFmtId="10" fontId="7" fillId="0" borderId="0" xfId="51" applyNumberFormat="1" applyFont="1" applyFill="1" applyBorder="1" applyAlignment="1" applyProtection="1">
      <alignment horizontal="right" vertical="center" wrapText="1"/>
      <protection locked="0"/>
    </xf>
    <xf numFmtId="10" fontId="7" fillId="0" borderId="0" xfId="58" applyNumberFormat="1" applyFont="1" applyFill="1" applyBorder="1" applyAlignment="1" applyProtection="1">
      <alignment horizontal="right" vertical="center" wrapText="1"/>
      <protection locked="0"/>
    </xf>
    <xf numFmtId="1" fontId="37" fillId="0" borderId="75" xfId="0" applyNumberFormat="1" applyFont="1" applyFill="1" applyBorder="1" applyAlignment="1">
      <alignment horizontal="center" vertical="center" wrapText="1"/>
    </xf>
    <xf numFmtId="9" fontId="7" fillId="0" borderId="5" xfId="0" applyNumberFormat="1" applyFont="1" applyFill="1" applyBorder="1"/>
    <xf numFmtId="0" fontId="31" fillId="10" borderId="0" xfId="34" applyFont="1" applyFill="1" applyAlignment="1">
      <alignment horizontal="center"/>
    </xf>
    <xf numFmtId="0" fontId="98" fillId="10" borderId="0" xfId="34" applyFont="1" applyFill="1" applyAlignment="1">
      <alignment horizontal="center"/>
    </xf>
    <xf numFmtId="0" fontId="98" fillId="10" borderId="0" xfId="34" applyFont="1" applyFill="1" applyAlignment="1">
      <alignment horizontal="center" vertical="top"/>
    </xf>
    <xf numFmtId="0" fontId="10" fillId="2" borderId="58" xfId="0" applyFont="1" applyFill="1" applyBorder="1" applyAlignment="1">
      <alignment horizontal="left" vertical="center" wrapText="1"/>
    </xf>
    <xf numFmtId="0" fontId="10" fillId="2" borderId="59" xfId="0" applyFont="1" applyFill="1" applyBorder="1" applyAlignment="1">
      <alignment horizontal="left" vertical="center" wrapText="1"/>
    </xf>
    <xf numFmtId="0" fontId="10" fillId="2" borderId="60" xfId="0" applyFont="1" applyFill="1" applyBorder="1" applyAlignment="1">
      <alignment horizontal="left" vertical="center" wrapText="1"/>
    </xf>
    <xf numFmtId="0" fontId="10" fillId="2" borderId="61" xfId="0" applyFont="1" applyFill="1" applyBorder="1" applyAlignment="1">
      <alignment horizontal="left" vertical="center" wrapText="1"/>
    </xf>
    <xf numFmtId="0" fontId="10" fillId="2" borderId="0" xfId="0" applyFont="1" applyFill="1" applyBorder="1" applyAlignment="1">
      <alignment horizontal="left" vertical="center" wrapText="1"/>
    </xf>
    <xf numFmtId="0" fontId="10" fillId="2" borderId="62" xfId="0" applyFont="1" applyFill="1" applyBorder="1" applyAlignment="1">
      <alignment horizontal="left" vertical="center" wrapText="1"/>
    </xf>
    <xf numFmtId="0" fontId="8" fillId="0" borderId="0" xfId="0" applyFont="1" applyAlignment="1">
      <alignment horizontal="left" vertical="top" wrapText="1"/>
    </xf>
    <xf numFmtId="0" fontId="20" fillId="0" borderId="0" xfId="0" applyFont="1" applyAlignment="1">
      <alignment horizontal="left" vertical="center" wrapText="1"/>
    </xf>
    <xf numFmtId="0" fontId="8" fillId="0" borderId="0" xfId="0" applyFont="1" applyFill="1" applyAlignment="1">
      <alignment horizontal="left" vertical="center" wrapText="1"/>
    </xf>
    <xf numFmtId="0" fontId="8" fillId="2" borderId="0" xfId="0" applyFont="1" applyFill="1" applyAlignment="1">
      <alignment horizontal="left" vertical="center" wrapText="1"/>
    </xf>
    <xf numFmtId="0" fontId="22" fillId="10" borderId="0" xfId="34" applyFont="1" applyFill="1" applyAlignment="1">
      <alignment horizontal="center" vertical="center"/>
    </xf>
    <xf numFmtId="0" fontId="53" fillId="16" borderId="0" xfId="0" applyFont="1" applyFill="1" applyAlignment="1">
      <alignment horizontal="center"/>
    </xf>
    <xf numFmtId="0" fontId="25" fillId="0" borderId="0" xfId="36" applyFont="1" applyFill="1" applyBorder="1" applyAlignment="1">
      <alignment horizontal="left" vertical="center"/>
    </xf>
    <xf numFmtId="0" fontId="51" fillId="0" borderId="0" xfId="0" applyFont="1" applyAlignment="1">
      <alignment horizontal="left" vertical="center"/>
    </xf>
    <xf numFmtId="0" fontId="26" fillId="0" borderId="0" xfId="0" applyFont="1" applyAlignment="1">
      <alignment horizontal="left" vertical="center"/>
    </xf>
    <xf numFmtId="0" fontId="1" fillId="0" borderId="23" xfId="37" applyFont="1" applyFill="1" applyBorder="1" applyAlignment="1">
      <alignment horizontal="left" vertical="center"/>
    </xf>
    <xf numFmtId="0" fontId="1" fillId="0" borderId="0" xfId="37" applyFont="1" applyFill="1" applyBorder="1" applyAlignment="1">
      <alignment horizontal="left" vertical="center"/>
    </xf>
    <xf numFmtId="0" fontId="1" fillId="0" borderId="5" xfId="37" applyFont="1" applyFill="1" applyBorder="1" applyAlignment="1">
      <alignment horizontal="left" vertical="center"/>
    </xf>
    <xf numFmtId="0" fontId="1" fillId="0" borderId="23" xfId="37" applyFont="1" applyBorder="1" applyAlignment="1">
      <alignment horizontal="left" vertical="center" wrapText="1"/>
    </xf>
    <xf numFmtId="0" fontId="1" fillId="0" borderId="5" xfId="37" applyFont="1" applyBorder="1" applyAlignment="1">
      <alignment horizontal="left" vertical="center" wrapText="1"/>
    </xf>
    <xf numFmtId="0" fontId="1" fillId="0" borderId="23" xfId="37" applyFont="1" applyBorder="1" applyAlignment="1">
      <alignment horizontal="left" vertical="center"/>
    </xf>
    <xf numFmtId="0" fontId="1" fillId="0" borderId="5" xfId="37" applyFont="1" applyBorder="1" applyAlignment="1">
      <alignment horizontal="left" vertical="center"/>
    </xf>
    <xf numFmtId="0" fontId="1" fillId="0" borderId="0" xfId="37" applyFont="1" applyAlignment="1">
      <alignment horizontal="left" vertical="center" wrapText="1"/>
    </xf>
    <xf numFmtId="0" fontId="32" fillId="0" borderId="25" xfId="37" applyFont="1" applyBorder="1" applyAlignment="1">
      <alignment horizontal="center" vertical="center" wrapText="1"/>
    </xf>
    <xf numFmtId="0" fontId="1" fillId="0" borderId="0" xfId="37" applyFont="1" applyFill="1" applyAlignment="1">
      <alignment horizontal="left"/>
    </xf>
    <xf numFmtId="0" fontId="1" fillId="0" borderId="0" xfId="37" applyFont="1" applyBorder="1" applyAlignment="1">
      <alignment horizontal="left" vertical="center"/>
    </xf>
    <xf numFmtId="0" fontId="1" fillId="0" borderId="16" xfId="37" applyBorder="1" applyAlignment="1">
      <alignment vertical="center" wrapText="1"/>
    </xf>
    <xf numFmtId="0" fontId="80" fillId="34" borderId="0" xfId="0" applyFont="1" applyFill="1" applyBorder="1" applyAlignment="1">
      <alignment horizontal="center" vertical="center" wrapText="1"/>
    </xf>
    <xf numFmtId="0" fontId="75" fillId="0" borderId="0" xfId="0" applyFont="1" applyBorder="1"/>
    <xf numFmtId="0" fontId="80" fillId="34" borderId="0" xfId="0" applyFont="1" applyFill="1" applyBorder="1" applyAlignment="1">
      <alignment horizontal="center" vertical="center"/>
    </xf>
    <xf numFmtId="0" fontId="80" fillId="0" borderId="0" xfId="0" applyFont="1" applyAlignment="1">
      <alignment horizontal="center" vertical="center"/>
    </xf>
    <xf numFmtId="0" fontId="0" fillId="0" borderId="0" xfId="0" applyFont="1" applyAlignment="1"/>
    <xf numFmtId="0" fontId="80" fillId="31" borderId="0" xfId="0" applyFont="1" applyFill="1" applyBorder="1" applyAlignment="1">
      <alignment horizontal="center" vertical="center"/>
    </xf>
    <xf numFmtId="0" fontId="67" fillId="0" borderId="0" xfId="37" applyFont="1" applyAlignment="1">
      <alignment horizontal="center" vertical="center"/>
    </xf>
    <xf numFmtId="0" fontId="32" fillId="13" borderId="13" xfId="37" applyFont="1" applyFill="1" applyBorder="1" applyAlignment="1">
      <alignment horizontal="center" vertical="center" wrapText="1"/>
    </xf>
    <xf numFmtId="0" fontId="32" fillId="13" borderId="4" xfId="37" applyFont="1" applyFill="1" applyBorder="1" applyAlignment="1">
      <alignment horizontal="center" vertical="center" wrapText="1"/>
    </xf>
    <xf numFmtId="0" fontId="32" fillId="13" borderId="3" xfId="37" applyFont="1" applyFill="1" applyBorder="1" applyAlignment="1">
      <alignment horizontal="center" vertical="center" wrapText="1"/>
    </xf>
    <xf numFmtId="0" fontId="1" fillId="0" borderId="16" xfId="37" applyFont="1" applyBorder="1" applyAlignment="1">
      <alignment vertical="center" wrapText="1"/>
    </xf>
    <xf numFmtId="0" fontId="1" fillId="0" borderId="14" xfId="37" applyBorder="1" applyAlignment="1">
      <alignment horizontal="left" vertical="center" wrapText="1"/>
    </xf>
    <xf numFmtId="0" fontId="1" fillId="0" borderId="25" xfId="37" applyBorder="1" applyAlignment="1">
      <alignment horizontal="left" vertical="center" wrapText="1"/>
    </xf>
    <xf numFmtId="0" fontId="1" fillId="0" borderId="15" xfId="37" applyBorder="1" applyAlignment="1">
      <alignment horizontal="left" vertical="center" wrapText="1"/>
    </xf>
    <xf numFmtId="0" fontId="32" fillId="0" borderId="0" xfId="37" applyFont="1" applyAlignment="1">
      <alignment horizontal="center" vertical="center" wrapText="1"/>
    </xf>
    <xf numFmtId="0" fontId="67" fillId="17" borderId="0" xfId="37" applyFont="1" applyFill="1" applyAlignment="1">
      <alignment horizontal="center" vertical="center" wrapText="1"/>
    </xf>
    <xf numFmtId="0" fontId="9" fillId="0" borderId="0" xfId="37" applyFont="1" applyAlignment="1">
      <alignment horizontal="center" vertical="center" wrapText="1"/>
    </xf>
    <xf numFmtId="0" fontId="5" fillId="0" borderId="16" xfId="34" applyBorder="1" applyAlignment="1">
      <alignment vertical="center" wrapText="1"/>
    </xf>
    <xf numFmtId="0" fontId="67" fillId="9" borderId="0" xfId="37" applyFont="1" applyFill="1" applyAlignment="1">
      <alignment horizontal="center" vertical="center" wrapText="1"/>
    </xf>
    <xf numFmtId="0" fontId="1" fillId="0" borderId="16" xfId="37" applyBorder="1" applyAlignment="1">
      <alignment horizontal="left" vertical="center" wrapText="1"/>
    </xf>
    <xf numFmtId="0" fontId="1" fillId="0" borderId="16" xfId="37" applyBorder="1" applyAlignment="1">
      <alignment horizontal="center" vertical="center"/>
    </xf>
    <xf numFmtId="0" fontId="1" fillId="0" borderId="0" xfId="37" applyFont="1" applyFill="1" applyAlignment="1">
      <alignment horizontal="left" vertical="center" wrapText="1"/>
    </xf>
    <xf numFmtId="0" fontId="0" fillId="0" borderId="23" xfId="37" applyFont="1" applyBorder="1" applyAlignment="1">
      <alignment horizontal="left" vertical="center" wrapText="1"/>
    </xf>
    <xf numFmtId="0" fontId="32" fillId="0" borderId="16" xfId="37" applyFont="1" applyBorder="1" applyAlignment="1">
      <alignment vertical="center" wrapText="1"/>
    </xf>
    <xf numFmtId="0" fontId="1" fillId="0" borderId="23" xfId="37" applyFont="1" applyBorder="1" applyAlignment="1">
      <alignment horizontal="center" vertical="center" wrapText="1"/>
    </xf>
    <xf numFmtId="0" fontId="1" fillId="0" borderId="5" xfId="37" applyFont="1" applyBorder="1" applyAlignment="1">
      <alignment horizontal="center" vertical="center" wrapText="1"/>
    </xf>
    <xf numFmtId="0" fontId="1" fillId="0" borderId="0" xfId="37" applyFont="1" applyBorder="1" applyAlignment="1">
      <alignment horizontal="center" vertical="center" wrapText="1"/>
    </xf>
    <xf numFmtId="0" fontId="1" fillId="0" borderId="23" xfId="37" applyFont="1" applyBorder="1" applyAlignment="1">
      <alignment horizontal="center" vertical="center"/>
    </xf>
    <xf numFmtId="0" fontId="1" fillId="0" borderId="0" xfId="37" applyFont="1" applyBorder="1" applyAlignment="1">
      <alignment horizontal="center" vertical="center"/>
    </xf>
    <xf numFmtId="0" fontId="1" fillId="0" borderId="5" xfId="37" applyFont="1" applyBorder="1" applyAlignment="1">
      <alignment horizontal="center" vertical="center"/>
    </xf>
    <xf numFmtId="0" fontId="13" fillId="32" borderId="0" xfId="0" applyFont="1" applyFill="1" applyBorder="1" applyAlignment="1">
      <alignment horizontal="center" vertical="center" textRotation="90"/>
    </xf>
    <xf numFmtId="0" fontId="13" fillId="32" borderId="5" xfId="0" applyFont="1" applyFill="1" applyBorder="1" applyAlignment="1">
      <alignment horizontal="center" vertical="center" textRotation="90"/>
    </xf>
    <xf numFmtId="0" fontId="100" fillId="37" borderId="7" xfId="0" applyFont="1" applyFill="1" applyBorder="1" applyAlignment="1">
      <alignment horizontal="center" vertical="center" wrapText="1"/>
    </xf>
    <xf numFmtId="0" fontId="100" fillId="37" borderId="0" xfId="0" applyFont="1" applyFill="1" applyBorder="1" applyAlignment="1">
      <alignment horizontal="center" vertical="center" wrapText="1"/>
    </xf>
    <xf numFmtId="0" fontId="100" fillId="0" borderId="0" xfId="0" applyFont="1" applyBorder="1" applyAlignment="1">
      <alignment horizontal="center" vertical="center"/>
    </xf>
    <xf numFmtId="0" fontId="13" fillId="0" borderId="0" xfId="0" applyFont="1" applyBorder="1" applyAlignment="1"/>
    <xf numFmtId="0" fontId="100" fillId="40" borderId="0" xfId="0" applyFont="1" applyFill="1" applyBorder="1" applyAlignment="1">
      <alignment horizontal="center" vertical="center"/>
    </xf>
    <xf numFmtId="0" fontId="46" fillId="0" borderId="0" xfId="0" applyFont="1" applyBorder="1"/>
    <xf numFmtId="0" fontId="100" fillId="0" borderId="0" xfId="0" applyFont="1" applyBorder="1" applyAlignment="1">
      <alignment horizontal="center" vertical="center" wrapText="1"/>
    </xf>
    <xf numFmtId="0" fontId="100" fillId="38" borderId="0" xfId="0" applyFont="1" applyFill="1" applyBorder="1" applyAlignment="1">
      <alignment horizontal="center" vertical="center"/>
    </xf>
    <xf numFmtId="0" fontId="106" fillId="42" borderId="0" xfId="0" applyFont="1" applyFill="1" applyBorder="1" applyAlignment="1">
      <alignment horizontal="center" vertical="center"/>
    </xf>
    <xf numFmtId="0" fontId="106" fillId="42" borderId="5" xfId="0" applyFont="1" applyFill="1" applyBorder="1" applyAlignment="1">
      <alignment horizontal="center" vertical="center"/>
    </xf>
    <xf numFmtId="0" fontId="12" fillId="3" borderId="6" xfId="0" applyFont="1" applyFill="1" applyBorder="1" applyAlignment="1">
      <alignment horizontal="left"/>
    </xf>
    <xf numFmtId="0" fontId="12" fillId="3" borderId="0"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0" xfId="0" applyFont="1" applyFill="1" applyBorder="1" applyAlignment="1">
      <alignment horizontal="center"/>
    </xf>
    <xf numFmtId="0" fontId="12" fillId="3" borderId="0" xfId="0" applyFont="1" applyFill="1" applyBorder="1" applyAlignment="1">
      <alignment horizontal="center" vertical="center"/>
    </xf>
    <xf numFmtId="0" fontId="12" fillId="3" borderId="6" xfId="0" applyFont="1" applyFill="1" applyBorder="1" applyAlignment="1">
      <alignment horizontal="center" vertical="center"/>
    </xf>
    <xf numFmtId="0" fontId="12" fillId="3" borderId="7" xfId="0" applyFont="1" applyFill="1" applyBorder="1" applyAlignment="1">
      <alignment horizontal="center" vertical="center" wrapText="1"/>
    </xf>
    <xf numFmtId="0" fontId="46" fillId="0" borderId="48" xfId="0" applyFont="1" applyBorder="1"/>
    <xf numFmtId="0" fontId="100" fillId="0" borderId="0" xfId="0" applyFont="1" applyAlignment="1">
      <alignment horizontal="center" vertical="center"/>
    </xf>
    <xf numFmtId="0" fontId="13" fillId="0" borderId="0" xfId="0" applyFont="1" applyAlignment="1"/>
    <xf numFmtId="0" fontId="100" fillId="0" borderId="0" xfId="0" applyFont="1" applyAlignment="1">
      <alignment horizontal="center" vertical="center" wrapText="1"/>
    </xf>
    <xf numFmtId="49" fontId="13" fillId="33" borderId="0" xfId="0" applyNumberFormat="1" applyFont="1" applyFill="1" applyBorder="1" applyAlignment="1">
      <alignment horizontal="center" vertical="center" textRotation="90"/>
    </xf>
    <xf numFmtId="0" fontId="100" fillId="35" borderId="0" xfId="0" applyFont="1" applyFill="1" applyBorder="1" applyAlignment="1">
      <alignment horizontal="center" vertical="center"/>
    </xf>
    <xf numFmtId="0" fontId="100" fillId="37" borderId="0" xfId="0" applyFont="1" applyFill="1" applyBorder="1" applyAlignment="1">
      <alignment horizontal="center" vertical="center"/>
    </xf>
    <xf numFmtId="0" fontId="100" fillId="39" borderId="0" xfId="0" applyFont="1" applyFill="1" applyBorder="1" applyAlignment="1">
      <alignment horizontal="center" vertical="center"/>
    </xf>
    <xf numFmtId="0" fontId="101" fillId="4" borderId="0" xfId="0" applyFont="1" applyFill="1" applyBorder="1" applyAlignment="1">
      <alignment horizontal="left" vertical="center"/>
    </xf>
    <xf numFmtId="0" fontId="101" fillId="0" borderId="0" xfId="0" applyFont="1" applyBorder="1" applyAlignment="1">
      <alignment horizontal="left" vertical="center"/>
    </xf>
    <xf numFmtId="0" fontId="101" fillId="5" borderId="0" xfId="0" applyFont="1" applyFill="1" applyBorder="1" applyAlignment="1">
      <alignment horizontal="left" vertical="center"/>
    </xf>
    <xf numFmtId="0" fontId="101" fillId="6" borderId="0" xfId="0" applyFont="1" applyFill="1" applyBorder="1" applyAlignment="1">
      <alignment horizontal="left" vertical="center"/>
    </xf>
    <xf numFmtId="0" fontId="101" fillId="7" borderId="0" xfId="0" applyFont="1" applyFill="1" applyBorder="1" applyAlignment="1">
      <alignment horizontal="left" vertical="center"/>
    </xf>
    <xf numFmtId="0" fontId="101" fillId="7" borderId="5" xfId="0" applyFont="1" applyFill="1" applyBorder="1" applyAlignment="1">
      <alignment horizontal="left" vertical="center"/>
    </xf>
    <xf numFmtId="0" fontId="73" fillId="32" borderId="0" xfId="0" applyFont="1" applyFill="1" applyBorder="1" applyAlignment="1">
      <alignment horizontal="center" vertical="center" textRotation="90"/>
    </xf>
    <xf numFmtId="0" fontId="74" fillId="37" borderId="7" xfId="0" applyFont="1" applyFill="1" applyBorder="1" applyAlignment="1">
      <alignment horizontal="center" vertical="center" wrapText="1"/>
    </xf>
    <xf numFmtId="0" fontId="74" fillId="37" borderId="0" xfId="0" applyFont="1" applyFill="1" applyAlignment="1">
      <alignment horizontal="center" vertical="center" wrapText="1"/>
    </xf>
    <xf numFmtId="0" fontId="74" fillId="0" borderId="0" xfId="0" applyFont="1" applyAlignment="1">
      <alignment horizontal="center" vertical="center" wrapText="1"/>
    </xf>
    <xf numFmtId="0" fontId="74" fillId="40" borderId="0" xfId="0" applyFont="1" applyFill="1" applyAlignment="1">
      <alignment horizontal="center" vertical="center" wrapText="1"/>
    </xf>
    <xf numFmtId="0" fontId="12" fillId="3" borderId="0" xfId="0" applyFont="1" applyFill="1" applyAlignment="1">
      <alignment horizontal="center" vertical="center" wrapText="1"/>
    </xf>
    <xf numFmtId="0" fontId="12" fillId="3" borderId="0" xfId="0" applyFont="1" applyFill="1" applyAlignment="1">
      <alignment horizontal="center"/>
    </xf>
    <xf numFmtId="0" fontId="12" fillId="3" borderId="0" xfId="0" applyFont="1" applyFill="1" applyAlignment="1">
      <alignment horizontal="center" vertical="center"/>
    </xf>
    <xf numFmtId="0" fontId="14" fillId="0" borderId="0" xfId="0" applyFont="1" applyAlignment="1">
      <alignment horizontal="center" vertical="center" wrapText="1"/>
    </xf>
    <xf numFmtId="0" fontId="14" fillId="0" borderId="5" xfId="0" applyFont="1" applyBorder="1" applyAlignment="1">
      <alignment horizontal="center" vertical="center" wrapText="1"/>
    </xf>
    <xf numFmtId="0" fontId="102" fillId="0" borderId="25" xfId="0" applyFont="1" applyBorder="1" applyAlignment="1">
      <alignment horizontal="center" vertical="center" wrapText="1"/>
    </xf>
    <xf numFmtId="0" fontId="14" fillId="0" borderId="5" xfId="0" applyFont="1" applyBorder="1" applyAlignment="1">
      <alignment horizontal="left" vertical="center" wrapText="1"/>
    </xf>
    <xf numFmtId="0" fontId="65" fillId="0" borderId="51" xfId="0" applyFont="1" applyBorder="1" applyAlignment="1">
      <alignment vertical="center" wrapText="1"/>
    </xf>
    <xf numFmtId="0" fontId="75" fillId="0" borderId="49" xfId="0" applyFont="1" applyBorder="1"/>
    <xf numFmtId="0" fontId="75" fillId="0" borderId="52" xfId="0" applyFont="1" applyBorder="1"/>
    <xf numFmtId="0" fontId="66" fillId="41" borderId="53" xfId="0" applyFont="1" applyFill="1" applyBorder="1" applyAlignment="1">
      <alignment horizontal="center" vertical="center" wrapText="1"/>
    </xf>
    <xf numFmtId="0" fontId="75" fillId="13" borderId="54" xfId="0" applyFont="1" applyFill="1" applyBorder="1"/>
    <xf numFmtId="0" fontId="75" fillId="13" borderId="55" xfId="0" applyFont="1" applyFill="1" applyBorder="1"/>
    <xf numFmtId="0" fontId="65" fillId="0" borderId="51" xfId="0" applyFont="1" applyBorder="1" applyAlignment="1">
      <alignment horizontal="left" vertical="center" wrapText="1"/>
    </xf>
    <xf numFmtId="0" fontId="75" fillId="0" borderId="49" xfId="0" applyFont="1" applyBorder="1" applyAlignment="1">
      <alignment horizontal="left"/>
    </xf>
    <xf numFmtId="0" fontId="75" fillId="0" borderId="52" xfId="0" applyFont="1" applyBorder="1" applyAlignment="1">
      <alignment horizontal="left"/>
    </xf>
    <xf numFmtId="0" fontId="66" fillId="0" borderId="51" xfId="0" applyFont="1" applyBorder="1" applyAlignment="1">
      <alignment vertical="center" wrapText="1"/>
    </xf>
    <xf numFmtId="0" fontId="65" fillId="0" borderId="49" xfId="0" applyFont="1" applyBorder="1" applyAlignment="1">
      <alignment horizontal="left" vertical="center" wrapText="1"/>
    </xf>
    <xf numFmtId="0" fontId="65" fillId="0" borderId="52" xfId="0" applyFont="1" applyBorder="1" applyAlignment="1">
      <alignment horizontal="left" vertical="center" wrapText="1"/>
    </xf>
    <xf numFmtId="0" fontId="66" fillId="0" borderId="0" xfId="0" applyFont="1" applyAlignment="1">
      <alignment horizontal="center" vertical="center" wrapText="1"/>
    </xf>
    <xf numFmtId="0" fontId="80" fillId="31" borderId="0" xfId="0" applyFont="1" applyFill="1" applyBorder="1" applyAlignment="1">
      <alignment horizontal="center" vertical="center" wrapText="1"/>
    </xf>
    <xf numFmtId="0" fontId="81" fillId="0" borderId="0" xfId="0" applyFont="1" applyAlignment="1">
      <alignment horizontal="center" vertical="center" wrapText="1"/>
    </xf>
    <xf numFmtId="0" fontId="5" fillId="0" borderId="51" xfId="34" applyBorder="1" applyAlignment="1">
      <alignment vertical="center" wrapText="1"/>
    </xf>
    <xf numFmtId="0" fontId="65" fillId="0" borderId="51" xfId="0" applyFont="1" applyBorder="1" applyAlignment="1">
      <alignment horizontal="center" vertical="center"/>
    </xf>
    <xf numFmtId="0" fontId="102" fillId="0" borderId="25" xfId="0" applyFont="1" applyBorder="1" applyAlignment="1">
      <alignment horizontal="center" vertical="center"/>
    </xf>
    <xf numFmtId="0" fontId="14" fillId="0" borderId="0" xfId="0" applyFont="1" applyAlignment="1">
      <alignment horizontal="center" vertical="center"/>
    </xf>
    <xf numFmtId="0" fontId="73" fillId="32" borderId="0" xfId="0" applyFont="1" applyFill="1" applyAlignment="1">
      <alignment horizontal="center" vertical="center" textRotation="90"/>
    </xf>
    <xf numFmtId="0" fontId="66" fillId="0" borderId="51" xfId="0" applyFont="1" applyBorder="1" applyAlignment="1">
      <alignment horizontal="left" vertical="center" wrapText="1"/>
    </xf>
    <xf numFmtId="0" fontId="5" fillId="0" borderId="51" xfId="34" applyBorder="1" applyAlignment="1">
      <alignment horizontal="left" vertical="center" wrapText="1"/>
    </xf>
    <xf numFmtId="0" fontId="12" fillId="3" borderId="31" xfId="0" applyFont="1" applyFill="1" applyBorder="1" applyAlignment="1">
      <alignment horizontal="center"/>
    </xf>
    <xf numFmtId="0" fontId="12" fillId="3" borderId="48" xfId="0" applyFont="1" applyFill="1" applyBorder="1" applyAlignment="1">
      <alignment horizontal="center" vertical="center"/>
    </xf>
    <xf numFmtId="49" fontId="32" fillId="33" borderId="0" xfId="0" applyNumberFormat="1" applyFont="1" applyFill="1" applyBorder="1" applyAlignment="1">
      <alignment horizontal="center" vertical="center" textRotation="90"/>
    </xf>
    <xf numFmtId="0" fontId="46" fillId="0" borderId="0" xfId="0" applyFont="1" applyBorder="1" applyAlignment="1"/>
    <xf numFmtId="0" fontId="100" fillId="0" borderId="48" xfId="0" applyFont="1" applyBorder="1" applyAlignment="1">
      <alignment horizontal="center" vertical="center"/>
    </xf>
    <xf numFmtId="0" fontId="32" fillId="32" borderId="0" xfId="0" applyFont="1" applyFill="1" applyBorder="1" applyAlignment="1">
      <alignment horizontal="center" vertical="center" textRotation="90"/>
    </xf>
    <xf numFmtId="0" fontId="106" fillId="4" borderId="0" xfId="0" applyFont="1" applyFill="1" applyBorder="1" applyAlignment="1">
      <alignment horizontal="center" vertical="center"/>
    </xf>
    <xf numFmtId="0" fontId="106" fillId="0" borderId="0" xfId="0" applyFont="1" applyBorder="1" applyAlignment="1">
      <alignment horizontal="center" vertical="center"/>
    </xf>
    <xf numFmtId="0" fontId="106" fillId="0" borderId="0" xfId="0" applyFont="1" applyAlignment="1">
      <alignment horizontal="center" vertical="center"/>
    </xf>
    <xf numFmtId="0" fontId="106" fillId="5" borderId="0" xfId="0" applyFont="1" applyFill="1" applyBorder="1" applyAlignment="1">
      <alignment horizontal="center" vertical="center"/>
    </xf>
    <xf numFmtId="0" fontId="106" fillId="6" borderId="0" xfId="0" applyFont="1" applyFill="1" applyBorder="1" applyAlignment="1">
      <alignment horizontal="center" vertical="center"/>
    </xf>
    <xf numFmtId="0" fontId="106" fillId="7" borderId="0" xfId="0" applyFont="1" applyFill="1" applyBorder="1" applyAlignment="1">
      <alignment horizontal="center" vertical="center"/>
    </xf>
    <xf numFmtId="0" fontId="34" fillId="0" borderId="0" xfId="0" applyFont="1" applyBorder="1"/>
    <xf numFmtId="0" fontId="12" fillId="3" borderId="6" xfId="0" applyFont="1" applyFill="1" applyBorder="1" applyAlignment="1">
      <alignment horizontal="center"/>
    </xf>
    <xf numFmtId="0" fontId="12" fillId="3" borderId="7" xfId="0" applyFont="1" applyFill="1" applyBorder="1" applyAlignment="1">
      <alignment horizontal="center" vertical="center"/>
    </xf>
    <xf numFmtId="0" fontId="32" fillId="0" borderId="0" xfId="0" applyFont="1" applyAlignment="1">
      <alignment horizontal="center"/>
    </xf>
    <xf numFmtId="0" fontId="32" fillId="0" borderId="0" xfId="0" applyFont="1" applyAlignment="1">
      <alignment horizontal="center" vertical="center"/>
    </xf>
    <xf numFmtId="0" fontId="1" fillId="0" borderId="0" xfId="0" applyFont="1" applyAlignment="1"/>
    <xf numFmtId="0" fontId="7" fillId="0" borderId="48" xfId="0" applyFont="1" applyBorder="1"/>
    <xf numFmtId="0" fontId="106" fillId="7" borderId="5" xfId="0" applyFont="1" applyFill="1" applyBorder="1" applyAlignment="1">
      <alignment horizontal="center" vertical="center"/>
    </xf>
    <xf numFmtId="0" fontId="46" fillId="0" borderId="0" xfId="0" applyFont="1" applyBorder="1" applyAlignment="1">
      <alignment horizontal="center"/>
    </xf>
    <xf numFmtId="0" fontId="13" fillId="0" borderId="0" xfId="0" applyFont="1" applyAlignment="1">
      <alignment horizontal="center"/>
    </xf>
    <xf numFmtId="0" fontId="46" fillId="0" borderId="48" xfId="0" applyFont="1" applyBorder="1" applyAlignment="1">
      <alignment horizontal="center"/>
    </xf>
    <xf numFmtId="0" fontId="64" fillId="0" borderId="51" xfId="63" applyBorder="1" applyAlignment="1">
      <alignment vertical="center" wrapText="1"/>
    </xf>
    <xf numFmtId="0" fontId="20" fillId="2" borderId="0" xfId="0" applyFont="1" applyFill="1" applyBorder="1" applyAlignment="1">
      <alignment horizontal="left" wrapText="1"/>
    </xf>
    <xf numFmtId="0" fontId="25" fillId="0" borderId="0" xfId="0" applyFont="1" applyBorder="1" applyAlignment="1">
      <alignment horizontal="left" vertical="center"/>
    </xf>
    <xf numFmtId="0" fontId="32" fillId="0" borderId="23" xfId="0" applyFont="1" applyBorder="1" applyAlignment="1">
      <alignment horizontal="center" vertical="center"/>
    </xf>
    <xf numFmtId="0" fontId="32" fillId="0" borderId="0" xfId="0" applyFont="1" applyBorder="1" applyAlignment="1">
      <alignment horizontal="center" vertical="center"/>
    </xf>
    <xf numFmtId="0" fontId="9" fillId="0" borderId="0" xfId="0" applyFont="1" applyAlignment="1">
      <alignment horizontal="left" vertical="center" wrapText="1"/>
    </xf>
    <xf numFmtId="0" fontId="8" fillId="0" borderId="9" xfId="0" applyFont="1" applyBorder="1" applyAlignment="1">
      <alignment horizontal="center"/>
    </xf>
    <xf numFmtId="0" fontId="28" fillId="12" borderId="0" xfId="0" applyFont="1" applyFill="1" applyAlignment="1">
      <alignment horizontal="center" vertical="top" wrapText="1"/>
    </xf>
    <xf numFmtId="0" fontId="28" fillId="12" borderId="0" xfId="0" applyFont="1" applyFill="1" applyAlignment="1">
      <alignment horizontal="center"/>
    </xf>
    <xf numFmtId="0" fontId="28" fillId="0" borderId="0" xfId="0" applyFont="1" applyAlignment="1">
      <alignment horizontal="center"/>
    </xf>
    <xf numFmtId="0" fontId="28" fillId="9" borderId="0" xfId="0" applyFont="1" applyFill="1" applyAlignment="1">
      <alignment horizontal="center"/>
    </xf>
    <xf numFmtId="0" fontId="0" fillId="0" borderId="16" xfId="0" applyBorder="1" applyAlignment="1">
      <alignment horizontal="left" vertical="center" wrapText="1"/>
    </xf>
    <xf numFmtId="0" fontId="8" fillId="0" borderId="16" xfId="0" applyFont="1" applyFill="1" applyBorder="1" applyAlignment="1">
      <alignment vertical="center" wrapText="1"/>
    </xf>
    <xf numFmtId="0" fontId="29" fillId="0" borderId="0" xfId="0" applyFont="1" applyFill="1" applyBorder="1" applyAlignment="1">
      <alignment horizontal="center" wrapText="1"/>
    </xf>
    <xf numFmtId="0" fontId="28" fillId="9" borderId="0" xfId="0" applyFont="1" applyFill="1" applyBorder="1" applyAlignment="1">
      <alignment horizontal="center" vertical="center" wrapText="1"/>
    </xf>
    <xf numFmtId="0" fontId="8" fillId="0" borderId="16" xfId="0" applyFont="1" applyFill="1" applyBorder="1" applyAlignment="1">
      <alignment vertical="top" wrapText="1"/>
    </xf>
    <xf numFmtId="0" fontId="28" fillId="9" borderId="0" xfId="0" applyFont="1" applyFill="1" applyBorder="1" applyAlignment="1">
      <alignment horizontal="center" wrapText="1"/>
    </xf>
    <xf numFmtId="17" fontId="8" fillId="0" borderId="9" xfId="0" applyNumberFormat="1" applyFont="1" applyBorder="1" applyAlignment="1">
      <alignment horizontal="left" wrapText="1"/>
    </xf>
    <xf numFmtId="0" fontId="8" fillId="0" borderId="9" xfId="0" applyFont="1" applyBorder="1" applyAlignment="1">
      <alignment horizontal="left" wrapText="1"/>
    </xf>
    <xf numFmtId="0" fontId="19" fillId="0" borderId="0" xfId="0" applyFont="1" applyFill="1" applyBorder="1" applyAlignment="1">
      <alignment horizontal="center" vertical="center" wrapText="1"/>
    </xf>
    <xf numFmtId="0" fontId="0" fillId="0" borderId="16" xfId="0" applyBorder="1" applyAlignment="1">
      <alignment vertical="top" wrapText="1"/>
    </xf>
    <xf numFmtId="0" fontId="19" fillId="13" borderId="13" xfId="0" applyFont="1" applyFill="1" applyBorder="1" applyAlignment="1">
      <alignment horizontal="center" vertical="center" wrapText="1"/>
    </xf>
    <xf numFmtId="0" fontId="19" fillId="13" borderId="4" xfId="0" applyFont="1" applyFill="1" applyBorder="1" applyAlignment="1">
      <alignment horizontal="center" vertical="center" wrapText="1"/>
    </xf>
    <xf numFmtId="0" fontId="19" fillId="13" borderId="3" xfId="0" applyFont="1" applyFill="1" applyBorder="1" applyAlignment="1">
      <alignment horizontal="center" vertical="center" wrapText="1"/>
    </xf>
    <xf numFmtId="0" fontId="0" fillId="2" borderId="16" xfId="0" applyFill="1" applyBorder="1" applyAlignment="1">
      <alignment vertical="top" wrapText="1"/>
    </xf>
    <xf numFmtId="0" fontId="0" fillId="0" borderId="16" xfId="0" applyBorder="1" applyAlignment="1">
      <alignment vertical="center" wrapText="1"/>
    </xf>
    <xf numFmtId="0" fontId="28" fillId="17" borderId="0" xfId="0" applyFont="1" applyFill="1" applyBorder="1" applyAlignment="1">
      <alignment horizontal="center" vertical="center" wrapText="1"/>
    </xf>
    <xf numFmtId="0" fontId="29" fillId="0" borderId="0" xfId="0" applyFont="1" applyFill="1" applyBorder="1" applyAlignment="1">
      <alignment horizontal="center" vertical="top" wrapText="1"/>
    </xf>
    <xf numFmtId="0" fontId="0" fillId="0" borderId="16" xfId="0" applyBorder="1" applyAlignment="1">
      <alignment horizontal="left" wrapText="1"/>
    </xf>
    <xf numFmtId="0" fontId="32" fillId="0" borderId="0" xfId="0" applyFont="1" applyBorder="1" applyAlignment="1">
      <alignment horizontal="left"/>
    </xf>
    <xf numFmtId="0" fontId="32" fillId="0" borderId="0" xfId="0" applyFont="1" applyAlignment="1">
      <alignment horizontal="left"/>
    </xf>
    <xf numFmtId="0" fontId="32" fillId="0" borderId="23" xfId="0" applyFont="1" applyBorder="1" applyAlignment="1">
      <alignment horizontal="center" vertical="center" wrapText="1"/>
    </xf>
    <xf numFmtId="0" fontId="32" fillId="0" borderId="0" xfId="0" applyFont="1" applyBorder="1" applyAlignment="1">
      <alignment horizontal="center" vertical="center" wrapText="1"/>
    </xf>
    <xf numFmtId="0" fontId="0" fillId="2" borderId="16" xfId="0" applyFill="1" applyBorder="1" applyAlignment="1">
      <alignment vertical="center" wrapText="1"/>
    </xf>
    <xf numFmtId="0" fontId="8" fillId="0" borderId="16" xfId="0" applyFont="1" applyFill="1" applyBorder="1" applyAlignment="1">
      <alignment horizontal="left" vertical="center" wrapText="1"/>
    </xf>
    <xf numFmtId="0" fontId="0" fillId="0" borderId="0" xfId="0" applyFont="1" applyBorder="1" applyAlignment="1">
      <alignment horizontal="left"/>
    </xf>
    <xf numFmtId="0" fontId="8" fillId="0" borderId="9" xfId="0" applyFont="1" applyBorder="1" applyAlignment="1">
      <alignment vertical="top" wrapText="1"/>
    </xf>
    <xf numFmtId="0" fontId="8" fillId="0" borderId="9" xfId="0" applyFont="1" applyBorder="1" applyAlignment="1">
      <alignment vertical="center" wrapText="1"/>
    </xf>
    <xf numFmtId="0" fontId="28" fillId="9" borderId="0" xfId="0" applyFont="1" applyFill="1" applyAlignment="1">
      <alignment horizontal="center" wrapText="1"/>
    </xf>
    <xf numFmtId="0" fontId="8" fillId="0" borderId="9" xfId="0" applyFont="1" applyBorder="1" applyAlignment="1">
      <alignment horizontal="left" vertical="center" wrapText="1"/>
    </xf>
    <xf numFmtId="0" fontId="29" fillId="0" borderId="0" xfId="0" applyFont="1" applyAlignment="1">
      <alignment horizontal="center" vertical="top" wrapText="1"/>
    </xf>
    <xf numFmtId="0" fontId="28" fillId="9" borderId="0" xfId="0" applyFont="1" applyFill="1" applyAlignment="1">
      <alignment horizontal="center" vertical="center" wrapText="1"/>
    </xf>
    <xf numFmtId="0" fontId="19" fillId="0" borderId="0" xfId="0" applyFont="1" applyAlignment="1">
      <alignment horizontal="center" vertical="center" wrapText="1"/>
    </xf>
    <xf numFmtId="0" fontId="8" fillId="0" borderId="14" xfId="0" applyFont="1" applyBorder="1" applyAlignment="1">
      <alignment vertical="center" wrapText="1"/>
    </xf>
    <xf numFmtId="0" fontId="8" fillId="0" borderId="25" xfId="0" applyFont="1" applyBorder="1" applyAlignment="1">
      <alignment vertical="center" wrapText="1"/>
    </xf>
    <xf numFmtId="0" fontId="8" fillId="0" borderId="15" xfId="0" applyFont="1" applyBorder="1" applyAlignment="1">
      <alignment vertical="center" wrapText="1"/>
    </xf>
    <xf numFmtId="0" fontId="5" fillId="0" borderId="14" xfId="34" applyBorder="1" applyAlignment="1">
      <alignment vertical="center" wrapText="1"/>
    </xf>
    <xf numFmtId="0" fontId="5" fillId="0" borderId="25" xfId="34" applyBorder="1" applyAlignment="1">
      <alignment vertical="center" wrapText="1"/>
    </xf>
    <xf numFmtId="0" fontId="5" fillId="0" borderId="15" xfId="34" applyBorder="1" applyAlignment="1">
      <alignment vertical="center" wrapText="1"/>
    </xf>
    <xf numFmtId="0" fontId="29" fillId="0" borderId="23" xfId="0" applyFont="1" applyBorder="1" applyAlignment="1">
      <alignment horizontal="center" wrapText="1"/>
    </xf>
    <xf numFmtId="0" fontId="19" fillId="0" borderId="9" xfId="0" applyFont="1" applyBorder="1" applyAlignment="1">
      <alignment vertical="top" wrapText="1"/>
    </xf>
    <xf numFmtId="0" fontId="8" fillId="0" borderId="11" xfId="0" applyFont="1" applyBorder="1" applyAlignment="1">
      <alignment horizontal="left" vertical="center" wrapText="1"/>
    </xf>
    <xf numFmtId="0" fontId="8" fillId="0" borderId="12" xfId="0" applyFont="1" applyBorder="1" applyAlignment="1">
      <alignment horizontal="left" vertical="center" wrapText="1"/>
    </xf>
    <xf numFmtId="0" fontId="8" fillId="0" borderId="10" xfId="0" applyFont="1" applyBorder="1" applyAlignment="1">
      <alignment horizontal="left" vertical="center" wrapText="1"/>
    </xf>
    <xf numFmtId="0" fontId="19" fillId="13" borderId="2" xfId="0" applyFont="1" applyFill="1" applyBorder="1" applyAlignment="1">
      <alignment horizontal="center" vertical="center" wrapText="1"/>
    </xf>
    <xf numFmtId="0" fontId="29" fillId="0" borderId="0" xfId="0" applyFont="1" applyAlignment="1">
      <alignment horizontal="center" wrapText="1"/>
    </xf>
    <xf numFmtId="0" fontId="28" fillId="12" borderId="0" xfId="0" applyFont="1" applyFill="1" applyAlignment="1">
      <alignment horizontal="center" vertical="center" wrapText="1"/>
    </xf>
    <xf numFmtId="0" fontId="28" fillId="12" borderId="0" xfId="0" applyFont="1" applyFill="1" applyAlignment="1">
      <alignment horizontal="center" vertical="center"/>
    </xf>
    <xf numFmtId="0" fontId="28" fillId="0" borderId="0" xfId="0" applyFont="1" applyAlignment="1">
      <alignment horizontal="center" vertical="center"/>
    </xf>
    <xf numFmtId="0" fontId="28" fillId="9" borderId="0" xfId="0" applyFont="1" applyFill="1" applyAlignment="1">
      <alignment horizontal="center" vertical="center"/>
    </xf>
    <xf numFmtId="0" fontId="8" fillId="0" borderId="16" xfId="0" applyFont="1" applyBorder="1" applyAlignment="1">
      <alignment vertical="center" wrapText="1"/>
    </xf>
    <xf numFmtId="0" fontId="19" fillId="0" borderId="9" xfId="0" applyFont="1" applyBorder="1" applyAlignment="1">
      <alignment vertical="center" wrapText="1"/>
    </xf>
    <xf numFmtId="0" fontId="29" fillId="0" borderId="0" xfId="0" applyFont="1" applyAlignment="1">
      <alignment horizontal="center" vertical="center" wrapText="1"/>
    </xf>
    <xf numFmtId="0" fontId="5" fillId="0" borderId="9" xfId="34" applyBorder="1" applyAlignment="1">
      <alignment vertical="center" wrapText="1"/>
    </xf>
    <xf numFmtId="1" fontId="8" fillId="0" borderId="9" xfId="0" applyNumberFormat="1" applyFont="1" applyBorder="1" applyAlignment="1">
      <alignment horizontal="left" vertical="center" wrapText="1"/>
    </xf>
    <xf numFmtId="0" fontId="8" fillId="0" borderId="9" xfId="0" applyFont="1" applyBorder="1" applyAlignment="1">
      <alignment horizontal="center" vertical="center"/>
    </xf>
    <xf numFmtId="17" fontId="8" fillId="0" borderId="9" xfId="0" applyNumberFormat="1" applyFont="1" applyBorder="1" applyAlignment="1">
      <alignment horizontal="left" vertical="center" wrapText="1"/>
    </xf>
    <xf numFmtId="4" fontId="7" fillId="0" borderId="0" xfId="57" applyNumberFormat="1" applyFont="1" applyBorder="1" applyAlignment="1">
      <alignment horizontal="center" vertical="center"/>
    </xf>
    <xf numFmtId="0" fontId="8" fillId="0" borderId="16" xfId="0" applyFont="1" applyBorder="1" applyAlignment="1">
      <alignment vertical="top" wrapText="1"/>
    </xf>
    <xf numFmtId="0" fontId="98" fillId="10" borderId="0" xfId="34" applyFont="1" applyFill="1" applyAlignment="1">
      <alignment horizontal="center" vertical="center"/>
    </xf>
    <xf numFmtId="176" fontId="0" fillId="0" borderId="0" xfId="57" applyNumberFormat="1" applyFont="1" applyBorder="1" applyAlignment="1">
      <alignment horizontal="right" vertical="center"/>
    </xf>
    <xf numFmtId="0" fontId="7" fillId="0" borderId="0" xfId="0" applyFont="1" applyFill="1" applyBorder="1" applyAlignment="1">
      <alignment horizontal="center"/>
    </xf>
    <xf numFmtId="0" fontId="7" fillId="0" borderId="23" xfId="0" applyFont="1" applyBorder="1" applyAlignment="1">
      <alignment horizontal="center" vertical="center"/>
    </xf>
    <xf numFmtId="0" fontId="7" fillId="0" borderId="0" xfId="0" applyFont="1" applyBorder="1" applyAlignment="1">
      <alignment horizontal="center" vertical="center"/>
    </xf>
    <xf numFmtId="0" fontId="7" fillId="0" borderId="5" xfId="0" applyFont="1" applyBorder="1" applyAlignment="1">
      <alignment horizontal="center" vertical="center"/>
    </xf>
    <xf numFmtId="2" fontId="0" fillId="0" borderId="0" xfId="57" applyNumberFormat="1" applyFont="1" applyBorder="1" applyAlignment="1">
      <alignment horizontal="center" vertical="center" wrapText="1"/>
    </xf>
    <xf numFmtId="2" fontId="7" fillId="0" borderId="0" xfId="57" applyNumberFormat="1" applyFont="1" applyBorder="1" applyAlignment="1">
      <alignment horizontal="center" vertical="center"/>
    </xf>
    <xf numFmtId="2" fontId="7" fillId="0" borderId="0" xfId="57" applyNumberFormat="1" applyFont="1" applyBorder="1" applyAlignment="1">
      <alignment horizontal="center"/>
    </xf>
    <xf numFmtId="0" fontId="7" fillId="0" borderId="23" xfId="0" applyFont="1" applyFill="1" applyBorder="1" applyAlignment="1">
      <alignment horizontal="center" vertical="center"/>
    </xf>
    <xf numFmtId="0" fontId="7" fillId="0" borderId="0" xfId="0" applyFont="1" applyFill="1" applyBorder="1" applyAlignment="1">
      <alignment horizontal="center" vertical="center"/>
    </xf>
    <xf numFmtId="0" fontId="7" fillId="0" borderId="5" xfId="0" applyFont="1" applyFill="1" applyBorder="1" applyAlignment="1">
      <alignment horizontal="center" vertical="center"/>
    </xf>
    <xf numFmtId="0" fontId="18" fillId="0" borderId="9" xfId="34" applyFont="1" applyBorder="1" applyAlignment="1">
      <alignment vertical="center" wrapText="1"/>
    </xf>
    <xf numFmtId="0" fontId="6" fillId="2" borderId="0" xfId="0" applyFont="1" applyFill="1" applyAlignment="1">
      <alignment horizontal="center" wrapText="1"/>
    </xf>
    <xf numFmtId="0" fontId="44" fillId="2" borderId="17" xfId="0" applyFont="1" applyFill="1" applyBorder="1" applyAlignment="1">
      <alignment horizontal="center" vertical="center" wrapText="1"/>
    </xf>
    <xf numFmtId="0" fontId="44" fillId="2" borderId="18" xfId="0" applyFont="1" applyFill="1" applyBorder="1" applyAlignment="1">
      <alignment horizontal="center" vertical="center" wrapText="1"/>
    </xf>
    <xf numFmtId="0" fontId="96" fillId="0" borderId="0" xfId="1" applyFont="1" applyAlignment="1">
      <alignment horizontal="left"/>
    </xf>
    <xf numFmtId="0" fontId="7" fillId="0" borderId="0" xfId="1" applyFont="1" applyBorder="1" applyAlignment="1">
      <alignment horizontal="left"/>
    </xf>
    <xf numFmtId="0" fontId="7" fillId="0" borderId="0" xfId="1" applyFont="1" applyFill="1" applyBorder="1" applyAlignment="1">
      <alignment horizontal="left" wrapText="1"/>
    </xf>
    <xf numFmtId="43" fontId="1" fillId="0" borderId="0" xfId="57" applyFont="1" applyBorder="1" applyAlignment="1">
      <alignment horizontal="center" vertical="center" wrapText="1"/>
    </xf>
    <xf numFmtId="0" fontId="8" fillId="0" borderId="16" xfId="0" applyFont="1" applyBorder="1" applyAlignment="1">
      <alignment horizontal="left" wrapText="1"/>
    </xf>
    <xf numFmtId="17" fontId="8" fillId="0" borderId="16" xfId="0" applyNumberFormat="1" applyFont="1" applyBorder="1" applyAlignment="1">
      <alignment horizontal="left" wrapText="1"/>
    </xf>
    <xf numFmtId="0" fontId="8" fillId="0" borderId="16" xfId="0" applyFont="1" applyBorder="1" applyAlignment="1">
      <alignment horizontal="left" vertical="center" wrapText="1"/>
    </xf>
    <xf numFmtId="0" fontId="19" fillId="0" borderId="16" xfId="0" applyFont="1" applyBorder="1" applyAlignment="1">
      <alignment vertical="top" wrapText="1"/>
    </xf>
    <xf numFmtId="0" fontId="8" fillId="0" borderId="14" xfId="0" applyFont="1" applyBorder="1" applyAlignment="1">
      <alignment horizontal="left" vertical="center" wrapText="1"/>
    </xf>
    <xf numFmtId="0" fontId="8" fillId="0" borderId="25" xfId="0" applyFont="1" applyBorder="1" applyAlignment="1">
      <alignment horizontal="left" vertical="center" wrapText="1"/>
    </xf>
    <xf numFmtId="0" fontId="8" fillId="0" borderId="15" xfId="0" applyFont="1" applyBorder="1" applyAlignment="1">
      <alignment horizontal="left" vertical="center" wrapText="1"/>
    </xf>
    <xf numFmtId="0" fontId="34" fillId="0" borderId="0" xfId="1" applyFont="1" applyAlignment="1">
      <alignment horizontal="left"/>
    </xf>
    <xf numFmtId="0" fontId="8" fillId="0" borderId="9" xfId="0" applyFont="1" applyBorder="1" applyAlignment="1">
      <alignment wrapText="1"/>
    </xf>
    <xf numFmtId="0" fontId="32" fillId="0" borderId="5" xfId="0" applyFont="1" applyBorder="1" applyAlignment="1">
      <alignment horizontal="center" vertical="center" wrapText="1"/>
    </xf>
    <xf numFmtId="0" fontId="34" fillId="0" borderId="0" xfId="0" applyFont="1" applyFill="1" applyAlignment="1">
      <alignment horizontal="left"/>
    </xf>
    <xf numFmtId="0" fontId="7" fillId="0" borderId="16" xfId="0" applyFont="1" applyBorder="1" applyAlignment="1">
      <alignment vertical="center" wrapText="1"/>
    </xf>
    <xf numFmtId="0" fontId="96" fillId="0" borderId="16" xfId="0" applyFont="1" applyBorder="1" applyAlignment="1">
      <alignment vertical="center" wrapText="1"/>
    </xf>
    <xf numFmtId="15" fontId="0" fillId="0" borderId="16" xfId="0" applyNumberFormat="1" applyBorder="1" applyAlignment="1">
      <alignment horizontal="left" wrapText="1"/>
    </xf>
    <xf numFmtId="0" fontId="0" fillId="0" borderId="14" xfId="0" applyBorder="1" applyAlignment="1">
      <alignment horizontal="left" vertical="top" wrapText="1"/>
    </xf>
    <xf numFmtId="0" fontId="0" fillId="0" borderId="25" xfId="0" applyBorder="1" applyAlignment="1">
      <alignment horizontal="left" vertical="top" wrapText="1"/>
    </xf>
    <xf numFmtId="0" fontId="0" fillId="0" borderId="15" xfId="0" applyBorder="1" applyAlignment="1">
      <alignment horizontal="left" vertical="top" wrapText="1"/>
    </xf>
    <xf numFmtId="0" fontId="0" fillId="0" borderId="14" xfId="0" applyBorder="1" applyAlignment="1">
      <alignment vertical="top" wrapText="1"/>
    </xf>
    <xf numFmtId="0" fontId="0" fillId="0" borderId="25" xfId="0" applyBorder="1" applyAlignment="1">
      <alignment vertical="top" wrapText="1"/>
    </xf>
    <xf numFmtId="0" fontId="0" fillId="0" borderId="15" xfId="0" applyBorder="1" applyAlignment="1">
      <alignment vertical="top" wrapText="1"/>
    </xf>
    <xf numFmtId="0" fontId="7" fillId="0" borderId="16" xfId="0" applyFont="1" applyBorder="1" applyAlignment="1">
      <alignment vertical="top" wrapText="1"/>
    </xf>
    <xf numFmtId="0" fontId="17" fillId="0" borderId="0" xfId="0" applyFont="1" applyBorder="1" applyAlignment="1">
      <alignment horizontal="center" vertical="center"/>
    </xf>
    <xf numFmtId="0" fontId="26" fillId="0" borderId="0" xfId="0" applyFont="1" applyFill="1" applyAlignment="1">
      <alignment horizontal="left" vertical="center"/>
    </xf>
    <xf numFmtId="0" fontId="87" fillId="0" borderId="0" xfId="1" applyFont="1" applyFill="1" applyBorder="1" applyAlignment="1">
      <alignment horizontal="left" vertical="top" wrapText="1"/>
    </xf>
    <xf numFmtId="0" fontId="87" fillId="0" borderId="0" xfId="1" applyFont="1" applyFill="1" applyBorder="1" applyAlignment="1">
      <alignment horizontal="left"/>
    </xf>
    <xf numFmtId="0" fontId="11" fillId="0" borderId="0" xfId="1" applyFont="1" applyFill="1" applyBorder="1" applyAlignment="1">
      <alignment horizontal="left" vertical="top" wrapText="1"/>
    </xf>
    <xf numFmtId="0" fontId="11" fillId="0" borderId="0" xfId="1" applyFont="1" applyFill="1" applyBorder="1" applyAlignment="1">
      <alignment horizontal="left"/>
    </xf>
    <xf numFmtId="0" fontId="93" fillId="0" borderId="0" xfId="1" applyFont="1" applyFill="1" applyBorder="1" applyAlignment="1">
      <alignment horizontal="left" vertical="top" wrapText="1"/>
    </xf>
    <xf numFmtId="0" fontId="37" fillId="0" borderId="25" xfId="0" applyFont="1" applyBorder="1" applyAlignment="1">
      <alignment horizontal="center" vertical="center"/>
    </xf>
    <xf numFmtId="0" fontId="7" fillId="0" borderId="25" xfId="0" applyFont="1" applyBorder="1"/>
    <xf numFmtId="0" fontId="37" fillId="0" borderId="23" xfId="0" applyFont="1" applyBorder="1" applyAlignment="1">
      <alignment horizontal="center" vertical="center"/>
    </xf>
    <xf numFmtId="0" fontId="7" fillId="0" borderId="5" xfId="0" applyFont="1" applyBorder="1"/>
    <xf numFmtId="0" fontId="0" fillId="0" borderId="16" xfId="0" applyBorder="1" applyAlignment="1">
      <alignment horizontal="center"/>
    </xf>
    <xf numFmtId="0" fontId="34" fillId="0" borderId="0" xfId="67" applyFont="1" applyFill="1" applyBorder="1" applyAlignment="1">
      <alignment horizontal="left" vertical="center" wrapText="1"/>
    </xf>
    <xf numFmtId="0" fontId="34" fillId="0" borderId="5" xfId="67" applyFont="1" applyFill="1" applyBorder="1" applyAlignment="1">
      <alignment horizontal="left" vertical="center" wrapText="1"/>
    </xf>
    <xf numFmtId="0" fontId="7" fillId="0" borderId="0" xfId="0" applyFont="1" applyBorder="1" applyAlignment="1">
      <alignment horizontal="left" vertical="center" wrapText="1"/>
    </xf>
    <xf numFmtId="0" fontId="0" fillId="0" borderId="25" xfId="67" applyFont="1" applyBorder="1" applyAlignment="1">
      <alignment horizontal="center"/>
    </xf>
    <xf numFmtId="0" fontId="1" fillId="0" borderId="25" xfId="67" applyFont="1" applyBorder="1" applyAlignment="1">
      <alignment horizontal="center"/>
    </xf>
    <xf numFmtId="0" fontId="34" fillId="0" borderId="25" xfId="67" applyFont="1" applyFill="1" applyBorder="1" applyAlignment="1">
      <alignment horizontal="center" vertical="center" wrapText="1"/>
    </xf>
    <xf numFmtId="0" fontId="8" fillId="0" borderId="14" xfId="0" applyFont="1" applyBorder="1" applyAlignment="1">
      <alignment vertical="top" wrapText="1"/>
    </xf>
    <xf numFmtId="0" fontId="8" fillId="0" borderId="25" xfId="0" applyFont="1" applyBorder="1" applyAlignment="1">
      <alignment vertical="top" wrapText="1"/>
    </xf>
    <xf numFmtId="0" fontId="8" fillId="0" borderId="15" xfId="0" applyFont="1" applyBorder="1" applyAlignment="1">
      <alignment vertical="top" wrapText="1"/>
    </xf>
    <xf numFmtId="0" fontId="0" fillId="0" borderId="0" xfId="0" applyFont="1" applyBorder="1" applyAlignment="1">
      <alignment horizontal="left" wrapText="1"/>
    </xf>
    <xf numFmtId="0" fontId="0" fillId="0" borderId="0" xfId="0" applyFont="1" applyAlignment="1">
      <alignment horizontal="left" vertical="center"/>
    </xf>
    <xf numFmtId="0" fontId="1" fillId="0" borderId="23" xfId="67" applyFont="1" applyFill="1" applyBorder="1" applyAlignment="1">
      <alignment horizontal="center" vertical="center"/>
    </xf>
    <xf numFmtId="0" fontId="1" fillId="0" borderId="0" xfId="67" applyFont="1" applyFill="1" applyBorder="1" applyAlignment="1">
      <alignment horizontal="center" vertical="center"/>
    </xf>
    <xf numFmtId="0" fontId="1" fillId="0" borderId="5" xfId="67" applyFont="1" applyFill="1" applyBorder="1" applyAlignment="1">
      <alignment horizontal="center" vertical="center"/>
    </xf>
    <xf numFmtId="0" fontId="1" fillId="0" borderId="0" xfId="67" applyFont="1" applyFill="1" applyBorder="1" applyAlignment="1">
      <alignment horizontal="center" vertical="center" wrapText="1"/>
    </xf>
    <xf numFmtId="0" fontId="1" fillId="0" borderId="5" xfId="67" applyFont="1" applyFill="1" applyBorder="1" applyAlignment="1">
      <alignment horizontal="center" vertical="center" wrapText="1"/>
    </xf>
    <xf numFmtId="0" fontId="34" fillId="0" borderId="25" xfId="51" applyFont="1" applyFill="1" applyBorder="1" applyAlignment="1" applyProtection="1">
      <alignment horizontal="center" vertical="center"/>
    </xf>
    <xf numFmtId="0" fontId="37" fillId="0" borderId="0" xfId="0" applyFont="1" applyFill="1" applyBorder="1" applyAlignment="1">
      <alignment horizontal="left" vertical="center" wrapText="1"/>
    </xf>
    <xf numFmtId="0" fontId="37" fillId="0" borderId="0" xfId="0" applyFont="1" applyFill="1" applyBorder="1" applyAlignment="1">
      <alignment horizontal="left" wrapText="1"/>
    </xf>
    <xf numFmtId="0" fontId="41" fillId="0" borderId="23" xfId="0" applyFont="1" applyFill="1" applyBorder="1" applyAlignment="1">
      <alignment horizontal="center"/>
    </xf>
    <xf numFmtId="0" fontId="41" fillId="0" borderId="5" xfId="0" applyFont="1" applyFill="1" applyBorder="1" applyAlignment="1">
      <alignment horizontal="center"/>
    </xf>
    <xf numFmtId="0" fontId="36" fillId="0" borderId="0" xfId="56" applyFont="1" applyFill="1" applyBorder="1" applyAlignment="1">
      <alignment horizontal="left" vertical="top" wrapText="1"/>
    </xf>
    <xf numFmtId="0" fontId="98" fillId="36" borderId="0" xfId="34" applyFont="1" applyFill="1" applyAlignment="1">
      <alignment horizontal="center" vertical="center"/>
    </xf>
    <xf numFmtId="0" fontId="8" fillId="0" borderId="0" xfId="0" applyFont="1" applyAlignment="1">
      <alignment horizontal="left" vertical="center" wrapText="1"/>
    </xf>
    <xf numFmtId="0" fontId="1" fillId="11" borderId="67" xfId="34" applyFont="1" applyFill="1" applyBorder="1" applyAlignment="1">
      <alignment horizontal="left" vertical="center" wrapText="1"/>
    </xf>
    <xf numFmtId="0" fontId="1" fillId="11" borderId="68" xfId="34" applyFont="1" applyFill="1" applyBorder="1" applyAlignment="1">
      <alignment horizontal="left" vertical="center" wrapText="1"/>
    </xf>
    <xf numFmtId="0" fontId="1" fillId="11" borderId="69" xfId="34" applyFont="1" applyFill="1" applyBorder="1" applyAlignment="1">
      <alignment horizontal="left" vertical="center" wrapText="1"/>
    </xf>
    <xf numFmtId="0" fontId="41" fillId="0" borderId="23" xfId="0" applyFont="1" applyBorder="1" applyAlignment="1">
      <alignment horizontal="center" vertical="center" wrapText="1"/>
    </xf>
    <xf numFmtId="0" fontId="8" fillId="0" borderId="16" xfId="0" applyFont="1" applyBorder="1" applyAlignment="1">
      <alignment horizontal="center"/>
    </xf>
    <xf numFmtId="0" fontId="5" fillId="0" borderId="0" xfId="34" applyFont="1" applyAlignment="1">
      <alignment horizontal="left" vertical="center" wrapText="1"/>
    </xf>
    <xf numFmtId="0" fontId="22" fillId="0" borderId="0" xfId="34" applyFont="1" applyFill="1" applyAlignment="1">
      <alignment horizontal="center" vertical="center"/>
    </xf>
    <xf numFmtId="0" fontId="7" fillId="0" borderId="0" xfId="0" applyFont="1" applyFill="1" applyBorder="1" applyAlignment="1">
      <alignment horizontal="left" wrapText="1"/>
    </xf>
    <xf numFmtId="0" fontId="7" fillId="0" borderId="23" xfId="0" applyFont="1" applyFill="1" applyBorder="1" applyAlignment="1">
      <alignment horizontal="left"/>
    </xf>
    <xf numFmtId="0" fontId="97" fillId="0" borderId="23" xfId="0" applyFont="1" applyFill="1" applyBorder="1" applyAlignment="1">
      <alignment horizontal="left" vertical="center" wrapText="1"/>
    </xf>
    <xf numFmtId="0" fontId="97" fillId="0" borderId="0" xfId="0" applyFont="1" applyFill="1" applyBorder="1" applyAlignment="1">
      <alignment horizontal="left" vertical="center" wrapText="1"/>
    </xf>
    <xf numFmtId="0" fontId="28" fillId="18" borderId="67" xfId="0" applyFont="1" applyFill="1" applyBorder="1" applyAlignment="1">
      <alignment horizontal="left" vertical="center"/>
    </xf>
    <xf numFmtId="0" fontId="28" fillId="18" borderId="68" xfId="0" applyFont="1" applyFill="1" applyBorder="1" applyAlignment="1">
      <alignment horizontal="left" vertical="center"/>
    </xf>
    <xf numFmtId="0" fontId="28" fillId="18" borderId="69" xfId="0" applyFont="1" applyFill="1" applyBorder="1" applyAlignment="1">
      <alignment horizontal="left" vertical="center"/>
    </xf>
    <xf numFmtId="0" fontId="20" fillId="11" borderId="28" xfId="34" applyFont="1" applyFill="1" applyBorder="1" applyAlignment="1">
      <alignment vertical="center" wrapText="1"/>
    </xf>
    <xf numFmtId="0" fontId="0" fillId="11" borderId="67" xfId="34" applyFont="1" applyFill="1" applyBorder="1" applyAlignment="1">
      <alignment horizontal="left" vertical="center" wrapText="1"/>
    </xf>
    <xf numFmtId="0" fontId="28" fillId="18" borderId="28" xfId="0" applyFont="1" applyFill="1" applyBorder="1" applyAlignment="1">
      <alignment horizontal="left" vertical="center" wrapText="1"/>
    </xf>
    <xf numFmtId="0" fontId="28" fillId="18" borderId="28" xfId="0" applyFont="1" applyFill="1" applyBorder="1" applyAlignment="1">
      <alignment horizontal="left" vertical="center"/>
    </xf>
    <xf numFmtId="0" fontId="20" fillId="11" borderId="70" xfId="34" applyFont="1" applyFill="1" applyBorder="1" applyAlignment="1">
      <alignment horizontal="left" vertical="center" wrapText="1"/>
    </xf>
    <xf numFmtId="0" fontId="12" fillId="18" borderId="46" xfId="0" applyFont="1" applyFill="1" applyBorder="1" applyAlignment="1">
      <alignment horizontal="left" vertical="top" wrapText="1"/>
    </xf>
    <xf numFmtId="0" fontId="32" fillId="18" borderId="46" xfId="0" applyFont="1" applyFill="1" applyBorder="1" applyAlignment="1">
      <alignment horizontal="left" vertical="top" wrapText="1"/>
    </xf>
    <xf numFmtId="0" fontId="98" fillId="10" borderId="0" xfId="34" applyFont="1" applyFill="1" applyAlignment="1">
      <alignment horizontal="center"/>
    </xf>
    <xf numFmtId="0" fontId="12" fillId="3" borderId="31" xfId="0" applyFont="1" applyFill="1" applyBorder="1" applyAlignment="1">
      <alignment horizontal="left" wrapText="1"/>
    </xf>
    <xf numFmtId="0" fontId="12" fillId="3" borderId="31" xfId="0" applyFont="1" applyFill="1" applyBorder="1" applyAlignment="1">
      <alignment horizontal="center" vertical="center" wrapText="1"/>
    </xf>
    <xf numFmtId="0" fontId="124" fillId="0" borderId="0" xfId="0" applyFont="1" applyAlignment="1">
      <alignment horizontal="left" vertical="center" wrapText="1" readingOrder="1"/>
    </xf>
    <xf numFmtId="16" fontId="12" fillId="3" borderId="31" xfId="0" applyNumberFormat="1" applyFont="1" applyFill="1" applyBorder="1" applyAlignment="1">
      <alignment horizontal="center" vertical="center" wrapText="1"/>
    </xf>
    <xf numFmtId="0" fontId="34" fillId="20" borderId="16" xfId="0" applyFont="1" applyFill="1" applyBorder="1" applyAlignment="1">
      <alignment horizontal="left" vertical="top" wrapText="1"/>
    </xf>
    <xf numFmtId="0" fontId="53" fillId="19" borderId="5" xfId="0" applyFont="1" applyFill="1" applyBorder="1" applyAlignment="1">
      <alignment horizontal="center" vertical="center"/>
    </xf>
    <xf numFmtId="0" fontId="34" fillId="20" borderId="16" xfId="0" applyFont="1" applyFill="1" applyBorder="1" applyAlignment="1">
      <alignment horizontal="left" vertical="top"/>
    </xf>
    <xf numFmtId="0" fontId="34" fillId="20" borderId="13" xfId="0" applyFont="1" applyFill="1" applyBorder="1" applyAlignment="1">
      <alignment horizontal="center" vertical="top"/>
    </xf>
    <xf numFmtId="0" fontId="34" fillId="20" borderId="3" xfId="0" applyFont="1" applyFill="1" applyBorder="1" applyAlignment="1">
      <alignment horizontal="center" vertical="top"/>
    </xf>
    <xf numFmtId="0" fontId="32" fillId="20" borderId="14" xfId="0" applyFont="1" applyFill="1" applyBorder="1" applyAlignment="1">
      <alignment horizontal="left" vertical="top"/>
    </xf>
    <xf numFmtId="0" fontId="32" fillId="20" borderId="15" xfId="0" applyFont="1" applyFill="1" applyBorder="1" applyAlignment="1">
      <alignment horizontal="left" vertical="top"/>
    </xf>
    <xf numFmtId="0" fontId="32" fillId="20" borderId="16" xfId="0" applyFont="1" applyFill="1" applyBorder="1" applyAlignment="1">
      <alignment horizontal="left" vertical="top" wrapText="1"/>
    </xf>
    <xf numFmtId="0" fontId="34" fillId="20" borderId="15" xfId="0" applyFont="1" applyFill="1" applyBorder="1" applyAlignment="1">
      <alignment horizontal="left" vertical="top"/>
    </xf>
    <xf numFmtId="0" fontId="34" fillId="20" borderId="14" xfId="0" applyFont="1" applyFill="1" applyBorder="1" applyAlignment="1">
      <alignment horizontal="left" vertical="top" wrapText="1"/>
    </xf>
    <xf numFmtId="0" fontId="34" fillId="20" borderId="15" xfId="0" applyFont="1" applyFill="1" applyBorder="1" applyAlignment="1">
      <alignment horizontal="left" vertical="top" wrapText="1"/>
    </xf>
    <xf numFmtId="0" fontId="32" fillId="22" borderId="14" xfId="0" applyFont="1" applyFill="1" applyBorder="1" applyAlignment="1">
      <alignment horizontal="left" vertical="top"/>
    </xf>
    <xf numFmtId="0" fontId="32" fillId="22" borderId="15" xfId="0" applyFont="1" applyFill="1" applyBorder="1" applyAlignment="1">
      <alignment horizontal="left" vertical="top"/>
    </xf>
    <xf numFmtId="0" fontId="32" fillId="20" borderId="16" xfId="0" applyFont="1" applyFill="1" applyBorder="1" applyAlignment="1">
      <alignment horizontal="left" vertical="top"/>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0" fontId="34" fillId="20" borderId="34" xfId="0" applyFont="1" applyFill="1" applyBorder="1" applyAlignment="1">
      <alignment horizontal="left" vertical="top"/>
    </xf>
    <xf numFmtId="0" fontId="34" fillId="20" borderId="35" xfId="0" applyFont="1" applyFill="1" applyBorder="1" applyAlignment="1">
      <alignment horizontal="left" vertical="top"/>
    </xf>
    <xf numFmtId="0" fontId="32" fillId="0" borderId="0" xfId="0" applyFont="1" applyAlignment="1">
      <alignment horizontal="left" vertical="center" wrapText="1"/>
    </xf>
    <xf numFmtId="0" fontId="12" fillId="3" borderId="6" xfId="0" applyFont="1" applyFill="1" applyBorder="1" applyAlignment="1">
      <alignment horizontal="left" vertical="center" wrapText="1"/>
    </xf>
    <xf numFmtId="0" fontId="12" fillId="46" borderId="6" xfId="0" applyFont="1" applyFill="1" applyBorder="1" applyAlignment="1">
      <alignment horizontal="left" vertical="center" wrapText="1"/>
    </xf>
    <xf numFmtId="0" fontId="123" fillId="0" borderId="0" xfId="0" applyFont="1" applyBorder="1" applyAlignment="1">
      <alignment horizontal="left" vertical="center" wrapText="1"/>
    </xf>
    <xf numFmtId="0" fontId="123" fillId="0" borderId="0" xfId="0" applyFont="1" applyBorder="1"/>
    <xf numFmtId="0" fontId="12" fillId="3" borderId="6" xfId="0" applyFont="1" applyFill="1" applyBorder="1" applyAlignment="1">
      <alignment horizontal="center" vertical="top" wrapText="1"/>
    </xf>
    <xf numFmtId="0" fontId="14" fillId="0" borderId="0" xfId="0" applyFont="1" applyAlignment="1">
      <alignment horizontal="left" vertical="top" wrapText="1"/>
    </xf>
    <xf numFmtId="0" fontId="14" fillId="0" borderId="0" xfId="0" applyFont="1" applyAlignment="1">
      <alignment horizontal="left" wrapText="1"/>
    </xf>
    <xf numFmtId="0" fontId="12" fillId="3" borderId="6" xfId="0" applyFont="1" applyFill="1" applyBorder="1" applyAlignment="1">
      <alignment horizontal="left" vertical="top"/>
    </xf>
    <xf numFmtId="0" fontId="12" fillId="3" borderId="0" xfId="0" applyFont="1" applyFill="1" applyAlignment="1">
      <alignment horizontal="center" vertical="top"/>
    </xf>
    <xf numFmtId="0" fontId="12" fillId="3" borderId="31" xfId="0" applyFont="1" applyFill="1" applyBorder="1" applyAlignment="1">
      <alignment horizontal="center" vertical="top"/>
    </xf>
    <xf numFmtId="0" fontId="12" fillId="3" borderId="7" xfId="0" applyFont="1" applyFill="1" applyBorder="1" applyAlignment="1">
      <alignment horizontal="center" vertical="top" wrapText="1"/>
    </xf>
    <xf numFmtId="0" fontId="98" fillId="10" borderId="0" xfId="34" applyFont="1" applyFill="1" applyAlignment="1">
      <alignment horizontal="center" vertical="center" wrapText="1"/>
    </xf>
    <xf numFmtId="0" fontId="32" fillId="0" borderId="14" xfId="0" applyFont="1" applyBorder="1" applyAlignment="1">
      <alignment horizontal="left" vertical="top"/>
    </xf>
    <xf numFmtId="0" fontId="32" fillId="0" borderId="15" xfId="0" applyFont="1" applyBorder="1" applyAlignment="1">
      <alignment horizontal="left" vertical="top"/>
    </xf>
    <xf numFmtId="0" fontId="12" fillId="18" borderId="30" xfId="0" applyFont="1" applyFill="1" applyBorder="1" applyAlignment="1">
      <alignment horizontal="left" vertical="top" wrapText="1"/>
    </xf>
    <xf numFmtId="0" fontId="12" fillId="18" borderId="32" xfId="0" applyFont="1" applyFill="1" applyBorder="1" applyAlignment="1">
      <alignment horizontal="left" vertical="top" wrapText="1"/>
    </xf>
    <xf numFmtId="0" fontId="0" fillId="0" borderId="31" xfId="0" applyBorder="1" applyAlignment="1">
      <alignment horizontal="left" vertical="top" wrapText="1"/>
    </xf>
    <xf numFmtId="0" fontId="0" fillId="0" borderId="32" xfId="0" applyBorder="1" applyAlignment="1">
      <alignment horizontal="left" vertical="top" wrapText="1"/>
    </xf>
    <xf numFmtId="0" fontId="100" fillId="0" borderId="0" xfId="0" applyFont="1" applyAlignment="1">
      <alignment horizontal="left" vertical="top" wrapText="1"/>
    </xf>
    <xf numFmtId="0" fontId="12" fillId="18" borderId="31" xfId="0" applyFont="1" applyFill="1" applyBorder="1" applyAlignment="1">
      <alignment horizontal="left" vertical="top" wrapText="1"/>
    </xf>
    <xf numFmtId="0" fontId="120" fillId="3" borderId="6" xfId="0" applyFont="1" applyFill="1" applyBorder="1" applyAlignment="1">
      <alignment horizontal="left"/>
    </xf>
    <xf numFmtId="0" fontId="120" fillId="3" borderId="0" xfId="0" applyFont="1" applyFill="1" applyBorder="1" applyAlignment="1">
      <alignment horizontal="center" vertical="center" wrapText="1"/>
    </xf>
    <xf numFmtId="0" fontId="120" fillId="3" borderId="6" xfId="0" applyFont="1" applyFill="1" applyBorder="1" applyAlignment="1">
      <alignment horizontal="center" vertical="center" wrapText="1"/>
    </xf>
    <xf numFmtId="0" fontId="120" fillId="3" borderId="0" xfId="0" applyFont="1" applyFill="1" applyBorder="1" applyAlignment="1">
      <alignment horizontal="center"/>
    </xf>
    <xf numFmtId="0" fontId="120" fillId="3" borderId="7" xfId="0" applyFont="1" applyFill="1" applyBorder="1" applyAlignment="1">
      <alignment horizontal="center" vertical="center" wrapText="1"/>
    </xf>
    <xf numFmtId="0" fontId="120" fillId="3" borderId="7" xfId="0" applyFont="1" applyFill="1" applyBorder="1" applyAlignment="1">
      <alignment horizontal="center" vertical="center"/>
    </xf>
    <xf numFmtId="0" fontId="120" fillId="3" borderId="6" xfId="0" applyFont="1" applyFill="1" applyBorder="1" applyAlignment="1">
      <alignment horizontal="center" vertical="center"/>
    </xf>
    <xf numFmtId="0" fontId="120" fillId="3" borderId="0" xfId="0" applyFont="1" applyFill="1" applyBorder="1" applyAlignment="1">
      <alignment horizontal="center" vertical="center"/>
    </xf>
    <xf numFmtId="0" fontId="77" fillId="32" borderId="0" xfId="0" applyFont="1" applyFill="1" applyBorder="1" applyAlignment="1">
      <alignment horizontal="center" vertical="center" textRotation="90"/>
    </xf>
    <xf numFmtId="0" fontId="86" fillId="0" borderId="0" xfId="0" applyFont="1" applyBorder="1"/>
    <xf numFmtId="0" fontId="126" fillId="4" borderId="0" xfId="0" applyFont="1" applyFill="1" applyBorder="1" applyAlignment="1">
      <alignment horizontal="left" vertical="center"/>
    </xf>
    <xf numFmtId="0" fontId="126" fillId="0" borderId="0" xfId="0" applyFont="1" applyBorder="1" applyAlignment="1">
      <alignment horizontal="left" vertical="center"/>
    </xf>
    <xf numFmtId="0" fontId="126" fillId="5" borderId="0" xfId="0" applyFont="1" applyFill="1" applyBorder="1" applyAlignment="1">
      <alignment horizontal="left" vertical="center"/>
    </xf>
    <xf numFmtId="0" fontId="126" fillId="6" borderId="0" xfId="0" applyFont="1" applyFill="1" applyBorder="1" applyAlignment="1">
      <alignment horizontal="left" vertical="center"/>
    </xf>
    <xf numFmtId="0" fontId="126" fillId="7" borderId="0" xfId="0" applyFont="1" applyFill="1" applyBorder="1" applyAlignment="1">
      <alignment horizontal="left" vertical="center"/>
    </xf>
    <xf numFmtId="0" fontId="126" fillId="7" borderId="5" xfId="0" applyFont="1" applyFill="1" applyBorder="1" applyAlignment="1">
      <alignment horizontal="left" vertical="center"/>
    </xf>
    <xf numFmtId="49" fontId="77" fillId="33" borderId="0" xfId="0" applyNumberFormat="1" applyFont="1" applyFill="1" applyBorder="1" applyAlignment="1">
      <alignment horizontal="center" vertical="center" textRotation="90"/>
    </xf>
    <xf numFmtId="0" fontId="86" fillId="0" borderId="48" xfId="0" applyFont="1" applyBorder="1"/>
    <xf numFmtId="0" fontId="78" fillId="35" borderId="0" xfId="0" applyFont="1" applyFill="1" applyBorder="1" applyAlignment="1">
      <alignment horizontal="center" vertical="center"/>
    </xf>
    <xf numFmtId="0" fontId="78" fillId="0" borderId="0" xfId="0" applyFont="1" applyAlignment="1">
      <alignment horizontal="center" vertical="center"/>
    </xf>
    <xf numFmtId="0" fontId="14" fillId="0" borderId="0" xfId="0" applyFont="1" applyAlignment="1"/>
    <xf numFmtId="0" fontId="78" fillId="37" borderId="0" xfId="0" applyFont="1" applyFill="1" applyBorder="1" applyAlignment="1">
      <alignment horizontal="center" vertical="center"/>
    </xf>
    <xf numFmtId="0" fontId="78" fillId="38" borderId="0" xfId="0" applyFont="1" applyFill="1" applyBorder="1" applyAlignment="1">
      <alignment horizontal="center" vertical="center"/>
    </xf>
    <xf numFmtId="0" fontId="78" fillId="39" borderId="0" xfId="0" applyFont="1" applyFill="1" applyBorder="1" applyAlignment="1">
      <alignment horizontal="center" vertical="center"/>
    </xf>
    <xf numFmtId="0" fontId="78" fillId="37" borderId="0" xfId="0" applyFont="1" applyFill="1" applyBorder="1" applyAlignment="1">
      <alignment horizontal="center" vertical="center" wrapText="1"/>
    </xf>
    <xf numFmtId="0" fontId="78" fillId="40" borderId="0" xfId="0" applyFont="1" applyFill="1" applyBorder="1" applyAlignment="1">
      <alignment horizontal="center" vertical="center"/>
    </xf>
    <xf numFmtId="0" fontId="78" fillId="0" borderId="0" xfId="0" applyFont="1" applyAlignment="1">
      <alignment horizontal="center" vertical="center" wrapText="1"/>
    </xf>
    <xf numFmtId="0" fontId="78" fillId="37" borderId="7" xfId="0" applyFont="1" applyFill="1" applyBorder="1" applyAlignment="1">
      <alignment horizontal="center" vertical="center" wrapText="1"/>
    </xf>
    <xf numFmtId="0" fontId="131" fillId="42" borderId="0" xfId="0" applyFont="1" applyFill="1" applyBorder="1" applyAlignment="1">
      <alignment horizontal="center" vertical="center"/>
    </xf>
    <xf numFmtId="0" fontId="78" fillId="40" borderId="0" xfId="0" applyFont="1" applyFill="1" applyBorder="1" applyAlignment="1">
      <alignment horizontal="center" vertical="center" wrapText="1"/>
    </xf>
    <xf numFmtId="0" fontId="34" fillId="20" borderId="14" xfId="0" applyFont="1" applyFill="1" applyBorder="1" applyAlignment="1">
      <alignment horizontal="left" vertical="top"/>
    </xf>
    <xf numFmtId="0" fontId="12" fillId="3" borderId="6" xfId="0" applyFont="1" applyFill="1" applyBorder="1" applyAlignment="1">
      <alignment horizontal="left" vertical="center" wrapText="1" readingOrder="1"/>
    </xf>
    <xf numFmtId="0" fontId="12" fillId="3" borderId="31" xfId="0" applyFont="1" applyFill="1" applyBorder="1" applyAlignment="1">
      <alignment horizontal="center" vertical="center" wrapText="1" readingOrder="1"/>
    </xf>
    <xf numFmtId="0" fontId="12" fillId="3" borderId="7" xfId="0" applyFont="1" applyFill="1" applyBorder="1" applyAlignment="1">
      <alignment horizontal="center" vertical="center" wrapText="1" readingOrder="1"/>
    </xf>
    <xf numFmtId="0" fontId="12" fillId="3" borderId="6" xfId="0" applyFont="1" applyFill="1" applyBorder="1" applyAlignment="1">
      <alignment horizontal="center" vertical="center" wrapText="1" readingOrder="1"/>
    </xf>
    <xf numFmtId="0" fontId="12" fillId="3" borderId="0" xfId="0" applyFont="1" applyFill="1" applyBorder="1" applyAlignment="1">
      <alignment horizontal="center" vertical="center" wrapText="1" readingOrder="1"/>
    </xf>
    <xf numFmtId="0" fontId="133" fillId="0" borderId="0" xfId="0" applyFont="1" applyBorder="1" applyAlignment="1">
      <alignment horizontal="left" vertical="center" wrapText="1" readingOrder="1"/>
    </xf>
    <xf numFmtId="0" fontId="123" fillId="0" borderId="0" xfId="0" applyFont="1" applyBorder="1" applyAlignment="1">
      <alignment horizontal="left" vertical="center" readingOrder="1"/>
    </xf>
    <xf numFmtId="0" fontId="126" fillId="0" borderId="0" xfId="0" applyFont="1" applyBorder="1" applyAlignment="1">
      <alignment horizontal="left" vertical="center" readingOrder="1"/>
    </xf>
    <xf numFmtId="0" fontId="109" fillId="3" borderId="37" xfId="0" applyFont="1" applyFill="1" applyBorder="1" applyAlignment="1">
      <alignment horizontal="center" vertical="center" wrapText="1" readingOrder="1"/>
    </xf>
    <xf numFmtId="0" fontId="109" fillId="3" borderId="38" xfId="0" applyFont="1" applyFill="1" applyBorder="1" applyAlignment="1">
      <alignment horizontal="center" vertical="center" wrapText="1" readingOrder="1"/>
    </xf>
    <xf numFmtId="0" fontId="32" fillId="20" borderId="16" xfId="0" applyFont="1" applyFill="1" applyBorder="1" applyAlignment="1">
      <alignment horizontal="left" vertical="center" wrapText="1"/>
    </xf>
    <xf numFmtId="0" fontId="32" fillId="22" borderId="44" xfId="0" applyFont="1" applyFill="1" applyBorder="1" applyAlignment="1">
      <alignment horizontal="left" vertical="top"/>
    </xf>
    <xf numFmtId="0" fontId="32" fillId="22" borderId="21" xfId="0" applyFont="1" applyFill="1" applyBorder="1" applyAlignment="1">
      <alignment horizontal="left" vertical="top"/>
    </xf>
    <xf numFmtId="0" fontId="32" fillId="22" borderId="41" xfId="0" applyFont="1" applyFill="1" applyBorder="1" applyAlignment="1">
      <alignment horizontal="left" vertical="top"/>
    </xf>
    <xf numFmtId="0" fontId="32" fillId="22" borderId="42" xfId="0" applyFont="1" applyFill="1" applyBorder="1" applyAlignment="1">
      <alignment horizontal="left" vertical="top"/>
    </xf>
    <xf numFmtId="0" fontId="32" fillId="22" borderId="43" xfId="0" applyFont="1" applyFill="1" applyBorder="1" applyAlignment="1">
      <alignment horizontal="left" vertical="top"/>
    </xf>
    <xf numFmtId="0" fontId="12" fillId="18" borderId="46" xfId="0" applyFont="1" applyFill="1" applyBorder="1" applyAlignment="1">
      <alignment horizontal="left" vertical="center" wrapText="1"/>
    </xf>
    <xf numFmtId="0" fontId="32" fillId="18" borderId="46" xfId="0" applyFont="1" applyFill="1" applyBorder="1" applyAlignment="1">
      <alignment horizontal="left" vertical="center" wrapText="1"/>
    </xf>
    <xf numFmtId="0" fontId="12" fillId="3" borderId="0" xfId="0" applyFont="1" applyFill="1" applyAlignment="1">
      <alignment horizontal="left" vertical="center" wrapText="1"/>
    </xf>
    <xf numFmtId="0" fontId="12" fillId="3" borderId="0" xfId="51" applyFont="1" applyFill="1" applyBorder="1" applyAlignment="1">
      <alignment horizontal="left" vertical="center" wrapText="1"/>
    </xf>
    <xf numFmtId="0" fontId="14" fillId="0" borderId="0" xfId="0" applyFont="1" applyBorder="1" applyAlignment="1">
      <alignment horizontal="left"/>
    </xf>
    <xf numFmtId="0" fontId="14" fillId="0" borderId="23" xfId="0" applyFont="1" applyBorder="1" applyAlignment="1">
      <alignment horizontal="left"/>
    </xf>
    <xf numFmtId="0" fontId="32" fillId="22" borderId="16" xfId="0" applyFont="1" applyFill="1" applyBorder="1" applyAlignment="1">
      <alignment horizontal="left" vertical="top"/>
    </xf>
    <xf numFmtId="0" fontId="0" fillId="18" borderId="31" xfId="0" applyFill="1" applyBorder="1" applyAlignment="1">
      <alignment horizontal="left" vertical="top" wrapText="1"/>
    </xf>
    <xf numFmtId="0" fontId="0" fillId="18" borderId="32" xfId="0" applyFill="1" applyBorder="1" applyAlignment="1">
      <alignment horizontal="left" vertical="top" wrapText="1"/>
    </xf>
    <xf numFmtId="0" fontId="46" fillId="26" borderId="25" xfId="0" applyFont="1" applyFill="1" applyBorder="1" applyAlignment="1">
      <alignment horizontal="left" vertical="center" wrapText="1"/>
    </xf>
    <xf numFmtId="0" fontId="46" fillId="26" borderId="15" xfId="0" applyFont="1" applyFill="1" applyBorder="1" applyAlignment="1">
      <alignment horizontal="left" vertical="center" wrapText="1"/>
    </xf>
    <xf numFmtId="0" fontId="46" fillId="29" borderId="14" xfId="0" applyFont="1" applyFill="1" applyBorder="1" applyAlignment="1">
      <alignment horizontal="left" vertical="center" wrapText="1"/>
    </xf>
    <xf numFmtId="0" fontId="46" fillId="29" borderId="25" xfId="0" applyFont="1" applyFill="1" applyBorder="1" applyAlignment="1">
      <alignment horizontal="left" vertical="center" wrapText="1"/>
    </xf>
    <xf numFmtId="0" fontId="46" fillId="29" borderId="15" xfId="0" applyFont="1" applyFill="1" applyBorder="1" applyAlignment="1">
      <alignment horizontal="left" vertical="center" wrapText="1"/>
    </xf>
    <xf numFmtId="0" fontId="12" fillId="3" borderId="0" xfId="0" applyFont="1" applyFill="1" applyBorder="1" applyAlignment="1">
      <alignment horizontal="left" vertical="center" wrapText="1"/>
    </xf>
    <xf numFmtId="0" fontId="12" fillId="3" borderId="6" xfId="0" applyFont="1" applyFill="1" applyBorder="1" applyAlignment="1">
      <alignment horizontal="left" vertical="center"/>
    </xf>
    <xf numFmtId="0" fontId="12" fillId="3" borderId="31" xfId="0" applyFont="1" applyFill="1" applyBorder="1" applyAlignment="1">
      <alignment horizontal="center" vertical="center"/>
    </xf>
    <xf numFmtId="0" fontId="46" fillId="26" borderId="14" xfId="34" applyFont="1" applyFill="1" applyBorder="1" applyAlignment="1">
      <alignment horizontal="left" vertical="center" wrapText="1"/>
    </xf>
    <xf numFmtId="0" fontId="46" fillId="26" borderId="15" xfId="34" applyFont="1" applyFill="1" applyBorder="1" applyAlignment="1">
      <alignment horizontal="left" vertical="center" wrapText="1"/>
    </xf>
    <xf numFmtId="0" fontId="46" fillId="26" borderId="14" xfId="0" applyFont="1" applyFill="1" applyBorder="1" applyAlignment="1">
      <alignment horizontal="left" vertical="center" wrapText="1"/>
    </xf>
    <xf numFmtId="0" fontId="46" fillId="24" borderId="25" xfId="0" applyFont="1" applyFill="1" applyBorder="1" applyAlignment="1">
      <alignment horizontal="left" vertical="center" wrapText="1"/>
    </xf>
    <xf numFmtId="0" fontId="46" fillId="24" borderId="15" xfId="0" applyFont="1" applyFill="1" applyBorder="1" applyAlignment="1">
      <alignment horizontal="left" vertical="center" wrapText="1"/>
    </xf>
    <xf numFmtId="0" fontId="46" fillId="30" borderId="14" xfId="0" applyFont="1" applyFill="1" applyBorder="1" applyAlignment="1">
      <alignment horizontal="left" vertical="center" wrapText="1"/>
    </xf>
    <xf numFmtId="0" fontId="46" fillId="30" borderId="15" xfId="0" applyFont="1" applyFill="1" applyBorder="1" applyAlignment="1">
      <alignment horizontal="left" vertical="center" wrapText="1"/>
    </xf>
    <xf numFmtId="0" fontId="46" fillId="30" borderId="25" xfId="0" applyFont="1" applyFill="1" applyBorder="1" applyAlignment="1">
      <alignment horizontal="left" vertical="center" wrapText="1"/>
    </xf>
    <xf numFmtId="0" fontId="46" fillId="27" borderId="14" xfId="0" applyFont="1" applyFill="1" applyBorder="1" applyAlignment="1">
      <alignment horizontal="left" vertical="center" wrapText="1"/>
    </xf>
    <xf numFmtId="0" fontId="46" fillId="27" borderId="25" xfId="0" applyFont="1" applyFill="1" applyBorder="1" applyAlignment="1">
      <alignment horizontal="left" vertical="center" wrapText="1"/>
    </xf>
    <xf numFmtId="0" fontId="46" fillId="27" borderId="15" xfId="0" applyFont="1" applyFill="1" applyBorder="1" applyAlignment="1">
      <alignment horizontal="left" vertical="center" wrapText="1"/>
    </xf>
    <xf numFmtId="0" fontId="45" fillId="24" borderId="25" xfId="0" applyFont="1" applyFill="1" applyBorder="1" applyAlignment="1">
      <alignment horizontal="left" vertical="center" wrapText="1"/>
    </xf>
    <xf numFmtId="0" fontId="46" fillId="25" borderId="14" xfId="0" applyFont="1" applyFill="1" applyBorder="1" applyAlignment="1">
      <alignment horizontal="left" vertical="center" wrapText="1"/>
    </xf>
    <xf numFmtId="0" fontId="46" fillId="25" borderId="25" xfId="0" applyFont="1" applyFill="1" applyBorder="1" applyAlignment="1">
      <alignment horizontal="left" vertical="center" wrapText="1"/>
    </xf>
    <xf numFmtId="0" fontId="46" fillId="29" borderId="14" xfId="0" applyFont="1" applyFill="1" applyBorder="1" applyAlignment="1">
      <alignment horizontal="center" vertical="center" wrapText="1"/>
    </xf>
    <xf numFmtId="0" fontId="46" fillId="29" borderId="25" xfId="0" applyFont="1" applyFill="1" applyBorder="1" applyAlignment="1">
      <alignment horizontal="center" vertical="center" wrapText="1"/>
    </xf>
    <xf numFmtId="0" fontId="46" fillId="26" borderId="25" xfId="0" applyFont="1" applyFill="1" applyBorder="1" applyAlignment="1">
      <alignment horizontal="center" vertical="center" wrapText="1"/>
    </xf>
    <xf numFmtId="0" fontId="46" fillId="26" borderId="15" xfId="0" applyFont="1" applyFill="1" applyBorder="1" applyAlignment="1">
      <alignment horizontal="center" vertical="center" wrapText="1"/>
    </xf>
    <xf numFmtId="0" fontId="46" fillId="27" borderId="14" xfId="0" applyFont="1" applyFill="1" applyBorder="1" applyAlignment="1">
      <alignment vertical="center" wrapText="1"/>
    </xf>
    <xf numFmtId="0" fontId="46" fillId="27" borderId="25" xfId="0" applyFont="1" applyFill="1" applyBorder="1" applyAlignment="1">
      <alignment vertical="center" wrapText="1"/>
    </xf>
    <xf numFmtId="0" fontId="45" fillId="24" borderId="15" xfId="0" applyFont="1" applyFill="1" applyBorder="1" applyAlignment="1">
      <alignment horizontal="left" vertical="center" wrapText="1"/>
    </xf>
    <xf numFmtId="0" fontId="46" fillId="25" borderId="15" xfId="0" applyFont="1" applyFill="1" applyBorder="1" applyAlignment="1">
      <alignment horizontal="left" vertical="center" wrapText="1"/>
    </xf>
    <xf numFmtId="0" fontId="13" fillId="14" borderId="16" xfId="0" applyFont="1" applyFill="1" applyBorder="1" applyAlignment="1">
      <alignment vertical="center" wrapText="1"/>
    </xf>
    <xf numFmtId="0" fontId="46" fillId="44" borderId="25" xfId="0" applyFont="1" applyFill="1" applyBorder="1" applyAlignment="1">
      <alignment horizontal="left" vertical="center" wrapText="1"/>
    </xf>
    <xf numFmtId="0" fontId="46" fillId="44" borderId="15" xfId="0" applyFont="1" applyFill="1" applyBorder="1" applyAlignment="1">
      <alignment horizontal="left" vertical="center" wrapText="1"/>
    </xf>
    <xf numFmtId="0" fontId="46" fillId="2" borderId="23" xfId="0" applyFont="1" applyFill="1" applyBorder="1" applyAlignment="1">
      <alignment horizontal="left" vertical="center" wrapText="1"/>
    </xf>
    <xf numFmtId="0" fontId="46" fillId="2" borderId="0" xfId="0" applyFont="1" applyFill="1" applyBorder="1" applyAlignment="1">
      <alignment horizontal="left" vertical="center" wrapText="1"/>
    </xf>
    <xf numFmtId="0" fontId="46" fillId="2" borderId="26" xfId="0" applyFont="1" applyFill="1" applyBorder="1" applyAlignment="1">
      <alignment horizontal="left" vertical="center" wrapText="1"/>
    </xf>
    <xf numFmtId="0" fontId="114" fillId="0" borderId="13" xfId="0" applyFont="1" applyBorder="1" applyAlignment="1">
      <alignment horizontal="center" vertical="top"/>
    </xf>
    <xf numFmtId="0" fontId="114" fillId="0" borderId="4" xfId="0" applyFont="1" applyBorder="1" applyAlignment="1">
      <alignment horizontal="center" vertical="top"/>
    </xf>
    <xf numFmtId="0" fontId="114" fillId="0" borderId="3" xfId="0" applyFont="1" applyBorder="1" applyAlignment="1">
      <alignment horizontal="center" vertical="top"/>
    </xf>
    <xf numFmtId="0" fontId="46" fillId="14" borderId="23" xfId="0" applyFont="1" applyFill="1" applyBorder="1" applyAlignment="1">
      <alignment horizontal="center" vertical="center" wrapText="1"/>
    </xf>
    <xf numFmtId="0" fontId="46" fillId="14" borderId="35" xfId="0" applyFont="1" applyFill="1" applyBorder="1" applyAlignment="1">
      <alignment horizontal="center" vertical="center" wrapText="1"/>
    </xf>
    <xf numFmtId="0" fontId="46" fillId="14" borderId="5" xfId="0" applyFont="1" applyFill="1" applyBorder="1" applyAlignment="1">
      <alignment horizontal="center" vertical="center" wrapText="1"/>
    </xf>
    <xf numFmtId="0" fontId="46" fillId="14" borderId="27" xfId="0" applyFont="1" applyFill="1" applyBorder="1" applyAlignment="1">
      <alignment horizontal="center" vertical="center" wrapText="1"/>
    </xf>
    <xf numFmtId="0" fontId="45" fillId="24" borderId="23" xfId="0" applyFont="1" applyFill="1" applyBorder="1" applyAlignment="1">
      <alignment horizontal="left" vertical="center" wrapText="1"/>
    </xf>
    <xf numFmtId="0" fontId="45" fillId="24" borderId="35" xfId="0" applyFont="1" applyFill="1" applyBorder="1" applyAlignment="1">
      <alignment horizontal="left" vertical="center" wrapText="1"/>
    </xf>
    <xf numFmtId="0" fontId="100" fillId="14" borderId="16" xfId="0" applyFont="1" applyFill="1" applyBorder="1" applyAlignment="1">
      <alignment vertical="center" wrapText="1"/>
    </xf>
    <xf numFmtId="0" fontId="111" fillId="0" borderId="13" xfId="0" applyFont="1" applyBorder="1" applyAlignment="1">
      <alignment horizontal="center" vertical="top"/>
    </xf>
    <xf numFmtId="0" fontId="111" fillId="0" borderId="4" xfId="0" applyFont="1" applyBorder="1" applyAlignment="1">
      <alignment horizontal="center" vertical="top"/>
    </xf>
    <xf numFmtId="0" fontId="111" fillId="0" borderId="3" xfId="0" applyFont="1" applyBorder="1" applyAlignment="1">
      <alignment horizontal="center" vertical="top"/>
    </xf>
    <xf numFmtId="0" fontId="46" fillId="28" borderId="14" xfId="0" applyFont="1" applyFill="1" applyBorder="1" applyAlignment="1">
      <alignment horizontal="left" vertical="center" wrapText="1"/>
    </xf>
    <xf numFmtId="0" fontId="46" fillId="28" borderId="25" xfId="0" applyFont="1" applyFill="1" applyBorder="1" applyAlignment="1">
      <alignment horizontal="left" vertical="center" wrapText="1"/>
    </xf>
    <xf numFmtId="0" fontId="46" fillId="28" borderId="15" xfId="0" applyFont="1" applyFill="1" applyBorder="1" applyAlignment="1">
      <alignment horizontal="left" vertical="center" wrapText="1"/>
    </xf>
    <xf numFmtId="0" fontId="46" fillId="26" borderId="16" xfId="0" applyFont="1" applyFill="1" applyBorder="1" applyAlignment="1">
      <alignment horizontal="left" vertical="center" wrapText="1"/>
    </xf>
    <xf numFmtId="0" fontId="100" fillId="0" borderId="15" xfId="0" applyFont="1" applyBorder="1" applyAlignment="1">
      <alignment horizontal="left" vertical="center" wrapText="1"/>
    </xf>
    <xf numFmtId="0" fontId="100" fillId="0" borderId="16" xfId="0" applyFont="1" applyBorder="1" applyAlignment="1">
      <alignment horizontal="left" vertical="center" wrapText="1"/>
    </xf>
    <xf numFmtId="0" fontId="100" fillId="0" borderId="35" xfId="0" applyFont="1" applyBorder="1" applyAlignment="1">
      <alignment horizontal="left" vertical="center" wrapText="1"/>
    </xf>
    <xf numFmtId="0" fontId="100" fillId="0" borderId="13" xfId="0" applyFont="1" applyBorder="1" applyAlignment="1">
      <alignment horizontal="left" vertical="center" wrapText="1"/>
    </xf>
    <xf numFmtId="0" fontId="100" fillId="44" borderId="15" xfId="0" applyFont="1" applyFill="1" applyBorder="1" applyAlignment="1">
      <alignment horizontal="left" vertical="center" wrapText="1"/>
    </xf>
    <xf numFmtId="0" fontId="100" fillId="44" borderId="16" xfId="0" applyFont="1" applyFill="1" applyBorder="1" applyAlignment="1">
      <alignment horizontal="left" vertical="center" wrapText="1"/>
    </xf>
    <xf numFmtId="0" fontId="115" fillId="44" borderId="15" xfId="34" applyFont="1" applyFill="1" applyBorder="1" applyAlignment="1">
      <alignment horizontal="left" vertical="center" wrapText="1"/>
    </xf>
    <xf numFmtId="0" fontId="115" fillId="44" borderId="16" xfId="34" applyFont="1" applyFill="1" applyBorder="1" applyAlignment="1">
      <alignment horizontal="left" vertical="center" wrapText="1"/>
    </xf>
    <xf numFmtId="0" fontId="13" fillId="26" borderId="15" xfId="0" applyFont="1" applyFill="1" applyBorder="1" applyAlignment="1">
      <alignment horizontal="left" vertical="center" wrapText="1"/>
    </xf>
    <xf numFmtId="0" fontId="13" fillId="26" borderId="16" xfId="0" applyFont="1" applyFill="1" applyBorder="1" applyAlignment="1">
      <alignment horizontal="left" vertical="center" wrapText="1"/>
    </xf>
    <xf numFmtId="0" fontId="13" fillId="26" borderId="25" xfId="0" applyFont="1" applyFill="1" applyBorder="1" applyAlignment="1">
      <alignment horizontal="left" vertical="center" wrapText="1"/>
    </xf>
    <xf numFmtId="0" fontId="115" fillId="44" borderId="14" xfId="34" applyFont="1" applyFill="1" applyBorder="1" applyAlignment="1">
      <alignment horizontal="left" vertical="center" wrapText="1"/>
    </xf>
    <xf numFmtId="0" fontId="13" fillId="30" borderId="15" xfId="0" applyFont="1" applyFill="1" applyBorder="1" applyAlignment="1">
      <alignment horizontal="left" vertical="center" wrapText="1"/>
    </xf>
    <xf numFmtId="0" fontId="13" fillId="30" borderId="16" xfId="0" applyFont="1" applyFill="1" applyBorder="1" applyAlignment="1">
      <alignment horizontal="left" vertical="center" wrapText="1"/>
    </xf>
    <xf numFmtId="0" fontId="46" fillId="24" borderId="5" xfId="0" applyFont="1" applyFill="1" applyBorder="1" applyAlignment="1">
      <alignment horizontal="left" vertical="center" wrapText="1"/>
    </xf>
    <xf numFmtId="0" fontId="46" fillId="24" borderId="27" xfId="0" applyFont="1" applyFill="1" applyBorder="1" applyAlignment="1">
      <alignment horizontal="left" vertical="center" wrapText="1"/>
    </xf>
    <xf numFmtId="0" fontId="46" fillId="27" borderId="57" xfId="0" applyFont="1" applyFill="1" applyBorder="1" applyAlignment="1">
      <alignment horizontal="left" vertical="center" wrapText="1"/>
    </xf>
    <xf numFmtId="0" fontId="46" fillId="27" borderId="5" xfId="0" applyFont="1" applyFill="1" applyBorder="1" applyAlignment="1">
      <alignment horizontal="left" vertical="center" wrapText="1"/>
    </xf>
    <xf numFmtId="0" fontId="46" fillId="27" borderId="27" xfId="0" applyFont="1" applyFill="1" applyBorder="1" applyAlignment="1">
      <alignment horizontal="left" vertical="center" wrapText="1"/>
    </xf>
    <xf numFmtId="0" fontId="100" fillId="24" borderId="25" xfId="0" applyFont="1" applyFill="1" applyBorder="1" applyAlignment="1">
      <alignment horizontal="left" vertical="center" wrapText="1"/>
    </xf>
    <xf numFmtId="0" fontId="13" fillId="25" borderId="14" xfId="0" applyFont="1" applyFill="1" applyBorder="1" applyAlignment="1">
      <alignment horizontal="left" vertical="center" wrapText="1"/>
    </xf>
    <xf numFmtId="0" fontId="13" fillId="25" borderId="25" xfId="0" applyFont="1" applyFill="1" applyBorder="1" applyAlignment="1">
      <alignment horizontal="left" vertical="center" wrapText="1"/>
    </xf>
    <xf numFmtId="0" fontId="100" fillId="14" borderId="71" xfId="0" applyFont="1" applyFill="1" applyBorder="1" applyAlignment="1">
      <alignment vertical="center" wrapText="1"/>
    </xf>
    <xf numFmtId="0" fontId="100" fillId="14" borderId="72" xfId="0" applyFont="1" applyFill="1" applyBorder="1" applyAlignment="1">
      <alignment vertical="center" wrapText="1"/>
    </xf>
    <xf numFmtId="0" fontId="115" fillId="14" borderId="71" xfId="34" applyFont="1" applyFill="1" applyBorder="1" applyAlignment="1">
      <alignment vertical="center" wrapText="1"/>
    </xf>
    <xf numFmtId="0" fontId="115" fillId="14" borderId="72" xfId="34" applyFont="1" applyFill="1" applyBorder="1" applyAlignment="1">
      <alignment vertical="center" wrapText="1"/>
    </xf>
    <xf numFmtId="0" fontId="13" fillId="14" borderId="71" xfId="0" applyFont="1" applyFill="1" applyBorder="1" applyAlignment="1">
      <alignment vertical="center" wrapText="1"/>
    </xf>
    <xf numFmtId="0" fontId="13" fillId="14" borderId="72" xfId="0" applyFont="1" applyFill="1" applyBorder="1" applyAlignment="1">
      <alignment vertical="center" wrapText="1"/>
    </xf>
    <xf numFmtId="0" fontId="13" fillId="26" borderId="23" xfId="0" applyFont="1" applyFill="1" applyBorder="1" applyAlignment="1">
      <alignment horizontal="left" vertical="center" wrapText="1"/>
    </xf>
    <xf numFmtId="0" fontId="13" fillId="26" borderId="35" xfId="0" applyFont="1" applyFill="1" applyBorder="1" applyAlignment="1">
      <alignment horizontal="left" vertical="center" wrapText="1"/>
    </xf>
    <xf numFmtId="0" fontId="100" fillId="14" borderId="13" xfId="0" applyFont="1" applyFill="1" applyBorder="1" applyAlignment="1">
      <alignment horizontal="center" vertical="center" wrapText="1"/>
    </xf>
    <xf numFmtId="0" fontId="100" fillId="14" borderId="3" xfId="0" applyFont="1" applyFill="1" applyBorder="1" applyAlignment="1">
      <alignment horizontal="center" vertical="center" wrapText="1"/>
    </xf>
    <xf numFmtId="0" fontId="100" fillId="0" borderId="15" xfId="0" applyFont="1" applyBorder="1" applyAlignment="1">
      <alignment horizontal="left" vertical="center"/>
    </xf>
    <xf numFmtId="0" fontId="100" fillId="0" borderId="16" xfId="0" applyFont="1" applyBorder="1" applyAlignment="1">
      <alignment horizontal="left" vertical="center"/>
    </xf>
    <xf numFmtId="0" fontId="100" fillId="0" borderId="13" xfId="0" applyFont="1" applyBorder="1" applyAlignment="1">
      <alignment horizontal="left" vertical="center"/>
    </xf>
    <xf numFmtId="0" fontId="115" fillId="14" borderId="13" xfId="34" applyFont="1" applyFill="1" applyBorder="1" applyAlignment="1">
      <alignment horizontal="center" vertical="center" wrapText="1"/>
    </xf>
    <xf numFmtId="0" fontId="115" fillId="14" borderId="3" xfId="34" applyFont="1" applyFill="1" applyBorder="1" applyAlignment="1">
      <alignment horizontal="center" vertical="center" wrapText="1"/>
    </xf>
    <xf numFmtId="0" fontId="115" fillId="14" borderId="16" xfId="34" applyFont="1" applyFill="1" applyBorder="1" applyAlignment="1">
      <alignment vertical="center" wrapText="1"/>
    </xf>
    <xf numFmtId="0" fontId="116" fillId="0" borderId="15" xfId="0" applyFont="1" applyBorder="1" applyAlignment="1">
      <alignment horizontal="left" vertical="center" wrapText="1"/>
    </xf>
    <xf numFmtId="0" fontId="116" fillId="0" borderId="16" xfId="0" applyFont="1" applyBorder="1" applyAlignment="1">
      <alignment horizontal="left" vertical="center" wrapText="1"/>
    </xf>
    <xf numFmtId="0" fontId="46" fillId="24" borderId="23" xfId="0" applyFont="1" applyFill="1" applyBorder="1" applyAlignment="1">
      <alignment horizontal="left" vertical="center" wrapText="1"/>
    </xf>
    <xf numFmtId="0" fontId="13" fillId="26" borderId="15" xfId="0" applyFont="1" applyFill="1" applyBorder="1" applyAlignment="1">
      <alignment horizontal="center" vertical="center" wrapText="1"/>
    </xf>
    <xf numFmtId="0" fontId="13" fillId="26" borderId="16" xfId="0" applyFont="1" applyFill="1" applyBorder="1" applyAlignment="1">
      <alignment horizontal="center" vertical="center" wrapText="1"/>
    </xf>
    <xf numFmtId="0" fontId="116" fillId="0" borderId="35" xfId="0" applyFont="1" applyBorder="1" applyAlignment="1">
      <alignment horizontal="left" vertical="center" wrapText="1"/>
    </xf>
    <xf numFmtId="0" fontId="116" fillId="0" borderId="13" xfId="0" applyFont="1" applyBorder="1" applyAlignment="1">
      <alignment horizontal="left" vertical="center" wrapText="1"/>
    </xf>
    <xf numFmtId="0" fontId="100" fillId="14" borderId="16" xfId="0" applyFont="1" applyFill="1" applyBorder="1" applyAlignment="1">
      <alignment horizontal="left" vertical="center" wrapText="1"/>
    </xf>
    <xf numFmtId="0" fontId="13" fillId="14" borderId="16" xfId="0" applyFont="1" applyFill="1" applyBorder="1" applyAlignment="1">
      <alignment horizontal="left" vertical="center" wrapText="1"/>
    </xf>
    <xf numFmtId="0" fontId="115" fillId="14" borderId="16" xfId="34" applyFont="1" applyFill="1" applyBorder="1" applyAlignment="1">
      <alignment horizontal="left" vertical="center" wrapText="1"/>
    </xf>
    <xf numFmtId="0" fontId="46" fillId="24" borderId="35" xfId="0" applyFont="1" applyFill="1" applyBorder="1" applyAlignment="1">
      <alignment horizontal="left" vertical="center" wrapText="1"/>
    </xf>
    <xf numFmtId="0" fontId="13" fillId="0" borderId="15" xfId="0" applyFont="1" applyBorder="1" applyAlignment="1">
      <alignment horizontal="left" vertical="center" wrapText="1"/>
    </xf>
    <xf numFmtId="0" fontId="13" fillId="0" borderId="16" xfId="0" applyFont="1" applyBorder="1" applyAlignment="1">
      <alignment horizontal="left" vertical="center" wrapText="1"/>
    </xf>
    <xf numFmtId="0" fontId="5" fillId="44" borderId="15" xfId="34" applyFill="1" applyBorder="1" applyAlignment="1">
      <alignment horizontal="left" vertical="center" wrapText="1"/>
    </xf>
    <xf numFmtId="0" fontId="5" fillId="44" borderId="16" xfId="34" applyFill="1" applyBorder="1" applyAlignment="1">
      <alignment horizontal="left" vertical="center" wrapText="1"/>
    </xf>
    <xf numFmtId="0" fontId="5" fillId="26" borderId="15" xfId="34" applyFill="1" applyBorder="1" applyAlignment="1">
      <alignment horizontal="left" vertical="center" wrapText="1"/>
    </xf>
    <xf numFmtId="0" fontId="5" fillId="26" borderId="16" xfId="34" applyFill="1" applyBorder="1" applyAlignment="1">
      <alignment horizontal="left" vertical="center" wrapText="1"/>
    </xf>
    <xf numFmtId="0" fontId="100" fillId="14" borderId="15" xfId="0" applyFont="1" applyFill="1" applyBorder="1" applyAlignment="1">
      <alignment horizontal="left" vertical="center" wrapText="1"/>
    </xf>
    <xf numFmtId="0" fontId="32" fillId="18" borderId="31" xfId="0" applyFont="1" applyFill="1" applyBorder="1" applyAlignment="1">
      <alignment horizontal="left" vertical="top" wrapText="1"/>
    </xf>
    <xf numFmtId="0" fontId="13" fillId="0" borderId="0" xfId="0" applyFont="1" applyAlignment="1">
      <alignment horizontal="left" vertical="top" wrapText="1"/>
    </xf>
    <xf numFmtId="0" fontId="13" fillId="0" borderId="5" xfId="0" applyFont="1" applyBorder="1" applyAlignment="1">
      <alignment horizontal="left" vertical="center" wrapText="1"/>
    </xf>
    <xf numFmtId="0" fontId="13" fillId="0" borderId="0" xfId="0" applyFont="1" applyBorder="1" applyAlignment="1">
      <alignment horizontal="left" vertical="center" wrapText="1"/>
    </xf>
    <xf numFmtId="0" fontId="12" fillId="3" borderId="0" xfId="0" applyFont="1" applyFill="1" applyBorder="1" applyAlignment="1">
      <alignment horizontal="left" vertical="center"/>
    </xf>
    <xf numFmtId="0" fontId="14" fillId="0" borderId="23" xfId="0" applyFont="1" applyBorder="1" applyAlignment="1">
      <alignment horizontal="left" wrapText="1"/>
    </xf>
    <xf numFmtId="0" fontId="14" fillId="0" borderId="23" xfId="0" applyFont="1" applyBorder="1" applyAlignment="1">
      <alignment horizontal="left" vertical="center" wrapText="1"/>
    </xf>
    <xf numFmtId="0" fontId="14" fillId="0" borderId="0" xfId="0" applyFont="1" applyAlignment="1">
      <alignment horizontal="left" vertical="center"/>
    </xf>
    <xf numFmtId="0" fontId="14" fillId="0" borderId="0" xfId="0" applyFont="1" applyAlignment="1">
      <alignment horizontal="left" vertical="center" wrapText="1"/>
    </xf>
    <xf numFmtId="0" fontId="14" fillId="0" borderId="0" xfId="0" applyFont="1" applyBorder="1" applyAlignment="1">
      <alignment horizontal="left" vertical="center" wrapText="1"/>
    </xf>
    <xf numFmtId="0" fontId="14" fillId="0" borderId="0" xfId="0" applyFont="1" applyBorder="1" applyAlignment="1">
      <alignment horizontal="left" vertical="top" wrapText="1"/>
    </xf>
    <xf numFmtId="0" fontId="0" fillId="0" borderId="23" xfId="0" applyFont="1" applyFill="1" applyBorder="1" applyAlignment="1">
      <alignment horizontal="left" wrapText="1"/>
    </xf>
    <xf numFmtId="0" fontId="7" fillId="0" borderId="0" xfId="37" applyFont="1" applyBorder="1" applyAlignment="1" applyProtection="1">
      <alignment vertical="center" wrapText="1"/>
      <protection locked="0"/>
    </xf>
    <xf numFmtId="0" fontId="7" fillId="0" borderId="0" xfId="0" applyFont="1" applyAlignment="1">
      <alignment horizontal="left" wrapText="1"/>
    </xf>
    <xf numFmtId="0" fontId="34" fillId="0" borderId="0" xfId="0" applyFont="1" applyBorder="1" applyAlignment="1">
      <alignment horizontal="left" vertical="center"/>
    </xf>
    <xf numFmtId="17" fontId="8" fillId="0" borderId="16" xfId="0" applyNumberFormat="1" applyFont="1" applyBorder="1" applyAlignment="1">
      <alignment horizontal="left" vertical="center" wrapText="1"/>
    </xf>
  </cellXfs>
  <cellStyles count="78">
    <cellStyle name="Hipervínculo" xfId="34" builtinId="8"/>
    <cellStyle name="Hipervínculo 2" xfId="62"/>
    <cellStyle name="Hipervínculo 3" xfId="63"/>
    <cellStyle name="Millares" xfId="57" builtinId="3"/>
    <cellStyle name="Millares 10" xfId="39"/>
    <cellStyle name="Millares 2" xfId="38"/>
    <cellStyle name="Millares 2 2" xfId="59"/>
    <cellStyle name="Millares 2 2 2" xfId="70"/>
    <cellStyle name="Millares 2 3" xfId="71"/>
    <cellStyle name="Millares 3" xfId="60"/>
    <cellStyle name="Millares 4" xfId="72"/>
    <cellStyle name="Normal" xfId="0" builtinId="0"/>
    <cellStyle name="Normal 10" xfId="40"/>
    <cellStyle name="Normal 2" xfId="1"/>
    <cellStyle name="Normal 2 2" xfId="35"/>
    <cellStyle name="Normal 2 2 2" xfId="41"/>
    <cellStyle name="Normal 2 2 3" xfId="67"/>
    <cellStyle name="Normal 2 3" xfId="36"/>
    <cellStyle name="Normal 2 3 2" xfId="42"/>
    <cellStyle name="Normal 2 4" xfId="55"/>
    <cellStyle name="Normal 2 5" xfId="61"/>
    <cellStyle name="Normal 2 6" xfId="66"/>
    <cellStyle name="Normal 22" xfId="43"/>
    <cellStyle name="Normal 24" xfId="44"/>
    <cellStyle name="Normal 28" xfId="45"/>
    <cellStyle name="Normal 3" xfId="37"/>
    <cellStyle name="Normal 3 2" xfId="54"/>
    <cellStyle name="Normal 4" xfId="46"/>
    <cellStyle name="Normal 42" xfId="47"/>
    <cellStyle name="Normal 5" xfId="51"/>
    <cellStyle name="Normal 6" xfId="64"/>
    <cellStyle name="Normal 6 2" xfId="73"/>
    <cellStyle name="Normal 6 2 3" xfId="48"/>
    <cellStyle name="Normal 7" xfId="49"/>
    <cellStyle name="Normal 7 5" xfId="50"/>
    <cellStyle name="Normal 8" xfId="52"/>
    <cellStyle name="Normal 9" xfId="65"/>
    <cellStyle name="Normal_Hoja1" xfId="53"/>
    <cellStyle name="Normal_Hoja1_1" xfId="56"/>
    <cellStyle name="Porcentaje" xfId="58" builtinId="5"/>
    <cellStyle name="Porcentaje 2" xfId="74"/>
    <cellStyle name="Porcentaje 2 2" xfId="75"/>
    <cellStyle name="Porcentaje 2 3" xfId="76"/>
    <cellStyle name="Porcentaje 3" xfId="77"/>
    <cellStyle name="style1456432356118" xfId="2"/>
    <cellStyle name="style1456432356181" xfId="3"/>
    <cellStyle name="style1456432356219" xfId="4"/>
    <cellStyle name="style1456432356266" xfId="5"/>
    <cellStyle name="style1456432356303" xfId="6"/>
    <cellStyle name="style1456432356350" xfId="7"/>
    <cellStyle name="style1456432356404" xfId="8"/>
    <cellStyle name="style1456432356451" xfId="9"/>
    <cellStyle name="style1456432356498" xfId="10"/>
    <cellStyle name="style1456432356535" xfId="11"/>
    <cellStyle name="style1456432356582" xfId="12"/>
    <cellStyle name="style1456432356620" xfId="13"/>
    <cellStyle name="style1456432356667" xfId="14"/>
    <cellStyle name="style1456432356704" xfId="15"/>
    <cellStyle name="style1456432356735" xfId="16"/>
    <cellStyle name="style1456432356782" xfId="17"/>
    <cellStyle name="style1456432356832" xfId="18"/>
    <cellStyle name="style1456432356866" xfId="19"/>
    <cellStyle name="style1456432356899" xfId="20"/>
    <cellStyle name="style1456432356931" xfId="21"/>
    <cellStyle name="style1456432356968" xfId="22"/>
    <cellStyle name="style1456432357002" xfId="23"/>
    <cellStyle name="style1456432357039" xfId="24"/>
    <cellStyle name="style1456432357075" xfId="25"/>
    <cellStyle name="style1456432357115" xfId="26"/>
    <cellStyle name="style1456432357153" xfId="27"/>
    <cellStyle name="style1456432357208" xfId="28"/>
    <cellStyle name="style1456432357259" xfId="29"/>
    <cellStyle name="style1456432357309" xfId="30"/>
    <cellStyle name="style1456432357360" xfId="31"/>
    <cellStyle name="style1456432357408" xfId="32"/>
    <cellStyle name="style1456432357584" xfId="33"/>
    <cellStyle name="style1540232781508" xfId="68"/>
    <cellStyle name="style1540232781774" xfId="69"/>
  </cellStyles>
  <dxfs count="1697">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color rgb="FFFF0000"/>
      </font>
    </dxf>
    <dxf>
      <font>
        <color rgb="FFFF0000"/>
      </font>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s>
  <tableStyles count="70" defaultTableStyle="TableStyleMedium2" defaultPivotStyle="PivotStyleLight16">
    <tableStyle name="HM 1.3.2.a-style" pivot="0" count="3">
      <tableStyleElement type="headerRow" dxfId="1696"/>
      <tableStyleElement type="firstRowStripe" dxfId="1695"/>
      <tableStyleElement type="secondRowStripe" dxfId="1694"/>
    </tableStyle>
    <tableStyle name="HM 1.3.2.a-style 10" pivot="0" count="3">
      <tableStyleElement type="headerRow" dxfId="1693"/>
      <tableStyleElement type="firstRowStripe" dxfId="1692"/>
      <tableStyleElement type="secondRowStripe" dxfId="1691"/>
    </tableStyle>
    <tableStyle name="HM 1.3.2.a-style 2" pivot="0" count="3">
      <tableStyleElement type="headerRow" dxfId="1690"/>
      <tableStyleElement type="firstRowStripe" dxfId="1689"/>
      <tableStyleElement type="secondRowStripe" dxfId="1688"/>
    </tableStyle>
    <tableStyle name="HM 1.3.2.a-style 3" pivot="0" count="3">
      <tableStyleElement type="headerRow" dxfId="1687"/>
      <tableStyleElement type="firstRowStripe" dxfId="1686"/>
      <tableStyleElement type="secondRowStripe" dxfId="1685"/>
    </tableStyle>
    <tableStyle name="HM 1.3.2.a-style 4" pivot="0" count="3">
      <tableStyleElement type="headerRow" dxfId="1684"/>
      <tableStyleElement type="firstRowStripe" dxfId="1683"/>
      <tableStyleElement type="secondRowStripe" dxfId="1682"/>
    </tableStyle>
    <tableStyle name="HM 1.3.2.a-style 5" pivot="0" count="3">
      <tableStyleElement type="headerRow" dxfId="1681"/>
      <tableStyleElement type="firstRowStripe" dxfId="1680"/>
      <tableStyleElement type="secondRowStripe" dxfId="1679"/>
    </tableStyle>
    <tableStyle name="HM 1.3.2.a-style 6" pivot="0" count="3">
      <tableStyleElement type="headerRow" dxfId="1678"/>
      <tableStyleElement type="firstRowStripe" dxfId="1677"/>
      <tableStyleElement type="secondRowStripe" dxfId="1676"/>
    </tableStyle>
    <tableStyle name="HM 1.3.2.a-style 7" pivot="0" count="3">
      <tableStyleElement type="headerRow" dxfId="1675"/>
      <tableStyleElement type="firstRowStripe" dxfId="1674"/>
      <tableStyleElement type="secondRowStripe" dxfId="1673"/>
    </tableStyle>
    <tableStyle name="HM 1.3.2.a-style 8" pivot="0" count="3">
      <tableStyleElement type="headerRow" dxfId="1672"/>
      <tableStyleElement type="firstRowStripe" dxfId="1671"/>
      <tableStyleElement type="secondRowStripe" dxfId="1670"/>
    </tableStyle>
    <tableStyle name="HM 1.3.2.a-style 9" pivot="0" count="3">
      <tableStyleElement type="headerRow" dxfId="1669"/>
      <tableStyleElement type="firstRowStripe" dxfId="1668"/>
      <tableStyleElement type="secondRowStripe" dxfId="1667"/>
    </tableStyle>
    <tableStyle name="HM 1.3.2.b.1-style" pivot="0" count="3">
      <tableStyleElement type="headerRow" dxfId="1666"/>
      <tableStyleElement type="firstRowStripe" dxfId="1665"/>
      <tableStyleElement type="secondRowStripe" dxfId="1664"/>
    </tableStyle>
    <tableStyle name="HM 1.3.2.b.1-style 10" pivot="0" count="3">
      <tableStyleElement type="headerRow" dxfId="1663"/>
      <tableStyleElement type="firstRowStripe" dxfId="1662"/>
      <tableStyleElement type="secondRowStripe" dxfId="1661"/>
    </tableStyle>
    <tableStyle name="HM 1.3.2.b.1-style 2" pivot="0" count="3">
      <tableStyleElement type="headerRow" dxfId="1660"/>
      <tableStyleElement type="firstRowStripe" dxfId="1659"/>
      <tableStyleElement type="secondRowStripe" dxfId="1658"/>
    </tableStyle>
    <tableStyle name="HM 1.3.2.b.1-style 3" pivot="0" count="3">
      <tableStyleElement type="headerRow" dxfId="1657"/>
      <tableStyleElement type="firstRowStripe" dxfId="1656"/>
      <tableStyleElement type="secondRowStripe" dxfId="1655"/>
    </tableStyle>
    <tableStyle name="HM 1.3.2.b.1-style 4" pivot="0" count="3">
      <tableStyleElement type="headerRow" dxfId="1654"/>
      <tableStyleElement type="firstRowStripe" dxfId="1653"/>
      <tableStyleElement type="secondRowStripe" dxfId="1652"/>
    </tableStyle>
    <tableStyle name="HM 1.3.2.b.1-style 5" pivot="0" count="3">
      <tableStyleElement type="headerRow" dxfId="1651"/>
      <tableStyleElement type="firstRowStripe" dxfId="1650"/>
      <tableStyleElement type="secondRowStripe" dxfId="1649"/>
    </tableStyle>
    <tableStyle name="HM 1.3.2.b.1-style 6" pivot="0" count="3">
      <tableStyleElement type="headerRow" dxfId="1648"/>
      <tableStyleElement type="firstRowStripe" dxfId="1647"/>
      <tableStyleElement type="secondRowStripe" dxfId="1646"/>
    </tableStyle>
    <tableStyle name="HM 1.3.2.b.1-style 7" pivot="0" count="3">
      <tableStyleElement type="headerRow" dxfId="1645"/>
      <tableStyleElement type="firstRowStripe" dxfId="1644"/>
      <tableStyleElement type="secondRowStripe" dxfId="1643"/>
    </tableStyle>
    <tableStyle name="HM 1.3.2.b.1-style 8" pivot="0" count="3">
      <tableStyleElement type="headerRow" dxfId="1642"/>
      <tableStyleElement type="firstRowStripe" dxfId="1641"/>
      <tableStyleElement type="secondRowStripe" dxfId="1640"/>
    </tableStyle>
    <tableStyle name="HM 1.3.2.b.1-style 9" pivot="0" count="3">
      <tableStyleElement type="headerRow" dxfId="1639"/>
      <tableStyleElement type="firstRowStripe" dxfId="1638"/>
      <tableStyleElement type="secondRowStripe" dxfId="1637"/>
    </tableStyle>
    <tableStyle name="HM 1.3.2.b.2-style" pivot="0" count="3">
      <tableStyleElement type="headerRow" dxfId="1636"/>
      <tableStyleElement type="firstRowStripe" dxfId="1635"/>
      <tableStyleElement type="secondRowStripe" dxfId="1634"/>
    </tableStyle>
    <tableStyle name="HM 1.3.2.b.2-style 10" pivot="0" count="3">
      <tableStyleElement type="headerRow" dxfId="1633"/>
      <tableStyleElement type="firstRowStripe" dxfId="1632"/>
      <tableStyleElement type="secondRowStripe" dxfId="1631"/>
    </tableStyle>
    <tableStyle name="HM 1.3.2.b.2-style 2" pivot="0" count="3">
      <tableStyleElement type="headerRow" dxfId="1630"/>
      <tableStyleElement type="firstRowStripe" dxfId="1629"/>
      <tableStyleElement type="secondRowStripe" dxfId="1628"/>
    </tableStyle>
    <tableStyle name="HM 1.3.2.b.2-style 3" pivot="0" count="3">
      <tableStyleElement type="headerRow" dxfId="1627"/>
      <tableStyleElement type="firstRowStripe" dxfId="1626"/>
      <tableStyleElement type="secondRowStripe" dxfId="1625"/>
    </tableStyle>
    <tableStyle name="HM 1.3.2.b.2-style 4" pivot="0" count="3">
      <tableStyleElement type="headerRow" dxfId="1624"/>
      <tableStyleElement type="firstRowStripe" dxfId="1623"/>
      <tableStyleElement type="secondRowStripe" dxfId="1622"/>
    </tableStyle>
    <tableStyle name="HM 1.3.2.b.2-style 5" pivot="0" count="3">
      <tableStyleElement type="headerRow" dxfId="1621"/>
      <tableStyleElement type="firstRowStripe" dxfId="1620"/>
      <tableStyleElement type="secondRowStripe" dxfId="1619"/>
    </tableStyle>
    <tableStyle name="HM 1.3.2.b.2-style 6" pivot="0" count="3">
      <tableStyleElement type="headerRow" dxfId="1618"/>
      <tableStyleElement type="firstRowStripe" dxfId="1617"/>
      <tableStyleElement type="secondRowStripe" dxfId="1616"/>
    </tableStyle>
    <tableStyle name="HM 1.3.2.b.2-style 7" pivot="0" count="3">
      <tableStyleElement type="headerRow" dxfId="1615"/>
      <tableStyleElement type="firstRowStripe" dxfId="1614"/>
      <tableStyleElement type="secondRowStripe" dxfId="1613"/>
    </tableStyle>
    <tableStyle name="HM 1.3.2.b.2-style 8" pivot="0" count="3">
      <tableStyleElement type="headerRow" dxfId="1612"/>
      <tableStyleElement type="firstRowStripe" dxfId="1611"/>
      <tableStyleElement type="secondRowStripe" dxfId="1610"/>
    </tableStyle>
    <tableStyle name="HM 1.3.2.b.2-style 9" pivot="0" count="3">
      <tableStyleElement type="headerRow" dxfId="1609"/>
      <tableStyleElement type="firstRowStripe" dxfId="1608"/>
      <tableStyleElement type="secondRowStripe" dxfId="1607"/>
    </tableStyle>
    <tableStyle name="HM 1.3.2.f.1-style" pivot="0" count="3">
      <tableStyleElement type="headerRow" dxfId="1606"/>
      <tableStyleElement type="firstRowStripe" dxfId="1605"/>
      <tableStyleElement type="secondRowStripe" dxfId="1604"/>
    </tableStyle>
    <tableStyle name="HM 1.3.2.f.1-style 10" pivot="0" count="3">
      <tableStyleElement type="headerRow" dxfId="1603"/>
      <tableStyleElement type="firstRowStripe" dxfId="1602"/>
      <tableStyleElement type="secondRowStripe" dxfId="1601"/>
    </tableStyle>
    <tableStyle name="HM 1.3.2.f.1-style 2" pivot="0" count="3">
      <tableStyleElement type="headerRow" dxfId="1600"/>
      <tableStyleElement type="firstRowStripe" dxfId="1599"/>
      <tableStyleElement type="secondRowStripe" dxfId="1598"/>
    </tableStyle>
    <tableStyle name="HM 1.3.2.f.1-style 3" pivot="0" count="3">
      <tableStyleElement type="headerRow" dxfId="1597"/>
      <tableStyleElement type="firstRowStripe" dxfId="1596"/>
      <tableStyleElement type="secondRowStripe" dxfId="1595"/>
    </tableStyle>
    <tableStyle name="HM 1.3.2.f.1-style 4" pivot="0" count="3">
      <tableStyleElement type="headerRow" dxfId="1594"/>
      <tableStyleElement type="firstRowStripe" dxfId="1593"/>
      <tableStyleElement type="secondRowStripe" dxfId="1592"/>
    </tableStyle>
    <tableStyle name="HM 1.3.2.f.1-style 5" pivot="0" count="3">
      <tableStyleElement type="headerRow" dxfId="1591"/>
      <tableStyleElement type="firstRowStripe" dxfId="1590"/>
      <tableStyleElement type="secondRowStripe" dxfId="1589"/>
    </tableStyle>
    <tableStyle name="HM 1.3.2.f.1-style 6" pivot="0" count="3">
      <tableStyleElement type="headerRow" dxfId="1588"/>
      <tableStyleElement type="firstRowStripe" dxfId="1587"/>
      <tableStyleElement type="secondRowStripe" dxfId="1586"/>
    </tableStyle>
    <tableStyle name="HM 1.3.2.f.1-style 7" pivot="0" count="3">
      <tableStyleElement type="headerRow" dxfId="1585"/>
      <tableStyleElement type="firstRowStripe" dxfId="1584"/>
      <tableStyleElement type="secondRowStripe" dxfId="1583"/>
    </tableStyle>
    <tableStyle name="HM 1.3.2.f.1-style 8" pivot="0" count="3">
      <tableStyleElement type="headerRow" dxfId="1582"/>
      <tableStyleElement type="firstRowStripe" dxfId="1581"/>
      <tableStyleElement type="secondRowStripe" dxfId="1580"/>
    </tableStyle>
    <tableStyle name="HM 1.3.2.f.1-style 9" pivot="0" count="3">
      <tableStyleElement type="headerRow" dxfId="1579"/>
      <tableStyleElement type="firstRowStripe" dxfId="1578"/>
      <tableStyleElement type="secondRowStripe" dxfId="1577"/>
    </tableStyle>
    <tableStyle name="HM 1.3.2.f.2-style" pivot="0" count="3">
      <tableStyleElement type="headerRow" dxfId="1576"/>
      <tableStyleElement type="firstRowStripe" dxfId="1575"/>
      <tableStyleElement type="secondRowStripe" dxfId="1574"/>
    </tableStyle>
    <tableStyle name="HM 1.3.2.f.2-style 10" pivot="0" count="3">
      <tableStyleElement type="headerRow" dxfId="1573"/>
      <tableStyleElement type="firstRowStripe" dxfId="1572"/>
      <tableStyleElement type="secondRowStripe" dxfId="1571"/>
    </tableStyle>
    <tableStyle name="HM 1.3.2.f.2-style 2" pivot="0" count="3">
      <tableStyleElement type="headerRow" dxfId="1570"/>
      <tableStyleElement type="firstRowStripe" dxfId="1569"/>
      <tableStyleElement type="secondRowStripe" dxfId="1568"/>
    </tableStyle>
    <tableStyle name="HM 1.3.2.f.2-style 3" pivot="0" count="3">
      <tableStyleElement type="headerRow" dxfId="1567"/>
      <tableStyleElement type="firstRowStripe" dxfId="1566"/>
      <tableStyleElement type="secondRowStripe" dxfId="1565"/>
    </tableStyle>
    <tableStyle name="HM 1.3.2.f.2-style 4" pivot="0" count="3">
      <tableStyleElement type="headerRow" dxfId="1564"/>
      <tableStyleElement type="firstRowStripe" dxfId="1563"/>
      <tableStyleElement type="secondRowStripe" dxfId="1562"/>
    </tableStyle>
    <tableStyle name="HM 1.3.2.f.2-style 5" pivot="0" count="3">
      <tableStyleElement type="headerRow" dxfId="1561"/>
      <tableStyleElement type="firstRowStripe" dxfId="1560"/>
      <tableStyleElement type="secondRowStripe" dxfId="1559"/>
    </tableStyle>
    <tableStyle name="HM 1.3.2.f.2-style 6" pivot="0" count="3">
      <tableStyleElement type="headerRow" dxfId="1558"/>
      <tableStyleElement type="firstRowStripe" dxfId="1557"/>
      <tableStyleElement type="secondRowStripe" dxfId="1556"/>
    </tableStyle>
    <tableStyle name="HM 1.3.2.f.2-style 7" pivot="0" count="3">
      <tableStyleElement type="headerRow" dxfId="1555"/>
      <tableStyleElement type="firstRowStripe" dxfId="1554"/>
      <tableStyleElement type="secondRowStripe" dxfId="1553"/>
    </tableStyle>
    <tableStyle name="HM 1.3.2.f.2-style 8" pivot="0" count="3">
      <tableStyleElement type="headerRow" dxfId="1552"/>
      <tableStyleElement type="firstRowStripe" dxfId="1551"/>
      <tableStyleElement type="secondRowStripe" dxfId="1550"/>
    </tableStyle>
    <tableStyle name="HM 1.3.2.f.2-style 9" pivot="0" count="3">
      <tableStyleElement type="headerRow" dxfId="1549"/>
      <tableStyleElement type="firstRowStripe" dxfId="1548"/>
      <tableStyleElement type="secondRowStripe" dxfId="1547"/>
    </tableStyle>
    <tableStyle name="HM 1.3.2.f.3-style" pivot="0" count="3">
      <tableStyleElement type="headerRow" dxfId="1546"/>
      <tableStyleElement type="firstRowStripe" dxfId="1545"/>
      <tableStyleElement type="secondRowStripe" dxfId="1544"/>
    </tableStyle>
    <tableStyle name="HM 1.3.2.f.3-style 10" pivot="0" count="3">
      <tableStyleElement type="headerRow" dxfId="1543"/>
      <tableStyleElement type="firstRowStripe" dxfId="1542"/>
      <tableStyleElement type="secondRowStripe" dxfId="1541"/>
    </tableStyle>
    <tableStyle name="HM 1.3.2.f.3-style 2" pivot="0" count="3">
      <tableStyleElement type="headerRow" dxfId="1540"/>
      <tableStyleElement type="firstRowStripe" dxfId="1539"/>
      <tableStyleElement type="secondRowStripe" dxfId="1538"/>
    </tableStyle>
    <tableStyle name="HM 1.3.2.f.3-style 3" pivot="0" count="3">
      <tableStyleElement type="headerRow" dxfId="1537"/>
      <tableStyleElement type="firstRowStripe" dxfId="1536"/>
      <tableStyleElement type="secondRowStripe" dxfId="1535"/>
    </tableStyle>
    <tableStyle name="HM 1.3.2.f.3-style 4" pivot="0" count="3">
      <tableStyleElement type="headerRow" dxfId="1534"/>
      <tableStyleElement type="firstRowStripe" dxfId="1533"/>
      <tableStyleElement type="secondRowStripe" dxfId="1532"/>
    </tableStyle>
    <tableStyle name="HM 1.3.2.f.3-style 5" pivot="0" count="3">
      <tableStyleElement type="headerRow" dxfId="1531"/>
      <tableStyleElement type="firstRowStripe" dxfId="1530"/>
      <tableStyleElement type="secondRowStripe" dxfId="1529"/>
    </tableStyle>
    <tableStyle name="HM 1.3.2.f.3-style 6" pivot="0" count="3">
      <tableStyleElement type="headerRow" dxfId="1528"/>
      <tableStyleElement type="firstRowStripe" dxfId="1527"/>
      <tableStyleElement type="secondRowStripe" dxfId="1526"/>
    </tableStyle>
    <tableStyle name="HM 1.3.2.f.3-style 7" pivot="0" count="3">
      <tableStyleElement type="headerRow" dxfId="1525"/>
      <tableStyleElement type="firstRowStripe" dxfId="1524"/>
      <tableStyleElement type="secondRowStripe" dxfId="1523"/>
    </tableStyle>
    <tableStyle name="HM 1.3.2.f.3-style 8" pivot="0" count="3">
      <tableStyleElement type="headerRow" dxfId="1522"/>
      <tableStyleElement type="firstRowStripe" dxfId="1521"/>
      <tableStyleElement type="secondRowStripe" dxfId="1520"/>
    </tableStyle>
    <tableStyle name="HM 1.3.2.f.3-style 9" pivot="0" count="3">
      <tableStyleElement type="headerRow" dxfId="1519"/>
      <tableStyleElement type="firstRowStripe" dxfId="1518"/>
      <tableStyleElement type="secondRowStripe" dxfId="1517"/>
    </tableStyle>
    <tableStyle name="HM 1.3.2.f.5-style" pivot="0" count="3">
      <tableStyleElement type="headerRow" dxfId="1516"/>
      <tableStyleElement type="firstRowStripe" dxfId="1515"/>
      <tableStyleElement type="secondRowStripe" dxfId="1514"/>
    </tableStyle>
    <tableStyle name="HM 1.3.2.f.5-style 10" pivot="0" count="3">
      <tableStyleElement type="headerRow" dxfId="1513"/>
      <tableStyleElement type="firstRowStripe" dxfId="1512"/>
      <tableStyleElement type="secondRowStripe" dxfId="1511"/>
    </tableStyle>
    <tableStyle name="HM 1.3.2.f.5-style 2" pivot="0" count="3">
      <tableStyleElement type="headerRow" dxfId="1510"/>
      <tableStyleElement type="firstRowStripe" dxfId="1509"/>
      <tableStyleElement type="secondRowStripe" dxfId="1508"/>
    </tableStyle>
    <tableStyle name="HM 1.3.2.f.5-style 3" pivot="0" count="3">
      <tableStyleElement type="headerRow" dxfId="1507"/>
      <tableStyleElement type="firstRowStripe" dxfId="1506"/>
      <tableStyleElement type="secondRowStripe" dxfId="1505"/>
    </tableStyle>
    <tableStyle name="HM 1.3.2.f.5-style 4" pivot="0" count="3">
      <tableStyleElement type="headerRow" dxfId="1504"/>
      <tableStyleElement type="firstRowStripe" dxfId="1503"/>
      <tableStyleElement type="secondRowStripe" dxfId="1502"/>
    </tableStyle>
    <tableStyle name="HM 1.3.2.f.5-style 5" pivot="0" count="3">
      <tableStyleElement type="headerRow" dxfId="1501"/>
      <tableStyleElement type="firstRowStripe" dxfId="1500"/>
      <tableStyleElement type="secondRowStripe" dxfId="1499"/>
    </tableStyle>
    <tableStyle name="HM 1.3.2.f.5-style 6" pivot="0" count="3">
      <tableStyleElement type="headerRow" dxfId="1498"/>
      <tableStyleElement type="firstRowStripe" dxfId="1497"/>
      <tableStyleElement type="secondRowStripe" dxfId="1496"/>
    </tableStyle>
    <tableStyle name="HM 1.3.2.f.5-style 7" pivot="0" count="3">
      <tableStyleElement type="headerRow" dxfId="1495"/>
      <tableStyleElement type="firstRowStripe" dxfId="1494"/>
      <tableStyleElement type="secondRowStripe" dxfId="1493"/>
    </tableStyle>
    <tableStyle name="HM 1.3.2.f.5-style 8" pivot="0" count="3">
      <tableStyleElement type="headerRow" dxfId="1492"/>
      <tableStyleElement type="firstRowStripe" dxfId="1491"/>
      <tableStyleElement type="secondRowStripe" dxfId="1490"/>
    </tableStyle>
    <tableStyle name="HM 1.3.2.f.5-style 9" pivot="0" count="3">
      <tableStyleElement type="headerRow" dxfId="1489"/>
      <tableStyleElement type="firstRowStripe" dxfId="1488"/>
      <tableStyleElement type="secondRowStripe" dxfId="1487"/>
    </tableStyle>
  </tableStyles>
  <colors>
    <mruColors>
      <color rgb="FFFF6600"/>
      <color rgb="FFCC0099"/>
      <color rgb="FF00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externalLink" Target="externalLinks/externalLink1.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externalLink" Target="externalLinks/externalLink7.xml"/><Relationship Id="rId128" Type="http://schemas.openxmlformats.org/officeDocument/2006/relationships/customXml" Target="../customXml/item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externalLink" Target="externalLinks/externalLink2.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theme" Target="theme/theme1.xml"/><Relationship Id="rId129" Type="http://schemas.openxmlformats.org/officeDocument/2006/relationships/customXml" Target="../customXml/item2.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externalLink" Target="externalLinks/externalLink3.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customXml" Target="../customXml/item3.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externalLink" Target="externalLinks/externalLink4.xml"/><Relationship Id="rId125"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externalLink" Target="externalLinks/externalLink5.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externalLink" Target="externalLinks/externalLink6.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s>
</file>

<file path=xl/charts/_rels/chart1.xml.rels><?xml version="1.0" encoding="UTF-8" standalone="yes"?>
<Relationships xmlns="http://schemas.openxmlformats.org/package/2006/relationships"><Relationship Id="rId3" Type="http://schemas.openxmlformats.org/officeDocument/2006/relationships/chartUserShapes" Target="../drawings/drawing56.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chartUserShapes" Target="../drawings/drawing57.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60.xml"/><Relationship Id="rId2" Type="http://schemas.microsoft.com/office/2011/relationships/chartColorStyle" Target="colors3.xml"/><Relationship Id="rId1" Type="http://schemas.microsoft.com/office/2011/relationships/chartStyle" Target="style3.xml"/></Relationships>
</file>

<file path=xl/charts/_rels/chart6.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7.xml.rels><?xml version="1.0" encoding="UTF-8" standalone="yes"?>
<Relationships xmlns="http://schemas.openxmlformats.org/package/2006/relationships"><Relationship Id="rId1" Type="http://schemas.openxmlformats.org/officeDocument/2006/relationships/chartUserShapes" Target="../drawings/drawing68.xml"/></Relationships>
</file>

<file path=xl/charts/_rels/chart8.xml.rels><?xml version="1.0" encoding="UTF-8" standalone="yes"?>
<Relationships xmlns="http://schemas.openxmlformats.org/package/2006/relationships"><Relationship Id="rId1" Type="http://schemas.openxmlformats.org/officeDocument/2006/relationships/chartUserShapes" Target="../drawings/drawing69.xml"/></Relationships>
</file>

<file path=xl/charts/_rels/chart9.xml.rels><?xml version="1.0" encoding="UTF-8" standalone="yes"?>
<Relationships xmlns="http://schemas.openxmlformats.org/package/2006/relationships"><Relationship Id="rId1" Type="http://schemas.openxmlformats.org/officeDocument/2006/relationships/chartUserShapes" Target="../drawings/drawing72.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73.xml"/></Relationships>
</file>

<file path=xl/charts/_rels/chart11.xml.rels><?xml version="1.0" encoding="UTF-8" standalone="yes"?>
<Relationships xmlns="http://schemas.openxmlformats.org/package/2006/relationships"><Relationship Id="rId1" Type="http://schemas.openxmlformats.org/officeDocument/2006/relationships/chartUserShapes" Target="../drawings/drawing7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3029407360116025E-2"/>
          <c:y val="0.12499997240092318"/>
          <c:w val="0.8919606299212598"/>
          <c:h val="0.6755861767279091"/>
        </c:manualLayout>
      </c:layout>
      <c:lineChart>
        <c:grouping val="standard"/>
        <c:varyColors val="0"/>
        <c:ser>
          <c:idx val="0"/>
          <c:order val="0"/>
          <c:tx>
            <c:strRef>
              <c:f>'6.1.1'!$D$11</c:f>
              <c:strCache>
                <c:ptCount val="1"/>
                <c:pt idx="0">
                  <c:v>Total</c:v>
                </c:pt>
              </c:strCache>
            </c:strRef>
          </c:tx>
          <c:spPr>
            <a:ln w="28575" cap="rnd">
              <a:solidFill>
                <a:srgbClr val="26BDE2"/>
              </a:solidFill>
              <a:round/>
            </a:ln>
            <a:effectLst/>
          </c:spPr>
          <c:marker>
            <c:symbol val="triangle"/>
            <c:size val="5"/>
            <c:spPr>
              <a:solidFill>
                <a:srgbClr val="26BDE2"/>
              </a:solidFill>
              <a:ln w="9525">
                <a:solidFill>
                  <a:srgbClr val="26BDE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'6.1.1'!$E$14:$E$25</c:f>
              <c:numCache>
                <c:formatCode>0.00</c:formatCode>
                <c:ptCount val="12"/>
                <c:pt idx="0">
                  <c:v>91.081718358850608</c:v>
                </c:pt>
                <c:pt idx="1">
                  <c:v>92.855699461669502</c:v>
                </c:pt>
                <c:pt idx="2">
                  <c:v>93.393527558466005</c:v>
                </c:pt>
                <c:pt idx="3">
                  <c:v>93.015853612468305</c:v>
                </c:pt>
                <c:pt idx="4">
                  <c:v>93.524776733419998</c:v>
                </c:pt>
                <c:pt idx="5">
                  <c:v>93.596589150622506</c:v>
                </c:pt>
                <c:pt idx="6">
                  <c:v>93.761230096679498</c:v>
                </c:pt>
                <c:pt idx="7">
                  <c:v>92.560171427416265</c:v>
                </c:pt>
                <c:pt idx="8">
                  <c:v>94.122117892196385</c:v>
                </c:pt>
                <c:pt idx="9">
                  <c:v>94.11512076731367</c:v>
                </c:pt>
                <c:pt idx="10">
                  <c:v>94.67549528945564</c:v>
                </c:pt>
                <c:pt idx="11">
                  <c:v>94.095397753385214</c:v>
                </c:pt>
              </c:numCache>
            </c:numRef>
          </c:val>
          <c:smooth val="0"/>
          <c:extLst>
            <c:ext xmlns:c16="http://schemas.microsoft.com/office/drawing/2014/chart" uri="{C3380CC4-5D6E-409C-BE32-E72D297353CC}">
              <c16:uniqueId val="{00000000-0B2A-4645-886E-B57B0A53EA27}"/>
            </c:ext>
          </c:extLst>
        </c:ser>
        <c:ser>
          <c:idx val="1"/>
          <c:order val="1"/>
          <c:tx>
            <c:strRef>
              <c:f>'6.1.1'!$L$12</c:f>
              <c:strCache>
                <c:ptCount val="1"/>
                <c:pt idx="0">
                  <c:v>Urbana</c:v>
                </c:pt>
              </c:strCache>
            </c:strRef>
          </c:tx>
          <c:spPr>
            <a:ln w="28575" cap="rnd">
              <a:solidFill>
                <a:schemeClr val="bg1">
                  <a:lumMod val="50000"/>
                </a:schemeClr>
              </a:solidFill>
              <a:prstDash val="sysDash"/>
              <a:round/>
            </a:ln>
            <a:effectLst/>
          </c:spPr>
          <c:marker>
            <c:symbol val="circle"/>
            <c:size val="5"/>
            <c:spPr>
              <a:solidFill>
                <a:schemeClr val="bg1">
                  <a:lumMod val="50000"/>
                </a:schemeClr>
              </a:solidFill>
              <a:ln w="9525">
                <a:solidFill>
                  <a:schemeClr val="bg1">
                    <a:lumMod val="50000"/>
                  </a:schemeClr>
                </a:solidFill>
                <a:prstDash val="sysDash"/>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'6.1.1'!$M$14:$M$25</c:f>
              <c:numCache>
                <c:formatCode>0.00</c:formatCode>
                <c:ptCount val="12"/>
                <c:pt idx="0">
                  <c:v>96.692288230181305</c:v>
                </c:pt>
                <c:pt idx="1">
                  <c:v>98.016834562629498</c:v>
                </c:pt>
                <c:pt idx="2">
                  <c:v>98.126900891452493</c:v>
                </c:pt>
                <c:pt idx="3">
                  <c:v>97.964229822601993</c:v>
                </c:pt>
                <c:pt idx="4">
                  <c:v>97.913742628541897</c:v>
                </c:pt>
                <c:pt idx="5">
                  <c:v>97.804498726472005</c:v>
                </c:pt>
                <c:pt idx="6">
                  <c:v>97.666938459251398</c:v>
                </c:pt>
                <c:pt idx="7">
                  <c:v>96.539544051201673</c:v>
                </c:pt>
                <c:pt idx="8">
                  <c:v>97.707231574871287</c:v>
                </c:pt>
                <c:pt idx="9">
                  <c:v>97.959306561487281</c:v>
                </c:pt>
                <c:pt idx="10">
                  <c:v>98.09272412872177</c:v>
                </c:pt>
                <c:pt idx="11">
                  <c:v>97.624554154752758</c:v>
                </c:pt>
              </c:numCache>
            </c:numRef>
          </c:val>
          <c:smooth val="0"/>
          <c:extLst>
            <c:ext xmlns:c16="http://schemas.microsoft.com/office/drawing/2014/chart" uri="{C3380CC4-5D6E-409C-BE32-E72D297353CC}">
              <c16:uniqueId val="{00000001-0B2A-4645-886E-B57B0A53EA27}"/>
            </c:ext>
          </c:extLst>
        </c:ser>
        <c:ser>
          <c:idx val="2"/>
          <c:order val="2"/>
          <c:tx>
            <c:strRef>
              <c:f>'6.1.1'!$N$12</c:f>
              <c:strCache>
                <c:ptCount val="1"/>
                <c:pt idx="0">
                  <c:v>Rural</c:v>
                </c:pt>
              </c:strCache>
            </c:strRef>
          </c:tx>
          <c:spPr>
            <a:ln w="28575" cap="rnd">
              <a:solidFill>
                <a:schemeClr val="accent3"/>
              </a:solidFill>
              <a:round/>
            </a:ln>
            <a:effectLst/>
          </c:spPr>
          <c:marker>
            <c:symbol val="diamond"/>
            <c:size val="5"/>
            <c:spPr>
              <a:solidFill>
                <a:schemeClr val="bg1">
                  <a:lumMod val="50000"/>
                </a:schemeClr>
              </a:solidFill>
              <a:ln w="9525">
                <a:solidFill>
                  <a:srgbClr val="26BDE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'6.1.1'!$O$14:$O$25</c:f>
              <c:numCache>
                <c:formatCode>0.00</c:formatCode>
                <c:ptCount val="12"/>
                <c:pt idx="0">
                  <c:v>76.059167349373098</c:v>
                </c:pt>
                <c:pt idx="1">
                  <c:v>79.041873981770905</c:v>
                </c:pt>
                <c:pt idx="2">
                  <c:v>80.740238232690302</c:v>
                </c:pt>
                <c:pt idx="3">
                  <c:v>79.811014622737702</c:v>
                </c:pt>
                <c:pt idx="4">
                  <c:v>81.830935516963905</c:v>
                </c:pt>
                <c:pt idx="5">
                  <c:v>82.407883312680895</c:v>
                </c:pt>
                <c:pt idx="6">
                  <c:v>83.393770262938006</c:v>
                </c:pt>
                <c:pt idx="7">
                  <c:v>82.008076005994255</c:v>
                </c:pt>
                <c:pt idx="8">
                  <c:v>84.639351367889645</c:v>
                </c:pt>
                <c:pt idx="9">
                  <c:v>83.961639545293608</c:v>
                </c:pt>
                <c:pt idx="10">
                  <c:v>85.656339111210784</c:v>
                </c:pt>
                <c:pt idx="11">
                  <c:v>84.79399989579241</c:v>
                </c:pt>
              </c:numCache>
            </c:numRef>
          </c:val>
          <c:smooth val="0"/>
          <c:extLst>
            <c:ext xmlns:c16="http://schemas.microsoft.com/office/drawing/2014/chart" uri="{C3380CC4-5D6E-409C-BE32-E72D297353CC}">
              <c16:uniqueId val="{00000002-0B2A-4645-886E-B57B0A53EA27}"/>
            </c:ext>
          </c:extLst>
        </c:ser>
        <c:dLbls>
          <c:showLegendKey val="0"/>
          <c:showVal val="0"/>
          <c:showCatName val="0"/>
          <c:showSerName val="0"/>
          <c:showPercent val="0"/>
          <c:showBubbleSize val="0"/>
        </c:dLbls>
        <c:marker val="1"/>
        <c:smooth val="0"/>
        <c:axId val="235708928"/>
        <c:axId val="233206272"/>
      </c:lineChart>
      <c:catAx>
        <c:axId val="235708928"/>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r>
                  <a:rPr lang="en-US" b="1">
                    <a:solidFill>
                      <a:sysClr val="windowText" lastClr="000000"/>
                    </a:solidFill>
                  </a:rPr>
                  <a:t>Años</a:t>
                </a:r>
              </a:p>
            </c:rich>
          </c:tx>
          <c:layout>
            <c:manualLayout>
              <c:xMode val="edge"/>
              <c:yMode val="edge"/>
              <c:x val="0.41410979877515314"/>
              <c:y val="0.88483741615631384"/>
            </c:manualLayout>
          </c:layout>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none"/>
        <c:tickLblPos val="nextTo"/>
        <c:spPr>
          <a:noFill/>
          <a:ln w="9525" cap="flat" cmpd="sng" algn="ctr">
            <a:solidFill>
              <a:schemeClr val="tx1">
                <a:lumMod val="50000"/>
                <a:lumOff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3206272"/>
        <c:crosses val="autoZero"/>
        <c:auto val="1"/>
        <c:lblAlgn val="ctr"/>
        <c:lblOffset val="100"/>
        <c:noMultiLvlLbl val="0"/>
      </c:catAx>
      <c:valAx>
        <c:axId val="233206272"/>
        <c:scaling>
          <c:orientation val="minMax"/>
          <c:max val="110"/>
          <c:min val="70"/>
        </c:scaling>
        <c:delete val="0"/>
        <c:axPos val="l"/>
        <c:title>
          <c:tx>
            <c:rich>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r>
                  <a:rPr lang="es-CR" b="1">
                    <a:solidFill>
                      <a:sysClr val="windowText" lastClr="000000"/>
                    </a:solidFill>
                  </a:rPr>
                  <a:t>Porcentaje</a:t>
                </a:r>
              </a:p>
            </c:rich>
          </c:tx>
          <c:layout>
            <c:manualLayout>
              <c:xMode val="edge"/>
              <c:yMode val="edge"/>
              <c:x val="1.1111111111111112E-2"/>
              <c:y val="2.2503645377661093E-2"/>
            </c:manualLayout>
          </c:layout>
          <c:overlay val="0"/>
          <c:spPr>
            <a:noFill/>
            <a:ln>
              <a:noFill/>
            </a:ln>
            <a:effectLst/>
          </c:spPr>
          <c:txPr>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0" sourceLinked="0"/>
        <c:majorTickMark val="in"/>
        <c:minorTickMark val="none"/>
        <c:tickLblPos val="nextTo"/>
        <c:spPr>
          <a:noFill/>
          <a:ln>
            <a:solidFill>
              <a:schemeClr val="tx1">
                <a:lumMod val="50000"/>
                <a:lumOff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5708928"/>
        <c:crosses val="autoZero"/>
        <c:crossBetween val="between"/>
        <c:majorUnit val="5"/>
      </c:valAx>
      <c:spPr>
        <a:noFill/>
        <a:ln>
          <a:noFill/>
        </a:ln>
        <a:effectLst/>
      </c:spPr>
    </c:plotArea>
    <c:legend>
      <c:legendPos val="b"/>
      <c:layout>
        <c:manualLayout>
          <c:xMode val="edge"/>
          <c:yMode val="edge"/>
          <c:x val="0.54448009623797011"/>
          <c:y val="0.92187445319335082"/>
          <c:w val="0.45551420562590678"/>
          <c:h val="7.812554680664918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30902134496672E-2"/>
          <c:y val="0.14564814814814814"/>
          <c:w val="0.88431359325496339"/>
          <c:h val="0.55927022871629728"/>
        </c:manualLayout>
      </c:layout>
      <c:lineChart>
        <c:grouping val="standard"/>
        <c:varyColors val="0"/>
        <c:ser>
          <c:idx val="5"/>
          <c:order val="0"/>
          <c:tx>
            <c:strRef>
              <c:f>'6.1.1'!$Q$12:$R$12</c:f>
              <c:strCache>
                <c:ptCount val="1"/>
                <c:pt idx="0">
                  <c:v>Central</c:v>
                </c:pt>
              </c:strCache>
            </c:strRef>
          </c:tx>
          <c:spPr>
            <a:ln w="28575" cap="rnd">
              <a:solidFill>
                <a:schemeClr val="bg1">
                  <a:lumMod val="50000"/>
                </a:schemeClr>
              </a:solidFill>
              <a:round/>
            </a:ln>
            <a:effectLst/>
          </c:spPr>
          <c:marker>
            <c:symbol val="diamond"/>
            <c:size val="5"/>
            <c:spPr>
              <a:solidFill>
                <a:schemeClr val="bg1">
                  <a:lumMod val="50000"/>
                </a:schemeClr>
              </a:solidFill>
              <a:ln w="9525">
                <a:solidFill>
                  <a:schemeClr val="bg1">
                    <a:lumMod val="50000"/>
                  </a:schemeClr>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'6.1.1'!$R$14:$R$25</c:f>
              <c:numCache>
                <c:formatCode>0.00</c:formatCode>
                <c:ptCount val="12"/>
                <c:pt idx="0">
                  <c:v>96.069925820052106</c:v>
                </c:pt>
                <c:pt idx="1">
                  <c:v>97.214509198281192</c:v>
                </c:pt>
                <c:pt idx="2">
                  <c:v>97.401612500490103</c:v>
                </c:pt>
                <c:pt idx="3">
                  <c:v>97.638048488639299</c:v>
                </c:pt>
                <c:pt idx="4">
                  <c:v>97.571686728969198</c:v>
                </c:pt>
                <c:pt idx="5">
                  <c:v>97.49604947164589</c:v>
                </c:pt>
                <c:pt idx="6">
                  <c:v>97.182797070890302</c:v>
                </c:pt>
                <c:pt idx="7">
                  <c:v>95.895288394293388</c:v>
                </c:pt>
                <c:pt idx="8">
                  <c:v>97.31589696617911</c:v>
                </c:pt>
                <c:pt idx="9">
                  <c:v>97.092955923917046</c:v>
                </c:pt>
                <c:pt idx="10">
                  <c:v>97.191405941220182</c:v>
                </c:pt>
                <c:pt idx="11">
                  <c:v>97.050496515163431</c:v>
                </c:pt>
              </c:numCache>
            </c:numRef>
          </c:val>
          <c:smooth val="0"/>
          <c:extLst>
            <c:ext xmlns:c16="http://schemas.microsoft.com/office/drawing/2014/chart" uri="{C3380CC4-5D6E-409C-BE32-E72D297353CC}">
              <c16:uniqueId val="{00000000-3F28-41C7-9CF3-09FCCCF0B3EF}"/>
            </c:ext>
          </c:extLst>
        </c:ser>
        <c:ser>
          <c:idx val="7"/>
          <c:order val="1"/>
          <c:tx>
            <c:strRef>
              <c:f>'6.1.1'!$S$12:$T$12</c:f>
              <c:strCache>
                <c:ptCount val="1"/>
                <c:pt idx="0">
                  <c:v>Chorotega</c:v>
                </c:pt>
              </c:strCache>
            </c:strRef>
          </c:tx>
          <c:spPr>
            <a:ln w="28575" cap="rnd">
              <a:solidFill>
                <a:srgbClr val="26BDE2"/>
              </a:solidFill>
              <a:prstDash val="sysDot"/>
              <a:round/>
            </a:ln>
            <a:effectLst/>
          </c:spPr>
          <c:marker>
            <c:symbol val="circle"/>
            <c:size val="5"/>
            <c:spPr>
              <a:solidFill>
                <a:srgbClr val="26BDE2"/>
              </a:solidFill>
              <a:ln w="9525">
                <a:solidFill>
                  <a:srgbClr val="26BDE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'6.1.1'!$T$14:$T$25</c:f>
              <c:numCache>
                <c:formatCode>0.00</c:formatCode>
                <c:ptCount val="12"/>
                <c:pt idx="0">
                  <c:v>89.548775043827604</c:v>
                </c:pt>
                <c:pt idx="1">
                  <c:v>89.756140299640791</c:v>
                </c:pt>
                <c:pt idx="2">
                  <c:v>90.297611027175193</c:v>
                </c:pt>
                <c:pt idx="3">
                  <c:v>88.5834241539565</c:v>
                </c:pt>
                <c:pt idx="4">
                  <c:v>89.902357174062502</c:v>
                </c:pt>
                <c:pt idx="5">
                  <c:v>91.539607275112402</c:v>
                </c:pt>
                <c:pt idx="6">
                  <c:v>91.899011424850499</c:v>
                </c:pt>
                <c:pt idx="7">
                  <c:v>92.358465808329427</c:v>
                </c:pt>
                <c:pt idx="8">
                  <c:v>92.383909660941256</c:v>
                </c:pt>
                <c:pt idx="9">
                  <c:v>94.964004713607196</c:v>
                </c:pt>
                <c:pt idx="10">
                  <c:v>94.325119099617055</c:v>
                </c:pt>
                <c:pt idx="11">
                  <c:v>94.492424109635692</c:v>
                </c:pt>
              </c:numCache>
            </c:numRef>
          </c:val>
          <c:smooth val="0"/>
          <c:extLst>
            <c:ext xmlns:c16="http://schemas.microsoft.com/office/drawing/2014/chart" uri="{C3380CC4-5D6E-409C-BE32-E72D297353CC}">
              <c16:uniqueId val="{00000001-3F28-41C7-9CF3-09FCCCF0B3EF}"/>
            </c:ext>
          </c:extLst>
        </c:ser>
        <c:ser>
          <c:idx val="9"/>
          <c:order val="2"/>
          <c:tx>
            <c:strRef>
              <c:f>'6.1.1'!$U$12:$V$12</c:f>
              <c:strCache>
                <c:ptCount val="1"/>
                <c:pt idx="0">
                  <c:v>Pacífico Central</c:v>
                </c:pt>
              </c:strCache>
            </c:strRef>
          </c:tx>
          <c:spPr>
            <a:ln w="28575" cap="rnd">
              <a:solidFill>
                <a:schemeClr val="bg2">
                  <a:lumMod val="75000"/>
                </a:schemeClr>
              </a:solidFill>
              <a:prstDash val="dashDot"/>
              <a:round/>
            </a:ln>
            <a:effectLst/>
          </c:spPr>
          <c:marker>
            <c:symbol val="star"/>
            <c:size val="5"/>
            <c:spPr>
              <a:solidFill>
                <a:schemeClr val="bg1">
                  <a:lumMod val="50000"/>
                </a:schemeClr>
              </a:solidFill>
              <a:ln w="9525">
                <a:solidFill>
                  <a:schemeClr val="bg1">
                    <a:lumMod val="50000"/>
                  </a:schemeClr>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'6.1.1'!$V$14:$V$25</c:f>
              <c:numCache>
                <c:formatCode>0.00</c:formatCode>
                <c:ptCount val="12"/>
                <c:pt idx="0">
                  <c:v>93.606673462559002</c:v>
                </c:pt>
                <c:pt idx="1">
                  <c:v>94.399999999999991</c:v>
                </c:pt>
                <c:pt idx="2">
                  <c:v>94.9046310256536</c:v>
                </c:pt>
                <c:pt idx="3">
                  <c:v>92.571455975446</c:v>
                </c:pt>
                <c:pt idx="4">
                  <c:v>95.301343458580007</c:v>
                </c:pt>
                <c:pt idx="5">
                  <c:v>94.550270594451007</c:v>
                </c:pt>
                <c:pt idx="6">
                  <c:v>94.266269403472805</c:v>
                </c:pt>
                <c:pt idx="7">
                  <c:v>89.586994119681776</c:v>
                </c:pt>
                <c:pt idx="8">
                  <c:v>94.144475303599634</c:v>
                </c:pt>
                <c:pt idx="9">
                  <c:v>94.727061088803694</c:v>
                </c:pt>
                <c:pt idx="10">
                  <c:v>94.402148243322245</c:v>
                </c:pt>
                <c:pt idx="11">
                  <c:v>88.985839308205783</c:v>
                </c:pt>
              </c:numCache>
            </c:numRef>
          </c:val>
          <c:smooth val="0"/>
          <c:extLst>
            <c:ext xmlns:c16="http://schemas.microsoft.com/office/drawing/2014/chart" uri="{C3380CC4-5D6E-409C-BE32-E72D297353CC}">
              <c16:uniqueId val="{00000002-3F28-41C7-9CF3-09FCCCF0B3EF}"/>
            </c:ext>
          </c:extLst>
        </c:ser>
        <c:ser>
          <c:idx val="11"/>
          <c:order val="3"/>
          <c:tx>
            <c:strRef>
              <c:f>'6.1.1'!$W$12:$X$12</c:f>
              <c:strCache>
                <c:ptCount val="1"/>
                <c:pt idx="0">
                  <c:v>Brunca</c:v>
                </c:pt>
              </c:strCache>
            </c:strRef>
          </c:tx>
          <c:spPr>
            <a:ln w="28575" cap="rnd">
              <a:solidFill>
                <a:schemeClr val="bg1">
                  <a:lumMod val="50000"/>
                </a:schemeClr>
              </a:solidFill>
              <a:prstDash val="sysDash"/>
              <a:round/>
            </a:ln>
            <a:effectLst/>
          </c:spPr>
          <c:marker>
            <c:symbol val="square"/>
            <c:size val="5"/>
            <c:spPr>
              <a:solidFill>
                <a:schemeClr val="bg1">
                  <a:lumMod val="65000"/>
                </a:schemeClr>
              </a:solidFill>
              <a:ln w="9525">
                <a:solidFill>
                  <a:schemeClr val="bg1">
                    <a:lumMod val="50000"/>
                  </a:schemeClr>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'6.1.1'!$X$14:$X$25</c:f>
              <c:numCache>
                <c:formatCode>0.00</c:formatCode>
                <c:ptCount val="12"/>
                <c:pt idx="0">
                  <c:v>83.150596721425103</c:v>
                </c:pt>
                <c:pt idx="1">
                  <c:v>81.748350476849097</c:v>
                </c:pt>
                <c:pt idx="2">
                  <c:v>84.929296736684606</c:v>
                </c:pt>
                <c:pt idx="3">
                  <c:v>85.290616603747907</c:v>
                </c:pt>
                <c:pt idx="4">
                  <c:v>83.458946087024799</c:v>
                </c:pt>
                <c:pt idx="5">
                  <c:v>86.880463222775489</c:v>
                </c:pt>
                <c:pt idx="6">
                  <c:v>88.280141450869095</c:v>
                </c:pt>
                <c:pt idx="7">
                  <c:v>87.512163744619087</c:v>
                </c:pt>
                <c:pt idx="8">
                  <c:v>86.569836305381344</c:v>
                </c:pt>
                <c:pt idx="9">
                  <c:v>88.294469665703673</c:v>
                </c:pt>
                <c:pt idx="10">
                  <c:v>91.124648977948112</c:v>
                </c:pt>
                <c:pt idx="11">
                  <c:v>89.344251270366897</c:v>
                </c:pt>
              </c:numCache>
            </c:numRef>
          </c:val>
          <c:smooth val="0"/>
          <c:extLst>
            <c:ext xmlns:c16="http://schemas.microsoft.com/office/drawing/2014/chart" uri="{C3380CC4-5D6E-409C-BE32-E72D297353CC}">
              <c16:uniqueId val="{00000003-3F28-41C7-9CF3-09FCCCF0B3EF}"/>
            </c:ext>
          </c:extLst>
        </c:ser>
        <c:ser>
          <c:idx val="0"/>
          <c:order val="4"/>
          <c:tx>
            <c:strRef>
              <c:f>'6.1.1'!$Y$12:$Z$12</c:f>
              <c:strCache>
                <c:ptCount val="1"/>
                <c:pt idx="0">
                  <c:v>Huetar Caribe</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'6.1.1'!$Z$14:$Z$25</c:f>
              <c:numCache>
                <c:formatCode>0.00</c:formatCode>
                <c:ptCount val="12"/>
                <c:pt idx="0">
                  <c:v>75.056748087836198</c:v>
                </c:pt>
                <c:pt idx="1">
                  <c:v>81.351022578553895</c:v>
                </c:pt>
                <c:pt idx="2">
                  <c:v>80.953798866583398</c:v>
                </c:pt>
                <c:pt idx="3">
                  <c:v>80.997982082405798</c:v>
                </c:pt>
                <c:pt idx="4">
                  <c:v>80.355870722415702</c:v>
                </c:pt>
                <c:pt idx="5">
                  <c:v>81.6044878458017</c:v>
                </c:pt>
                <c:pt idx="6">
                  <c:v>81.308900762037496</c:v>
                </c:pt>
                <c:pt idx="7">
                  <c:v>80.32341372144181</c:v>
                </c:pt>
                <c:pt idx="8">
                  <c:v>83.440827259038159</c:v>
                </c:pt>
                <c:pt idx="9">
                  <c:v>82.870036735626528</c:v>
                </c:pt>
                <c:pt idx="10">
                  <c:v>86.260670016168007</c:v>
                </c:pt>
                <c:pt idx="11">
                  <c:v>82.717249208751895</c:v>
                </c:pt>
              </c:numCache>
            </c:numRef>
          </c:val>
          <c:smooth val="0"/>
          <c:extLst>
            <c:ext xmlns:c16="http://schemas.microsoft.com/office/drawing/2014/chart" uri="{C3380CC4-5D6E-409C-BE32-E72D297353CC}">
              <c16:uniqueId val="{00000004-3F28-41C7-9CF3-09FCCCF0B3EF}"/>
            </c:ext>
          </c:extLst>
        </c:ser>
        <c:ser>
          <c:idx val="1"/>
          <c:order val="5"/>
          <c:tx>
            <c:strRef>
              <c:f>'6.1.1'!$AA$12:$AB$12</c:f>
              <c:strCache>
                <c:ptCount val="1"/>
                <c:pt idx="0">
                  <c:v>Huetar Norte</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'6.1.1'!$AB$14:$AB$25</c:f>
              <c:numCache>
                <c:formatCode>0.00</c:formatCode>
                <c:ptCount val="12"/>
                <c:pt idx="0">
                  <c:v>76.509407671511497</c:v>
                </c:pt>
                <c:pt idx="1">
                  <c:v>83.636118128266702</c:v>
                </c:pt>
                <c:pt idx="2">
                  <c:v>85.577469921428502</c:v>
                </c:pt>
                <c:pt idx="3">
                  <c:v>81.915915802123592</c:v>
                </c:pt>
                <c:pt idx="4">
                  <c:v>88.214875726245097</c:v>
                </c:pt>
                <c:pt idx="5">
                  <c:v>84.154771453565203</c:v>
                </c:pt>
                <c:pt idx="6">
                  <c:v>87.621097132379205</c:v>
                </c:pt>
                <c:pt idx="7">
                  <c:v>87.450979410726845</c:v>
                </c:pt>
                <c:pt idx="8">
                  <c:v>90.014061591242054</c:v>
                </c:pt>
                <c:pt idx="9">
                  <c:v>87.889424235124068</c:v>
                </c:pt>
                <c:pt idx="10">
                  <c:v>88.633073410907258</c:v>
                </c:pt>
                <c:pt idx="11">
                  <c:v>91.862412004834354</c:v>
                </c:pt>
              </c:numCache>
            </c:numRef>
          </c:val>
          <c:smooth val="0"/>
          <c:extLst>
            <c:ext xmlns:c16="http://schemas.microsoft.com/office/drawing/2014/chart" uri="{C3380CC4-5D6E-409C-BE32-E72D297353CC}">
              <c16:uniqueId val="{00000005-3F28-41C7-9CF3-09FCCCF0B3EF}"/>
            </c:ext>
          </c:extLst>
        </c:ser>
        <c:dLbls>
          <c:showLegendKey val="0"/>
          <c:showVal val="0"/>
          <c:showCatName val="0"/>
          <c:showSerName val="0"/>
          <c:showPercent val="0"/>
          <c:showBubbleSize val="0"/>
        </c:dLbls>
        <c:marker val="1"/>
        <c:smooth val="0"/>
        <c:axId val="236654592"/>
        <c:axId val="233208576"/>
      </c:lineChart>
      <c:catAx>
        <c:axId val="236654592"/>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Años</a:t>
                </a:r>
              </a:p>
            </c:rich>
          </c:tx>
          <c:layout>
            <c:manualLayout>
              <c:xMode val="edge"/>
              <c:yMode val="edge"/>
              <c:x val="0.50990975390978055"/>
              <c:y val="0.79900219579773823"/>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none"/>
        <c:tickLblPos val="nextTo"/>
        <c:spPr>
          <a:noFill/>
          <a:ln w="9525" cap="flat" cmpd="sng" algn="ctr">
            <a:solidFill>
              <a:schemeClr val="bg1">
                <a:lumMod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3208576"/>
        <c:crosses val="autoZero"/>
        <c:auto val="1"/>
        <c:lblAlgn val="ctr"/>
        <c:lblOffset val="100"/>
        <c:noMultiLvlLbl val="0"/>
      </c:catAx>
      <c:valAx>
        <c:axId val="233208576"/>
        <c:scaling>
          <c:orientation val="minMax"/>
          <c:max val="100"/>
          <c:min val="7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2.2222222222222223E-2"/>
              <c:y val="3.8429206765820942E-2"/>
            </c:manualLayout>
          </c:layout>
          <c:overlay val="0"/>
          <c:spPr>
            <a:noFill/>
            <a:ln>
              <a:noFill/>
            </a:ln>
            <a:effectLst/>
          </c:spPr>
          <c:txPr>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endParaRPr lang="en-US"/>
            </a:p>
          </c:txPr>
        </c:title>
        <c:numFmt formatCode="0" sourceLinked="0"/>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6654592"/>
        <c:crosses val="autoZero"/>
        <c:crossBetween val="between"/>
        <c:majorUnit val="10"/>
      </c:valAx>
      <c:spPr>
        <a:noFill/>
        <a:ln>
          <a:noFill/>
        </a:ln>
        <a:effectLst/>
      </c:spPr>
    </c:plotArea>
    <c:legend>
      <c:legendPos val="b"/>
      <c:layout>
        <c:manualLayout>
          <c:xMode val="edge"/>
          <c:yMode val="edge"/>
          <c:x val="2.5873842202314996E-2"/>
          <c:y val="0.84004550753413143"/>
          <c:w val="0.9259693072173808"/>
          <c:h val="0.1588326511935327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033092738407699"/>
          <c:y val="0.125"/>
          <c:w val="0.83689129483814528"/>
          <c:h val="0.64685914260717414"/>
        </c:manualLayout>
      </c:layout>
      <c:lineChart>
        <c:grouping val="standard"/>
        <c:varyColors val="0"/>
        <c:ser>
          <c:idx val="0"/>
          <c:order val="0"/>
          <c:tx>
            <c:strRef>
              <c:f>'6.2.1.a'!$D$10:$D$11</c:f>
              <c:strCache>
                <c:ptCount val="2"/>
                <c:pt idx="0">
                  <c:v>Total</c:v>
                </c:pt>
              </c:strCache>
            </c:strRef>
          </c:tx>
          <c:spPr>
            <a:ln w="28575" cap="rnd">
              <a:solidFill>
                <a:srgbClr val="26BDE2"/>
              </a:solidFill>
              <a:round/>
            </a:ln>
            <a:effectLst/>
          </c:spPr>
          <c:marker>
            <c:symbol val="circle"/>
            <c:size val="5"/>
            <c:spPr>
              <a:solidFill>
                <a:srgbClr val="00B0F0"/>
              </a:solidFill>
              <a:ln w="9525">
                <a:solidFill>
                  <a:srgbClr val="00B0F0"/>
                </a:solidFill>
              </a:ln>
              <a:effectLst/>
            </c:spPr>
          </c:marker>
          <c:dLbls>
            <c:dLbl>
              <c:idx val="6"/>
              <c:layout>
                <c:manualLayout>
                  <c:x val="-3.9568246055593934E-2"/>
                  <c:y val="3.15143166189634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38E-4164-99AE-300D012C3188}"/>
                </c:ext>
              </c:extLst>
            </c:dLbl>
            <c:dLbl>
              <c:idx val="7"/>
              <c:layout>
                <c:manualLayout>
                  <c:x val="-2.1790471832926518E-2"/>
                  <c:y val="2.35183158785464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38E-4164-99AE-300D012C3188}"/>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mn-lt"/>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'6.2.1.a'!$C$12:$C$23</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'6.2.1.a'!$D$12:$D$23</c:f>
              <c:numCache>
                <c:formatCode>0.00</c:formatCode>
                <c:ptCount val="12"/>
                <c:pt idx="0">
                  <c:v>96.919137466901205</c:v>
                </c:pt>
                <c:pt idx="1">
                  <c:v>96.956936607128469</c:v>
                </c:pt>
                <c:pt idx="2">
                  <c:v>97.802723016121121</c:v>
                </c:pt>
                <c:pt idx="3">
                  <c:v>97.510943368677232</c:v>
                </c:pt>
                <c:pt idx="4">
                  <c:v>98.086921098435113</c:v>
                </c:pt>
                <c:pt idx="5">
                  <c:v>97.966569240623016</c:v>
                </c:pt>
                <c:pt idx="6">
                  <c:v>97.859629977900767</c:v>
                </c:pt>
                <c:pt idx="7">
                  <c:v>97.970667313562572</c:v>
                </c:pt>
                <c:pt idx="8">
                  <c:v>98.224104572780831</c:v>
                </c:pt>
                <c:pt idx="9">
                  <c:v>98.509920489828502</c:v>
                </c:pt>
                <c:pt idx="10">
                  <c:v>98.616544766067264</c:v>
                </c:pt>
                <c:pt idx="11">
                  <c:v>98.444923929191802</c:v>
                </c:pt>
              </c:numCache>
            </c:numRef>
          </c:val>
          <c:smooth val="0"/>
          <c:extLst>
            <c:ext xmlns:c16="http://schemas.microsoft.com/office/drawing/2014/chart" uri="{C3380CC4-5D6E-409C-BE32-E72D297353CC}">
              <c16:uniqueId val="{00000002-638E-4164-99AE-300D012C3188}"/>
            </c:ext>
          </c:extLst>
        </c:ser>
        <c:ser>
          <c:idx val="1"/>
          <c:order val="1"/>
          <c:tx>
            <c:strRef>
              <c:f>'6.2.1.a'!$F$11</c:f>
              <c:strCache>
                <c:ptCount val="1"/>
                <c:pt idx="0">
                  <c:v>Urbana</c:v>
                </c:pt>
              </c:strCache>
            </c:strRef>
          </c:tx>
          <c:spPr>
            <a:ln w="28575" cap="rnd">
              <a:solidFill>
                <a:schemeClr val="bg1">
                  <a:lumMod val="50000"/>
                </a:schemeClr>
              </a:solidFill>
              <a:prstDash val="dash"/>
              <a:round/>
            </a:ln>
            <a:effectLst/>
          </c:spPr>
          <c:marker>
            <c:symbol val="square"/>
            <c:size val="5"/>
            <c:spPr>
              <a:solidFill>
                <a:schemeClr val="bg2">
                  <a:lumMod val="50000"/>
                  <a:alpha val="99000"/>
                </a:schemeClr>
              </a:solidFill>
              <a:ln w="9525">
                <a:solidFill>
                  <a:schemeClr val="bg1">
                    <a:lumMod val="5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'6.2.1.a'!$C$12:$C$23</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'6.2.1.a'!$F$12:$F$23</c:f>
              <c:numCache>
                <c:formatCode>0.00</c:formatCode>
                <c:ptCount val="12"/>
                <c:pt idx="0">
                  <c:v>99.031973386985484</c:v>
                </c:pt>
                <c:pt idx="1">
                  <c:v>98.933101143471262</c:v>
                </c:pt>
                <c:pt idx="2">
                  <c:v>99.484597147647293</c:v>
                </c:pt>
                <c:pt idx="3">
                  <c:v>98.852328253316941</c:v>
                </c:pt>
                <c:pt idx="4">
                  <c:v>99.279526612757735</c:v>
                </c:pt>
                <c:pt idx="5">
                  <c:v>98.929650070900223</c:v>
                </c:pt>
                <c:pt idx="6">
                  <c:v>98.901661388484712</c:v>
                </c:pt>
                <c:pt idx="7">
                  <c:v>98.652782378962542</c:v>
                </c:pt>
                <c:pt idx="8">
                  <c:v>98.998192753497861</c:v>
                </c:pt>
                <c:pt idx="9">
                  <c:v>99.041871039356721</c:v>
                </c:pt>
                <c:pt idx="10">
                  <c:v>99.114194841525688</c:v>
                </c:pt>
                <c:pt idx="11">
                  <c:v>99.078348277436433</c:v>
                </c:pt>
              </c:numCache>
            </c:numRef>
          </c:val>
          <c:smooth val="0"/>
          <c:extLst>
            <c:ext xmlns:c16="http://schemas.microsoft.com/office/drawing/2014/chart" uri="{C3380CC4-5D6E-409C-BE32-E72D297353CC}">
              <c16:uniqueId val="{00000003-638E-4164-99AE-300D012C3188}"/>
            </c:ext>
          </c:extLst>
        </c:ser>
        <c:ser>
          <c:idx val="2"/>
          <c:order val="2"/>
          <c:tx>
            <c:strRef>
              <c:f>'6.2.1.a'!$G$11</c:f>
              <c:strCache>
                <c:ptCount val="1"/>
                <c:pt idx="0">
                  <c:v>Rural</c:v>
                </c:pt>
              </c:strCache>
            </c:strRef>
          </c:tx>
          <c:spPr>
            <a:ln w="28575" cap="rnd">
              <a:solidFill>
                <a:schemeClr val="accent3"/>
              </a:solidFill>
              <a:round/>
            </a:ln>
            <a:effectLst/>
          </c:spPr>
          <c:marker>
            <c:symbol val="square"/>
            <c:size val="5"/>
            <c:spPr>
              <a:solidFill>
                <a:schemeClr val="bg2">
                  <a:lumMod val="50000"/>
                  <a:alpha val="99000"/>
                </a:schemeClr>
              </a:solidFill>
              <a:ln w="9525">
                <a:solidFill>
                  <a:schemeClr val="bg1">
                    <a:lumMod val="50000"/>
                  </a:schemeClr>
                </a:solidFill>
              </a:ln>
              <a:effectLst/>
            </c:spPr>
          </c:marker>
          <c:dLbls>
            <c:numFmt formatCode="#,##0.0" sourceLinked="0"/>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mn-lt"/>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'6.2.1.a'!$C$12:$C$23</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'6.2.1.a'!$G$12:$G$23</c:f>
              <c:numCache>
                <c:formatCode>0.00</c:formatCode>
                <c:ptCount val="12"/>
                <c:pt idx="0">
                  <c:v>91.261925078136457</c:v>
                </c:pt>
                <c:pt idx="1">
                  <c:v>91.667714083283641</c:v>
                </c:pt>
                <c:pt idx="2">
                  <c:v>93.306724391328345</c:v>
                </c:pt>
                <c:pt idx="3">
                  <c:v>93.931431489881177</c:v>
                </c:pt>
                <c:pt idx="4">
                  <c:v>94.909375441527885</c:v>
                </c:pt>
                <c:pt idx="5">
                  <c:v>95.405766087918195</c:v>
                </c:pt>
                <c:pt idx="6">
                  <c:v>95.093622434108553</c:v>
                </c:pt>
                <c:pt idx="7">
                  <c:v>96.161903988543003</c:v>
                </c:pt>
                <c:pt idx="8">
                  <c:v>96.176610926362343</c:v>
                </c:pt>
                <c:pt idx="9">
                  <c:v>97.104902573196043</c:v>
                </c:pt>
                <c:pt idx="10">
                  <c:v>97.303087586641453</c:v>
                </c:pt>
                <c:pt idx="11">
                  <c:v>96.775479108489961</c:v>
                </c:pt>
              </c:numCache>
            </c:numRef>
          </c:val>
          <c:smooth val="0"/>
          <c:extLst>
            <c:ext xmlns:c16="http://schemas.microsoft.com/office/drawing/2014/chart" uri="{C3380CC4-5D6E-409C-BE32-E72D297353CC}">
              <c16:uniqueId val="{00000004-638E-4164-99AE-300D012C3188}"/>
            </c:ext>
          </c:extLst>
        </c:ser>
        <c:dLbls>
          <c:dLblPos val="t"/>
          <c:showLegendKey val="0"/>
          <c:showVal val="1"/>
          <c:showCatName val="0"/>
          <c:showSerName val="0"/>
          <c:showPercent val="0"/>
          <c:showBubbleSize val="0"/>
        </c:dLbls>
        <c:marker val="1"/>
        <c:smooth val="0"/>
        <c:axId val="236511744"/>
        <c:axId val="235850560"/>
      </c:lineChart>
      <c:catAx>
        <c:axId val="236511744"/>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r>
                  <a:rPr lang="en-US" b="1">
                    <a:solidFill>
                      <a:sysClr val="windowText" lastClr="000000"/>
                    </a:solidFill>
                  </a:rPr>
                  <a:t>Años</a:t>
                </a: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none"/>
        <c:tickLblPos val="nextTo"/>
        <c:spPr>
          <a:noFill/>
          <a:ln w="9525" cap="flat" cmpd="sng" algn="ctr">
            <a:solidFill>
              <a:schemeClr val="tx1">
                <a:lumMod val="50000"/>
                <a:lumOff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5850560"/>
        <c:crosses val="autoZero"/>
        <c:auto val="1"/>
        <c:lblAlgn val="ctr"/>
        <c:lblOffset val="100"/>
        <c:noMultiLvlLbl val="0"/>
      </c:catAx>
      <c:valAx>
        <c:axId val="235850560"/>
        <c:scaling>
          <c:orientation val="minMax"/>
          <c:min val="80"/>
        </c:scaling>
        <c:delete val="0"/>
        <c:axPos val="l"/>
        <c:title>
          <c:tx>
            <c:rich>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r>
                  <a:rPr lang="es-CR" b="1">
                    <a:solidFill>
                      <a:sysClr val="windowText" lastClr="000000"/>
                    </a:solidFill>
                  </a:rPr>
                  <a:t>Porcentaje</a:t>
                </a:r>
              </a:p>
            </c:rich>
          </c:tx>
          <c:layout>
            <c:manualLayout>
              <c:xMode val="edge"/>
              <c:yMode val="edge"/>
              <c:x val="1.9444444444444445E-2"/>
              <c:y val="1.5084572761738095E-2"/>
            </c:manualLayout>
          </c:layout>
          <c:overlay val="0"/>
          <c:spPr>
            <a:noFill/>
            <a:ln>
              <a:noFill/>
            </a:ln>
            <a:effectLst/>
          </c:spPr>
          <c:txPr>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0" sourceLinked="0"/>
        <c:majorTickMark val="in"/>
        <c:minorTickMark val="none"/>
        <c:tickLblPos val="nextTo"/>
        <c:spPr>
          <a:noFill/>
          <a:ln>
            <a:solidFill>
              <a:schemeClr val="tx1">
                <a:lumMod val="50000"/>
                <a:lumOff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6511744"/>
        <c:crosses val="autoZero"/>
        <c:crossBetween val="between"/>
      </c:valAx>
      <c:spPr>
        <a:noFill/>
        <a:ln>
          <a:noFill/>
        </a:ln>
        <a:effectLst/>
      </c:spPr>
    </c:plotArea>
    <c:legend>
      <c:legendPos val="b"/>
      <c:layout>
        <c:manualLayout>
          <c:xMode val="edge"/>
          <c:yMode val="edge"/>
          <c:x val="0.35680044179669335"/>
          <c:y val="0.92187435071844381"/>
          <c:w val="0.6368352002116775"/>
          <c:h val="6.807913436189749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3263039922207521E-2"/>
          <c:y val="0.10484352917423782"/>
          <c:w val="0.59010779312963235"/>
          <c:h val="0.75853364483285746"/>
        </c:manualLayout>
      </c:layout>
      <c:barChart>
        <c:barDir val="col"/>
        <c:grouping val="clustered"/>
        <c:varyColors val="0"/>
        <c:ser>
          <c:idx val="0"/>
          <c:order val="0"/>
          <c:tx>
            <c:strRef>
              <c:f>'6.3.1'!$B$47</c:f>
              <c:strCache>
                <c:ptCount val="1"/>
                <c:pt idx="0">
                  <c:v>Aguas de origen domestico tratadas en plantas de tratamiento</c:v>
                </c:pt>
              </c:strCache>
            </c:strRef>
          </c:tx>
          <c:spPr>
            <a:solidFill>
              <a:srgbClr val="26BDE2"/>
            </a:solidFill>
            <a:ln>
              <a:solidFill>
                <a:srgbClr val="26BDE2"/>
              </a:solidFill>
            </a:ln>
          </c:spPr>
          <c:invertIfNegative val="0"/>
          <c:dPt>
            <c:idx val="0"/>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1-6A45-43F8-9FBA-C468D31C075D}"/>
              </c:ext>
            </c:extLst>
          </c:dPt>
          <c:dPt>
            <c:idx val="1"/>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3-6A45-43F8-9FBA-C468D31C075D}"/>
              </c:ext>
            </c:extLst>
          </c:dPt>
          <c:dPt>
            <c:idx val="2"/>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5-6A45-43F8-9FBA-C468D31C075D}"/>
              </c:ext>
            </c:extLst>
          </c:dPt>
          <c:dPt>
            <c:idx val="3"/>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7-6A45-43F8-9FBA-C468D31C075D}"/>
              </c:ext>
            </c:extLst>
          </c:dPt>
          <c:dPt>
            <c:idx val="4"/>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9-6A45-43F8-9FBA-C468D31C075D}"/>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'6.3.1'!$B$48:$B$52</c:f>
              <c:numCache>
                <c:formatCode>0.0</c:formatCode>
                <c:ptCount val="5"/>
                <c:pt idx="0">
                  <c:v>3.6636117523958212</c:v>
                </c:pt>
                <c:pt idx="1">
                  <c:v>5.2618174747671151</c:v>
                </c:pt>
                <c:pt idx="2">
                  <c:v>6.048929224563742</c:v>
                </c:pt>
                <c:pt idx="3">
                  <c:v>4.3546211503239807</c:v>
                </c:pt>
                <c:pt idx="4">
                  <c:v>4.5037207960772996</c:v>
                </c:pt>
              </c:numCache>
            </c:numRef>
          </c:val>
          <c:extLst>
            <c:ext xmlns:c16="http://schemas.microsoft.com/office/drawing/2014/chart" uri="{C3380CC4-5D6E-409C-BE32-E72D297353CC}">
              <c16:uniqueId val="{0000000A-6A45-43F8-9FBA-C468D31C075D}"/>
            </c:ext>
          </c:extLst>
        </c:ser>
        <c:ser>
          <c:idx val="1"/>
          <c:order val="1"/>
          <c:tx>
            <c:strRef>
              <c:f>'6.3.1'!$C$47</c:f>
              <c:strCache>
                <c:ptCount val="1"/>
                <c:pt idx="0">
                  <c:v>Aguas de origen doméstico tratadas en solución individual (tanque séptico)</c:v>
                </c:pt>
              </c:strCache>
            </c:strRef>
          </c:tx>
          <c:spPr>
            <a:pattFill prst="ltDnDiag">
              <a:fgClr>
                <a:schemeClr val="bg1">
                  <a:lumMod val="50000"/>
                </a:schemeClr>
              </a:fgClr>
              <a:bgClr>
                <a:schemeClr val="bg1"/>
              </a:bgClr>
            </a:pattFill>
            <a:ln>
              <a:solidFill>
                <a:srgbClr val="26BDE2"/>
              </a:solidFill>
            </a:ln>
          </c:spPr>
          <c:invertIfNegative val="0"/>
          <c:dLbls>
            <c:numFmt formatCode="#,##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'6.3.1'!$C$48:$C$52</c:f>
              <c:numCache>
                <c:formatCode>0.0</c:formatCode>
                <c:ptCount val="5"/>
                <c:pt idx="0">
                  <c:v>26.225315152219768</c:v>
                </c:pt>
                <c:pt idx="1">
                  <c:v>26.648754706308662</c:v>
                </c:pt>
                <c:pt idx="2">
                  <c:v>26.016510280469671</c:v>
                </c:pt>
                <c:pt idx="3">
                  <c:v>23.16038970033706</c:v>
                </c:pt>
                <c:pt idx="4">
                  <c:v>22.493282528501812</c:v>
                </c:pt>
              </c:numCache>
            </c:numRef>
          </c:val>
          <c:extLst>
            <c:ext xmlns:c16="http://schemas.microsoft.com/office/drawing/2014/chart" uri="{C3380CC4-5D6E-409C-BE32-E72D297353CC}">
              <c16:uniqueId val="{0000000B-6A45-43F8-9FBA-C468D31C075D}"/>
            </c:ext>
          </c:extLst>
        </c:ser>
        <c:ser>
          <c:idx val="2"/>
          <c:order val="2"/>
          <c:tx>
            <c:strRef>
              <c:f>'6.3.1'!$D$47</c:f>
              <c:strCache>
                <c:ptCount val="1"/>
                <c:pt idx="0">
                  <c:v>Aguas de origen agrícola tratadas en plantas de tratamiento</c:v>
                </c:pt>
              </c:strCache>
            </c:strRef>
          </c:tx>
          <c:invertIfNegative val="0"/>
          <c:dLbls>
            <c:numFmt formatCode="#,##0.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'6.3.1'!$D$48:$D$52</c:f>
              <c:numCache>
                <c:formatCode>0.0</c:formatCode>
                <c:ptCount val="5"/>
                <c:pt idx="0">
                  <c:v>6.0385390888405377</c:v>
                </c:pt>
                <c:pt idx="1">
                  <c:v>9.2167217577289513</c:v>
                </c:pt>
                <c:pt idx="2">
                  <c:v>8.2335640670666042</c:v>
                </c:pt>
                <c:pt idx="3">
                  <c:v>6.4473304295630482</c:v>
                </c:pt>
                <c:pt idx="4">
                  <c:v>6.4268759582833637</c:v>
                </c:pt>
              </c:numCache>
            </c:numRef>
          </c:val>
          <c:extLst>
            <c:ext xmlns:c16="http://schemas.microsoft.com/office/drawing/2014/chart" uri="{C3380CC4-5D6E-409C-BE32-E72D297353CC}">
              <c16:uniqueId val="{0000000C-6A45-43F8-9FBA-C468D31C075D}"/>
            </c:ext>
          </c:extLst>
        </c:ser>
        <c:ser>
          <c:idx val="3"/>
          <c:order val="3"/>
          <c:tx>
            <c:strRef>
              <c:f>'6.3.1'!$E$47</c:f>
              <c:strCache>
                <c:ptCount val="1"/>
                <c:pt idx="0">
                  <c:v>Aguas de origen industrial tratadas en plantas de tratamiento</c:v>
                </c:pt>
              </c:strCache>
            </c:strRef>
          </c:tx>
          <c:spPr>
            <a:pattFill prst="ltHorz">
              <a:fgClr>
                <a:srgbClr val="26BDE2"/>
              </a:fgClr>
              <a:bgClr>
                <a:schemeClr val="bg1"/>
              </a:bgClr>
            </a:pattFill>
            <a:ln>
              <a:solidFill>
                <a:srgbClr val="26BDE2"/>
              </a:solidFill>
            </a:ln>
          </c:spPr>
          <c:invertIfNegative val="0"/>
          <c:dLbls>
            <c:numFmt formatCode="#,##0.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'6.3.1'!$E$48:$E$52</c:f>
              <c:numCache>
                <c:formatCode>0.0</c:formatCode>
                <c:ptCount val="5"/>
                <c:pt idx="0">
                  <c:v>7.2332707734724035</c:v>
                </c:pt>
                <c:pt idx="1">
                  <c:v>17.666392095169073</c:v>
                </c:pt>
                <c:pt idx="2">
                  <c:v>15.851701447640535</c:v>
                </c:pt>
                <c:pt idx="3">
                  <c:v>12.257694734735967</c:v>
                </c:pt>
                <c:pt idx="4">
                  <c:v>12.440083190381493</c:v>
                </c:pt>
              </c:numCache>
            </c:numRef>
          </c:val>
          <c:extLst>
            <c:ext xmlns:c16="http://schemas.microsoft.com/office/drawing/2014/chart" uri="{C3380CC4-5D6E-409C-BE32-E72D297353CC}">
              <c16:uniqueId val="{0000000D-6A45-43F8-9FBA-C468D31C075D}"/>
            </c:ext>
          </c:extLst>
        </c:ser>
        <c:ser>
          <c:idx val="4"/>
          <c:order val="4"/>
          <c:tx>
            <c:strRef>
              <c:f>'6.3.1'!$F$47</c:f>
              <c:strCache>
                <c:ptCount val="1"/>
                <c:pt idx="0">
                  <c:v>Sin tratamiento</c:v>
                </c:pt>
              </c:strCache>
            </c:strRef>
          </c:tx>
          <c:spPr>
            <a:solidFill>
              <a:schemeClr val="bg2">
                <a:lumMod val="90000"/>
              </a:schemeClr>
            </a:solidFill>
          </c:spPr>
          <c:invertIfNegative val="0"/>
          <c:dLbls>
            <c:numFmt formatCode="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'6.3.1'!$F$48:$F$52</c:f>
              <c:numCache>
                <c:formatCode>0.0</c:formatCode>
                <c:ptCount val="5"/>
                <c:pt idx="0">
                  <c:v>56.839263233071463</c:v>
                </c:pt>
                <c:pt idx="1">
                  <c:v>41.206313966026194</c:v>
                </c:pt>
                <c:pt idx="2">
                  <c:v>43.849294980259458</c:v>
                </c:pt>
                <c:pt idx="3">
                  <c:v>53.779963985039949</c:v>
                </c:pt>
                <c:pt idx="4">
                  <c:v>54.136037526756027</c:v>
                </c:pt>
              </c:numCache>
            </c:numRef>
          </c:val>
          <c:extLst>
            <c:ext xmlns:c16="http://schemas.microsoft.com/office/drawing/2014/chart" uri="{C3380CC4-5D6E-409C-BE32-E72D297353CC}">
              <c16:uniqueId val="{0000000E-6A45-43F8-9FBA-C468D31C075D}"/>
            </c:ext>
          </c:extLst>
        </c:ser>
        <c:dLbls>
          <c:dLblPos val="outEnd"/>
          <c:showLegendKey val="0"/>
          <c:showVal val="1"/>
          <c:showCatName val="0"/>
          <c:showSerName val="0"/>
          <c:showPercent val="0"/>
          <c:showBubbleSize val="0"/>
        </c:dLbls>
        <c:gapWidth val="100"/>
        <c:axId val="237468672"/>
        <c:axId val="235854016"/>
      </c:barChart>
      <c:catAx>
        <c:axId val="237468672"/>
        <c:scaling>
          <c:orientation val="minMax"/>
        </c:scaling>
        <c:delete val="0"/>
        <c:axPos val="b"/>
        <c:title>
          <c:tx>
            <c:rich>
              <a:bodyPr/>
              <a:lstStyle/>
              <a:p>
                <a:pPr>
                  <a:defRPr/>
                </a:pPr>
                <a:r>
                  <a:rPr lang="en-US"/>
                  <a:t>Años</a:t>
                </a:r>
              </a:p>
            </c:rich>
          </c:tx>
          <c:overlay val="0"/>
        </c:title>
        <c:numFmt formatCode="General" sourceLinked="1"/>
        <c:majorTickMark val="out"/>
        <c:minorTickMark val="none"/>
        <c:tickLblPos val="nextTo"/>
        <c:crossAx val="235854016"/>
        <c:crosses val="autoZero"/>
        <c:auto val="1"/>
        <c:lblAlgn val="ctr"/>
        <c:lblOffset val="100"/>
        <c:noMultiLvlLbl val="0"/>
      </c:catAx>
      <c:valAx>
        <c:axId val="235854016"/>
        <c:scaling>
          <c:orientation val="minMax"/>
        </c:scaling>
        <c:delete val="0"/>
        <c:axPos val="l"/>
        <c:majorGridlines/>
        <c:title>
          <c:tx>
            <c:rich>
              <a:bodyPr rot="0" vert="horz"/>
              <a:lstStyle/>
              <a:p>
                <a:pPr>
                  <a:defRPr/>
                </a:pPr>
                <a:r>
                  <a:rPr lang="en-US"/>
                  <a:t>Porcentaje</a:t>
                </a:r>
              </a:p>
            </c:rich>
          </c:tx>
          <c:layout>
            <c:manualLayout>
              <c:xMode val="edge"/>
              <c:yMode val="edge"/>
              <c:x val="1.0482180293501049E-2"/>
              <c:y val="1.303885091286666E-2"/>
            </c:manualLayout>
          </c:layout>
          <c:overlay val="0"/>
        </c:title>
        <c:numFmt formatCode="0.0" sourceLinked="1"/>
        <c:majorTickMark val="out"/>
        <c:minorTickMark val="none"/>
        <c:tickLblPos val="nextTo"/>
        <c:crossAx val="237468672"/>
        <c:crosses val="autoZero"/>
        <c:crossBetween val="between"/>
      </c:valAx>
      <c:spPr>
        <a:noFill/>
        <a:ln>
          <a:noFill/>
        </a:ln>
        <a:effectLst/>
      </c:spPr>
    </c:plotArea>
    <c:legend>
      <c:legendPos val="r"/>
      <c:layout>
        <c:manualLayout>
          <c:xMode val="edge"/>
          <c:yMode val="edge"/>
          <c:x val="0.72845457996995655"/>
          <c:y val="5.5400767211790825E-2"/>
          <c:w val="0.25896680367784214"/>
          <c:h val="0.881872458250411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pieChart>
        <c:varyColors val="1"/>
        <c:ser>
          <c:idx val="0"/>
          <c:order val="0"/>
          <c:spPr>
            <a:solidFill>
              <a:srgbClr val="26BDE2"/>
            </a:solidFill>
            <a:ln>
              <a:solidFill>
                <a:schemeClr val="bg2">
                  <a:lumMod val="75000"/>
                </a:schemeClr>
              </a:solidFill>
            </a:ln>
          </c:spPr>
          <c:dPt>
            <c:idx val="1"/>
            <c:bubble3D val="0"/>
            <c:spPr>
              <a:pattFill prst="ltHorz">
                <a:fgClr>
                  <a:schemeClr val="tx1">
                    <a:lumMod val="50000"/>
                    <a:lumOff val="50000"/>
                  </a:schemeClr>
                </a:fgClr>
                <a:bgClr>
                  <a:schemeClr val="bg1"/>
                </a:bgClr>
              </a:pattFill>
              <a:ln>
                <a:solidFill>
                  <a:schemeClr val="bg2">
                    <a:lumMod val="75000"/>
                  </a:schemeClr>
                </a:solidFill>
              </a:ln>
            </c:spPr>
            <c:extLst>
              <c:ext xmlns:c16="http://schemas.microsoft.com/office/drawing/2014/chart" uri="{C3380CC4-5D6E-409C-BE32-E72D297353CC}">
                <c16:uniqueId val="{00000001-5B33-4AA0-84C5-F989DA27C79C}"/>
              </c:ext>
            </c:extLst>
          </c:dPt>
          <c:dLbls>
            <c:spPr>
              <a:noFill/>
              <a:ln>
                <a:noFill/>
              </a:ln>
              <a:effectLst/>
            </c:spPr>
            <c:dLblPos val="ctr"/>
            <c:showLegendKey val="0"/>
            <c:showVal val="1"/>
            <c:showCatName val="0"/>
            <c:showSerName val="0"/>
            <c:showPercent val="0"/>
            <c:showBubbleSize val="0"/>
            <c:showLeaderLines val="1"/>
            <c:extLst>
              <c:ext xmlns:c15="http://schemas.microsoft.com/office/drawing/2012/chart" uri="{CE6537A1-D6FC-4f65-9D91-7224C49458BB}"/>
            </c:extLst>
          </c:dLbls>
          <c:cat>
            <c:strRef>
              <c:f>'6.3.2'!$C$12:$C$13</c:f>
              <c:strCache>
                <c:ptCount val="2"/>
                <c:pt idx="0">
                  <c:v>Buena calidad</c:v>
                </c:pt>
                <c:pt idx="1">
                  <c:v>Mala calidad</c:v>
                </c:pt>
              </c:strCache>
            </c:strRef>
          </c:cat>
          <c:val>
            <c:numRef>
              <c:f>'6.3.2'!$E$12:$E$13</c:f>
              <c:numCache>
                <c:formatCode>0%</c:formatCode>
                <c:ptCount val="2"/>
                <c:pt idx="0">
                  <c:v>0.82080237741456163</c:v>
                </c:pt>
                <c:pt idx="1">
                  <c:v>0.17919762258543834</c:v>
                </c:pt>
              </c:numCache>
            </c:numRef>
          </c:val>
          <c:extLst>
            <c:ext xmlns:c16="http://schemas.microsoft.com/office/drawing/2014/chart" uri="{C3380CC4-5D6E-409C-BE32-E72D297353CC}">
              <c16:uniqueId val="{00000002-5B33-4AA0-84C5-F989DA27C79C}"/>
            </c:ext>
          </c:extLst>
        </c:ser>
        <c:dLbls>
          <c:dLblPos val="ctr"/>
          <c:showLegendKey val="0"/>
          <c:showVal val="1"/>
          <c:showCatName val="0"/>
          <c:showSerName val="0"/>
          <c:showPercent val="0"/>
          <c:showBubbleSize val="0"/>
          <c:showLeaderLines val="1"/>
        </c:dLbls>
        <c:firstSliceAng val="0"/>
      </c:pieChart>
    </c:plotArea>
    <c:legend>
      <c:legendPos val="r"/>
      <c:overlay val="0"/>
    </c:legend>
    <c:plotVisOnly val="1"/>
    <c:dispBlanksAs val="gap"/>
    <c:showDLblsOverMax val="0"/>
  </c:chart>
  <c:spPr>
    <a:ln>
      <a:noFill/>
    </a:ln>
  </c:sp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4"/>
    </mc:Choice>
    <mc:Fallback>
      <c:style val="4"/>
    </mc:Fallback>
  </mc:AlternateContent>
  <c:chart>
    <c:title>
      <c:tx>
        <c:rich>
          <a:bodyPr rot="0" vert="horz"/>
          <a:lstStyle/>
          <a:p>
            <a:pPr>
              <a:defRPr sz="1400"/>
            </a:pPr>
            <a:r>
              <a:rPr lang="es-CR" sz="1400"/>
              <a:t>Costa Rica: Eficiencia del uso de agua por actividad económica, 2012-2018**</a:t>
            </a:r>
          </a:p>
        </c:rich>
      </c:tx>
      <c:layout>
        <c:manualLayout>
          <c:xMode val="edge"/>
          <c:yMode val="edge"/>
          <c:x val="1.7976824065301225E-2"/>
          <c:y val="2.2428706306169038E-2"/>
        </c:manualLayout>
      </c:layout>
      <c:overlay val="0"/>
    </c:title>
    <c:autoTitleDeleted val="0"/>
    <c:plotArea>
      <c:layout>
        <c:manualLayout>
          <c:layoutTarget val="inner"/>
          <c:xMode val="edge"/>
          <c:yMode val="edge"/>
          <c:x val="0.11758486228806182"/>
          <c:y val="0.1747010365750373"/>
          <c:w val="0.627340868771602"/>
          <c:h val="0.52329635374682926"/>
        </c:manualLayout>
      </c:layout>
      <c:lineChart>
        <c:grouping val="standard"/>
        <c:varyColors val="0"/>
        <c:ser>
          <c:idx val="1"/>
          <c:order val="1"/>
          <c:tx>
            <c:strRef>
              <c:f>'6.4.1'!$J$11:$M$11</c:f>
              <c:strCache>
                <c:ptCount val="1"/>
                <c:pt idx="0">
                  <c:v>Manufactura y construcción</c:v>
                </c:pt>
              </c:strCache>
            </c:strRef>
          </c:tx>
          <c:spPr>
            <a:ln>
              <a:solidFill>
                <a:srgbClr val="26BDE2"/>
              </a:solidFill>
              <a:prstDash val="dashDot"/>
            </a:ln>
          </c:spPr>
          <c:marker>
            <c:spPr>
              <a:solidFill>
                <a:srgbClr val="26BDE2"/>
              </a:solidFill>
              <a:ln>
                <a:solidFill>
                  <a:srgbClr val="26BDE2"/>
                </a:solidFill>
                <a:prstDash val="dashDot"/>
              </a:ln>
            </c:spPr>
          </c:marker>
          <c:cat>
            <c:strRef>
              <c:f>'6.4.1'!$C$14:$C$20</c:f>
              <c:strCache>
                <c:ptCount val="7"/>
                <c:pt idx="0">
                  <c:v>2012</c:v>
                </c:pt>
                <c:pt idx="1">
                  <c:v>2013</c:v>
                </c:pt>
                <c:pt idx="2">
                  <c:v>2014</c:v>
                </c:pt>
                <c:pt idx="3">
                  <c:v>2015</c:v>
                </c:pt>
                <c:pt idx="4">
                  <c:v>2016</c:v>
                </c:pt>
                <c:pt idx="5">
                  <c:v>2017</c:v>
                </c:pt>
                <c:pt idx="6">
                  <c:v>2018**</c:v>
                </c:pt>
              </c:strCache>
            </c:strRef>
          </c:cat>
          <c:val>
            <c:numRef>
              <c:f>'6.4.1'!$M$14:$M$20</c:f>
              <c:numCache>
                <c:formatCode>#,##0</c:formatCode>
                <c:ptCount val="7"/>
                <c:pt idx="0">
                  <c:v>71071.923418776001</c:v>
                </c:pt>
                <c:pt idx="1">
                  <c:v>42539.766800553523</c:v>
                </c:pt>
                <c:pt idx="2">
                  <c:v>34388.039380094342</c:v>
                </c:pt>
                <c:pt idx="3">
                  <c:v>25382.486816807646</c:v>
                </c:pt>
                <c:pt idx="4">
                  <c:v>24090.634246486301</c:v>
                </c:pt>
                <c:pt idx="5">
                  <c:v>24314.085360453653</c:v>
                </c:pt>
                <c:pt idx="6">
                  <c:v>28592.848158633384</c:v>
                </c:pt>
              </c:numCache>
            </c:numRef>
          </c:val>
          <c:smooth val="0"/>
          <c:extLst>
            <c:ext xmlns:c16="http://schemas.microsoft.com/office/drawing/2014/chart" uri="{C3380CC4-5D6E-409C-BE32-E72D297353CC}">
              <c16:uniqueId val="{00000000-9866-4EF5-976A-472B55F652CF}"/>
            </c:ext>
          </c:extLst>
        </c:ser>
        <c:ser>
          <c:idx val="2"/>
          <c:order val="2"/>
          <c:tx>
            <c:strRef>
              <c:f>'6.4.1'!$O$11:$R$11</c:f>
              <c:strCache>
                <c:ptCount val="1"/>
                <c:pt idx="0">
                  <c:v>Servicios</c:v>
                </c:pt>
              </c:strCache>
            </c:strRef>
          </c:tx>
          <c:spPr>
            <a:ln>
              <a:solidFill>
                <a:schemeClr val="bg1">
                  <a:lumMod val="50000"/>
                </a:schemeClr>
              </a:solidFill>
            </a:ln>
          </c:spPr>
          <c:marker>
            <c:spPr>
              <a:solidFill>
                <a:schemeClr val="bg1">
                  <a:lumMod val="50000"/>
                </a:schemeClr>
              </a:solidFill>
              <a:ln>
                <a:solidFill>
                  <a:schemeClr val="bg1">
                    <a:lumMod val="50000"/>
                  </a:schemeClr>
                </a:solidFill>
              </a:ln>
            </c:spPr>
          </c:marker>
          <c:cat>
            <c:strRef>
              <c:f>'6.4.1'!$C$14:$C$20</c:f>
              <c:strCache>
                <c:ptCount val="7"/>
                <c:pt idx="0">
                  <c:v>2012</c:v>
                </c:pt>
                <c:pt idx="1">
                  <c:v>2013</c:v>
                </c:pt>
                <c:pt idx="2">
                  <c:v>2014</c:v>
                </c:pt>
                <c:pt idx="3">
                  <c:v>2015</c:v>
                </c:pt>
                <c:pt idx="4">
                  <c:v>2016</c:v>
                </c:pt>
                <c:pt idx="5">
                  <c:v>2017</c:v>
                </c:pt>
                <c:pt idx="6">
                  <c:v>2018**</c:v>
                </c:pt>
              </c:strCache>
            </c:strRef>
          </c:cat>
          <c:val>
            <c:numRef>
              <c:f>'6.4.1'!$R$14:$R$20</c:f>
              <c:numCache>
                <c:formatCode>_-* #\ ##0_-;\-* #\ ##0_-;_-* "-"??_-;_-@_-</c:formatCode>
                <c:ptCount val="7"/>
                <c:pt idx="0">
                  <c:v>382706.16692906054</c:v>
                </c:pt>
                <c:pt idx="1">
                  <c:v>394170.85806686978</c:v>
                </c:pt>
                <c:pt idx="2">
                  <c:v>406744.17540811078</c:v>
                </c:pt>
                <c:pt idx="3">
                  <c:v>416901.38178610074</c:v>
                </c:pt>
                <c:pt idx="4">
                  <c:v>498268.67036391754</c:v>
                </c:pt>
                <c:pt idx="5">
                  <c:v>513944.54032471363</c:v>
                </c:pt>
                <c:pt idx="6">
                  <c:v>684933.699359625</c:v>
                </c:pt>
              </c:numCache>
            </c:numRef>
          </c:val>
          <c:smooth val="0"/>
          <c:extLst>
            <c:ext xmlns:c16="http://schemas.microsoft.com/office/drawing/2014/chart" uri="{C3380CC4-5D6E-409C-BE32-E72D297353CC}">
              <c16:uniqueId val="{00000001-9866-4EF5-976A-472B55F652CF}"/>
            </c:ext>
          </c:extLst>
        </c:ser>
        <c:dLbls>
          <c:showLegendKey val="0"/>
          <c:showVal val="0"/>
          <c:showCatName val="0"/>
          <c:showSerName val="0"/>
          <c:showPercent val="0"/>
          <c:showBubbleSize val="0"/>
        </c:dLbls>
        <c:marker val="1"/>
        <c:smooth val="0"/>
        <c:axId val="236105216"/>
        <c:axId val="237226816"/>
      </c:lineChart>
      <c:lineChart>
        <c:grouping val="standard"/>
        <c:varyColors val="0"/>
        <c:ser>
          <c:idx val="0"/>
          <c:order val="0"/>
          <c:tx>
            <c:strRef>
              <c:f>'6.4.1'!$D$11:$H$11</c:f>
              <c:strCache>
                <c:ptCount val="1"/>
                <c:pt idx="0">
                  <c:v>Agricultura</c:v>
                </c:pt>
              </c:strCache>
            </c:strRef>
          </c:tx>
          <c:spPr>
            <a:ln>
              <a:solidFill>
                <a:srgbClr val="26BDE2"/>
              </a:solidFill>
            </a:ln>
          </c:spPr>
          <c:marker>
            <c:spPr>
              <a:solidFill>
                <a:srgbClr val="26BDE2"/>
              </a:solidFill>
              <a:ln>
                <a:solidFill>
                  <a:srgbClr val="26BDE2"/>
                </a:solidFill>
              </a:ln>
            </c:spPr>
          </c:marker>
          <c:cat>
            <c:numRef>
              <c:f>'[7]6.4.1'!$C$14:$C$19</c:f>
              <c:numCache>
                <c:formatCode>General</c:formatCode>
                <c:ptCount val="6"/>
                <c:pt idx="0">
                  <c:v>2012</c:v>
                </c:pt>
                <c:pt idx="1">
                  <c:v>2013</c:v>
                </c:pt>
                <c:pt idx="2">
                  <c:v>2014</c:v>
                </c:pt>
                <c:pt idx="3">
                  <c:v>2015</c:v>
                </c:pt>
                <c:pt idx="4">
                  <c:v>2016</c:v>
                </c:pt>
                <c:pt idx="5">
                  <c:v>2017</c:v>
                </c:pt>
              </c:numCache>
            </c:numRef>
          </c:cat>
          <c:val>
            <c:numRef>
              <c:f>'6.4.1'!$H$14:$H$20</c:f>
              <c:numCache>
                <c:formatCode>#\ ##0.0</c:formatCode>
                <c:ptCount val="7"/>
                <c:pt idx="0">
                  <c:v>386.97487257309575</c:v>
                </c:pt>
                <c:pt idx="1">
                  <c:v>357.50621654438578</c:v>
                </c:pt>
                <c:pt idx="2">
                  <c:v>322.02857512224296</c:v>
                </c:pt>
                <c:pt idx="3">
                  <c:v>265.85646602797539</c:v>
                </c:pt>
                <c:pt idx="4">
                  <c:v>304.96542836158807</c:v>
                </c:pt>
                <c:pt idx="5">
                  <c:v>320.92368272983231</c:v>
                </c:pt>
                <c:pt idx="6">
                  <c:v>317.50206566786204</c:v>
                </c:pt>
              </c:numCache>
            </c:numRef>
          </c:val>
          <c:smooth val="0"/>
          <c:extLst>
            <c:ext xmlns:c16="http://schemas.microsoft.com/office/drawing/2014/chart" uri="{C3380CC4-5D6E-409C-BE32-E72D297353CC}">
              <c16:uniqueId val="{00000002-9866-4EF5-976A-472B55F652CF}"/>
            </c:ext>
          </c:extLst>
        </c:ser>
        <c:dLbls>
          <c:showLegendKey val="0"/>
          <c:showVal val="0"/>
          <c:showCatName val="0"/>
          <c:showSerName val="0"/>
          <c:showPercent val="0"/>
          <c:showBubbleSize val="0"/>
        </c:dLbls>
        <c:marker val="1"/>
        <c:smooth val="0"/>
        <c:axId val="236921856"/>
        <c:axId val="237227392"/>
      </c:lineChart>
      <c:catAx>
        <c:axId val="236105216"/>
        <c:scaling>
          <c:orientation val="minMax"/>
        </c:scaling>
        <c:delete val="0"/>
        <c:axPos val="b"/>
        <c:title>
          <c:tx>
            <c:rich>
              <a:bodyPr rot="0" vert="horz"/>
              <a:lstStyle/>
              <a:p>
                <a:pPr>
                  <a:defRPr/>
                </a:pPr>
                <a:r>
                  <a:rPr lang="es-CR"/>
                  <a:t>Años</a:t>
                </a:r>
              </a:p>
            </c:rich>
          </c:tx>
          <c:layout>
            <c:manualLayout>
              <c:xMode val="edge"/>
              <c:yMode val="edge"/>
              <c:x val="0.43907339299152343"/>
              <c:y val="0.74973192033781721"/>
            </c:manualLayout>
          </c:layout>
          <c:overlay val="0"/>
        </c:title>
        <c:numFmt formatCode="General" sourceLinked="1"/>
        <c:majorTickMark val="none"/>
        <c:minorTickMark val="none"/>
        <c:tickLblPos val="nextTo"/>
        <c:txPr>
          <a:bodyPr rot="-60000000" vert="horz"/>
          <a:lstStyle/>
          <a:p>
            <a:pPr>
              <a:defRPr/>
            </a:pPr>
            <a:endParaRPr lang="en-US"/>
          </a:p>
        </c:txPr>
        <c:crossAx val="237226816"/>
        <c:crosses val="autoZero"/>
        <c:auto val="1"/>
        <c:lblAlgn val="ctr"/>
        <c:lblOffset val="100"/>
        <c:noMultiLvlLbl val="0"/>
      </c:catAx>
      <c:valAx>
        <c:axId val="237226816"/>
        <c:scaling>
          <c:orientation val="minMax"/>
        </c:scaling>
        <c:delete val="0"/>
        <c:axPos val="l"/>
        <c:majorGridlines/>
        <c:title>
          <c:tx>
            <c:rich>
              <a:bodyPr rot="-5400000" vert="horz"/>
              <a:lstStyle/>
              <a:p>
                <a:pPr>
                  <a:defRPr/>
                </a:pPr>
                <a:r>
                  <a:rPr lang="es-CR"/>
                  <a:t>Eficiencia (CRC/m3)</a:t>
                </a:r>
              </a:p>
            </c:rich>
          </c:tx>
          <c:layout>
            <c:manualLayout>
              <c:xMode val="edge"/>
              <c:yMode val="edge"/>
              <c:x val="1.1015029880222627E-2"/>
              <c:y val="0.36992158941234432"/>
            </c:manualLayout>
          </c:layout>
          <c:overlay val="0"/>
        </c:title>
        <c:numFmt formatCode="#,##0" sourceLinked="1"/>
        <c:majorTickMark val="none"/>
        <c:minorTickMark val="none"/>
        <c:tickLblPos val="nextTo"/>
        <c:txPr>
          <a:bodyPr rot="-60000000" vert="horz"/>
          <a:lstStyle/>
          <a:p>
            <a:pPr>
              <a:defRPr/>
            </a:pPr>
            <a:endParaRPr lang="en-US"/>
          </a:p>
        </c:txPr>
        <c:crossAx val="236105216"/>
        <c:crosses val="autoZero"/>
        <c:crossBetween val="between"/>
      </c:valAx>
      <c:valAx>
        <c:axId val="237227392"/>
        <c:scaling>
          <c:orientation val="minMax"/>
        </c:scaling>
        <c:delete val="0"/>
        <c:axPos val="r"/>
        <c:title>
          <c:tx>
            <c:rich>
              <a:bodyPr rot="-5400000" vert="horz"/>
              <a:lstStyle/>
              <a:p>
                <a:pPr>
                  <a:defRPr/>
                </a:pPr>
                <a:r>
                  <a:rPr lang="es-CR"/>
                  <a:t>Eficiencia (CRC/m3)</a:t>
                </a:r>
              </a:p>
            </c:rich>
          </c:tx>
          <c:layout>
            <c:manualLayout>
              <c:xMode val="edge"/>
              <c:yMode val="edge"/>
              <c:x val="0.80707391828464436"/>
              <c:y val="0.32026617796653034"/>
            </c:manualLayout>
          </c:layout>
          <c:overlay val="0"/>
        </c:title>
        <c:numFmt formatCode="#,##0" sourceLinked="0"/>
        <c:majorTickMark val="out"/>
        <c:minorTickMark val="none"/>
        <c:tickLblPos val="nextTo"/>
        <c:txPr>
          <a:bodyPr rot="-60000000" vert="horz"/>
          <a:lstStyle/>
          <a:p>
            <a:pPr>
              <a:defRPr/>
            </a:pPr>
            <a:endParaRPr lang="en-US"/>
          </a:p>
        </c:txPr>
        <c:crossAx val="236921856"/>
        <c:crosses val="max"/>
        <c:crossBetween val="between"/>
      </c:valAx>
      <c:catAx>
        <c:axId val="236921856"/>
        <c:scaling>
          <c:orientation val="minMax"/>
        </c:scaling>
        <c:delete val="1"/>
        <c:axPos val="b"/>
        <c:numFmt formatCode="General" sourceLinked="1"/>
        <c:majorTickMark val="out"/>
        <c:minorTickMark val="none"/>
        <c:tickLblPos val="nextTo"/>
        <c:crossAx val="237227392"/>
        <c:crosses val="autoZero"/>
        <c:auto val="1"/>
        <c:lblAlgn val="ctr"/>
        <c:lblOffset val="100"/>
        <c:noMultiLvlLbl val="0"/>
      </c:catAx>
    </c:plotArea>
    <c:legend>
      <c:legendPos val="b"/>
      <c:layout>
        <c:manualLayout>
          <c:xMode val="edge"/>
          <c:yMode val="edge"/>
          <c:x val="0.84338672446074536"/>
          <c:y val="0.25514942946475905"/>
          <c:w val="0.15495460258021493"/>
          <c:h val="0.3902344410338538"/>
        </c:manualLayout>
      </c:layout>
      <c:overlay val="0"/>
      <c:txPr>
        <a:bodyPr rot="0" vert="horz"/>
        <a:lstStyle/>
        <a:p>
          <a:pPr>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ln>
      <a:noFill/>
    </a:ln>
  </c:spPr>
  <c:printSettings>
    <c:headerFooter/>
    <c:pageMargins b="0.75" l="0.7" r="0.7" t="0.75" header="0.3" footer="0.3"/>
    <c:pageSetup/>
  </c:printSettings>
  <c:userShapes r:id="rId1"/>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s-CR" sz="1100" b="1"/>
              <a:t>Costa Rica: Cambio en la eficiencia del uso de agua , 2012-2018</a:t>
            </a:r>
          </a:p>
        </c:rich>
      </c:tx>
      <c:layout>
        <c:manualLayout>
          <c:xMode val="edge"/>
          <c:yMode val="edge"/>
          <c:x val="3.2222176416429632E-2"/>
          <c:y val="2.5396825396825397E-2"/>
        </c:manualLayout>
      </c:layout>
      <c:overlay val="0"/>
      <c:spPr>
        <a:noFill/>
        <a:ln>
          <a:noFill/>
        </a:ln>
        <a:effectLst/>
      </c:spPr>
    </c:title>
    <c:autoTitleDeleted val="0"/>
    <c:plotArea>
      <c:layout>
        <c:manualLayout>
          <c:layoutTarget val="inner"/>
          <c:xMode val="edge"/>
          <c:yMode val="edge"/>
          <c:x val="0.12572353894603597"/>
          <c:y val="0.11517654067521464"/>
          <c:w val="0.84954344831544903"/>
          <c:h val="0.66559831122729363"/>
        </c:manualLayout>
      </c:layout>
      <c:barChart>
        <c:barDir val="col"/>
        <c:grouping val="clustered"/>
        <c:varyColors val="0"/>
        <c:ser>
          <c:idx val="0"/>
          <c:order val="0"/>
          <c:spPr>
            <a:solidFill>
              <a:srgbClr val="26BDE2"/>
            </a:solidFill>
            <a:ln>
              <a:solidFill>
                <a:srgbClr val="26BDE2"/>
              </a:solidFill>
            </a:ln>
            <a:effectLst/>
          </c:spPr>
          <c:invertIfNegative val="0"/>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'6.4.1'!$C$43:$C$48</c:f>
              <c:strCache>
                <c:ptCount val="6"/>
                <c:pt idx="0">
                  <c:v>2012-2013</c:v>
                </c:pt>
                <c:pt idx="1">
                  <c:v>2013-2014</c:v>
                </c:pt>
                <c:pt idx="2">
                  <c:v>2014-2015</c:v>
                </c:pt>
                <c:pt idx="3">
                  <c:v>2015-2016</c:v>
                </c:pt>
                <c:pt idx="4">
                  <c:v>2016-2017</c:v>
                </c:pt>
                <c:pt idx="5">
                  <c:v>2017-2018*</c:v>
                </c:pt>
              </c:strCache>
            </c:strRef>
          </c:cat>
          <c:val>
            <c:numRef>
              <c:f>'6.4.1'!$E$43:$E$48</c:f>
              <c:numCache>
                <c:formatCode>0.00%</c:formatCode>
                <c:ptCount val="6"/>
                <c:pt idx="0">
                  <c:v>-8.4234002266365002E-2</c:v>
                </c:pt>
                <c:pt idx="1">
                  <c:v>-9.9898550425759139E-2</c:v>
                </c:pt>
                <c:pt idx="2">
                  <c:v>-0.13356891648111138</c:v>
                </c:pt>
                <c:pt idx="3">
                  <c:v>0.10843858049519382</c:v>
                </c:pt>
                <c:pt idx="4">
                  <c:v>5.5975444042145377E-2</c:v>
                </c:pt>
                <c:pt idx="5">
                  <c:v>2.1150866447054505E-2</c:v>
                </c:pt>
              </c:numCache>
            </c:numRef>
          </c:val>
          <c:extLst>
            <c:ext xmlns:c16="http://schemas.microsoft.com/office/drawing/2014/chart" uri="{C3380CC4-5D6E-409C-BE32-E72D297353CC}">
              <c16:uniqueId val="{00000000-A5E5-4DE7-A1E0-48CDDDB0FF9D}"/>
            </c:ext>
          </c:extLst>
        </c:ser>
        <c:dLbls>
          <c:showLegendKey val="0"/>
          <c:showVal val="0"/>
          <c:showCatName val="0"/>
          <c:showSerName val="0"/>
          <c:showPercent val="0"/>
          <c:showBubbleSize val="0"/>
        </c:dLbls>
        <c:gapWidth val="219"/>
        <c:overlap val="-27"/>
        <c:axId val="236924416"/>
        <c:axId val="237229696"/>
      </c:barChart>
      <c:catAx>
        <c:axId val="23692441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CR"/>
                  <a:t>Periodo</a:t>
                </a:r>
              </a:p>
            </c:rich>
          </c:tx>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crossAx val="237229696"/>
        <c:crosses val="autoZero"/>
        <c:auto val="1"/>
        <c:lblAlgn val="ctr"/>
        <c:lblOffset val="100"/>
        <c:noMultiLvlLbl val="0"/>
      </c:catAx>
      <c:valAx>
        <c:axId val="23722969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CR"/>
                  <a:t>Tasa de cambio</a:t>
                </a:r>
              </a:p>
            </c:rich>
          </c:tx>
          <c:overlay val="0"/>
          <c:spPr>
            <a:noFill/>
            <a:ln>
              <a:noFill/>
            </a:ln>
            <a:effectLst/>
          </c:sp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6924416"/>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s-CR" sz="1100" b="1"/>
              <a:t>Costa Rica: Porcentaje de uso de agua por grupos de actividades económicas, 2018**</a:t>
            </a:r>
          </a:p>
        </c:rich>
      </c:tx>
      <c:layout>
        <c:manualLayout>
          <c:xMode val="edge"/>
          <c:yMode val="edge"/>
          <c:x val="8.531904200261526E-3"/>
          <c:y val="2.0050125313283207E-2"/>
        </c:manualLayout>
      </c:layout>
      <c:overlay val="0"/>
      <c:spPr>
        <a:noFill/>
        <a:ln>
          <a:noFill/>
        </a:ln>
        <a:effectLst/>
      </c:spPr>
    </c:title>
    <c:autoTitleDeleted val="0"/>
    <c:plotArea>
      <c:layout>
        <c:manualLayout>
          <c:layoutTarget val="inner"/>
          <c:xMode val="edge"/>
          <c:yMode val="edge"/>
          <c:x val="0.31858578584790803"/>
          <c:y val="0.15882037533512064"/>
          <c:w val="0.35412507224699707"/>
          <c:h val="0.72723818369888749"/>
        </c:manualLayout>
      </c:layout>
      <c:pieChart>
        <c:varyColors val="1"/>
        <c:ser>
          <c:idx val="0"/>
          <c:order val="0"/>
          <c:dPt>
            <c:idx val="0"/>
            <c:bubble3D val="0"/>
            <c:spPr>
              <a:solidFill>
                <a:srgbClr val="26BDE2"/>
              </a:solidFill>
              <a:ln w="19050">
                <a:solidFill>
                  <a:schemeClr val="lt1"/>
                </a:solidFill>
              </a:ln>
              <a:effectLst/>
            </c:spPr>
            <c:extLst>
              <c:ext xmlns:c16="http://schemas.microsoft.com/office/drawing/2014/chart" uri="{C3380CC4-5D6E-409C-BE32-E72D297353CC}">
                <c16:uniqueId val="{00000001-976C-492D-B574-9173AFCBDF79}"/>
              </c:ext>
            </c:extLst>
          </c:dPt>
          <c:dPt>
            <c:idx val="1"/>
            <c:bubble3D val="0"/>
            <c:spPr>
              <a:solidFill>
                <a:schemeClr val="accent1">
                  <a:lumMod val="20000"/>
                  <a:lumOff val="80000"/>
                </a:schemeClr>
              </a:solidFill>
              <a:ln w="19050">
                <a:solidFill>
                  <a:schemeClr val="accent1">
                    <a:lumMod val="20000"/>
                    <a:lumOff val="80000"/>
                  </a:schemeClr>
                </a:solidFill>
              </a:ln>
              <a:effectLst/>
            </c:spPr>
            <c:extLst>
              <c:ext xmlns:c16="http://schemas.microsoft.com/office/drawing/2014/chart" uri="{C3380CC4-5D6E-409C-BE32-E72D297353CC}">
                <c16:uniqueId val="{00000003-976C-492D-B574-9173AFCBDF7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976C-492D-B574-9173AFCBDF79}"/>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'[7]6.4.1'!$T$10:$T$12</c:f>
              <c:strCache>
                <c:ptCount val="3"/>
                <c:pt idx="0">
                  <c:v>Agricultura</c:v>
                </c:pt>
                <c:pt idx="1">
                  <c:v>Manufactura y construcción</c:v>
                </c:pt>
                <c:pt idx="2">
                  <c:v>Servicios</c:v>
                </c:pt>
              </c:strCache>
            </c:strRef>
          </c:cat>
          <c:val>
            <c:numRef>
              <c:f>('6.4.1'!$G$20,'6.4.1'!$L$20,'6.4.1'!$Q$20)</c:f>
              <c:numCache>
                <c:formatCode>0%</c:formatCode>
                <c:ptCount val="3"/>
                <c:pt idx="0">
                  <c:v>0.84322220012950011</c:v>
                </c:pt>
                <c:pt idx="1">
                  <c:v>0.13579858973282946</c:v>
                </c:pt>
                <c:pt idx="2">
                  <c:v>2.0979210137670425E-2</c:v>
                </c:pt>
              </c:numCache>
            </c:numRef>
          </c:val>
          <c:extLst>
            <c:ext xmlns:c16="http://schemas.microsoft.com/office/drawing/2014/chart" uri="{C3380CC4-5D6E-409C-BE32-E72D297353CC}">
              <c16:uniqueId val="{00000006-976C-492D-B574-9173AFCBDF79}"/>
            </c:ext>
          </c:extLst>
        </c:ser>
        <c:dLbls>
          <c:dLblPos val="outEnd"/>
          <c:showLegendKey val="0"/>
          <c:showVal val="1"/>
          <c:showCatName val="0"/>
          <c:showSerName val="0"/>
          <c:showPercent val="0"/>
          <c:showBubbleSize val="0"/>
          <c:showLeaderLines val="1"/>
        </c:dLbls>
        <c:firstSliceAng val="0"/>
      </c:pieChart>
      <c:spPr>
        <a:noFill/>
        <a:ln>
          <a:noFill/>
        </a:ln>
        <a:effectLst/>
      </c:spPr>
    </c:plotArea>
    <c:legend>
      <c:legendPos val="b"/>
      <c:layout>
        <c:manualLayout>
          <c:xMode val="edge"/>
          <c:yMode val="edge"/>
          <c:x val="0.78653073380745542"/>
          <c:y val="0.33556704875697507"/>
          <c:w val="0.14408377787137355"/>
          <c:h val="0.29624707099280151"/>
        </c:manualLayout>
      </c:layout>
      <c:overlay val="0"/>
      <c:spPr>
        <a:noFill/>
        <a:ln>
          <a:noFill/>
        </a:ln>
        <a:effectLst/>
      </c:spPr>
      <c:txPr>
        <a:bodyPr rot="0" spcFirstLastPara="1" vertOverflow="ellipsis" vert="horz" wrap="square" anchor="ctr" anchorCtr="1"/>
        <a:lstStyle/>
        <a:p>
          <a:pPr rtl="0">
            <a:defRPr sz="105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694211651941231"/>
          <c:y val="0.19199559457108364"/>
          <c:w val="0.86326186480603428"/>
          <c:h val="0.53450513062395311"/>
        </c:manualLayout>
      </c:layout>
      <c:scatterChart>
        <c:scatterStyle val="smoothMarker"/>
        <c:varyColors val="0"/>
        <c:ser>
          <c:idx val="0"/>
          <c:order val="0"/>
          <c:tx>
            <c:strRef>
              <c:f>'6.4.2'!$G$11</c:f>
              <c:strCache>
                <c:ptCount val="1"/>
                <c:pt idx="0">
                  <c:v>Porcentaje de estrés hídrico</c:v>
                </c:pt>
              </c:strCache>
            </c:strRef>
          </c:tx>
          <c:spPr>
            <a:ln w="9525" cap="rnd">
              <a:solidFill>
                <a:srgbClr val="26BDE2"/>
              </a:solidFill>
              <a:round/>
            </a:ln>
            <a:effectLst/>
          </c:spPr>
          <c:marker>
            <c:symbol val="circle"/>
            <c:size val="5"/>
            <c:spPr>
              <a:solidFill>
                <a:srgbClr val="26BDE2"/>
              </a:solidFill>
              <a:ln w="9525">
                <a:solidFill>
                  <a:srgbClr val="26BDE2"/>
                </a:solidFill>
                <a:round/>
              </a:ln>
              <a:effectLst/>
            </c:spPr>
          </c:marker>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xVal>
            <c:numRef>
              <c:f>'6.4.2'!$C$12:$C$24</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xVal>
          <c:yVal>
            <c:numRef>
              <c:f>'6.4.2'!$G$12:$G$24</c:f>
              <c:numCache>
                <c:formatCode>0.00;[Red]0.00</c:formatCode>
                <c:ptCount val="13"/>
                <c:pt idx="0">
                  <c:v>0.36779535108919709</c:v>
                </c:pt>
                <c:pt idx="1">
                  <c:v>0.77180437687415171</c:v>
                </c:pt>
                <c:pt idx="2">
                  <c:v>0.74046403607352074</c:v>
                </c:pt>
                <c:pt idx="3">
                  <c:v>1.3194017712074668</c:v>
                </c:pt>
                <c:pt idx="4">
                  <c:v>2.5085411992397724</c:v>
                </c:pt>
                <c:pt idx="5">
                  <c:v>2.9080261856462881</c:v>
                </c:pt>
                <c:pt idx="6">
                  <c:v>2.6251941436226658</c:v>
                </c:pt>
                <c:pt idx="7">
                  <c:v>3.3109174944811386</c:v>
                </c:pt>
                <c:pt idx="8">
                  <c:v>3.9228241371509855</c:v>
                </c:pt>
                <c:pt idx="9">
                  <c:v>3.2733195369979122</c:v>
                </c:pt>
                <c:pt idx="10">
                  <c:v>3.8527894485291356</c:v>
                </c:pt>
                <c:pt idx="11">
                  <c:v>5.760284046354009</c:v>
                </c:pt>
                <c:pt idx="12">
                  <c:v>3.3583937073440913</c:v>
                </c:pt>
              </c:numCache>
            </c:numRef>
          </c:yVal>
          <c:smooth val="1"/>
          <c:extLst>
            <c:ext xmlns:c16="http://schemas.microsoft.com/office/drawing/2014/chart" uri="{C3380CC4-5D6E-409C-BE32-E72D297353CC}">
              <c16:uniqueId val="{00000000-2012-43D5-A513-5C54D59882F9}"/>
            </c:ext>
          </c:extLst>
        </c:ser>
        <c:dLbls>
          <c:dLblPos val="t"/>
          <c:showLegendKey val="0"/>
          <c:showVal val="1"/>
          <c:showCatName val="0"/>
          <c:showSerName val="0"/>
          <c:showPercent val="0"/>
          <c:showBubbleSize val="0"/>
        </c:dLbls>
        <c:axId val="415633344"/>
        <c:axId val="415633920"/>
      </c:scatterChart>
      <c:valAx>
        <c:axId val="415633344"/>
        <c:scaling>
          <c:orientation val="minMax"/>
          <c:max val="2020"/>
          <c:min val="2007"/>
        </c:scaling>
        <c:delete val="0"/>
        <c:axPos val="b"/>
        <c:title>
          <c:tx>
            <c:rich>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r>
                  <a:rPr lang="es-CR" b="0">
                    <a:solidFill>
                      <a:sysClr val="windowText" lastClr="000000"/>
                    </a:solidFill>
                  </a:rPr>
                  <a:t>Año</a:t>
                </a:r>
              </a:p>
            </c:rich>
          </c:tx>
          <c:overlay val="0"/>
          <c:spPr>
            <a:noFill/>
            <a:ln>
              <a:noFill/>
            </a:ln>
            <a:effectLst/>
          </c:spPr>
        </c:title>
        <c:numFmt formatCode="General" sourceLinked="1"/>
        <c:majorTickMark val="none"/>
        <c:minorTickMark val="out"/>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crossAx val="415633920"/>
        <c:crosses val="autoZero"/>
        <c:crossBetween val="midCat"/>
        <c:majorUnit val="1"/>
        <c:minorUnit val="1"/>
      </c:valAx>
      <c:valAx>
        <c:axId val="415633920"/>
        <c:scaling>
          <c:orientation val="minMax"/>
        </c:scaling>
        <c:delete val="0"/>
        <c:axPos val="l"/>
        <c:title>
          <c:tx>
            <c:rich>
              <a:bodyPr rot="0" spcFirstLastPara="1" vertOverflow="ellipsis" wrap="square" anchor="ctr" anchorCtr="1"/>
              <a:lstStyle/>
              <a:p>
                <a:pPr>
                  <a:defRPr sz="900" b="0" i="0" u="none" strike="noStrike" kern="1200" baseline="0">
                    <a:solidFill>
                      <a:sysClr val="windowText" lastClr="000000"/>
                    </a:solidFill>
                    <a:latin typeface="+mn-lt"/>
                    <a:ea typeface="+mn-ea"/>
                    <a:cs typeface="+mn-cs"/>
                  </a:defRPr>
                </a:pPr>
                <a:r>
                  <a:rPr lang="es-CR" b="0">
                    <a:solidFill>
                      <a:sysClr val="windowText" lastClr="000000"/>
                    </a:solidFill>
                  </a:rPr>
                  <a:t>Porcentaje </a:t>
                </a:r>
              </a:p>
            </c:rich>
          </c:tx>
          <c:layout>
            <c:manualLayout>
              <c:xMode val="edge"/>
              <c:yMode val="edge"/>
              <c:x val="2.8319691497085603E-2"/>
              <c:y val="0.12936010831398512"/>
            </c:manualLayout>
          </c:layout>
          <c:overlay val="0"/>
          <c:spPr>
            <a:noFill/>
            <a:ln>
              <a:noFill/>
            </a:ln>
            <a:effectLst/>
          </c:spPr>
        </c:title>
        <c:numFmt formatCode="#,##0.00" sourceLinked="0"/>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crossAx val="415633344"/>
        <c:crosses val="autoZero"/>
        <c:crossBetween val="midCat"/>
      </c:valAx>
      <c:spPr>
        <a:noFill/>
        <a:ln>
          <a:noFill/>
        </a:ln>
        <a:effectLst/>
      </c:spPr>
    </c:plotArea>
    <c:legend>
      <c:legendPos val="b"/>
      <c:layout>
        <c:manualLayout>
          <c:xMode val="edge"/>
          <c:yMode val="edge"/>
          <c:x val="0.6369339072223682"/>
          <c:y val="0.62274647757859414"/>
          <c:w val="0.33876465737430272"/>
          <c:h val="5.739836091917082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50" b="1" i="0" u="none" strike="noStrike" kern="1200" spc="0" baseline="0">
                <a:solidFill>
                  <a:sysClr val="windowText" lastClr="000000"/>
                </a:solidFill>
                <a:latin typeface="+mn-lt"/>
                <a:ea typeface="+mn-ea"/>
                <a:cs typeface="+mn-cs"/>
              </a:defRPr>
            </a:pPr>
            <a:r>
              <a:rPr lang="es-CR" sz="1050" b="1" i="0" baseline="0">
                <a:solidFill>
                  <a:sysClr val="windowText" lastClr="000000"/>
                </a:solidFill>
                <a:effectLst/>
                <a:latin typeface="+mn-lt"/>
              </a:rPr>
              <a:t>Estrés hídrico como el porcentaje de extracción de agua dulce con respecto al stock regional disponible, 2020</a:t>
            </a:r>
            <a:endParaRPr lang="es-CR" sz="1050" b="1">
              <a:solidFill>
                <a:sysClr val="windowText" lastClr="000000"/>
              </a:solidFill>
              <a:effectLst/>
              <a:latin typeface="+mn-lt"/>
            </a:endParaRPr>
          </a:p>
        </c:rich>
      </c:tx>
      <c:layout>
        <c:manualLayout>
          <c:xMode val="edge"/>
          <c:yMode val="edge"/>
          <c:x val="1.9777777777777776E-2"/>
          <c:y val="2.3148148148148147E-2"/>
        </c:manualLayout>
      </c:layout>
      <c:overlay val="0"/>
      <c:spPr>
        <a:noFill/>
        <a:ln>
          <a:noFill/>
        </a:ln>
        <a:effectLst/>
      </c:spPr>
    </c:title>
    <c:autoTitleDeleted val="0"/>
    <c:plotArea>
      <c:layout>
        <c:manualLayout>
          <c:layoutTarget val="inner"/>
          <c:xMode val="edge"/>
          <c:yMode val="edge"/>
          <c:x val="0.18649544513150546"/>
          <c:y val="0.25898162729658791"/>
          <c:w val="0.7959276559356635"/>
          <c:h val="0.333255905511811"/>
        </c:manualLayout>
      </c:layout>
      <c:barChart>
        <c:barDir val="col"/>
        <c:grouping val="clustered"/>
        <c:varyColors val="0"/>
        <c:ser>
          <c:idx val="0"/>
          <c:order val="0"/>
          <c:tx>
            <c:strRef>
              <c:f>'6.4.2'!$G$31</c:f>
              <c:strCache>
                <c:ptCount val="1"/>
                <c:pt idx="0">
                  <c:v>Estrés hídrico</c:v>
                </c:pt>
              </c:strCache>
            </c:strRef>
          </c:tx>
          <c:spPr>
            <a:solidFill>
              <a:srgbClr val="26BDE2"/>
            </a:solidFill>
            <a:ln>
              <a:solidFill>
                <a:srgbClr val="26BDE2"/>
              </a:solidFill>
            </a:ln>
            <a:effectLst/>
          </c:spPr>
          <c:invertIfNegative val="0"/>
          <c:trendline>
            <c:spPr>
              <a:ln w="19050" cap="rnd">
                <a:solidFill>
                  <a:schemeClr val="accent1"/>
                </a:solidFill>
                <a:prstDash val="sysDot"/>
              </a:ln>
              <a:effectLst/>
            </c:spPr>
            <c:trendlineType val="linear"/>
            <c:dispRSqr val="0"/>
            <c:dispEq val="0"/>
          </c:trendline>
          <c:cat>
            <c:strRef>
              <c:f>'6.4.2'!$C$32:$C$65</c:f>
              <c:strCache>
                <c:ptCount val="34"/>
                <c:pt idx="0">
                  <c:v>Sixaola</c:v>
                </c:pt>
                <c:pt idx="1">
                  <c:v> Changuinola</c:v>
                </c:pt>
                <c:pt idx="2">
                  <c:v> Esquinas</c:v>
                </c:pt>
                <c:pt idx="3">
                  <c:v>Península de Osa</c:v>
                </c:pt>
                <c:pt idx="4">
                  <c:v> Grande de Térraba</c:v>
                </c:pt>
                <c:pt idx="5">
                  <c:v> Barú</c:v>
                </c:pt>
                <c:pt idx="6">
                  <c:v> Savegre</c:v>
                </c:pt>
                <c:pt idx="7">
                  <c:v> Naranjo</c:v>
                </c:pt>
                <c:pt idx="8">
                  <c:v> Damas</c:v>
                </c:pt>
                <c:pt idx="9">
                  <c:v> Parrita</c:v>
                </c:pt>
                <c:pt idx="10">
                  <c:v> Tusubres</c:v>
                </c:pt>
                <c:pt idx="11">
                  <c:v> Grande de Tárcoles</c:v>
                </c:pt>
                <c:pt idx="12">
                  <c:v> Jesús María</c:v>
                </c:pt>
                <c:pt idx="13">
                  <c:v> Barranca</c:v>
                </c:pt>
                <c:pt idx="14">
                  <c:v> Abangares</c:v>
                </c:pt>
                <c:pt idx="15">
                  <c:v> Bebedero</c:v>
                </c:pt>
                <c:pt idx="16">
                  <c:v> Tempisque</c:v>
                </c:pt>
                <c:pt idx="17">
                  <c:v>Península de Nicoya</c:v>
                </c:pt>
                <c:pt idx="18">
                  <c:v> Zapote</c:v>
                </c:pt>
                <c:pt idx="19">
                  <c:v> Frío</c:v>
                </c:pt>
                <c:pt idx="20">
                  <c:v> Pocosol</c:v>
                </c:pt>
                <c:pt idx="21">
                  <c:v> San Carlos</c:v>
                </c:pt>
                <c:pt idx="22">
                  <c:v> Cureña</c:v>
                </c:pt>
                <c:pt idx="23">
                  <c:v> Sarapiquí</c:v>
                </c:pt>
                <c:pt idx="24">
                  <c:v> Chirripó</c:v>
                </c:pt>
                <c:pt idx="25">
                  <c:v> Tortuguero</c:v>
                </c:pt>
                <c:pt idx="26">
                  <c:v> Reventazón</c:v>
                </c:pt>
                <c:pt idx="27">
                  <c:v> Pacuare</c:v>
                </c:pt>
                <c:pt idx="28">
                  <c:v> Madre de Dios</c:v>
                </c:pt>
                <c:pt idx="29">
                  <c:v> Matina</c:v>
                </c:pt>
                <c:pt idx="30">
                  <c:v> Moín</c:v>
                </c:pt>
                <c:pt idx="31">
                  <c:v> Bananito</c:v>
                </c:pt>
                <c:pt idx="32">
                  <c:v> Banano</c:v>
                </c:pt>
                <c:pt idx="33">
                  <c:v> La Estrella</c:v>
                </c:pt>
              </c:strCache>
            </c:strRef>
          </c:cat>
          <c:val>
            <c:numRef>
              <c:f>'6.4.2'!$G$32:$G$65</c:f>
              <c:numCache>
                <c:formatCode>0.00</c:formatCode>
                <c:ptCount val="34"/>
                <c:pt idx="0">
                  <c:v>2.1252321957139091E-2</c:v>
                </c:pt>
                <c:pt idx="1">
                  <c:v>0</c:v>
                </c:pt>
                <c:pt idx="2">
                  <c:v>0.10209048533443886</c:v>
                </c:pt>
                <c:pt idx="3">
                  <c:v>0.13097880581858443</c:v>
                </c:pt>
                <c:pt idx="4">
                  <c:v>1.0417041091015948</c:v>
                </c:pt>
                <c:pt idx="5">
                  <c:v>0.44848213013178917</c:v>
                </c:pt>
                <c:pt idx="6">
                  <c:v>1.9152351521848976</c:v>
                </c:pt>
                <c:pt idx="7">
                  <c:v>4.831249479489693</c:v>
                </c:pt>
                <c:pt idx="8">
                  <c:v>3.1513955377914682</c:v>
                </c:pt>
                <c:pt idx="9">
                  <c:v>2.4925611060918209</c:v>
                </c:pt>
                <c:pt idx="10">
                  <c:v>0.96796250204727563</c:v>
                </c:pt>
                <c:pt idx="11">
                  <c:v>4.8003618146374851</c:v>
                </c:pt>
                <c:pt idx="12">
                  <c:v>0.75501260795175795</c:v>
                </c:pt>
                <c:pt idx="13">
                  <c:v>0.99373220797958139</c:v>
                </c:pt>
                <c:pt idx="14">
                  <c:v>6.6024187615767254</c:v>
                </c:pt>
                <c:pt idx="15">
                  <c:v>48.814349181699654</c:v>
                </c:pt>
                <c:pt idx="16">
                  <c:v>11.329946113886603</c:v>
                </c:pt>
                <c:pt idx="17">
                  <c:v>0.45333741561480484</c:v>
                </c:pt>
                <c:pt idx="18">
                  <c:v>1.5968982315979687</c:v>
                </c:pt>
                <c:pt idx="19">
                  <c:v>0.17541333718577304</c:v>
                </c:pt>
                <c:pt idx="20">
                  <c:v>0.28311619173232982</c:v>
                </c:pt>
                <c:pt idx="21">
                  <c:v>1.6811796080202792</c:v>
                </c:pt>
                <c:pt idx="22">
                  <c:v>5.5097394804667441E-3</c:v>
                </c:pt>
                <c:pt idx="23">
                  <c:v>0.5856436645104024</c:v>
                </c:pt>
                <c:pt idx="24">
                  <c:v>0.81193800556583862</c:v>
                </c:pt>
                <c:pt idx="25">
                  <c:v>1.0682475328491161</c:v>
                </c:pt>
                <c:pt idx="26">
                  <c:v>3.1113648678900563</c:v>
                </c:pt>
                <c:pt idx="27">
                  <c:v>1.2516355573012041</c:v>
                </c:pt>
                <c:pt idx="28">
                  <c:v>2.8905220852672771</c:v>
                </c:pt>
                <c:pt idx="29">
                  <c:v>0.35565034227298281</c:v>
                </c:pt>
                <c:pt idx="30">
                  <c:v>14.128711726768161</c:v>
                </c:pt>
                <c:pt idx="31">
                  <c:v>1.0823555061118679</c:v>
                </c:pt>
                <c:pt idx="32">
                  <c:v>0.44347167060720438</c:v>
                </c:pt>
                <c:pt idx="33">
                  <c:v>4.8139627331853827</c:v>
                </c:pt>
              </c:numCache>
            </c:numRef>
          </c:val>
          <c:extLst>
            <c:ext xmlns:c16="http://schemas.microsoft.com/office/drawing/2014/chart" uri="{C3380CC4-5D6E-409C-BE32-E72D297353CC}">
              <c16:uniqueId val="{00000000-EF66-4A70-97DF-5383513C646A}"/>
            </c:ext>
          </c:extLst>
        </c:ser>
        <c:dLbls>
          <c:showLegendKey val="0"/>
          <c:showVal val="0"/>
          <c:showCatName val="0"/>
          <c:showSerName val="0"/>
          <c:showPercent val="0"/>
          <c:showBubbleSize val="0"/>
        </c:dLbls>
        <c:gapWidth val="219"/>
        <c:overlap val="-27"/>
        <c:axId val="405444608"/>
        <c:axId val="415636800"/>
      </c:barChart>
      <c:catAx>
        <c:axId val="405444608"/>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Regiones</a:t>
                </a:r>
                <a:r>
                  <a:rPr lang="es-CR" baseline="0">
                    <a:solidFill>
                      <a:sysClr val="windowText" lastClr="000000"/>
                    </a:solidFill>
                  </a:rPr>
                  <a:t> climáticas</a:t>
                </a:r>
                <a:endParaRPr lang="es-CR">
                  <a:solidFill>
                    <a:sysClr val="windowText" lastClr="000000"/>
                  </a:solidFill>
                </a:endParaRPr>
              </a:p>
            </c:rich>
          </c:tx>
          <c:layout>
            <c:manualLayout>
              <c:xMode val="edge"/>
              <c:yMode val="edge"/>
              <c:x val="0.46450049675993893"/>
              <c:y val="0.77921259842519686"/>
            </c:manualLayout>
          </c:layout>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vert="horz" wrap="square" anchor="ctr" anchorCtr="0"/>
          <a:lstStyle/>
          <a:p>
            <a:pPr>
              <a:defRPr sz="900" b="0" i="0" u="none" strike="noStrike" kern="1200" baseline="0">
                <a:solidFill>
                  <a:schemeClr val="tx1">
                    <a:lumMod val="65000"/>
                    <a:lumOff val="35000"/>
                  </a:schemeClr>
                </a:solidFill>
                <a:latin typeface="+mn-lt"/>
                <a:ea typeface="+mn-ea"/>
                <a:cs typeface="+mn-cs"/>
              </a:defRPr>
            </a:pPr>
            <a:endParaRPr lang="en-US"/>
          </a:p>
        </c:txPr>
        <c:crossAx val="415636800"/>
        <c:crosses val="autoZero"/>
        <c:auto val="1"/>
        <c:lblAlgn val="ctr"/>
        <c:lblOffset val="100"/>
        <c:noMultiLvlLbl val="0"/>
      </c:catAx>
      <c:valAx>
        <c:axId val="415636800"/>
        <c:scaling>
          <c:orientation val="minMax"/>
          <c:min val="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6.8753948129365181E-2"/>
              <c:y val="0.17282020997375327"/>
            </c:manualLayout>
          </c:layout>
          <c:overlay val="0"/>
          <c:spPr>
            <a:noFill/>
            <a:ln>
              <a:noFill/>
            </a:ln>
            <a:effectLst/>
          </c:spPr>
        </c:title>
        <c:numFmt formatCode="0.00" sourceLinked="1"/>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444608"/>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700" b="0" i="0" u="none" strike="noStrike" kern="1200" baseline="0">
                <a:solidFill>
                  <a:schemeClr val="tx1">
                    <a:lumMod val="65000"/>
                    <a:lumOff val="35000"/>
                  </a:schemeClr>
                </a:solidFill>
                <a:latin typeface="+mn-lt"/>
                <a:ea typeface="+mn-ea"/>
                <a:cs typeface="+mn-cs"/>
              </a:defRPr>
            </a:pPr>
            <a:endParaRPr lang="en-US"/>
          </a:p>
        </c:txPr>
      </c:dTable>
      <c:spPr>
        <a:noFill/>
        <a:ln>
          <a:noFill/>
        </a:ln>
        <a:effectLst/>
      </c:spPr>
    </c:plotArea>
    <c:plotVisOnly val="1"/>
    <c:dispBlanksAs val="gap"/>
    <c:showDLblsOverMax val="0"/>
  </c:chart>
  <c:spPr>
    <a:solidFill>
      <a:schemeClr val="bg1"/>
    </a:solidFill>
    <a:ln w="9525" cap="flat" cmpd="sng" algn="ctr">
      <a:noFill/>
      <a:round/>
    </a:ln>
    <a:effectLst/>
  </c:spPr>
  <c:txPr>
    <a:bodyPr rot="0" vert="wordArtVert"/>
    <a:lstStyle/>
    <a:p>
      <a:pPr>
        <a:defRPr/>
      </a:pPr>
      <a:endParaRPr lang="en-US"/>
    </a:p>
  </c:txPr>
  <c:printSettings>
    <c:headerFooter/>
    <c:pageMargins b="0.75" l="0.7" r="0.7" t="0.75" header="0.3" footer="0.3"/>
    <c:pageSetup/>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50" b="1" i="0" u="none" strike="noStrike" kern="1200" spc="0" baseline="0">
                <a:solidFill>
                  <a:sysClr val="windowText" lastClr="000000"/>
                </a:solidFill>
                <a:latin typeface="+mn-lt"/>
                <a:ea typeface="+mn-ea"/>
                <a:cs typeface="+mn-cs"/>
              </a:defRPr>
            </a:pPr>
            <a:r>
              <a:rPr lang="es-CR" sz="1050" b="1" i="0" baseline="0">
                <a:solidFill>
                  <a:sysClr val="windowText" lastClr="000000"/>
                </a:solidFill>
                <a:effectLst/>
                <a:latin typeface="+mn-lt"/>
              </a:rPr>
              <a:t>Estrés hídrico como el porcentaje de extracción de agua dulce con respecto al stock regional disponible, 2018</a:t>
            </a:r>
            <a:endParaRPr lang="es-CR" sz="1050" b="1">
              <a:solidFill>
                <a:sysClr val="windowText" lastClr="000000"/>
              </a:solidFill>
              <a:effectLst/>
              <a:latin typeface="+mn-lt"/>
            </a:endParaRPr>
          </a:p>
        </c:rich>
      </c:tx>
      <c:layout>
        <c:manualLayout>
          <c:xMode val="edge"/>
          <c:yMode val="edge"/>
          <c:x val="1.9777777777777776E-2"/>
          <c:y val="2.3148148148148147E-2"/>
        </c:manualLayout>
      </c:layout>
      <c:overlay val="0"/>
      <c:spPr>
        <a:noFill/>
        <a:ln>
          <a:noFill/>
        </a:ln>
        <a:effectLst/>
      </c:spPr>
    </c:title>
    <c:autoTitleDeleted val="0"/>
    <c:plotArea>
      <c:layout>
        <c:manualLayout>
          <c:layoutTarget val="inner"/>
          <c:xMode val="edge"/>
          <c:yMode val="edge"/>
          <c:x val="0.18649544513150546"/>
          <c:y val="0.25898162729658791"/>
          <c:w val="0.7959276559356635"/>
          <c:h val="0.333255905511811"/>
        </c:manualLayout>
      </c:layout>
      <c:barChart>
        <c:barDir val="col"/>
        <c:grouping val="clustered"/>
        <c:varyColors val="0"/>
        <c:ser>
          <c:idx val="0"/>
          <c:order val="0"/>
          <c:tx>
            <c:strRef>
              <c:f>'6.4.2'!$G$73</c:f>
              <c:strCache>
                <c:ptCount val="1"/>
                <c:pt idx="0">
                  <c:v>Estrés hídrico</c:v>
                </c:pt>
              </c:strCache>
            </c:strRef>
          </c:tx>
          <c:spPr>
            <a:solidFill>
              <a:schemeClr val="accent1"/>
            </a:solidFill>
            <a:ln>
              <a:noFill/>
            </a:ln>
            <a:effectLst/>
          </c:spPr>
          <c:invertIfNegative val="0"/>
          <c:trendline>
            <c:spPr>
              <a:ln w="19050" cap="rnd">
                <a:solidFill>
                  <a:schemeClr val="accent1"/>
                </a:solidFill>
                <a:prstDash val="sysDot"/>
              </a:ln>
              <a:effectLst/>
            </c:spPr>
            <c:trendlineType val="linear"/>
            <c:dispRSqr val="0"/>
            <c:dispEq val="0"/>
          </c:trendline>
          <c:cat>
            <c:strRef>
              <c:f>'6.4.2'!$C$74:$C$80</c:f>
              <c:strCache>
                <c:ptCount val="7"/>
                <c:pt idx="0">
                  <c:v>Central</c:v>
                </c:pt>
                <c:pt idx="1">
                  <c:v>Pacifico Norte</c:v>
                </c:pt>
                <c:pt idx="2">
                  <c:v>Caribe Norte</c:v>
                </c:pt>
                <c:pt idx="3">
                  <c:v>Pacífico Central</c:v>
                </c:pt>
                <c:pt idx="4">
                  <c:v>Caribe Sur</c:v>
                </c:pt>
                <c:pt idx="5">
                  <c:v>Norte</c:v>
                </c:pt>
                <c:pt idx="6">
                  <c:v>Pacifico Sur</c:v>
                </c:pt>
              </c:strCache>
            </c:strRef>
          </c:cat>
          <c:val>
            <c:numRef>
              <c:f>'6.4.2'!$G$74:$G$80</c:f>
              <c:numCache>
                <c:formatCode>0.00</c:formatCode>
                <c:ptCount val="7"/>
                <c:pt idx="0">
                  <c:v>12.66550771112596</c:v>
                </c:pt>
                <c:pt idx="1">
                  <c:v>13.623451143333929</c:v>
                </c:pt>
                <c:pt idx="2">
                  <c:v>0.6044535558486257</c:v>
                </c:pt>
                <c:pt idx="3">
                  <c:v>1.1376775444258262</c:v>
                </c:pt>
                <c:pt idx="4">
                  <c:v>0.40372109497833747</c:v>
                </c:pt>
                <c:pt idx="5">
                  <c:v>0.91126532365448065</c:v>
                </c:pt>
                <c:pt idx="6">
                  <c:v>0.3128230697303474</c:v>
                </c:pt>
              </c:numCache>
            </c:numRef>
          </c:val>
          <c:extLst>
            <c:ext xmlns:c16="http://schemas.microsoft.com/office/drawing/2014/chart" uri="{C3380CC4-5D6E-409C-BE32-E72D297353CC}">
              <c16:uniqueId val="{00000000-C6A4-4C0B-AAAB-C77196721122}"/>
            </c:ext>
          </c:extLst>
        </c:ser>
        <c:dLbls>
          <c:showLegendKey val="0"/>
          <c:showVal val="0"/>
          <c:showCatName val="0"/>
          <c:showSerName val="0"/>
          <c:showPercent val="0"/>
          <c:showBubbleSize val="0"/>
        </c:dLbls>
        <c:gapWidth val="219"/>
        <c:overlap val="-27"/>
        <c:axId val="405442560"/>
        <c:axId val="415648576"/>
      </c:barChart>
      <c:catAx>
        <c:axId val="40544256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Regiones</a:t>
                </a:r>
                <a:r>
                  <a:rPr lang="es-CR" baseline="0">
                    <a:solidFill>
                      <a:sysClr val="windowText" lastClr="000000"/>
                    </a:solidFill>
                  </a:rPr>
                  <a:t> climáticas</a:t>
                </a:r>
                <a:endParaRPr lang="es-CR">
                  <a:solidFill>
                    <a:sysClr val="windowText" lastClr="000000"/>
                  </a:solidFill>
                </a:endParaRPr>
              </a:p>
            </c:rich>
          </c:tx>
          <c:layout>
            <c:manualLayout>
              <c:xMode val="edge"/>
              <c:yMode val="edge"/>
              <c:x val="0.46450049675993893"/>
              <c:y val="0.77921259842519686"/>
            </c:manualLayout>
          </c:layout>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15648576"/>
        <c:crosses val="autoZero"/>
        <c:auto val="1"/>
        <c:lblAlgn val="ctr"/>
        <c:lblOffset val="100"/>
        <c:noMultiLvlLbl val="0"/>
      </c:catAx>
      <c:valAx>
        <c:axId val="415648576"/>
        <c:scaling>
          <c:orientation val="minMax"/>
          <c:min val="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6.8753948129365181E-2"/>
              <c:y val="0.17282020997375327"/>
            </c:manualLayout>
          </c:layout>
          <c:overlay val="0"/>
          <c:spPr>
            <a:noFill/>
            <a:ln>
              <a:noFill/>
            </a:ln>
            <a:effectLst/>
          </c:spPr>
        </c:title>
        <c:numFmt formatCode="0.00" sourceLinked="1"/>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442560"/>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900" b="0" i="0" u="none" strike="noStrike" kern="1200" baseline="0">
                <a:solidFill>
                  <a:schemeClr val="tx1">
                    <a:lumMod val="65000"/>
                    <a:lumOff val="35000"/>
                  </a:schemeClr>
                </a:solidFill>
                <a:latin typeface="+mn-lt"/>
                <a:ea typeface="+mn-ea"/>
                <a:cs typeface="+mn-cs"/>
              </a:defRPr>
            </a:pPr>
            <a:endParaRPr lang="en-US"/>
          </a:p>
        </c:txPr>
      </c:dTable>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_rels/data1.xml.rels><?xml version="1.0" encoding="UTF-8" standalone="yes"?>
<Relationships xmlns="http://schemas.openxmlformats.org/package/2006/relationships"><Relationship Id="rId3" Type="http://schemas.openxmlformats.org/officeDocument/2006/relationships/hyperlink" Target="#'Indice indicadores'!A1"/><Relationship Id="rId2" Type="http://schemas.openxmlformats.org/officeDocument/2006/relationships/hyperlink" Target="#'Indice Complementarios'!A1"/><Relationship Id="rId1" Type="http://schemas.openxmlformats.org/officeDocument/2006/relationships/hyperlink" Target="#'INDICE MDEA'!A1"/></Relationships>
</file>

<file path=xl/diagrams/_rels/data2.xml.rels><?xml version="1.0" encoding="UTF-8" standalone="yes"?>
<Relationships xmlns="http://schemas.openxmlformats.org/package/2006/relationships"><Relationship Id="rId3" Type="http://schemas.openxmlformats.org/officeDocument/2006/relationships/hyperlink" Target="#'C4'!A1"/><Relationship Id="rId2" Type="http://schemas.openxmlformats.org/officeDocument/2006/relationships/hyperlink" Target="#'C2'!A1"/><Relationship Id="rId1" Type="http://schemas.openxmlformats.org/officeDocument/2006/relationships/hyperlink" Target="#'C1'!A1"/><Relationship Id="rId6" Type="http://schemas.openxmlformats.org/officeDocument/2006/relationships/hyperlink" Target="#'C6'!A1"/><Relationship Id="rId5" Type="http://schemas.openxmlformats.org/officeDocument/2006/relationships/hyperlink" Target="#'C3'!A1"/><Relationship Id="rId4" Type="http://schemas.openxmlformats.org/officeDocument/2006/relationships/hyperlink" Target="#'C5'!A1"/></Relationships>
</file>

<file path=xl/diagrams/colors1.xml><?xml version="1.0" encoding="utf-8"?>
<dgm:colorsDef xmlns:dgm="http://schemas.openxmlformats.org/drawingml/2006/diagram" xmlns:a="http://schemas.openxmlformats.org/drawingml/2006/main" uniqueId="urn:microsoft.com/office/officeart/2005/8/colors/accent0_3">
  <dgm:title val=""/>
  <dgm:desc val=""/>
  <dgm:catLst>
    <dgm:cat type="mainScheme" pri="10300"/>
  </dgm:catLst>
  <dgm:styleLbl name="node0">
    <dgm:fillClrLst meth="repeat">
      <a:schemeClr val="dk2"/>
    </dgm:fillClrLst>
    <dgm:linClrLst meth="repeat">
      <a:schemeClr val="lt2"/>
    </dgm:linClrLst>
    <dgm:effectClrLst/>
    <dgm:txLinClrLst/>
    <dgm:txFillClrLst/>
    <dgm:txEffectClrLst/>
  </dgm:styleLbl>
  <dgm:styleLbl name="alignNode1">
    <dgm:fillClrLst meth="repeat">
      <a:schemeClr val="dk2"/>
    </dgm:fillClrLst>
    <dgm:linClrLst meth="repeat">
      <a:schemeClr val="dk2"/>
    </dgm:linClrLst>
    <dgm:effectClrLst/>
    <dgm:txLinClrLst/>
    <dgm:txFillClrLst/>
    <dgm:txEffectClrLst/>
  </dgm:styleLbl>
  <dgm:styleLbl name="node1">
    <dgm:fillClrLst meth="repeat">
      <a:schemeClr val="dk2"/>
    </dgm:fillClrLst>
    <dgm:linClrLst meth="repeat">
      <a:schemeClr val="lt2"/>
    </dgm:linClrLst>
    <dgm:effectClrLst/>
    <dgm:txLinClrLst/>
    <dgm:txFillClrLst/>
    <dgm:txEffectClrLst/>
  </dgm:styleLbl>
  <dgm:styleLbl name="lnNode1">
    <dgm:fillClrLst meth="repeat">
      <a:schemeClr val="dk2"/>
    </dgm:fillClrLst>
    <dgm:linClrLst meth="repeat">
      <a:schemeClr val="lt2"/>
    </dgm:linClrLst>
    <dgm:effectClrLst/>
    <dgm:txLinClrLst/>
    <dgm:txFillClrLst/>
    <dgm:txEffectClrLst/>
  </dgm:styleLbl>
  <dgm:styleLbl name="vennNode1">
    <dgm:fillClrLst meth="repeat">
      <a:schemeClr val="dk2">
        <a:alpha val="50000"/>
      </a:schemeClr>
    </dgm:fillClrLst>
    <dgm:linClrLst meth="repeat">
      <a:schemeClr val="lt2"/>
    </dgm:linClrLst>
    <dgm:effectClrLst/>
    <dgm:txLinClrLst/>
    <dgm:txFillClrLst/>
    <dgm:txEffectClrLst/>
  </dgm:styleLbl>
  <dgm:styleLbl name="node2">
    <dgm:fillClrLst meth="repeat">
      <a:schemeClr val="dk2"/>
    </dgm:fillClrLst>
    <dgm:linClrLst meth="repeat">
      <a:schemeClr val="lt2"/>
    </dgm:linClrLst>
    <dgm:effectClrLst/>
    <dgm:txLinClrLst/>
    <dgm:txFillClrLst/>
    <dgm:txEffectClrLst/>
  </dgm:styleLbl>
  <dgm:styleLbl name="node3">
    <dgm:fillClrLst meth="repeat">
      <a:schemeClr val="dk2"/>
    </dgm:fillClrLst>
    <dgm:linClrLst meth="repeat">
      <a:schemeClr val="lt2"/>
    </dgm:linClrLst>
    <dgm:effectClrLst/>
    <dgm:txLinClrLst/>
    <dgm:txFillClrLst/>
    <dgm:txEffectClrLst/>
  </dgm:styleLbl>
  <dgm:styleLbl name="node4">
    <dgm:fillClrLst meth="repeat">
      <a:schemeClr val="dk2"/>
    </dgm:fillClrLst>
    <dgm:linClrLst meth="repeat">
      <a:schemeClr val="lt2"/>
    </dgm:linClrLst>
    <dgm:effectClrLst/>
    <dgm:txLinClrLst/>
    <dgm:txFillClrLst/>
    <dgm:txEffectClrLst/>
  </dgm:styleLbl>
  <dgm:styleLbl name="fgImgPlace1">
    <dgm:fillClrLst meth="repeat">
      <a:schemeClr val="dk2">
        <a:tint val="50000"/>
      </a:schemeClr>
    </dgm:fillClrLst>
    <dgm:linClrLst meth="repeat">
      <a:schemeClr val="lt2"/>
    </dgm:linClrLst>
    <dgm:effectClrLst/>
    <dgm:txLinClrLst/>
    <dgm:txFillClrLst meth="repeat">
      <a:schemeClr val="lt2"/>
    </dgm:txFillClrLst>
    <dgm:txEffectClrLst/>
  </dgm:styleLbl>
  <dgm:styleLbl name="alignImgPlace1">
    <dgm:fillClrLst meth="repeat">
      <a:schemeClr val="dk2">
        <a:tint val="50000"/>
      </a:schemeClr>
    </dgm:fillClrLst>
    <dgm:linClrLst meth="repeat">
      <a:schemeClr val="dk2">
        <a:shade val="80000"/>
      </a:schemeClr>
    </dgm:linClrLst>
    <dgm:effectClrLst/>
    <dgm:txLinClrLst/>
    <dgm:txFillClrLst meth="repeat">
      <a:schemeClr val="lt2"/>
    </dgm:txFillClrLst>
    <dgm:txEffectClrLst/>
  </dgm:styleLbl>
  <dgm:styleLbl name="bgImgPlace1">
    <dgm:fillClrLst meth="repeat">
      <a:schemeClr val="dk2">
        <a:tint val="50000"/>
      </a:schemeClr>
    </dgm:fillClrLst>
    <dgm:linClrLst meth="repeat">
      <a:schemeClr val="dk2">
        <a:shade val="80000"/>
      </a:schemeClr>
    </dgm:linClrLst>
    <dgm:effectClrLst/>
    <dgm:txLinClrLst/>
    <dgm:txFillClrLst meth="repeat">
      <a:schemeClr val="lt2"/>
    </dgm:txFillClrLst>
    <dgm:txEffectClrLst/>
  </dgm:styleLbl>
  <dgm:styleLbl name="sibTrans2D1">
    <dgm:fillClrLst meth="repeat">
      <a:schemeClr val="dk2">
        <a:tint val="60000"/>
      </a:schemeClr>
    </dgm:fillClrLst>
    <dgm:linClrLst meth="repeat">
      <a:schemeClr val="dk2">
        <a:tint val="60000"/>
      </a:schemeClr>
    </dgm:linClrLst>
    <dgm:effectClrLst/>
    <dgm:txLinClrLst/>
    <dgm:txFillClrLst/>
    <dgm:txEffectClrLst/>
  </dgm:styleLbl>
  <dgm:styleLbl name="fgSibTrans2D1">
    <dgm:fillClrLst meth="repeat">
      <a:schemeClr val="dk2">
        <a:tint val="60000"/>
      </a:schemeClr>
    </dgm:fillClrLst>
    <dgm:linClrLst meth="repeat">
      <a:schemeClr val="dk2">
        <a:tint val="60000"/>
      </a:schemeClr>
    </dgm:linClrLst>
    <dgm:effectClrLst/>
    <dgm:txLinClrLst/>
    <dgm:txFillClrLst/>
    <dgm:txEffectClrLst/>
  </dgm:styleLbl>
  <dgm:styleLbl name="bgSibTrans2D1">
    <dgm:fillClrLst meth="repeat">
      <a:schemeClr val="dk2">
        <a:tint val="60000"/>
      </a:schemeClr>
    </dgm:fillClrLst>
    <dgm:linClrLst meth="repeat">
      <a:schemeClr val="dk2">
        <a:tint val="60000"/>
      </a:schemeClr>
    </dgm:linClrLst>
    <dgm:effectClrLst/>
    <dgm:txLinClrLst/>
    <dgm:txFillClrLst/>
    <dgm:txEffectClrLst/>
  </dgm:styleLbl>
  <dgm:styleLbl name="sibTrans1D1">
    <dgm:fillClrLst meth="repeat">
      <a:schemeClr val="dk2"/>
    </dgm:fillClrLst>
    <dgm:linClrLst meth="repeat">
      <a:schemeClr val="dk2"/>
    </dgm:linClrLst>
    <dgm:effectClrLst/>
    <dgm:txLinClrLst/>
    <dgm:txFillClrLst meth="repeat">
      <a:schemeClr val="lt2"/>
    </dgm:txFillClrLst>
    <dgm:txEffectClrLst/>
  </dgm:styleLbl>
  <dgm:styleLbl name="callout">
    <dgm:fillClrLst meth="repeat">
      <a:schemeClr val="dk2"/>
    </dgm:fillClrLst>
    <dgm:linClrLst meth="repeat">
      <a:schemeClr val="dk2">
        <a:tint val="50000"/>
      </a:schemeClr>
    </dgm:linClrLst>
    <dgm:effectClrLst/>
    <dgm:txLinClrLst/>
    <dgm:txFillClrLst meth="repeat">
      <a:schemeClr val="lt2"/>
    </dgm:txFillClrLst>
    <dgm:txEffectClrLst/>
  </dgm:styleLbl>
  <dgm:styleLbl name="asst0">
    <dgm:fillClrLst meth="repeat">
      <a:schemeClr val="dk2"/>
    </dgm:fillClrLst>
    <dgm:linClrLst meth="repeat">
      <a:schemeClr val="lt2"/>
    </dgm:linClrLst>
    <dgm:effectClrLst/>
    <dgm:txLinClrLst/>
    <dgm:txFillClrLst/>
    <dgm:txEffectClrLst/>
  </dgm:styleLbl>
  <dgm:styleLbl name="asst1">
    <dgm:fillClrLst meth="repeat">
      <a:schemeClr val="dk2"/>
    </dgm:fillClrLst>
    <dgm:linClrLst meth="repeat">
      <a:schemeClr val="lt2"/>
    </dgm:linClrLst>
    <dgm:effectClrLst/>
    <dgm:txLinClrLst/>
    <dgm:txFillClrLst/>
    <dgm:txEffectClrLst/>
  </dgm:styleLbl>
  <dgm:styleLbl name="asst2">
    <dgm:fillClrLst meth="repeat">
      <a:schemeClr val="dk2"/>
    </dgm:fillClrLst>
    <dgm:linClrLst meth="repeat">
      <a:schemeClr val="lt2"/>
    </dgm:linClrLst>
    <dgm:effectClrLst/>
    <dgm:txLinClrLst/>
    <dgm:txFillClrLst/>
    <dgm:txEffectClrLst/>
  </dgm:styleLbl>
  <dgm:styleLbl name="asst3">
    <dgm:fillClrLst meth="repeat">
      <a:schemeClr val="dk2"/>
    </dgm:fillClrLst>
    <dgm:linClrLst meth="repeat">
      <a:schemeClr val="lt2"/>
    </dgm:linClrLst>
    <dgm:effectClrLst/>
    <dgm:txLinClrLst/>
    <dgm:txFillClrLst/>
    <dgm:txEffectClrLst/>
  </dgm:styleLbl>
  <dgm:styleLbl name="asst4">
    <dgm:fillClrLst meth="repeat">
      <a:schemeClr val="dk2"/>
    </dgm:fillClrLst>
    <dgm:linClrLst meth="repeat">
      <a:schemeClr val="lt2"/>
    </dgm:linClrLst>
    <dgm:effectClrLst/>
    <dgm:txLinClrLst/>
    <dgm:txFillClrLst/>
    <dgm:txEffectClrLst/>
  </dgm:styleLbl>
  <dgm:styleLbl name="parChTrans2D1">
    <dgm:fillClrLst meth="repeat">
      <a:schemeClr val="dk2">
        <a:tint val="60000"/>
      </a:schemeClr>
    </dgm:fillClrLst>
    <dgm:linClrLst meth="repeat">
      <a:schemeClr val="dk2">
        <a:tint val="60000"/>
      </a:schemeClr>
    </dgm:linClrLst>
    <dgm:effectClrLst/>
    <dgm:txLinClrLst/>
    <dgm:txFillClrLst meth="repeat">
      <a:schemeClr val="lt2"/>
    </dgm:txFillClrLst>
    <dgm:txEffectClrLst/>
  </dgm:styleLbl>
  <dgm:styleLbl name="parChTrans2D2">
    <dgm:fillClrLst meth="repeat">
      <a:schemeClr val="dk2"/>
    </dgm:fillClrLst>
    <dgm:linClrLst meth="repeat">
      <a:schemeClr val="dk2"/>
    </dgm:linClrLst>
    <dgm:effectClrLst/>
    <dgm:txLinClrLst/>
    <dgm:txFillClrLst meth="repeat">
      <a:schemeClr val="lt2"/>
    </dgm:txFillClrLst>
    <dgm:txEffectClrLst/>
  </dgm:styleLbl>
  <dgm:styleLbl name="parChTrans2D3">
    <dgm:fillClrLst meth="repeat">
      <a:schemeClr val="dk2"/>
    </dgm:fillClrLst>
    <dgm:linClrLst meth="repeat">
      <a:schemeClr val="dk2"/>
    </dgm:linClrLst>
    <dgm:effectClrLst/>
    <dgm:txLinClrLst/>
    <dgm:txFillClrLst meth="repeat">
      <a:schemeClr val="lt2"/>
    </dgm:txFillClrLst>
    <dgm:txEffectClrLst/>
  </dgm:styleLbl>
  <dgm:styleLbl name="parChTrans2D4">
    <dgm:fillClrLst meth="repeat">
      <a:schemeClr val="dk2"/>
    </dgm:fillClrLst>
    <dgm:linClrLst meth="repeat">
      <a:schemeClr val="dk2"/>
    </dgm:linClrLst>
    <dgm:effectClrLst/>
    <dgm:txLinClrLst/>
    <dgm:txFillClrLst meth="repeat">
      <a:schemeClr val="lt2"/>
    </dgm:txFillClrLst>
    <dgm:txEffectClrLst/>
  </dgm:styleLbl>
  <dgm:styleLbl name="parChTrans1D1">
    <dgm:fillClrLst meth="repeat">
      <a:schemeClr val="dk2"/>
    </dgm:fillClrLst>
    <dgm:linClrLst meth="repeat">
      <a:schemeClr val="dk2">
        <a:shade val="60000"/>
      </a:schemeClr>
    </dgm:linClrLst>
    <dgm:effectClrLst/>
    <dgm:txLinClrLst/>
    <dgm:txFillClrLst meth="repeat">
      <a:schemeClr val="tx1"/>
    </dgm:txFillClrLst>
    <dgm:txEffectClrLst/>
  </dgm:styleLbl>
  <dgm:styleLbl name="parChTrans1D2">
    <dgm:fillClrLst meth="repeat">
      <a:schemeClr val="dk2"/>
    </dgm:fillClrLst>
    <dgm:linClrLst meth="repeat">
      <a:schemeClr val="dk2">
        <a:shade val="60000"/>
      </a:schemeClr>
    </dgm:linClrLst>
    <dgm:effectClrLst/>
    <dgm:txLinClrLst/>
    <dgm:txFillClrLst meth="repeat">
      <a:schemeClr val="tx1"/>
    </dgm:txFillClrLst>
    <dgm:txEffectClrLst/>
  </dgm:styleLbl>
  <dgm:styleLbl name="parChTrans1D3">
    <dgm:fillClrLst meth="repeat">
      <a:schemeClr val="dk2"/>
    </dgm:fillClrLst>
    <dgm:linClrLst meth="repeat">
      <a:schemeClr val="dk2">
        <a:shade val="80000"/>
      </a:schemeClr>
    </dgm:linClrLst>
    <dgm:effectClrLst/>
    <dgm:txLinClrLst/>
    <dgm:txFillClrLst meth="repeat">
      <a:schemeClr val="tx1"/>
    </dgm:txFillClrLst>
    <dgm:txEffectClrLst/>
  </dgm:styleLbl>
  <dgm:styleLbl name="parChTrans1D4">
    <dgm:fillClrLst meth="repeat">
      <a:schemeClr val="dk2"/>
    </dgm:fillClrLst>
    <dgm:linClrLst meth="repeat">
      <a:schemeClr val="dk2">
        <a:shade val="80000"/>
      </a:schemeClr>
    </dgm:linClrLst>
    <dgm:effectClrLst/>
    <dgm:txLinClrLst/>
    <dgm:txFillClrLst meth="repeat">
      <a:schemeClr val="tx1"/>
    </dgm:txFillClrLst>
    <dgm:txEffectClrLst/>
  </dgm:styleLbl>
  <dgm:styleLbl name="f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conF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align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trAlignAcc1">
    <dgm:fillClrLst meth="repeat">
      <a:schemeClr val="lt2">
        <a:alpha val="40000"/>
      </a:schemeClr>
    </dgm:fillClrLst>
    <dgm:linClrLst meth="repeat">
      <a:schemeClr val="dk2"/>
    </dgm:linClrLst>
    <dgm:effectClrLst/>
    <dgm:txLinClrLst/>
    <dgm:txFillClrLst meth="repeat">
      <a:schemeClr val="dk1"/>
    </dgm:txFillClrLst>
    <dgm:txEffectClrLst/>
  </dgm:styleLbl>
  <dgm:styleLbl name="b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solidFgAcc1">
    <dgm:fillClrLst meth="repeat">
      <a:schemeClr val="lt2"/>
    </dgm:fillClrLst>
    <dgm:linClrLst meth="repeat">
      <a:schemeClr val="dk2"/>
    </dgm:linClrLst>
    <dgm:effectClrLst/>
    <dgm:txLinClrLst/>
    <dgm:txFillClrLst meth="repeat">
      <a:schemeClr val="dk1"/>
    </dgm:txFillClrLst>
    <dgm:txEffectClrLst/>
  </dgm:styleLbl>
  <dgm:styleLbl name="solidAlignAcc1">
    <dgm:fillClrLst meth="repeat">
      <a:schemeClr val="lt2"/>
    </dgm:fillClrLst>
    <dgm:linClrLst meth="repeat">
      <a:schemeClr val="dk2"/>
    </dgm:linClrLst>
    <dgm:effectClrLst/>
    <dgm:txLinClrLst/>
    <dgm:txFillClrLst meth="repeat">
      <a:schemeClr val="dk1"/>
    </dgm:txFillClrLst>
    <dgm:txEffectClrLst/>
  </dgm:styleLbl>
  <dgm:styleLbl name="solidBgAcc1">
    <dgm:fillClrLst meth="repeat">
      <a:schemeClr val="lt2"/>
    </dgm:fillClrLst>
    <dgm:linClrLst meth="repeat">
      <a:schemeClr val="dk2"/>
    </dgm:linClrLst>
    <dgm:effectClrLst/>
    <dgm:txLinClrLst/>
    <dgm:txFillClrLst meth="repeat">
      <a:schemeClr val="dk1"/>
    </dgm:txFillClrLst>
    <dgm:txEffectClrLst/>
  </dgm:styleLbl>
  <dgm:styleLbl name="fg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align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bg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fgAcc0">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2">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3">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4">
    <dgm:fillClrLst meth="repeat">
      <a:schemeClr val="lt2">
        <a:alpha val="90000"/>
      </a:schemeClr>
    </dgm:fillClrLst>
    <dgm:linClrLst meth="repeat">
      <a:schemeClr val="dk2"/>
    </dgm:linClrLst>
    <dgm:effectClrLst/>
    <dgm:txLinClrLst/>
    <dgm:txFillClrLst meth="repeat">
      <a:schemeClr val="dk1"/>
    </dgm:txFillClrLst>
    <dgm:txEffectClrLst/>
  </dgm:styleLbl>
  <dgm:styleLbl name="bgShp">
    <dgm:fillClrLst meth="repeat">
      <a:schemeClr val="dk2">
        <a:tint val="40000"/>
      </a:schemeClr>
    </dgm:fillClrLst>
    <dgm:linClrLst meth="repeat">
      <a:schemeClr val="dk2"/>
    </dgm:linClrLst>
    <dgm:effectClrLst/>
    <dgm:txLinClrLst/>
    <dgm:txFillClrLst meth="repeat">
      <a:schemeClr val="dk1"/>
    </dgm:txFillClrLst>
    <dgm:txEffectClrLst/>
  </dgm:styleLbl>
  <dgm:styleLbl name="dkBgShp">
    <dgm:fillClrLst meth="repeat">
      <a:schemeClr val="dk2">
        <a:shade val="80000"/>
      </a:schemeClr>
    </dgm:fillClrLst>
    <dgm:linClrLst meth="repeat">
      <a:schemeClr val="dk2"/>
    </dgm:linClrLst>
    <dgm:effectClrLst/>
    <dgm:txLinClrLst/>
    <dgm:txFillClrLst meth="repeat">
      <a:schemeClr val="lt1"/>
    </dgm:txFillClrLst>
    <dgm:txEffectClrLst/>
  </dgm:styleLbl>
  <dgm:styleLbl name="trBgShp">
    <dgm:fillClrLst meth="repeat">
      <a:schemeClr val="dk2">
        <a:tint val="50000"/>
        <a:alpha val="40000"/>
      </a:schemeClr>
    </dgm:fillClrLst>
    <dgm:linClrLst meth="repeat">
      <a:schemeClr val="dk2"/>
    </dgm:linClrLst>
    <dgm:effectClrLst/>
    <dgm:txLinClrLst/>
    <dgm:txFillClrLst meth="repeat">
      <a:schemeClr val="lt1"/>
    </dgm:txFillClrLst>
    <dgm:txEffectClrLst/>
  </dgm:styleLbl>
  <dgm:styleLbl name="fgShp">
    <dgm:fillClrLst meth="repeat">
      <a:schemeClr val="dk2">
        <a:tint val="60000"/>
      </a:schemeClr>
    </dgm:fillClrLst>
    <dgm:linClrLst meth="repeat">
      <a:schemeClr val="lt2"/>
    </dgm:linClrLst>
    <dgm:effectClrLst/>
    <dgm:txLinClrLst/>
    <dgm:txFillClrLst meth="repeat">
      <a:schemeClr val="dk1"/>
    </dgm:txFillClrLst>
    <dgm:txEffectClrLst/>
  </dgm:styleLbl>
  <dgm:styleLbl name="revTx">
    <dgm:fillClrLst meth="repeat">
      <a:schemeClr val="lt2">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3">
  <dgm:title val=""/>
  <dgm:desc val=""/>
  <dgm:catLst>
    <dgm:cat type="colorful" pri="10300"/>
  </dgm:catLst>
  <dgm:styleLbl name="node0">
    <dgm:fillClrLst meth="repeat">
      <a:schemeClr val="accent2"/>
    </dgm:fillClrLst>
    <dgm:linClrLst meth="repeat">
      <a:schemeClr val="lt1"/>
    </dgm:linClrLst>
    <dgm:effectClrLst/>
    <dgm:txLinClrLst/>
    <dgm:txFillClrLst/>
    <dgm:txEffectClrLst/>
  </dgm:styleLbl>
  <dgm:styleLbl name="node1">
    <dgm:fillClrLst>
      <a:schemeClr val="accent3"/>
      <a:schemeClr val="accent4"/>
    </dgm:fillClrLst>
    <dgm:linClrLst meth="repeat">
      <a:schemeClr val="lt1"/>
    </dgm:linClrLst>
    <dgm:effectClrLst/>
    <dgm:txLinClrLst/>
    <dgm:txFillClrLst/>
    <dgm:txEffectClrLst/>
  </dgm:styleLbl>
  <dgm:styleLbl name="alignNode1">
    <dgm:fillClrLst>
      <a:schemeClr val="accent3"/>
      <a:schemeClr val="accent4"/>
    </dgm:fillClrLst>
    <dgm:linClrLst>
      <a:schemeClr val="accent3"/>
      <a:schemeClr val="accent4"/>
    </dgm:linClrLst>
    <dgm:effectClrLst/>
    <dgm:txLinClrLst/>
    <dgm:txFillClrLst/>
    <dgm:txEffectClrLst/>
  </dgm:styleLbl>
  <dgm:styleLbl name="lnNode1">
    <dgm:fillClrLst>
      <a:schemeClr val="accent3"/>
      <a:schemeClr val="accent4"/>
    </dgm:fillClrLst>
    <dgm:linClrLst meth="repeat">
      <a:schemeClr val="lt1"/>
    </dgm:linClrLst>
    <dgm:effectClrLst/>
    <dgm:txLinClrLst/>
    <dgm:txFillClrLst/>
    <dgm:txEffectClrLst/>
  </dgm:styleLbl>
  <dgm:styleLbl name="vennNode1">
    <dgm:fillClrLst>
      <a:schemeClr val="accent3">
        <a:alpha val="50000"/>
      </a:schemeClr>
      <a:schemeClr val="accent4">
        <a:alpha val="50000"/>
      </a:schemeClr>
    </dgm:fillClrLst>
    <dgm:linClrLst meth="repeat">
      <a:schemeClr val="lt1"/>
    </dgm:linClrLst>
    <dgm:effectClrLst/>
    <dgm:txLinClrLst/>
    <dgm:txFillClrLst/>
    <dgm:txEffectClrLst/>
  </dgm:styleLbl>
  <dgm:styleLbl name="node2">
    <dgm:fillClrLst>
      <a:schemeClr val="accent4"/>
    </dgm:fillClrLst>
    <dgm:linClrLst meth="repeat">
      <a:schemeClr val="lt1"/>
    </dgm:linClrLst>
    <dgm:effectClrLst/>
    <dgm:txLinClrLst/>
    <dgm:txFillClrLst/>
    <dgm:txEffectClrLst/>
  </dgm:styleLbl>
  <dgm:styleLbl name="node3">
    <dgm:fillClrLst>
      <a:schemeClr val="accent5"/>
    </dgm:fillClrLst>
    <dgm:linClrLst meth="repeat">
      <a:schemeClr val="lt1"/>
    </dgm:linClrLst>
    <dgm:effectClrLst/>
    <dgm:txLinClrLst/>
    <dgm:txFillClrLst/>
    <dgm:txEffectClrLst/>
  </dgm:styleLbl>
  <dgm:styleLbl name="node4">
    <dgm:fillClrLst>
      <a:schemeClr val="accent6"/>
    </dgm:fillClrLst>
    <dgm:linClrLst meth="repeat">
      <a:schemeClr val="lt1"/>
    </dgm:linClrLst>
    <dgm:effectClrLst/>
    <dgm:txLinClrLst/>
    <dgm:txFillClrLst/>
    <dgm:txEffectClrLst/>
  </dgm:styleLbl>
  <dgm:styleLbl name="fgImgPlace1">
    <dgm:fillClrLst>
      <a:schemeClr val="accent3">
        <a:tint val="50000"/>
      </a:schemeClr>
      <a:schemeClr val="accent4">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3">
        <a:tint val="50000"/>
      </a:schemeClr>
      <a:schemeClr val="accent4">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3">
        <a:tint val="50000"/>
      </a:schemeClr>
      <a:schemeClr val="accent4">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3"/>
      <a:schemeClr val="accent4"/>
    </dgm:fillClrLst>
    <dgm:linClrLst meth="repeat">
      <a:schemeClr val="lt1"/>
    </dgm:linClrLst>
    <dgm:effectClrLst/>
    <dgm:txLinClrLst/>
    <dgm:txFillClrLst/>
    <dgm:txEffectClrLst/>
  </dgm:styleLbl>
  <dgm:styleLbl name="fgSibTrans2D1">
    <dgm:fillClrLst>
      <a:schemeClr val="accent3"/>
      <a:schemeClr val="accent4"/>
    </dgm:fillClrLst>
    <dgm:linClrLst meth="repeat">
      <a:schemeClr val="lt1"/>
    </dgm:linClrLst>
    <dgm:effectClrLst/>
    <dgm:txLinClrLst/>
    <dgm:txFillClrLst meth="repeat">
      <a:schemeClr val="lt1"/>
    </dgm:txFillClrLst>
    <dgm:txEffectClrLst/>
  </dgm:styleLbl>
  <dgm:styleLbl name="bgSibTrans2D1">
    <dgm:fillClrLst>
      <a:schemeClr val="accent3"/>
      <a:schemeClr val="accent4"/>
    </dgm:fillClrLst>
    <dgm:linClrLst meth="repeat">
      <a:schemeClr val="lt1"/>
    </dgm:linClrLst>
    <dgm:effectClrLst/>
    <dgm:txLinClrLst/>
    <dgm:txFillClrLst meth="repeat">
      <a:schemeClr val="lt1"/>
    </dgm:txFillClrLst>
    <dgm:txEffectClrLst/>
  </dgm:styleLbl>
  <dgm:styleLbl name="sibTrans1D1">
    <dgm:fillClrLst/>
    <dgm:linClrLst>
      <a:schemeClr val="accent3"/>
      <a:schemeClr val="accent4"/>
    </dgm:linClrLst>
    <dgm:effectClrLst/>
    <dgm:txLinClrLst/>
    <dgm:txFillClrLst meth="repeat">
      <a:schemeClr val="tx1"/>
    </dgm:txFillClrLst>
    <dgm:txEffectClrLst/>
  </dgm:styleLbl>
  <dgm:styleLbl name="callout">
    <dgm:fillClrLst meth="repeat">
      <a:schemeClr val="accent3"/>
    </dgm:fillClrLst>
    <dgm:linClrLst meth="repeat">
      <a:schemeClr val="accent3">
        <a:tint val="50000"/>
      </a:schemeClr>
    </dgm:linClrLst>
    <dgm:effectClrLst/>
    <dgm:txLinClrLst/>
    <dgm:txFillClrLst meth="repeat">
      <a:schemeClr val="tx1"/>
    </dgm:txFillClrLst>
    <dgm:txEffectClrLst/>
  </dgm:styleLbl>
  <dgm:styleLbl name="asst0">
    <dgm:fillClrLst meth="repeat">
      <a:schemeClr val="accent3"/>
    </dgm:fillClrLst>
    <dgm:linClrLst meth="repeat">
      <a:schemeClr val="lt1">
        <a:shade val="80000"/>
      </a:schemeClr>
    </dgm:linClrLst>
    <dgm:effectClrLst/>
    <dgm:txLinClrLst/>
    <dgm:txFillClrLst/>
    <dgm:txEffectClrLst/>
  </dgm:styleLbl>
  <dgm:styleLbl name="asst1">
    <dgm:fillClrLst meth="repeat">
      <a:schemeClr val="accent4"/>
    </dgm:fillClrLst>
    <dgm:linClrLst meth="repeat">
      <a:schemeClr val="lt1">
        <a:shade val="80000"/>
      </a:schemeClr>
    </dgm:linClrLst>
    <dgm:effectClrLst/>
    <dgm:txLinClrLst/>
    <dgm:txFillClrLst/>
    <dgm:txEffectClrLst/>
  </dgm:styleLbl>
  <dgm:styleLbl name="asst2">
    <dgm:fillClrLst>
      <a:schemeClr val="accent5"/>
    </dgm:fillClrLst>
    <dgm:linClrLst meth="repeat">
      <a:schemeClr val="lt1"/>
    </dgm:linClrLst>
    <dgm:effectClrLst/>
    <dgm:txLinClrLst/>
    <dgm:txFillClrLst/>
    <dgm:txEffectClrLst/>
  </dgm:styleLbl>
  <dgm:styleLbl name="asst3">
    <dgm:fillClrLst>
      <a:schemeClr val="accent6"/>
    </dgm:fillClrLst>
    <dgm:linClrLst meth="repeat">
      <a:schemeClr val="lt1"/>
    </dgm:linClrLst>
    <dgm:effectClrLst/>
    <dgm:txLinClrLst/>
    <dgm:txFillClrLst/>
    <dgm:txEffectClrLst/>
  </dgm:styleLbl>
  <dgm:styleLbl name="asst4">
    <dgm:fillClrLst>
      <a:schemeClr val="accent1"/>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3"/>
    </dgm:fillClrLst>
    <dgm:linClrLst meth="repeat">
      <a:schemeClr val="accent3"/>
    </dgm:linClrLst>
    <dgm:effectClrLst/>
    <dgm:txLinClrLst/>
    <dgm:txFillClrLst meth="repeat">
      <a:schemeClr val="tx1"/>
    </dgm:txFillClrLst>
    <dgm:txEffectClrLst/>
  </dgm:styleLbl>
  <dgm:styleLbl name="parChTrans1D2">
    <dgm:fillClrLst meth="repeat">
      <a:schemeClr val="accent2">
        <a:tint val="90000"/>
      </a:schemeClr>
    </dgm:fillClrLst>
    <dgm:linClrLst meth="repeat">
      <a:schemeClr val="accent4"/>
    </dgm:linClrLst>
    <dgm:effectClrLst/>
    <dgm:txLinClrLst/>
    <dgm:txFillClrLst meth="repeat">
      <a:schemeClr val="tx1"/>
    </dgm:txFillClrLst>
    <dgm:txEffectClrLst/>
  </dgm:styleLbl>
  <dgm:styleLbl name="parChTrans1D3">
    <dgm:fillClrLst meth="repeat">
      <a:schemeClr val="accent2">
        <a:tint val="70000"/>
      </a:schemeClr>
    </dgm:fillClrLst>
    <dgm:linClrLst meth="repeat">
      <a:schemeClr val="accent5"/>
    </dgm:linClrLst>
    <dgm:effectClrLst/>
    <dgm:txLinClrLst/>
    <dgm:txFillClrLst meth="repeat">
      <a:schemeClr val="tx1"/>
    </dgm:txFillClrLst>
    <dgm:txEffectClrLst/>
  </dgm:styleLbl>
  <dgm:styleLbl name="parChTrans1D4">
    <dgm:fillClrLst meth="repeat">
      <a:schemeClr val="accent6">
        <a:tint val="50000"/>
      </a:schemeClr>
    </dgm:fillClrLst>
    <dgm:linClrLst meth="repeat">
      <a:schemeClr val="accent6"/>
    </dgm:linClrLst>
    <dgm:effectClrLst/>
    <dgm:txLinClrLst/>
    <dgm:txFillClrLst meth="repeat">
      <a:schemeClr val="tx1"/>
    </dgm:txFillClrLst>
    <dgm:txEffectClrLst/>
  </dgm:styleLbl>
  <dgm:styleLbl name="f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conF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align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2"/>
    </dgm:linClrLst>
    <dgm:effectClrLst/>
    <dgm:txLinClrLst/>
    <dgm:txFillClrLst meth="repeat">
      <a:schemeClr val="dk1"/>
    </dgm:txFillClrLst>
    <dgm:txEffectClrLst/>
  </dgm:styleLbl>
  <dgm:styleLbl name="b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solidFgAcc1">
    <dgm:fillClrLst meth="repeat">
      <a:schemeClr val="lt1"/>
    </dgm:fillClrLst>
    <dgm:linClrLst>
      <a:schemeClr val="accent3"/>
      <a:schemeClr val="accent4"/>
    </dgm:linClrLst>
    <dgm:effectClrLst/>
    <dgm:txLinClrLst/>
    <dgm:txFillClrLst meth="repeat">
      <a:schemeClr val="dk1"/>
    </dgm:txFillClrLst>
    <dgm:txEffectClrLst/>
  </dgm:styleLbl>
  <dgm:styleLbl name="solidAlignAcc1">
    <dgm:fillClrLst meth="repeat">
      <a:schemeClr val="lt1"/>
    </dgm:fillClrLst>
    <dgm:linClrLst>
      <a:schemeClr val="accent3"/>
      <a:schemeClr val="accent4"/>
    </dgm:linClrLst>
    <dgm:effectClrLst/>
    <dgm:txLinClrLst/>
    <dgm:txFillClrLst meth="repeat">
      <a:schemeClr val="dk1"/>
    </dgm:txFillClrLst>
    <dgm:txEffectClrLst/>
  </dgm:styleLbl>
  <dgm:styleLbl name="solidBgAcc1">
    <dgm:fillClrLst meth="repeat">
      <a:schemeClr val="lt1"/>
    </dgm:fillClrLst>
    <dgm:linClrLst>
      <a:schemeClr val="accent3"/>
      <a:schemeClr val="accent4"/>
    </dgm:linClrLst>
    <dgm:effectClrLst/>
    <dgm:txLinClrLst/>
    <dgm:txFillClrLst meth="repeat">
      <a:schemeClr val="dk1"/>
    </dgm:txFillClrLst>
    <dgm:txEffectClrLst/>
  </dgm:styleLbl>
  <dgm:styleLbl name="fg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align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bg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2"/>
    </dgm:linClrLst>
    <dgm:effectClrLst/>
    <dgm:txLinClrLst/>
    <dgm:txFillClrLst meth="repeat">
      <a:schemeClr val="dk1"/>
    </dgm:txFillClrLst>
    <dgm:txEffectClrLst/>
  </dgm:styleLbl>
  <dgm:styleLbl name="fgAcc2">
    <dgm:fillClrLst meth="repeat">
      <a:schemeClr val="lt1">
        <a:alpha val="90000"/>
      </a:schemeClr>
    </dgm:fillClrLst>
    <dgm:linClrLst>
      <a:schemeClr val="accent4"/>
    </dgm:linClrLst>
    <dgm:effectClrLst/>
    <dgm:txLinClrLst/>
    <dgm:txFillClrLst meth="repeat">
      <a:schemeClr val="dk1"/>
    </dgm:txFillClrLst>
    <dgm:txEffectClrLst/>
  </dgm:styleLbl>
  <dgm:styleLbl name="fgAcc3">
    <dgm:fillClrLst meth="repeat">
      <a:schemeClr val="lt1">
        <a:alpha val="90000"/>
      </a:schemeClr>
    </dgm:fillClrLst>
    <dgm:linClrLst>
      <a:schemeClr val="accent5"/>
    </dgm:linClrLst>
    <dgm:effectClrLst/>
    <dgm:txLinClrLst/>
    <dgm:txFillClrLst meth="repeat">
      <a:schemeClr val="dk1"/>
    </dgm:txFillClrLst>
    <dgm:txEffectClrLst/>
  </dgm:styleLbl>
  <dgm:styleLbl name="fgAcc4">
    <dgm:fillClrLst meth="repeat">
      <a:schemeClr val="lt1">
        <a:alpha val="90000"/>
      </a:schemeClr>
    </dgm:fillClrLst>
    <dgm:linClrLst>
      <a:schemeClr val="accent6"/>
    </dgm:linClrLst>
    <dgm:effectClrLst/>
    <dgm:txLinClrLst/>
    <dgm:txFillClrLst meth="repeat">
      <a:schemeClr val="dk1"/>
    </dgm:txFillClrLst>
    <dgm:txEffectClrLst/>
  </dgm:styleLbl>
  <dgm:styleLbl name="bgShp">
    <dgm:fillClrLst meth="repeat">
      <a:schemeClr val="accent3">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3">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2">
        <a:tint val="50000"/>
        <a:alpha val="40000"/>
      </a:schemeClr>
    </dgm:fillClrLst>
    <dgm:linClrLst meth="repeat">
      <a:schemeClr val="accent3"/>
    </dgm:linClrLst>
    <dgm:effectClrLst/>
    <dgm:txLinClrLst/>
    <dgm:txFillClrLst meth="repeat">
      <a:schemeClr val="lt1"/>
    </dgm:txFillClrLst>
    <dgm:txEffectClrLst/>
  </dgm:styleLbl>
  <dgm:styleLbl name="fgShp">
    <dgm:fillClrLst meth="repeat">
      <a:schemeClr val="accent3">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4.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5.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6.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940C679-E1FC-4B7C-B2C8-BCE10E0A95C3}" type="doc">
      <dgm:prSet loTypeId="urn:microsoft.com/office/officeart/2005/8/layout/vList2" loCatId="list" qsTypeId="urn:microsoft.com/office/officeart/2005/8/quickstyle/simple1" qsCatId="simple" csTypeId="urn:microsoft.com/office/officeart/2005/8/colors/accent0_3" csCatId="mainScheme" phldr="1"/>
      <dgm:spPr/>
      <dgm:t>
        <a:bodyPr/>
        <a:lstStyle/>
        <a:p>
          <a:endParaRPr lang="es-CR"/>
        </a:p>
      </dgm:t>
    </dgm:pt>
    <dgm:pt modelId="{2B7CA1DA-4772-4353-832D-080859BF5973}">
      <dgm:prSet phldrT="[Texto]" custT="1"/>
      <dgm:spPr/>
      <dgm:t>
        <a:bodyPr/>
        <a:lstStyle/>
        <a:p>
          <a:r>
            <a:rPr lang="es-CR" sz="1800" b="1">
              <a:latin typeface="+mn-lt"/>
            </a:rPr>
            <a:t>Estadísticas de agua del Marco para el Desarrollo de Estadísticas Ambientales</a:t>
          </a:r>
        </a:p>
      </dgm:t>
      <dgm:extLst>
        <a:ext uri="{E40237B7-FDA0-4F09-8148-C483321AD2D9}">
          <dgm14:cNvPr xmlns:dgm14="http://schemas.microsoft.com/office/drawing/2010/diagram" id="0" name="">
            <a:hlinkClick xmlns:r="http://schemas.openxmlformats.org/officeDocument/2006/relationships" r:id="rId1"/>
          </dgm14:cNvPr>
        </a:ext>
      </dgm:extLst>
    </dgm:pt>
    <dgm:pt modelId="{B066CEA2-209E-40B8-ADB4-E8A7FD6452FF}" type="parTrans" cxnId="{F8149A34-154D-4F45-B635-5E08CB8AF8B2}">
      <dgm:prSet/>
      <dgm:spPr/>
      <dgm:t>
        <a:bodyPr/>
        <a:lstStyle/>
        <a:p>
          <a:endParaRPr lang="es-CR" sz="1800" b="1">
            <a:latin typeface="+mn-lt"/>
          </a:endParaRPr>
        </a:p>
      </dgm:t>
    </dgm:pt>
    <dgm:pt modelId="{1C7722A5-BF2E-4D6B-A10B-138D71C86F28}" type="sibTrans" cxnId="{F8149A34-154D-4F45-B635-5E08CB8AF8B2}">
      <dgm:prSet/>
      <dgm:spPr/>
      <dgm:t>
        <a:bodyPr/>
        <a:lstStyle/>
        <a:p>
          <a:endParaRPr lang="es-CR" sz="1800" b="1">
            <a:latin typeface="+mn-lt"/>
          </a:endParaRPr>
        </a:p>
      </dgm:t>
    </dgm:pt>
    <dgm:pt modelId="{31B61A49-E08E-4425-9F0B-8D557866293C}">
      <dgm:prSet phldrT="[Texto]" custT="1"/>
      <dgm:spPr/>
      <dgm:t>
        <a:bodyPr/>
        <a:lstStyle/>
        <a:p>
          <a:r>
            <a:rPr lang="es-CR" sz="1800" b="1">
              <a:latin typeface="+mn-lt"/>
            </a:rPr>
            <a:t>Datos complementarios de estadísticas del agua</a:t>
          </a:r>
        </a:p>
      </dgm:t>
      <dgm:extLst>
        <a:ext uri="{E40237B7-FDA0-4F09-8148-C483321AD2D9}">
          <dgm14:cNvPr xmlns:dgm14="http://schemas.microsoft.com/office/drawing/2010/diagram" id="0" name="">
            <a:hlinkClick xmlns:r="http://schemas.openxmlformats.org/officeDocument/2006/relationships" r:id="rId2"/>
          </dgm14:cNvPr>
        </a:ext>
      </dgm:extLst>
    </dgm:pt>
    <dgm:pt modelId="{91C7741E-1252-4151-9BBC-A0488D41B63C}" type="parTrans" cxnId="{7296BC95-6E67-453D-96E9-4CA4A7875119}">
      <dgm:prSet/>
      <dgm:spPr/>
      <dgm:t>
        <a:bodyPr/>
        <a:lstStyle/>
        <a:p>
          <a:endParaRPr lang="es-CR" sz="1800" b="1">
            <a:latin typeface="+mn-lt"/>
          </a:endParaRPr>
        </a:p>
      </dgm:t>
    </dgm:pt>
    <dgm:pt modelId="{78D992AD-83D7-4B29-B3F7-E1615E914BF0}" type="sibTrans" cxnId="{7296BC95-6E67-453D-96E9-4CA4A7875119}">
      <dgm:prSet/>
      <dgm:spPr/>
      <dgm:t>
        <a:bodyPr/>
        <a:lstStyle/>
        <a:p>
          <a:endParaRPr lang="es-CR" sz="1800" b="1">
            <a:latin typeface="+mn-lt"/>
          </a:endParaRPr>
        </a:p>
      </dgm:t>
    </dgm:pt>
    <dgm:pt modelId="{D4A274A9-79B2-434B-ACF9-465881B51898}">
      <dgm:prSet phldrT="[Texto]" custT="1"/>
      <dgm:spPr/>
      <dgm:t>
        <a:bodyPr/>
        <a:lstStyle/>
        <a:p>
          <a:r>
            <a:rPr lang="es-CR" sz="1800" b="1">
              <a:latin typeface="+mn-lt"/>
            </a:rPr>
            <a:t>Indicadores </a:t>
          </a:r>
        </a:p>
      </dgm:t>
      <dgm:extLst>
        <a:ext uri="{E40237B7-FDA0-4F09-8148-C483321AD2D9}">
          <dgm14:cNvPr xmlns:dgm14="http://schemas.microsoft.com/office/drawing/2010/diagram" id="0" name="">
            <a:hlinkClick xmlns:r="http://schemas.openxmlformats.org/officeDocument/2006/relationships" r:id="rId3"/>
          </dgm14:cNvPr>
        </a:ext>
      </dgm:extLst>
    </dgm:pt>
    <dgm:pt modelId="{3F27D08F-CE00-4911-992E-BB7AE9F85644}" type="parTrans" cxnId="{6F571F18-262A-4A0A-BDB7-C55B6695895D}">
      <dgm:prSet/>
      <dgm:spPr/>
      <dgm:t>
        <a:bodyPr/>
        <a:lstStyle/>
        <a:p>
          <a:endParaRPr lang="es-CR" sz="1800" b="1">
            <a:latin typeface="+mn-lt"/>
          </a:endParaRPr>
        </a:p>
      </dgm:t>
    </dgm:pt>
    <dgm:pt modelId="{D043A608-7F3A-4C50-8378-7E5BE10D1157}" type="sibTrans" cxnId="{6F571F18-262A-4A0A-BDB7-C55B6695895D}">
      <dgm:prSet/>
      <dgm:spPr/>
      <dgm:t>
        <a:bodyPr/>
        <a:lstStyle/>
        <a:p>
          <a:endParaRPr lang="es-CR" sz="1800" b="1">
            <a:latin typeface="+mn-lt"/>
          </a:endParaRPr>
        </a:p>
      </dgm:t>
    </dgm:pt>
    <dgm:pt modelId="{D85C78C8-682C-405D-8743-0BBDBB568288}" type="pres">
      <dgm:prSet presAssocID="{6940C679-E1FC-4B7C-B2C8-BCE10E0A95C3}" presName="linear" presStyleCnt="0">
        <dgm:presLayoutVars>
          <dgm:animLvl val="lvl"/>
          <dgm:resizeHandles val="exact"/>
        </dgm:presLayoutVars>
      </dgm:prSet>
      <dgm:spPr/>
      <dgm:t>
        <a:bodyPr/>
        <a:lstStyle/>
        <a:p>
          <a:endParaRPr lang="es-ES"/>
        </a:p>
      </dgm:t>
    </dgm:pt>
    <dgm:pt modelId="{0112006C-AC9B-4C39-A788-DC5026140999}" type="pres">
      <dgm:prSet presAssocID="{2B7CA1DA-4772-4353-832D-080859BF5973}" presName="parentText" presStyleLbl="node1" presStyleIdx="0" presStyleCnt="3">
        <dgm:presLayoutVars>
          <dgm:chMax val="0"/>
          <dgm:bulletEnabled val="1"/>
        </dgm:presLayoutVars>
      </dgm:prSet>
      <dgm:spPr/>
      <dgm:t>
        <a:bodyPr/>
        <a:lstStyle/>
        <a:p>
          <a:endParaRPr lang="es-ES"/>
        </a:p>
      </dgm:t>
    </dgm:pt>
    <dgm:pt modelId="{077C3EF2-52DF-4045-AD8F-A344D5642C8C}" type="pres">
      <dgm:prSet presAssocID="{1C7722A5-BF2E-4D6B-A10B-138D71C86F28}" presName="spacer" presStyleCnt="0"/>
      <dgm:spPr/>
    </dgm:pt>
    <dgm:pt modelId="{9D1BBBF5-EF15-4BFA-B6D2-C0A0B170CD41}" type="pres">
      <dgm:prSet presAssocID="{31B61A49-E08E-4425-9F0B-8D557866293C}" presName="parentText" presStyleLbl="node1" presStyleIdx="1" presStyleCnt="3">
        <dgm:presLayoutVars>
          <dgm:chMax val="0"/>
          <dgm:bulletEnabled val="1"/>
        </dgm:presLayoutVars>
      </dgm:prSet>
      <dgm:spPr/>
      <dgm:t>
        <a:bodyPr/>
        <a:lstStyle/>
        <a:p>
          <a:endParaRPr lang="es-ES"/>
        </a:p>
      </dgm:t>
    </dgm:pt>
    <dgm:pt modelId="{8ED732C4-4DA1-422D-8106-2C3AC510BB10}" type="pres">
      <dgm:prSet presAssocID="{78D992AD-83D7-4B29-B3F7-E1615E914BF0}" presName="spacer" presStyleCnt="0"/>
      <dgm:spPr/>
    </dgm:pt>
    <dgm:pt modelId="{FCF10B1D-F00A-4CF4-B8DD-3DA9CAEBC2E0}" type="pres">
      <dgm:prSet presAssocID="{D4A274A9-79B2-434B-ACF9-465881B51898}" presName="parentText" presStyleLbl="node1" presStyleIdx="2" presStyleCnt="3">
        <dgm:presLayoutVars>
          <dgm:chMax val="0"/>
          <dgm:bulletEnabled val="1"/>
        </dgm:presLayoutVars>
      </dgm:prSet>
      <dgm:spPr/>
      <dgm:t>
        <a:bodyPr/>
        <a:lstStyle/>
        <a:p>
          <a:endParaRPr lang="es-ES"/>
        </a:p>
      </dgm:t>
    </dgm:pt>
  </dgm:ptLst>
  <dgm:cxnLst>
    <dgm:cxn modelId="{6F571F18-262A-4A0A-BDB7-C55B6695895D}" srcId="{6940C679-E1FC-4B7C-B2C8-BCE10E0A95C3}" destId="{D4A274A9-79B2-434B-ACF9-465881B51898}" srcOrd="2" destOrd="0" parTransId="{3F27D08F-CE00-4911-992E-BB7AE9F85644}" sibTransId="{D043A608-7F3A-4C50-8378-7E5BE10D1157}"/>
    <dgm:cxn modelId="{0842B9A6-550B-4F3E-97B5-0869BCC65976}" type="presOf" srcId="{6940C679-E1FC-4B7C-B2C8-BCE10E0A95C3}" destId="{D85C78C8-682C-405D-8743-0BBDBB568288}" srcOrd="0" destOrd="0" presId="urn:microsoft.com/office/officeart/2005/8/layout/vList2"/>
    <dgm:cxn modelId="{F8149A34-154D-4F45-B635-5E08CB8AF8B2}" srcId="{6940C679-E1FC-4B7C-B2C8-BCE10E0A95C3}" destId="{2B7CA1DA-4772-4353-832D-080859BF5973}" srcOrd="0" destOrd="0" parTransId="{B066CEA2-209E-40B8-ADB4-E8A7FD6452FF}" sibTransId="{1C7722A5-BF2E-4D6B-A10B-138D71C86F28}"/>
    <dgm:cxn modelId="{0CAD3BF4-F982-44B8-8B5F-2DCB06C60996}" type="presOf" srcId="{31B61A49-E08E-4425-9F0B-8D557866293C}" destId="{9D1BBBF5-EF15-4BFA-B6D2-C0A0B170CD41}" srcOrd="0" destOrd="0" presId="urn:microsoft.com/office/officeart/2005/8/layout/vList2"/>
    <dgm:cxn modelId="{7296BC95-6E67-453D-96E9-4CA4A7875119}" srcId="{6940C679-E1FC-4B7C-B2C8-BCE10E0A95C3}" destId="{31B61A49-E08E-4425-9F0B-8D557866293C}" srcOrd="1" destOrd="0" parTransId="{91C7741E-1252-4151-9BBC-A0488D41B63C}" sibTransId="{78D992AD-83D7-4B29-B3F7-E1615E914BF0}"/>
    <dgm:cxn modelId="{BB6777A1-C7C2-40AA-8E62-B863A29BCBE8}" type="presOf" srcId="{2B7CA1DA-4772-4353-832D-080859BF5973}" destId="{0112006C-AC9B-4C39-A788-DC5026140999}" srcOrd="0" destOrd="0" presId="urn:microsoft.com/office/officeart/2005/8/layout/vList2"/>
    <dgm:cxn modelId="{68B11C28-1454-443B-8276-4A590A6E4C31}" type="presOf" srcId="{D4A274A9-79B2-434B-ACF9-465881B51898}" destId="{FCF10B1D-F00A-4CF4-B8DD-3DA9CAEBC2E0}" srcOrd="0" destOrd="0" presId="urn:microsoft.com/office/officeart/2005/8/layout/vList2"/>
    <dgm:cxn modelId="{4A0ED320-0BB5-492F-857A-F1CAF5BE20FF}" type="presParOf" srcId="{D85C78C8-682C-405D-8743-0BBDBB568288}" destId="{0112006C-AC9B-4C39-A788-DC5026140999}" srcOrd="0" destOrd="0" presId="urn:microsoft.com/office/officeart/2005/8/layout/vList2"/>
    <dgm:cxn modelId="{694620AF-BFA3-463F-9078-D01E8418F2C4}" type="presParOf" srcId="{D85C78C8-682C-405D-8743-0BBDBB568288}" destId="{077C3EF2-52DF-4045-AD8F-A344D5642C8C}" srcOrd="1" destOrd="0" presId="urn:microsoft.com/office/officeart/2005/8/layout/vList2"/>
    <dgm:cxn modelId="{0EBA78F9-E3BB-4748-81F2-925C09910613}" type="presParOf" srcId="{D85C78C8-682C-405D-8743-0BBDBB568288}" destId="{9D1BBBF5-EF15-4BFA-B6D2-C0A0B170CD41}" srcOrd="2" destOrd="0" presId="urn:microsoft.com/office/officeart/2005/8/layout/vList2"/>
    <dgm:cxn modelId="{8D29B944-AD2F-44C5-B8EE-41C33049566B}" type="presParOf" srcId="{D85C78C8-682C-405D-8743-0BBDBB568288}" destId="{8ED732C4-4DA1-422D-8106-2C3AC510BB10}" srcOrd="3" destOrd="0" presId="urn:microsoft.com/office/officeart/2005/8/layout/vList2"/>
    <dgm:cxn modelId="{50A17041-1157-4FAF-8411-6FFEF8834AE7}" type="presParOf" srcId="{D85C78C8-682C-405D-8743-0BBDBB568288}" destId="{FCF10B1D-F00A-4CF4-B8DD-3DA9CAEBC2E0}" srcOrd="4" destOrd="0" presId="urn:microsoft.com/office/officeart/2005/8/layout/vList2"/>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3E674C61-2DD7-4EDF-8A2A-077FFD0790CC}" type="doc">
      <dgm:prSet loTypeId="urn:microsoft.com/office/officeart/2005/8/layout/vList2" loCatId="list" qsTypeId="urn:microsoft.com/office/officeart/2005/8/quickstyle/simple1" qsCatId="simple" csTypeId="urn:microsoft.com/office/officeart/2005/8/colors/colorful3" csCatId="colorful" phldr="1"/>
      <dgm:spPr/>
      <dgm:t>
        <a:bodyPr/>
        <a:lstStyle/>
        <a:p>
          <a:endParaRPr lang="es-ES"/>
        </a:p>
      </dgm:t>
    </dgm:pt>
    <dgm:pt modelId="{C08FD44C-5481-419B-BA97-A8702B97A061}">
      <dgm:prSet phldrT="[Texto]" custT="1"/>
      <dgm:spPr>
        <a:solidFill>
          <a:schemeClr val="tx2"/>
        </a:solidFill>
      </dgm:spPr>
      <dgm:t>
        <a:bodyPr/>
        <a:lstStyle/>
        <a:p>
          <a:r>
            <a:rPr lang="es-ES" sz="1800">
              <a:latin typeface="+mn-lt"/>
            </a:rPr>
            <a:t>Componente 1: Condiciones y calidad ambiental</a:t>
          </a:r>
        </a:p>
      </dgm:t>
      <dgm:extLst>
        <a:ext uri="{E40237B7-FDA0-4F09-8148-C483321AD2D9}">
          <dgm14:cNvPr xmlns:dgm14="http://schemas.microsoft.com/office/drawing/2010/diagram" id="0" name="">
            <a:hlinkClick xmlns:r="http://schemas.openxmlformats.org/officeDocument/2006/relationships" r:id="rId1"/>
          </dgm14:cNvPr>
        </a:ext>
      </dgm:extLst>
    </dgm:pt>
    <dgm:pt modelId="{3293CF13-9B14-410F-B7F6-01E509D07FC4}" type="parTrans" cxnId="{B686C081-71E7-46D1-84B9-E3CA766539DD}">
      <dgm:prSet/>
      <dgm:spPr/>
      <dgm:t>
        <a:bodyPr/>
        <a:lstStyle/>
        <a:p>
          <a:endParaRPr lang="es-ES" sz="1800"/>
        </a:p>
      </dgm:t>
    </dgm:pt>
    <dgm:pt modelId="{193F919C-0523-4751-8FDE-AB5663611CD1}" type="sibTrans" cxnId="{B686C081-71E7-46D1-84B9-E3CA766539DD}">
      <dgm:prSet/>
      <dgm:spPr/>
      <dgm:t>
        <a:bodyPr/>
        <a:lstStyle/>
        <a:p>
          <a:endParaRPr lang="es-ES" sz="1800"/>
        </a:p>
      </dgm:t>
    </dgm:pt>
    <dgm:pt modelId="{8D587B58-5AF0-4AC2-BB43-D681FCB8CD69}">
      <dgm:prSet phldrT="[Texto]" custT="1"/>
      <dgm:spPr>
        <a:solidFill>
          <a:schemeClr val="tx2"/>
        </a:solidFill>
      </dgm:spPr>
      <dgm:t>
        <a:bodyPr/>
        <a:lstStyle/>
        <a:p>
          <a:r>
            <a:rPr lang="es-ES" sz="1800"/>
            <a:t>Componente 2: Recursos ambientales y su utilización</a:t>
          </a:r>
        </a:p>
      </dgm:t>
      <dgm:extLst>
        <a:ext uri="{E40237B7-FDA0-4F09-8148-C483321AD2D9}">
          <dgm14:cNvPr xmlns:dgm14="http://schemas.microsoft.com/office/drawing/2010/diagram" id="0" name="">
            <a:hlinkClick xmlns:r="http://schemas.openxmlformats.org/officeDocument/2006/relationships" r:id="rId2"/>
          </dgm14:cNvPr>
        </a:ext>
      </dgm:extLst>
    </dgm:pt>
    <dgm:pt modelId="{EBDB1F6D-0002-471B-87B9-940693A94F54}" type="parTrans" cxnId="{5C10C769-6637-42F8-B8EE-07CBC99B6AF0}">
      <dgm:prSet/>
      <dgm:spPr/>
      <dgm:t>
        <a:bodyPr/>
        <a:lstStyle/>
        <a:p>
          <a:endParaRPr lang="es-ES" sz="1800"/>
        </a:p>
      </dgm:t>
    </dgm:pt>
    <dgm:pt modelId="{F2B85A8B-9E85-49CF-BF82-D002017FB856}" type="sibTrans" cxnId="{5C10C769-6637-42F8-B8EE-07CBC99B6AF0}">
      <dgm:prSet/>
      <dgm:spPr/>
      <dgm:t>
        <a:bodyPr/>
        <a:lstStyle/>
        <a:p>
          <a:endParaRPr lang="es-ES" sz="1800"/>
        </a:p>
      </dgm:t>
    </dgm:pt>
    <dgm:pt modelId="{78FA3EE4-5BBE-48B8-AD88-B7DCF4067570}">
      <dgm:prSet phldrT="[Texto]" custT="1"/>
      <dgm:spPr>
        <a:solidFill>
          <a:schemeClr val="bg1">
            <a:lumMod val="75000"/>
          </a:schemeClr>
        </a:solidFill>
      </dgm:spPr>
      <dgm:t>
        <a:bodyPr/>
        <a:lstStyle/>
        <a:p>
          <a:r>
            <a:rPr lang="es-ES" sz="1800"/>
            <a:t>Componente 4: Eventos Extremos y Desastres</a:t>
          </a:r>
        </a:p>
      </dgm:t>
      <dgm:extLst>
        <a:ext uri="{E40237B7-FDA0-4F09-8148-C483321AD2D9}">
          <dgm14:cNvPr xmlns:dgm14="http://schemas.microsoft.com/office/drawing/2010/diagram" id="0" name="">
            <a:hlinkClick xmlns:r="http://schemas.openxmlformats.org/officeDocument/2006/relationships" r:id="rId3"/>
          </dgm14:cNvPr>
        </a:ext>
      </dgm:extLst>
    </dgm:pt>
    <dgm:pt modelId="{29BDB08B-137B-4EC7-8FC3-0CD814B6CCF7}" type="parTrans" cxnId="{90C6F4A3-3CD6-4338-BA7E-0A6B62ECE1B9}">
      <dgm:prSet/>
      <dgm:spPr/>
      <dgm:t>
        <a:bodyPr/>
        <a:lstStyle/>
        <a:p>
          <a:endParaRPr lang="es-ES" sz="1800"/>
        </a:p>
      </dgm:t>
    </dgm:pt>
    <dgm:pt modelId="{040D23AD-DEE7-49D8-A62D-E5FD75578075}" type="sibTrans" cxnId="{90C6F4A3-3CD6-4338-BA7E-0A6B62ECE1B9}">
      <dgm:prSet/>
      <dgm:spPr/>
      <dgm:t>
        <a:bodyPr/>
        <a:lstStyle/>
        <a:p>
          <a:endParaRPr lang="es-ES" sz="1800"/>
        </a:p>
      </dgm:t>
    </dgm:pt>
    <dgm:pt modelId="{D044ABFF-6B6B-45E2-9DD4-DC1F452810CB}">
      <dgm:prSet phldrT="[Texto]" custT="1"/>
      <dgm:spPr>
        <a:solidFill>
          <a:schemeClr val="tx2"/>
        </a:solidFill>
      </dgm:spPr>
      <dgm:t>
        <a:bodyPr/>
        <a:lstStyle/>
        <a:p>
          <a:r>
            <a:rPr lang="es-ES" sz="1800"/>
            <a:t>Componente 5: Hábitat humano y salud ambiental</a:t>
          </a:r>
        </a:p>
      </dgm:t>
      <dgm:extLst>
        <a:ext uri="{E40237B7-FDA0-4F09-8148-C483321AD2D9}">
          <dgm14:cNvPr xmlns:dgm14="http://schemas.microsoft.com/office/drawing/2010/diagram" id="0" name="">
            <a:hlinkClick xmlns:r="http://schemas.openxmlformats.org/officeDocument/2006/relationships" r:id="rId4"/>
          </dgm14:cNvPr>
        </a:ext>
      </dgm:extLst>
    </dgm:pt>
    <dgm:pt modelId="{AC972294-7CA3-446B-9D02-92F0D5775216}" type="parTrans" cxnId="{028D1156-BDB9-4F86-AEB3-08FB9E6B7F5A}">
      <dgm:prSet/>
      <dgm:spPr/>
      <dgm:t>
        <a:bodyPr/>
        <a:lstStyle/>
        <a:p>
          <a:endParaRPr lang="es-ES" sz="1800"/>
        </a:p>
      </dgm:t>
    </dgm:pt>
    <dgm:pt modelId="{66AB31D3-2252-42A4-B2D7-237A5672EDA2}" type="sibTrans" cxnId="{028D1156-BDB9-4F86-AEB3-08FB9E6B7F5A}">
      <dgm:prSet/>
      <dgm:spPr/>
      <dgm:t>
        <a:bodyPr/>
        <a:lstStyle/>
        <a:p>
          <a:endParaRPr lang="es-ES" sz="1800"/>
        </a:p>
      </dgm:t>
    </dgm:pt>
    <dgm:pt modelId="{1CD42A2E-CC92-42C6-A63B-0C62C6314160}">
      <dgm:prSet phldrT="[Texto]" custT="1"/>
      <dgm:spPr>
        <a:solidFill>
          <a:schemeClr val="tx2"/>
        </a:solidFill>
      </dgm:spPr>
      <dgm:t>
        <a:bodyPr/>
        <a:lstStyle/>
        <a:p>
          <a:r>
            <a:rPr lang="es-ES" sz="1800"/>
            <a:t>Componente 3: Residuos</a:t>
          </a:r>
        </a:p>
      </dgm:t>
      <dgm:extLst>
        <a:ext uri="{E40237B7-FDA0-4F09-8148-C483321AD2D9}">
          <dgm14:cNvPr xmlns:dgm14="http://schemas.microsoft.com/office/drawing/2010/diagram" id="0" name="">
            <a:hlinkClick xmlns:r="http://schemas.openxmlformats.org/officeDocument/2006/relationships" r:id="rId5"/>
          </dgm14:cNvPr>
        </a:ext>
      </dgm:extLst>
    </dgm:pt>
    <dgm:pt modelId="{7A3AE480-3CDF-4601-ABA5-AE309592309A}" type="parTrans" cxnId="{275247A4-6B4F-441C-9894-E026CCD4E7AC}">
      <dgm:prSet/>
      <dgm:spPr/>
      <dgm:t>
        <a:bodyPr/>
        <a:lstStyle/>
        <a:p>
          <a:endParaRPr lang="es-ES" sz="1800"/>
        </a:p>
      </dgm:t>
    </dgm:pt>
    <dgm:pt modelId="{07959DED-7251-48D5-8FF0-81E723D72FEB}" type="sibTrans" cxnId="{275247A4-6B4F-441C-9894-E026CCD4E7AC}">
      <dgm:prSet/>
      <dgm:spPr/>
      <dgm:t>
        <a:bodyPr/>
        <a:lstStyle/>
        <a:p>
          <a:endParaRPr lang="es-ES" sz="1800"/>
        </a:p>
      </dgm:t>
    </dgm:pt>
    <dgm:pt modelId="{B6345CB2-D77A-43E7-B040-4007F43520A2}">
      <dgm:prSet phldrT="[Texto]" custT="1"/>
      <dgm:spPr>
        <a:solidFill>
          <a:schemeClr val="bg1">
            <a:lumMod val="75000"/>
          </a:schemeClr>
        </a:solidFill>
      </dgm:spPr>
      <dgm:t>
        <a:bodyPr/>
        <a:lstStyle/>
        <a:p>
          <a:r>
            <a:rPr lang="es-ES" sz="1800"/>
            <a:t>Componente 6: Protección ambiental, gestión y participación/acción ciudadana</a:t>
          </a:r>
        </a:p>
      </dgm:t>
      <dgm:extLst>
        <a:ext uri="{E40237B7-FDA0-4F09-8148-C483321AD2D9}">
          <dgm14:cNvPr xmlns:dgm14="http://schemas.microsoft.com/office/drawing/2010/diagram" id="0" name="">
            <a:hlinkClick xmlns:r="http://schemas.openxmlformats.org/officeDocument/2006/relationships" r:id="rId6"/>
          </dgm14:cNvPr>
        </a:ext>
      </dgm:extLst>
    </dgm:pt>
    <dgm:pt modelId="{26C764E1-2A17-49EC-A9D6-C5072CD39AD8}" type="parTrans" cxnId="{28054BE1-CB3B-43EB-B881-4835D53AEF86}">
      <dgm:prSet/>
      <dgm:spPr/>
      <dgm:t>
        <a:bodyPr/>
        <a:lstStyle/>
        <a:p>
          <a:endParaRPr lang="es-ES"/>
        </a:p>
      </dgm:t>
    </dgm:pt>
    <dgm:pt modelId="{C08996B9-10C4-4335-B7B2-4F5689A98572}" type="sibTrans" cxnId="{28054BE1-CB3B-43EB-B881-4835D53AEF86}">
      <dgm:prSet/>
      <dgm:spPr/>
      <dgm:t>
        <a:bodyPr/>
        <a:lstStyle/>
        <a:p>
          <a:endParaRPr lang="es-ES"/>
        </a:p>
      </dgm:t>
    </dgm:pt>
    <dgm:pt modelId="{79ACFD3E-41EA-4FFC-9B3D-CEB5DDB0D2C2}" type="pres">
      <dgm:prSet presAssocID="{3E674C61-2DD7-4EDF-8A2A-077FFD0790CC}" presName="linear" presStyleCnt="0">
        <dgm:presLayoutVars>
          <dgm:animLvl val="lvl"/>
          <dgm:resizeHandles val="exact"/>
        </dgm:presLayoutVars>
      </dgm:prSet>
      <dgm:spPr/>
      <dgm:t>
        <a:bodyPr/>
        <a:lstStyle/>
        <a:p>
          <a:endParaRPr lang="es-ES"/>
        </a:p>
      </dgm:t>
    </dgm:pt>
    <dgm:pt modelId="{856210F9-FF3E-4B78-9B9B-4FE65902A1A6}" type="pres">
      <dgm:prSet presAssocID="{C08FD44C-5481-419B-BA97-A8702B97A061}" presName="parentText" presStyleLbl="node1" presStyleIdx="0" presStyleCnt="6">
        <dgm:presLayoutVars>
          <dgm:chMax val="0"/>
          <dgm:bulletEnabled val="1"/>
        </dgm:presLayoutVars>
      </dgm:prSet>
      <dgm:spPr/>
      <dgm:t>
        <a:bodyPr/>
        <a:lstStyle/>
        <a:p>
          <a:endParaRPr lang="es-ES"/>
        </a:p>
      </dgm:t>
    </dgm:pt>
    <dgm:pt modelId="{C3970870-7843-4065-9F49-6E8FBFB21EA3}" type="pres">
      <dgm:prSet presAssocID="{193F919C-0523-4751-8FDE-AB5663611CD1}" presName="spacer" presStyleCnt="0"/>
      <dgm:spPr/>
    </dgm:pt>
    <dgm:pt modelId="{D31D7742-1D1E-4140-B54E-289F3A4BB4DC}" type="pres">
      <dgm:prSet presAssocID="{8D587B58-5AF0-4AC2-BB43-D681FCB8CD69}" presName="parentText" presStyleLbl="node1" presStyleIdx="1" presStyleCnt="6">
        <dgm:presLayoutVars>
          <dgm:chMax val="0"/>
          <dgm:bulletEnabled val="1"/>
        </dgm:presLayoutVars>
      </dgm:prSet>
      <dgm:spPr/>
      <dgm:t>
        <a:bodyPr/>
        <a:lstStyle/>
        <a:p>
          <a:endParaRPr lang="es-ES"/>
        </a:p>
      </dgm:t>
    </dgm:pt>
    <dgm:pt modelId="{40414150-38E4-493D-8402-5B7590A92DFE}" type="pres">
      <dgm:prSet presAssocID="{F2B85A8B-9E85-49CF-BF82-D002017FB856}" presName="spacer" presStyleCnt="0"/>
      <dgm:spPr/>
    </dgm:pt>
    <dgm:pt modelId="{04E5D446-508E-48B1-8F9E-0773055383CE}" type="pres">
      <dgm:prSet presAssocID="{1CD42A2E-CC92-42C6-A63B-0C62C6314160}" presName="parentText" presStyleLbl="node1" presStyleIdx="2" presStyleCnt="6">
        <dgm:presLayoutVars>
          <dgm:chMax val="0"/>
          <dgm:bulletEnabled val="1"/>
        </dgm:presLayoutVars>
      </dgm:prSet>
      <dgm:spPr/>
      <dgm:t>
        <a:bodyPr/>
        <a:lstStyle/>
        <a:p>
          <a:endParaRPr lang="es-ES"/>
        </a:p>
      </dgm:t>
    </dgm:pt>
    <dgm:pt modelId="{9BEB9C9B-3A19-4A18-97C7-830F486C3D56}" type="pres">
      <dgm:prSet presAssocID="{07959DED-7251-48D5-8FF0-81E723D72FEB}" presName="spacer" presStyleCnt="0"/>
      <dgm:spPr/>
    </dgm:pt>
    <dgm:pt modelId="{942C3303-DD67-495B-B473-0DD24D607212}" type="pres">
      <dgm:prSet presAssocID="{78FA3EE4-5BBE-48B8-AD88-B7DCF4067570}" presName="parentText" presStyleLbl="node1" presStyleIdx="3" presStyleCnt="6">
        <dgm:presLayoutVars>
          <dgm:chMax val="0"/>
          <dgm:bulletEnabled val="1"/>
        </dgm:presLayoutVars>
      </dgm:prSet>
      <dgm:spPr/>
      <dgm:t>
        <a:bodyPr/>
        <a:lstStyle/>
        <a:p>
          <a:endParaRPr lang="es-ES"/>
        </a:p>
      </dgm:t>
    </dgm:pt>
    <dgm:pt modelId="{382145F0-F09E-4EA0-AF27-3E18F4218E54}" type="pres">
      <dgm:prSet presAssocID="{040D23AD-DEE7-49D8-A62D-E5FD75578075}" presName="spacer" presStyleCnt="0"/>
      <dgm:spPr/>
    </dgm:pt>
    <dgm:pt modelId="{5C2C0F64-BB59-4997-B27B-24705184D2D3}" type="pres">
      <dgm:prSet presAssocID="{D044ABFF-6B6B-45E2-9DD4-DC1F452810CB}" presName="parentText" presStyleLbl="node1" presStyleIdx="4" presStyleCnt="6">
        <dgm:presLayoutVars>
          <dgm:chMax val="0"/>
          <dgm:bulletEnabled val="1"/>
        </dgm:presLayoutVars>
      </dgm:prSet>
      <dgm:spPr/>
      <dgm:t>
        <a:bodyPr/>
        <a:lstStyle/>
        <a:p>
          <a:endParaRPr lang="es-ES"/>
        </a:p>
      </dgm:t>
    </dgm:pt>
    <dgm:pt modelId="{68ADF40A-A391-402A-8805-31752C014783}" type="pres">
      <dgm:prSet presAssocID="{66AB31D3-2252-42A4-B2D7-237A5672EDA2}" presName="spacer" presStyleCnt="0"/>
      <dgm:spPr/>
    </dgm:pt>
    <dgm:pt modelId="{5E8510CC-BB87-4E6C-B4BD-9565EFC9F59E}" type="pres">
      <dgm:prSet presAssocID="{B6345CB2-D77A-43E7-B040-4007F43520A2}" presName="parentText" presStyleLbl="node1" presStyleIdx="5" presStyleCnt="6">
        <dgm:presLayoutVars>
          <dgm:chMax val="0"/>
          <dgm:bulletEnabled val="1"/>
        </dgm:presLayoutVars>
      </dgm:prSet>
      <dgm:spPr/>
      <dgm:t>
        <a:bodyPr/>
        <a:lstStyle/>
        <a:p>
          <a:endParaRPr lang="es-ES"/>
        </a:p>
      </dgm:t>
    </dgm:pt>
  </dgm:ptLst>
  <dgm:cxnLst>
    <dgm:cxn modelId="{5C10C769-6637-42F8-B8EE-07CBC99B6AF0}" srcId="{3E674C61-2DD7-4EDF-8A2A-077FFD0790CC}" destId="{8D587B58-5AF0-4AC2-BB43-D681FCB8CD69}" srcOrd="1" destOrd="0" parTransId="{EBDB1F6D-0002-471B-87B9-940693A94F54}" sibTransId="{F2B85A8B-9E85-49CF-BF82-D002017FB856}"/>
    <dgm:cxn modelId="{237B54CF-F648-4FD6-8067-117051907391}" type="presOf" srcId="{1CD42A2E-CC92-42C6-A63B-0C62C6314160}" destId="{04E5D446-508E-48B1-8F9E-0773055383CE}" srcOrd="0" destOrd="0" presId="urn:microsoft.com/office/officeart/2005/8/layout/vList2"/>
    <dgm:cxn modelId="{B686C081-71E7-46D1-84B9-E3CA766539DD}" srcId="{3E674C61-2DD7-4EDF-8A2A-077FFD0790CC}" destId="{C08FD44C-5481-419B-BA97-A8702B97A061}" srcOrd="0" destOrd="0" parTransId="{3293CF13-9B14-410F-B7F6-01E509D07FC4}" sibTransId="{193F919C-0523-4751-8FDE-AB5663611CD1}"/>
    <dgm:cxn modelId="{1B743691-CA75-4C7D-8CC7-02A481B92F79}" type="presOf" srcId="{C08FD44C-5481-419B-BA97-A8702B97A061}" destId="{856210F9-FF3E-4B78-9B9B-4FE65902A1A6}" srcOrd="0" destOrd="0" presId="urn:microsoft.com/office/officeart/2005/8/layout/vList2"/>
    <dgm:cxn modelId="{90C6F4A3-3CD6-4338-BA7E-0A6B62ECE1B9}" srcId="{3E674C61-2DD7-4EDF-8A2A-077FFD0790CC}" destId="{78FA3EE4-5BBE-48B8-AD88-B7DCF4067570}" srcOrd="3" destOrd="0" parTransId="{29BDB08B-137B-4EC7-8FC3-0CD814B6CCF7}" sibTransId="{040D23AD-DEE7-49D8-A62D-E5FD75578075}"/>
    <dgm:cxn modelId="{028D1156-BDB9-4F86-AEB3-08FB9E6B7F5A}" srcId="{3E674C61-2DD7-4EDF-8A2A-077FFD0790CC}" destId="{D044ABFF-6B6B-45E2-9DD4-DC1F452810CB}" srcOrd="4" destOrd="0" parTransId="{AC972294-7CA3-446B-9D02-92F0D5775216}" sibTransId="{66AB31D3-2252-42A4-B2D7-237A5672EDA2}"/>
    <dgm:cxn modelId="{9998EC01-79BB-4ED6-B923-AF8CD1AE4785}" type="presOf" srcId="{8D587B58-5AF0-4AC2-BB43-D681FCB8CD69}" destId="{D31D7742-1D1E-4140-B54E-289F3A4BB4DC}" srcOrd="0" destOrd="0" presId="urn:microsoft.com/office/officeart/2005/8/layout/vList2"/>
    <dgm:cxn modelId="{3D1B3D9E-8219-40F4-B18C-0226595E1725}" type="presOf" srcId="{B6345CB2-D77A-43E7-B040-4007F43520A2}" destId="{5E8510CC-BB87-4E6C-B4BD-9565EFC9F59E}" srcOrd="0" destOrd="0" presId="urn:microsoft.com/office/officeart/2005/8/layout/vList2"/>
    <dgm:cxn modelId="{167B15D6-65B2-4A20-A293-B459A8938EDB}" type="presOf" srcId="{3E674C61-2DD7-4EDF-8A2A-077FFD0790CC}" destId="{79ACFD3E-41EA-4FFC-9B3D-CEB5DDB0D2C2}" srcOrd="0" destOrd="0" presId="urn:microsoft.com/office/officeart/2005/8/layout/vList2"/>
    <dgm:cxn modelId="{B975E3E0-A378-4F4E-B547-1CFA238DC4A8}" type="presOf" srcId="{D044ABFF-6B6B-45E2-9DD4-DC1F452810CB}" destId="{5C2C0F64-BB59-4997-B27B-24705184D2D3}" srcOrd="0" destOrd="0" presId="urn:microsoft.com/office/officeart/2005/8/layout/vList2"/>
    <dgm:cxn modelId="{467349B3-A26D-4FC4-914E-B53E3DDCD0FD}" type="presOf" srcId="{78FA3EE4-5BBE-48B8-AD88-B7DCF4067570}" destId="{942C3303-DD67-495B-B473-0DD24D607212}" srcOrd="0" destOrd="0" presId="urn:microsoft.com/office/officeart/2005/8/layout/vList2"/>
    <dgm:cxn modelId="{275247A4-6B4F-441C-9894-E026CCD4E7AC}" srcId="{3E674C61-2DD7-4EDF-8A2A-077FFD0790CC}" destId="{1CD42A2E-CC92-42C6-A63B-0C62C6314160}" srcOrd="2" destOrd="0" parTransId="{7A3AE480-3CDF-4601-ABA5-AE309592309A}" sibTransId="{07959DED-7251-48D5-8FF0-81E723D72FEB}"/>
    <dgm:cxn modelId="{28054BE1-CB3B-43EB-B881-4835D53AEF86}" srcId="{3E674C61-2DD7-4EDF-8A2A-077FFD0790CC}" destId="{B6345CB2-D77A-43E7-B040-4007F43520A2}" srcOrd="5" destOrd="0" parTransId="{26C764E1-2A17-49EC-A9D6-C5072CD39AD8}" sibTransId="{C08996B9-10C4-4335-B7B2-4F5689A98572}"/>
    <dgm:cxn modelId="{C0AD6B8B-927C-415A-94BE-DA153EEABE59}" type="presParOf" srcId="{79ACFD3E-41EA-4FFC-9B3D-CEB5DDB0D2C2}" destId="{856210F9-FF3E-4B78-9B9B-4FE65902A1A6}" srcOrd="0" destOrd="0" presId="urn:microsoft.com/office/officeart/2005/8/layout/vList2"/>
    <dgm:cxn modelId="{ED59E7F3-C74C-4199-BA75-3126DAA79CC3}" type="presParOf" srcId="{79ACFD3E-41EA-4FFC-9B3D-CEB5DDB0D2C2}" destId="{C3970870-7843-4065-9F49-6E8FBFB21EA3}" srcOrd="1" destOrd="0" presId="urn:microsoft.com/office/officeart/2005/8/layout/vList2"/>
    <dgm:cxn modelId="{5EF1F91C-17F9-4047-B791-7DAE3281E7FE}" type="presParOf" srcId="{79ACFD3E-41EA-4FFC-9B3D-CEB5DDB0D2C2}" destId="{D31D7742-1D1E-4140-B54E-289F3A4BB4DC}" srcOrd="2" destOrd="0" presId="urn:microsoft.com/office/officeart/2005/8/layout/vList2"/>
    <dgm:cxn modelId="{FD90E647-DAB7-4B19-8DF1-04B867531C2F}" type="presParOf" srcId="{79ACFD3E-41EA-4FFC-9B3D-CEB5DDB0D2C2}" destId="{40414150-38E4-493D-8402-5B7590A92DFE}" srcOrd="3" destOrd="0" presId="urn:microsoft.com/office/officeart/2005/8/layout/vList2"/>
    <dgm:cxn modelId="{A41EF4C4-38AB-488B-A70E-80A91E4F211E}" type="presParOf" srcId="{79ACFD3E-41EA-4FFC-9B3D-CEB5DDB0D2C2}" destId="{04E5D446-508E-48B1-8F9E-0773055383CE}" srcOrd="4" destOrd="0" presId="urn:microsoft.com/office/officeart/2005/8/layout/vList2"/>
    <dgm:cxn modelId="{A662D633-EF6A-458B-818A-DC1E64D2B3EE}" type="presParOf" srcId="{79ACFD3E-41EA-4FFC-9B3D-CEB5DDB0D2C2}" destId="{9BEB9C9B-3A19-4A18-97C7-830F486C3D56}" srcOrd="5" destOrd="0" presId="urn:microsoft.com/office/officeart/2005/8/layout/vList2"/>
    <dgm:cxn modelId="{0C330375-1EDB-459D-AE88-654600C141DA}" type="presParOf" srcId="{79ACFD3E-41EA-4FFC-9B3D-CEB5DDB0D2C2}" destId="{942C3303-DD67-495B-B473-0DD24D607212}" srcOrd="6" destOrd="0" presId="urn:microsoft.com/office/officeart/2005/8/layout/vList2"/>
    <dgm:cxn modelId="{7277CF40-C147-400C-B846-B56B31A85DF3}" type="presParOf" srcId="{79ACFD3E-41EA-4FFC-9B3D-CEB5DDB0D2C2}" destId="{382145F0-F09E-4EA0-AF27-3E18F4218E54}" srcOrd="7" destOrd="0" presId="urn:microsoft.com/office/officeart/2005/8/layout/vList2"/>
    <dgm:cxn modelId="{11948219-3824-4320-963F-72AD722CB67E}" type="presParOf" srcId="{79ACFD3E-41EA-4FFC-9B3D-CEB5DDB0D2C2}" destId="{5C2C0F64-BB59-4997-B27B-24705184D2D3}" srcOrd="8" destOrd="0" presId="urn:microsoft.com/office/officeart/2005/8/layout/vList2"/>
    <dgm:cxn modelId="{22C939C5-C656-4A18-B2C6-25D619DD29C8}" type="presParOf" srcId="{79ACFD3E-41EA-4FFC-9B3D-CEB5DDB0D2C2}" destId="{68ADF40A-A391-402A-8805-31752C014783}" srcOrd="9" destOrd="0" presId="urn:microsoft.com/office/officeart/2005/8/layout/vList2"/>
    <dgm:cxn modelId="{538FAB2D-376D-4F4A-AB5C-162DF9DD9627}" type="presParOf" srcId="{79ACFD3E-41EA-4FFC-9B3D-CEB5DDB0D2C2}" destId="{5E8510CC-BB87-4E6C-B4BD-9565EFC9F59E}" srcOrd="10" destOrd="0" presId="urn:microsoft.com/office/officeart/2005/8/layout/vList2"/>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3.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Lst>
  <dgm:cxnLst>
    <dgm:cxn modelId="{67637504-F3C6-4C0A-BEC6-22DC9AFEAD25}" type="presOf" srcId="{D018769F-2D52-4A2A-8172-48DC5DAAFDED}" destId="{EEDA7CCB-FC2A-4B71-9D82-272BF74CFD10}" srcOrd="0" destOrd="0" presId="urn:microsoft.com/office/officeart/2005/8/layout/default"/>
  </dgm:cxnLst>
  <dgm:bg/>
  <dgm:whole/>
  <dgm:extLst>
    <a:ext uri="http://schemas.microsoft.com/office/drawing/2008/diagram">
      <dsp:dataModelExt xmlns:dsp="http://schemas.microsoft.com/office/drawing/2008/diagram" relId="rId10" minVer="http://schemas.openxmlformats.org/drawingml/2006/diagram"/>
    </a:ext>
  </dgm:extLst>
</dgm:dataModel>
</file>

<file path=xl/diagrams/data4.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Lst>
  <dgm:cxnLst>
    <dgm:cxn modelId="{C22C8A96-F78C-4B7C-AAB9-586823A6F794}" type="presOf" srcId="{D018769F-2D52-4A2A-8172-48DC5DAAFDED}" destId="{EEDA7CCB-FC2A-4B71-9D82-272BF74CFD10}" srcOrd="0" destOrd="0" presId="urn:microsoft.com/office/officeart/2005/8/layout/default"/>
  </dgm:cxnLst>
  <dgm:bg/>
  <dgm:whole/>
  <dgm:extLst>
    <a:ext uri="http://schemas.microsoft.com/office/drawing/2008/diagram">
      <dsp:dataModelExt xmlns:dsp="http://schemas.microsoft.com/office/drawing/2008/diagram" relId="rId15" minVer="http://schemas.openxmlformats.org/drawingml/2006/diagram"/>
    </a:ext>
  </dgm:extLst>
</dgm:dataModel>
</file>

<file path=xl/diagrams/data5.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CE1B2D49-4A66-4A76-8A2C-6188E2F91B5F}">
      <dgm:prSet phldrT="[Texto]"/>
      <dgm:spPr>
        <a:solidFill>
          <a:srgbClr val="92D050"/>
        </a:solidFill>
      </dgm:spPr>
      <dgm:t>
        <a:bodyPr/>
        <a:lstStyle/>
        <a:p>
          <a:r>
            <a:rPr lang="es-CR"/>
            <a:t>Datos complementarios</a:t>
          </a:r>
        </a:p>
      </dgm:t>
    </dgm:pt>
    <dgm:pt modelId="{813F2E33-AEE6-464A-B600-7A4C3831DCF7}" type="parTrans" cxnId="{04CBF0D7-BC83-4E83-A141-C0898A699A7B}">
      <dgm:prSet/>
      <dgm:spPr/>
      <dgm:t>
        <a:bodyPr/>
        <a:lstStyle/>
        <a:p>
          <a:endParaRPr lang="es-CR"/>
        </a:p>
      </dgm:t>
    </dgm:pt>
    <dgm:pt modelId="{3E297F8F-F380-4A56-BDE0-284E9F2BA833}" type="sibTrans" cxnId="{04CBF0D7-BC83-4E83-A141-C0898A699A7B}">
      <dgm:prSet/>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 modelId="{F7C71AE3-2312-49F8-9B71-5EA4F4CE7329}" type="pres">
      <dgm:prSet presAssocID="{CE1B2D49-4A66-4A76-8A2C-6188E2F91B5F}" presName="node" presStyleLbl="node1" presStyleIdx="0" presStyleCnt="1" custScaleX="513265" custScaleY="171729" custLinFactNeighborX="-65099" custLinFactNeighborY="24931">
        <dgm:presLayoutVars>
          <dgm:bulletEnabled val="1"/>
        </dgm:presLayoutVars>
      </dgm:prSet>
      <dgm:spPr/>
      <dgm:t>
        <a:bodyPr/>
        <a:lstStyle/>
        <a:p>
          <a:endParaRPr lang="es-ES"/>
        </a:p>
      </dgm:t>
    </dgm:pt>
  </dgm:ptLst>
  <dgm:cxnLst>
    <dgm:cxn modelId="{28E2E405-AF18-4908-9111-A482798A5845}" type="presOf" srcId="{CE1B2D49-4A66-4A76-8A2C-6188E2F91B5F}" destId="{F7C71AE3-2312-49F8-9B71-5EA4F4CE7329}" srcOrd="0" destOrd="0" presId="urn:microsoft.com/office/officeart/2005/8/layout/default"/>
    <dgm:cxn modelId="{B8CD3E2B-EA60-4BD0-822B-8B9EB84A69EA}" type="presOf" srcId="{D018769F-2D52-4A2A-8172-48DC5DAAFDED}" destId="{EEDA7CCB-FC2A-4B71-9D82-272BF74CFD10}" srcOrd="0" destOrd="0" presId="urn:microsoft.com/office/officeart/2005/8/layout/default"/>
    <dgm:cxn modelId="{04CBF0D7-BC83-4E83-A141-C0898A699A7B}" srcId="{D018769F-2D52-4A2A-8172-48DC5DAAFDED}" destId="{CE1B2D49-4A66-4A76-8A2C-6188E2F91B5F}" srcOrd="0" destOrd="0" parTransId="{813F2E33-AEE6-464A-B600-7A4C3831DCF7}" sibTransId="{3E297F8F-F380-4A56-BDE0-284E9F2BA833}"/>
    <dgm:cxn modelId="{911A2C21-DCD6-475E-BF82-211275222B8A}" type="presParOf" srcId="{EEDA7CCB-FC2A-4B71-9D82-272BF74CFD10}" destId="{F7C71AE3-2312-49F8-9B71-5EA4F4CE7329}" srcOrd="0" destOrd="0" presId="urn:microsoft.com/office/officeart/2005/8/layout/defaul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6.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CE1B2D49-4A66-4A76-8A2C-6188E2F91B5F}">
      <dgm:prSet phldrT="[Texto]"/>
      <dgm:spPr>
        <a:solidFill>
          <a:srgbClr val="92D050"/>
        </a:solidFill>
      </dgm:spPr>
      <dgm:t>
        <a:bodyPr/>
        <a:lstStyle/>
        <a:p>
          <a:r>
            <a:rPr lang="es-CR"/>
            <a:t>Indicadores</a:t>
          </a:r>
        </a:p>
      </dgm:t>
    </dgm:pt>
    <dgm:pt modelId="{813F2E33-AEE6-464A-B600-7A4C3831DCF7}" type="parTrans" cxnId="{04CBF0D7-BC83-4E83-A141-C0898A699A7B}">
      <dgm:prSet/>
      <dgm:spPr/>
      <dgm:t>
        <a:bodyPr/>
        <a:lstStyle/>
        <a:p>
          <a:endParaRPr lang="es-CR"/>
        </a:p>
      </dgm:t>
    </dgm:pt>
    <dgm:pt modelId="{3E297F8F-F380-4A56-BDE0-284E9F2BA833}" type="sibTrans" cxnId="{04CBF0D7-BC83-4E83-A141-C0898A699A7B}">
      <dgm:prSet/>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 modelId="{F7C71AE3-2312-49F8-9B71-5EA4F4CE7329}" type="pres">
      <dgm:prSet presAssocID="{CE1B2D49-4A66-4A76-8A2C-6188E2F91B5F}" presName="node" presStyleLbl="node1" presStyleIdx="0" presStyleCnt="1" custScaleX="233761" custLinFactX="15867" custLinFactY="-29030" custLinFactNeighborX="100000" custLinFactNeighborY="-100000">
        <dgm:presLayoutVars>
          <dgm:bulletEnabled val="1"/>
        </dgm:presLayoutVars>
      </dgm:prSet>
      <dgm:spPr/>
      <dgm:t>
        <a:bodyPr/>
        <a:lstStyle/>
        <a:p>
          <a:endParaRPr lang="es-ES"/>
        </a:p>
      </dgm:t>
    </dgm:pt>
  </dgm:ptLst>
  <dgm:cxnLst>
    <dgm:cxn modelId="{8086E639-6B4D-4432-94AB-5195C15CFCF7}" type="presOf" srcId="{CE1B2D49-4A66-4A76-8A2C-6188E2F91B5F}" destId="{F7C71AE3-2312-49F8-9B71-5EA4F4CE7329}" srcOrd="0" destOrd="0" presId="urn:microsoft.com/office/officeart/2005/8/layout/default"/>
    <dgm:cxn modelId="{04CBF0D7-BC83-4E83-A141-C0898A699A7B}" srcId="{D018769F-2D52-4A2A-8172-48DC5DAAFDED}" destId="{CE1B2D49-4A66-4A76-8A2C-6188E2F91B5F}" srcOrd="0" destOrd="0" parTransId="{813F2E33-AEE6-464A-B600-7A4C3831DCF7}" sibTransId="{3E297F8F-F380-4A56-BDE0-284E9F2BA833}"/>
    <dgm:cxn modelId="{03B4B4E6-C7E4-4B29-BB8D-6DBDD61B74CD}" type="presOf" srcId="{D018769F-2D52-4A2A-8172-48DC5DAAFDED}" destId="{EEDA7CCB-FC2A-4B71-9D82-272BF74CFD10}" srcOrd="0" destOrd="0" presId="urn:microsoft.com/office/officeart/2005/8/layout/default"/>
    <dgm:cxn modelId="{009DA1DF-4450-4F59-8798-30910DE50055}" type="presParOf" srcId="{EEDA7CCB-FC2A-4B71-9D82-272BF74CFD10}" destId="{F7C71AE3-2312-49F8-9B71-5EA4F4CE7329}" srcOrd="0" destOrd="0" presId="urn:microsoft.com/office/officeart/2005/8/layout/defaul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112006C-AC9B-4C39-A788-DC5026140999}">
      <dsp:nvSpPr>
        <dsp:cNvPr id="0" name=""/>
        <dsp:cNvSpPr/>
      </dsp:nvSpPr>
      <dsp:spPr>
        <a:xfrm>
          <a:off x="0" y="4656"/>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Estadísticas de agua del Marco para el Desarrollo de Estadísticas Ambientales</a:t>
          </a:r>
        </a:p>
      </dsp:txBody>
      <dsp:txXfrm>
        <a:off x="25587" y="30243"/>
        <a:ext cx="8430661" cy="472986"/>
      </dsp:txXfrm>
    </dsp:sp>
    <dsp:sp modelId="{9D1BBBF5-EF15-4BFA-B6D2-C0A0B170CD41}">
      <dsp:nvSpPr>
        <dsp:cNvPr id="0" name=""/>
        <dsp:cNvSpPr/>
      </dsp:nvSpPr>
      <dsp:spPr>
        <a:xfrm>
          <a:off x="0" y="609456"/>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Datos complementarios de estadísticas del agua</a:t>
          </a:r>
        </a:p>
      </dsp:txBody>
      <dsp:txXfrm>
        <a:off x="25587" y="635043"/>
        <a:ext cx="8430661" cy="472986"/>
      </dsp:txXfrm>
    </dsp:sp>
    <dsp:sp modelId="{FCF10B1D-F00A-4CF4-B8DD-3DA9CAEBC2E0}">
      <dsp:nvSpPr>
        <dsp:cNvPr id="0" name=""/>
        <dsp:cNvSpPr/>
      </dsp:nvSpPr>
      <dsp:spPr>
        <a:xfrm>
          <a:off x="0" y="1214257"/>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Indicadores </a:t>
          </a:r>
        </a:p>
      </dsp:txBody>
      <dsp:txXfrm>
        <a:off x="25587" y="1239844"/>
        <a:ext cx="8430661" cy="472986"/>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856210F9-FF3E-4B78-9B9B-4FE65902A1A6}">
      <dsp:nvSpPr>
        <dsp:cNvPr id="0" name=""/>
        <dsp:cNvSpPr/>
      </dsp:nvSpPr>
      <dsp:spPr>
        <a:xfrm>
          <a:off x="0" y="96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latin typeface="+mn-lt"/>
            </a:rPr>
            <a:t>Componente 1: Condiciones y calidad ambiental</a:t>
          </a:r>
        </a:p>
      </dsp:txBody>
      <dsp:txXfrm>
        <a:off x="21018" y="30637"/>
        <a:ext cx="8073527" cy="388524"/>
      </dsp:txXfrm>
    </dsp:sp>
    <dsp:sp modelId="{D31D7742-1D1E-4140-B54E-289F3A4BB4DC}">
      <dsp:nvSpPr>
        <dsp:cNvPr id="0" name=""/>
        <dsp:cNvSpPr/>
      </dsp:nvSpPr>
      <dsp:spPr>
        <a:xfrm>
          <a:off x="0" y="4632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2: Recursos ambientales y su utilización</a:t>
          </a:r>
        </a:p>
      </dsp:txBody>
      <dsp:txXfrm>
        <a:off x="21018" y="484237"/>
        <a:ext cx="8073527" cy="388524"/>
      </dsp:txXfrm>
    </dsp:sp>
    <dsp:sp modelId="{04E5D446-508E-48B1-8F9E-0773055383CE}">
      <dsp:nvSpPr>
        <dsp:cNvPr id="0" name=""/>
        <dsp:cNvSpPr/>
      </dsp:nvSpPr>
      <dsp:spPr>
        <a:xfrm>
          <a:off x="0" y="9168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3: Residuos</a:t>
          </a:r>
        </a:p>
      </dsp:txBody>
      <dsp:txXfrm>
        <a:off x="21018" y="937837"/>
        <a:ext cx="8073527" cy="388524"/>
      </dsp:txXfrm>
    </dsp:sp>
    <dsp:sp modelId="{942C3303-DD67-495B-B473-0DD24D607212}">
      <dsp:nvSpPr>
        <dsp:cNvPr id="0" name=""/>
        <dsp:cNvSpPr/>
      </dsp:nvSpPr>
      <dsp:spPr>
        <a:xfrm>
          <a:off x="0" y="1370420"/>
          <a:ext cx="8115563" cy="430560"/>
        </a:xfrm>
        <a:prstGeom prst="roundRect">
          <a:avLst/>
        </a:prstGeom>
        <a:solidFill>
          <a:schemeClr val="bg1">
            <a:lumMod val="75000"/>
          </a:schemeClr>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4: Eventos Extremos y Desastres</a:t>
          </a:r>
        </a:p>
      </dsp:txBody>
      <dsp:txXfrm>
        <a:off x="21018" y="1391438"/>
        <a:ext cx="8073527" cy="388524"/>
      </dsp:txXfrm>
    </dsp:sp>
    <dsp:sp modelId="{5C2C0F64-BB59-4997-B27B-24705184D2D3}">
      <dsp:nvSpPr>
        <dsp:cNvPr id="0" name=""/>
        <dsp:cNvSpPr/>
      </dsp:nvSpPr>
      <dsp:spPr>
        <a:xfrm>
          <a:off x="0" y="1824020"/>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5: Hábitat humano y salud ambiental</a:t>
          </a:r>
        </a:p>
      </dsp:txBody>
      <dsp:txXfrm>
        <a:off x="21018" y="1845038"/>
        <a:ext cx="8073527" cy="388524"/>
      </dsp:txXfrm>
    </dsp:sp>
    <dsp:sp modelId="{5E8510CC-BB87-4E6C-B4BD-9565EFC9F59E}">
      <dsp:nvSpPr>
        <dsp:cNvPr id="0" name=""/>
        <dsp:cNvSpPr/>
      </dsp:nvSpPr>
      <dsp:spPr>
        <a:xfrm>
          <a:off x="0" y="2277620"/>
          <a:ext cx="8115563" cy="430560"/>
        </a:xfrm>
        <a:prstGeom prst="roundRect">
          <a:avLst/>
        </a:prstGeom>
        <a:solidFill>
          <a:schemeClr val="bg1">
            <a:lumMod val="75000"/>
          </a:schemeClr>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6: Protección ambiental, gestión y participación/acción ciudadana</a:t>
          </a:r>
        </a:p>
      </dsp:txBody>
      <dsp:txXfrm>
        <a:off x="21018" y="2298638"/>
        <a:ext cx="8073527" cy="388524"/>
      </dsp:txXfrm>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4.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5.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F7C71AE3-2312-49F8-9B71-5EA4F4CE7329}">
      <dsp:nvSpPr>
        <dsp:cNvPr id="0" name=""/>
        <dsp:cNvSpPr/>
      </dsp:nvSpPr>
      <dsp:spPr>
        <a:xfrm>
          <a:off x="0" y="577"/>
          <a:ext cx="2485472" cy="498955"/>
        </a:xfrm>
        <a:prstGeom prst="rect">
          <a:avLst/>
        </a:prstGeom>
        <a:solidFill>
          <a:srgbClr val="92D050"/>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72390" tIns="72390" rIns="72390" bIns="72390" numCol="1" spcCol="1270" anchor="ctr" anchorCtr="0">
          <a:noAutofit/>
        </a:bodyPr>
        <a:lstStyle/>
        <a:p>
          <a:pPr lvl="0" algn="ctr" defTabSz="844550">
            <a:lnSpc>
              <a:spcPct val="90000"/>
            </a:lnSpc>
            <a:spcBef>
              <a:spcPct val="0"/>
            </a:spcBef>
            <a:spcAft>
              <a:spcPct val="35000"/>
            </a:spcAft>
          </a:pPr>
          <a:r>
            <a:rPr lang="es-CR" sz="1900" kern="1200"/>
            <a:t>Datos complementarios</a:t>
          </a:r>
        </a:p>
      </dsp:txBody>
      <dsp:txXfrm>
        <a:off x="0" y="577"/>
        <a:ext cx="2485472" cy="498955"/>
      </dsp:txXfrm>
    </dsp:sp>
  </dsp:spTree>
</dsp:drawing>
</file>

<file path=xl/diagrams/drawing6.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F7C71AE3-2312-49F8-9B71-5EA4F4CE7329}">
      <dsp:nvSpPr>
        <dsp:cNvPr id="0" name=""/>
        <dsp:cNvSpPr/>
      </dsp:nvSpPr>
      <dsp:spPr>
        <a:xfrm>
          <a:off x="852337" y="0"/>
          <a:ext cx="1587124" cy="407371"/>
        </a:xfrm>
        <a:prstGeom prst="rect">
          <a:avLst/>
        </a:prstGeom>
        <a:solidFill>
          <a:srgbClr val="92D050"/>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ctr" defTabSz="800100">
            <a:lnSpc>
              <a:spcPct val="90000"/>
            </a:lnSpc>
            <a:spcBef>
              <a:spcPct val="0"/>
            </a:spcBef>
            <a:spcAft>
              <a:spcPct val="35000"/>
            </a:spcAft>
          </a:pPr>
          <a:r>
            <a:rPr lang="es-CR" sz="1800" kern="1200"/>
            <a:t>Indicadores</a:t>
          </a:r>
        </a:p>
      </dsp:txBody>
      <dsp:txXfrm>
        <a:off x="852337" y="0"/>
        <a:ext cx="1587124" cy="407371"/>
      </dsp:txXfrm>
    </dsp:sp>
  </dsp:spTree>
</dsp:drawing>
</file>

<file path=xl/diagrams/layout1.xml><?xml version="1.0" encoding="utf-8"?>
<dgm:layoutDef xmlns:dgm="http://schemas.openxmlformats.org/drawingml/2006/diagram" xmlns:a="http://schemas.openxmlformats.org/drawingml/2006/main" uniqueId="urn:microsoft.com/office/officeart/2005/8/layout/vList2">
  <dgm:title val=""/>
  <dgm:desc val=""/>
  <dgm:catLst>
    <dgm:cat type="list" pri="3000"/>
    <dgm:cat type="convert" pri="1000"/>
  </dgm:catLst>
  <dgm:sampData>
    <dgm:dataModel>
      <dgm:ptLst>
        <dgm:pt modelId="0" type="doc"/>
        <dgm:pt modelId="1">
          <dgm:prSet phldr="1"/>
        </dgm:pt>
        <dgm:pt modelId="11">
          <dgm:prSet phldr="1"/>
        </dgm:pt>
        <dgm:pt modelId="2">
          <dgm:prSet phldr="1"/>
        </dgm:pt>
        <dgm:pt modelId="21">
          <dgm:prSet phldr="1"/>
        </dgm:pt>
      </dgm:ptLst>
      <dgm:cxnLst>
        <dgm:cxn modelId="4" srcId="0" destId="1" srcOrd="0" destOrd="0"/>
        <dgm:cxn modelId="5" srcId="0" destId="2" srcOrd="1" destOrd="0"/>
        <dgm:cxn modelId="12" srcId="1" destId="11" srcOrd="0" destOrd="0"/>
        <dgm:cxn modelId="23" srcId="2" destId="21" srcOrd="0"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linear">
    <dgm:varLst>
      <dgm:animLvl val="lvl"/>
      <dgm:resizeHandles val="exact"/>
    </dgm:varLst>
    <dgm:alg type="lin">
      <dgm:param type="linDir" val="fromT"/>
      <dgm:param type="vertAlign" val="mid"/>
    </dgm:alg>
    <dgm:shape xmlns:r="http://schemas.openxmlformats.org/officeDocument/2006/relationships" r:blip="">
      <dgm:adjLst/>
    </dgm:shape>
    <dgm:presOf/>
    <dgm:constrLst>
      <dgm:constr type="w" for="ch" forName="parentText" refType="w"/>
      <dgm:constr type="h" for="ch" forName="parentText" refType="primFontSz" refFor="ch" refForName="parentText" fact="0.52"/>
      <dgm:constr type="w" for="ch" forName="childText" refType="w"/>
      <dgm:constr type="h" for="ch" forName="childText" refType="primFontSz" refFor="ch" refForName="parentText" fact="0.46"/>
      <dgm:constr type="h" for="ch" forName="parentText" op="equ"/>
      <dgm:constr type="primFontSz" for="ch" forName="parentText" op="equ" val="65"/>
      <dgm:constr type="primFontSz" for="ch" forName="childText" refType="primFontSz" refFor="ch" refForName="parentText" op="equ"/>
      <dgm:constr type="h" for="ch" forName="spacer" refType="primFontSz" refFor="ch" refForName="parentText" fact="0.08"/>
    </dgm:constrLst>
    <dgm:ruleLst>
      <dgm:rule type="primFontSz" for="ch" forName="parentText" val="5" fact="NaN" max="NaN"/>
    </dgm:ruleLst>
    <dgm:forEach name="Name0" axis="ch" ptType="node">
      <dgm:layoutNode name="parentText" styleLbl="node1">
        <dgm:varLst>
          <dgm:chMax val="0"/>
          <dgm:bulletEnabled val="1"/>
        </dgm:varLst>
        <dgm:alg type="tx">
          <dgm:param type="parTxLTRAlign" val="l"/>
          <dgm:param type="parTxRTLAlign" val="r"/>
        </dgm:alg>
        <dgm:shape xmlns:r="http://schemas.openxmlformats.org/officeDocument/2006/relationships" type="roundRect" r:blip="">
          <dgm:adjLst/>
        </dgm:shape>
        <dgm:presOf axis="self"/>
        <dgm:constrLst>
          <dgm:constr type="tMarg" refType="primFontSz" fact="0.3"/>
          <dgm:constr type="bMarg" refType="primFontSz" fact="0.3"/>
          <dgm:constr type="lMarg" refType="primFontSz" fact="0.3"/>
          <dgm:constr type="rMarg" refType="primFontSz" fact="0.3"/>
        </dgm:constrLst>
        <dgm:ruleLst>
          <dgm:rule type="h" val="INF" fact="NaN" max="NaN"/>
        </dgm:ruleLst>
      </dgm:layoutNode>
      <dgm:choose name="Name1">
        <dgm:if name="Name2" axis="ch" ptType="node" func="cnt" op="gte" val="1">
          <dgm:layoutNode name="childText" styleLbl="revTx">
            <dgm:varLst>
              <dgm:bulletEnabled val="1"/>
            </dgm:varLst>
            <dgm:alg type="tx">
              <dgm:param type="stBulletLvl" val="1"/>
              <dgm:param type="lnSpAfChP" val="20"/>
            </dgm:alg>
            <dgm:shape xmlns:r="http://schemas.openxmlformats.org/officeDocument/2006/relationships" type="rect" r:blip="">
              <dgm:adjLst/>
            </dgm:shape>
            <dgm:presOf axis="des" ptType="node"/>
            <dgm:constrLst>
              <dgm:constr type="tMarg" refType="primFontSz" fact="0.1"/>
              <dgm:constr type="bMarg" refType="primFontSz" fact="0.1"/>
              <dgm:constr type="lMarg" refType="w" fact="0.09"/>
            </dgm:constrLst>
            <dgm:ruleLst>
              <dgm:rule type="h" val="INF" fact="NaN" max="NaN"/>
            </dgm:ruleLst>
          </dgm:layoutNode>
        </dgm:if>
        <dgm:else name="Name3">
          <dgm:choose name="Name4">
            <dgm:if name="Name5" axis="par ch" ptType="doc node" func="cnt" op="gte" val="2">
              <dgm:forEach name="Name6" axis="followSib" ptType="sibTrans" cnt="1">
                <dgm:layoutNode name="spacer">
                  <dgm:alg type="sp"/>
                  <dgm:shape xmlns:r="http://schemas.openxmlformats.org/officeDocument/2006/relationships" r:blip="">
                    <dgm:adjLst/>
                  </dgm:shape>
                  <dgm:presOf/>
                  <dgm:constrLst/>
                  <dgm:ruleLst/>
                </dgm:layoutNode>
              </dgm:forEach>
            </dgm:if>
            <dgm:else name="Name7"/>
          </dgm:choose>
        </dgm:else>
      </dgm:choose>
    </dgm:forEach>
  </dgm:layoutNode>
</dgm:layoutDef>
</file>

<file path=xl/diagrams/layout2.xml><?xml version="1.0" encoding="utf-8"?>
<dgm:layoutDef xmlns:dgm="http://schemas.openxmlformats.org/drawingml/2006/diagram" xmlns:a="http://schemas.openxmlformats.org/drawingml/2006/main" uniqueId="urn:microsoft.com/office/officeart/2005/8/layout/vList2">
  <dgm:title val=""/>
  <dgm:desc val=""/>
  <dgm:catLst>
    <dgm:cat type="list" pri="3000"/>
    <dgm:cat type="convert" pri="1000"/>
  </dgm:catLst>
  <dgm:sampData>
    <dgm:dataModel>
      <dgm:ptLst>
        <dgm:pt modelId="0" type="doc"/>
        <dgm:pt modelId="1">
          <dgm:prSet phldr="1"/>
        </dgm:pt>
        <dgm:pt modelId="11">
          <dgm:prSet phldr="1"/>
        </dgm:pt>
        <dgm:pt modelId="2">
          <dgm:prSet phldr="1"/>
        </dgm:pt>
        <dgm:pt modelId="21">
          <dgm:prSet phldr="1"/>
        </dgm:pt>
      </dgm:ptLst>
      <dgm:cxnLst>
        <dgm:cxn modelId="4" srcId="0" destId="1" srcOrd="0" destOrd="0"/>
        <dgm:cxn modelId="5" srcId="0" destId="2" srcOrd="1" destOrd="0"/>
        <dgm:cxn modelId="12" srcId="1" destId="11" srcOrd="0" destOrd="0"/>
        <dgm:cxn modelId="23" srcId="2" destId="21" srcOrd="0"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linear">
    <dgm:varLst>
      <dgm:animLvl val="lvl"/>
      <dgm:resizeHandles val="exact"/>
    </dgm:varLst>
    <dgm:alg type="lin">
      <dgm:param type="linDir" val="fromT"/>
      <dgm:param type="vertAlign" val="mid"/>
    </dgm:alg>
    <dgm:shape xmlns:r="http://schemas.openxmlformats.org/officeDocument/2006/relationships" r:blip="">
      <dgm:adjLst/>
    </dgm:shape>
    <dgm:presOf/>
    <dgm:constrLst>
      <dgm:constr type="w" for="ch" forName="parentText" refType="w"/>
      <dgm:constr type="h" for="ch" forName="parentText" refType="primFontSz" refFor="ch" refForName="parentText" fact="0.52"/>
      <dgm:constr type="w" for="ch" forName="childText" refType="w"/>
      <dgm:constr type="h" for="ch" forName="childText" refType="primFontSz" refFor="ch" refForName="parentText" fact="0.46"/>
      <dgm:constr type="h" for="ch" forName="parentText" op="equ"/>
      <dgm:constr type="primFontSz" for="ch" forName="parentText" op="equ" val="65"/>
      <dgm:constr type="primFontSz" for="ch" forName="childText" refType="primFontSz" refFor="ch" refForName="parentText" op="equ"/>
      <dgm:constr type="h" for="ch" forName="spacer" refType="primFontSz" refFor="ch" refForName="parentText" fact="0.08"/>
    </dgm:constrLst>
    <dgm:ruleLst>
      <dgm:rule type="primFontSz" for="ch" forName="parentText" val="5" fact="NaN" max="NaN"/>
    </dgm:ruleLst>
    <dgm:forEach name="Name0" axis="ch" ptType="node">
      <dgm:layoutNode name="parentText" styleLbl="node1">
        <dgm:varLst>
          <dgm:chMax val="0"/>
          <dgm:bulletEnabled val="1"/>
        </dgm:varLst>
        <dgm:alg type="tx">
          <dgm:param type="parTxLTRAlign" val="l"/>
          <dgm:param type="parTxRTLAlign" val="r"/>
        </dgm:alg>
        <dgm:shape xmlns:r="http://schemas.openxmlformats.org/officeDocument/2006/relationships" type="roundRect" r:blip="">
          <dgm:adjLst/>
        </dgm:shape>
        <dgm:presOf axis="self"/>
        <dgm:constrLst>
          <dgm:constr type="tMarg" refType="primFontSz" fact="0.3"/>
          <dgm:constr type="bMarg" refType="primFontSz" fact="0.3"/>
          <dgm:constr type="lMarg" refType="primFontSz" fact="0.3"/>
          <dgm:constr type="rMarg" refType="primFontSz" fact="0.3"/>
        </dgm:constrLst>
        <dgm:ruleLst>
          <dgm:rule type="h" val="INF" fact="NaN" max="NaN"/>
        </dgm:ruleLst>
      </dgm:layoutNode>
      <dgm:choose name="Name1">
        <dgm:if name="Name2" axis="ch" ptType="node" func="cnt" op="gte" val="1">
          <dgm:layoutNode name="childText" styleLbl="revTx">
            <dgm:varLst>
              <dgm:bulletEnabled val="1"/>
            </dgm:varLst>
            <dgm:alg type="tx">
              <dgm:param type="stBulletLvl" val="1"/>
              <dgm:param type="lnSpAfChP" val="20"/>
            </dgm:alg>
            <dgm:shape xmlns:r="http://schemas.openxmlformats.org/officeDocument/2006/relationships" type="rect" r:blip="">
              <dgm:adjLst/>
            </dgm:shape>
            <dgm:presOf axis="des" ptType="node"/>
            <dgm:constrLst>
              <dgm:constr type="tMarg" refType="primFontSz" fact="0.1"/>
              <dgm:constr type="bMarg" refType="primFontSz" fact="0.1"/>
              <dgm:constr type="lMarg" refType="w" fact="0.09"/>
            </dgm:constrLst>
            <dgm:ruleLst>
              <dgm:rule type="h" val="INF" fact="NaN" max="NaN"/>
            </dgm:ruleLst>
          </dgm:layoutNode>
        </dgm:if>
        <dgm:else name="Name3">
          <dgm:choose name="Name4">
            <dgm:if name="Name5" axis="par ch" ptType="doc node" func="cnt" op="gte" val="2">
              <dgm:forEach name="Name6" axis="followSib" ptType="sibTrans" cnt="1">
                <dgm:layoutNode name="spacer">
                  <dgm:alg type="sp"/>
                  <dgm:shape xmlns:r="http://schemas.openxmlformats.org/officeDocument/2006/relationships" r:blip="">
                    <dgm:adjLst/>
                  </dgm:shape>
                  <dgm:presOf/>
                  <dgm:constrLst/>
                  <dgm:ruleLst/>
                </dgm:layoutNode>
              </dgm:forEach>
            </dgm:if>
            <dgm:else name="Name7"/>
          </dgm:choose>
        </dgm:else>
      </dgm:choose>
    </dgm:forEach>
  </dgm:layoutNode>
</dgm:layoutDef>
</file>

<file path=xl/diagrams/layout3.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4.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5.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6.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4.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5.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6.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diagramLayout" Target="../diagrams/layout1.xml"/><Relationship Id="rId2" Type="http://schemas.openxmlformats.org/officeDocument/2006/relationships/diagramData" Target="../diagrams/data1.xml"/><Relationship Id="rId1" Type="http://schemas.openxmlformats.org/officeDocument/2006/relationships/image" Target="../media/image1.png"/><Relationship Id="rId6" Type="http://schemas.microsoft.com/office/2007/relationships/diagramDrawing" Target="../diagrams/drawing1.xml"/><Relationship Id="rId5" Type="http://schemas.openxmlformats.org/officeDocument/2006/relationships/diagramColors" Target="../diagrams/colors1.xml"/><Relationship Id="rId4" Type="http://schemas.openxmlformats.org/officeDocument/2006/relationships/diagramQuickStyle" Target="../diagrams/quickStyle1.xml"/></Relationships>
</file>

<file path=xl/drawings/_rels/drawing4.xml.rels><?xml version="1.0" encoding="UTF-8" standalone="yes"?>
<Relationships xmlns="http://schemas.openxmlformats.org/package/2006/relationships"><Relationship Id="rId8" Type="http://schemas.openxmlformats.org/officeDocument/2006/relationships/diagramQuickStyle" Target="../diagrams/quickStyle3.xml"/><Relationship Id="rId13" Type="http://schemas.openxmlformats.org/officeDocument/2006/relationships/diagramQuickStyle" Target="../diagrams/quickStyle4.xml"/><Relationship Id="rId3" Type="http://schemas.openxmlformats.org/officeDocument/2006/relationships/diagramQuickStyle" Target="../diagrams/quickStyle2.xml"/><Relationship Id="rId7" Type="http://schemas.openxmlformats.org/officeDocument/2006/relationships/diagramLayout" Target="../diagrams/layout3.xml"/><Relationship Id="rId12" Type="http://schemas.openxmlformats.org/officeDocument/2006/relationships/diagramLayout" Target="../diagrams/layout4.xml"/><Relationship Id="rId2" Type="http://schemas.openxmlformats.org/officeDocument/2006/relationships/diagramLayout" Target="../diagrams/layout2.xml"/><Relationship Id="rId16" Type="http://schemas.openxmlformats.org/officeDocument/2006/relationships/image" Target="../media/image1.png"/><Relationship Id="rId1" Type="http://schemas.openxmlformats.org/officeDocument/2006/relationships/diagramData" Target="../diagrams/data2.xml"/><Relationship Id="rId6" Type="http://schemas.openxmlformats.org/officeDocument/2006/relationships/diagramData" Target="../diagrams/data3.xml"/><Relationship Id="rId11" Type="http://schemas.openxmlformats.org/officeDocument/2006/relationships/diagramData" Target="../diagrams/data4.xml"/><Relationship Id="rId5" Type="http://schemas.microsoft.com/office/2007/relationships/diagramDrawing" Target="../diagrams/drawing2.xml"/><Relationship Id="rId15" Type="http://schemas.microsoft.com/office/2007/relationships/diagramDrawing" Target="../diagrams/drawing4.xml"/><Relationship Id="rId10" Type="http://schemas.microsoft.com/office/2007/relationships/diagramDrawing" Target="../diagrams/drawing3.xml"/><Relationship Id="rId4" Type="http://schemas.openxmlformats.org/officeDocument/2006/relationships/diagramColors" Target="../diagrams/colors2.xml"/><Relationship Id="rId9" Type="http://schemas.openxmlformats.org/officeDocument/2006/relationships/diagramColors" Target="../diagrams/colors3.xml"/><Relationship Id="rId14" Type="http://schemas.openxmlformats.org/officeDocument/2006/relationships/diagramColors" Target="../diagrams/colors4.xml"/></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5.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7.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0.xml.rels><?xml version="1.0" encoding="UTF-8" standalone="yes"?>
<Relationships xmlns="http://schemas.openxmlformats.org/package/2006/relationships"><Relationship Id="rId1" Type="http://schemas.openxmlformats.org/officeDocument/2006/relationships/image" Target="../media/image1.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6.xml.rels><?xml version="1.0" encoding="UTF-8" standalone="yes"?>
<Relationships xmlns="http://schemas.openxmlformats.org/package/2006/relationships"><Relationship Id="rId1" Type="http://schemas.openxmlformats.org/officeDocument/2006/relationships/image" Target="../media/image1.png"/></Relationships>
</file>

<file path=xl/drawings/_rels/drawing37.xml.rels><?xml version="1.0" encoding="UTF-8" standalone="yes"?>
<Relationships xmlns="http://schemas.openxmlformats.org/package/2006/relationships"><Relationship Id="rId1" Type="http://schemas.openxmlformats.org/officeDocument/2006/relationships/image" Target="../media/image1.png"/></Relationships>
</file>

<file path=xl/drawings/_rels/drawing3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20.emf"/><Relationship Id="rId4" Type="http://schemas.openxmlformats.org/officeDocument/2006/relationships/image" Target="../media/image1.png"/></Relationships>
</file>

<file path=xl/drawings/_rels/drawing4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png"/></Relationships>
</file>

<file path=xl/drawings/_rels/drawing47.xml.rels><?xml version="1.0" encoding="UTF-8" standalone="yes"?>
<Relationships xmlns="http://schemas.openxmlformats.org/package/2006/relationships"><Relationship Id="rId3" Type="http://schemas.openxmlformats.org/officeDocument/2006/relationships/diagramQuickStyle" Target="../diagrams/quickStyle5.xml"/><Relationship Id="rId2" Type="http://schemas.openxmlformats.org/officeDocument/2006/relationships/diagramLayout" Target="../diagrams/layout5.xml"/><Relationship Id="rId1" Type="http://schemas.openxmlformats.org/officeDocument/2006/relationships/diagramData" Target="../diagrams/data5.xml"/><Relationship Id="rId6" Type="http://schemas.openxmlformats.org/officeDocument/2006/relationships/image" Target="../media/image1.png"/><Relationship Id="rId5" Type="http://schemas.microsoft.com/office/2007/relationships/diagramDrawing" Target="../diagrams/drawing5.xml"/><Relationship Id="rId4" Type="http://schemas.openxmlformats.org/officeDocument/2006/relationships/diagramColors" Target="../diagrams/colors5.xml"/></Relationships>
</file>

<file path=xl/drawings/_rels/drawing4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0.xml.rels><?xml version="1.0" encoding="UTF-8" standalone="yes"?>
<Relationships xmlns="http://schemas.openxmlformats.org/package/2006/relationships"><Relationship Id="rId1" Type="http://schemas.openxmlformats.org/officeDocument/2006/relationships/image" Target="../media/image21.png"/></Relationships>
</file>

<file path=xl/drawings/_rels/drawing5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4.xml.rels><?xml version="1.0" encoding="UTF-8" standalone="yes"?>
<Relationships xmlns="http://schemas.openxmlformats.org/package/2006/relationships"><Relationship Id="rId3" Type="http://schemas.openxmlformats.org/officeDocument/2006/relationships/diagramQuickStyle" Target="../diagrams/quickStyle6.xml"/><Relationship Id="rId2" Type="http://schemas.openxmlformats.org/officeDocument/2006/relationships/diagramLayout" Target="../diagrams/layout6.xml"/><Relationship Id="rId1" Type="http://schemas.openxmlformats.org/officeDocument/2006/relationships/diagramData" Target="../diagrams/data6.xml"/><Relationship Id="rId6" Type="http://schemas.openxmlformats.org/officeDocument/2006/relationships/image" Target="../media/image1.png"/><Relationship Id="rId5" Type="http://schemas.microsoft.com/office/2007/relationships/diagramDrawing" Target="../diagrams/drawing6.xml"/><Relationship Id="rId4" Type="http://schemas.openxmlformats.org/officeDocument/2006/relationships/diagramColors" Target="../diagrams/colors6.xml"/></Relationships>
</file>

<file path=xl/drawings/_rels/drawing55.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58.xml.rels><?xml version="1.0" encoding="UTF-8" standalone="yes"?>
<Relationships xmlns="http://schemas.openxmlformats.org/package/2006/relationships"><Relationship Id="rId1" Type="http://schemas.openxmlformats.org/officeDocument/2006/relationships/image" Target="../media/image20.emf"/></Relationships>
</file>

<file path=xl/drawings/_rels/drawing59.xml.rels><?xml version="1.0" encoding="UTF-8" standalone="yes"?>
<Relationships xmlns="http://schemas.openxmlformats.org/package/2006/relationships"><Relationship Id="rId1" Type="http://schemas.openxmlformats.org/officeDocument/2006/relationships/chart" Target="../charts/chart3.xml"/></Relationships>
</file>

<file path=xl/drawings/_rels/drawing62.xml.rels><?xml version="1.0" encoding="UTF-8" standalone="yes"?>
<Relationships xmlns="http://schemas.openxmlformats.org/package/2006/relationships"><Relationship Id="rId1" Type="http://schemas.openxmlformats.org/officeDocument/2006/relationships/chart" Target="../charts/chart4.xml"/></Relationships>
</file>

<file path=xl/drawings/_rels/drawing6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64.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chart" Target="../charts/chart5.xml"/><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image" Target="../media/image25.png"/></Relationships>
</file>

<file path=xl/drawings/_rels/drawing65.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emf"/><Relationship Id="rId4" Type="http://schemas.openxmlformats.org/officeDocument/2006/relationships/image" Target="../media/image31.png"/></Relationships>
</file>

<file path=xl/drawings/_rels/drawing66.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chart" Target="../charts/chart7.xml"/><Relationship Id="rId1" Type="http://schemas.openxmlformats.org/officeDocument/2006/relationships/chart" Target="../charts/chart6.xml"/></Relationships>
</file>

<file path=xl/drawings/_rels/drawing70.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 Id="rId9" Type="http://schemas.openxmlformats.org/officeDocument/2006/relationships/image" Target="../media/image40.png"/></Relationships>
</file>

<file path=xl/drawings/_rels/drawing71.xml.rels><?xml version="1.0" encoding="UTF-8" standalone="yes"?>
<Relationships xmlns="http://schemas.openxmlformats.org/package/2006/relationships"><Relationship Id="rId3" Type="http://schemas.openxmlformats.org/officeDocument/2006/relationships/image" Target="../media/image41.jpeg"/><Relationship Id="rId2" Type="http://schemas.openxmlformats.org/officeDocument/2006/relationships/chart" Target="../charts/chart10.xml"/><Relationship Id="rId1" Type="http://schemas.openxmlformats.org/officeDocument/2006/relationships/chart" Target="../charts/chart9.xml"/><Relationship Id="rId5" Type="http://schemas.openxmlformats.org/officeDocument/2006/relationships/chart" Target="../charts/chart11.xml"/><Relationship Id="rId4" Type="http://schemas.openxmlformats.org/officeDocument/2006/relationships/image" Target="../media/image42.png"/></Relationships>
</file>

<file path=xl/drawings/_rels/drawing75.xml.rels><?xml version="1.0" encoding="UTF-8" standalone="yes"?>
<Relationships xmlns="http://schemas.openxmlformats.org/package/2006/relationships"><Relationship Id="rId1" Type="http://schemas.openxmlformats.org/officeDocument/2006/relationships/image" Target="../media/image43.png"/></Relationships>
</file>

<file path=xl/drawings/_rels/drawing7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10</xdr:col>
      <xdr:colOff>709488</xdr:colOff>
      <xdr:row>0</xdr:row>
      <xdr:rowOff>152197</xdr:rowOff>
    </xdr:from>
    <xdr:to>
      <xdr:col>13</xdr:col>
      <xdr:colOff>748393</xdr:colOff>
      <xdr:row>5</xdr:row>
      <xdr:rowOff>8163</xdr:rowOff>
    </xdr:to>
    <xdr:pic>
      <xdr:nvPicPr>
        <xdr:cNvPr id="3" name="Imagen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8801202" y="152197"/>
          <a:ext cx="2297691" cy="908252"/>
        </a:xfrm>
        <a:prstGeom prst="rect">
          <a:avLst/>
        </a:prstGeom>
      </xdr:spPr>
    </xdr:pic>
    <xdr:clientData/>
  </xdr:twoCellAnchor>
  <xdr:twoCellAnchor>
    <xdr:from>
      <xdr:col>10</xdr:col>
      <xdr:colOff>685800</xdr:colOff>
      <xdr:row>21</xdr:row>
      <xdr:rowOff>64599</xdr:rowOff>
    </xdr:from>
    <xdr:to>
      <xdr:col>12</xdr:col>
      <xdr:colOff>692150</xdr:colOff>
      <xdr:row>24</xdr:row>
      <xdr:rowOff>71680</xdr:rowOff>
    </xdr:to>
    <xdr:pic>
      <xdr:nvPicPr>
        <xdr:cNvPr id="4" name="Imagen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2"/>
        <a:srcRect t="20484" b="23284"/>
        <a:stretch/>
      </xdr:blipFill>
      <xdr:spPr>
        <a:xfrm>
          <a:off x="8849078" y="3860488"/>
          <a:ext cx="1530350" cy="557414"/>
        </a:xfrm>
        <a:prstGeom prst="rect">
          <a:avLst/>
        </a:prstGeom>
      </xdr:spPr>
    </xdr:pic>
    <xdr:clientData/>
  </xdr:twoCellAnchor>
  <xdr:twoCellAnchor>
    <xdr:from>
      <xdr:col>4</xdr:col>
      <xdr:colOff>233783</xdr:colOff>
      <xdr:row>16</xdr:row>
      <xdr:rowOff>37746</xdr:rowOff>
    </xdr:from>
    <xdr:to>
      <xdr:col>5</xdr:col>
      <xdr:colOff>660221</xdr:colOff>
      <xdr:row>19</xdr:row>
      <xdr:rowOff>140715</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3"/>
        <a:srcRect t="22818" b="22657"/>
        <a:stretch/>
      </xdr:blipFill>
      <xdr:spPr>
        <a:xfrm>
          <a:off x="3825061" y="2937579"/>
          <a:ext cx="1188438" cy="632136"/>
        </a:xfrm>
        <a:prstGeom prst="rect">
          <a:avLst/>
        </a:prstGeom>
      </xdr:spPr>
    </xdr:pic>
    <xdr:clientData/>
  </xdr:twoCellAnchor>
  <xdr:twoCellAnchor>
    <xdr:from>
      <xdr:col>8</xdr:col>
      <xdr:colOff>120397</xdr:colOff>
      <xdr:row>16</xdr:row>
      <xdr:rowOff>37746</xdr:rowOff>
    </xdr:from>
    <xdr:to>
      <xdr:col>10</xdr:col>
      <xdr:colOff>324396</xdr:colOff>
      <xdr:row>19</xdr:row>
      <xdr:rowOff>140715</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a:stretch>
          <a:fillRect/>
        </a:stretch>
      </xdr:blipFill>
      <xdr:spPr>
        <a:xfrm>
          <a:off x="6759675" y="2937579"/>
          <a:ext cx="1727999" cy="632136"/>
        </a:xfrm>
        <a:prstGeom prst="rect">
          <a:avLst/>
        </a:prstGeom>
      </xdr:spPr>
    </xdr:pic>
    <xdr:clientData/>
  </xdr:twoCellAnchor>
  <xdr:twoCellAnchor>
    <xdr:from>
      <xdr:col>4</xdr:col>
      <xdr:colOff>18054</xdr:colOff>
      <xdr:row>21</xdr:row>
      <xdr:rowOff>93546</xdr:rowOff>
    </xdr:from>
    <xdr:to>
      <xdr:col>5</xdr:col>
      <xdr:colOff>691155</xdr:colOff>
      <xdr:row>24</xdr:row>
      <xdr:rowOff>42732</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5"/>
        <a:srcRect l="2890" t="28892" r="2432" b="37326"/>
        <a:stretch/>
      </xdr:blipFill>
      <xdr:spPr>
        <a:xfrm>
          <a:off x="3609332" y="3889435"/>
          <a:ext cx="1435101" cy="499519"/>
        </a:xfrm>
        <a:prstGeom prst="rect">
          <a:avLst/>
        </a:prstGeom>
      </xdr:spPr>
    </xdr:pic>
    <xdr:clientData/>
  </xdr:twoCellAnchor>
  <xdr:twoCellAnchor>
    <xdr:from>
      <xdr:col>6</xdr:col>
      <xdr:colOff>376104</xdr:colOff>
      <xdr:row>21</xdr:row>
      <xdr:rowOff>19064</xdr:rowOff>
    </xdr:from>
    <xdr:to>
      <xdr:col>7</xdr:col>
      <xdr:colOff>496753</xdr:colOff>
      <xdr:row>24</xdr:row>
      <xdr:rowOff>117214</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6"/>
        <a:srcRect l="28935" t="7354" r="28113" b="4400"/>
        <a:stretch/>
      </xdr:blipFill>
      <xdr:spPr>
        <a:xfrm>
          <a:off x="5491382" y="3814953"/>
          <a:ext cx="882649" cy="648483"/>
        </a:xfrm>
        <a:prstGeom prst="rect">
          <a:avLst/>
        </a:prstGeom>
      </xdr:spPr>
    </xdr:pic>
    <xdr:clientData/>
  </xdr:twoCellAnchor>
  <xdr:twoCellAnchor>
    <xdr:from>
      <xdr:col>2</xdr:col>
      <xdr:colOff>342900</xdr:colOff>
      <xdr:row>20</xdr:row>
      <xdr:rowOff>174992</xdr:rowOff>
    </xdr:from>
    <xdr:to>
      <xdr:col>3</xdr:col>
      <xdr:colOff>333105</xdr:colOff>
      <xdr:row>24</xdr:row>
      <xdr:rowOff>151787</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2410178" y="3780381"/>
          <a:ext cx="752205" cy="717628"/>
        </a:xfrm>
        <a:prstGeom prst="rect">
          <a:avLst/>
        </a:prstGeom>
      </xdr:spPr>
    </xdr:pic>
    <xdr:clientData/>
  </xdr:twoCellAnchor>
  <xdr:twoCellAnchor>
    <xdr:from>
      <xdr:col>12</xdr:col>
      <xdr:colOff>438151</xdr:colOff>
      <xdr:row>15</xdr:row>
      <xdr:rowOff>143898</xdr:rowOff>
    </xdr:from>
    <xdr:to>
      <xdr:col>13</xdr:col>
      <xdr:colOff>414906</xdr:colOff>
      <xdr:row>20</xdr:row>
      <xdr:rowOff>34564</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8"/>
        <a:srcRect l="13245" t="7284" r="13245" b="13907"/>
        <a:stretch/>
      </xdr:blipFill>
      <xdr:spPr>
        <a:xfrm>
          <a:off x="10125429" y="2867342"/>
          <a:ext cx="738755" cy="772611"/>
        </a:xfrm>
        <a:prstGeom prst="rect">
          <a:avLst/>
        </a:prstGeom>
      </xdr:spPr>
    </xdr:pic>
    <xdr:clientData/>
  </xdr:twoCellAnchor>
  <xdr:twoCellAnchor>
    <xdr:from>
      <xdr:col>10</xdr:col>
      <xdr:colOff>749809</xdr:colOff>
      <xdr:row>15</xdr:row>
      <xdr:rowOff>161457</xdr:rowOff>
    </xdr:from>
    <xdr:to>
      <xdr:col>12</xdr:col>
      <xdr:colOff>12736</xdr:colOff>
      <xdr:row>20</xdr:row>
      <xdr:rowOff>17004</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8913087" y="2884901"/>
          <a:ext cx="786927" cy="737492"/>
        </a:xfrm>
        <a:prstGeom prst="rect">
          <a:avLst/>
        </a:prstGeom>
      </xdr:spPr>
    </xdr:pic>
    <xdr:clientData/>
  </xdr:twoCellAnchor>
  <xdr:twoCellAnchor>
    <xdr:from>
      <xdr:col>8</xdr:col>
      <xdr:colOff>181702</xdr:colOff>
      <xdr:row>21</xdr:row>
      <xdr:rowOff>15986</xdr:rowOff>
    </xdr:from>
    <xdr:to>
      <xdr:col>10</xdr:col>
      <xdr:colOff>238852</xdr:colOff>
      <xdr:row>24</xdr:row>
      <xdr:rowOff>120294</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6820980" y="3811875"/>
          <a:ext cx="1581150" cy="654641"/>
        </a:xfrm>
        <a:prstGeom prst="rect">
          <a:avLst/>
        </a:prstGeom>
      </xdr:spPr>
    </xdr:pic>
    <xdr:clientData/>
  </xdr:twoCellAnchor>
  <xdr:twoCellAnchor>
    <xdr:from>
      <xdr:col>1</xdr:col>
      <xdr:colOff>266699</xdr:colOff>
      <xdr:row>16</xdr:row>
      <xdr:rowOff>20187</xdr:rowOff>
    </xdr:from>
    <xdr:to>
      <xdr:col>3</xdr:col>
      <xdr:colOff>570370</xdr:colOff>
      <xdr:row>19</xdr:row>
      <xdr:rowOff>158275</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11"/>
        <a:srcRect t="29940" b="32636"/>
        <a:stretch/>
      </xdr:blipFill>
      <xdr:spPr>
        <a:xfrm>
          <a:off x="1571977" y="2920020"/>
          <a:ext cx="1827671" cy="667255"/>
        </a:xfrm>
        <a:prstGeom prst="rect">
          <a:avLst/>
        </a:prstGeom>
      </xdr:spPr>
    </xdr:pic>
    <xdr:clientData/>
  </xdr:twoCellAnchor>
  <xdr:twoCellAnchor editAs="oneCell">
    <xdr:from>
      <xdr:col>15</xdr:col>
      <xdr:colOff>0</xdr:colOff>
      <xdr:row>14</xdr:row>
      <xdr:rowOff>0</xdr:rowOff>
    </xdr:from>
    <xdr:to>
      <xdr:col>15</xdr:col>
      <xdr:colOff>304800</xdr:colOff>
      <xdr:row>15</xdr:row>
      <xdr:rowOff>127000</xdr:rowOff>
    </xdr:to>
    <xdr:sp macro="" textlink="">
      <xdr:nvSpPr>
        <xdr:cNvPr id="1025" name="AutoShape 1" descr="ceniga">
          <a:extLst>
            <a:ext uri="{FF2B5EF4-FFF2-40B4-BE49-F238E27FC236}">
              <a16:creationId xmlns:a16="http://schemas.microsoft.com/office/drawing/2014/main" id="{00000000-0008-0000-0000-000001040000}"/>
            </a:ext>
          </a:extLst>
        </xdr:cNvPr>
        <xdr:cNvSpPr>
          <a:spLocks noChangeAspect="1" noChangeArrowheads="1"/>
        </xdr:cNvSpPr>
      </xdr:nvSpPr>
      <xdr:spPr bwMode="auto">
        <a:xfrm>
          <a:off x="11969750" y="2559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196270</xdr:colOff>
      <xdr:row>16</xdr:row>
      <xdr:rowOff>170035</xdr:rowOff>
    </xdr:from>
    <xdr:to>
      <xdr:col>7</xdr:col>
      <xdr:colOff>550270</xdr:colOff>
      <xdr:row>18</xdr:row>
      <xdr:rowOff>140165</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
        <a:stretch>
          <a:fillRect/>
        </a:stretch>
      </xdr:blipFill>
      <xdr:spPr>
        <a:xfrm>
          <a:off x="5310906" y="3044853"/>
          <a:ext cx="1116000" cy="316494"/>
        </a:xfrm>
        <a:prstGeom prst="rect">
          <a:avLst/>
        </a:prstGeom>
      </xdr:spPr>
    </xdr:pic>
    <xdr:clientData/>
  </xdr:twoCellAnchor>
  <xdr:twoCellAnchor editAs="oneCell">
    <xdr:from>
      <xdr:col>1</xdr:col>
      <xdr:colOff>226787</xdr:colOff>
      <xdr:row>0</xdr:row>
      <xdr:rowOff>45357</xdr:rowOff>
    </xdr:from>
    <xdr:to>
      <xdr:col>3</xdr:col>
      <xdr:colOff>703264</xdr:colOff>
      <xdr:row>4</xdr:row>
      <xdr:rowOff>136072</xdr:rowOff>
    </xdr:to>
    <xdr:pic>
      <xdr:nvPicPr>
        <xdr:cNvPr id="17" name="Imagen 16"/>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42144" y="45357"/>
          <a:ext cx="1982334" cy="961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99130</xdr:colOff>
      <xdr:row>0</xdr:row>
      <xdr:rowOff>101600</xdr:rowOff>
    </xdr:from>
    <xdr:to>
      <xdr:col>2</xdr:col>
      <xdr:colOff>1147986</xdr:colOff>
      <xdr:row>4</xdr:row>
      <xdr:rowOff>298448</xdr:rowOff>
    </xdr:to>
    <xdr:pic>
      <xdr:nvPicPr>
        <xdr:cNvPr id="2" name="Imagen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99130" y="101600"/>
          <a:ext cx="2537578" cy="92357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31750</xdr:colOff>
      <xdr:row>0</xdr:row>
      <xdr:rowOff>42334</xdr:rowOff>
    </xdr:from>
    <xdr:to>
      <xdr:col>1</xdr:col>
      <xdr:colOff>1268195</xdr:colOff>
      <xdr:row>4</xdr:row>
      <xdr:rowOff>65615</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31750" y="42334"/>
          <a:ext cx="2465170" cy="929215"/>
        </a:xfrm>
        <a:prstGeom prst="rect">
          <a:avLst/>
        </a:prstGeom>
      </xdr:spPr>
    </xdr:pic>
    <xdr:clientData/>
  </xdr:twoCellAnchor>
  <xdr:twoCellAnchor>
    <xdr:from>
      <xdr:col>0</xdr:col>
      <xdr:colOff>877007</xdr:colOff>
      <xdr:row>13</xdr:row>
      <xdr:rowOff>35983</xdr:rowOff>
    </xdr:from>
    <xdr:to>
      <xdr:col>6</xdr:col>
      <xdr:colOff>322792</xdr:colOff>
      <xdr:row>22</xdr:row>
      <xdr:rowOff>70907</xdr:rowOff>
    </xdr:to>
    <xdr:graphicFrame macro="">
      <xdr:nvGraphicFramePr>
        <xdr:cNvPr id="3" name="1 Diagrama">
          <a:extLst>
            <a:ext uri="{FF2B5EF4-FFF2-40B4-BE49-F238E27FC236}">
              <a16:creationId xmlns:a16="http://schemas.microsoft.com/office/drawing/2014/main" id="{00000000-0008-0000-0200-000003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7</xdr:col>
      <xdr:colOff>296333</xdr:colOff>
      <xdr:row>15</xdr:row>
      <xdr:rowOff>70555</xdr:rowOff>
    </xdr:from>
    <xdr:to>
      <xdr:col>8</xdr:col>
      <xdr:colOff>395110</xdr:colOff>
      <xdr:row>20</xdr:row>
      <xdr:rowOff>112888</xdr:rowOff>
    </xdr:to>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0124722" y="3026833"/>
          <a:ext cx="896055" cy="1030111"/>
        </a:xfrm>
        <a:prstGeom prst="rect">
          <a:avLst/>
        </a:prstGeom>
        <a:ln cmpd="thickThin"/>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lstStyle/>
        <a:p>
          <a:pPr algn="ctr"/>
          <a:r>
            <a:rPr lang="en-US" sz="1100" b="1"/>
            <a:t>Dar click en los datos que desea consultar</a:t>
          </a:r>
        </a:p>
      </xdr:txBody>
    </xdr:sp>
    <xdr:clientData/>
  </xdr:twoCellAnchor>
  <xdr:twoCellAnchor>
    <xdr:from>
      <xdr:col>6</xdr:col>
      <xdr:colOff>712611</xdr:colOff>
      <xdr:row>12</xdr:row>
      <xdr:rowOff>176388</xdr:rowOff>
    </xdr:from>
    <xdr:to>
      <xdr:col>7</xdr:col>
      <xdr:colOff>268111</xdr:colOff>
      <xdr:row>22</xdr:row>
      <xdr:rowOff>126998</xdr:rowOff>
    </xdr:to>
    <xdr:sp macro="" textlink="">
      <xdr:nvSpPr>
        <xdr:cNvPr id="5" name="Abrir llave 4">
          <a:extLst>
            <a:ext uri="{FF2B5EF4-FFF2-40B4-BE49-F238E27FC236}">
              <a16:creationId xmlns:a16="http://schemas.microsoft.com/office/drawing/2014/main" id="{00000000-0008-0000-0200-000005000000}"/>
            </a:ext>
          </a:extLst>
        </xdr:cNvPr>
        <xdr:cNvSpPr/>
      </xdr:nvSpPr>
      <xdr:spPr>
        <a:xfrm>
          <a:off x="9743722" y="2603499"/>
          <a:ext cx="352778" cy="1862666"/>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1142738</xdr:colOff>
      <xdr:row>15</xdr:row>
      <xdr:rowOff>52916</xdr:rowOff>
    </xdr:from>
    <xdr:to>
      <xdr:col>5</xdr:col>
      <xdr:colOff>381001</xdr:colOff>
      <xdr:row>29</xdr:row>
      <xdr:rowOff>14816</xdr:rowOff>
    </xdr:to>
    <xdr:graphicFrame macro="">
      <xdr:nvGraphicFramePr>
        <xdr:cNvPr id="4" name="Diagrama 3">
          <a:extLst>
            <a:ext uri="{FF2B5EF4-FFF2-40B4-BE49-F238E27FC236}">
              <a16:creationId xmlns:a16="http://schemas.microsoft.com/office/drawing/2014/main" id="{00000000-0008-0000-0300-000004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xdr:from>
      <xdr:col>0</xdr:col>
      <xdr:colOff>241299</xdr:colOff>
      <xdr:row>17</xdr:row>
      <xdr:rowOff>33338</xdr:rowOff>
    </xdr:from>
    <xdr:to>
      <xdr:col>1</xdr:col>
      <xdr:colOff>831849</xdr:colOff>
      <xdr:row>19</xdr:row>
      <xdr:rowOff>114300</xdr:rowOff>
    </xdr:to>
    <xdr:graphicFrame macro="">
      <xdr:nvGraphicFramePr>
        <xdr:cNvPr id="5" name="Diagrama 4">
          <a:extLst>
            <a:ext uri="{FF2B5EF4-FFF2-40B4-BE49-F238E27FC236}">
              <a16:creationId xmlns:a16="http://schemas.microsoft.com/office/drawing/2014/main" id="{00000000-0008-0000-0300-000005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6" r:lo="rId7" r:qs="rId8" r:cs="rId9"/>
        </a:graphicData>
      </a:graphic>
    </xdr:graphicFrame>
    <xdr:clientData/>
  </xdr:twoCellAnchor>
  <xdr:twoCellAnchor>
    <xdr:from>
      <xdr:col>0</xdr:col>
      <xdr:colOff>191556</xdr:colOff>
      <xdr:row>37</xdr:row>
      <xdr:rowOff>23812</xdr:rowOff>
    </xdr:from>
    <xdr:to>
      <xdr:col>1</xdr:col>
      <xdr:colOff>836081</xdr:colOff>
      <xdr:row>39</xdr:row>
      <xdr:rowOff>105833</xdr:rowOff>
    </xdr:to>
    <xdr:graphicFrame macro="">
      <xdr:nvGraphicFramePr>
        <xdr:cNvPr id="7" name="Diagrama 6">
          <a:extLst>
            <a:ext uri="{FF2B5EF4-FFF2-40B4-BE49-F238E27FC236}">
              <a16:creationId xmlns:a16="http://schemas.microsoft.com/office/drawing/2014/main" id="{00000000-0008-0000-0300-000007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1" r:lo="rId12" r:qs="rId13" r:cs="rId14"/>
        </a:graphicData>
      </a:graphic>
    </xdr:graphicFrame>
    <xdr:clientData/>
  </xdr:twoCellAnchor>
  <xdr:twoCellAnchor editAs="oneCell">
    <xdr:from>
      <xdr:col>0</xdr:col>
      <xdr:colOff>31750</xdr:colOff>
      <xdr:row>0</xdr:row>
      <xdr:rowOff>42334</xdr:rowOff>
    </xdr:from>
    <xdr:to>
      <xdr:col>1</xdr:col>
      <xdr:colOff>1257612</xdr:colOff>
      <xdr:row>4</xdr:row>
      <xdr:rowOff>171449</xdr:rowOff>
    </xdr:to>
    <xdr:pic>
      <xdr:nvPicPr>
        <xdr:cNvPr id="11" name="Imagen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6"/>
        <a:stretch>
          <a:fillRect/>
        </a:stretch>
      </xdr:blipFill>
      <xdr:spPr>
        <a:xfrm>
          <a:off x="31750" y="42334"/>
          <a:ext cx="2464112" cy="933448"/>
        </a:xfrm>
        <a:prstGeom prst="rect">
          <a:avLst/>
        </a:prstGeom>
      </xdr:spPr>
    </xdr:pic>
    <xdr:clientData/>
  </xdr:twoCellAnchor>
  <xdr:twoCellAnchor>
    <xdr:from>
      <xdr:col>0</xdr:col>
      <xdr:colOff>1148292</xdr:colOff>
      <xdr:row>12</xdr:row>
      <xdr:rowOff>102308</xdr:rowOff>
    </xdr:from>
    <xdr:to>
      <xdr:col>4</xdr:col>
      <xdr:colOff>150033</xdr:colOff>
      <xdr:row>14</xdr:row>
      <xdr:rowOff>190413</xdr:rowOff>
    </xdr:to>
    <xdr:grpSp>
      <xdr:nvGrpSpPr>
        <xdr:cNvPr id="8" name="Grupo 7">
          <a:extLst>
            <a:ext uri="{FF2B5EF4-FFF2-40B4-BE49-F238E27FC236}">
              <a16:creationId xmlns:a16="http://schemas.microsoft.com/office/drawing/2014/main" id="{00000000-0008-0000-0300-000008000000}"/>
            </a:ext>
          </a:extLst>
        </xdr:cNvPr>
        <xdr:cNvGrpSpPr/>
      </xdr:nvGrpSpPr>
      <xdr:grpSpPr>
        <a:xfrm>
          <a:off x="1148292" y="2338919"/>
          <a:ext cx="7080352" cy="483216"/>
          <a:chOff x="10962" y="0"/>
          <a:chExt cx="5635322" cy="479688"/>
        </a:xfrm>
      </xdr:grpSpPr>
      <xdr:sp macro="" textlink="">
        <xdr:nvSpPr>
          <xdr:cNvPr id="9" name="Rectángulo 8">
            <a:extLst>
              <a:ext uri="{FF2B5EF4-FFF2-40B4-BE49-F238E27FC236}">
                <a16:creationId xmlns:a16="http://schemas.microsoft.com/office/drawing/2014/main" id="{00000000-0008-0000-0300-000009000000}"/>
              </a:ext>
            </a:extLst>
          </xdr:cNvPr>
          <xdr:cNvSpPr/>
        </xdr:nvSpPr>
        <xdr:spPr>
          <a:xfrm>
            <a:off x="10962" y="0"/>
            <a:ext cx="5604175" cy="479688"/>
          </a:xfrm>
          <a:prstGeom prst="rect">
            <a:avLst/>
          </a:prstGeom>
          <a:solidFill>
            <a:srgbClr val="92D050"/>
          </a:solidFill>
        </xdr:spPr>
        <xdr:style>
          <a:lnRef idx="2">
            <a:schemeClr val="lt1">
              <a:hueOff val="0"/>
              <a:satOff val="0"/>
              <a:lumOff val="0"/>
              <a:alphaOff val="0"/>
            </a:schemeClr>
          </a:lnRef>
          <a:fillRef idx="1">
            <a:scrgbClr r="0" g="0" b="0"/>
          </a:fillRef>
          <a:effectRef idx="0">
            <a:schemeClr val="accent1">
              <a:hueOff val="0"/>
              <a:satOff val="0"/>
              <a:lumOff val="0"/>
              <a:alphaOff val="0"/>
            </a:schemeClr>
          </a:effectRef>
          <a:fontRef idx="minor">
            <a:schemeClr val="lt1"/>
          </a:fontRef>
        </xdr:style>
      </xdr:sp>
      <xdr:sp macro="" textlink="">
        <xdr:nvSpPr>
          <xdr:cNvPr id="12" name="Rectángulo 11">
            <a:extLst>
              <a:ext uri="{FF2B5EF4-FFF2-40B4-BE49-F238E27FC236}">
                <a16:creationId xmlns:a16="http://schemas.microsoft.com/office/drawing/2014/main" id="{00000000-0008-0000-0300-00000C000000}"/>
              </a:ext>
            </a:extLst>
          </xdr:cNvPr>
          <xdr:cNvSpPr/>
        </xdr:nvSpPr>
        <xdr:spPr>
          <a:xfrm>
            <a:off x="10963" y="0"/>
            <a:ext cx="5635321" cy="479688"/>
          </a:xfrm>
          <a:prstGeom prst="rect">
            <a:avLst/>
          </a:prstGeom>
        </xdr:spPr>
        <xdr:style>
          <a:lnRef idx="0">
            <a:scrgbClr r="0" g="0" b="0"/>
          </a:lnRef>
          <a:fillRef idx="0">
            <a:scrgbClr r="0" g="0" b="0"/>
          </a:fillRef>
          <a:effectRef idx="0">
            <a:scrgbClr r="0" g="0" b="0"/>
          </a:effectRef>
          <a:fontRef idx="minor">
            <a:schemeClr val="lt1"/>
          </a:fontRef>
        </xdr:style>
        <xdr:txBody>
          <a:bodyPr spcFirstLastPara="0" vert="horz" wrap="square" lIns="80010" tIns="80010" rIns="80010" bIns="80010" numCol="1" spcCol="1270" anchor="ctr" anchorCtr="0">
            <a:noAutofit/>
          </a:bodyPr>
          <a:lstStyle/>
          <a:p>
            <a:pPr lvl="0" algn="ctr" defTabSz="933450">
              <a:lnSpc>
                <a:spcPct val="90000"/>
              </a:lnSpc>
              <a:spcBef>
                <a:spcPct val="0"/>
              </a:spcBef>
              <a:spcAft>
                <a:spcPct val="35000"/>
              </a:spcAft>
            </a:pPr>
            <a:r>
              <a:rPr lang="es-CR" sz="2100" kern="1200"/>
              <a:t>Marco para el Desarrollo de Estadísticas  Ambientales</a:t>
            </a:r>
          </a:p>
        </xdr:txBody>
      </xdr: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1225862</xdr:colOff>
      <xdr:row>4</xdr:row>
      <xdr:rowOff>133348</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1"/>
        <a:stretch>
          <a:fillRect/>
        </a:stretch>
      </xdr:blipFill>
      <xdr:spPr>
        <a:xfrm>
          <a:off x="0" y="0"/>
          <a:ext cx="2464112" cy="93768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10" name="image5.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1" cstate="print"/>
        <a:stretch>
          <a:fillRect/>
        </a:stretch>
      </xdr:blipFill>
      <xdr:spPr>
        <a:xfrm>
          <a:off x="373380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11" name="image7.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2" cstate="print"/>
        <a:stretch>
          <a:fillRect/>
        </a:stretch>
      </xdr:blipFill>
      <xdr:spPr>
        <a:xfrm>
          <a:off x="21812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12" name="image8.png">
          <a:extLst>
            <a:ext uri="{FF2B5EF4-FFF2-40B4-BE49-F238E27FC236}">
              <a16:creationId xmlns:a16="http://schemas.microsoft.com/office/drawing/2014/main" id="{00000000-0008-0000-0600-00000C000000}"/>
            </a:ext>
          </a:extLst>
        </xdr:cNvPr>
        <xdr:cNvPicPr preferRelativeResize="0"/>
      </xdr:nvPicPr>
      <xdr:blipFill>
        <a:blip xmlns:r="http://schemas.openxmlformats.org/officeDocument/2006/relationships" r:embed="rId5" cstate="print"/>
        <a:stretch>
          <a:fillRect/>
        </a:stretch>
      </xdr:blipFill>
      <xdr:spPr>
        <a:xfrm>
          <a:off x="16668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13" name="image9.png">
          <a:extLst>
            <a:ext uri="{FF2B5EF4-FFF2-40B4-BE49-F238E27FC236}">
              <a16:creationId xmlns:a16="http://schemas.microsoft.com/office/drawing/2014/main" id="{00000000-0008-0000-0600-00000D000000}"/>
            </a:ext>
          </a:extLst>
        </xdr:cNvPr>
        <xdr:cNvPicPr preferRelativeResize="0"/>
      </xdr:nvPicPr>
      <xdr:blipFill>
        <a:blip xmlns:r="http://schemas.openxmlformats.org/officeDocument/2006/relationships" r:embed="rId4" cstate="print"/>
        <a:stretch>
          <a:fillRect/>
        </a:stretch>
      </xdr:blipFill>
      <xdr:spPr>
        <a:xfrm>
          <a:off x="4324350" y="28575"/>
          <a:ext cx="1190625" cy="409575"/>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twoCellAnchor editAs="oneCell">
    <xdr:from>
      <xdr:col>5</xdr:col>
      <xdr:colOff>762000</xdr:colOff>
      <xdr:row>2</xdr:row>
      <xdr:rowOff>115454</xdr:rowOff>
    </xdr:from>
    <xdr:to>
      <xdr:col>20</xdr:col>
      <xdr:colOff>394913</xdr:colOff>
      <xdr:row>46</xdr:row>
      <xdr:rowOff>127000</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1"/>
        <a:srcRect l="1278" t="2213" r="3125" b="1972"/>
        <a:stretch/>
      </xdr:blipFill>
      <xdr:spPr>
        <a:xfrm>
          <a:off x="6492875" y="496454"/>
          <a:ext cx="12571038" cy="86951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1" cstate="print"/>
        <a:stretch>
          <a:fillRect/>
        </a:stretch>
      </xdr:blipFill>
      <xdr:spPr>
        <a:xfrm>
          <a:off x="34861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2" cstate="print"/>
        <a:stretch>
          <a:fillRect/>
        </a:stretch>
      </xdr:blipFill>
      <xdr:spPr>
        <a:xfrm>
          <a:off x="193357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5" cstate="print"/>
        <a:stretch>
          <a:fillRect/>
        </a:stretch>
      </xdr:blipFill>
      <xdr:spPr>
        <a:xfrm>
          <a:off x="141922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4" cstate="print"/>
        <a:stretch>
          <a:fillRect/>
        </a:stretch>
      </xdr:blipFill>
      <xdr:spPr>
        <a:xfrm>
          <a:off x="4076700" y="28575"/>
          <a:ext cx="1190625" cy="409575"/>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1" cstate="print"/>
        <a:stretch>
          <a:fillRect/>
        </a:stretch>
      </xdr:blipFill>
      <xdr:spPr>
        <a:xfrm>
          <a:off x="34861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2" cstate="print"/>
        <a:stretch>
          <a:fillRect/>
        </a:stretch>
      </xdr:blipFill>
      <xdr:spPr>
        <a:xfrm>
          <a:off x="193357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5" cstate="print"/>
        <a:stretch>
          <a:fillRect/>
        </a:stretch>
      </xdr:blipFill>
      <xdr:spPr>
        <a:xfrm>
          <a:off x="141922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4" cstate="print"/>
        <a:stretch>
          <a:fillRect/>
        </a:stretch>
      </xdr:blipFill>
      <xdr:spPr>
        <a:xfrm>
          <a:off x="4076700" y="28575"/>
          <a:ext cx="1190625" cy="409575"/>
        </a:xfrm>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142875</xdr:colOff>
      <xdr:row>0</xdr:row>
      <xdr:rowOff>19050</xdr:rowOff>
    </xdr:from>
    <xdr:ext cx="476250" cy="457200"/>
    <xdr:pic>
      <xdr:nvPicPr>
        <xdr:cNvPr id="8" name="image8.png">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5" cstate="print"/>
        <a:stretch>
          <a:fillRect/>
        </a:stretch>
      </xdr:blipFill>
      <xdr:spPr>
        <a:xfrm>
          <a:off x="1352550"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C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E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E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E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E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0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0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0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0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2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2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2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2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4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4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4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4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148167</xdr:colOff>
      <xdr:row>0</xdr:row>
      <xdr:rowOff>21167</xdr:rowOff>
    </xdr:from>
    <xdr:to>
      <xdr:col>1</xdr:col>
      <xdr:colOff>624417</xdr:colOff>
      <xdr:row>1</xdr:row>
      <xdr:rowOff>296334</xdr:rowOff>
    </xdr:to>
    <xdr:pic>
      <xdr:nvPicPr>
        <xdr:cNvPr id="4" name="Imagen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54667" y="21167"/>
          <a:ext cx="476250" cy="476250"/>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6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6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6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6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148167</xdr:colOff>
      <xdr:row>0</xdr:row>
      <xdr:rowOff>21167</xdr:rowOff>
    </xdr:from>
    <xdr:to>
      <xdr:col>1</xdr:col>
      <xdr:colOff>624417</xdr:colOff>
      <xdr:row>1</xdr:row>
      <xdr:rowOff>296334</xdr:rowOff>
    </xdr:to>
    <xdr:pic>
      <xdr:nvPicPr>
        <xdr:cNvPr id="4" name="Imagen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57842"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8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8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8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8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oneCellAnchor>
    <xdr:from>
      <xdr:col>2</xdr:col>
      <xdr:colOff>104775</xdr:colOff>
      <xdr:row>0</xdr:row>
      <xdr:rowOff>28575</xdr:rowOff>
    </xdr:from>
    <xdr:ext cx="390525" cy="371475"/>
    <xdr:pic>
      <xdr:nvPicPr>
        <xdr:cNvPr id="10" name="image5.png">
          <a:extLst>
            <a:ext uri="{FF2B5EF4-FFF2-40B4-BE49-F238E27FC236}">
              <a16:creationId xmlns:a16="http://schemas.microsoft.com/office/drawing/2014/main" id="{00000000-0008-0000-1800-00000A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11" name="image7.png">
          <a:extLst>
            <a:ext uri="{FF2B5EF4-FFF2-40B4-BE49-F238E27FC236}">
              <a16:creationId xmlns:a16="http://schemas.microsoft.com/office/drawing/2014/main" id="{00000000-0008-0000-1800-00000B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12" name="image8.png">
          <a:extLst>
            <a:ext uri="{FF2B5EF4-FFF2-40B4-BE49-F238E27FC236}">
              <a16:creationId xmlns:a16="http://schemas.microsoft.com/office/drawing/2014/main" id="{00000000-0008-0000-1800-00000C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13" name="image9.png">
          <a:extLst>
            <a:ext uri="{FF2B5EF4-FFF2-40B4-BE49-F238E27FC236}">
              <a16:creationId xmlns:a16="http://schemas.microsoft.com/office/drawing/2014/main" id="{00000000-0008-0000-1800-00000D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twoCellAnchor editAs="oneCell">
    <xdr:from>
      <xdr:col>0</xdr:col>
      <xdr:colOff>47625</xdr:colOff>
      <xdr:row>0</xdr:row>
      <xdr:rowOff>38100</xdr:rowOff>
    </xdr:from>
    <xdr:to>
      <xdr:col>2</xdr:col>
      <xdr:colOff>17598</xdr:colOff>
      <xdr:row>4</xdr:row>
      <xdr:rowOff>171448</xdr:rowOff>
    </xdr:to>
    <xdr:pic>
      <xdr:nvPicPr>
        <xdr:cNvPr id="4" name="Imagen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1"/>
        <a:stretch>
          <a:fillRect/>
        </a:stretch>
      </xdr:blipFill>
      <xdr:spPr>
        <a:xfrm>
          <a:off x="47625" y="38100"/>
          <a:ext cx="2464112" cy="93344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181039</xdr:rowOff>
    </xdr:to>
    <xdr:pic>
      <xdr:nvPicPr>
        <xdr:cNvPr id="2" name="Imagen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166868</xdr:rowOff>
    </xdr:to>
    <xdr:pic>
      <xdr:nvPicPr>
        <xdr:cNvPr id="3" name="Imagen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260048</xdr:rowOff>
    </xdr:to>
    <xdr:pic>
      <xdr:nvPicPr>
        <xdr:cNvPr id="4" name="Imagen 3">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217715</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135682</xdr:rowOff>
    </xdr:to>
    <xdr:pic>
      <xdr:nvPicPr>
        <xdr:cNvPr id="2" name="Imagen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121511</xdr:rowOff>
    </xdr:to>
    <xdr:pic>
      <xdr:nvPicPr>
        <xdr:cNvPr id="3" name="Imagen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214691</xdr:rowOff>
    </xdr:to>
    <xdr:pic>
      <xdr:nvPicPr>
        <xdr:cNvPr id="4" name="Imagen 3">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172358</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2</xdr:col>
      <xdr:colOff>10919</xdr:colOff>
      <xdr:row>4</xdr:row>
      <xdr:rowOff>161925</xdr:rowOff>
    </xdr:to>
    <xdr:pic>
      <xdr:nvPicPr>
        <xdr:cNvPr id="3" name="Imagen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1"/>
        <a:stretch>
          <a:fillRect/>
        </a:stretch>
      </xdr:blipFill>
      <xdr:spPr>
        <a:xfrm>
          <a:off x="38100" y="38100"/>
          <a:ext cx="2515994" cy="92392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1</xdr:col>
      <xdr:colOff>1273487</xdr:colOff>
      <xdr:row>4</xdr:row>
      <xdr:rowOff>171448</xdr:rowOff>
    </xdr:to>
    <xdr:pic>
      <xdr:nvPicPr>
        <xdr:cNvPr id="4" name="Imagen 3">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1"/>
        <a:stretch>
          <a:fillRect/>
        </a:stretch>
      </xdr:blipFill>
      <xdr:spPr>
        <a:xfrm>
          <a:off x="38100" y="38100"/>
          <a:ext cx="2464112" cy="933448"/>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47624</xdr:colOff>
      <xdr:row>0</xdr:row>
      <xdr:rowOff>47624</xdr:rowOff>
    </xdr:from>
    <xdr:to>
      <xdr:col>2</xdr:col>
      <xdr:colOff>2116</xdr:colOff>
      <xdr:row>4</xdr:row>
      <xdr:rowOff>171449</xdr:rowOff>
    </xdr:to>
    <xdr:pic>
      <xdr:nvPicPr>
        <xdr:cNvPr id="3" name="Imagen 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1"/>
        <a:stretch>
          <a:fillRect/>
        </a:stretch>
      </xdr:blipFill>
      <xdr:spPr>
        <a:xfrm>
          <a:off x="47624" y="47624"/>
          <a:ext cx="2505075" cy="92392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0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0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0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0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2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2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4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4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4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27214</xdr:colOff>
      <xdr:row>14</xdr:row>
      <xdr:rowOff>108858</xdr:rowOff>
    </xdr:from>
    <xdr:to>
      <xdr:col>2</xdr:col>
      <xdr:colOff>2465614</xdr:colOff>
      <xdr:row>14</xdr:row>
      <xdr:rowOff>829708</xdr:rowOff>
    </xdr:to>
    <xdr:pic>
      <xdr:nvPicPr>
        <xdr:cNvPr id="10" name="Picture 5">
          <a:extLst>
            <a:ext uri="{FF2B5EF4-FFF2-40B4-BE49-F238E27FC236}">
              <a16:creationId xmlns:a16="http://schemas.microsoft.com/office/drawing/2014/main" id="{00000000-0008-0000-4400-00000A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36835" r="35709"/>
        <a:stretch>
          <a:fillRect/>
        </a:stretch>
      </xdr:blipFill>
      <xdr:spPr bwMode="auto">
        <a:xfrm>
          <a:off x="3075214" y="4340679"/>
          <a:ext cx="2438400" cy="72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6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190500</xdr:colOff>
      <xdr:row>14</xdr:row>
      <xdr:rowOff>158750</xdr:rowOff>
    </xdr:from>
    <xdr:ext cx="4230902" cy="487249"/>
    <mc:AlternateContent xmlns:mc="http://schemas.openxmlformats.org/markup-compatibility/2006" xmlns:a14="http://schemas.microsoft.com/office/drawing/2010/main">
      <mc:Choice Requires="a14">
        <xdr:sp macro="" textlink="">
          <xdr:nvSpPr>
            <xdr:cNvPr id="10" name="CuadroTexto 9">
              <a:extLst>
                <a:ext uri="{FF2B5EF4-FFF2-40B4-BE49-F238E27FC236}">
                  <a16:creationId xmlns:a16="http://schemas.microsoft.com/office/drawing/2014/main" id="{00000000-0008-0000-4600-00000A000000}"/>
                </a:ext>
              </a:extLst>
            </xdr:cNvPr>
            <xdr:cNvSpPr txBox="1"/>
          </xdr:nvSpPr>
          <xdr:spPr>
            <a:xfrm>
              <a:off x="3418417" y="43815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14:m>
                <m:oMathPara xmlns:m="http://schemas.openxmlformats.org/officeDocument/2006/math">
                  <m:oMathParaPr>
                    <m:jc m:val="centerGroup"/>
                  </m:oMathParaPr>
                  <m:oMath xmlns:m="http://schemas.openxmlformats.org/officeDocument/2006/math">
                    <m:f>
                      <m:fPr>
                        <m:ctrlPr>
                          <a:rPr lang="es-CR" sz="1050" i="1">
                            <a:latin typeface="Cambria Math" panose="02040503050406030204" pitchFamily="18" charset="0"/>
                          </a:rPr>
                        </m:ctrlPr>
                      </m:fPr>
                      <m:num>
                        <m:eqArr>
                          <m:eqArrPr>
                            <m:ctrlPr>
                              <a:rPr lang="es-CR" sz="1050" b="0" i="1">
                                <a:latin typeface="Cambria Math" panose="02040503050406030204" pitchFamily="18" charset="0"/>
                              </a:rPr>
                            </m:ctrlPr>
                          </m:eqArrPr>
                          <m:e>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r>
                              <a:rPr lang="es-CR" sz="1050" b="0" i="1">
                                <a:latin typeface="Cambria Math" panose="02040503050406030204" pitchFamily="18" charset="0"/>
                              </a:rPr>
                              <m:t> </m:t>
                            </m:r>
                            <m:r>
                              <a:rPr lang="es-CR" sz="1050" b="0" i="1">
                                <a:latin typeface="Cambria Math" panose="02040503050406030204" pitchFamily="18" charset="0"/>
                              </a:rPr>
                              <m:t>𝑞𝑢𝑒</m:t>
                            </m:r>
                            <m:r>
                              <a:rPr lang="es-CR" sz="1050" b="0" i="1">
                                <a:latin typeface="Cambria Math" panose="02040503050406030204" pitchFamily="18" charset="0"/>
                              </a:rPr>
                              <m:t> </m:t>
                            </m:r>
                            <m:r>
                              <a:rPr lang="es-CR" sz="1050" b="0" i="1">
                                <a:latin typeface="Cambria Math" panose="02040503050406030204" pitchFamily="18" charset="0"/>
                              </a:rPr>
                              <m:t>𝑣𝑖𝑣𝑒</m:t>
                            </m:r>
                            <m:r>
                              <a:rPr lang="es-CR" sz="1050" b="0" i="1">
                                <a:latin typeface="Cambria Math" panose="02040503050406030204" pitchFamily="18" charset="0"/>
                              </a:rPr>
                              <m:t> </m:t>
                            </m:r>
                            <m:r>
                              <a:rPr lang="es-CR" sz="1050" b="0" i="1">
                                <a:latin typeface="Cambria Math" panose="02040503050406030204" pitchFamily="18" charset="0"/>
                              </a:rPr>
                              <m:t>𝑒𝑛</m:t>
                            </m:r>
                            <m:r>
                              <a:rPr lang="es-CR" sz="1050" b="0" i="1">
                                <a:latin typeface="Cambria Math" panose="02040503050406030204" pitchFamily="18" charset="0"/>
                              </a:rPr>
                              <m:t> </m:t>
                            </m:r>
                            <m:r>
                              <a:rPr lang="es-CR" sz="1050" b="0" i="1">
                                <a:latin typeface="Cambria Math" panose="02040503050406030204" pitchFamily="18" charset="0"/>
                              </a:rPr>
                              <m:t>𝑣𝑖𝑣𝑖𝑒𝑛𝑑𝑎𝑠</m:t>
                            </m:r>
                            <m:r>
                              <a:rPr lang="es-CR" sz="1050" b="0" i="1">
                                <a:latin typeface="Cambria Math" panose="02040503050406030204" pitchFamily="18" charset="0"/>
                              </a:rPr>
                              <m:t> </m:t>
                            </m:r>
                            <m:r>
                              <a:rPr lang="es-CR" sz="1050" b="0" i="1">
                                <a:latin typeface="Cambria Math" panose="02040503050406030204" pitchFamily="18" charset="0"/>
                              </a:rPr>
                              <m:t>𝑐𝑜𝑛</m:t>
                            </m:r>
                            <m:r>
                              <a:rPr lang="es-CR" sz="1050" b="0" i="1">
                                <a:latin typeface="Cambria Math" panose="02040503050406030204" pitchFamily="18" charset="0"/>
                              </a:rPr>
                              <m:t> </m:t>
                            </m:r>
                            <m:r>
                              <a:rPr lang="es-CR" sz="1050" b="0" i="1">
                                <a:latin typeface="Cambria Math" panose="02040503050406030204" pitchFamily="18" charset="0"/>
                              </a:rPr>
                              <m:t>𝑠𝑒𝑟𝑣𝑖𝑐𝑖𝑜</m:t>
                            </m:r>
                            <m:r>
                              <a:rPr lang="es-CR" sz="1050" b="0" i="1">
                                <a:latin typeface="Cambria Math" panose="02040503050406030204" pitchFamily="18" charset="0"/>
                              </a:rPr>
                              <m:t> </m:t>
                            </m:r>
                            <m:r>
                              <a:rPr lang="es-CR" sz="1050" b="0" i="1">
                                <a:latin typeface="Cambria Math" panose="02040503050406030204" pitchFamily="18" charset="0"/>
                              </a:rPr>
                              <m:t>𝑠𝑎𝑛𝑖𝑡𝑎𝑟𝑖𝑜</m:t>
                            </m:r>
                          </m:e>
                          <m:e>
                            <m:r>
                              <a:rPr lang="es-CR" sz="1050" b="0" i="1">
                                <a:latin typeface="Cambria Math" panose="02040503050406030204" pitchFamily="18" charset="0"/>
                              </a:rPr>
                              <m:t>𝑐𝑜𝑛𝑒𝑐𝑡𝑎𝑑𝑜</m:t>
                            </m:r>
                            <m:r>
                              <a:rPr lang="es-CR" sz="1050" b="0" i="1">
                                <a:latin typeface="Cambria Math" panose="02040503050406030204" pitchFamily="18" charset="0"/>
                              </a:rPr>
                              <m:t> </m:t>
                            </m:r>
                            <m:r>
                              <a:rPr lang="es-CR" sz="1050" b="0" i="1">
                                <a:latin typeface="Cambria Math" panose="02040503050406030204" pitchFamily="18" charset="0"/>
                              </a:rPr>
                              <m:t>𝑎</m:t>
                            </m:r>
                            <m:r>
                              <a:rPr lang="es-CR" sz="1050" b="0" i="1">
                                <a:latin typeface="Cambria Math" panose="02040503050406030204" pitchFamily="18" charset="0"/>
                              </a:rPr>
                              <m:t> </m:t>
                            </m:r>
                            <m:r>
                              <a:rPr lang="es-CR" sz="1050" b="0" i="1">
                                <a:latin typeface="Cambria Math" panose="02040503050406030204" pitchFamily="18" charset="0"/>
                              </a:rPr>
                              <m:t>𝑎𝑙𝑐𝑎𝑛𝑡𝑎𝑟𝑖𝑙𝑙𝑎𝑑𝑜</m:t>
                            </m:r>
                            <m:r>
                              <a:rPr lang="es-CR" sz="1050" b="0" i="1">
                                <a:latin typeface="Cambria Math" panose="02040503050406030204" pitchFamily="18" charset="0"/>
                              </a:rPr>
                              <m:t> </m:t>
                            </m:r>
                            <m:r>
                              <a:rPr lang="es-CR" sz="1050" b="0" i="1">
                                <a:latin typeface="Cambria Math" panose="02040503050406030204" pitchFamily="18" charset="0"/>
                              </a:rPr>
                              <m:t>𝑜</m:t>
                            </m:r>
                            <m:r>
                              <a:rPr lang="es-CR" sz="1050" b="0" i="1">
                                <a:latin typeface="Cambria Math" panose="02040503050406030204" pitchFamily="18" charset="0"/>
                              </a:rPr>
                              <m:t> </m:t>
                            </m:r>
                            <m:r>
                              <a:rPr lang="es-CR" sz="1050" b="0" i="1">
                                <a:latin typeface="Cambria Math" panose="02040503050406030204" pitchFamily="18" charset="0"/>
                              </a:rPr>
                              <m:t>𝑡𝑎𝑛𝑞𝑢𝑒</m:t>
                            </m:r>
                            <m:r>
                              <a:rPr lang="es-CR" sz="1050" b="0" i="1">
                                <a:latin typeface="Cambria Math" panose="02040503050406030204" pitchFamily="18" charset="0"/>
                              </a:rPr>
                              <m:t> </m:t>
                            </m:r>
                            <m:r>
                              <a:rPr lang="es-CR" sz="1050" b="0" i="1">
                                <a:latin typeface="Cambria Math" panose="02040503050406030204" pitchFamily="18" charset="0"/>
                              </a:rPr>
                              <m:t>𝑠</m:t>
                            </m:r>
                            <m:r>
                              <a:rPr lang="es-CR" sz="1050" b="0" i="1">
                                <a:latin typeface="Cambria Math" panose="02040503050406030204" pitchFamily="18" charset="0"/>
                              </a:rPr>
                              <m:t>é</m:t>
                            </m:r>
                            <m:r>
                              <a:rPr lang="es-CR" sz="1050" b="0" i="1">
                                <a:latin typeface="Cambria Math" panose="02040503050406030204" pitchFamily="18" charset="0"/>
                              </a:rPr>
                              <m:t>𝑝𝑡𝑖𝑐𝑜</m:t>
                            </m:r>
                          </m:e>
                        </m:eqArr>
                      </m:num>
                      <m:den>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den>
                    </m:f>
                    <m:r>
                      <a:rPr lang="es-CR" sz="1050" b="0" i="1">
                        <a:latin typeface="Cambria Math" panose="02040503050406030204" pitchFamily="18" charset="0"/>
                        <a:ea typeface="Cambria Math" panose="02040503050406030204" pitchFamily="18" charset="0"/>
                      </a:rPr>
                      <m:t>×</m:t>
                    </m:r>
                    <m:r>
                      <a:rPr lang="es-CR" sz="1100" b="0" i="1">
                        <a:solidFill>
                          <a:schemeClr val="tx1"/>
                        </a:solidFill>
                        <a:effectLst/>
                        <a:latin typeface="Cambria Math" panose="02040503050406030204" pitchFamily="18" charset="0"/>
                        <a:ea typeface="+mn-ea"/>
                        <a:cs typeface="+mn-cs"/>
                      </a:rPr>
                      <m:t>100</m:t>
                    </m:r>
                  </m:oMath>
                </m:oMathPara>
              </a14:m>
              <a:endParaRPr lang="es-CR" sz="1050"/>
            </a:p>
          </xdr:txBody>
        </xdr:sp>
      </mc:Choice>
      <mc:Fallback xmlns="">
        <xdr:sp macro="" textlink="">
          <xdr:nvSpPr>
            <xdr:cNvPr id="10" name="CuadroTexto 9">
              <a:extLst>
                <a:ext uri="{FF2B5EF4-FFF2-40B4-BE49-F238E27FC236}">
                  <a16:creationId xmlns:a16="http://schemas.microsoft.com/office/drawing/2014/main" id="{00000000-0008-0000-AF00-000002000000}"/>
                </a:ext>
              </a:extLst>
            </xdr:cNvPr>
            <xdr:cNvSpPr txBox="1"/>
          </xdr:nvSpPr>
          <xdr:spPr>
            <a:xfrm>
              <a:off x="3418417" y="43815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r>
                <a:rPr lang="es-CR" sz="1050" b="0" i="0">
                  <a:latin typeface="Cambria Math" panose="02040503050406030204" pitchFamily="18" charset="0"/>
                </a:rPr>
                <a:t>█(𝑇𝑜𝑡𝑎𝑙 𝑑𝑒 𝑝𝑜𝑏𝑙𝑎𝑐𝑖ó𝑛 𝑞𝑢𝑒 𝑣𝑖𝑣𝑒 𝑒𝑛 𝑣𝑖𝑣𝑖𝑒𝑛𝑑𝑎𝑠 𝑐𝑜𝑛 𝑠𝑒𝑟𝑣𝑖𝑐𝑖𝑜 𝑠𝑎𝑛𝑖𝑡𝑎𝑟𝑖𝑜@𝑐𝑜𝑛𝑒𝑐𝑡𝑎𝑑𝑜 𝑎 𝑎𝑙𝑐𝑎𝑛𝑡𝑎𝑟𝑖𝑙𝑙𝑎𝑑𝑜 𝑜 𝑡𝑎𝑛𝑞𝑢𝑒 𝑠é𝑝𝑡𝑖𝑐𝑜)/(𝑇𝑜𝑡𝑎𝑙 𝑑𝑒 𝑝𝑜𝑏𝑙𝑎𝑐𝑖ó𝑛)</a:t>
              </a:r>
              <a:r>
                <a:rPr lang="es-CR" sz="1050" b="0" i="0">
                  <a:latin typeface="Cambria Math" panose="02040503050406030204" pitchFamily="18" charset="0"/>
                  <a:ea typeface="Cambria Math" panose="02040503050406030204" pitchFamily="18" charset="0"/>
                </a:rPr>
                <a:t>×</a:t>
              </a:r>
              <a:r>
                <a:rPr lang="es-CR" sz="1100" b="0" i="0">
                  <a:solidFill>
                    <a:schemeClr val="tx1"/>
                  </a:solidFill>
                  <a:effectLst/>
                  <a:latin typeface="Cambria Math" panose="02040503050406030204" pitchFamily="18" charset="0"/>
                  <a:ea typeface="+mn-ea"/>
                  <a:cs typeface="+mn-cs"/>
                </a:rPr>
                <a:t>100</a:t>
              </a:r>
              <a:endParaRPr lang="es-CR" sz="1050"/>
            </a:p>
          </xdr:txBody>
        </xdr:sp>
      </mc:Fallback>
    </mc:AlternateContent>
    <xdr:clientData/>
  </xdr:oneCellAnchor>
</xdr:wsDr>
</file>

<file path=xl/drawings/drawing4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8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7" name="Imagen 6">
          <a:extLst>
            <a:ext uri="{FF2B5EF4-FFF2-40B4-BE49-F238E27FC236}">
              <a16:creationId xmlns:a16="http://schemas.microsoft.com/office/drawing/2014/main" id="{00000000-0008-0000-48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8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8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A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4A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A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7" name="Imagen 6">
          <a:extLst>
            <a:ext uri="{FF2B5EF4-FFF2-40B4-BE49-F238E27FC236}">
              <a16:creationId xmlns:a16="http://schemas.microsoft.com/office/drawing/2014/main" id="{00000000-0008-0000-4A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A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A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C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C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C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153825</xdr:rowOff>
    </xdr:to>
    <xdr:pic>
      <xdr:nvPicPr>
        <xdr:cNvPr id="2" name="Imagen 1">
          <a:extLst>
            <a:ext uri="{FF2B5EF4-FFF2-40B4-BE49-F238E27FC236}">
              <a16:creationId xmlns:a16="http://schemas.microsoft.com/office/drawing/2014/main" id="{00000000-0008-0000-4E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139654</xdr:rowOff>
    </xdr:to>
    <xdr:pic>
      <xdr:nvPicPr>
        <xdr:cNvPr id="3" name="Imagen 2">
          <a:extLst>
            <a:ext uri="{FF2B5EF4-FFF2-40B4-BE49-F238E27FC236}">
              <a16:creationId xmlns:a16="http://schemas.microsoft.com/office/drawing/2014/main" id="{00000000-0008-0000-4E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232834</xdr:rowOff>
    </xdr:to>
    <xdr:pic>
      <xdr:nvPicPr>
        <xdr:cNvPr id="4" name="Imagen 3">
          <a:extLst>
            <a:ext uri="{FF2B5EF4-FFF2-40B4-BE49-F238E27FC236}">
              <a16:creationId xmlns:a16="http://schemas.microsoft.com/office/drawing/2014/main" id="{00000000-0008-0000-4E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190501</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153825</xdr:rowOff>
    </xdr:to>
    <xdr:pic>
      <xdr:nvPicPr>
        <xdr:cNvPr id="6" name="Imagen 5">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139654</xdr:rowOff>
    </xdr:to>
    <xdr:pic>
      <xdr:nvPicPr>
        <xdr:cNvPr id="7" name="Imagen 6">
          <a:extLst>
            <a:ext uri="{FF2B5EF4-FFF2-40B4-BE49-F238E27FC236}">
              <a16:creationId xmlns:a16="http://schemas.microsoft.com/office/drawing/2014/main" id="{00000000-0008-0000-4E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232834</xdr:rowOff>
    </xdr:to>
    <xdr:pic>
      <xdr:nvPicPr>
        <xdr:cNvPr id="8" name="Imagen 7">
          <a:extLst>
            <a:ext uri="{FF2B5EF4-FFF2-40B4-BE49-F238E27FC236}">
              <a16:creationId xmlns:a16="http://schemas.microsoft.com/office/drawing/2014/main" id="{00000000-0008-0000-4E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190501</xdr:rowOff>
    </xdr:to>
    <xdr:pic>
      <xdr:nvPicPr>
        <xdr:cNvPr id="9" name="Imagen 8">
          <a:extLst>
            <a:ext uri="{FF2B5EF4-FFF2-40B4-BE49-F238E27FC236}">
              <a16:creationId xmlns:a16="http://schemas.microsoft.com/office/drawing/2014/main" id="{00000000-0008-0000-4E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153825</xdr:rowOff>
    </xdr:to>
    <xdr:pic>
      <xdr:nvPicPr>
        <xdr:cNvPr id="10" name="Imagen 9">
          <a:extLst>
            <a:ext uri="{FF2B5EF4-FFF2-40B4-BE49-F238E27FC236}">
              <a16:creationId xmlns:a16="http://schemas.microsoft.com/office/drawing/2014/main" id="{00000000-0008-0000-4E00-00000A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139654</xdr:rowOff>
    </xdr:to>
    <xdr:pic>
      <xdr:nvPicPr>
        <xdr:cNvPr id="11" name="Imagen 10">
          <a:extLst>
            <a:ext uri="{FF2B5EF4-FFF2-40B4-BE49-F238E27FC236}">
              <a16:creationId xmlns:a16="http://schemas.microsoft.com/office/drawing/2014/main" id="{00000000-0008-0000-4E00-00000B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232834</xdr:rowOff>
    </xdr:to>
    <xdr:pic>
      <xdr:nvPicPr>
        <xdr:cNvPr id="12" name="Imagen 11">
          <a:extLst>
            <a:ext uri="{FF2B5EF4-FFF2-40B4-BE49-F238E27FC236}">
              <a16:creationId xmlns:a16="http://schemas.microsoft.com/office/drawing/2014/main" id="{00000000-0008-0000-4E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190501</xdr:rowOff>
    </xdr:to>
    <xdr:pic>
      <xdr:nvPicPr>
        <xdr:cNvPr id="13" name="Imagen 12">
          <a:extLst>
            <a:ext uri="{FF2B5EF4-FFF2-40B4-BE49-F238E27FC236}">
              <a16:creationId xmlns:a16="http://schemas.microsoft.com/office/drawing/2014/main" id="{00000000-0008-0000-4E00-00000D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38100</xdr:colOff>
      <xdr:row>0</xdr:row>
      <xdr:rowOff>47625</xdr:rowOff>
    </xdr:from>
    <xdr:to>
      <xdr:col>2</xdr:col>
      <xdr:colOff>4276</xdr:colOff>
      <xdr:row>4</xdr:row>
      <xdr:rowOff>180975</xdr:rowOff>
    </xdr:to>
    <xdr:pic>
      <xdr:nvPicPr>
        <xdr:cNvPr id="3" name="Imagen 2">
          <a:extLst>
            <a:ext uri="{FF2B5EF4-FFF2-40B4-BE49-F238E27FC236}">
              <a16:creationId xmlns:a16="http://schemas.microsoft.com/office/drawing/2014/main" id="{00000000-0008-0000-4F00-000003000000}"/>
            </a:ext>
          </a:extLst>
        </xdr:cNvPr>
        <xdr:cNvPicPr>
          <a:picLocks noChangeAspect="1"/>
        </xdr:cNvPicPr>
      </xdr:nvPicPr>
      <xdr:blipFill>
        <a:blip xmlns:r="http://schemas.openxmlformats.org/officeDocument/2006/relationships" r:embed="rId1"/>
        <a:stretch>
          <a:fillRect/>
        </a:stretch>
      </xdr:blipFill>
      <xdr:spPr>
        <a:xfrm>
          <a:off x="38100" y="47625"/>
          <a:ext cx="2518876" cy="93345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xdr:from>
      <xdr:col>1</xdr:col>
      <xdr:colOff>1</xdr:colOff>
      <xdr:row>10</xdr:row>
      <xdr:rowOff>48683</xdr:rowOff>
    </xdr:from>
    <xdr:to>
      <xdr:col>2</xdr:col>
      <xdr:colOff>1799167</xdr:colOff>
      <xdr:row>13</xdr:row>
      <xdr:rowOff>21166</xdr:rowOff>
    </xdr:to>
    <xdr:graphicFrame macro="">
      <xdr:nvGraphicFramePr>
        <xdr:cNvPr id="2" name="Diagrama 5">
          <a:extLst>
            <a:ext uri="{FF2B5EF4-FFF2-40B4-BE49-F238E27FC236}">
              <a16:creationId xmlns:a16="http://schemas.microsoft.com/office/drawing/2014/main" id="{00000000-0008-0000-5000-000002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0</xdr:col>
      <xdr:colOff>31750</xdr:colOff>
      <xdr:row>0</xdr:row>
      <xdr:rowOff>42334</xdr:rowOff>
    </xdr:from>
    <xdr:to>
      <xdr:col>1</xdr:col>
      <xdr:colOff>1036420</xdr:colOff>
      <xdr:row>4</xdr:row>
      <xdr:rowOff>171449</xdr:rowOff>
    </xdr:to>
    <xdr:pic>
      <xdr:nvPicPr>
        <xdr:cNvPr id="3" name="Imagen 10">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6"/>
        <a:stretch>
          <a:fillRect/>
        </a:stretch>
      </xdr:blipFill>
      <xdr:spPr>
        <a:xfrm>
          <a:off x="31750" y="42334"/>
          <a:ext cx="2465170" cy="92921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2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2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4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4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19050</xdr:colOff>
      <xdr:row>6</xdr:row>
      <xdr:rowOff>57150</xdr:rowOff>
    </xdr:from>
    <xdr:to>
      <xdr:col>9</xdr:col>
      <xdr:colOff>56383</xdr:colOff>
      <xdr:row>34</xdr:row>
      <xdr:rowOff>132674</xdr:rowOff>
    </xdr:to>
    <xdr:pic>
      <xdr:nvPicPr>
        <xdr:cNvPr id="3" name="Imagen 2">
          <a:extLst>
            <a:ext uri="{FF2B5EF4-FFF2-40B4-BE49-F238E27FC236}">
              <a16:creationId xmlns:a16="http://schemas.microsoft.com/office/drawing/2014/main" id="{00000000-0008-0000-5500-000003000000}"/>
            </a:ext>
          </a:extLst>
        </xdr:cNvPr>
        <xdr:cNvPicPr>
          <a:picLocks noChangeAspect="1"/>
        </xdr:cNvPicPr>
      </xdr:nvPicPr>
      <xdr:blipFill>
        <a:blip xmlns:r="http://schemas.openxmlformats.org/officeDocument/2006/relationships" r:embed="rId1"/>
        <a:stretch>
          <a:fillRect/>
        </a:stretch>
      </xdr:blipFill>
      <xdr:spPr>
        <a:xfrm>
          <a:off x="781050" y="1924050"/>
          <a:ext cx="6133333" cy="5409524"/>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7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7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7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7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7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900-000003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900-000006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900-000007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9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900-000009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B00-000003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B00-000006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B00-000007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B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B00-000009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xdr:from>
      <xdr:col>0</xdr:col>
      <xdr:colOff>318555</xdr:colOff>
      <xdr:row>9</xdr:row>
      <xdr:rowOff>76730</xdr:rowOff>
    </xdr:from>
    <xdr:to>
      <xdr:col>2</xdr:col>
      <xdr:colOff>243417</xdr:colOff>
      <xdr:row>11</xdr:row>
      <xdr:rowOff>116418</xdr:rowOff>
    </xdr:to>
    <xdr:graphicFrame macro="">
      <xdr:nvGraphicFramePr>
        <xdr:cNvPr id="2" name="Diagrama 6">
          <a:extLst>
            <a:ext uri="{FF2B5EF4-FFF2-40B4-BE49-F238E27FC236}">
              <a16:creationId xmlns:a16="http://schemas.microsoft.com/office/drawing/2014/main" id="{00000000-0008-0000-5C00-000002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0</xdr:col>
      <xdr:colOff>31750</xdr:colOff>
      <xdr:row>0</xdr:row>
      <xdr:rowOff>42334</xdr:rowOff>
    </xdr:from>
    <xdr:to>
      <xdr:col>2</xdr:col>
      <xdr:colOff>42645</xdr:colOff>
      <xdr:row>4</xdr:row>
      <xdr:rowOff>171449</xdr:rowOff>
    </xdr:to>
    <xdr:pic>
      <xdr:nvPicPr>
        <xdr:cNvPr id="3" name="Imagen 10">
          <a:extLst>
            <a:ext uri="{FF2B5EF4-FFF2-40B4-BE49-F238E27FC236}">
              <a16:creationId xmlns:a16="http://schemas.microsoft.com/office/drawing/2014/main" id="{00000000-0008-0000-5C00-000003000000}"/>
            </a:ext>
          </a:extLst>
        </xdr:cNvPr>
        <xdr:cNvPicPr>
          <a:picLocks noChangeAspect="1"/>
        </xdr:cNvPicPr>
      </xdr:nvPicPr>
      <xdr:blipFill>
        <a:blip xmlns:r="http://schemas.openxmlformats.org/officeDocument/2006/relationships" r:embed="rId6"/>
        <a:stretch>
          <a:fillRect/>
        </a:stretch>
      </xdr:blipFill>
      <xdr:spPr>
        <a:xfrm>
          <a:off x="31750" y="42334"/>
          <a:ext cx="2465170" cy="929215"/>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xdr:from>
      <xdr:col>2</xdr:col>
      <xdr:colOff>57152</xdr:colOff>
      <xdr:row>30</xdr:row>
      <xdr:rowOff>28575</xdr:rowOff>
    </xdr:from>
    <xdr:to>
      <xdr:col>12</xdr:col>
      <xdr:colOff>123826</xdr:colOff>
      <xdr:row>41</xdr:row>
      <xdr:rowOff>171450</xdr:rowOff>
    </xdr:to>
    <xdr:graphicFrame macro="">
      <xdr:nvGraphicFramePr>
        <xdr:cNvPr id="2" name="Gráfico 1">
          <a:extLst>
            <a:ext uri="{FF2B5EF4-FFF2-40B4-BE49-F238E27FC236}">
              <a16:creationId xmlns:a16="http://schemas.microsoft.com/office/drawing/2014/main" id="{00000000-0008-0000-5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9522</xdr:colOff>
      <xdr:row>49</xdr:row>
      <xdr:rowOff>38101</xdr:rowOff>
    </xdr:from>
    <xdr:to>
      <xdr:col>12</xdr:col>
      <xdr:colOff>638174</xdr:colOff>
      <xdr:row>70</xdr:row>
      <xdr:rowOff>66675</xdr:rowOff>
    </xdr:to>
    <xdr:graphicFrame macro="">
      <xdr:nvGraphicFramePr>
        <xdr:cNvPr id="3" name="Gráfico 2">
          <a:extLst>
            <a:ext uri="{FF2B5EF4-FFF2-40B4-BE49-F238E27FC236}">
              <a16:creationId xmlns:a16="http://schemas.microsoft.com/office/drawing/2014/main" id="{00000000-0008-0000-5D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56.xml><?xml version="1.0" encoding="utf-8"?>
<c:userShapes xmlns:c="http://schemas.openxmlformats.org/drawingml/2006/chart">
  <cdr:relSizeAnchor xmlns:cdr="http://schemas.openxmlformats.org/drawingml/2006/chartDrawing">
    <cdr:from>
      <cdr:x>0.02292</cdr:x>
      <cdr:y>0.74479</cdr:y>
    </cdr:from>
    <cdr:to>
      <cdr:x>0.07083</cdr:x>
      <cdr:y>0.82118</cdr:y>
    </cdr:to>
    <cdr:sp macro="" textlink="">
      <cdr:nvSpPr>
        <cdr:cNvPr id="2" name="CuadroTexto 1"/>
        <cdr:cNvSpPr txBox="1"/>
      </cdr:nvSpPr>
      <cdr:spPr>
        <a:xfrm xmlns:a="http://schemas.openxmlformats.org/drawingml/2006/main">
          <a:off x="104774" y="2043113"/>
          <a:ext cx="219075" cy="209550"/>
        </a:xfrm>
        <a:prstGeom xmlns:a="http://schemas.openxmlformats.org/drawingml/2006/main" prst="rect">
          <a:avLst/>
        </a:prstGeom>
        <a:solidFill xmlns:a="http://schemas.openxmlformats.org/drawingml/2006/main">
          <a:schemeClr val="bg1"/>
        </a:solidFill>
      </cdr:spPr>
      <cdr:txBody>
        <a:bodyPr xmlns:a="http://schemas.openxmlformats.org/drawingml/2006/main" vertOverflow="clip" wrap="square" rtlCol="0"/>
        <a:lstStyle xmlns:a="http://schemas.openxmlformats.org/drawingml/2006/main"/>
        <a:p xmlns:a="http://schemas.openxmlformats.org/drawingml/2006/main">
          <a:r>
            <a:rPr lang="es-CR" sz="1100">
              <a:solidFill>
                <a:schemeClr val="bg2">
                  <a:lumMod val="50000"/>
                </a:schemeClr>
              </a:solidFill>
            </a:rPr>
            <a:t>0</a:t>
          </a:r>
        </a:p>
      </cdr:txBody>
    </cdr:sp>
  </cdr:relSizeAnchor>
  <cdr:relSizeAnchor xmlns:cdr="http://schemas.openxmlformats.org/drawingml/2006/chartDrawing">
    <cdr:from>
      <cdr:x>0.06458</cdr:x>
      <cdr:y>0.72743</cdr:y>
    </cdr:from>
    <cdr:to>
      <cdr:x>0.09167</cdr:x>
      <cdr:y>0.75868</cdr:y>
    </cdr:to>
    <cdr:cxnSp macro="">
      <cdr:nvCxnSpPr>
        <cdr:cNvPr id="6" name="Conector recto 5">
          <a:extLst xmlns:a="http://schemas.openxmlformats.org/drawingml/2006/main">
            <a:ext uri="{FF2B5EF4-FFF2-40B4-BE49-F238E27FC236}">
              <a16:creationId xmlns:a16="http://schemas.microsoft.com/office/drawing/2014/main" id="{5599C57C-A578-4F17-B374-17522C526692}"/>
            </a:ext>
          </a:extLst>
        </cdr:cNvPr>
        <cdr:cNvCxnSpPr/>
      </cdr:nvCxnSpPr>
      <cdr:spPr>
        <a:xfrm xmlns:a="http://schemas.openxmlformats.org/drawingml/2006/main">
          <a:off x="295275" y="1995488"/>
          <a:ext cx="123825" cy="85725"/>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0.06736</cdr:x>
      <cdr:y>0.71644</cdr:y>
    </cdr:from>
    <cdr:to>
      <cdr:x>0.09444</cdr:x>
      <cdr:y>0.74769</cdr:y>
    </cdr:to>
    <cdr:cxnSp macro="">
      <cdr:nvCxnSpPr>
        <cdr:cNvPr id="7" name="Conector recto 6">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307975" y="1965325"/>
          <a:ext cx="123825" cy="85725"/>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57.xml><?xml version="1.0" encoding="utf-8"?>
<c:userShapes xmlns:c="http://schemas.openxmlformats.org/drawingml/2006/chart">
  <cdr:relSizeAnchor xmlns:cdr="http://schemas.openxmlformats.org/drawingml/2006/chartDrawing">
    <cdr:from>
      <cdr:x>0.05516</cdr:x>
      <cdr:y>0.69096</cdr:y>
    </cdr:from>
    <cdr:to>
      <cdr:x>0.07473</cdr:x>
      <cdr:y>0.7551</cdr:y>
    </cdr:to>
    <cdr:sp macro="" textlink="">
      <cdr:nvSpPr>
        <cdr:cNvPr id="2" name="Rectángulo 1"/>
        <cdr:cNvSpPr/>
      </cdr:nvSpPr>
      <cdr:spPr>
        <a:xfrm xmlns:a="http://schemas.openxmlformats.org/drawingml/2006/main">
          <a:off x="295275" y="2257425"/>
          <a:ext cx="104775" cy="209550"/>
        </a:xfrm>
        <a:prstGeom xmlns:a="http://schemas.openxmlformats.org/drawingml/2006/main" prst="rect">
          <a:avLst/>
        </a:prstGeom>
        <a:solidFill xmlns:a="http://schemas.openxmlformats.org/drawingml/2006/main">
          <a:schemeClr val="bg1"/>
        </a:solidFill>
        <a:ln xmlns:a="http://schemas.openxmlformats.org/drawingml/2006/main">
          <a:solidFill>
            <a:schemeClr val="bg1"/>
          </a:solidFill>
        </a:ln>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es-CR"/>
        </a:p>
      </cdr:txBody>
    </cdr:sp>
  </cdr:relSizeAnchor>
  <cdr:relSizeAnchor xmlns:cdr="http://schemas.openxmlformats.org/drawingml/2006/chartDrawing">
    <cdr:from>
      <cdr:x>0.06917</cdr:x>
      <cdr:y>0.62665</cdr:y>
    </cdr:from>
    <cdr:to>
      <cdr:x>0.0961</cdr:x>
      <cdr:y>0.65289</cdr:y>
    </cdr:to>
    <cdr:cxnSp macro="">
      <cdr:nvCxnSpPr>
        <cdr:cNvPr id="3" name="Conector recto 2">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478978" y="1898081"/>
          <a:ext cx="186481" cy="79480"/>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0.06818</cdr:x>
      <cdr:y>0.59914</cdr:y>
    </cdr:from>
    <cdr:to>
      <cdr:x>0.09131</cdr:x>
      <cdr:y>0.62247</cdr:y>
    </cdr:to>
    <cdr:cxnSp macro="">
      <cdr:nvCxnSpPr>
        <cdr:cNvPr id="4" name="Conector recto 3">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472091" y="1814769"/>
          <a:ext cx="160168" cy="70666"/>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58.xml><?xml version="1.0" encoding="utf-8"?>
<xdr:wsDr xmlns:xdr="http://schemas.openxmlformats.org/drawingml/2006/spreadsheetDrawing" xmlns:a="http://schemas.openxmlformats.org/drawingml/2006/main">
  <xdr:twoCellAnchor editAs="oneCell">
    <xdr:from>
      <xdr:col>3</xdr:col>
      <xdr:colOff>1085851</xdr:colOff>
      <xdr:row>15</xdr:row>
      <xdr:rowOff>57151</xdr:rowOff>
    </xdr:from>
    <xdr:to>
      <xdr:col>3</xdr:col>
      <xdr:colOff>3524251</xdr:colOff>
      <xdr:row>15</xdr:row>
      <xdr:rowOff>778001</xdr:rowOff>
    </xdr:to>
    <xdr:pic>
      <xdr:nvPicPr>
        <xdr:cNvPr id="2" name="Picture 5">
          <a:extLst>
            <a:ext uri="{FF2B5EF4-FFF2-40B4-BE49-F238E27FC236}">
              <a16:creationId xmlns:a16="http://schemas.microsoft.com/office/drawing/2014/main" id="{00000000-0008-0000-5E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6835" r="35709"/>
        <a:stretch>
          <a:fillRect/>
        </a:stretch>
      </xdr:blipFill>
      <xdr:spPr bwMode="auto">
        <a:xfrm>
          <a:off x="4371976" y="8801101"/>
          <a:ext cx="2438400" cy="72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1085850</xdr:colOff>
      <xdr:row>15</xdr:row>
      <xdr:rowOff>57150</xdr:rowOff>
    </xdr:from>
    <xdr:to>
      <xdr:col>3</xdr:col>
      <xdr:colOff>3524250</xdr:colOff>
      <xdr:row>15</xdr:row>
      <xdr:rowOff>781050</xdr:rowOff>
    </xdr:to>
    <xdr:pic>
      <xdr:nvPicPr>
        <xdr:cNvPr id="3" name="Picture 5">
          <a:extLst>
            <a:ext uri="{FF2B5EF4-FFF2-40B4-BE49-F238E27FC236}">
              <a16:creationId xmlns:a16="http://schemas.microsoft.com/office/drawing/2014/main" id="{00000000-0008-0000-5E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6835" r="35709"/>
        <a:stretch>
          <a:fillRect/>
        </a:stretch>
      </xdr:blipFill>
      <xdr:spPr bwMode="auto">
        <a:xfrm>
          <a:off x="4371975" y="8801100"/>
          <a:ext cx="24384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xdr:from>
      <xdr:col>1</xdr:col>
      <xdr:colOff>1009650</xdr:colOff>
      <xdr:row>29</xdr:row>
      <xdr:rowOff>14286</xdr:rowOff>
    </xdr:from>
    <xdr:to>
      <xdr:col>11</xdr:col>
      <xdr:colOff>695325</xdr:colOff>
      <xdr:row>51</xdr:row>
      <xdr:rowOff>28574</xdr:rowOff>
    </xdr:to>
    <xdr:graphicFrame macro="">
      <xdr:nvGraphicFramePr>
        <xdr:cNvPr id="2" name="Gráfico 1">
          <a:extLst>
            <a:ext uri="{FF2B5EF4-FFF2-40B4-BE49-F238E27FC236}">
              <a16:creationId xmlns:a16="http://schemas.microsoft.com/office/drawing/2014/main" id="{00000000-0008-0000-5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0.xml><?xml version="1.0" encoding="utf-8"?>
<c:userShapes xmlns:c="http://schemas.openxmlformats.org/drawingml/2006/chart">
  <cdr:relSizeAnchor xmlns:cdr="http://schemas.openxmlformats.org/drawingml/2006/chartDrawing">
    <cdr:from>
      <cdr:x>0.03571</cdr:x>
      <cdr:y>0.73613</cdr:y>
    </cdr:from>
    <cdr:to>
      <cdr:x>0.06667</cdr:x>
      <cdr:y>0.7961</cdr:y>
    </cdr:to>
    <cdr:sp macro="" textlink="">
      <cdr:nvSpPr>
        <cdr:cNvPr id="2" name="Rectángulo 1"/>
        <cdr:cNvSpPr/>
      </cdr:nvSpPr>
      <cdr:spPr>
        <a:xfrm xmlns:a="http://schemas.openxmlformats.org/drawingml/2006/main">
          <a:off x="142877" y="2338390"/>
          <a:ext cx="123824" cy="190499"/>
        </a:xfrm>
        <a:prstGeom xmlns:a="http://schemas.openxmlformats.org/drawingml/2006/main" prst="rect">
          <a:avLst/>
        </a:prstGeom>
        <a:solidFill xmlns:a="http://schemas.openxmlformats.org/drawingml/2006/main">
          <a:schemeClr val="bg1"/>
        </a:solidFill>
        <a:ln xmlns:a="http://schemas.openxmlformats.org/drawingml/2006/main">
          <a:solidFill>
            <a:schemeClr val="bg1"/>
          </a:solidFill>
        </a:ln>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es-CR"/>
        </a:p>
      </cdr:txBody>
    </cdr:sp>
  </cdr:relSizeAnchor>
  <cdr:relSizeAnchor xmlns:cdr="http://schemas.openxmlformats.org/drawingml/2006/chartDrawing">
    <cdr:from>
      <cdr:x>0.09167</cdr:x>
      <cdr:y>0.70313</cdr:y>
    </cdr:from>
    <cdr:to>
      <cdr:x>0.12917</cdr:x>
      <cdr:y>0.72396</cdr:y>
    </cdr:to>
    <cdr:cxnSp macro="">
      <cdr:nvCxnSpPr>
        <cdr:cNvPr id="4" name="Conector recto 3">
          <a:extLst xmlns:a="http://schemas.openxmlformats.org/drawingml/2006/main">
            <a:ext uri="{FF2B5EF4-FFF2-40B4-BE49-F238E27FC236}">
              <a16:creationId xmlns:a16="http://schemas.microsoft.com/office/drawing/2014/main" id="{7A25E1B5-ACF8-465B-A402-85D4CE4A47B8}"/>
            </a:ext>
          </a:extLst>
        </cdr:cNvPr>
        <cdr:cNvCxnSpPr/>
      </cdr:nvCxnSpPr>
      <cdr:spPr>
        <a:xfrm xmlns:a="http://schemas.openxmlformats.org/drawingml/2006/main">
          <a:off x="419100" y="1928813"/>
          <a:ext cx="171450" cy="57150"/>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0.09653</cdr:x>
      <cdr:y>0.68866</cdr:y>
    </cdr:from>
    <cdr:to>
      <cdr:x>0.12917</cdr:x>
      <cdr:y>0.7066</cdr:y>
    </cdr:to>
    <cdr:cxnSp macro="">
      <cdr:nvCxnSpPr>
        <cdr:cNvPr id="5" name="Conector recto 4">
          <a:extLst xmlns:a="http://schemas.openxmlformats.org/drawingml/2006/main">
            <a:ext uri="{FF2B5EF4-FFF2-40B4-BE49-F238E27FC236}">
              <a16:creationId xmlns:a16="http://schemas.microsoft.com/office/drawing/2014/main" id="{FACF26EC-75DE-4682-8011-A03906CF3DF4}"/>
            </a:ext>
          </a:extLst>
        </cdr:cNvPr>
        <cdr:cNvCxnSpPr/>
      </cdr:nvCxnSpPr>
      <cdr:spPr>
        <a:xfrm xmlns:a="http://schemas.openxmlformats.org/drawingml/2006/main">
          <a:off x="441325" y="1889125"/>
          <a:ext cx="149225" cy="49213"/>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61.xml><?xml version="1.0" encoding="utf-8"?>
<xdr:wsDr xmlns:xdr="http://schemas.openxmlformats.org/drawingml/2006/spreadsheetDrawing" xmlns:a="http://schemas.openxmlformats.org/drawingml/2006/main">
  <xdr:oneCellAnchor>
    <xdr:from>
      <xdr:col>3</xdr:col>
      <xdr:colOff>257175</xdr:colOff>
      <xdr:row>15</xdr:row>
      <xdr:rowOff>66675</xdr:rowOff>
    </xdr:from>
    <xdr:ext cx="4230902" cy="487249"/>
    <mc:AlternateContent xmlns:mc="http://schemas.openxmlformats.org/markup-compatibility/2006" xmlns:a14="http://schemas.microsoft.com/office/drawing/2010/main">
      <mc:Choice Requires="a14">
        <xdr:sp macro="" textlink="">
          <xdr:nvSpPr>
            <xdr:cNvPr id="2" name="CuadroTexto 1">
              <a:extLst>
                <a:ext uri="{FF2B5EF4-FFF2-40B4-BE49-F238E27FC236}">
                  <a16:creationId xmlns:a16="http://schemas.microsoft.com/office/drawing/2014/main" id="{00000000-0008-0000-6000-000002000000}"/>
                </a:ext>
              </a:extLst>
            </xdr:cNvPr>
            <xdr:cNvSpPr txBox="1"/>
          </xdr:nvSpPr>
          <xdr:spPr>
            <a:xfrm>
              <a:off x="4486275" y="73152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14:m>
                <m:oMathPara xmlns:m="http://schemas.openxmlformats.org/officeDocument/2006/math">
                  <m:oMathParaPr>
                    <m:jc m:val="centerGroup"/>
                  </m:oMathParaPr>
                  <m:oMath xmlns:m="http://schemas.openxmlformats.org/officeDocument/2006/math">
                    <m:f>
                      <m:fPr>
                        <m:ctrlPr>
                          <a:rPr lang="es-CR" sz="1050" i="1">
                            <a:latin typeface="Cambria Math" panose="02040503050406030204" pitchFamily="18" charset="0"/>
                          </a:rPr>
                        </m:ctrlPr>
                      </m:fPr>
                      <m:num>
                        <m:eqArr>
                          <m:eqArrPr>
                            <m:ctrlPr>
                              <a:rPr lang="es-CR" sz="1050" b="0" i="1">
                                <a:latin typeface="Cambria Math" panose="02040503050406030204" pitchFamily="18" charset="0"/>
                              </a:rPr>
                            </m:ctrlPr>
                          </m:eqArrPr>
                          <m:e>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r>
                              <a:rPr lang="es-CR" sz="1050" b="0" i="1">
                                <a:latin typeface="Cambria Math" panose="02040503050406030204" pitchFamily="18" charset="0"/>
                              </a:rPr>
                              <m:t> </m:t>
                            </m:r>
                            <m:r>
                              <a:rPr lang="es-CR" sz="1050" b="0" i="1">
                                <a:latin typeface="Cambria Math" panose="02040503050406030204" pitchFamily="18" charset="0"/>
                              </a:rPr>
                              <m:t>𝑞𝑢𝑒</m:t>
                            </m:r>
                            <m:r>
                              <a:rPr lang="es-CR" sz="1050" b="0" i="1">
                                <a:latin typeface="Cambria Math" panose="02040503050406030204" pitchFamily="18" charset="0"/>
                              </a:rPr>
                              <m:t> </m:t>
                            </m:r>
                            <m:r>
                              <a:rPr lang="es-CR" sz="1050" b="0" i="1">
                                <a:latin typeface="Cambria Math" panose="02040503050406030204" pitchFamily="18" charset="0"/>
                              </a:rPr>
                              <m:t>𝑣𝑖𝑣𝑒</m:t>
                            </m:r>
                            <m:r>
                              <a:rPr lang="es-CR" sz="1050" b="0" i="1">
                                <a:latin typeface="Cambria Math" panose="02040503050406030204" pitchFamily="18" charset="0"/>
                              </a:rPr>
                              <m:t> </m:t>
                            </m:r>
                            <m:r>
                              <a:rPr lang="es-CR" sz="1050" b="0" i="1">
                                <a:latin typeface="Cambria Math" panose="02040503050406030204" pitchFamily="18" charset="0"/>
                              </a:rPr>
                              <m:t>𝑒𝑛</m:t>
                            </m:r>
                            <m:r>
                              <a:rPr lang="es-CR" sz="1050" b="0" i="1">
                                <a:latin typeface="Cambria Math" panose="02040503050406030204" pitchFamily="18" charset="0"/>
                              </a:rPr>
                              <m:t> </m:t>
                            </m:r>
                            <m:r>
                              <a:rPr lang="es-CR" sz="1050" b="0" i="1">
                                <a:latin typeface="Cambria Math" panose="02040503050406030204" pitchFamily="18" charset="0"/>
                              </a:rPr>
                              <m:t>𝑣𝑖𝑣𝑖𝑒𝑛𝑑𝑎𝑠</m:t>
                            </m:r>
                            <m:r>
                              <a:rPr lang="es-CR" sz="1050" b="0" i="1">
                                <a:latin typeface="Cambria Math" panose="02040503050406030204" pitchFamily="18" charset="0"/>
                              </a:rPr>
                              <m:t> </m:t>
                            </m:r>
                            <m:r>
                              <a:rPr lang="es-CR" sz="1050" b="0" i="1">
                                <a:latin typeface="Cambria Math" panose="02040503050406030204" pitchFamily="18" charset="0"/>
                              </a:rPr>
                              <m:t>𝑐𝑜𝑛</m:t>
                            </m:r>
                            <m:r>
                              <a:rPr lang="es-CR" sz="1050" b="0" i="1">
                                <a:latin typeface="Cambria Math" panose="02040503050406030204" pitchFamily="18" charset="0"/>
                              </a:rPr>
                              <m:t> </m:t>
                            </m:r>
                            <m:r>
                              <a:rPr lang="es-CR" sz="1050" b="0" i="1">
                                <a:latin typeface="Cambria Math" panose="02040503050406030204" pitchFamily="18" charset="0"/>
                              </a:rPr>
                              <m:t>𝑠𝑒𝑟𝑣𝑖𝑐𝑖𝑜</m:t>
                            </m:r>
                            <m:r>
                              <a:rPr lang="es-CR" sz="1050" b="0" i="1">
                                <a:latin typeface="Cambria Math" panose="02040503050406030204" pitchFamily="18" charset="0"/>
                              </a:rPr>
                              <m:t> </m:t>
                            </m:r>
                            <m:r>
                              <a:rPr lang="es-CR" sz="1050" b="0" i="1">
                                <a:latin typeface="Cambria Math" panose="02040503050406030204" pitchFamily="18" charset="0"/>
                              </a:rPr>
                              <m:t>𝑠𝑎𝑛𝑖𝑡𝑎𝑟𝑖𝑜</m:t>
                            </m:r>
                          </m:e>
                          <m:e>
                            <m:r>
                              <a:rPr lang="es-CR" sz="1050" b="0" i="1">
                                <a:latin typeface="Cambria Math" panose="02040503050406030204" pitchFamily="18" charset="0"/>
                              </a:rPr>
                              <m:t>𝑐𝑜𝑛𝑒𝑐𝑡𝑎𝑑𝑜</m:t>
                            </m:r>
                            <m:r>
                              <a:rPr lang="es-CR" sz="1050" b="0" i="1">
                                <a:latin typeface="Cambria Math" panose="02040503050406030204" pitchFamily="18" charset="0"/>
                              </a:rPr>
                              <m:t> </m:t>
                            </m:r>
                            <m:r>
                              <a:rPr lang="es-CR" sz="1050" b="0" i="1">
                                <a:latin typeface="Cambria Math" panose="02040503050406030204" pitchFamily="18" charset="0"/>
                              </a:rPr>
                              <m:t>𝑎</m:t>
                            </m:r>
                            <m:r>
                              <a:rPr lang="es-CR" sz="1050" b="0" i="1">
                                <a:latin typeface="Cambria Math" panose="02040503050406030204" pitchFamily="18" charset="0"/>
                              </a:rPr>
                              <m:t> </m:t>
                            </m:r>
                            <m:r>
                              <a:rPr lang="es-CR" sz="1050" b="0" i="1">
                                <a:latin typeface="Cambria Math" panose="02040503050406030204" pitchFamily="18" charset="0"/>
                              </a:rPr>
                              <m:t>𝑎𝑙𝑐𝑎𝑛𝑡𝑎𝑟𝑖𝑙𝑙𝑎𝑑𝑜</m:t>
                            </m:r>
                            <m:r>
                              <a:rPr lang="es-CR" sz="1050" b="0" i="1">
                                <a:latin typeface="Cambria Math" panose="02040503050406030204" pitchFamily="18" charset="0"/>
                              </a:rPr>
                              <m:t> </m:t>
                            </m:r>
                            <m:r>
                              <a:rPr lang="es-CR" sz="1050" b="0" i="1">
                                <a:latin typeface="Cambria Math" panose="02040503050406030204" pitchFamily="18" charset="0"/>
                              </a:rPr>
                              <m:t>𝑜</m:t>
                            </m:r>
                            <m:r>
                              <a:rPr lang="es-CR" sz="1050" b="0" i="1">
                                <a:latin typeface="Cambria Math" panose="02040503050406030204" pitchFamily="18" charset="0"/>
                              </a:rPr>
                              <m:t> </m:t>
                            </m:r>
                            <m:r>
                              <a:rPr lang="es-CR" sz="1050" b="0" i="1">
                                <a:latin typeface="Cambria Math" panose="02040503050406030204" pitchFamily="18" charset="0"/>
                              </a:rPr>
                              <m:t>𝑡𝑎𝑛𝑞𝑢𝑒</m:t>
                            </m:r>
                            <m:r>
                              <a:rPr lang="es-CR" sz="1050" b="0" i="1">
                                <a:latin typeface="Cambria Math" panose="02040503050406030204" pitchFamily="18" charset="0"/>
                              </a:rPr>
                              <m:t> </m:t>
                            </m:r>
                            <m:r>
                              <a:rPr lang="es-CR" sz="1050" b="0" i="1">
                                <a:latin typeface="Cambria Math" panose="02040503050406030204" pitchFamily="18" charset="0"/>
                              </a:rPr>
                              <m:t>𝑠</m:t>
                            </m:r>
                            <m:r>
                              <a:rPr lang="es-CR" sz="1050" b="0" i="1">
                                <a:latin typeface="Cambria Math" panose="02040503050406030204" pitchFamily="18" charset="0"/>
                              </a:rPr>
                              <m:t>é</m:t>
                            </m:r>
                            <m:r>
                              <a:rPr lang="es-CR" sz="1050" b="0" i="1">
                                <a:latin typeface="Cambria Math" panose="02040503050406030204" pitchFamily="18" charset="0"/>
                              </a:rPr>
                              <m:t>𝑝𝑡𝑖𝑐𝑜</m:t>
                            </m:r>
                          </m:e>
                        </m:eqArr>
                      </m:num>
                      <m:den>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den>
                    </m:f>
                    <m:r>
                      <a:rPr lang="es-CR" sz="1050" b="0" i="1">
                        <a:latin typeface="Cambria Math" panose="02040503050406030204" pitchFamily="18" charset="0"/>
                        <a:ea typeface="Cambria Math" panose="02040503050406030204" pitchFamily="18" charset="0"/>
                      </a:rPr>
                      <m:t>×</m:t>
                    </m:r>
                    <m:r>
                      <a:rPr lang="es-CR" sz="1100" b="0" i="1">
                        <a:solidFill>
                          <a:schemeClr val="tx1"/>
                        </a:solidFill>
                        <a:effectLst/>
                        <a:latin typeface="Cambria Math" panose="02040503050406030204" pitchFamily="18" charset="0"/>
                        <a:ea typeface="+mn-ea"/>
                        <a:cs typeface="+mn-cs"/>
                      </a:rPr>
                      <m:t>100</m:t>
                    </m:r>
                  </m:oMath>
                </m:oMathPara>
              </a14:m>
              <a:endParaRPr lang="es-CR" sz="1050"/>
            </a:p>
          </xdr:txBody>
        </xdr:sp>
      </mc:Choice>
      <mc:Fallback xmlns="">
        <xdr:sp macro="" textlink="">
          <xdr:nvSpPr>
            <xdr:cNvPr id="2" name="CuadroTexto 1">
              <a:extLst>
                <a:ext uri="{FF2B5EF4-FFF2-40B4-BE49-F238E27FC236}">
                  <a16:creationId xmlns:a16="http://schemas.microsoft.com/office/drawing/2014/main" id="{00000000-0008-0000-AF00-000002000000}"/>
                </a:ext>
              </a:extLst>
            </xdr:cNvPr>
            <xdr:cNvSpPr txBox="1"/>
          </xdr:nvSpPr>
          <xdr:spPr>
            <a:xfrm>
              <a:off x="4486275" y="73152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r>
                <a:rPr lang="es-CR" sz="1050" b="0" i="0">
                  <a:latin typeface="Cambria Math" panose="02040503050406030204" pitchFamily="18" charset="0"/>
                </a:rPr>
                <a:t>█(𝑇𝑜𝑡𝑎𝑙 𝑑𝑒 𝑝𝑜𝑏𝑙𝑎𝑐𝑖ó𝑛 𝑞𝑢𝑒 𝑣𝑖𝑣𝑒 𝑒𝑛 𝑣𝑖𝑣𝑖𝑒𝑛𝑑𝑎𝑠 𝑐𝑜𝑛 𝑠𝑒𝑟𝑣𝑖𝑐𝑖𝑜 𝑠𝑎𝑛𝑖𝑡𝑎𝑟𝑖𝑜@𝑐𝑜𝑛𝑒𝑐𝑡𝑎𝑑𝑜 𝑎 𝑎𝑙𝑐𝑎𝑛𝑡𝑎𝑟𝑖𝑙𝑙𝑎𝑑𝑜 𝑜 𝑡𝑎𝑛𝑞𝑢𝑒 𝑠é𝑝𝑡𝑖𝑐𝑜)/(𝑇𝑜𝑡𝑎𝑙 𝑑𝑒 𝑝𝑜𝑏𝑙𝑎𝑐𝑖ó𝑛)</a:t>
              </a:r>
              <a:r>
                <a:rPr lang="es-CR" sz="1050" b="0" i="0">
                  <a:latin typeface="Cambria Math" panose="02040503050406030204" pitchFamily="18" charset="0"/>
                  <a:ea typeface="Cambria Math" panose="02040503050406030204" pitchFamily="18" charset="0"/>
                </a:rPr>
                <a:t>×</a:t>
              </a:r>
              <a:r>
                <a:rPr lang="es-CR" sz="1100" b="0" i="0">
                  <a:solidFill>
                    <a:schemeClr val="tx1"/>
                  </a:solidFill>
                  <a:effectLst/>
                  <a:latin typeface="Cambria Math" panose="02040503050406030204" pitchFamily="18" charset="0"/>
                  <a:ea typeface="+mn-ea"/>
                  <a:cs typeface="+mn-cs"/>
                </a:rPr>
                <a:t>100</a:t>
              </a:r>
              <a:endParaRPr lang="es-CR" sz="1050"/>
            </a:p>
          </xdr:txBody>
        </xdr:sp>
      </mc:Fallback>
    </mc:AlternateContent>
    <xdr:clientData/>
  </xdr:oneCellAnchor>
</xdr:wsDr>
</file>

<file path=xl/drawings/drawing62.xml><?xml version="1.0" encoding="utf-8"?>
<xdr:wsDr xmlns:xdr="http://schemas.openxmlformats.org/drawingml/2006/spreadsheetDrawing" xmlns:a="http://schemas.openxmlformats.org/drawingml/2006/main">
  <xdr:twoCellAnchor>
    <xdr:from>
      <xdr:col>2</xdr:col>
      <xdr:colOff>66675</xdr:colOff>
      <xdr:row>21</xdr:row>
      <xdr:rowOff>123824</xdr:rowOff>
    </xdr:from>
    <xdr:to>
      <xdr:col>11</xdr:col>
      <xdr:colOff>133350</xdr:colOff>
      <xdr:row>41</xdr:row>
      <xdr:rowOff>19049</xdr:rowOff>
    </xdr:to>
    <xdr:graphicFrame macro="">
      <xdr:nvGraphicFramePr>
        <xdr:cNvPr id="2" name="Gráfico 1">
          <a:extLst>
            <a:ext uri="{FF2B5EF4-FFF2-40B4-BE49-F238E27FC236}">
              <a16:creationId xmlns:a16="http://schemas.microsoft.com/office/drawing/2014/main" id="{BEF54623-5D70-4AD0-B9E7-068C5F19AB5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xdr:from>
      <xdr:col>3</xdr:col>
      <xdr:colOff>1809750</xdr:colOff>
      <xdr:row>15</xdr:row>
      <xdr:rowOff>66675</xdr:rowOff>
    </xdr:from>
    <xdr:to>
      <xdr:col>3</xdr:col>
      <xdr:colOff>2733675</xdr:colOff>
      <xdr:row>15</xdr:row>
      <xdr:rowOff>352425</xdr:rowOff>
    </xdr:to>
    <xdr:pic>
      <xdr:nvPicPr>
        <xdr:cNvPr id="2" name="Imagen 1">
          <a:extLst>
            <a:ext uri="{FF2B5EF4-FFF2-40B4-BE49-F238E27FC236}">
              <a16:creationId xmlns:a16="http://schemas.microsoft.com/office/drawing/2014/main" id="{FEEC23DB-B547-4BEA-B6BA-4E22457E8EE1}"/>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1809750</xdr:colOff>
      <xdr:row>15</xdr:row>
      <xdr:rowOff>66675</xdr:rowOff>
    </xdr:from>
    <xdr:to>
      <xdr:col>3</xdr:col>
      <xdr:colOff>2733675</xdr:colOff>
      <xdr:row>15</xdr:row>
      <xdr:rowOff>352425</xdr:rowOff>
    </xdr:to>
    <xdr:pic>
      <xdr:nvPicPr>
        <xdr:cNvPr id="3" name="Imagen 2">
          <a:extLst>
            <a:ext uri="{FF2B5EF4-FFF2-40B4-BE49-F238E27FC236}">
              <a16:creationId xmlns:a16="http://schemas.microsoft.com/office/drawing/2014/main" id="{F8754AB3-8809-4094-AC9D-DEB6244AC8EB}"/>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1809750</xdr:colOff>
      <xdr:row>15</xdr:row>
      <xdr:rowOff>66675</xdr:rowOff>
    </xdr:from>
    <xdr:to>
      <xdr:col>3</xdr:col>
      <xdr:colOff>2733675</xdr:colOff>
      <xdr:row>15</xdr:row>
      <xdr:rowOff>352425</xdr:rowOff>
    </xdr:to>
    <xdr:pic>
      <xdr:nvPicPr>
        <xdr:cNvPr id="4" name="Imagen 3">
          <a:extLst>
            <a:ext uri="{FF2B5EF4-FFF2-40B4-BE49-F238E27FC236}">
              <a16:creationId xmlns:a16="http://schemas.microsoft.com/office/drawing/2014/main" id="{BE121C45-BD9F-4787-B437-F6F1383544DA}"/>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1809750</xdr:colOff>
      <xdr:row>15</xdr:row>
      <xdr:rowOff>66675</xdr:rowOff>
    </xdr:from>
    <xdr:to>
      <xdr:col>3</xdr:col>
      <xdr:colOff>2733675</xdr:colOff>
      <xdr:row>15</xdr:row>
      <xdr:rowOff>352425</xdr:rowOff>
    </xdr:to>
    <xdr:pic>
      <xdr:nvPicPr>
        <xdr:cNvPr id="5" name="Imagen 4">
          <a:extLst>
            <a:ext uri="{FF2B5EF4-FFF2-40B4-BE49-F238E27FC236}">
              <a16:creationId xmlns:a16="http://schemas.microsoft.com/office/drawing/2014/main" id="{D4EF45E3-CBBC-47EC-BD7F-79C8ACA8EC81}"/>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4.xml><?xml version="1.0" encoding="utf-8"?>
<xdr:wsDr xmlns:xdr="http://schemas.openxmlformats.org/drawingml/2006/spreadsheetDrawing" xmlns:a="http://schemas.openxmlformats.org/drawingml/2006/main">
  <xdr:twoCellAnchor>
    <xdr:from>
      <xdr:col>6</xdr:col>
      <xdr:colOff>104775</xdr:colOff>
      <xdr:row>8</xdr:row>
      <xdr:rowOff>428625</xdr:rowOff>
    </xdr:from>
    <xdr:to>
      <xdr:col>11</xdr:col>
      <xdr:colOff>371475</xdr:colOff>
      <xdr:row>26</xdr:row>
      <xdr:rowOff>38100</xdr:rowOff>
    </xdr:to>
    <xdr:graphicFrame macro="">
      <xdr:nvGraphicFramePr>
        <xdr:cNvPr id="2" name="3 Gráfico">
          <a:extLst>
            <a:ext uri="{FF2B5EF4-FFF2-40B4-BE49-F238E27FC236}">
              <a16:creationId xmlns:a16="http://schemas.microsoft.com/office/drawing/2014/main" id="{00000000-0008-0000-6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13</xdr:col>
      <xdr:colOff>0</xdr:colOff>
      <xdr:row>8</xdr:row>
      <xdr:rowOff>0</xdr:rowOff>
    </xdr:from>
    <xdr:to>
      <xdr:col>17</xdr:col>
      <xdr:colOff>68404</xdr:colOff>
      <xdr:row>22</xdr:row>
      <xdr:rowOff>71848</xdr:rowOff>
    </xdr:to>
    <xdr:pic>
      <xdr:nvPicPr>
        <xdr:cNvPr id="3" name="Imagen 2">
          <a:extLst>
            <a:ext uri="{FF2B5EF4-FFF2-40B4-BE49-F238E27FC236}">
              <a16:creationId xmlns:a16="http://schemas.microsoft.com/office/drawing/2014/main" id="{00000000-0008-0000-6500-000003000000}"/>
            </a:ext>
          </a:extLst>
        </xdr:cNvPr>
        <xdr:cNvPicPr>
          <a:picLocks noChangeAspect="1"/>
        </xdr:cNvPicPr>
      </xdr:nvPicPr>
      <xdr:blipFill>
        <a:blip xmlns:r="http://schemas.openxmlformats.org/officeDocument/2006/relationships" r:embed="rId2"/>
        <a:stretch>
          <a:fillRect/>
        </a:stretch>
      </xdr:blipFill>
      <xdr:spPr>
        <a:xfrm>
          <a:off x="12001500" y="1485900"/>
          <a:ext cx="2868754" cy="2815048"/>
        </a:xfrm>
        <a:prstGeom prst="rect">
          <a:avLst/>
        </a:prstGeom>
      </xdr:spPr>
    </xdr:pic>
    <xdr:clientData/>
  </xdr:twoCellAnchor>
  <xdr:twoCellAnchor editAs="oneCell">
    <xdr:from>
      <xdr:col>15</xdr:col>
      <xdr:colOff>414050</xdr:colOff>
      <xdr:row>8</xdr:row>
      <xdr:rowOff>88477</xdr:rowOff>
    </xdr:from>
    <xdr:to>
      <xdr:col>19</xdr:col>
      <xdr:colOff>709614</xdr:colOff>
      <xdr:row>22</xdr:row>
      <xdr:rowOff>46127</xdr:rowOff>
    </xdr:to>
    <xdr:pic>
      <xdr:nvPicPr>
        <xdr:cNvPr id="4" name="Imagen 3">
          <a:extLst>
            <a:ext uri="{FF2B5EF4-FFF2-40B4-BE49-F238E27FC236}">
              <a16:creationId xmlns:a16="http://schemas.microsoft.com/office/drawing/2014/main" id="{00000000-0008-0000-6500-000004000000}"/>
            </a:ext>
          </a:extLst>
        </xdr:cNvPr>
        <xdr:cNvPicPr>
          <a:picLocks noChangeAspect="1"/>
        </xdr:cNvPicPr>
      </xdr:nvPicPr>
      <xdr:blipFill>
        <a:blip xmlns:r="http://schemas.openxmlformats.org/officeDocument/2006/relationships" r:embed="rId3"/>
        <a:stretch>
          <a:fillRect/>
        </a:stretch>
      </xdr:blipFill>
      <xdr:spPr>
        <a:xfrm>
          <a:off x="14101475" y="1574377"/>
          <a:ext cx="2857789" cy="2700850"/>
        </a:xfrm>
        <a:prstGeom prst="rect">
          <a:avLst/>
        </a:prstGeom>
      </xdr:spPr>
    </xdr:pic>
    <xdr:clientData/>
  </xdr:twoCellAnchor>
  <xdr:twoCellAnchor editAs="oneCell">
    <xdr:from>
      <xdr:col>19</xdr:col>
      <xdr:colOff>60761</xdr:colOff>
      <xdr:row>8</xdr:row>
      <xdr:rowOff>321832</xdr:rowOff>
    </xdr:from>
    <xdr:to>
      <xdr:col>22</xdr:col>
      <xdr:colOff>599933</xdr:colOff>
      <xdr:row>22</xdr:row>
      <xdr:rowOff>26813</xdr:rowOff>
    </xdr:to>
    <xdr:pic>
      <xdr:nvPicPr>
        <xdr:cNvPr id="5" name="Imagen 4">
          <a:extLst>
            <a:ext uri="{FF2B5EF4-FFF2-40B4-BE49-F238E27FC236}">
              <a16:creationId xmlns:a16="http://schemas.microsoft.com/office/drawing/2014/main" id="{00000000-0008-0000-6500-000005000000}"/>
            </a:ext>
          </a:extLst>
        </xdr:cNvPr>
        <xdr:cNvPicPr>
          <a:picLocks noChangeAspect="1"/>
        </xdr:cNvPicPr>
      </xdr:nvPicPr>
      <xdr:blipFill>
        <a:blip xmlns:r="http://schemas.openxmlformats.org/officeDocument/2006/relationships" r:embed="rId4"/>
        <a:stretch>
          <a:fillRect/>
        </a:stretch>
      </xdr:blipFill>
      <xdr:spPr>
        <a:xfrm>
          <a:off x="16310411" y="1807732"/>
          <a:ext cx="2691822" cy="2448181"/>
        </a:xfrm>
        <a:prstGeom prst="rect">
          <a:avLst/>
        </a:prstGeom>
      </xdr:spPr>
    </xdr:pic>
    <xdr:clientData/>
  </xdr:twoCellAnchor>
  <xdr:twoCellAnchor editAs="oneCell">
    <xdr:from>
      <xdr:col>21</xdr:col>
      <xdr:colOff>595891</xdr:colOff>
      <xdr:row>8</xdr:row>
      <xdr:rowOff>206219</xdr:rowOff>
    </xdr:from>
    <xdr:to>
      <xdr:col>26</xdr:col>
      <xdr:colOff>556280</xdr:colOff>
      <xdr:row>22</xdr:row>
      <xdr:rowOff>45361</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5"/>
        <a:stretch>
          <a:fillRect/>
        </a:stretch>
      </xdr:blipFill>
      <xdr:spPr>
        <a:xfrm>
          <a:off x="18236191" y="1692119"/>
          <a:ext cx="2808364" cy="2582342"/>
        </a:xfrm>
        <a:prstGeom prst="rect">
          <a:avLst/>
        </a:prstGeom>
      </xdr:spPr>
    </xdr:pic>
    <xdr:clientData/>
  </xdr:twoCellAnchor>
  <xdr:twoCellAnchor editAs="oneCell">
    <xdr:from>
      <xdr:col>24</xdr:col>
      <xdr:colOff>620424</xdr:colOff>
      <xdr:row>8</xdr:row>
      <xdr:rowOff>288492</xdr:rowOff>
    </xdr:from>
    <xdr:to>
      <xdr:col>29</xdr:col>
      <xdr:colOff>473995</xdr:colOff>
      <xdr:row>22</xdr:row>
      <xdr:rowOff>39012</xdr:rowOff>
    </xdr:to>
    <xdr:pic>
      <xdr:nvPicPr>
        <xdr:cNvPr id="7" name="Imagen 6">
          <a:extLst>
            <a:ext uri="{FF2B5EF4-FFF2-40B4-BE49-F238E27FC236}">
              <a16:creationId xmlns:a16="http://schemas.microsoft.com/office/drawing/2014/main" id="{00000000-0008-0000-6500-000007000000}"/>
            </a:ext>
          </a:extLst>
        </xdr:cNvPr>
        <xdr:cNvPicPr>
          <a:picLocks noChangeAspect="1"/>
        </xdr:cNvPicPr>
      </xdr:nvPicPr>
      <xdr:blipFill>
        <a:blip xmlns:r="http://schemas.openxmlformats.org/officeDocument/2006/relationships" r:embed="rId6"/>
        <a:stretch>
          <a:fillRect/>
        </a:stretch>
      </xdr:blipFill>
      <xdr:spPr>
        <a:xfrm>
          <a:off x="20413374" y="1774392"/>
          <a:ext cx="2730121" cy="249372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3</xdr:col>
      <xdr:colOff>114299</xdr:colOff>
      <xdr:row>15</xdr:row>
      <xdr:rowOff>361950</xdr:rowOff>
    </xdr:from>
    <xdr:to>
      <xdr:col>3</xdr:col>
      <xdr:colOff>4600575</xdr:colOff>
      <xdr:row>16</xdr:row>
      <xdr:rowOff>495300</xdr:rowOff>
    </xdr:to>
    <xdr:pic>
      <xdr:nvPicPr>
        <xdr:cNvPr id="2" name="Imagen 1">
          <a:extLst>
            <a:ext uri="{FF2B5EF4-FFF2-40B4-BE49-F238E27FC236}">
              <a16:creationId xmlns:a16="http://schemas.microsoft.com/office/drawing/2014/main" id="{00000000-0008-0000-66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38624" y="11249025"/>
          <a:ext cx="4486276" cy="1466850"/>
        </a:xfrm>
        <a:prstGeom prst="rect">
          <a:avLst/>
        </a:prstGeom>
        <a:noFill/>
        <a:ln>
          <a:solidFill>
            <a:sysClr val="windowText" lastClr="000000"/>
          </a:solidFill>
        </a:ln>
      </xdr:spPr>
    </xdr:pic>
    <xdr:clientData/>
  </xdr:twoCellAnchor>
  <xdr:twoCellAnchor>
    <xdr:from>
      <xdr:col>3</xdr:col>
      <xdr:colOff>1590675</xdr:colOff>
      <xdr:row>15</xdr:row>
      <xdr:rowOff>2886075</xdr:rowOff>
    </xdr:from>
    <xdr:to>
      <xdr:col>3</xdr:col>
      <xdr:colOff>2743200</xdr:colOff>
      <xdr:row>15</xdr:row>
      <xdr:rowOff>3409950</xdr:rowOff>
    </xdr:to>
    <xdr:pic>
      <xdr:nvPicPr>
        <xdr:cNvPr id="3" name="Imagen 2">
          <a:extLst>
            <a:ext uri="{FF2B5EF4-FFF2-40B4-BE49-F238E27FC236}">
              <a16:creationId xmlns:a16="http://schemas.microsoft.com/office/drawing/2014/main" id="{00000000-0008-0000-6600-000003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12220575"/>
          <a:ext cx="1152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1876425</xdr:colOff>
      <xdr:row>15</xdr:row>
      <xdr:rowOff>4838700</xdr:rowOff>
    </xdr:from>
    <xdr:to>
      <xdr:col>3</xdr:col>
      <xdr:colOff>3086100</xdr:colOff>
      <xdr:row>15</xdr:row>
      <xdr:rowOff>5143500</xdr:rowOff>
    </xdr:to>
    <xdr:pic>
      <xdr:nvPicPr>
        <xdr:cNvPr id="4" name="Imagen 3">
          <a:extLst>
            <a:ext uri="{FF2B5EF4-FFF2-40B4-BE49-F238E27FC236}">
              <a16:creationId xmlns:a16="http://schemas.microsoft.com/office/drawing/2014/main" id="{00000000-0008-0000-6600-000004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00750" y="122205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247649</xdr:colOff>
      <xdr:row>14</xdr:row>
      <xdr:rowOff>2114550</xdr:rowOff>
    </xdr:from>
    <xdr:to>
      <xdr:col>10</xdr:col>
      <xdr:colOff>447675</xdr:colOff>
      <xdr:row>14</xdr:row>
      <xdr:rowOff>3581400</xdr:rowOff>
    </xdr:to>
    <xdr:pic>
      <xdr:nvPicPr>
        <xdr:cNvPr id="5" name="Imagen 4">
          <a:extLst>
            <a:ext uri="{FF2B5EF4-FFF2-40B4-BE49-F238E27FC236}">
              <a16:creationId xmlns:a16="http://schemas.microsoft.com/office/drawing/2014/main" id="{00000000-0008-0000-6600-00000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086974" y="8391525"/>
          <a:ext cx="4486276" cy="1466850"/>
        </a:xfrm>
        <a:prstGeom prst="rect">
          <a:avLst/>
        </a:prstGeom>
        <a:noFill/>
        <a:ln>
          <a:solidFill>
            <a:sysClr val="windowText" lastClr="000000"/>
          </a:solidFill>
        </a:ln>
      </xdr:spPr>
    </xdr:pic>
    <xdr:clientData/>
  </xdr:twoCellAnchor>
  <xdr:twoCellAnchor>
    <xdr:from>
      <xdr:col>3</xdr:col>
      <xdr:colOff>1590675</xdr:colOff>
      <xdr:row>15</xdr:row>
      <xdr:rowOff>2886075</xdr:rowOff>
    </xdr:from>
    <xdr:to>
      <xdr:col>3</xdr:col>
      <xdr:colOff>2743200</xdr:colOff>
      <xdr:row>15</xdr:row>
      <xdr:rowOff>3409950</xdr:rowOff>
    </xdr:to>
    <xdr:pic>
      <xdr:nvPicPr>
        <xdr:cNvPr id="6" name="Imagen 5">
          <a:extLst>
            <a:ext uri="{FF2B5EF4-FFF2-40B4-BE49-F238E27FC236}">
              <a16:creationId xmlns:a16="http://schemas.microsoft.com/office/drawing/2014/main" id="{00000000-0008-0000-6600-000006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12220575"/>
          <a:ext cx="1152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1876425</xdr:colOff>
      <xdr:row>15</xdr:row>
      <xdr:rowOff>4838700</xdr:rowOff>
    </xdr:from>
    <xdr:to>
      <xdr:col>3</xdr:col>
      <xdr:colOff>3086100</xdr:colOff>
      <xdr:row>15</xdr:row>
      <xdr:rowOff>5143500</xdr:rowOff>
    </xdr:to>
    <xdr:pic>
      <xdr:nvPicPr>
        <xdr:cNvPr id="7" name="Imagen 6">
          <a:extLst>
            <a:ext uri="{FF2B5EF4-FFF2-40B4-BE49-F238E27FC236}">
              <a16:creationId xmlns:a16="http://schemas.microsoft.com/office/drawing/2014/main" id="{00000000-0008-0000-6600-000007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00750" y="122205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8" name="Imagen 7">
          <a:extLst>
            <a:ext uri="{FF2B5EF4-FFF2-40B4-BE49-F238E27FC236}">
              <a16:creationId xmlns:a16="http://schemas.microsoft.com/office/drawing/2014/main" id="{00000000-0008-0000-6600-000008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9" name="Imagen 8">
          <a:extLst>
            <a:ext uri="{FF2B5EF4-FFF2-40B4-BE49-F238E27FC236}">
              <a16:creationId xmlns:a16="http://schemas.microsoft.com/office/drawing/2014/main" id="{00000000-0008-0000-6600-000009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0" name="Imagen 9">
          <a:extLst>
            <a:ext uri="{FF2B5EF4-FFF2-40B4-BE49-F238E27FC236}">
              <a16:creationId xmlns:a16="http://schemas.microsoft.com/office/drawing/2014/main" id="{00000000-0008-0000-6600-00000A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11" name="Imagen 2">
          <a:extLst>
            <a:ext uri="{FF2B5EF4-FFF2-40B4-BE49-F238E27FC236}">
              <a16:creationId xmlns:a16="http://schemas.microsoft.com/office/drawing/2014/main" id="{00000000-0008-0000-6600-00000B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12" name="Imagen 3">
          <a:extLst>
            <a:ext uri="{FF2B5EF4-FFF2-40B4-BE49-F238E27FC236}">
              <a16:creationId xmlns:a16="http://schemas.microsoft.com/office/drawing/2014/main" id="{00000000-0008-0000-6600-00000C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3" name="Imagen 5">
          <a:extLst>
            <a:ext uri="{FF2B5EF4-FFF2-40B4-BE49-F238E27FC236}">
              <a16:creationId xmlns:a16="http://schemas.microsoft.com/office/drawing/2014/main" id="{00000000-0008-0000-6600-00000D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14" name="Imagen 13">
          <a:extLst>
            <a:ext uri="{FF2B5EF4-FFF2-40B4-BE49-F238E27FC236}">
              <a16:creationId xmlns:a16="http://schemas.microsoft.com/office/drawing/2014/main" id="{00000000-0008-0000-6600-00000E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15" name="Imagen 14">
          <a:extLst>
            <a:ext uri="{FF2B5EF4-FFF2-40B4-BE49-F238E27FC236}">
              <a16:creationId xmlns:a16="http://schemas.microsoft.com/office/drawing/2014/main" id="{00000000-0008-0000-6600-00000F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6" name="Imagen 15">
          <a:extLst>
            <a:ext uri="{FF2B5EF4-FFF2-40B4-BE49-F238E27FC236}">
              <a16:creationId xmlns:a16="http://schemas.microsoft.com/office/drawing/2014/main" id="{00000000-0008-0000-6600-000010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xdr:from>
      <xdr:col>6</xdr:col>
      <xdr:colOff>1043214</xdr:colOff>
      <xdr:row>26</xdr:row>
      <xdr:rowOff>9071</xdr:rowOff>
    </xdr:from>
    <xdr:to>
      <xdr:col>17</xdr:col>
      <xdr:colOff>688219</xdr:colOff>
      <xdr:row>50</xdr:row>
      <xdr:rowOff>254000</xdr:rowOff>
    </xdr:to>
    <xdr:graphicFrame macro="">
      <xdr:nvGraphicFramePr>
        <xdr:cNvPr id="2" name="Gráfico 1">
          <a:extLst>
            <a:ext uri="{FF2B5EF4-FFF2-40B4-BE49-F238E27FC236}">
              <a16:creationId xmlns:a16="http://schemas.microsoft.com/office/drawing/2014/main" id="{00000000-0008-0000-6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925286</xdr:colOff>
      <xdr:row>55</xdr:row>
      <xdr:rowOff>27215</xdr:rowOff>
    </xdr:from>
    <xdr:to>
      <xdr:col>9</xdr:col>
      <xdr:colOff>301625</xdr:colOff>
      <xdr:row>97</xdr:row>
      <xdr:rowOff>79375</xdr:rowOff>
    </xdr:to>
    <xdr:graphicFrame macro="">
      <xdr:nvGraphicFramePr>
        <xdr:cNvPr id="3" name="Gráfico 2">
          <a:extLst>
            <a:ext uri="{FF2B5EF4-FFF2-40B4-BE49-F238E27FC236}">
              <a16:creationId xmlns:a16="http://schemas.microsoft.com/office/drawing/2014/main" id="{00000000-0008-0000-6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10</xdr:col>
      <xdr:colOff>603250</xdr:colOff>
      <xdr:row>51</xdr:row>
      <xdr:rowOff>53975</xdr:rowOff>
    </xdr:from>
    <xdr:to>
      <xdr:col>20</xdr:col>
      <xdr:colOff>355601</xdr:colOff>
      <xdr:row>79</xdr:row>
      <xdr:rowOff>12700</xdr:rowOff>
    </xdr:to>
    <xdr:graphicFrame macro="">
      <xdr:nvGraphicFramePr>
        <xdr:cNvPr id="4" name="Gráfico 5">
          <a:extLst>
            <a:ext uri="{FF2B5EF4-FFF2-40B4-BE49-F238E27FC236}">
              <a16:creationId xmlns:a16="http://schemas.microsoft.com/office/drawing/2014/main" id="{00000000-0008-0000-6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7.xml><?xml version="1.0" encoding="utf-8"?>
<c:userShapes xmlns:c="http://schemas.openxmlformats.org/drawingml/2006/chart">
  <cdr:relSizeAnchor xmlns:cdr="http://schemas.openxmlformats.org/drawingml/2006/chartDrawing">
    <cdr:from>
      <cdr:x>0.0039</cdr:x>
      <cdr:y>0.85744</cdr:y>
    </cdr:from>
    <cdr:to>
      <cdr:x>0.92068</cdr:x>
      <cdr:y>1</cdr:y>
    </cdr:to>
    <cdr:sp macro="" textlink="">
      <cdr:nvSpPr>
        <cdr:cNvPr id="3" name="CuadroTexto 2">
          <a:extLst xmlns:a="http://schemas.openxmlformats.org/drawingml/2006/main">
            <a:ext uri="{FF2B5EF4-FFF2-40B4-BE49-F238E27FC236}">
              <a16:creationId xmlns:a16="http://schemas.microsoft.com/office/drawing/2014/main" id="{6CB84544-0448-4009-9477-BB8D1D75E756}"/>
            </a:ext>
          </a:extLst>
        </cdr:cNvPr>
        <cdr:cNvSpPr txBox="1"/>
      </cdr:nvSpPr>
      <cdr:spPr>
        <a:xfrm xmlns:a="http://schemas.openxmlformats.org/drawingml/2006/main">
          <a:off x="30810" y="3710215"/>
          <a:ext cx="7242567" cy="616857"/>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eaLnBrk="1" fontAlgn="auto" latinLnBrk="0" hangingPunct="1"/>
          <a:r>
            <a:rPr lang="en-US" sz="800">
              <a:effectLst/>
              <a:latin typeface="+mn-lt"/>
              <a:ea typeface="+mn-ea"/>
              <a:cs typeface="+mn-cs"/>
            </a:rPr>
            <a:t>*/ </a:t>
          </a:r>
          <a:r>
            <a:rPr lang="es-CR" sz="800">
              <a:effectLst/>
              <a:latin typeface="+mn-lt"/>
              <a:ea typeface="+mn-ea"/>
              <a:cs typeface="+mn-cs"/>
            </a:rPr>
            <a:t>La actividad</a:t>
          </a:r>
          <a:r>
            <a:rPr lang="es-CR" sz="800" baseline="0">
              <a:effectLst/>
              <a:latin typeface="+mn-lt"/>
              <a:ea typeface="+mn-ea"/>
              <a:cs typeface="+mn-cs"/>
            </a:rPr>
            <a:t> económica de "</a:t>
          </a:r>
          <a:r>
            <a:rPr lang="es-CR" sz="800">
              <a:effectLst/>
              <a:latin typeface="+mn-lt"/>
              <a:ea typeface="+mn-ea"/>
              <a:cs typeface="+mn-cs"/>
            </a:rPr>
            <a:t>Agricultura"</a:t>
          </a:r>
          <a:r>
            <a:rPr lang="es-CR" sz="800" baseline="0">
              <a:effectLst/>
              <a:latin typeface="+mn-lt"/>
              <a:ea typeface="+mn-ea"/>
              <a:cs typeface="+mn-cs"/>
            </a:rPr>
            <a:t> debe leerse</a:t>
          </a:r>
          <a:r>
            <a:rPr lang="es-CR" sz="800">
              <a:effectLst/>
              <a:latin typeface="+mn-lt"/>
              <a:ea typeface="+mn-ea"/>
              <a:cs typeface="+mn-cs"/>
            </a:rPr>
            <a:t> en el eje derecho.</a:t>
          </a:r>
          <a:endParaRPr lang="es-CR" sz="800">
            <a:effectLst/>
          </a:endParaRPr>
        </a:p>
        <a:p xmlns:a="http://schemas.openxmlformats.org/drawingml/2006/main">
          <a:pPr eaLnBrk="1" fontAlgn="auto" latinLnBrk="0" hangingPunct="1"/>
          <a:r>
            <a:rPr lang="en-US" sz="800">
              <a:effectLst/>
              <a:latin typeface="+mn-lt"/>
              <a:ea typeface="+mn-ea"/>
              <a:cs typeface="+mn-cs"/>
            </a:rPr>
            <a:t>**/ Información preliminar. </a:t>
          </a:r>
          <a:endParaRPr lang="es-CR" sz="800">
            <a:effectLst/>
          </a:endParaRPr>
        </a:p>
        <a:p xmlns:a="http://schemas.openxmlformats.org/drawingml/2006/main">
          <a:r>
            <a:rPr lang="es-CR" sz="800">
              <a:effectLst/>
              <a:latin typeface="+mn-lt"/>
              <a:ea typeface="+mn-ea"/>
              <a:cs typeface="+mn-cs"/>
            </a:rPr>
            <a:t>Fuente: </a:t>
          </a:r>
          <a:r>
            <a:rPr lang="es-CR" sz="800" baseline="0">
              <a:effectLst/>
              <a:latin typeface="+mn-lt"/>
              <a:ea typeface="+mn-ea"/>
              <a:cs typeface="+mn-cs"/>
            </a:rPr>
            <a:t> </a:t>
          </a:r>
          <a:r>
            <a:rPr lang="es-CR" sz="800">
              <a:effectLst/>
              <a:latin typeface="+mn-lt"/>
              <a:ea typeface="+mn-ea"/>
              <a:cs typeface="+mn-cs"/>
            </a:rPr>
            <a:t>Banco Central</a:t>
          </a:r>
          <a:r>
            <a:rPr lang="es-CR" sz="800" baseline="0">
              <a:effectLst/>
              <a:latin typeface="+mn-lt"/>
              <a:ea typeface="+mn-ea"/>
              <a:cs typeface="+mn-cs"/>
            </a:rPr>
            <a:t> de Costa Rica</a:t>
          </a:r>
          <a:r>
            <a:rPr lang="es-CR" sz="800">
              <a:effectLst/>
              <a:latin typeface="+mn-lt"/>
              <a:ea typeface="+mn-ea"/>
              <a:cs typeface="+mn-cs"/>
            </a:rPr>
            <a:t>, Cuadro de oferta y utilización, 2012-2018. Cuenta de Agua</a:t>
          </a:r>
          <a:r>
            <a:rPr lang="es-CR" sz="800" baseline="0">
              <a:effectLst/>
              <a:latin typeface="+mn-lt"/>
              <a:ea typeface="+mn-ea"/>
              <a:cs typeface="+mn-cs"/>
            </a:rPr>
            <a:t> 2012-2018</a:t>
          </a:r>
          <a:endParaRPr lang="es-CR" sz="800">
            <a:solidFill>
              <a:sysClr val="windowText" lastClr="000000"/>
            </a:solidFill>
            <a:effectLst/>
          </a:endParaRPr>
        </a:p>
      </cdr:txBody>
    </cdr:sp>
  </cdr:relSizeAnchor>
</c:userShapes>
</file>

<file path=xl/drawings/drawing68.xml><?xml version="1.0" encoding="utf-8"?>
<c:userShapes xmlns:c="http://schemas.openxmlformats.org/drawingml/2006/chart">
  <cdr:relSizeAnchor xmlns:cdr="http://schemas.openxmlformats.org/drawingml/2006/chartDrawing">
    <cdr:from>
      <cdr:x>0.03541</cdr:x>
      <cdr:y>0.96584</cdr:y>
    </cdr:from>
    <cdr:to>
      <cdr:x>0.08938</cdr:x>
      <cdr:y>0.98075</cdr:y>
    </cdr:to>
    <cdr:sp macro="" textlink="">
      <cdr:nvSpPr>
        <cdr:cNvPr id="2" name="CuadroTexto 1">
          <a:extLst xmlns:a="http://schemas.openxmlformats.org/drawingml/2006/main">
            <a:ext uri="{FF2B5EF4-FFF2-40B4-BE49-F238E27FC236}">
              <a16:creationId xmlns:a16="http://schemas.microsoft.com/office/drawing/2014/main" id="{557F1C16-787E-430C-BA30-CDCFAAC0EB53}"/>
            </a:ext>
          </a:extLst>
        </cdr:cNvPr>
        <cdr:cNvSpPr txBox="1"/>
      </cdr:nvSpPr>
      <cdr:spPr>
        <a:xfrm xmlns:a="http://schemas.openxmlformats.org/drawingml/2006/main">
          <a:off x="200026" y="2962276"/>
          <a:ext cx="304800" cy="4571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CR" sz="1100"/>
            <a:t>Fuente: </a:t>
          </a:r>
        </a:p>
      </cdr:txBody>
    </cdr:sp>
  </cdr:relSizeAnchor>
  <cdr:relSizeAnchor xmlns:cdr="http://schemas.openxmlformats.org/drawingml/2006/chartDrawing">
    <cdr:from>
      <cdr:x>0.00159</cdr:x>
      <cdr:y>0.93092</cdr:y>
    </cdr:from>
    <cdr:to>
      <cdr:x>0.96449</cdr:x>
      <cdr:y>1</cdr:y>
    </cdr:to>
    <cdr:sp macro="" textlink="">
      <cdr:nvSpPr>
        <cdr:cNvPr id="3" name="CuadroTexto 2">
          <a:extLst xmlns:a="http://schemas.openxmlformats.org/drawingml/2006/main">
            <a:ext uri="{FF2B5EF4-FFF2-40B4-BE49-F238E27FC236}">
              <a16:creationId xmlns:a16="http://schemas.microsoft.com/office/drawing/2014/main" id="{EADE8016-966A-4FED-9EC0-2EBAC1106F40}"/>
            </a:ext>
          </a:extLst>
        </cdr:cNvPr>
        <cdr:cNvSpPr txBox="1"/>
      </cdr:nvSpPr>
      <cdr:spPr>
        <a:xfrm xmlns:a="http://schemas.openxmlformats.org/drawingml/2006/main">
          <a:off x="11549" y="5262335"/>
          <a:ext cx="7011924" cy="3905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eaLnBrk="1" fontAlgn="auto" latinLnBrk="0" hangingPunct="1"/>
          <a:r>
            <a:rPr lang="en-US" sz="800">
              <a:effectLst/>
              <a:latin typeface="+mn-lt"/>
              <a:ea typeface="+mn-ea"/>
              <a:cs typeface="+mn-cs"/>
            </a:rPr>
            <a:t>*/ Información preliminar.</a:t>
          </a:r>
          <a:endParaRPr lang="es-CR" sz="800">
            <a:effectLst/>
          </a:endParaRPr>
        </a:p>
        <a:p xmlns:a="http://schemas.openxmlformats.org/drawingml/2006/main">
          <a:pPr eaLnBrk="1" fontAlgn="auto" latinLnBrk="0" hangingPunct="1"/>
          <a:r>
            <a:rPr lang="es-CR" sz="800">
              <a:effectLst/>
              <a:latin typeface="+mn-lt"/>
              <a:ea typeface="+mn-ea"/>
              <a:cs typeface="+mn-cs"/>
            </a:rPr>
            <a:t>Fuente:</a:t>
          </a:r>
          <a:r>
            <a:rPr lang="es-CR" sz="800" baseline="0">
              <a:effectLst/>
              <a:latin typeface="+mn-lt"/>
              <a:ea typeface="+mn-ea"/>
              <a:cs typeface="+mn-cs"/>
            </a:rPr>
            <a:t> </a:t>
          </a:r>
          <a:r>
            <a:rPr lang="es-CR" sz="800">
              <a:effectLst/>
              <a:latin typeface="+mn-lt"/>
              <a:ea typeface="+mn-ea"/>
              <a:cs typeface="+mn-cs"/>
            </a:rPr>
            <a:t>Banco</a:t>
          </a:r>
          <a:r>
            <a:rPr lang="es-CR" sz="800" baseline="0">
              <a:effectLst/>
              <a:latin typeface="+mn-lt"/>
              <a:ea typeface="+mn-ea"/>
              <a:cs typeface="+mn-cs"/>
            </a:rPr>
            <a:t> Central de Costa Rica</a:t>
          </a:r>
          <a:r>
            <a:rPr lang="es-CR" sz="800">
              <a:effectLst/>
              <a:latin typeface="+mn-lt"/>
              <a:ea typeface="+mn-ea"/>
              <a:cs typeface="+mn-cs"/>
            </a:rPr>
            <a:t>, Cuadro de oferta y utilización, 2012-2018. </a:t>
          </a:r>
          <a:r>
            <a:rPr lang="es-CR" sz="800" b="0" i="0" baseline="0">
              <a:effectLst/>
              <a:latin typeface="+mn-lt"/>
              <a:ea typeface="+mn-ea"/>
              <a:cs typeface="+mn-cs"/>
            </a:rPr>
            <a:t>Cuenta de Agua 2012-2018.</a:t>
          </a:r>
          <a:endParaRPr lang="es-CR" sz="800">
            <a:effectLst/>
          </a:endParaRPr>
        </a:p>
        <a:p xmlns:a="http://schemas.openxmlformats.org/drawingml/2006/main">
          <a:r>
            <a:rPr kumimoji="0" lang="es-CR" sz="800" b="0" i="0" u="none" strike="noStrike" kern="0" cap="none" spc="0" normalizeH="0" baseline="0" noProof="0">
              <a:ln>
                <a:noFill/>
              </a:ln>
              <a:solidFill>
                <a:sysClr val="windowText" lastClr="000000"/>
              </a:solidFill>
              <a:effectLst/>
              <a:uLnTx/>
              <a:uFillTx/>
              <a:latin typeface="+mn-lt"/>
              <a:ea typeface="+mn-ea"/>
              <a:cs typeface="+mn-cs"/>
            </a:rPr>
            <a:t>.</a:t>
          </a:r>
          <a:endParaRPr lang="es-CR" sz="800">
            <a:solidFill>
              <a:sysClr val="windowText" lastClr="000000"/>
            </a:solidFill>
          </a:endParaRPr>
        </a:p>
      </cdr:txBody>
    </cdr:sp>
  </cdr:relSizeAnchor>
</c:userShapes>
</file>

<file path=xl/drawings/drawing69.xml><?xml version="1.0" encoding="utf-8"?>
<c:userShapes xmlns:c="http://schemas.openxmlformats.org/drawingml/2006/chart">
  <cdr:relSizeAnchor xmlns:cdr="http://schemas.openxmlformats.org/drawingml/2006/chartDrawing">
    <cdr:from>
      <cdr:x>0</cdr:x>
      <cdr:y>0.8487</cdr:y>
    </cdr:from>
    <cdr:to>
      <cdr:x>0.85605</cdr:x>
      <cdr:y>1</cdr:y>
    </cdr:to>
    <cdr:sp macro="" textlink="">
      <cdr:nvSpPr>
        <cdr:cNvPr id="2" name="CuadroTexto 1">
          <a:extLst xmlns:a="http://schemas.openxmlformats.org/drawingml/2006/main">
            <a:ext uri="{FF2B5EF4-FFF2-40B4-BE49-F238E27FC236}">
              <a16:creationId xmlns:a16="http://schemas.microsoft.com/office/drawing/2014/main" id="{555F627E-02C2-4D67-954A-ECCC93527380}"/>
            </a:ext>
          </a:extLst>
        </cdr:cNvPr>
        <cdr:cNvSpPr txBox="1"/>
      </cdr:nvSpPr>
      <cdr:spPr>
        <a:xfrm xmlns:a="http://schemas.openxmlformats.org/drawingml/2006/main">
          <a:off x="0" y="3009900"/>
          <a:ext cx="6406230" cy="53657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eaLnBrk="1" fontAlgn="auto" latinLnBrk="0" hangingPunct="1"/>
          <a:r>
            <a:rPr lang="en-US" sz="800">
              <a:effectLst/>
              <a:latin typeface="+mn-lt"/>
              <a:ea typeface="+mn-ea"/>
              <a:cs typeface="+mn-cs"/>
            </a:rPr>
            <a:t>*/ Información preliminar.</a:t>
          </a:r>
          <a:r>
            <a:rPr lang="en-US" sz="800" b="0" i="0" baseline="0">
              <a:effectLst/>
              <a:latin typeface="+mn-lt"/>
              <a:ea typeface="+mn-ea"/>
              <a:cs typeface="+mn-cs"/>
            </a:rPr>
            <a:t> </a:t>
          </a:r>
          <a:endParaRPr lang="es-CR" sz="800">
            <a:effectLst/>
          </a:endParaRPr>
        </a:p>
        <a:p xmlns:a="http://schemas.openxmlformats.org/drawingml/2006/main">
          <a:r>
            <a:rPr lang="es-CR" sz="800">
              <a:effectLst/>
              <a:latin typeface="+mn-lt"/>
              <a:ea typeface="+mn-ea"/>
              <a:cs typeface="+mn-cs"/>
            </a:rPr>
            <a:t>Fuente:</a:t>
          </a:r>
          <a:r>
            <a:rPr lang="es-CR" sz="800" baseline="0">
              <a:effectLst/>
              <a:latin typeface="+mn-lt"/>
              <a:ea typeface="+mn-ea"/>
              <a:cs typeface="+mn-cs"/>
            </a:rPr>
            <a:t> Banco Central de Costa Rica, </a:t>
          </a:r>
          <a:r>
            <a:rPr lang="es-CR" sz="800">
              <a:effectLst/>
              <a:latin typeface="+mn-lt"/>
              <a:ea typeface="+mn-ea"/>
              <a:cs typeface="+mn-cs"/>
            </a:rPr>
            <a:t>Cuenta de Agua</a:t>
          </a:r>
          <a:r>
            <a:rPr lang="es-CR" sz="800" baseline="0">
              <a:effectLst/>
              <a:latin typeface="+mn-lt"/>
              <a:ea typeface="+mn-ea"/>
              <a:cs typeface="+mn-cs"/>
            </a:rPr>
            <a:t> 2018.</a:t>
          </a:r>
          <a:endParaRPr lang="es-CR" sz="800">
            <a:effectLst/>
          </a:endParaRPr>
        </a:p>
        <a:p xmlns:a="http://schemas.openxmlformats.org/drawingml/2006/main">
          <a:endParaRPr lang="es-CR" sz="800">
            <a:solidFill>
              <a:sysClr val="windowText" lastClr="000000"/>
            </a:solidFill>
          </a:endParaRPr>
        </a:p>
      </cdr:txBody>
    </cdr:sp>
  </cdr:relSizeAnchor>
</c:userShapes>
</file>

<file path=xl/drawings/drawing70.xml><?xml version="1.0" encoding="utf-8"?>
<xdr:wsDr xmlns:xdr="http://schemas.openxmlformats.org/drawingml/2006/spreadsheetDrawing" xmlns:a="http://schemas.openxmlformats.org/drawingml/2006/main">
  <xdr:twoCellAnchor editAs="oneCell">
    <xdr:from>
      <xdr:col>3</xdr:col>
      <xdr:colOff>723899</xdr:colOff>
      <xdr:row>15</xdr:row>
      <xdr:rowOff>76200</xdr:rowOff>
    </xdr:from>
    <xdr:to>
      <xdr:col>3</xdr:col>
      <xdr:colOff>3324224</xdr:colOff>
      <xdr:row>15</xdr:row>
      <xdr:rowOff>857250</xdr:rowOff>
    </xdr:to>
    <xdr:pic>
      <xdr:nvPicPr>
        <xdr:cNvPr id="2" name="Shape 137">
          <a:extLst>
            <a:ext uri="{FF2B5EF4-FFF2-40B4-BE49-F238E27FC236}">
              <a16:creationId xmlns:a16="http://schemas.microsoft.com/office/drawing/2014/main" id="{00000000-0008-0000-6800-000002000000}"/>
            </a:ext>
          </a:extLst>
        </xdr:cNvPr>
        <xdr:cNvPicPr preferRelativeResize="0"/>
      </xdr:nvPicPr>
      <xdr:blipFill>
        <a:blip xmlns:r="http://schemas.openxmlformats.org/officeDocument/2006/relationships" r:embed="rId1">
          <a:alphaModFix/>
        </a:blip>
        <a:stretch>
          <a:fillRect/>
        </a:stretch>
      </xdr:blipFill>
      <xdr:spPr>
        <a:xfrm>
          <a:off x="4038599" y="7305675"/>
          <a:ext cx="2600325" cy="781050"/>
        </a:xfrm>
        <a:prstGeom prst="rect">
          <a:avLst/>
        </a:prstGeom>
        <a:noFill/>
        <a:ln>
          <a:noFill/>
        </a:ln>
      </xdr:spPr>
    </xdr:pic>
    <xdr:clientData/>
  </xdr:twoCellAnchor>
  <xdr:twoCellAnchor editAs="oneCell">
    <xdr:from>
      <xdr:col>3</xdr:col>
      <xdr:colOff>28575</xdr:colOff>
      <xdr:row>15</xdr:row>
      <xdr:rowOff>1171575</xdr:rowOff>
    </xdr:from>
    <xdr:to>
      <xdr:col>3</xdr:col>
      <xdr:colOff>466725</xdr:colOff>
      <xdr:row>15</xdr:row>
      <xdr:rowOff>1325575</xdr:rowOff>
    </xdr:to>
    <xdr:pic>
      <xdr:nvPicPr>
        <xdr:cNvPr id="3" name="Shape 139">
          <a:extLst>
            <a:ext uri="{FF2B5EF4-FFF2-40B4-BE49-F238E27FC236}">
              <a16:creationId xmlns:a16="http://schemas.microsoft.com/office/drawing/2014/main" id="{00000000-0008-0000-6800-000003000000}"/>
            </a:ext>
          </a:extLst>
        </xdr:cNvPr>
        <xdr:cNvPicPr preferRelativeResize="0"/>
      </xdr:nvPicPr>
      <xdr:blipFill>
        <a:blip xmlns:r="http://schemas.openxmlformats.org/officeDocument/2006/relationships" r:embed="rId2">
          <a:alphaModFix/>
        </a:blip>
        <a:stretch>
          <a:fillRect/>
        </a:stretch>
      </xdr:blipFill>
      <xdr:spPr>
        <a:xfrm>
          <a:off x="3343275" y="8401050"/>
          <a:ext cx="438150" cy="154000"/>
        </a:xfrm>
        <a:prstGeom prst="rect">
          <a:avLst/>
        </a:prstGeom>
        <a:noFill/>
        <a:ln>
          <a:noFill/>
        </a:ln>
      </xdr:spPr>
    </xdr:pic>
    <xdr:clientData/>
  </xdr:twoCellAnchor>
  <xdr:twoCellAnchor editAs="oneCell">
    <xdr:from>
      <xdr:col>3</xdr:col>
      <xdr:colOff>38099</xdr:colOff>
      <xdr:row>15</xdr:row>
      <xdr:rowOff>1371600</xdr:rowOff>
    </xdr:from>
    <xdr:to>
      <xdr:col>3</xdr:col>
      <xdr:colOff>704850</xdr:colOff>
      <xdr:row>15</xdr:row>
      <xdr:rowOff>1543050</xdr:rowOff>
    </xdr:to>
    <xdr:pic>
      <xdr:nvPicPr>
        <xdr:cNvPr id="4" name="Shape 138">
          <a:extLst>
            <a:ext uri="{FF2B5EF4-FFF2-40B4-BE49-F238E27FC236}">
              <a16:creationId xmlns:a16="http://schemas.microsoft.com/office/drawing/2014/main" id="{00000000-0008-0000-6800-000004000000}"/>
            </a:ext>
          </a:extLst>
        </xdr:cNvPr>
        <xdr:cNvPicPr preferRelativeResize="0"/>
      </xdr:nvPicPr>
      <xdr:blipFill>
        <a:blip xmlns:r="http://schemas.openxmlformats.org/officeDocument/2006/relationships" r:embed="rId3">
          <a:alphaModFix/>
        </a:blip>
        <a:stretch>
          <a:fillRect/>
        </a:stretch>
      </xdr:blipFill>
      <xdr:spPr>
        <a:xfrm>
          <a:off x="3352799" y="8601075"/>
          <a:ext cx="666751" cy="171450"/>
        </a:xfrm>
        <a:prstGeom prst="rect">
          <a:avLst/>
        </a:prstGeom>
        <a:noFill/>
        <a:ln>
          <a:noFill/>
        </a:ln>
      </xdr:spPr>
    </xdr:pic>
    <xdr:clientData/>
  </xdr:twoCellAnchor>
  <xdr:twoCellAnchor editAs="oneCell">
    <xdr:from>
      <xdr:col>3</xdr:col>
      <xdr:colOff>723899</xdr:colOff>
      <xdr:row>15</xdr:row>
      <xdr:rowOff>76200</xdr:rowOff>
    </xdr:from>
    <xdr:to>
      <xdr:col>3</xdr:col>
      <xdr:colOff>3324224</xdr:colOff>
      <xdr:row>15</xdr:row>
      <xdr:rowOff>857250</xdr:rowOff>
    </xdr:to>
    <xdr:pic>
      <xdr:nvPicPr>
        <xdr:cNvPr id="5" name="Shape 137">
          <a:extLst>
            <a:ext uri="{FF2B5EF4-FFF2-40B4-BE49-F238E27FC236}">
              <a16:creationId xmlns:a16="http://schemas.microsoft.com/office/drawing/2014/main" id="{00000000-0008-0000-6800-000005000000}"/>
            </a:ext>
          </a:extLst>
        </xdr:cNvPr>
        <xdr:cNvPicPr preferRelativeResize="0"/>
      </xdr:nvPicPr>
      <xdr:blipFill>
        <a:blip xmlns:r="http://schemas.openxmlformats.org/officeDocument/2006/relationships" r:embed="rId1">
          <a:alphaModFix/>
        </a:blip>
        <a:stretch>
          <a:fillRect/>
        </a:stretch>
      </xdr:blipFill>
      <xdr:spPr>
        <a:xfrm>
          <a:off x="4038599" y="7305675"/>
          <a:ext cx="2600325" cy="781050"/>
        </a:xfrm>
        <a:prstGeom prst="rect">
          <a:avLst/>
        </a:prstGeom>
        <a:noFill/>
        <a:ln>
          <a:noFill/>
        </a:ln>
      </xdr:spPr>
    </xdr:pic>
    <xdr:clientData/>
  </xdr:twoCellAnchor>
  <xdr:twoCellAnchor editAs="oneCell">
    <xdr:from>
      <xdr:col>3</xdr:col>
      <xdr:colOff>28575</xdr:colOff>
      <xdr:row>15</xdr:row>
      <xdr:rowOff>1171575</xdr:rowOff>
    </xdr:from>
    <xdr:to>
      <xdr:col>3</xdr:col>
      <xdr:colOff>466725</xdr:colOff>
      <xdr:row>15</xdr:row>
      <xdr:rowOff>1325575</xdr:rowOff>
    </xdr:to>
    <xdr:pic>
      <xdr:nvPicPr>
        <xdr:cNvPr id="6" name="Shape 139">
          <a:extLst>
            <a:ext uri="{FF2B5EF4-FFF2-40B4-BE49-F238E27FC236}">
              <a16:creationId xmlns:a16="http://schemas.microsoft.com/office/drawing/2014/main" id="{00000000-0008-0000-6800-000006000000}"/>
            </a:ext>
          </a:extLst>
        </xdr:cNvPr>
        <xdr:cNvPicPr preferRelativeResize="0"/>
      </xdr:nvPicPr>
      <xdr:blipFill>
        <a:blip xmlns:r="http://schemas.openxmlformats.org/officeDocument/2006/relationships" r:embed="rId2">
          <a:alphaModFix/>
        </a:blip>
        <a:stretch>
          <a:fillRect/>
        </a:stretch>
      </xdr:blipFill>
      <xdr:spPr>
        <a:xfrm>
          <a:off x="3343275" y="8401050"/>
          <a:ext cx="438150" cy="154000"/>
        </a:xfrm>
        <a:prstGeom prst="rect">
          <a:avLst/>
        </a:prstGeom>
        <a:noFill/>
        <a:ln>
          <a:noFill/>
        </a:ln>
      </xdr:spPr>
    </xdr:pic>
    <xdr:clientData/>
  </xdr:twoCellAnchor>
  <xdr:twoCellAnchor editAs="oneCell">
    <xdr:from>
      <xdr:col>3</xdr:col>
      <xdr:colOff>38099</xdr:colOff>
      <xdr:row>15</xdr:row>
      <xdr:rowOff>1371600</xdr:rowOff>
    </xdr:from>
    <xdr:to>
      <xdr:col>3</xdr:col>
      <xdr:colOff>704850</xdr:colOff>
      <xdr:row>15</xdr:row>
      <xdr:rowOff>1543050</xdr:rowOff>
    </xdr:to>
    <xdr:pic>
      <xdr:nvPicPr>
        <xdr:cNvPr id="7" name="Shape 138">
          <a:extLst>
            <a:ext uri="{FF2B5EF4-FFF2-40B4-BE49-F238E27FC236}">
              <a16:creationId xmlns:a16="http://schemas.microsoft.com/office/drawing/2014/main" id="{00000000-0008-0000-6800-000007000000}"/>
            </a:ext>
          </a:extLst>
        </xdr:cNvPr>
        <xdr:cNvPicPr preferRelativeResize="0"/>
      </xdr:nvPicPr>
      <xdr:blipFill>
        <a:blip xmlns:r="http://schemas.openxmlformats.org/officeDocument/2006/relationships" r:embed="rId3">
          <a:alphaModFix/>
        </a:blip>
        <a:stretch>
          <a:fillRect/>
        </a:stretch>
      </xdr:blipFill>
      <xdr:spPr>
        <a:xfrm>
          <a:off x="3352799" y="8601075"/>
          <a:ext cx="666751" cy="171450"/>
        </a:xfrm>
        <a:prstGeom prst="rect">
          <a:avLst/>
        </a:prstGeom>
        <a:noFill/>
        <a:ln>
          <a:noFill/>
        </a:ln>
      </xdr:spPr>
    </xdr:pic>
    <xdr:clientData/>
  </xdr:twoCellAnchor>
  <xdr:twoCellAnchor editAs="oneCell">
    <xdr:from>
      <xdr:col>3</xdr:col>
      <xdr:colOff>5806440</xdr:colOff>
      <xdr:row>14</xdr:row>
      <xdr:rowOff>2440305</xdr:rowOff>
    </xdr:from>
    <xdr:to>
      <xdr:col>5</xdr:col>
      <xdr:colOff>149860</xdr:colOff>
      <xdr:row>14</xdr:row>
      <xdr:rowOff>2950845</xdr:rowOff>
    </xdr:to>
    <xdr:pic>
      <xdr:nvPicPr>
        <xdr:cNvPr id="8" name="Imagen 7">
          <a:extLst>
            <a:ext uri="{FF2B5EF4-FFF2-40B4-BE49-F238E27FC236}">
              <a16:creationId xmlns:a16="http://schemas.microsoft.com/office/drawing/2014/main" id="{00000000-0008-0000-6800-000008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1796" r="31554" b="55815"/>
        <a:stretch/>
      </xdr:blipFill>
      <xdr:spPr bwMode="auto">
        <a:xfrm>
          <a:off x="9025890" y="6155055"/>
          <a:ext cx="934720" cy="510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289561</xdr:colOff>
      <xdr:row>15</xdr:row>
      <xdr:rowOff>2537460</xdr:rowOff>
    </xdr:from>
    <xdr:to>
      <xdr:col>3</xdr:col>
      <xdr:colOff>2956561</xdr:colOff>
      <xdr:row>16</xdr:row>
      <xdr:rowOff>114325</xdr:rowOff>
    </xdr:to>
    <xdr:pic>
      <xdr:nvPicPr>
        <xdr:cNvPr id="9" name="Imagen 8">
          <a:extLst>
            <a:ext uri="{FF2B5EF4-FFF2-40B4-BE49-F238E27FC236}">
              <a16:creationId xmlns:a16="http://schemas.microsoft.com/office/drawing/2014/main" id="{00000000-0008-0000-68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604261" y="9766935"/>
          <a:ext cx="2667000" cy="253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3295650</xdr:colOff>
      <xdr:row>15</xdr:row>
      <xdr:rowOff>2687955</xdr:rowOff>
    </xdr:from>
    <xdr:to>
      <xdr:col>3</xdr:col>
      <xdr:colOff>5208503</xdr:colOff>
      <xdr:row>17</xdr:row>
      <xdr:rowOff>374015</xdr:rowOff>
    </xdr:to>
    <xdr:pic>
      <xdr:nvPicPr>
        <xdr:cNvPr id="10" name="Imagen 9">
          <a:extLst>
            <a:ext uri="{FF2B5EF4-FFF2-40B4-BE49-F238E27FC236}">
              <a16:creationId xmlns:a16="http://schemas.microsoft.com/office/drawing/2014/main" id="{00000000-0008-0000-6800-00000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10350" y="9907905"/>
          <a:ext cx="1912853" cy="562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403860</xdr:colOff>
      <xdr:row>15</xdr:row>
      <xdr:rowOff>99060</xdr:rowOff>
    </xdr:from>
    <xdr:to>
      <xdr:col>3</xdr:col>
      <xdr:colOff>1226820</xdr:colOff>
      <xdr:row>15</xdr:row>
      <xdr:rowOff>529366</xdr:rowOff>
    </xdr:to>
    <xdr:pic>
      <xdr:nvPicPr>
        <xdr:cNvPr id="11" name="Imagen 10">
          <a:extLst>
            <a:ext uri="{FF2B5EF4-FFF2-40B4-BE49-F238E27FC236}">
              <a16:creationId xmlns:a16="http://schemas.microsoft.com/office/drawing/2014/main" id="{00000000-0008-0000-6800-00000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18560" y="7328535"/>
          <a:ext cx="822960" cy="430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1607820</xdr:colOff>
      <xdr:row>15</xdr:row>
      <xdr:rowOff>53339</xdr:rowOff>
    </xdr:from>
    <xdr:to>
      <xdr:col>3</xdr:col>
      <xdr:colOff>2385060</xdr:colOff>
      <xdr:row>15</xdr:row>
      <xdr:rowOff>573324</xdr:rowOff>
    </xdr:to>
    <xdr:pic>
      <xdr:nvPicPr>
        <xdr:cNvPr id="12" name="Imagen 11">
          <a:extLst>
            <a:ext uri="{FF2B5EF4-FFF2-40B4-BE49-F238E27FC236}">
              <a16:creationId xmlns:a16="http://schemas.microsoft.com/office/drawing/2014/main" id="{00000000-0008-0000-68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922520" y="7282814"/>
          <a:ext cx="777240" cy="519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2667000</xdr:colOff>
      <xdr:row>15</xdr:row>
      <xdr:rowOff>106680</xdr:rowOff>
    </xdr:from>
    <xdr:to>
      <xdr:col>3</xdr:col>
      <xdr:colOff>3920436</xdr:colOff>
      <xdr:row>15</xdr:row>
      <xdr:rowOff>495300</xdr:rowOff>
    </xdr:to>
    <xdr:pic>
      <xdr:nvPicPr>
        <xdr:cNvPr id="13" name="Imagen 12">
          <a:extLst>
            <a:ext uri="{FF2B5EF4-FFF2-40B4-BE49-F238E27FC236}">
              <a16:creationId xmlns:a16="http://schemas.microsoft.com/office/drawing/2014/main" id="{00000000-0008-0000-68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981700" y="7336155"/>
          <a:ext cx="1253436"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1.xml><?xml version="1.0" encoding="utf-8"?>
<xdr:wsDr xmlns:xdr="http://schemas.openxmlformats.org/drawingml/2006/spreadsheetDrawing" xmlns:a="http://schemas.openxmlformats.org/drawingml/2006/main">
  <xdr:twoCellAnchor>
    <xdr:from>
      <xdr:col>7</xdr:col>
      <xdr:colOff>470534</xdr:colOff>
      <xdr:row>6</xdr:row>
      <xdr:rowOff>97156</xdr:rowOff>
    </xdr:from>
    <xdr:to>
      <xdr:col>15</xdr:col>
      <xdr:colOff>769620</xdr:colOff>
      <xdr:row>25</xdr:row>
      <xdr:rowOff>182880</xdr:rowOff>
    </xdr:to>
    <xdr:graphicFrame macro="">
      <xdr:nvGraphicFramePr>
        <xdr:cNvPr id="2" name="Gráfico 1">
          <a:extLst>
            <a:ext uri="{FF2B5EF4-FFF2-40B4-BE49-F238E27FC236}">
              <a16:creationId xmlns:a16="http://schemas.microsoft.com/office/drawing/2014/main" id="{00000000-0008-0000-6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7</xdr:col>
      <xdr:colOff>666748</xdr:colOff>
      <xdr:row>27</xdr:row>
      <xdr:rowOff>146050</xdr:rowOff>
    </xdr:from>
    <xdr:to>
      <xdr:col>28</xdr:col>
      <xdr:colOff>501650</xdr:colOff>
      <xdr:row>67</xdr:row>
      <xdr:rowOff>161925</xdr:rowOff>
    </xdr:to>
    <xdr:graphicFrame macro="">
      <xdr:nvGraphicFramePr>
        <xdr:cNvPr id="3" name="Gráfico 2">
          <a:extLst>
            <a:ext uri="{FF2B5EF4-FFF2-40B4-BE49-F238E27FC236}">
              <a16:creationId xmlns:a16="http://schemas.microsoft.com/office/drawing/2014/main" id="{00000000-0008-0000-6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962025</xdr:colOff>
      <xdr:row>82</xdr:row>
      <xdr:rowOff>28575</xdr:rowOff>
    </xdr:from>
    <xdr:to>
      <xdr:col>11</xdr:col>
      <xdr:colOff>504825</xdr:colOff>
      <xdr:row>126</xdr:row>
      <xdr:rowOff>135228</xdr:rowOff>
    </xdr:to>
    <xdr:pic>
      <xdr:nvPicPr>
        <xdr:cNvPr id="4" name="Imagen 3" descr="ESTRES_HIDRICO_MAPA">
          <a:extLst>
            <a:ext uri="{FF2B5EF4-FFF2-40B4-BE49-F238E27FC236}">
              <a16:creationId xmlns:a16="http://schemas.microsoft.com/office/drawing/2014/main" id="{00000000-0008-0000-6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990725" y="16964025"/>
          <a:ext cx="7124700" cy="63931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0</xdr:colOff>
      <xdr:row>83</xdr:row>
      <xdr:rowOff>0</xdr:rowOff>
    </xdr:from>
    <xdr:to>
      <xdr:col>20</xdr:col>
      <xdr:colOff>172439</xdr:colOff>
      <xdr:row>122</xdr:row>
      <xdr:rowOff>23839</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372600" y="17078325"/>
          <a:ext cx="6563714" cy="5595964"/>
        </a:xfrm>
        <a:prstGeom prst="rect">
          <a:avLst/>
        </a:prstGeom>
      </xdr:spPr>
    </xdr:pic>
    <xdr:clientData/>
  </xdr:twoCellAnchor>
  <xdr:twoCellAnchor>
    <xdr:from>
      <xdr:col>7</xdr:col>
      <xdr:colOff>657225</xdr:colOff>
      <xdr:row>68</xdr:row>
      <xdr:rowOff>38100</xdr:rowOff>
    </xdr:from>
    <xdr:to>
      <xdr:col>15</xdr:col>
      <xdr:colOff>159220</xdr:colOff>
      <xdr:row>83</xdr:row>
      <xdr:rowOff>61619</xdr:rowOff>
    </xdr:to>
    <xdr:graphicFrame macro="">
      <xdr:nvGraphicFramePr>
        <xdr:cNvPr id="6" name="Gráfico 5">
          <a:extLst>
            <a:ext uri="{FF2B5EF4-FFF2-40B4-BE49-F238E27FC236}">
              <a16:creationId xmlns:a16="http://schemas.microsoft.com/office/drawing/2014/main" id="{00000000-0008-0000-69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72.xml><?xml version="1.0" encoding="utf-8"?>
<c:userShapes xmlns:c="http://schemas.openxmlformats.org/drawingml/2006/chart">
  <cdr:relSizeAnchor xmlns:cdr="http://schemas.openxmlformats.org/drawingml/2006/chartDrawing">
    <cdr:from>
      <cdr:x>0.00336</cdr:x>
      <cdr:y>0.01327</cdr:y>
    </cdr:from>
    <cdr:to>
      <cdr:x>0.99833</cdr:x>
      <cdr:y>0.12508</cdr:y>
    </cdr:to>
    <cdr:sp macro="" textlink="">
      <cdr:nvSpPr>
        <cdr:cNvPr id="2" name="CuadroTexto 3"/>
        <cdr:cNvSpPr txBox="1"/>
      </cdr:nvSpPr>
      <cdr:spPr>
        <a:xfrm xmlns:a="http://schemas.openxmlformats.org/drawingml/2006/main">
          <a:off x="19068" y="49076"/>
          <a:ext cx="5651505" cy="41357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ct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auto" latinLnBrk="0" hangingPunct="1">
            <a:lnSpc>
              <a:spcPct val="100000"/>
            </a:lnSpc>
            <a:spcBef>
              <a:spcPts val="0"/>
            </a:spcBef>
            <a:spcAft>
              <a:spcPts val="0"/>
            </a:spcAft>
            <a:buClrTx/>
            <a:buSzTx/>
            <a:buFontTx/>
            <a:buNone/>
            <a:tabLst/>
            <a:defRPr/>
          </a:pPr>
          <a:r>
            <a:rPr lang="en-US" sz="1050" b="1" i="0" baseline="0">
              <a:solidFill>
                <a:schemeClr val="dk1"/>
              </a:solidFill>
              <a:effectLst/>
              <a:latin typeface="+mn-lt"/>
              <a:ea typeface="+mn-ea"/>
              <a:cs typeface="+mn-cs"/>
            </a:rPr>
            <a:t>Nivel de estrés hídrico por extracción de agua dulce en Costa Rica, 2008-2020</a:t>
          </a:r>
          <a:endParaRPr lang="es-CR" sz="1050" b="1">
            <a:effectLst/>
            <a:latin typeface="+mn-lt"/>
          </a:endParaRPr>
        </a:p>
      </cdr:txBody>
    </cdr:sp>
  </cdr:relSizeAnchor>
  <cdr:relSizeAnchor xmlns:cdr="http://schemas.openxmlformats.org/drawingml/2006/chartDrawing">
    <cdr:from>
      <cdr:x>0.00503</cdr:x>
      <cdr:y>0.86867</cdr:y>
    </cdr:from>
    <cdr:to>
      <cdr:x>0.97261</cdr:x>
      <cdr:y>1</cdr:y>
    </cdr:to>
    <cdr:sp macro="" textlink="">
      <cdr:nvSpPr>
        <cdr:cNvPr id="3" name="CuadroTexto 2"/>
        <cdr:cNvSpPr txBox="1"/>
      </cdr:nvSpPr>
      <cdr:spPr>
        <a:xfrm xmlns:a="http://schemas.openxmlformats.org/drawingml/2006/main">
          <a:off x="28575" y="3094505"/>
          <a:ext cx="5495925" cy="46784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CR" sz="1000"/>
            <a:t>Fuente: Ministerio de Ambiente y Energía, Dirección</a:t>
          </a:r>
          <a:r>
            <a:rPr lang="es-CR" sz="1000" baseline="0"/>
            <a:t> de Agua y Instituto Metereológico Nacional, 2008-2020</a:t>
          </a:r>
          <a:endParaRPr lang="es-CR" sz="1000"/>
        </a:p>
      </cdr:txBody>
    </cdr:sp>
  </cdr:relSizeAnchor>
</c:userShapes>
</file>

<file path=xl/drawings/drawing73.xml><?xml version="1.0" encoding="utf-8"?>
<c:userShapes xmlns:c="http://schemas.openxmlformats.org/drawingml/2006/chart">
  <cdr:relSizeAnchor xmlns:cdr="http://schemas.openxmlformats.org/drawingml/2006/chartDrawing">
    <cdr:from>
      <cdr:x>0</cdr:x>
      <cdr:y>0.87633</cdr:y>
    </cdr:from>
    <cdr:to>
      <cdr:x>1</cdr:x>
      <cdr:y>1</cdr:y>
    </cdr:to>
    <cdr:sp macro="" textlink="">
      <cdr:nvSpPr>
        <cdr:cNvPr id="3" name="CuadroTexto 1"/>
        <cdr:cNvSpPr txBox="1"/>
      </cdr:nvSpPr>
      <cdr:spPr>
        <a:xfrm xmlns:a="http://schemas.openxmlformats.org/drawingml/2006/main">
          <a:off x="0" y="2671047"/>
          <a:ext cx="5057775" cy="3769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CR" sz="800"/>
            <a:t>Fuente: Ministerio de Ambiente y Energía, Dirección</a:t>
          </a:r>
          <a:r>
            <a:rPr lang="es-CR" sz="800" baseline="0"/>
            <a:t> de Agua y Instituto Metereológico Nacional, 2008-2020</a:t>
          </a:r>
          <a:endParaRPr lang="es-CR" sz="800"/>
        </a:p>
      </cdr:txBody>
    </cdr:sp>
  </cdr:relSizeAnchor>
</c:userShapes>
</file>

<file path=xl/drawings/drawing74.xml><?xml version="1.0" encoding="utf-8"?>
<c:userShapes xmlns:c="http://schemas.openxmlformats.org/drawingml/2006/chart">
  <cdr:relSizeAnchor xmlns:cdr="http://schemas.openxmlformats.org/drawingml/2006/chartDrawing">
    <cdr:from>
      <cdr:x>0</cdr:x>
      <cdr:y>0.87633</cdr:y>
    </cdr:from>
    <cdr:to>
      <cdr:x>1</cdr:x>
      <cdr:y>1</cdr:y>
    </cdr:to>
    <cdr:sp macro="" textlink="">
      <cdr:nvSpPr>
        <cdr:cNvPr id="3" name="CuadroTexto 1"/>
        <cdr:cNvSpPr txBox="1"/>
      </cdr:nvSpPr>
      <cdr:spPr>
        <a:xfrm xmlns:a="http://schemas.openxmlformats.org/drawingml/2006/main">
          <a:off x="0" y="2671047"/>
          <a:ext cx="5057775" cy="3769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CR" sz="800"/>
            <a:t>Fuente: Ministerio de Ambiente y Energía, Dirección</a:t>
          </a:r>
          <a:r>
            <a:rPr lang="es-CR" sz="800" baseline="0"/>
            <a:t> de Agua y Instituto Metereológico Nacional, 2008-2018</a:t>
          </a:r>
          <a:endParaRPr lang="es-CR" sz="800"/>
        </a:p>
      </cdr:txBody>
    </cdr:sp>
  </cdr:relSizeAnchor>
</c:userShapes>
</file>

<file path=xl/drawings/drawing75.xml><?xml version="1.0" encoding="utf-8"?>
<xdr:wsDr xmlns:xdr="http://schemas.openxmlformats.org/drawingml/2006/spreadsheetDrawing" xmlns:a="http://schemas.openxmlformats.org/drawingml/2006/main">
  <xdr:twoCellAnchor>
    <xdr:from>
      <xdr:col>3</xdr:col>
      <xdr:colOff>1115785</xdr:colOff>
      <xdr:row>15</xdr:row>
      <xdr:rowOff>693964</xdr:rowOff>
    </xdr:from>
    <xdr:to>
      <xdr:col>3</xdr:col>
      <xdr:colOff>3135085</xdr:colOff>
      <xdr:row>15</xdr:row>
      <xdr:rowOff>1036864</xdr:rowOff>
    </xdr:to>
    <xdr:pic>
      <xdr:nvPicPr>
        <xdr:cNvPr id="2" name="Imagen 1">
          <a:extLst>
            <a:ext uri="{FF2B5EF4-FFF2-40B4-BE49-F238E27FC236}">
              <a16:creationId xmlns:a16="http://schemas.microsoft.com/office/drawing/2014/main" id="{00000000-0008-0000-6A00-000002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11009539"/>
          <a:ext cx="20193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1115785</xdr:colOff>
      <xdr:row>15</xdr:row>
      <xdr:rowOff>693964</xdr:rowOff>
    </xdr:from>
    <xdr:to>
      <xdr:col>3</xdr:col>
      <xdr:colOff>3135085</xdr:colOff>
      <xdr:row>15</xdr:row>
      <xdr:rowOff>1036864</xdr:rowOff>
    </xdr:to>
    <xdr:pic>
      <xdr:nvPicPr>
        <xdr:cNvPr id="3" name="Imagen 2">
          <a:extLst>
            <a:ext uri="{FF2B5EF4-FFF2-40B4-BE49-F238E27FC236}">
              <a16:creationId xmlns:a16="http://schemas.microsoft.com/office/drawing/2014/main" id="{00000000-0008-0000-6A00-000003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11009539"/>
          <a:ext cx="20193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1115785</xdr:colOff>
      <xdr:row>14</xdr:row>
      <xdr:rowOff>693964</xdr:rowOff>
    </xdr:from>
    <xdr:to>
      <xdr:col>3</xdr:col>
      <xdr:colOff>3135085</xdr:colOff>
      <xdr:row>14</xdr:row>
      <xdr:rowOff>1036864</xdr:rowOff>
    </xdr:to>
    <xdr:pic>
      <xdr:nvPicPr>
        <xdr:cNvPr id="4" name="Imagen 3">
          <a:extLst>
            <a:ext uri="{FF2B5EF4-FFF2-40B4-BE49-F238E27FC236}">
              <a16:creationId xmlns:a16="http://schemas.microsoft.com/office/drawing/2014/main" id="{00000000-0008-0000-6A00-000004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9799864"/>
          <a:ext cx="2019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7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7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7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atherine.gomez/Documents/2018/ODS/CTI-ODS-INEC/Estructura%20HM/HM%2027.0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katherine.gomez/Desktop/siodsinec_2010-2020_v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katherine.gomez/Documents/2018/ODS/CTI-ODS-INEC/Estructura%20HM/Estructura%20HM%20ODS.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salazarvl/AppData/Local/Microsoft/Windows/INetCache/Content.Outlook/K62600LA/Componente%201%20para%20Sinigirh_26.09.19.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N:\Cuenta%20de%20agua\Cuenta%20de%20agua%202018\Insumos\VA%20encadenado%202012%20adelante_referencia2017.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N:\Cuenta%20de%20agua\Cuenta%20de%20agua%202018\Calculo%20indicador%206.4.1_al%202018.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kathy/OneDrive/Documentos/Trabajo/ODS/Indicador%206.4.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M "/>
      <sheetName val="Hoja7"/>
      <sheetName val="Fila 3. Lista ODS"/>
      <sheetName val="Fila 4. Metas ODS "/>
      <sheetName val="Fila 5. Número del indicador"/>
      <sheetName val="Fila 6. Indicadores ODS "/>
      <sheetName val="Fila 12. Tipo de indicador"/>
      <sheetName val="Fila 23. Tipo de operación esta"/>
    </sheetNames>
    <sheetDataSet>
      <sheetData sheetId="0"/>
      <sheetData sheetId="1"/>
      <sheetData sheetId="2">
        <row r="1">
          <cell r="A1" t="str">
            <v>Objetivo 1. Poner fin a la pobreza en todas sus formas en todo el mundo</v>
          </cell>
        </row>
        <row r="2">
          <cell r="A2" t="str">
            <v>Objetivo 2. Poner fin al hambre, lograr la seguridad alimentaria y la mejora de la nutrición y promover la agricultura sostenible</v>
          </cell>
        </row>
        <row r="3">
          <cell r="A3" t="str">
            <v>Objetivo 3. Garantizar una vida sana y promover el bienestar de todos a todas las edades</v>
          </cell>
        </row>
        <row r="4">
          <cell r="A4" t="str">
            <v>Objetivo 4. Garantizar una educación inclusiva y equitativa de calidad y promover oportunidades de aprendizaje permanente para todos</v>
          </cell>
        </row>
        <row r="5">
          <cell r="A5" t="str">
            <v>Objetivo 5. Lograr la igualdad de género y empoderar a todas las mujeres y las niñas</v>
          </cell>
        </row>
        <row r="6">
          <cell r="A6" t="str">
            <v>Objetivo 6. Garantizar la disponibilidad y la gestión sostenible del agua y el saneamiento para todos</v>
          </cell>
        </row>
        <row r="7">
          <cell r="A7" t="str">
            <v>Objetivo 7. Garantizar el acceso a una energía asequible, fiable, sostenible y moderna para todos</v>
          </cell>
        </row>
        <row r="8">
          <cell r="A8" t="str">
            <v>Objetivo 8. Promover el crecimiento económico sostenido, inclusivo y sostenible, el empleo pleno y productivo y el trabajo decente para todos</v>
          </cell>
        </row>
        <row r="9">
          <cell r="A9" t="str">
            <v>Objetivo 9. Construir infraestructuras resilientes, promover la industrialización inclusiva y sostenible y fomentar la innovación</v>
          </cell>
        </row>
        <row r="10">
          <cell r="A10" t="str">
            <v>Objetivo 10. Reducir la desigualdad en los países y entre ellos</v>
          </cell>
        </row>
        <row r="11">
          <cell r="A11" t="str">
            <v>Objetivo 11. Lograr que las ciudades y los asentamientos humanos sean inclusivos, seguros, resilientes y sostenibles</v>
          </cell>
        </row>
        <row r="12">
          <cell r="A12" t="str">
            <v>Objetivo 12. Garantizar modalidades de consumo y producción sostenibles</v>
          </cell>
        </row>
        <row r="13">
          <cell r="A13" t="str">
            <v>Objetivo 13. Adoptar medidas urgentes para combatir el cambio climático y sus efectosa</v>
          </cell>
        </row>
        <row r="14">
          <cell r="A14" t="str">
            <v>Objetivo 14. Conservar y utilizar sosteniblemente los océanos, los mares y los recursos marinos para el desarrollo sostenible</v>
          </cell>
        </row>
        <row r="15">
          <cell r="A15" t="str">
            <v>Objetivo 15. Proteger, restablecer y promover el uso sostenible de los ecosistemas terrestres, gestionar sosteniblemente los bosques, luchar contra la desertificación, detener e invertir la degradación de las tierras y detener la pérdida de biodiversidad</v>
          </cell>
        </row>
        <row r="16">
          <cell r="A16" t="str">
            <v>Objetivo 16. Promover sociedades pacíficas e inclusivas para el desarrollo sostenible, facilitar el acceso a la justicia para todos y construir a todos los niveles instituciones eficaces e inclusivas que rindan cuentas</v>
          </cell>
        </row>
        <row r="17">
          <cell r="A17" t="str">
            <v>Objetivo 17. Fortalecer los medios de implementación y revitalizar la Alianza Mundial para el Desarrollo sostenible</v>
          </cell>
        </row>
      </sheetData>
      <sheetData sheetId="3">
        <row r="1">
          <cell r="A1" t="str">
            <v>1.1 De aquí a 2030, erradicar para todas las personas y en todo el mundo la pobreza extrema (actualmente se considera que sufren pobreza extrema las personas que viven con menos de 1,25 dólares de los Estados Unidos al día)</v>
          </cell>
        </row>
        <row r="2">
          <cell r="A2" t="str">
            <v>1.2 De aquí a 2030, reducir al menos a la mitad la proporción de hombres, mujeres y niños de todas las edades que viven en la pobreza en todas sus dimensiones con arreglo a las definiciones nacionales</v>
          </cell>
        </row>
        <row r="3">
          <cell r="A3" t="str">
            <v>1.3 Implementar a nivel nacional sistemas y medidas apropiados de protección social para todos, incluidos niveles mínimos, y, de aquí a 2030, lograr una amplia cobertura de las personas pobres y vulnerables</v>
          </cell>
        </row>
        <row r="4">
          <cell r="A4" t="str">
            <v>1.4 De aquí a 2030, garantizar que todos los hombres y mujeres, en particular los pobres y los vulnerables, tengan los mismos derechos a los recursos económicos y acceso a los servicios básicos, la propiedad y el control de la tierra y otros bienes, la he</v>
          </cell>
        </row>
        <row r="5">
          <cell r="A5" t="str">
            <v>1.5 De aquí a 2030, fomentar la resiliencia de los pobres y las personas que se encuentran en situaciones de vulnerabilidad y reducir su exposición y vulnerabilidad a los fenómenos extremos relacionados con el clima y otras perturbaciones y desastres econ</v>
          </cell>
        </row>
        <row r="6">
          <cell r="A6" t="str">
            <v>1.a Garantizar una movilización significativa de recursos procedentes de diversas fuentes, incluso mediante la mejora de la cooperación para el desarrollo, a fin de proporcionar medios suficientes y previsibles a los países en desarrollo, en particular lo</v>
          </cell>
        </row>
        <row r="7">
          <cell r="A7" t="str">
            <v>1.b Crear marcos normativos sólidos en los planos nacional, regional e internacional, sobre la base de estrategias de desarrollo en favor de los pobres que tengan en cuenta las cuestiones de género, a fin de apoyar la inversión acelerada en medidas para e</v>
          </cell>
        </row>
        <row r="8">
          <cell r="A8" t="str">
            <v>2.1 De aquí a 2030, poner fin al hambre y asegurar el acceso de todas las personas, en particular los pobres y las personas en situaciones de vulnerabilidad, incluidos los niños menores de 1 año, a una alimentación sana, nutritiva y suficiente durante tod</v>
          </cell>
        </row>
        <row r="9">
          <cell r="A9" t="str">
            <v>2.2 De aquí a 2030, poner fin a todas las formas de malnutrición, incluso logrando, a más tardar en 2025, las metas convenidas internacionalmente sobre el retraso del crecimiento y la emaciación de los niños menores de 5 años, y abordar las necesidades de</v>
          </cell>
        </row>
        <row r="10">
          <cell r="A10" t="str">
            <v>2.3 De aquí a 2030, duplicar la productividad agrícola y los ingresos de los productores de alimentos en pequeña escala, en particular las mujeres, los pueblos indígenas, los agricultores familiares, los ganaderos y los pescadores, entre otras cosas media</v>
          </cell>
        </row>
        <row r="11">
          <cell r="A11" t="str">
            <v>2.4 De aquí a 2030, asegurar la sostenibilidad de los sistemas de producción de alimentos y aplicar prácticas agrícolas resilientes que aumenten la productividad y la producción, contribuyan al mantenimiento de los ecosistemas, fortalezcan la capacidad de</v>
          </cell>
        </row>
        <row r="12">
          <cell r="A12" t="str">
            <v>2.5 De aquí a 2020, mantener la diversidad genética de las semillas, las plantas cultivadas y los animales de granja y domesticados y sus correspondientes especies silvestres, entre otras cosas mediante una buena gestión y diversificación de los bancos de</v>
          </cell>
        </row>
        <row r="13">
          <cell r="A13" t="str">
            <v>2.a Aumentar, incluso mediante una mayor cooperación internacional, las inversiones en infraestructura rural, investigación y servicios de extensión agrícola, desarrollo tecnológico y bancos de genes de plantas y ganado a fin de mejorar la capacidad de pr</v>
          </cell>
        </row>
        <row r="14">
          <cell r="A14" t="str">
            <v>2.b Corregir y prevenir las restricciones y distorsiones comerciales en los mercados agropecuarios mundiales, incluso mediante la eliminación paralela de todas las formas de subvención a las exportaciones agrícolas y todas las medidas de exportación con e</v>
          </cell>
        </row>
        <row r="15">
          <cell r="A15" t="str">
            <v>2.c Adoptar medidas para asegurar el buen funcionamiento de los mercados de productos básicos alimentarios y sus derivados y facilitar el acceso oportuno a la información sobre los mercados, incluso sobre las reservas de alimentos, a fin de ayudar a limit</v>
          </cell>
        </row>
        <row r="16">
          <cell r="A16" t="str">
            <v>3.1 De aquí a 2030, reducir la tasa mundial de mortalidad materna a menos de 70 por cada 100.000 nacidos vivos</v>
          </cell>
        </row>
        <row r="17">
          <cell r="A17" t="str">
            <v xml:space="preserve">3.2 De aquí a 2030, poner fin a las muertes evitables de recién nacidos y de niños menores de 5 años, logrando que todos los países intenten reducir la mortalidad neonatal al menos a 12 por cada 1.000 nacidos vivos y la mortalidad de los niños menores de </v>
          </cell>
        </row>
        <row r="18">
          <cell r="A18" t="str">
            <v>3.3 De aquí a 2030, poner fin a las epidemias del SIDA, la tuberculosis, la malaria y las enfermedades tropicales desatendidas y combatir la hepatitis, las enfermedades transmitidas por el agua y otras enfermedades transmisibles</v>
          </cell>
        </row>
        <row r="19">
          <cell r="A19" t="str">
            <v>3.4 De aquí a 2030, reducir en un tercio la mortalidad prematura por enfermedades no transmisibles mediante su prevención y tratamiento, y promover la salud mental y el bienestar</v>
          </cell>
        </row>
        <row r="20">
          <cell r="A20" t="str">
            <v>3.5 Fortalecer la prevención y el tratamiento del abuso de sustancias adictivas, incluido el uso indebido de estupefacientes y el consumo nocivo de alcohol</v>
          </cell>
        </row>
        <row r="21">
          <cell r="A21" t="str">
            <v>3.6 De aquí a 2020, reducir a la mitad el número de muertes y lesiones causadas por accidentes de tráfico en el mundo</v>
          </cell>
        </row>
        <row r="22">
          <cell r="A22" t="str">
            <v>3.7 De aquí a 2030, garantizar el acceso universal a los servicios de salud sexual y reproductiva, incluidos los de planificación familiar, información y educación, y la integración de la salud reproductiva en las estrategias y los programas nacionales</v>
          </cell>
        </row>
        <row r="23">
          <cell r="A23" t="str">
            <v>3.8 Lograr la cobertura sanitaria universal, incluida la protección contra los riesgos financieros, el acceso a servicios de salud esenciales de calidad y el acceso a medicamentos y vacunas inocuos, eficaces, asequibles y de calidad para todos</v>
          </cell>
        </row>
        <row r="24">
          <cell r="A24" t="str">
            <v>3.9 De aquí a 2030, reducir considerablemente el número de muertes y enfermedades causadas por productos químicos peligrosos y por la polución y contaminación del aire, el agua y el suelo</v>
          </cell>
        </row>
        <row r="25">
          <cell r="A25" t="str">
            <v>3.a Fortalecer la aplicación del Convenio Marco de la Organización Mundial de la Salud para el Control del Tabaco en todos los países, según proceda</v>
          </cell>
        </row>
        <row r="26">
          <cell r="A26" t="str">
            <v>3.b Apoyar las actividades de investigación y desarrollo de vacunas y medicamentos contra las enfermedades transmisibles y no transmisibles que afectan primordialmente a los países en desarrollo y facilitar el acceso a medicamentos y vacunas esenciales as</v>
          </cell>
        </row>
        <row r="27">
          <cell r="A27" t="str">
            <v>3.c Aumentar considerablemente la financiación de la salud y la contratación, el perfeccionamiento, la capacitación y la retención del personal sanitario en los países en desarrollo, especialmente en los países menos adelantados y los pequeños Estados ins</v>
          </cell>
        </row>
        <row r="28">
          <cell r="A28" t="str">
            <v>3.d Reforzar la capacidad de todos los países, en particular los países en desarrollo, en materia de alerta temprana, reducción de riesgos y gestión de los riesgos para la salud nacional y mundial</v>
          </cell>
        </row>
        <row r="29">
          <cell r="A29" t="str">
            <v>4.1 De aquí a 2030, asegurar que todas las niñas y todos los niños terminen la enseñanza primaria y secundaria, que ha de ser gratuita, equitativa y de calidad y producir resultados de aprendizaje pertinentes y efectivos</v>
          </cell>
        </row>
        <row r="30">
          <cell r="A30" t="str">
            <v>4.2 De aquí a 2030, asegurar que todas las niñas y todos los niños tengan acceso a servicios de atención y desarrollo en la primera infancia y educación preescolar de calidad, a fin de que estén preparados para la enseñanza primaria</v>
          </cell>
        </row>
        <row r="31">
          <cell r="A31" t="str">
            <v>4.3 De aquí a 2030, asegurar el acceso igualitario de todos los hombres y las mujeres a una formación técnica, profesional y superior de calidad, incluida la enseñanza universitaria</v>
          </cell>
        </row>
        <row r="32">
          <cell r="A32" t="str">
            <v>4.4 De aquí a 2030, aumentar considerablemente el número de jóvenes y adultos que tienen las competencias necesarias, en particular técnicas y profesionales, para acceder al empleo, el trabajo decente y el emprendimiento</v>
          </cell>
        </row>
        <row r="33">
          <cell r="A33" t="str">
            <v>4.5 De aquí a 2030, eliminar las disparidades de género en la educación y asegurar el acceso igualitario a todos los niveles de la enseñanza y la formación profesional para las personas vulnerables, incluidas las personas con discapacidad, los pueblos ind</v>
          </cell>
        </row>
        <row r="34">
          <cell r="A34" t="str">
            <v>4.6 De aquí a 2030, asegurar que todos los jóvenes y una proporción considerable de los adultos, tanto hombres como mujeres, estén alfabetizados y tengan nociones elementales de aritmética</v>
          </cell>
        </row>
        <row r="35">
          <cell r="A35" t="str">
            <v>4.7 De aquí a 2030, asegurar que todos los alumnos adquieran los conocimientos teóricos y prácticos necesarios para promover el desarrollo sostenible, entre otras cosas mediante la educación para el desarrollo sostenible y los estilos de vida sostenibles,</v>
          </cell>
        </row>
        <row r="36">
          <cell r="A36" t="str">
            <v>4.a Construir y adecuar instalaciones educativas que tengan en cuenta las necesidades de los niños y las personas con discapacidad y las diferencias de género, y que ofrezcan entornos de aprendizaje seguros, no violentos, inclusivos y eficaces para todos</v>
          </cell>
        </row>
        <row r="37">
          <cell r="A37" t="str">
            <v xml:space="preserve">4.b De aquí a 2020, aumentar considerablemente a nivel mundial el número de becas disponibles para los países en desarrollo, en particular los países menos adelantados, los pequeños Estados insulares en desarrollo y los países africanos, a fin de que sus </v>
          </cell>
        </row>
        <row r="38">
          <cell r="A38" t="str">
            <v>4.c De aquí a 2030, aumentar considerablemente la oferta de docentes calificados, incluso mediante la cooperación internacional para la formación de docentes en los países en desarrollo, especialmente los países menos adelantados y los pequeños Estados in</v>
          </cell>
        </row>
        <row r="39">
          <cell r="A39" t="str">
            <v>5.1 Poner fin a todas las formas de discriminación contra todas las mujeres y las niñas en todo el mundo</v>
          </cell>
        </row>
        <row r="40">
          <cell r="A40" t="str">
            <v>5.2 Eliminar todas las formas de violencia contra todas las mujeres y las niñas en los ámbitos público y privado, incluidas la trata y la explotación sexual y otros tipos de explotación</v>
          </cell>
        </row>
        <row r="41">
          <cell r="A41" t="str">
            <v>5.3 Eliminar todas las prácticas nocivas, como el matrimonio infantil, precoz y forzado y la mutilación genital femenina</v>
          </cell>
        </row>
        <row r="42">
          <cell r="A42" t="str">
            <v>5.4 Reconocer y valorar los cuidados y el trabajo doméstico no remunerados mediante servicios públicos, infraestructuras y políticas de protección social, y promoviendo la responsabilidad compartida en el hogar y la familia, según proceda en cada país</v>
          </cell>
        </row>
        <row r="43">
          <cell r="A43" t="str">
            <v>5.5 Asegurar la participación plena y efectiva de las mujeres y la igualdad de oportunidades de liderazgo a todos los niveles decisorios en la vida política, económica y pública</v>
          </cell>
        </row>
        <row r="44">
          <cell r="A44" t="str">
            <v>5.6 Asegurar el acceso universal a la salud sexual y reproductiva y los derechos reproductivos según lo acordado de conformidad con el Programa de Acción de la Conferencia Internacional sobre la Población y el Desarrollo, la Plataforma de Acción de Beijin</v>
          </cell>
        </row>
        <row r="45">
          <cell r="A45" t="str">
            <v>5.a Emprender reformas que otorguen a las mujeres igualdad de derechos a los recursos económicos, así como acceso a la propiedad y al control de la tierra y otros tipos de bienes, los servicios financieros, la herencia y los recursos naturales, de conform</v>
          </cell>
        </row>
        <row r="46">
          <cell r="A46" t="str">
            <v>5.b Mejorar el uso de la tecnología instrumental, en particular la tecnología de la información y las comunicaciones, para promover el empoderamiento de las mujeres</v>
          </cell>
        </row>
        <row r="47">
          <cell r="A47" t="str">
            <v>5.c Aprobar y fortalecer políticas acertadas y leyes aplicables para promover la igualdad de género y el empoderamiento de todas las mujeres y las niñas a todos los niveles</v>
          </cell>
        </row>
        <row r="48">
          <cell r="A48" t="str">
            <v>6.1 De aquí a 2030, lograr el acceso universal y equitativo al agua potable a un precio asequible para todos</v>
          </cell>
        </row>
        <row r="49">
          <cell r="A49" t="str">
            <v xml:space="preserve">6.2 De aquí a 2030, lograr el acceso a servicios de saneamiento e higiene adecuados y equitativos para todos y poner fin a la defecación al aire libre, prestando especial atención a las necesidades de las mujeres y las niñas y las personas en situaciones </v>
          </cell>
        </row>
        <row r="50">
          <cell r="A50" t="str">
            <v xml:space="preserve">6.3 De aquí a 2030, mejorar la calidad del agua reduciendo la contaminación, eliminando el vertimiento y minimizando la emisión de productos químicos y materiales peligrosos, reduciendo a la mitad el porcentaje de aguas residuales sin tratar y aumentando </v>
          </cell>
        </row>
        <row r="51">
          <cell r="A51" t="str">
            <v>6.4 De aquí a 2030, aumentar considerablemente el uso eficiente de los recursos hídricos en todos los sectores y asegurar la sostenibilidad de la extracción y el abastecimiento de agua dulce para hacer frente a la escasez de agua y reducir considerablemen</v>
          </cell>
        </row>
        <row r="52">
          <cell r="A52" t="str">
            <v>6.5 De aquí a 2030, implementar la gestión integrada de los recursos hídricos a todos los niveles, incluso mediante la cooperación transfronteriza, según proceda</v>
          </cell>
        </row>
        <row r="53">
          <cell r="A53" t="str">
            <v>6.6 De aquí a 2020, proteger y restablecer los ecosistemas relacionados con el agua, incluidos los bosques, las montañas, los humedales, los ríos, los acuíferos y los lagos</v>
          </cell>
        </row>
        <row r="54">
          <cell r="A54" t="str">
            <v>6.a De aquí a 2030, ampliar la cooperación internacional y el apoyo prestado a los países en desarrollo para la creación de capacidad en actividades y programas relativos al agua y el saneamiento, como los de captación de agua, desalinización, uso eficien</v>
          </cell>
        </row>
        <row r="55">
          <cell r="A55" t="str">
            <v>6.b Apoyar y fortalecer la participación de las comunidades locales en la mejora de la gestión del agua y el saneamiento</v>
          </cell>
        </row>
        <row r="56">
          <cell r="A56" t="str">
            <v>7.1 De aquí a 2030, garantizar el acceso universal a servicios energéticos asequibles, fiables y modernos</v>
          </cell>
        </row>
        <row r="57">
          <cell r="A57" t="str">
            <v>7.2 De aquí a 2030, aumentar considerablemente la proporción de energía renovable en el conjunto de fuentes energéticas</v>
          </cell>
        </row>
        <row r="58">
          <cell r="A58" t="str">
            <v>7.3 De aquí a 2030, duplicar la tasa mundial de mejora de la eficiencia energética</v>
          </cell>
        </row>
        <row r="59">
          <cell r="A59" t="str">
            <v>7.a De aquí a 2030, aumentar la cooperación internacional para facilitar el acceso a la investigación y la tecnología relativas a la energía limpia, incluidas las fuentes renovables, la eficiencia energética y las tecnologías avanzadas y menos contaminant</v>
          </cell>
        </row>
        <row r="60">
          <cell r="A60" t="str">
            <v>7.b De aquí a 2030, ampliar la infraestructura y mejorar la tecnología para prestar servicios energéticos modernos y sostenibles para todos en los países en desarrollo, en particular los países menos adelantados, los pequeños Estados insulares en desarrol</v>
          </cell>
        </row>
        <row r="61">
          <cell r="A61" t="str">
            <v>8.1 Mantener el crecimiento económico per cápita de conformidad con las circunstancias nacionales y, en particular, un crecimiento del producto interno bruto de al menos el 7% anual en los países menos adelantados</v>
          </cell>
        </row>
        <row r="62">
          <cell r="A62" t="str">
            <v>8.2 Lograr niveles más elevados de productividad económica mediante la diversificación, la modernización tecnológica y la innovación, entre otras cosas centrándose en los sectores con gran valor añadido y un uso intensivo de la mano de obra</v>
          </cell>
        </row>
        <row r="63">
          <cell r="A63" t="str">
            <v xml:space="preserve">8.3 Promover políticas orientadas al desarrollo que apoyen las actividades productivas, la creación de puestos de trabajo decentes, el emprendimiento, la creatividad y la innovación, y fomentar la formalización y el crecimiento de las microempresas y las </v>
          </cell>
        </row>
        <row r="64">
          <cell r="A64" t="str">
            <v xml:space="preserve">8.4 Mejorar progresivamente, de aquí a 2030, la producción y el consumo eficientes de los recursos mundiales y procurar desvincular el crecimiento económico de la degradación del medio ambiente, conforme al Marco Decenal de Programas sobre Modalidades de </v>
          </cell>
        </row>
        <row r="65">
          <cell r="A65" t="str">
            <v>8.5 De aquí a 2030, lograr el empleo pleno y productivo y el trabajo decente para todas las mujeres y los hombres, incluidos los jóvenes y las personas con discapacidad, así como la igualdad de remuneración por trabajo de igual valor</v>
          </cell>
        </row>
        <row r="66">
          <cell r="A66" t="str">
            <v>8.6 De aquí a 2020, reducir considerablemente la proporción de jóvenes que no están empleados y no cursan estudios ni reciben capacitación</v>
          </cell>
        </row>
        <row r="67">
          <cell r="A67" t="str">
            <v>8.7 Adoptar medidas inmediatas y eficaces para erradicar el trabajo forzoso, poner fin a las formas contemporáneas de esclavitud y la trata de personas y asegurar la prohibición y eliminación de las peores formas de trabajo infantil, incluidos el reclutam</v>
          </cell>
        </row>
        <row r="68">
          <cell r="A68" t="str">
            <v>8.8 Proteger los derechos laborales y promover un entorno de trabajo seguro y sin riesgos para todos los trabajadores, incluidos los trabajadores migrantes, en particular las mujeres migrantes y las personas con empleos precarios</v>
          </cell>
        </row>
        <row r="69">
          <cell r="A69" t="str">
            <v>8.9 De aquí a 2030, elaborar y poner en práctica políticas encaminadas a promover un turismo sostenible que cree puestos de trabajo y promueva la cultura y los productos locales</v>
          </cell>
        </row>
        <row r="70">
          <cell r="A70" t="str">
            <v>8.10 Fortalecer la capacidad de las instituciones financieras nacionales para fomentar y ampliar el acceso a los servicios bancarios, financieros y de seguros para todos</v>
          </cell>
        </row>
        <row r="71">
          <cell r="A71" t="str">
            <v>8.a Aumentar el apoyo a la iniciativa de ayuda para el comercio en los países en desarrollo, en particular los países menos adelantados, incluso mediante el Marco Integrado Mejorado para la Asistencia Técnica a los Países Menos Adelantados en Materia de C</v>
          </cell>
        </row>
        <row r="72">
          <cell r="A72" t="str">
            <v>8.b De aquí a 2020, desarrollar y poner en marcha una estrategia mundial para el empleo de los jóvenes y aplicar el Pacto Mundial para el Empleo de la Organización Internacional del Trabajo</v>
          </cell>
        </row>
        <row r="73">
          <cell r="A73" t="str">
            <v>9.1 Desarrollar infraestructuras fiables, sostenibles, resilientes y de calidad, incluidas infraestructuras regionales y transfronterizas, para apoyar el desarrollo económico y el bienestar humano, haciendo especial hincapié en el acceso asequible y equit</v>
          </cell>
        </row>
        <row r="74">
          <cell r="A74" t="str">
            <v>9.2 Promover una industrialización inclusiva y sostenible y, de aquí a 2030, aumentar significativamente la contribución de la industria al empleo y al producto interno bruto, de acuerdo con las circunstancias nacionales, y duplicar esa contribución en lo</v>
          </cell>
        </row>
        <row r="75">
          <cell r="A75" t="str">
            <v>9.3 Aumentar el acceso de las pequeñas industrias y otras empresas, particularmente en los países en desarrollo, a los servicios financieros, incluidos créditos asequibles, y su integración en las cadenas de valor y los mercados</v>
          </cell>
        </row>
        <row r="76">
          <cell r="A76" t="str">
            <v>9.4 De aquí a 2030, modernizar la infraestructura y reconvertir las industrias para que sean sostenibles, utilizando los recursos con mayor eficacia y promoviendo la adopción de tecnologías y procesos industriales limpios y ambientalmente racionales, y lo</v>
          </cell>
        </row>
        <row r="77">
          <cell r="A77" t="str">
            <v>9.5 Aumentar la investigación científica y mejorar la capacidad tecnológica de los sectores industriales de todos los países, en particular los países en desarrollo, entre otras cosas fomentando la innovación y aumentando considerablemente, de aquí a 2030</v>
          </cell>
        </row>
        <row r="78">
          <cell r="A78" t="str">
            <v>9.a Facilitar el desarrollo de infraestructuras sostenibles y resilientes en los países en desarrollo mediante un mayor apoyo financiero, tecnológico y técnico a los países africanos, los países menos adelantados, los países en desarrollo sin litoral y lo</v>
          </cell>
        </row>
        <row r="79">
          <cell r="A79" t="str">
            <v>9.b Apoyar el desarrollo de tecnologías, la investigación y la innovación nacionales en los países en desarrollo, incluso garantizando un entorno normativo propicio a la diversificación industrial y la adición de valor a los productos básicos, entre otras</v>
          </cell>
        </row>
        <row r="80">
          <cell r="A80" t="str">
            <v>9.c Aumentar significativamente el acceso a la tecnología de la información y las comunicaciones y esforzarse por proporcionar acceso universal y asequible a Internet en los países menos adelantados de aquí a 2020</v>
          </cell>
        </row>
        <row r="81">
          <cell r="A81" t="str">
            <v>10.1 De aquí a 2030, lograr progresivamente y mantener el crecimiento de los ingresos del 40% más pobre de la población a una tasa superior a la media nacional</v>
          </cell>
        </row>
        <row r="82">
          <cell r="A82" t="str">
            <v>10.2 De aquí a 2030, potenciar y promover la inclusión social, económica y política de todas las personas, independientemente de su edad, sexo, discapacidad, raza, etnia, origen, religión o situación económica u otra condición</v>
          </cell>
        </row>
        <row r="83">
          <cell r="A83" t="str">
            <v>10.3 Garantizar la igualdad de oportunidades y reducir la desigualdad de resultados, incluso eliminando las leyes, políticas y prácticas discriminatorias y promoviendo legislaciones, políticas y medidas adecuadas a ese respecto</v>
          </cell>
        </row>
        <row r="84">
          <cell r="A84" t="str">
            <v>10.4 Adoptar políticas, especialmente fiscales, salariales y de protección social, y lograr progresivamente una mayor igualdad</v>
          </cell>
        </row>
        <row r="85">
          <cell r="A85" t="str">
            <v>10.5 Mejorar la reglamentación y vigilancia de las instituciones y los mercados financieros mundiales y fortalecer la aplicación de esos reglamentos</v>
          </cell>
        </row>
        <row r="86">
          <cell r="A86" t="str">
            <v xml:space="preserve">10.6 Asegurar una mayor representación e intervención de los países en desarrollo en las decisiones adoptadas por las instituciones económicas y financieras internacionales para aumentar la eficacia, fiabilidad, rendición de cuentas y legitimidad de esas </v>
          </cell>
        </row>
        <row r="87">
          <cell r="A87" t="str">
            <v>10.7 Facilitar la migración y la movilidad ordenadas, seguras, regulares y responsables de las personas, incluso mediante la aplicación de políticas migratorias planificadas y bien gestionadas</v>
          </cell>
        </row>
        <row r="88">
          <cell r="A88" t="str">
            <v>10.a Aplicar el principio del trato especial y diferenciado para los países en desarrollo, en particular los países menos adelantados, de conformidad con los acuerdos de la Organización Mundial del Comercio</v>
          </cell>
        </row>
        <row r="89">
          <cell r="A89" t="str">
            <v>10.b Fomentar la asistencia oficial para el desarrollo y las corrientes financieras, incluida la inversión extranjera directa, para los Estados con mayores necesidades, en particular los países menos adelantados, los países africanos, los pequeños Estados</v>
          </cell>
        </row>
        <row r="90">
          <cell r="A90" t="str">
            <v>10.c De aquí a 2030, reducir a menos del 3% los costos de transacción de las remesas de los migrantes y eliminar los corredores de remesas con un costo superior al 5%</v>
          </cell>
        </row>
        <row r="91">
          <cell r="A91" t="str">
            <v>11.1 De aquí a 2030, asegurar el acceso de todas las  personas a viviendas y servicios básicos adecuados, seguros y asequibles y mejorar los barrios marginales</v>
          </cell>
        </row>
        <row r="92">
          <cell r="A92" t="str">
            <v>11.2 De aquí a 2030, proporcionar acceso a sistemas de transporte seguros, asequibles, accesibles y sostenibles para todos y mejorar la seguridad vial, en particular mediante la ampliación del transporte público, prestando especial atención a las necesida</v>
          </cell>
        </row>
        <row r="93">
          <cell r="A93" t="str">
            <v>11.3 De aquí a 2030, aumentar la urbanización inclusiva y sostenible y la capacidad para la planificación y la gestión participativas, integradas y sostenibles de los asentamientos humanos en todos los países</v>
          </cell>
        </row>
        <row r="94">
          <cell r="A94" t="str">
            <v>11.4 Redoblar los esfuerzos para proteger y salvaguardar el patrimonio cultural y natural del mundo</v>
          </cell>
        </row>
        <row r="95">
          <cell r="A95" t="str">
            <v>11.5 De aquí a 2030, reducir significativamente el número de muertes causadas por los desastres, incluidos los relacionados con el agua, y de personas afectadas por ellos, y reducir considerablemente las pérdidas económicas directas provocadas por los des</v>
          </cell>
        </row>
        <row r="96">
          <cell r="A96" t="str">
            <v>11.6 De aquí a 2030, reducir el impacto ambiental negativo per cápita de las ciudades, incluso prestando especial atención a la calidad del aire y la gestión de los desechos municipales y de otro tipo</v>
          </cell>
        </row>
        <row r="97">
          <cell r="A97" t="str">
            <v>11.7 De aquí a 2030, proporcionar acceso universal  a zonas verdes y espacios públicos seguros, inclusivos y accesibles, en particular para las mujeres y los niños, las personas de edad y las personas con discapacidad</v>
          </cell>
        </row>
        <row r="98">
          <cell r="A98" t="str">
            <v>11.a Apoyar los vínculos económicos, sociales y ambientales positivos entre las zonas urbanas, periurbanas y rurales fortaleciendo la planificación del desarrollo nacional y regional</v>
          </cell>
        </row>
        <row r="99">
          <cell r="A99" t="str">
            <v>11.b De aquí a 2020, aumentar considerablemente el número de ciudades y asentamientos humanos que adoptan e implementan políticas y planes integrados para promover la inclusión, el uso eficiente de los recursos, la mitigación del cambio climático y la ada</v>
          </cell>
        </row>
        <row r="100">
          <cell r="A100" t="str">
            <v>11.c Proporcionar apoyo a los países menos adelantados, incluso mediante asistencia financiera y técnica, para que puedan construir edificios sostenibles y resilientes utilizando materiales locales</v>
          </cell>
        </row>
        <row r="101">
          <cell r="A101" t="str">
            <v xml:space="preserve">12.1 Aplicar el Marco Decenal de Programas sobre Modalidades de Consumo y Producción Sostenibles, con la participación de todos los países y bajo el liderazgo de los países desarrollados, teniendo en cuenta el grado de desarrollo y las capacidades de los </v>
          </cell>
        </row>
        <row r="102">
          <cell r="A102" t="str">
            <v>12.2 De aquí a 2030, lograr la gestión sostenible y el uso eficiente de los recursos naturales</v>
          </cell>
        </row>
        <row r="103">
          <cell r="A103" t="str">
            <v>12.3 De aquí a 2030, reducir a la mitad el desperdicio de alimentos per cápita mundial en la venta al por menor y a nivel de los consumidores y reducir las pérdidas de alimentos en las cadenas de producción y suministro, incluidas las pérdidas posteriores</v>
          </cell>
        </row>
        <row r="104">
          <cell r="A104" t="str">
            <v>12.4 De aquí a 2020, lograr la gestión ecológicamente racional de los productos químicos y de todos los desechos a lo largo de su ciclo de vida, de conformidad con los marcos internacionales convenidos, y reducir significativamente su liberación a la atmó</v>
          </cell>
        </row>
        <row r="105">
          <cell r="A105" t="str">
            <v>12.5 De aquí a 2030, reducir considerablemente la generación de desechos mediante actividades de prevención, reducción, reciclado y reutilización</v>
          </cell>
        </row>
        <row r="106">
          <cell r="A106" t="str">
            <v>12.6 Alentar a las empresas, en especial las grandes empresas y las empresas transnacionales, a que adopten prácticas sostenibles e incorporen información sobre la sostenibilidad en su ciclo de presentación de informes</v>
          </cell>
        </row>
        <row r="107">
          <cell r="A107" t="str">
            <v>12.7 Promover prácticas de adquisición pública que sean sostenibles, de conformidad con las políticas y prioridades nacionales</v>
          </cell>
        </row>
        <row r="108">
          <cell r="A108" t="str">
            <v>12.8 De aquí a 2030, asegurar que las personas de todo el mundo tengan la información y los conocimientos pertinentes para el desarrollo sostenible y los estilos de vida en armonía con la naturaleza</v>
          </cell>
        </row>
        <row r="109">
          <cell r="A109" t="str">
            <v>12.a Ayudar a los países en desarrollo a fortalecer su capacidad científica y tecnológica para avanzar hacia modalidades de consumo y producción más sostenibles</v>
          </cell>
        </row>
        <row r="110">
          <cell r="A110" t="str">
            <v>12.b Elaborar y aplicar instrumentos para vigilar los efectos en el desarrollo sostenible, a fin de lograr un turismo sostenible que cree puestos de trabajo y promueva la cultura y los productos locales</v>
          </cell>
        </row>
        <row r="111">
          <cell r="A111" t="str">
            <v>12.c Racionalizar los subsidios ineficientes a los combustibles fósiles que fomentan el consumo antieconómico eliminando las distorsiones del mercado, de acuerdo con las circunstancias nacionales, incluso mediante la reestructuración de los sistemas tribu</v>
          </cell>
        </row>
        <row r="112">
          <cell r="A112" t="str">
            <v>13.1 Fortalecer la resiliencia y la capacidad de adaptación a los riesgos relacionados con el clima y los desastres naturales en todos los países</v>
          </cell>
        </row>
        <row r="113">
          <cell r="A113" t="str">
            <v>13.2 Incorporar medidas relativas al cambio climático en las políticas, estrategias y planes nacionales</v>
          </cell>
        </row>
        <row r="114">
          <cell r="A114" t="str">
            <v>13.3 Mejorar la educación, la sensibilización y la capacidad humana e institucional respecto de la mitigación del cambio climático, la adaptación a él, la reducción de sus efectos y la alerta temprana</v>
          </cell>
        </row>
        <row r="115">
          <cell r="A115" t="str">
            <v>13.a Cumplir el compromiso de los países desarrollados que son partes en la Convención Marco de las Naciones Unidas sobre el Cambio Climático de lograr para el año 2020 el objetivo de movilizar conjuntamente 100.000 millones de dólares anuales procedentes</v>
          </cell>
        </row>
        <row r="116">
          <cell r="A116" t="str">
            <v>13.b Promover mecanismos para aumentar la capacidad para la planificación y gestión eficaces en relación con el cambio climático en los países menos adelantados y los pequeños Estados insulares en desarrollo, haciendo particular hincapié en las mujeres, l</v>
          </cell>
        </row>
        <row r="117">
          <cell r="A117" t="str">
            <v>14.1 De aquí a 2025, prevenir y reducir significativamente la contaminación marina de todo tipo, en particular la producida por actividades realizadas en tierra, incluidos los detritos marinos y la polución por nutrientes</v>
          </cell>
        </row>
        <row r="118">
          <cell r="A118" t="str">
            <v>14.2 De aquí a 2020, gestionar y proteger sosteniblemente los ecosistemas marinos y costeros para evitar efectos adversos importantes, incluso fortaleciendo su resiliencia, y adoptar medidas para restaurarlos a fin de restablecer la salud y la productivid</v>
          </cell>
        </row>
        <row r="119">
          <cell r="A119" t="str">
            <v>14.3 Minimizar y abordar los efectos de la acidificación de los océanos, incluso mediante una mayor cooperación científica a todos los niveles</v>
          </cell>
        </row>
        <row r="120">
          <cell r="A120" t="str">
            <v>14.4 De aquí a 2020, reglamentar eficazmente la explotación pesquera y poner fin a la pesca excesiva, la pesca ilegal, no declarada y no reglamentada y las prácticas pesqueras destructivas, y aplicar planes de gestión con fundamento científico a fin de re</v>
          </cell>
        </row>
        <row r="121">
          <cell r="A121" t="str">
            <v>14.5 De aquí a 2020, conservar al menos el 10% de las zonas costeras y marinas, de conformidad con las leyes nacionales y el derecho internacional y sobre la base de la mejor información científica disponible</v>
          </cell>
        </row>
        <row r="122">
          <cell r="A122" t="str">
            <v xml:space="preserve">14.6 De aquí a 2020, prohibir ciertas formas de subvenciones a la pesca que contribuyen a la sobrecapacidad y la pesca excesiva, eliminar las subvenciones que contribuyen a la pesca ilegal, no declarada y no reglamentada y abstenerse de introducir nuevas </v>
          </cell>
        </row>
        <row r="123">
          <cell r="A123" t="str">
            <v>14.7 De aquí a 2030, aumentar los beneficios económicos que los pequeños Estados insulares en desarrollo y los países menos adelantados obtienen del uso sostenible de los recursos marinos, en particular mediante la gestión sostenible de la pesca, la acuic</v>
          </cell>
        </row>
        <row r="124">
          <cell r="A124" t="str">
            <v>14.a Aumentar los conocimientos científicos, desarrollar la capacidad de investigación y transferir tecnología marina, teniendo en cuenta los Criterios y Directrices para la Transferencia de Tecnología Marina de la Comisión Oceanográfica Intergubernamenta</v>
          </cell>
        </row>
        <row r="125">
          <cell r="A125" t="str">
            <v>14.b Facilitar el acceso de los pescadores artesanales a los recursos marinos y los mercados</v>
          </cell>
        </row>
        <row r="126">
          <cell r="A126" t="str">
            <v>14.c Mejorar la conservación y el uso sostenible de los océanos y sus recursos aplicando el derecho internacional reflejado en la Convención de las Naciones Unidas sobre el Derecho del Mar, que constituye el marco jurídico para la conservación y la utiliz</v>
          </cell>
        </row>
        <row r="127">
          <cell r="A127" t="str">
            <v xml:space="preserve">15.1 De aquí a 2020, asegurar la conservación, el restablecimiento y el uso sostenible de los ecosistemas terrestres y los ecosistemas interiores de agua dulce y sus servicios, en particular los bosques, los humedales, las montañas y las zonas áridas, en </v>
          </cell>
        </row>
        <row r="128">
          <cell r="A128" t="str">
            <v>15.2 De aquí a 2020, promover la puesta en práctica de la gestión sostenible de todos los tipos de bosques, detener la deforestación, recuperar los bosques degradados y aumentar considerablemente la forestación y la reforestación a nivel mundial</v>
          </cell>
        </row>
        <row r="129">
          <cell r="A129" t="str">
            <v>15.3 De aquí a 2030, luchar contra la desertificación, rehabilitar las tierras y los suelos degradados, incluidas las tierras afectadas por la desertificación, la sequía y las inundaciones, y procurar lograr un mundo con efecto neutro en la degradación de</v>
          </cell>
        </row>
        <row r="130">
          <cell r="A130" t="str">
            <v>15.4 De aquí a 2030, asegurar la conservación de los ecosistemas montañosos, incluida su diversidad biológica, a fin de mejorar su capacidad de proporcionar beneficios esenciales para el desarrollo sostenible</v>
          </cell>
        </row>
        <row r="131">
          <cell r="A131" t="str">
            <v>15.5 Adoptar medidas urgentes y significativas para reducir la degradación de los hábitats naturales, detener la pérdida de biodiversidad y, de aquí a 2020, proteger las especies amenazadas y evitar su extinción</v>
          </cell>
        </row>
        <row r="132">
          <cell r="A132" t="str">
            <v>15.6 Promover la participación justa y equitativa en los beneficios derivados de la utilización de los recursos genéticos y promover el acceso adecuado a esos recursos, según lo convenido internacionalmente</v>
          </cell>
        </row>
        <row r="133">
          <cell r="A133" t="str">
            <v>15.7 Adoptar medidas urgentes para poner fin a la caza furtiva y el tráfico de especies protegidas de flora y fauna y abordar tanto la demanda como la oferta de productos ilegales de flora y fauna silvestres</v>
          </cell>
        </row>
        <row r="134">
          <cell r="A134" t="str">
            <v>15.8 De aquí a 2020, adoptar medidas para prevenir la introducción de especies exóticas invasoras y reducir significativamente sus efectos en los ecosistemas terrestres y acuáticos y controlar o erradicar las especies prioritarias</v>
          </cell>
        </row>
        <row r="135">
          <cell r="A135" t="str">
            <v>15.9 De aquí a 2020, integrar los valores de los ecosistemas y la biodiversidad en la planificación, los procesos de desarrollo, las estrategias de reducción de la pobreza y la contabilidad nacionales y locales</v>
          </cell>
        </row>
        <row r="136">
          <cell r="A136" t="str">
            <v>15.a Movilizar y aumentar significativamente los recursos financieros procedentes de todas las fuentes para conservar y utilizar de forma sostenible la biodiversidad y los ecosistemas</v>
          </cell>
        </row>
        <row r="137">
          <cell r="A137" t="str">
            <v>15.b Movilizar recursos considerables de todas las fuentes y a todos los niveles para financiar la gestión forestal sostenible y proporcionar incentivos adecuados a los países en desarrollo para que promuevan dicha gestión, en particular con miras a la co</v>
          </cell>
        </row>
        <row r="138">
          <cell r="A138" t="str">
            <v>15.c Aumentar el apoyo mundial a la lucha contra la caza furtiva y el tráfico de especies protegidas, incluso aumentando la capacidad de las comunidades locales para perseguir oportunidades de subsistencia sostenibles</v>
          </cell>
        </row>
        <row r="139">
          <cell r="A139" t="str">
            <v>16.1 Reducir significativamente todas las formas de violencia y las correspondientes tasas de mortalidad en todo el mundo</v>
          </cell>
        </row>
        <row r="140">
          <cell r="A140" t="str">
            <v>16.2 Poner fin al maltrato, la explotación, la trata y todas las formas de violencia y tortura contra los niños</v>
          </cell>
        </row>
        <row r="141">
          <cell r="A141" t="str">
            <v>16.3 Promover el estado de derecho en los planos nacional e internacional y garantizar la igualdad de acceso a la justicia para todos</v>
          </cell>
        </row>
        <row r="142">
          <cell r="A142" t="str">
            <v>16.4 De aquí a 2030, reducir significativamente las corrientes financieras y de armas ilícitas, fortalecer la recuperación y devolución de los activos robados y luchar contra todas las formas de delincuencia organizada</v>
          </cell>
        </row>
        <row r="143">
          <cell r="A143" t="str">
            <v>16.5 Reducir considerablemente la corrupción y el soborno en todas sus formas</v>
          </cell>
        </row>
        <row r="144">
          <cell r="A144" t="str">
            <v>16.6 Crear a todos los niveles instituciones eficaces y transparentes que rindan cuentas</v>
          </cell>
        </row>
        <row r="145">
          <cell r="A145" t="str">
            <v>16.7 Garantizar la adopción en todos los niveles de decisiones inclusivas, participativas y representativas que respondan a las necesidades</v>
          </cell>
        </row>
        <row r="146">
          <cell r="A146" t="str">
            <v>16.8 Ampliar y fortalecer la participación de los países en desarrollo en las instituciones de gobernanza mundial</v>
          </cell>
        </row>
        <row r="147">
          <cell r="A147" t="str">
            <v>16.9 De aquí a 2030, proporcionar acceso a una identidad jurídica para todos, en particular mediante el registro de nacimientos</v>
          </cell>
        </row>
        <row r="148">
          <cell r="A148" t="str">
            <v>16.10 Garantizar el acceso público a la información y proteger las libertades fundamentales, de conformidad con las leyes nacionales y los acuerdos internacionales</v>
          </cell>
        </row>
        <row r="149">
          <cell r="A149" t="str">
            <v>16.a Fortalecer las instituciones nacionales pertinentes, incluso mediante la cooperación internacional, para crear a todos los niveles, particularmente en los países en desarrollo, la capacidad de prevenir la violencia y combatir el terrorismo y la delin</v>
          </cell>
        </row>
        <row r="150">
          <cell r="A150" t="str">
            <v>16.b Promover y aplicar leyes y políticas no discriminatorias en favor del desarrollo sostenible</v>
          </cell>
        </row>
        <row r="151">
          <cell r="A151" t="str">
            <v>17.1 Fortalecer la movilización de recursos internos, incluso mediante la prestación de apoyo internacional a los países en desarrollo, con el fin de mejorar la capacidad nacional para recaudar ingresos fiscales y de otra índole</v>
          </cell>
        </row>
        <row r="152">
          <cell r="A152" t="str">
            <v>17.2 Velar por que los países desarrollados cumplan plenamente sus compromisos en relación con la asistencia oficial para el desarrollo, incluido el compromiso de numerosos países desarrollados de alcanzar el objetivo de destinar el 0,7% del ingreso nacio</v>
          </cell>
        </row>
        <row r="153">
          <cell r="A153" t="str">
            <v>17.3 Movilizar recursos financieros adicionales de múltiples fuentes para los países en desarrollo</v>
          </cell>
        </row>
        <row r="154">
          <cell r="A154" t="str">
            <v>17.4 Ayudar a los países en desarrollo a lograr la sostenibilidad de la deuda a largo plazo con políticas coordinadas orientadas a fomentar la financiación, el alivio y la reestructuración de la deuda, según proceda, y hacer frente a la deuda externa de l</v>
          </cell>
        </row>
        <row r="155">
          <cell r="A155" t="str">
            <v>17.5 Adoptar y aplicar sistemas de promoción de las inversiones en favor de los países menos adelantados</v>
          </cell>
        </row>
        <row r="156">
          <cell r="A156" t="str">
            <v xml:space="preserve">17.6 Mejorar la cooperación regional e internacional Norte-Sur, Sur-Sur y triangular en materia de ciencia, tecnología e innovación y el acceso a estas, y aumentar el intercambio de conocimientos en condiciones mutuamente convenidas, incluso mejorando la </v>
          </cell>
        </row>
        <row r="157">
          <cell r="A157" t="str">
            <v>17.7 Promover el desarrollo de tecnologías ecológicamente racionales y su transferencia, divulgación y difusión a los países en desarrollo en condiciones favorables, incluso en condiciones concesionarias y preferenciales, según lo convenido de mutuo acuer</v>
          </cell>
        </row>
        <row r="158">
          <cell r="A158" t="str">
            <v>17.8 Poner en pleno funcionamiento, a más tardar en 2017, el banco de tecnología y el mecanismo de apoyo a la creación de capacidad en materia de ciencia, tecnología e innovación para los países menos adelantados y aumentar la utilización de tecnologías i</v>
          </cell>
        </row>
        <row r="159">
          <cell r="A159" t="str">
            <v xml:space="preserve">17.9 Aumentar el apoyo internacional para realizar actividades de creación de capacidad eficaces y específicas en los países en desarrollo a fin de respaldar los planes nacionales de implementación de todos los Objetivos de Desarrollo Sostenible, incluso </v>
          </cell>
        </row>
        <row r="160">
          <cell r="A160" t="str">
            <v>17.10 Promover un sistema de comercio multilateral universal, basado en normas, abierto, no discriminatorio y equitativo en el marco de la Organización Mundial del Comercio, incluso mediante la conclusión de las negociaciones en el marco del Programa de D</v>
          </cell>
        </row>
        <row r="161">
          <cell r="A161" t="str">
            <v>17.11 Aumentar significativamente las exportaciones de los países en desarrollo, en particular con miras a duplicar la participación de los países menos adelantados en las exportaciones mundiales de aquí a 2020</v>
          </cell>
        </row>
        <row r="162">
          <cell r="A162" t="str">
            <v>17.12 Lograr la consecución oportuna del acceso a los mercados libre de derechos y contingentes de manera duradera para todos los países menos adelantados, conforme a las decisiones de la Organización Mundial del Comercio, incluso velando por que las norm</v>
          </cell>
        </row>
        <row r="163">
          <cell r="A163" t="str">
            <v>17.13 Aumentar la estabilidad macroeconómica mundial, incluso mediante la coordinación y coherencia de las políticas</v>
          </cell>
        </row>
        <row r="164">
          <cell r="A164" t="str">
            <v>17.14 Mejorar la coherencia de las políticas para el desarrollo sostenible</v>
          </cell>
        </row>
        <row r="165">
          <cell r="A165" t="str">
            <v>17.15 Respetar el margen normativo y el liderazgo de cada país para establecer y aplicar políticas de erradicación de la pobreza y desarrollo sostenible</v>
          </cell>
        </row>
        <row r="166">
          <cell r="A166" t="str">
            <v>17.16 Mejorar la Alianza Mundial para el Desarrollo Sostenible, complementada por alianzas entre múltiples interesados que movilicen e intercambien conocimientos, especialización, tecnología y recursos financieros, a fin de apoyar el logro de los Objetivo</v>
          </cell>
        </row>
        <row r="167">
          <cell r="A167" t="str">
            <v>17.17 Fomentar y promover la constitución de alianzas eficaces en las esferas pública, público privada y de la sociedad civil, aprovechando la experiencia y las estrategias de obtención de recursos de las alianzas</v>
          </cell>
        </row>
        <row r="168">
          <cell r="A168" t="str">
            <v>17.18 De aquí a 2020, mejorar el apoyo a la creación de capacidad prestado a los países en desarrollo, incluidos los países menos adelantados y los pequeños Estados insulares en desarrollo, para aumentar significativamente la disponibilidad de datos oport</v>
          </cell>
        </row>
        <row r="169">
          <cell r="A169" t="str">
            <v>17.19 De aquí a 2030, aprovechar las iniciativas existentes para elaborar indicadores que permitan medir los progresos en materia de desarrollo sostenible y complementen el producto interno bruto, y apoyar la creación de capacidad estadística en los paíse</v>
          </cell>
        </row>
      </sheetData>
      <sheetData sheetId="4">
        <row r="1">
          <cell r="A1" t="str">
            <v>Indicador solo para Costa Rica, no disponible en la lista propuesta por Naciones Unidas</v>
          </cell>
        </row>
        <row r="2">
          <cell r="A2" t="str">
            <v xml:space="preserve">1.1.1 </v>
          </cell>
        </row>
        <row r="3">
          <cell r="A3" t="str">
            <v xml:space="preserve">1.2.1 </v>
          </cell>
        </row>
        <row r="4">
          <cell r="A4" t="str">
            <v xml:space="preserve">1.2.2 </v>
          </cell>
        </row>
        <row r="5">
          <cell r="A5" t="str">
            <v xml:space="preserve">1.3.1 </v>
          </cell>
        </row>
        <row r="6">
          <cell r="A6" t="str">
            <v xml:space="preserve">1.4.1 </v>
          </cell>
        </row>
        <row r="7">
          <cell r="A7" t="str">
            <v xml:space="preserve">1.4.2 </v>
          </cell>
        </row>
        <row r="8">
          <cell r="A8" t="str">
            <v xml:space="preserve">1.5.1 </v>
          </cell>
        </row>
        <row r="9">
          <cell r="A9" t="str">
            <v xml:space="preserve">1.5.2 </v>
          </cell>
        </row>
        <row r="10">
          <cell r="A10" t="str">
            <v xml:space="preserve">1.5.3 </v>
          </cell>
        </row>
        <row r="11">
          <cell r="A11" t="str">
            <v xml:space="preserve">1.5.4 </v>
          </cell>
        </row>
        <row r="12">
          <cell r="A12" t="str">
            <v xml:space="preserve">1.a.1 </v>
          </cell>
        </row>
        <row r="13">
          <cell r="A13" t="str">
            <v xml:space="preserve">1.a.2 </v>
          </cell>
        </row>
        <row r="14">
          <cell r="A14" t="str">
            <v xml:space="preserve">1.a.3 </v>
          </cell>
        </row>
        <row r="15">
          <cell r="A15" t="str">
            <v xml:space="preserve">1.b.1 </v>
          </cell>
        </row>
        <row r="16">
          <cell r="A16" t="str">
            <v xml:space="preserve">2.1.1 </v>
          </cell>
        </row>
        <row r="17">
          <cell r="A17" t="str">
            <v xml:space="preserve">2.1.2 </v>
          </cell>
        </row>
        <row r="18">
          <cell r="A18" t="str">
            <v xml:space="preserve">2.2.1 </v>
          </cell>
        </row>
        <row r="19">
          <cell r="A19" t="str">
            <v xml:space="preserve">2.2.2 </v>
          </cell>
        </row>
        <row r="20">
          <cell r="A20" t="str">
            <v xml:space="preserve">2.3.1 </v>
          </cell>
        </row>
        <row r="21">
          <cell r="A21" t="str">
            <v xml:space="preserve">2.3.2 </v>
          </cell>
        </row>
        <row r="22">
          <cell r="A22" t="str">
            <v xml:space="preserve">2.4.1 </v>
          </cell>
        </row>
        <row r="23">
          <cell r="A23" t="str">
            <v xml:space="preserve">2.5.1 </v>
          </cell>
        </row>
        <row r="24">
          <cell r="A24" t="str">
            <v xml:space="preserve">2.5.2 </v>
          </cell>
        </row>
        <row r="25">
          <cell r="A25" t="str">
            <v xml:space="preserve">2.a.1 </v>
          </cell>
        </row>
        <row r="26">
          <cell r="A26" t="str">
            <v xml:space="preserve">2.a.2 </v>
          </cell>
        </row>
        <row r="27">
          <cell r="A27" t="str">
            <v xml:space="preserve">2.b.1 </v>
          </cell>
        </row>
        <row r="28">
          <cell r="A28" t="str">
            <v xml:space="preserve">2.c.1 </v>
          </cell>
        </row>
        <row r="29">
          <cell r="A29" t="str">
            <v xml:space="preserve">3.1.1 </v>
          </cell>
        </row>
        <row r="30">
          <cell r="A30" t="str">
            <v xml:space="preserve">3.1.2 </v>
          </cell>
        </row>
        <row r="31">
          <cell r="A31" t="str">
            <v xml:space="preserve">3.2.1 </v>
          </cell>
        </row>
        <row r="32">
          <cell r="A32" t="str">
            <v xml:space="preserve">3.2.2 </v>
          </cell>
        </row>
        <row r="33">
          <cell r="A33" t="str">
            <v xml:space="preserve">3.3.1 </v>
          </cell>
        </row>
        <row r="34">
          <cell r="A34" t="str">
            <v xml:space="preserve">3.3.2 </v>
          </cell>
        </row>
        <row r="35">
          <cell r="A35" t="str">
            <v xml:space="preserve">3.3.3 </v>
          </cell>
        </row>
        <row r="36">
          <cell r="A36" t="str">
            <v xml:space="preserve">3.3.4 </v>
          </cell>
        </row>
        <row r="37">
          <cell r="A37" t="str">
            <v xml:space="preserve">3.3.5 </v>
          </cell>
        </row>
        <row r="38">
          <cell r="A38" t="str">
            <v xml:space="preserve">3.4.1 </v>
          </cell>
        </row>
        <row r="39">
          <cell r="A39" t="str">
            <v xml:space="preserve">3.4.2 </v>
          </cell>
        </row>
        <row r="40">
          <cell r="A40" t="str">
            <v xml:space="preserve">3.5.1 </v>
          </cell>
        </row>
        <row r="41">
          <cell r="A41" t="str">
            <v xml:space="preserve">3.5.2 </v>
          </cell>
        </row>
        <row r="42">
          <cell r="A42" t="str">
            <v xml:space="preserve">3.6.1 </v>
          </cell>
        </row>
        <row r="43">
          <cell r="A43" t="str">
            <v xml:space="preserve">3.7.1 </v>
          </cell>
        </row>
        <row r="44">
          <cell r="A44" t="str">
            <v xml:space="preserve">3.7.2 </v>
          </cell>
        </row>
        <row r="45">
          <cell r="A45" t="str">
            <v xml:space="preserve">3.8.1 </v>
          </cell>
        </row>
        <row r="46">
          <cell r="A46" t="str">
            <v xml:space="preserve">3.8.2 </v>
          </cell>
        </row>
        <row r="47">
          <cell r="A47" t="str">
            <v xml:space="preserve">3.9.1 </v>
          </cell>
        </row>
        <row r="48">
          <cell r="A48" t="str">
            <v xml:space="preserve">3.9.2 </v>
          </cell>
        </row>
        <row r="49">
          <cell r="A49" t="str">
            <v xml:space="preserve">3.9.3 </v>
          </cell>
        </row>
        <row r="50">
          <cell r="A50" t="str">
            <v xml:space="preserve">3.a.1 </v>
          </cell>
        </row>
        <row r="51">
          <cell r="A51" t="str">
            <v xml:space="preserve">3.b.1 </v>
          </cell>
        </row>
        <row r="52">
          <cell r="A52" t="str">
            <v xml:space="preserve">3.b.2 </v>
          </cell>
        </row>
        <row r="53">
          <cell r="A53" t="str">
            <v xml:space="preserve">3.b.3 </v>
          </cell>
        </row>
        <row r="54">
          <cell r="A54" t="str">
            <v xml:space="preserve">3.c.1 </v>
          </cell>
        </row>
        <row r="55">
          <cell r="A55" t="str">
            <v xml:space="preserve">3.d.1 </v>
          </cell>
        </row>
        <row r="56">
          <cell r="A56" t="str">
            <v xml:space="preserve">4.1.1 </v>
          </cell>
        </row>
        <row r="57">
          <cell r="A57" t="str">
            <v xml:space="preserve">4.2.1 </v>
          </cell>
        </row>
        <row r="58">
          <cell r="A58" t="str">
            <v xml:space="preserve">4.2.2 </v>
          </cell>
        </row>
        <row r="59">
          <cell r="A59" t="str">
            <v xml:space="preserve">4.3.1 </v>
          </cell>
        </row>
        <row r="60">
          <cell r="A60" t="str">
            <v xml:space="preserve">4.4.1 </v>
          </cell>
        </row>
        <row r="61">
          <cell r="A61" t="str">
            <v xml:space="preserve">4.5.1 </v>
          </cell>
        </row>
        <row r="62">
          <cell r="A62" t="str">
            <v xml:space="preserve">4.6.1 </v>
          </cell>
        </row>
        <row r="63">
          <cell r="A63" t="str">
            <v xml:space="preserve">4.7.1 </v>
          </cell>
        </row>
        <row r="64">
          <cell r="A64" t="str">
            <v xml:space="preserve">4.a.1 </v>
          </cell>
        </row>
        <row r="65">
          <cell r="A65" t="str">
            <v xml:space="preserve">4.b.1 </v>
          </cell>
        </row>
        <row r="66">
          <cell r="A66" t="str">
            <v xml:space="preserve">4.c.1 </v>
          </cell>
        </row>
        <row r="67">
          <cell r="A67" t="str">
            <v xml:space="preserve">5.1.1 </v>
          </cell>
        </row>
        <row r="68">
          <cell r="A68" t="str">
            <v xml:space="preserve">5.2.1 </v>
          </cell>
        </row>
        <row r="69">
          <cell r="A69" t="str">
            <v xml:space="preserve">5.2.2 </v>
          </cell>
        </row>
        <row r="70">
          <cell r="A70" t="str">
            <v xml:space="preserve">5.3.1 </v>
          </cell>
        </row>
        <row r="71">
          <cell r="A71" t="str">
            <v xml:space="preserve">5.3.2 </v>
          </cell>
        </row>
        <row r="72">
          <cell r="A72" t="str">
            <v xml:space="preserve">5.4.1 </v>
          </cell>
        </row>
        <row r="73">
          <cell r="A73" t="str">
            <v xml:space="preserve">5.5.1 </v>
          </cell>
        </row>
        <row r="74">
          <cell r="A74" t="str">
            <v xml:space="preserve">5.5.2 </v>
          </cell>
        </row>
        <row r="75">
          <cell r="A75" t="str">
            <v xml:space="preserve">5.6.1 </v>
          </cell>
        </row>
        <row r="76">
          <cell r="A76" t="str">
            <v xml:space="preserve">5.6.2 </v>
          </cell>
        </row>
        <row r="77">
          <cell r="A77" t="str">
            <v xml:space="preserve">5.a.1 </v>
          </cell>
        </row>
        <row r="78">
          <cell r="A78" t="str">
            <v xml:space="preserve">5.a.2 </v>
          </cell>
        </row>
        <row r="79">
          <cell r="A79" t="str">
            <v xml:space="preserve">5.b.1 </v>
          </cell>
        </row>
        <row r="80">
          <cell r="A80" t="str">
            <v xml:space="preserve">5.c.1 </v>
          </cell>
        </row>
        <row r="81">
          <cell r="A81" t="str">
            <v xml:space="preserve">6.1.1 </v>
          </cell>
        </row>
        <row r="82">
          <cell r="A82" t="str">
            <v xml:space="preserve">6.2.1 </v>
          </cell>
        </row>
        <row r="83">
          <cell r="A83" t="str">
            <v xml:space="preserve">6.3.1 </v>
          </cell>
        </row>
        <row r="84">
          <cell r="A84" t="str">
            <v xml:space="preserve">6.3.2 </v>
          </cell>
        </row>
        <row r="85">
          <cell r="A85" t="str">
            <v xml:space="preserve">6.4.1 </v>
          </cell>
        </row>
        <row r="86">
          <cell r="A86" t="str">
            <v xml:space="preserve">6.4.2 </v>
          </cell>
        </row>
        <row r="87">
          <cell r="A87" t="str">
            <v xml:space="preserve">6.5.1 </v>
          </cell>
        </row>
        <row r="88">
          <cell r="A88" t="str">
            <v xml:space="preserve">6.5.2 </v>
          </cell>
        </row>
        <row r="89">
          <cell r="A89" t="str">
            <v xml:space="preserve">6.6.1 </v>
          </cell>
        </row>
        <row r="90">
          <cell r="A90" t="str">
            <v xml:space="preserve">6.a.1 </v>
          </cell>
        </row>
        <row r="91">
          <cell r="A91" t="str">
            <v xml:space="preserve">6.b.1 </v>
          </cell>
        </row>
        <row r="92">
          <cell r="A92" t="str">
            <v xml:space="preserve">7.1.1 </v>
          </cell>
        </row>
        <row r="93">
          <cell r="A93" t="str">
            <v xml:space="preserve">7.1.2 </v>
          </cell>
        </row>
        <row r="94">
          <cell r="A94" t="str">
            <v xml:space="preserve">7.2.1 </v>
          </cell>
        </row>
        <row r="95">
          <cell r="A95" t="str">
            <v xml:space="preserve">7.3.1 </v>
          </cell>
        </row>
        <row r="96">
          <cell r="A96" t="str">
            <v xml:space="preserve">7.a.1 </v>
          </cell>
        </row>
        <row r="97">
          <cell r="A97" t="str">
            <v xml:space="preserve">7.b.1 </v>
          </cell>
        </row>
        <row r="98">
          <cell r="A98" t="str">
            <v xml:space="preserve">8.1.1 </v>
          </cell>
        </row>
        <row r="99">
          <cell r="A99" t="str">
            <v xml:space="preserve">8.2.1 </v>
          </cell>
        </row>
        <row r="100">
          <cell r="A100" t="str">
            <v xml:space="preserve">8.3.1 </v>
          </cell>
        </row>
        <row r="101">
          <cell r="A101" t="str">
            <v xml:space="preserve">8.4.1 </v>
          </cell>
        </row>
        <row r="102">
          <cell r="A102" t="str">
            <v xml:space="preserve">8.4.2 </v>
          </cell>
        </row>
        <row r="103">
          <cell r="A103" t="str">
            <v xml:space="preserve">8.5.1 </v>
          </cell>
        </row>
        <row r="104">
          <cell r="A104" t="str">
            <v xml:space="preserve">8.5.2 </v>
          </cell>
        </row>
        <row r="105">
          <cell r="A105" t="str">
            <v xml:space="preserve">8.6.1 </v>
          </cell>
        </row>
        <row r="106">
          <cell r="A106" t="str">
            <v xml:space="preserve">8.7.1 </v>
          </cell>
        </row>
        <row r="107">
          <cell r="A107" t="str">
            <v xml:space="preserve">8.8.1 </v>
          </cell>
        </row>
        <row r="108">
          <cell r="A108" t="str">
            <v xml:space="preserve">8.8.2 </v>
          </cell>
        </row>
        <row r="109">
          <cell r="A109" t="str">
            <v xml:space="preserve">8.9.1 </v>
          </cell>
        </row>
        <row r="110">
          <cell r="A110" t="str">
            <v xml:space="preserve">8.9.2 </v>
          </cell>
        </row>
        <row r="111">
          <cell r="A111" t="str">
            <v>8.10.1</v>
          </cell>
        </row>
        <row r="112">
          <cell r="A112" t="str">
            <v>8.10.2</v>
          </cell>
        </row>
        <row r="113">
          <cell r="A113" t="str">
            <v xml:space="preserve">8.a.1 </v>
          </cell>
        </row>
        <row r="114">
          <cell r="A114" t="str">
            <v xml:space="preserve">8.b.1 </v>
          </cell>
        </row>
        <row r="115">
          <cell r="A115" t="str">
            <v xml:space="preserve">9.1.1 </v>
          </cell>
        </row>
        <row r="116">
          <cell r="A116" t="str">
            <v xml:space="preserve">9.1.2 </v>
          </cell>
        </row>
        <row r="117">
          <cell r="A117" t="str">
            <v xml:space="preserve">9.2.1 </v>
          </cell>
        </row>
        <row r="118">
          <cell r="A118" t="str">
            <v xml:space="preserve">9.2.2 </v>
          </cell>
        </row>
        <row r="119">
          <cell r="A119" t="str">
            <v xml:space="preserve">9.3.1 </v>
          </cell>
        </row>
        <row r="120">
          <cell r="A120" t="str">
            <v xml:space="preserve">9.3.2 </v>
          </cell>
        </row>
        <row r="121">
          <cell r="A121" t="str">
            <v xml:space="preserve">9.4.1 </v>
          </cell>
        </row>
        <row r="122">
          <cell r="A122" t="str">
            <v xml:space="preserve">9.5.1 </v>
          </cell>
        </row>
        <row r="123">
          <cell r="A123" t="str">
            <v xml:space="preserve">9.5.2 </v>
          </cell>
        </row>
        <row r="124">
          <cell r="A124" t="str">
            <v xml:space="preserve">9.a.1 </v>
          </cell>
        </row>
        <row r="125">
          <cell r="A125" t="str">
            <v xml:space="preserve">9.b.1 </v>
          </cell>
        </row>
        <row r="126">
          <cell r="A126" t="str">
            <v xml:space="preserve">9.c.1 </v>
          </cell>
        </row>
        <row r="127">
          <cell r="A127" t="str">
            <v>10.1.1</v>
          </cell>
        </row>
        <row r="128">
          <cell r="A128" t="str">
            <v>10.2.1</v>
          </cell>
        </row>
        <row r="129">
          <cell r="A129" t="str">
            <v>10.3.1</v>
          </cell>
        </row>
        <row r="130">
          <cell r="A130" t="str">
            <v>10.4.1</v>
          </cell>
        </row>
        <row r="131">
          <cell r="A131" t="str">
            <v>10.5.1</v>
          </cell>
        </row>
        <row r="132">
          <cell r="A132" t="str">
            <v>10.6.1</v>
          </cell>
        </row>
        <row r="133">
          <cell r="A133" t="str">
            <v>10.7.1</v>
          </cell>
        </row>
        <row r="134">
          <cell r="A134" t="str">
            <v>10.7.2</v>
          </cell>
        </row>
        <row r="135">
          <cell r="A135" t="str">
            <v>10.a.1</v>
          </cell>
        </row>
        <row r="136">
          <cell r="A136" t="str">
            <v>10.b.1</v>
          </cell>
        </row>
        <row r="137">
          <cell r="A137" t="str">
            <v>10.c.1</v>
          </cell>
        </row>
        <row r="138">
          <cell r="A138" t="str">
            <v>11.1.1</v>
          </cell>
        </row>
        <row r="139">
          <cell r="A139" t="str">
            <v>11.2.1</v>
          </cell>
        </row>
        <row r="140">
          <cell r="A140" t="str">
            <v>11.3.1</v>
          </cell>
        </row>
        <row r="141">
          <cell r="A141" t="str">
            <v>11.3.2</v>
          </cell>
        </row>
        <row r="142">
          <cell r="A142" t="str">
            <v>11.4.1</v>
          </cell>
        </row>
        <row r="143">
          <cell r="A143" t="str">
            <v>11.5.1</v>
          </cell>
        </row>
        <row r="144">
          <cell r="A144" t="str">
            <v>11.5.2</v>
          </cell>
        </row>
        <row r="145">
          <cell r="A145" t="str">
            <v>11.6.1</v>
          </cell>
        </row>
        <row r="146">
          <cell r="A146" t="str">
            <v>11.6.2</v>
          </cell>
        </row>
        <row r="147">
          <cell r="A147" t="str">
            <v>11.7.1</v>
          </cell>
        </row>
        <row r="148">
          <cell r="A148" t="str">
            <v>11.7.2</v>
          </cell>
        </row>
        <row r="149">
          <cell r="A149" t="str">
            <v>11.a.1</v>
          </cell>
        </row>
        <row r="150">
          <cell r="A150" t="str">
            <v>11.b.1</v>
          </cell>
        </row>
        <row r="151">
          <cell r="A151" t="str">
            <v>11.b.2</v>
          </cell>
        </row>
        <row r="152">
          <cell r="A152" t="str">
            <v>11.c.1</v>
          </cell>
        </row>
        <row r="153">
          <cell r="A153" t="str">
            <v>12.1.1</v>
          </cell>
        </row>
        <row r="154">
          <cell r="A154" t="str">
            <v>12.2.1</v>
          </cell>
        </row>
        <row r="155">
          <cell r="A155" t="str">
            <v>12.2.2</v>
          </cell>
        </row>
        <row r="156">
          <cell r="A156" t="str">
            <v>12.3.1</v>
          </cell>
        </row>
        <row r="157">
          <cell r="A157" t="str">
            <v>12.4.1</v>
          </cell>
        </row>
        <row r="158">
          <cell r="A158" t="str">
            <v>12.4.2</v>
          </cell>
        </row>
        <row r="159">
          <cell r="A159" t="str">
            <v>12.5.1</v>
          </cell>
        </row>
        <row r="160">
          <cell r="A160" t="str">
            <v>12.6.1</v>
          </cell>
        </row>
        <row r="161">
          <cell r="A161" t="str">
            <v>12.7.1</v>
          </cell>
        </row>
        <row r="162">
          <cell r="A162" t="str">
            <v>12.8.1</v>
          </cell>
        </row>
        <row r="163">
          <cell r="A163" t="str">
            <v>12.a.1</v>
          </cell>
        </row>
        <row r="164">
          <cell r="A164" t="str">
            <v>12.b.1</v>
          </cell>
        </row>
        <row r="165">
          <cell r="A165" t="str">
            <v>12.c.1</v>
          </cell>
        </row>
        <row r="166">
          <cell r="A166" t="str">
            <v>13.1.1</v>
          </cell>
        </row>
        <row r="167">
          <cell r="A167" t="str">
            <v>13.1.2</v>
          </cell>
        </row>
        <row r="168">
          <cell r="A168" t="str">
            <v>13.1.3</v>
          </cell>
        </row>
        <row r="169">
          <cell r="A169" t="str">
            <v>13.2.1</v>
          </cell>
        </row>
        <row r="170">
          <cell r="A170" t="str">
            <v>13.3.1</v>
          </cell>
        </row>
        <row r="171">
          <cell r="A171" t="str">
            <v>13.3.2</v>
          </cell>
        </row>
        <row r="172">
          <cell r="A172" t="str">
            <v>13.a.1</v>
          </cell>
        </row>
        <row r="173">
          <cell r="A173" t="str">
            <v>13.b.1</v>
          </cell>
        </row>
        <row r="174">
          <cell r="A174" t="str">
            <v>14.1.1</v>
          </cell>
        </row>
        <row r="175">
          <cell r="A175" t="str">
            <v>14.2.1</v>
          </cell>
        </row>
        <row r="176">
          <cell r="A176" t="str">
            <v>14.3.1</v>
          </cell>
        </row>
        <row r="177">
          <cell r="A177" t="str">
            <v>14.4.1</v>
          </cell>
        </row>
        <row r="178">
          <cell r="A178" t="str">
            <v>14.5.1</v>
          </cell>
        </row>
        <row r="179">
          <cell r="A179" t="str">
            <v>14.6.1</v>
          </cell>
        </row>
        <row r="180">
          <cell r="A180" t="str">
            <v>14.7.1</v>
          </cell>
        </row>
        <row r="181">
          <cell r="A181" t="str">
            <v>14.a.1</v>
          </cell>
        </row>
        <row r="182">
          <cell r="A182" t="str">
            <v>14.b.1</v>
          </cell>
        </row>
        <row r="183">
          <cell r="A183" t="str">
            <v>14.c.1</v>
          </cell>
        </row>
        <row r="184">
          <cell r="A184" t="str">
            <v>15.1.1</v>
          </cell>
        </row>
        <row r="185">
          <cell r="A185" t="str">
            <v>15.1.2</v>
          </cell>
        </row>
        <row r="186">
          <cell r="A186" t="str">
            <v>15.2.1</v>
          </cell>
        </row>
        <row r="187">
          <cell r="A187" t="str">
            <v>15.3.1</v>
          </cell>
        </row>
        <row r="188">
          <cell r="A188" t="str">
            <v>15.4.1</v>
          </cell>
        </row>
        <row r="189">
          <cell r="A189" t="str">
            <v>15.4.2</v>
          </cell>
        </row>
        <row r="190">
          <cell r="A190" t="str">
            <v>15.5.1</v>
          </cell>
        </row>
        <row r="191">
          <cell r="A191" t="str">
            <v>15.6.1</v>
          </cell>
        </row>
        <row r="192">
          <cell r="A192" t="str">
            <v>15.7.1</v>
          </cell>
        </row>
        <row r="193">
          <cell r="A193" t="str">
            <v>15.8.1</v>
          </cell>
        </row>
        <row r="194">
          <cell r="A194" t="str">
            <v>15.9.1</v>
          </cell>
        </row>
        <row r="195">
          <cell r="A195" t="str">
            <v>15.a.1</v>
          </cell>
        </row>
        <row r="196">
          <cell r="A196" t="str">
            <v>15.b.1</v>
          </cell>
        </row>
        <row r="197">
          <cell r="A197" t="str">
            <v>15.c.1</v>
          </cell>
        </row>
        <row r="198">
          <cell r="A198" t="str">
            <v>16.1.1</v>
          </cell>
        </row>
        <row r="199">
          <cell r="A199" t="str">
            <v>16.1.2</v>
          </cell>
        </row>
        <row r="200">
          <cell r="A200" t="str">
            <v>16.1.3</v>
          </cell>
        </row>
        <row r="201">
          <cell r="A201" t="str">
            <v>16.1.4</v>
          </cell>
        </row>
        <row r="202">
          <cell r="A202" t="str">
            <v>16.2.1</v>
          </cell>
        </row>
        <row r="203">
          <cell r="A203" t="str">
            <v>16.2.2</v>
          </cell>
        </row>
        <row r="204">
          <cell r="A204" t="str">
            <v>16.2.3</v>
          </cell>
        </row>
        <row r="205">
          <cell r="A205" t="str">
            <v>16.3.1</v>
          </cell>
        </row>
        <row r="206">
          <cell r="A206" t="str">
            <v>16.3.2</v>
          </cell>
        </row>
        <row r="207">
          <cell r="A207" t="str">
            <v>16.4.1</v>
          </cell>
        </row>
        <row r="208">
          <cell r="A208" t="str">
            <v>16.4.2</v>
          </cell>
        </row>
        <row r="209">
          <cell r="A209" t="str">
            <v>16.5.1</v>
          </cell>
        </row>
        <row r="210">
          <cell r="A210" t="str">
            <v>16.5.2</v>
          </cell>
        </row>
        <row r="211">
          <cell r="A211" t="str">
            <v>16.6.1</v>
          </cell>
        </row>
        <row r="212">
          <cell r="A212" t="str">
            <v>16.6.2</v>
          </cell>
        </row>
        <row r="213">
          <cell r="A213" t="str">
            <v>16.7.1</v>
          </cell>
        </row>
        <row r="214">
          <cell r="A214" t="str">
            <v>16.7.2</v>
          </cell>
        </row>
        <row r="215">
          <cell r="A215" t="str">
            <v>16.8.1</v>
          </cell>
        </row>
        <row r="216">
          <cell r="A216" t="str">
            <v>16.9.1</v>
          </cell>
        </row>
        <row r="217">
          <cell r="A217" t="str">
            <v>16.10.1</v>
          </cell>
        </row>
        <row r="218">
          <cell r="A218" t="str">
            <v>16.10.2</v>
          </cell>
        </row>
        <row r="219">
          <cell r="A219" t="str">
            <v>16.a.1</v>
          </cell>
        </row>
        <row r="220">
          <cell r="A220" t="str">
            <v>16.b.1</v>
          </cell>
        </row>
        <row r="221">
          <cell r="A221" t="str">
            <v>17.1.1</v>
          </cell>
        </row>
        <row r="222">
          <cell r="A222" t="str">
            <v>17.1.2</v>
          </cell>
        </row>
        <row r="223">
          <cell r="A223" t="str">
            <v>17.2.1</v>
          </cell>
        </row>
        <row r="224">
          <cell r="A224" t="str">
            <v>17.3.1</v>
          </cell>
        </row>
        <row r="225">
          <cell r="A225" t="str">
            <v>17.3.2</v>
          </cell>
        </row>
        <row r="226">
          <cell r="A226" t="str">
            <v>17.4.1</v>
          </cell>
        </row>
        <row r="227">
          <cell r="A227" t="str">
            <v>17.5.1</v>
          </cell>
        </row>
        <row r="228">
          <cell r="A228" t="str">
            <v>17.6.1</v>
          </cell>
        </row>
        <row r="229">
          <cell r="A229" t="str">
            <v>17.6.2</v>
          </cell>
        </row>
        <row r="230">
          <cell r="A230" t="str">
            <v>17.7.1</v>
          </cell>
        </row>
        <row r="231">
          <cell r="A231" t="str">
            <v>17.8.1</v>
          </cell>
        </row>
        <row r="232">
          <cell r="A232" t="str">
            <v>17.9.1</v>
          </cell>
        </row>
        <row r="233">
          <cell r="A233" t="str">
            <v>17.10.1</v>
          </cell>
        </row>
        <row r="234">
          <cell r="A234" t="str">
            <v>17.11.1</v>
          </cell>
        </row>
        <row r="235">
          <cell r="A235" t="str">
            <v>17.12.1</v>
          </cell>
        </row>
        <row r="236">
          <cell r="A236" t="str">
            <v>17.13.1</v>
          </cell>
        </row>
        <row r="237">
          <cell r="A237" t="str">
            <v>17.14.1</v>
          </cell>
        </row>
        <row r="238">
          <cell r="A238" t="str">
            <v>17.15.1</v>
          </cell>
        </row>
        <row r="239">
          <cell r="A239" t="str">
            <v>17.16.1</v>
          </cell>
        </row>
        <row r="240">
          <cell r="A240" t="str">
            <v>17.17.1</v>
          </cell>
        </row>
        <row r="241">
          <cell r="A241" t="str">
            <v>17.18.1</v>
          </cell>
        </row>
        <row r="242">
          <cell r="A242" t="str">
            <v>17.18.2</v>
          </cell>
        </row>
        <row r="243">
          <cell r="A243" t="str">
            <v>17.18.3</v>
          </cell>
        </row>
        <row r="244">
          <cell r="A244" t="str">
            <v>17.19.1</v>
          </cell>
        </row>
        <row r="245">
          <cell r="A245" t="str">
            <v>17.19.2</v>
          </cell>
        </row>
      </sheetData>
      <sheetData sheetId="5">
        <row r="1">
          <cell r="B1" t="str">
            <v>Indicador solo para Costa Rica, no disponible en la lista propuesta por Naciones Unidas</v>
          </cell>
        </row>
        <row r="2">
          <cell r="B2" t="str">
            <v>Proporción de la población que vive por debajo del umbral internacional de la pobreza, desglosada por sexo, edad, situación laboral y ubicación geográfica (urbana o rural)</v>
          </cell>
        </row>
        <row r="3">
          <cell r="B3" t="str">
            <v>Proporción de la población que vive por debajo del umbral nacional de la pobreza, desglosada por sexo y edad</v>
          </cell>
        </row>
        <row r="4">
          <cell r="B4" t="str">
            <v>Proporción de hombres, mujeres y niños de todas las edades que viven en la pobreza, en todas sus dimensiones, con arreglo a las definiciones nacionales</v>
          </cell>
        </row>
        <row r="5">
          <cell r="B5" t="str">
            <v>Proporción de la población cubierta por niveles mínimos o sistemas de protección social, desglosada por sexo, distinguiendo entre los niños, los desempleados, los ancianos, las personas con discapacidad, las mujeres embarazadas, los recién nacidos, las ví</v>
          </cell>
        </row>
        <row r="6">
          <cell r="B6" t="str">
            <v>Proporción de la población que vive en hogares con acceso a servicios básicos</v>
          </cell>
        </row>
        <row r="7">
          <cell r="B7" t="str">
            <v>Proporción del total de la población adulta, por sexo y por tipo de tenencia, con derechos seguros de tenencia de la tierra, que posee documentación reconocida legalmente al respecto y que percibe esos derechos como seguros</v>
          </cell>
        </row>
        <row r="8">
          <cell r="B8" t="str">
            <v>Número de muertes, personas desaparecidas y afectados directamente a consecuencia de desastres por cada 100.000 personas (11.5.1. y 13.1.1.)</v>
          </cell>
        </row>
        <row r="9">
          <cell r="B9" t="str">
            <v>Pérdidas económicas causadas directamente por los desastres en relación con el Producto Interior Bruto (PIB) mundial</v>
          </cell>
        </row>
        <row r="10">
          <cell r="B10" t="str">
            <v>Número de países que adoptan y aplican estrategias de reducción del riesgo de desastres a nivel local en consonancia con el Marco de Sendái para la Reducción del Riesgo de Desastres 2015-2030 (11.b.1. y 13.1.2)</v>
          </cell>
        </row>
        <row r="11">
          <cell r="B11" t="str">
            <v>Proporción de gobiernos locales que adoptan y aplican estrategias de reducción del riesgo de desastres a nivel local en consonancia con las estrategias nacionales de reducción del riesgo de desastres (11.b.2 y 13.1.3)</v>
          </cell>
        </row>
        <row r="12">
          <cell r="B12" t="str">
            <v>Proporción de recursos generados a nivel nacional asignados por el gobierno directamente a programas de reducción de la pobreza</v>
          </cell>
        </row>
        <row r="13">
          <cell r="B13" t="str">
            <v>Proporción del gasto público total en servicios esenciales (educación, salud y protección social)</v>
          </cell>
        </row>
        <row r="14">
          <cell r="B14" t="str">
            <v>Suma del total de subvenciones y asignaciones no generadoras de deuda dedicadas directamente a programas de reducción de la pobreza como proporción del PIB</v>
          </cell>
        </row>
        <row r="15">
          <cell r="B15" t="str">
            <v>Proporción del gasto público periódico y de capital destinado a sectores que benefician de forma desproporcionada a las mujeres, los pobres y los grupos vulnerables</v>
          </cell>
        </row>
        <row r="16">
          <cell r="B16" t="str">
            <v>Prevalencia de la subalimentación</v>
          </cell>
        </row>
        <row r="17">
          <cell r="B17" t="str">
            <v>Prevalencia de la inseguridad alimentaria moderada o grave en la población, según la Escala de Experiencia de Inseguridad Alimentaria</v>
          </cell>
        </row>
        <row r="18">
          <cell r="B18" t="str">
            <v>Prevalencia del retraso en el crecimiento (estatura para la edad, desviación típica &lt; -2 de la mediana de los patrones de crecimiento infantil de la Organización Mundial de la Salud (OMS)) entre los niños menores de 5 años</v>
          </cell>
        </row>
        <row r="19">
          <cell r="B19" t="str">
            <v>Prevalencia de la malnutrición (peso para la estatura, desviación típica &gt; +2 o &lt; -2 de la mediana de los patrones de crecimiento infantil de la OMS) entre los niños menores de 5 años, desglosada por tipo (emaciación y peso excesivo)</v>
          </cell>
        </row>
        <row r="20">
          <cell r="B20" t="str">
            <v>Volumen de producción por unidad de trabajo según el tamaño de la empresa agropecuaria/pastoral/silvícola</v>
          </cell>
        </row>
        <row r="21">
          <cell r="B21" t="str">
            <v>Ingresos medios de los productores de alimentos en pequeña escala, desglosados por sexo y condición de indígena</v>
          </cell>
        </row>
        <row r="22">
          <cell r="B22" t="str">
            <v>Proporción de la superficie agrícola en que se practica una agricultura productiva y sostenible</v>
          </cell>
        </row>
        <row r="23">
          <cell r="B23" t="str">
            <v>Número de recursos genéticos vegetales y animales para la alimentación y la agricultura en instalaciones de conservación a medio y largo plazo</v>
          </cell>
        </row>
        <row r="24">
          <cell r="B24" t="str">
            <v>Proporción de razas locales clasificadas según su situación de riesgo, ausencia de riesgo o nivel de riesgo de extinción desconocido</v>
          </cell>
        </row>
        <row r="25">
          <cell r="B25" t="str">
            <v>Índice de orientación agrícola para los gastos públicos</v>
          </cell>
        </row>
        <row r="26">
          <cell r="B26" t="str">
            <v>Total de corrientes oficiales (asistencia oficial para el desarrollo más otras corrientes oficiales) destinado al sector de la agricultura</v>
          </cell>
        </row>
        <row r="27">
          <cell r="B27" t="str">
            <v xml:space="preserve">Subsidios a la exportación de productos Agropecuarios eliminación paralela de todas las formas de subvención a las exportaciones agrícolas y todas las medidas de exportación con efectos equivalentes, de conformidad con el mandato de la Ronda de Doha para </v>
          </cell>
        </row>
        <row r="28">
          <cell r="B28" t="str">
            <v>Indicador de anomalías en los precios de los Alimentos</v>
          </cell>
        </row>
        <row r="29">
          <cell r="B29" t="str">
            <v>Índice de mortalidad materna</v>
          </cell>
        </row>
        <row r="30">
          <cell r="B30" t="str">
            <v>Proporción de partos con asistencia de personal sanitario especializado</v>
          </cell>
        </row>
        <row r="31">
          <cell r="B31" t="str">
            <v>Tasa de mortalidad de niños menores de 5 años</v>
          </cell>
        </row>
        <row r="32">
          <cell r="B32" t="str">
            <v>Tasa de mortalidad neonatal</v>
          </cell>
        </row>
        <row r="33">
          <cell r="B33" t="str">
            <v>Número de nuevas infecciones por el VIH por cada 1.000 habitantes no infectados, desglosado por sexo, edad y sectores clave de la población</v>
          </cell>
        </row>
        <row r="34">
          <cell r="B34" t="str">
            <v>Incidencia de la tuberculosis por cada 100.000 habitantes</v>
          </cell>
        </row>
        <row r="35">
          <cell r="B35" t="str">
            <v>Incidencia de la malaria por cada 1.000 habitantes</v>
          </cell>
        </row>
        <row r="36">
          <cell r="B36" t="str">
            <v>Incidencia de la hepatitis B por cada 100.000 habitantes</v>
          </cell>
        </row>
        <row r="37">
          <cell r="B37" t="str">
            <v>Número de personas que requieren intervenciones contra enfermedades tropicales desatendidas</v>
          </cell>
        </row>
        <row r="38">
          <cell r="B38" t="str">
            <v>Tasa de mortalidad atribuida a las enfermedades cardiovasculares, el cáncer, la diabetes o las enfermedades respiratorias crónicas</v>
          </cell>
        </row>
        <row r="39">
          <cell r="B39" t="str">
            <v>Tasa de mortalidad por suicidio</v>
          </cell>
        </row>
        <row r="40">
          <cell r="B40" t="str">
            <v>Cobertura de las intervenciones de tratamiento (farmacológico, psicosocial y servicios de rehabilitación y postratamiento) por trastornos de uso indebido de drogas</v>
          </cell>
        </row>
        <row r="41">
          <cell r="B41" t="str">
            <v>Consumo nocivo de alcohol, definido según el contexto nacional como el consumo per cápita de alcohol (15 años y mayores) en un año civil en litros de alcohol puro.</v>
          </cell>
        </row>
        <row r="42">
          <cell r="B42" t="str">
            <v>Tasa de mortalidad por lesiones debidas a accidentes de tráfico</v>
          </cell>
        </row>
        <row r="43">
          <cell r="B43" t="str">
            <v>Proporción de mujeres en edad de procrear (de 15 a 49 años) que practican la planificación familiar con métodos modernos</v>
          </cell>
        </row>
        <row r="44">
          <cell r="B44" t="str">
            <v>Tasa de fecundidad de las adolescentes (de 10 a 14 años; de 15 a 19 años) por cada 1.000 mujeres de ese grupo de edad</v>
          </cell>
        </row>
        <row r="45">
          <cell r="B45" t="str">
            <v>Cobertura de servicios de salud esenciales (definida como el promedio de la cobertura de servicios esenciales sobre la base de intervenciones con trazadores, por ejemplo la salud reproductiva, materna, neonatal e infantil, las enfermedades infecciosas, la</v>
          </cell>
        </row>
        <row r="46">
          <cell r="B46" t="str">
            <v>Proporción de la población con grandes gastos en salud por hogar como porcentaje del total de los gastos o ingresos de los hogares</v>
          </cell>
        </row>
        <row r="47">
          <cell r="B47" t="str">
            <v>Tasa de mortalidad atribuida a la contaminación de los hogares y del aire ambiente</v>
          </cell>
        </row>
        <row r="48">
          <cell r="B48" t="str">
            <v>Tasa de mortalidad atribuida al agua no apta para el consumo, el saneamiento en condiciones de riesgo y la falta de higiene (exposición a servicios de Agua, Saneamiento e Higiene para Todos (WASH) no seguros)</v>
          </cell>
        </row>
        <row r="49">
          <cell r="B49" t="str">
            <v>Tasa de mortalidad atribuida a la intoxicación Accidental</v>
          </cell>
        </row>
        <row r="50">
          <cell r="B50" t="str">
            <v>Prevalencia normalizada para la edad del consumo actual de tabaco entre las personas de 15 o más años de edad</v>
          </cell>
        </row>
        <row r="51">
          <cell r="B51" t="str">
            <v>Proporción de la población inmunizada por todas las vacunas incluidas en su programa nacional</v>
          </cell>
        </row>
        <row r="52">
          <cell r="B52" t="str">
            <v>Total de la asistencia oficial para el desarrollo neta destinada a los sectores de la investigación médica y la salud básica</v>
          </cell>
        </row>
        <row r="53">
          <cell r="B53" t="str">
            <v>Proporción de centros de salud que tienen un conjunto básico de los medicamentos esenciales asequibles de manera sostenible</v>
          </cell>
        </row>
        <row r="54">
          <cell r="B54" t="str">
            <v>Densidad y distribución de los trabajadores sanitarios</v>
          </cell>
        </row>
        <row r="55">
          <cell r="B55" t="str">
            <v>Capacidad del Reglamento Sanitario Internacional (RSI) y preparación para emergencias de Salud</v>
          </cell>
        </row>
        <row r="56">
          <cell r="B56" t="str">
            <v>Proporción de niños, niñas y adolescentes: a) en los grados 2/3; b) al final de la enseñanza primaria; y c) al final de la enseñanza secundaria inferior, que han alcanzado al menos un nivel mínimo de competencia en i) lectura y ii) matemáticas, desglosada</v>
          </cell>
        </row>
        <row r="57">
          <cell r="B57" t="str">
            <v>Proporción de niños menores de 5 años cuyo desarrollo se encuentra bien encauzado en cuanto a la salud, el aprendizaje y el bienestar psicosocial, desglosado por sexo</v>
          </cell>
        </row>
        <row r="58">
          <cell r="B58" t="str">
            <v>Tasa de participación en la enseñanza organizada (un año antes de la edad oficial de ingreso en la enseñanza primaria), desglosada por sexo</v>
          </cell>
        </row>
        <row r="59">
          <cell r="B59" t="str">
            <v>Tasa de participación de los jóvenes y adultos en la enseñanza académica y no académica, y en la capacitación en los 12 meses anteriores, desglosada por sexo</v>
          </cell>
        </row>
        <row r="60">
          <cell r="B60" t="str">
            <v>Proporción de jóvenes y adultos con conocimientos de tecnología de la información y las comunicaciones (TIC), desglosada por tipo de conocimiento técnico</v>
          </cell>
        </row>
        <row r="61">
          <cell r="B61" t="str">
            <v>Índices de paridad (mujeres/hombres, zonas rurales y urbanas, quintil superior/inferior de recursos económicos, y otras características, como la situación en materia de discapacidad, los pueblos indígenas y los efectos de conflictos, a medida que se dispo</v>
          </cell>
        </row>
        <row r="62">
          <cell r="B62" t="str">
            <v>Proporción de población en un grupo de edad determinado que alcanza por lo menos un nivel fijo de competencia funcional en a) alfabetización y b) aritmética elemental, desglosado por sexo</v>
          </cell>
        </row>
        <row r="63">
          <cell r="B63" t="str">
            <v xml:space="preserve">Grado en que i) la educación cívica mundial y ii) la educación para el desarrollo sostenible, incluida la igualdad entre los géneros y los derechos humanos, se incorporan en todos los niveles en: a) las políticas nacionales de educación, b) los planes de </v>
          </cell>
        </row>
        <row r="64">
          <cell r="B64" t="str">
            <v>Proporción de escuelas con acceso a: a) electricidad; b) Internet con fines pedagógicos; c) computadoras con fines pedagógicos; d) infraestructura y materiales adaptados a los estudiantes con discapacidad; e) suministro básico de agua potable; f) instalac</v>
          </cell>
        </row>
        <row r="65">
          <cell r="B65" t="str">
            <v>Volumen de la asistencia oficial para el desarrollo destinada a becas por sector y por tipo de estudio</v>
          </cell>
        </row>
        <row r="66">
          <cell r="B66" t="str">
            <v>Proporción de maestros en la enseñanza: a) preescolar; b) primaria; c) secundaria inferior y d) secundaria superior que han recibido al menos el mínimo de formación docente organizada (por ejemplo, formación pedagógica), requisitos de práctica previa a la</v>
          </cell>
        </row>
        <row r="67">
          <cell r="B67" t="str">
            <v>Determinar si existen o no marcos jurídicos para promover, hacer cumplir y supervisar la igualdad y la no discriminación por motivos de sexo</v>
          </cell>
        </row>
        <row r="68">
          <cell r="B68" t="str">
            <v>Proporción de mujeres y niñas de 15 años de edad o más que han sufrido en los 12 meses anteriores violencia física, sexual o psicológica infligida por un compañero íntimo actual o anterior, desglosada por la forma de violencia y por edad</v>
          </cell>
        </row>
        <row r="69">
          <cell r="B69" t="str">
            <v>Proporción de mujeres y niñas de 15 años de edad o más que han sufrido en los 12 meses anteriores violencia sexual infligida por otra persona que no sea un compañero íntimo, por edad y lugar del hecho</v>
          </cell>
        </row>
        <row r="70">
          <cell r="B70" t="str">
            <v>Proporción de mujeres de entre 20 y 24 años que estaban casadas o mantenían una unión estable antes de cumplir los 15 años y antes de cumplir los 18 años</v>
          </cell>
        </row>
        <row r="71">
          <cell r="B71" t="str">
            <v>Proporción de niñas y mujeres de entre 15 y 49 años que han sufrido mutilación/ablación genital, desglosada por edad</v>
          </cell>
        </row>
        <row r="72">
          <cell r="B72" t="str">
            <v>Proporción de tiempo dedicado a quehaceres domésticos y cuidados no remunerados, desglosada por sexo, edad y ubicación</v>
          </cell>
        </row>
        <row r="73">
          <cell r="B73" t="str">
            <v>Proporción de escaños ocupados por mujeres en a) los parlamentos nacionales y b) los gobiernos locales</v>
          </cell>
        </row>
        <row r="74">
          <cell r="B74" t="str">
            <v>Proporción de mujeres en cargos directivos</v>
          </cell>
        </row>
        <row r="75">
          <cell r="B75" t="str">
            <v>Proporción de mujeres de 15 a 49 años de edad que toman sus propias decisiones informadas con respecto a las relaciones sexuales, el uso de anticonceptivos y la atención de la salud reproductiva</v>
          </cell>
        </row>
        <row r="76">
          <cell r="B76" t="str">
            <v>Número de países con leyes y reglamentos que garantizan a hombres y mujeres de 15 años y mayores un acceso pleno y en pie de igualdad a servicios de salud sexual y reproductiva y a información y educación en la materia</v>
          </cell>
        </row>
        <row r="77">
          <cell r="B77" t="str">
            <v>a) Proporción del total de la población agrícola con derechos de propiedad o derechos seguros sobre las tierras agrícolas, desglosada por sexo; y b) proporción de mujeres entre los propietarios de tierras agrícolas, o titulares de derechos sobre tierras a</v>
          </cell>
        </row>
        <row r="78">
          <cell r="B78" t="str">
            <v>Proporción de países en que el ordenamiento jurídico (incluido el derecho consuetudinario) garantiza la igualdad de derechos de la mujer a la propiedad y/o el control de la tierra</v>
          </cell>
        </row>
        <row r="79">
          <cell r="B79" t="str">
            <v>Proporción de personas que poseen un teléfono móvil, desglosada por sexo</v>
          </cell>
        </row>
        <row r="80">
          <cell r="B80" t="str">
            <v>Proporción de países que cuentan con sistemas para dar seguimiento a la igualdad de género y el empoderamiento de la mujer y asignar fondos públicos para ese fin</v>
          </cell>
        </row>
        <row r="81">
          <cell r="B81" t="str">
            <v>Proporción de la población que dispone de servicios de suministro de agua potable gestionados de manera segura</v>
          </cell>
        </row>
        <row r="82">
          <cell r="B82" t="str">
            <v>Proporción de la población que utiliza servicios de saneamiento gestionados de manera segura, incluida una instalación para lavarse las manos con agua y jabón</v>
          </cell>
        </row>
        <row r="83">
          <cell r="B83" t="str">
            <v>Proporción de aguas residuales tratadas de manera segura</v>
          </cell>
        </row>
        <row r="84">
          <cell r="B84" t="str">
            <v>Proporción de masas de agua de buena calidad</v>
          </cell>
        </row>
        <row r="85">
          <cell r="B85" t="str">
            <v>Cambio en la eficiencia del uso del agua con el tiempo</v>
          </cell>
        </row>
        <row r="86">
          <cell r="B86" t="str">
            <v>Nivel de estrés por escasez de agua: extracción de agua dulce como proporción de los recursos de agua dulce disponibles</v>
          </cell>
        </row>
        <row r="87">
          <cell r="B87" t="str">
            <v>Grado de aplicación de la ordenación integrada de los recursos hídricos (0-100)</v>
          </cell>
        </row>
        <row r="88">
          <cell r="B88" t="str">
            <v>Proporción de la superficie de cuencas transfronterizas con un arreglo operacional para la cooperación en la esfera del agua</v>
          </cell>
        </row>
        <row r="89">
          <cell r="B89" t="str">
            <v>Cambio en la extensión de los ecosistemas relacionados con el agua a lo largo del tiempo</v>
          </cell>
        </row>
        <row r="90">
          <cell r="B90" t="str">
            <v>Volumen de la asistencia oficial para el desarrollo destinada al agua y el saneamiento que forma parte de un plan de gastos coordinados del gobierno</v>
          </cell>
        </row>
        <row r="91">
          <cell r="B91" t="str">
            <v>Proporción de dependencias administrativas locales con políticas y procedimientos operacionales establecidos para la participación de las comunidades locales en la ordenación del agua y el saneamiento</v>
          </cell>
        </row>
        <row r="92">
          <cell r="B92" t="str">
            <v>Proporción de la población con acceso a la electricidad</v>
          </cell>
        </row>
        <row r="93">
          <cell r="B93" t="str">
            <v>Proporción de la población cuya fuente primaria de energía consiste en combustibles y tecnología limpios</v>
          </cell>
        </row>
        <row r="94">
          <cell r="B94" t="str">
            <v>Proporción de la energía renovable en el consumo final total de energía</v>
          </cell>
        </row>
        <row r="95">
          <cell r="B95" t="str">
            <v>Intensidad energética medida en función de la energía primaria y el PIB</v>
          </cell>
        </row>
        <row r="96">
          <cell r="B96" t="str">
            <v>Las corrientes financieras internacionales a los países en desarrollo en apoyo de la investigación y el desarrollo de energías limpias y la producción de energía renovable, incluidos los sistemas híbridos</v>
          </cell>
        </row>
        <row r="97">
          <cell r="B97" t="str">
            <v>Inversiones en eficiencia energética como proporción del PIB y del monto de la inversión extranjera directa en transferencias financieras destinadas a infraestructuras y tecnología con el fin de prestar servicios para el desarrollo sostenible</v>
          </cell>
        </row>
        <row r="98">
          <cell r="B98" t="str">
            <v>Tasa de crecimiento anual del PIB real per cápita</v>
          </cell>
        </row>
        <row r="99">
          <cell r="B99" t="str">
            <v>Tasa de crecimiento anual del PIB real por persona empleada</v>
          </cell>
        </row>
        <row r="100">
          <cell r="B100" t="str">
            <v>Proporción de empleo informal en el empleo no agrícola, desglosada por sexo</v>
          </cell>
        </row>
        <row r="101">
          <cell r="B101" t="str">
            <v>Huella material en términos absolutos, huella material per cápita y huella material por PIB (12.2.1)</v>
          </cell>
        </row>
        <row r="102">
          <cell r="B102" t="str">
            <v>Consumo material interior en términos absolutos, consumo material interior per cápita y consumo material interior por PIB (12.2.2)</v>
          </cell>
        </row>
        <row r="103">
          <cell r="B103" t="str">
            <v>Ingreso medio por hora de mujeres y hombres empleados, por ocupación, edad y personas con discapacidad</v>
          </cell>
        </row>
        <row r="104">
          <cell r="B104" t="str">
            <v>Tasa de desempleo, por sexo, edad y personas con discapacidad</v>
          </cell>
        </row>
        <row r="105">
          <cell r="B105" t="str">
            <v>Proporción de jóvenes (de 15 a 24 años) que no estudian, no tienen empleo ni reciben capacitación</v>
          </cell>
        </row>
        <row r="106">
          <cell r="B106" t="str">
            <v>Proporción y número de niños de entre 5 y 17 años que realizan trabajo infantil, desglosada por sexo y edad</v>
          </cell>
        </row>
        <row r="107">
          <cell r="B107" t="str">
            <v>Tasas de frecuencia de lesiones ocupacionales mortales y no mortales, por sexo y situación migratoria</v>
          </cell>
        </row>
        <row r="108">
          <cell r="B108" t="str">
            <v>Nivel de cumplimiento nacional de derechos laborales (libertad de asociación y negociación colectiva) sobre la base de fuentes textuales de la Organización Internacional del Trabajo (OIT) y la legislación nacional, desglosado por sexo y condición de migra</v>
          </cell>
        </row>
        <row r="109">
          <cell r="B109" t="str">
            <v>Proporción directa del turismo en el PIB como proporción del PIB total y en la tasa de crecimiento</v>
          </cell>
        </row>
        <row r="110">
          <cell r="B110" t="str">
            <v>Proporción de empleos en los sectores del turismo sostenible respecto del total de empleos del turismo</v>
          </cell>
        </row>
        <row r="111">
          <cell r="B111" t="str">
            <v xml:space="preserve"> a) Número de sucursales de bancos comerciales por cada 100.000 adultos y b) número de cajeros automáticos por cada 100.000 adultos</v>
          </cell>
        </row>
        <row r="112">
          <cell r="B112" t="str">
            <v xml:space="preserve"> Proporción de adultos (de 15 años o más) con una cuenta en un banco u otra institución financiera o con un proveedor móvil de servicios monetarios</v>
          </cell>
        </row>
        <row r="113">
          <cell r="B113" t="str">
            <v>Ayuda para los compromisos y desembolsos comerciales</v>
          </cell>
        </row>
        <row r="114">
          <cell r="B114" t="str">
            <v>Existencia de una estrategia nacional organizada y en marcha para el empleo de los jóvenes, como estrategia independiente o como parte de una estrategia nacional de empleo</v>
          </cell>
        </row>
        <row r="115">
          <cell r="B115" t="str">
            <v>Proporción de la población rural que vive a menos de 2 km de una carretera transitable todo el año</v>
          </cell>
        </row>
        <row r="116">
          <cell r="B116" t="str">
            <v>Volumen de transporte de pasajeros y carga, por medio de transporte</v>
          </cell>
        </row>
        <row r="117">
          <cell r="B117" t="str">
            <v>Valor agregado por manufactura como proporción del PIB y per cápita</v>
          </cell>
        </row>
        <row r="118">
          <cell r="B118" t="str">
            <v>Empleo en la manufactura como proporción del empleo total</v>
          </cell>
        </row>
        <row r="119">
          <cell r="B119" t="str">
            <v>Proporción correspondiente a las industrias a pequeña escala del valor añadido total del sector</v>
          </cell>
        </row>
        <row r="120">
          <cell r="B120" t="str">
            <v>Proporción de las industrias a pequeña escala que han obtenido un préstamo o una línea de crédito</v>
          </cell>
        </row>
        <row r="121">
          <cell r="B121" t="str">
            <v>Emisiones de CO2 por unidad de valor añadido</v>
          </cell>
        </row>
        <row r="122">
          <cell r="B122" t="str">
            <v>Gastos en investigación y desarrollo como proporción del PIB</v>
          </cell>
        </row>
        <row r="123">
          <cell r="B123" t="str">
            <v>Investigadores (valor equivalente a tiempo completo) por millón de habitantes</v>
          </cell>
        </row>
        <row r="124">
          <cell r="B124" t="str">
            <v>Total de apoyo internacional oficial (asistencia oficial para el desarrollo más otras corrientes oficiales) a la infraestructura</v>
          </cell>
        </row>
        <row r="125">
          <cell r="B125" t="str">
            <v>Proporción del valor agregado por la industria de tecnología mediana y alta del valor añadido total</v>
          </cell>
        </row>
        <row r="126">
          <cell r="B126" t="str">
            <v>Proporción de la población abarcada por una red móvil, desglosada por tecnología</v>
          </cell>
        </row>
        <row r="127">
          <cell r="B127" t="str">
            <v>Tasas de crecimiento de los gastos o ingresos de los hogares per cápita entre el 40% más pobre de la población y la población total</v>
          </cell>
        </row>
        <row r="128">
          <cell r="B128" t="str">
            <v>Proporción de personas que viven por debajo del 50% de la mediana de los ingresos, por sexo, edad y personas con discapacidad</v>
          </cell>
        </row>
        <row r="129">
          <cell r="B129" t="str">
            <v>Proporción de la población que declara haberse sentido personalmente víctima de discriminación o acoso en los 12 meses anteriores por motivos de discriminación prohibidos por el derecho internacional de los derechos humanos (16.b.1)</v>
          </cell>
        </row>
        <row r="130">
          <cell r="B130" t="str">
            <v>Proporción laboral del PIB, que comprende los salarios y las transferencias de protección social</v>
          </cell>
        </row>
        <row r="131">
          <cell r="B131" t="str">
            <v>Indicadores de solidez financiera</v>
          </cell>
        </row>
        <row r="132">
          <cell r="B132" t="str">
            <v>Proporción de miembros y derechos de voto de los países en desarrollo en las organizaciones internacionales (16.8.1)</v>
          </cell>
        </row>
        <row r="133">
          <cell r="B133" t="str">
            <v>Costo de la contratación por cuenta del empleado como proporción de los ingresos anuales percibidos en el país de destino</v>
          </cell>
        </row>
        <row r="134">
          <cell r="B134" t="str">
            <v>Número de países que han aplicado políticas migratorias bien gestionadas</v>
          </cell>
        </row>
        <row r="135">
          <cell r="B135" t="str">
            <v>Proporción de líneas arancelarias que se aplican a las importaciones de los países menos adelantados y los países en desarrollo con arancel cero</v>
          </cell>
        </row>
        <row r="136">
          <cell r="B136" t="str">
            <v>Corriente total de recursos para el desarrollo, por país receptor y país donante y el tipo de corriente (por ejemplo, asistencia oficial para el desarrollo, inversión extranjera directa y otras corrientes)</v>
          </cell>
        </row>
        <row r="137">
          <cell r="B137" t="str">
            <v>Costo de las remesas como proporción del monto remitido</v>
          </cell>
        </row>
        <row r="138">
          <cell r="B138" t="str">
            <v>Proporción de la población urbana que vive en barrios marginales, asentamientos improvisados o viviendas inadecuadas</v>
          </cell>
        </row>
        <row r="139">
          <cell r="B139" t="str">
            <v>Proporción de la población que tiene acceso conveniente al transporte público, desglosada por sexo, edad y personas con discapacidad</v>
          </cell>
        </row>
        <row r="140">
          <cell r="B140" t="str">
            <v>Cociente entre la tasa de consumo de tierras y la tasa de crecimiento de la población</v>
          </cell>
        </row>
        <row r="141">
          <cell r="B141" t="str">
            <v>Proporción de ciudades con una estructura de participación directa de la sociedad civil en la planificación y la gestión urbanas que opera regular y democráticamente</v>
          </cell>
        </row>
        <row r="142">
          <cell r="B142" t="str">
            <v>Total de gasto (público y privado) per cápita en la preservación, protección y conservación de todo el patrimonio cultural y natural, desglosado por tipo de patrimonio (cultural, natural, mixto y reconocido por el (Centro del Patrimonio Mundial), nivel de</v>
          </cell>
        </row>
        <row r="143">
          <cell r="B143" t="str">
            <v>Número de muertes, personas desaparecidas y afectados directamente a consecuencia de desastres por cada 100.000 personas (1.5.1 y 13.1.1.)</v>
          </cell>
        </row>
        <row r="144">
          <cell r="B144" t="str">
            <v>Pérdidas económicas directas en relación con el PIB mundial, daños a la infraestructura esencial y número de interrupciones de los servicios básicos, atribuidas a desastres</v>
          </cell>
        </row>
        <row r="145">
          <cell r="B145" t="str">
            <v>Proporción de residuos sólidos urbanos recolectados periódicamente con descarga final adecuada del total de residuos sólidos urbanos generados, desglosada por ciudad</v>
          </cell>
        </row>
        <row r="146">
          <cell r="B146" t="str">
            <v>Niveles medios anuales de partículas finas (por ejemplo, PM2.5 y PM10) en las ciudades (ponderados según la población)</v>
          </cell>
        </row>
        <row r="147">
          <cell r="B147" t="str">
            <v>Proporción media de la superficie edificada de las ciudades correspondiente a espacios abiertos para el uso público de todos, desglosada por sexo, edad y personas con discapacidad</v>
          </cell>
        </row>
        <row r="148">
          <cell r="B148" t="str">
            <v>Proporción de personas víctimas de violencia física o acoso sexual, desglosada por sexo, edad, grado de discapacidad y lugar del hecho, en los 12 meses anteriores</v>
          </cell>
        </row>
        <row r="149">
          <cell r="B149" t="str">
            <v>Proporción de población residente en ciudades que aplican planes de desarrollo urbano y regional que integran las proyecciones demográficas y las necesidades de recursos, desglosada por tamaño de ciudad</v>
          </cell>
        </row>
        <row r="150">
          <cell r="B150" t="str">
            <v>Número de países que adoptan y aplican estrategias de reducción del riesgo de desastres a nivel local en consonancia con el Marco de Sendái para la Reducción del Riesgo de Desastres 2015-2030 (1.5.3. y 13.1.2)</v>
          </cell>
        </row>
        <row r="151">
          <cell r="B151" t="str">
            <v>Proporción de gobiernos locales que adoptan y aplican estrategias de reducción del riesgo de desastres a nivel local en consonancia con las estrategias nacionales de reducción del riesgo de desastres (1.5.4. - 13.1.3)</v>
          </cell>
        </row>
        <row r="152">
          <cell r="B152" t="str">
            <v>Proporción del apoyo financiero a los países menos adelantados que se asigna a la construcción y el reacondicionamiento con materiales locales de edificios sostenibles, resilientes y eficientes en el uso de recursos</v>
          </cell>
        </row>
        <row r="153">
          <cell r="B153" t="str">
            <v>Número de países con planes de acción nacionales de consumo y producción sostenibles incorporados como prioridad o meta en las políticas nacionales</v>
          </cell>
        </row>
        <row r="154">
          <cell r="B154" t="str">
            <v>Huella material en términos absolutos, huella material per cápita y huella material por PIB (8.4.1)</v>
          </cell>
        </row>
        <row r="155">
          <cell r="B155" t="str">
            <v>Consumo material interior en términos absolutos, consumo material interior per cápita y consumo material interior por PIB (8.4.2)</v>
          </cell>
        </row>
        <row r="156">
          <cell r="B156" t="str">
            <v>Índice de la pérdida mundial de alimentos</v>
          </cell>
        </row>
        <row r="157">
          <cell r="B157" t="str">
            <v>Número de partes en los acuerdos ambientales multilaterales internacionales relacionados con los desechos peligrosos y otros productos químicos, que cumplen sus compromisos y obligaciones de transmitir información como lo exige cada acuerdo pertinente</v>
          </cell>
        </row>
        <row r="158">
          <cell r="B158" t="str">
            <v>Desechos peligrosos generados per cápita y proporción de desechos peligrosos tratados, desglosados por tipo de tratamiento</v>
          </cell>
        </row>
        <row r="159">
          <cell r="B159" t="str">
            <v>Tasa nacional de reciclado, toneladas de material reciclado</v>
          </cell>
        </row>
        <row r="160">
          <cell r="B160" t="str">
            <v>Número de empresas que publican informes sobre sostenibilidad</v>
          </cell>
        </row>
        <row r="161">
          <cell r="B161" t="str">
            <v>Número de países que aplican políticas de adquisiciones públicas y planes de acción sostenibles</v>
          </cell>
        </row>
        <row r="162">
          <cell r="B162" t="str">
            <v>Grado en que i) la educación cívica mundial y ii) la educación para el desarrollo sostenible (incluida la educación sobre el cambio climático) se incorporan en: a) las políticas nacionales de educación; b) los planes de estudio; c) la formación del profes</v>
          </cell>
        </row>
        <row r="163">
          <cell r="B163" t="str">
            <v>Cantidad de apoyo en materia de investigación y desarrollo prestado a los países en desarrollo para el consumo y la producción sostenibles y las tecnologías ecológicamente racionales</v>
          </cell>
        </row>
        <row r="164">
          <cell r="B164" t="str">
            <v>Número de estrategias o políticas de turismo sostenible y de planes de acción implantados que incluyen instrumentos de seguimiento y evaluación acordados</v>
          </cell>
        </row>
        <row r="165">
          <cell r="B165" t="str">
            <v>Cuantía de los subsidios a los combustibles fósiles por unidad de PIB (producción y consumo) y como proporción del total de los gastos nacionales en combustibles fósiles</v>
          </cell>
        </row>
        <row r="166">
          <cell r="B166" t="str">
            <v>Número de muertes, personas desaparecidas y afectados directamente a consecuencia de desastres por cada 100.000 personas (1.5.1 y 11.5.1)</v>
          </cell>
        </row>
        <row r="167">
          <cell r="B167" t="str">
            <v>Número de países que adoptan y aplican estrategias de reducción del riesgo de desastres a nivel local en consonancia con el Marco de Sendái para la Reducción del Riesgo de Desastres 2015-2030 (1.5.3. y 11.b.1)</v>
          </cell>
        </row>
        <row r="168">
          <cell r="B168" t="str">
            <v>Proporción de gobiernos locales que adoptan y aplican estrategias de reducción del riesgo de desastres a nivel local en consonancia con las estrategias nacionales de reducción del riesgo de desastres (1.5.4 - 11.b.2)</v>
          </cell>
        </row>
        <row r="169">
          <cell r="B169" t="str">
            <v>Número de países que han comunicado el establecimiento o la puesta en marcha de una política, estrategia o plan integrados que aumenta su capacidad para adaptarse a los efectos adversos del cambio climático, y promueven la resiliencia al clima y un desarr</v>
          </cell>
        </row>
        <row r="170">
          <cell r="B170" t="str">
            <v>Número de países que han incorporado la mitigación, la adaptación, la reducción del impacto y la alerta temprana en los planes de estudios de la enseñanza primaria, secundaria y terciaria</v>
          </cell>
        </row>
        <row r="171">
          <cell r="B171" t="str">
            <v>Número de países que han comunicado una mayor creación de capacidad institucional, sistémica e individual para aplicar la adaptación, la mitigación y la transferencia de tecnología, y las medidas de desarrollo</v>
          </cell>
        </row>
        <row r="172">
          <cell r="B172" t="str">
            <v>Suma en dólares de los Estados Unidos movilizada por año entre 2020 y 2025 como parte del compromiso de los 100.000 millones de dólares</v>
          </cell>
        </row>
        <row r="173">
          <cell r="B173" t="str">
            <v>Número de países menos adelantados y pequeños Estados insulares en desarrollo que están recibiendo apoyo especializado, y cantidad de apoyo, en particular financiero, tecnológico y de creación de capacidad, para los mecanismos encaminados a aumentar la ca</v>
          </cell>
        </row>
        <row r="174">
          <cell r="B174" t="str">
            <v>Índice de eutrofización costera y densidad de desechos plásticos flotantes</v>
          </cell>
        </row>
        <row r="175">
          <cell r="B175" t="str">
            <v>Proporción de zonas económicas exclusivas nacionales gestionadas mediante enfoques basados en los ecosistemas</v>
          </cell>
        </row>
        <row r="176">
          <cell r="B176" t="str">
            <v>Acidez media del mar (pH) medida en un conjunto convenido de estaciones de muestreo representativas</v>
          </cell>
        </row>
        <row r="177">
          <cell r="B177" t="str">
            <v>Proporción de poblaciones de peces que están dentro de niveles biológicamente sostenibles</v>
          </cell>
        </row>
        <row r="178">
          <cell r="B178" t="str">
            <v>Cobertura de las zonas protegidas en relación con las zonas marinas</v>
          </cell>
        </row>
        <row r="179">
          <cell r="B179" t="str">
            <v>Progresos realizados por los países en el grado de aplicación de instrumentos internacionales cuyo objetivo es combatir la pesca ilegal, no declarada y no reglamentada</v>
          </cell>
        </row>
        <row r="180">
          <cell r="B180" t="str">
            <v>Pesca sostenible como proporción del PIB en los pequeños Estados insulares en desarrollo, los países menos adelantados y todos los países</v>
          </cell>
        </row>
        <row r="181">
          <cell r="B181" t="str">
            <v>Proporción del presupuesto total de investigación asignada a la investigación en el campo de la tecnología marina</v>
          </cell>
        </row>
        <row r="182">
          <cell r="B182" t="str">
            <v>Progresos realizados por los países en el grado de aplicación de un marco jurídico, reglamentario, normativo o institucional que reconozca y proteja los derechos de acceso de la pesca en pequeña escala</v>
          </cell>
        </row>
        <row r="183">
          <cell r="B183" t="str">
            <v>Número de países que, mediante marcos jurídicos, normativos e institucionales, avanzan en la ratificación, la aceptación y la implementación de instrumentos relacionados con los océanos que aplican el derecho internacional reflejado en la Convención de la</v>
          </cell>
        </row>
        <row r="184">
          <cell r="B184" t="str">
            <v>Superficie forestal como proporción de la superficie total</v>
          </cell>
        </row>
        <row r="185">
          <cell r="B185" t="str">
            <v>Proporción de lugares importantes para la diversidad biológica terrestre y del agua dulce que constituyen áreas protegidas, desglosada por tipo de ecosistema</v>
          </cell>
        </row>
        <row r="186">
          <cell r="B186" t="str">
            <v>Progresos en la gestión forestal sostenible</v>
          </cell>
        </row>
        <row r="187">
          <cell r="B187" t="str">
            <v>Proporción de tierras degradadas en comparación con la superficie total</v>
          </cell>
        </row>
        <row r="188">
          <cell r="B188" t="str">
            <v>Cobertura por zonas protegidas de lugares importantes para la diversidad biológica de las montañas</v>
          </cell>
        </row>
        <row r="189">
          <cell r="B189" t="str">
            <v>Índice de cobertura verde de las montañas</v>
          </cell>
        </row>
        <row r="190">
          <cell r="B190" t="str">
            <v>Índice de la Lista Roja</v>
          </cell>
        </row>
        <row r="191">
          <cell r="B191" t="str">
            <v>Número de países que han adoptado marcos legislativos, administrativos y normativos para una distribución justa y equitativa de los beneficios</v>
          </cell>
        </row>
        <row r="192">
          <cell r="B192" t="str">
            <v>Proporción de vida silvestre comercializada que ha sido objeto de caza furtiva o de tráfico ilícito (15.c.1)</v>
          </cell>
        </row>
        <row r="193">
          <cell r="B193" t="str">
            <v>Proporción de países que han aprobado legislación nacional pertinente y han destinado recursos suficientes para la prevención o el control de especies exóticas invasoras</v>
          </cell>
        </row>
        <row r="194">
          <cell r="B194" t="str">
            <v>Avances en el logro de las metas nacionales establecidas de conformidad con la segunda Meta de Aichi para la Diversidad Biológica del Plan Estratégico para la Diversidad Biológica 2011-2020</v>
          </cell>
        </row>
        <row r="195">
          <cell r="B195" t="str">
            <v>La asistencia oficial para el desarrollo y el gasto público en la conservación y el uso sostenible de la diversidad biológica y los ecosistemas (15.b.1)</v>
          </cell>
        </row>
        <row r="196">
          <cell r="B196" t="str">
            <v>La asistencia oficial para el desarrollo y el gasto público en la conservación y el uso sostenible de la diversidad biológica y los ecosistemas (15.a.1)</v>
          </cell>
        </row>
        <row r="197">
          <cell r="B197" t="str">
            <v>Proporción de vida silvestre comercializada que ha sido objeto de caza furtiva o de tráfico ilícito (15.7.1)</v>
          </cell>
        </row>
        <row r="198">
          <cell r="B198" t="str">
            <v>Número de víctimas de homicidios dolosos por cada 100.000 habitantes, desglosado por sexo y edad</v>
          </cell>
        </row>
        <row r="199">
          <cell r="B199" t="str">
            <v>Muertes causadas por conflictos por cada 100.000 habitantes, desglosadas por sexo, edad y causa</v>
          </cell>
        </row>
        <row r="200">
          <cell r="B200" t="str">
            <v>Proporción de la población sometida a violencia física, psicológica o sexual en los 12 meses anteriores</v>
          </cell>
        </row>
        <row r="201">
          <cell r="B201" t="str">
            <v>Proporción de la población que no tiene miedo de caminar sola cerca de donde vive</v>
          </cell>
        </row>
        <row r="202">
          <cell r="B202" t="str">
            <v>Proporción de niños de 1 a 17 años que sufrieron algún castigo físico o agresión psicológica por los cuidadores en el mes anterior</v>
          </cell>
        </row>
        <row r="203">
          <cell r="B203" t="str">
            <v>Número de víctimas de la trata de personas por cada 100.000 habitantes, desglosado por sexo, edad y tipo de explotación</v>
          </cell>
        </row>
        <row r="204">
          <cell r="B204" t="str">
            <v>Proporción de mujeres y hombres jóvenes de 18 a 29 años de edad que habían sufrido violencia sexual antes de cumplir los 18 años</v>
          </cell>
        </row>
        <row r="205">
          <cell r="B205" t="str">
            <v>Proporción de las víctimas de violencia en los 12 meses anteriores que notificaron su victimización a las autoridades competentes u otros mecanismos de resolución de conflictos reconocidos oficialmente</v>
          </cell>
        </row>
        <row r="206">
          <cell r="B206" t="str">
            <v>Detenidos que no han sido sentenciados como proporción de la población carcelaria total</v>
          </cell>
        </row>
        <row r="207">
          <cell r="B207" t="str">
            <v>Valor total de las corrientes financieras ilícitas de entrada y salida (en dólares corrientes de los Estados Unidos)</v>
          </cell>
        </row>
        <row r="208">
          <cell r="B208" t="str">
            <v>Proporción de armas incautadas, encontradas o entregadas cuyo origen o contexto ilícitos han sido determinados o establecidos por una autoridad competente, de conformidad con los instrumentos internacionales</v>
          </cell>
        </row>
        <row r="209">
          <cell r="B209" t="str">
            <v>Proporción de las personas que han tenido por lo menos un contacto con un funcionario público y que pagaron un soborno a un funcionario público, o tuvieron la experiencia de que un funcionario público les pidiera que lo pagaran, durante los 12 meses anter</v>
          </cell>
        </row>
        <row r="210">
          <cell r="B210" t="str">
            <v>Proporción de negocios que han tenido por lo menos un contacto con un funcionario público y que pagaron un soborno a un funcionario público, o tuvieron la experiencia de que un funcionario público les pidiera que lo pagaran, durante los 12 meses anteriore</v>
          </cell>
        </row>
        <row r="211">
          <cell r="B211" t="str">
            <v>Gastos primarios del gobierno como proporción del presupuesto aprobado original, desglosados por sector (o por códigos presupuestarios o elementos similares)</v>
          </cell>
        </row>
        <row r="212">
          <cell r="B212" t="str">
            <v>Proporción de la población que se siente satisfecha con su última experiencia de los servicios públicos</v>
          </cell>
        </row>
        <row r="213">
          <cell r="B213" t="str">
            <v>Proporciones de plazas (por sexo, edad, personas con discapacidad y grupos de población) en las instituciones públicas (asambleas legislativas nacionales y locales, administración pública, poder judicial), en comparación con las distribuciones nacionales</v>
          </cell>
        </row>
        <row r="214">
          <cell r="B214" t="str">
            <v>Proporción de la población que considera que la adopción de decisiones es inclusiva y participativa, desglosada por sexo, edad, discapacidad y grupo de población</v>
          </cell>
        </row>
        <row r="215">
          <cell r="B215" t="str">
            <v>Proporción de miembros y derechos de voto de los países en desarrollo en las organizaciones internacionales (10.6.1)</v>
          </cell>
        </row>
        <row r="216">
          <cell r="B216" t="str">
            <v>Proporción de niños menores de 5 años cuyo nacimiento se ha registrado ante una autoridad civil, desglosada por edad</v>
          </cell>
        </row>
        <row r="217">
          <cell r="B217" t="str">
            <v>Número de casos verificados de homicidio, secuestro, desaparición forzada, detención arbitraria y tortura de periodistas, miembros asociados de los medios de comunicación, sindicalistas y defensores de los derechos humanos, en los 12 meses anteriores</v>
          </cell>
        </row>
        <row r="218">
          <cell r="B218" t="str">
            <v>Número de países que adoptan y aplican las garantías constitucionales, reglamentarias y/o normativas para el acceso público a la información</v>
          </cell>
        </row>
        <row r="219">
          <cell r="B219" t="str">
            <v>Existencia de instituciones nacionales independientes de derechos humanos, en cumplimiento de lo dispuesto por los Principios de París</v>
          </cell>
        </row>
        <row r="220">
          <cell r="B220" t="str">
            <v>Proporción de la población que declara haberse sentido personalmente víctima de discriminación o acoso en los 12 meses anteriores por motivos de discriminación prohibidos por el derecho internacional de los derechos humanos (10.3.1)</v>
          </cell>
        </row>
        <row r="221">
          <cell r="B221" t="str">
            <v>Total de los ingresos del gobierno como proporción del PIB, desglosado por fuente</v>
          </cell>
        </row>
        <row r="222">
          <cell r="B222" t="str">
            <v>Proporción del presupuesto nacional financiado por impuestos internos</v>
          </cell>
        </row>
        <row r="223">
          <cell r="B223" t="str">
            <v>Asistencia oficial para el desarrollo neta, total y para los países menos adelantados, como proporción del ingreso nacional bruto (INB) de los donantes del Comité de Asistencia para el Desarrollo de la Organización de Cooperación y Desarrollo Económicos (</v>
          </cell>
        </row>
        <row r="224">
          <cell r="B224" t="str">
            <v>Inversión extranjera directa, asistencia oficial para el desarrollo y cooperación Sur-Sur como proporción del presupuesto nacional total</v>
          </cell>
        </row>
        <row r="225">
          <cell r="B225" t="str">
            <v>Volumen de las remesas (en dólares de los Estados Unidos) como proporción del PIB total</v>
          </cell>
        </row>
        <row r="226">
          <cell r="B226" t="str">
            <v>Servicio de la deuda como proporción de las exportaciones de bienes y servicios</v>
          </cell>
        </row>
        <row r="227">
          <cell r="B227" t="str">
            <v>Número de países que adoptan y aplican regímenes de promoción de las inversiones para los países menos adelantados</v>
          </cell>
        </row>
        <row r="228">
          <cell r="B228" t="str">
            <v>Número de acuerdos y programas de cooperación en materia de ciencia y tecnología celebrados entre países, desglosado por tipo de cooperación</v>
          </cell>
        </row>
        <row r="229">
          <cell r="B229" t="str">
            <v>Suscripciones a Internet de banda ancha fija por cada 100 habitantes, desglosadas por velocidad</v>
          </cell>
        </row>
        <row r="230">
          <cell r="B230" t="str">
            <v>Monto total de fondos aprobados con destino a los países en desarrollo para promover el desarrollo, la transferencia y la difusión de tecnologías ecológicamente racionales</v>
          </cell>
        </row>
        <row r="231">
          <cell r="B231" t="str">
            <v>Proporción de personas que usan Internet</v>
          </cell>
        </row>
        <row r="232">
          <cell r="B232" t="str">
            <v>Valor en dólares de la asistencia financiera y técnica (incluso mediante la cooperación Norte-Sur, Sur-Sur y triangular) prometida a los países en desarrollo</v>
          </cell>
        </row>
        <row r="233">
          <cell r="B233" t="str">
            <v>Promedio arancelario ponderado en todo el mundo</v>
          </cell>
        </row>
        <row r="234">
          <cell r="B234" t="str">
            <v>Participación de los países en desarrollo y los países menos adelantados en las exportaciones mundiales</v>
          </cell>
        </row>
        <row r="235">
          <cell r="B235" t="str">
            <v>Promedio de los aranceles que enfrentan los países en desarrollo, los países menos adelantados y los pequeños Estados insulares en desarrollo</v>
          </cell>
        </row>
        <row r="236">
          <cell r="B236" t="str">
            <v>Tablero Macroeconómico</v>
          </cell>
        </row>
        <row r="237">
          <cell r="B237" t="str">
            <v>Número de países que cuentan con mecanismos para mejorar la coherencia de las políticas de desarrollo sostenible</v>
          </cell>
        </row>
        <row r="238">
          <cell r="B238" t="str">
            <v>Grado de utilización de los marcos de resultados y de las herramientas de planificación de los propios países por los proveedores de cooperación para el desarrollo</v>
          </cell>
        </row>
        <row r="239">
          <cell r="B239" t="str">
            <v>Número de países que informan de los progresos en marcos de seguimiento de la eficacia de las actividades de desarrollo de múltiples interesados que favorecen el logro de los Objetivos de Desarrollo Sostenible</v>
          </cell>
        </row>
        <row r="240">
          <cell r="B240" t="str">
            <v>Suma en dólares de los Estados Unidos comprometida para asociaciones público-privadas y asociaciones con la sociedad civil</v>
          </cell>
        </row>
        <row r="241">
          <cell r="B241" t="str">
            <v>Proporción de indicadores de desarrollo sostenible producidos a nivel nacional, con pleno desglose cuando sea pertinente a la meta, de conformidad con los Principios Fundamentales de las Estadísticas Oficiales</v>
          </cell>
        </row>
        <row r="242">
          <cell r="B242" t="str">
            <v>Número de países que cuentan con legislación nacional sobre las estadísticas acorde con los Principios Fundamentales de las Estadísticas Oficiales</v>
          </cell>
        </row>
        <row r="243">
          <cell r="B243" t="str">
            <v>Número de países que cuentan con un plan nacional de estadística plenamente financiado y en proceso de aplicación, desglosado por fuente de financiación</v>
          </cell>
        </row>
        <row r="244">
          <cell r="B244" t="str">
            <v>Valor en dólares de todos los recursos proporcionados para fortalecer la capacidad estadística de los países en desarrollo</v>
          </cell>
        </row>
        <row r="245">
          <cell r="B245" t="str">
            <v>Proporción de países que a) han realizado al menos un censo de población y vivienda en los últimos diez años; y b) han registrado el 100% de los nacimientos y el 80% de las defunciones</v>
          </cell>
        </row>
      </sheetData>
      <sheetData sheetId="6">
        <row r="1">
          <cell r="A1" t="str">
            <v>Indicador propuesto por naciones unidas.</v>
          </cell>
        </row>
        <row r="2">
          <cell r="A2" t="str">
            <v>Indicador adicional o sustituto.</v>
          </cell>
        </row>
        <row r="3">
          <cell r="A3" t="str">
            <v>Indicador proxi.</v>
          </cell>
        </row>
      </sheetData>
      <sheetData sheetId="7">
        <row r="1">
          <cell r="A1" t="str">
            <v>Censo</v>
          </cell>
        </row>
        <row r="2">
          <cell r="A2" t="str">
            <v xml:space="preserve">Encuesta </v>
          </cell>
        </row>
        <row r="3">
          <cell r="A3" t="str">
            <v>Registro administrativo</v>
          </cell>
        </row>
        <row r="4">
          <cell r="A4" t="str">
            <v>Otro</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s "/>
      <sheetName val="Lista de Objetivos"/>
      <sheetName val="ODS 1."/>
      <sheetName val="1.1.1"/>
      <sheetName val="Metadato 1.1.1"/>
      <sheetName val="1.2.1"/>
      <sheetName val="Metadato 1.2.1"/>
      <sheetName val="1.2.2"/>
      <sheetName val="Metadato 1.2.2"/>
      <sheetName val="1.3.1"/>
      <sheetName val="Metadato 1.3.1"/>
      <sheetName val="1.4.1"/>
      <sheetName val="Metadato 1.4.1"/>
      <sheetName val="1.4.2"/>
      <sheetName val="Metadato 1.4.2"/>
      <sheetName val="1.5.1"/>
      <sheetName val="Metadato 1.5.1"/>
      <sheetName val="1.5.2"/>
      <sheetName val="Metadato 1.5.2"/>
      <sheetName val="1.5.3"/>
      <sheetName val="Metadato 1.5.3"/>
      <sheetName val="1.5.4"/>
      <sheetName val="Metadato 1.5.4"/>
      <sheetName val="1.a.1"/>
      <sheetName val="Metadato 1.a.1"/>
      <sheetName val="1.a.2"/>
      <sheetName val="Metadato 1.a.2"/>
      <sheetName val="1.b.1"/>
      <sheetName val="Metadato 1.b.1"/>
      <sheetName val="ODS 2."/>
      <sheetName val="2.1.1"/>
      <sheetName val="Metadato 2.1.1"/>
      <sheetName val="2.1.2"/>
      <sheetName val="Metadato 2.1.2"/>
      <sheetName val="2.2.1"/>
      <sheetName val="Metadato 2.2.1"/>
      <sheetName val="2.2.2"/>
      <sheetName val="Metadato 2.2.2"/>
      <sheetName val="2.2.3"/>
      <sheetName val="Metadato 2.2.3"/>
      <sheetName val="2.3.1"/>
      <sheetName val="Metadato 2.3.1"/>
      <sheetName val="2.3.2"/>
      <sheetName val="Metadato 2.3.2"/>
      <sheetName val="2.4.1"/>
      <sheetName val="Metadato 2.4.1"/>
      <sheetName val="2.5.1"/>
      <sheetName val="Metadato 2.5.1"/>
      <sheetName val="2.5.2"/>
      <sheetName val="Metadato 2.5.2"/>
      <sheetName val="2.a.1"/>
      <sheetName val="Metadato 2.a.1"/>
      <sheetName val="2.a.2"/>
      <sheetName val="Metadato 2.a.2"/>
      <sheetName val="2.b.1"/>
      <sheetName val="Metadato 2.b.1"/>
      <sheetName val="2.c.1"/>
      <sheetName val="Metadato 2.c.1"/>
      <sheetName val="ODS 3."/>
      <sheetName val="3.1.1"/>
      <sheetName val="Metadato 3.1.1"/>
      <sheetName val="3.1.2"/>
      <sheetName val="Metadato 3.1.2"/>
      <sheetName val="3.2.1"/>
      <sheetName val="Metadato 3.2.1"/>
      <sheetName val="3.2.2"/>
      <sheetName val="Metadato 3.2.2"/>
      <sheetName val="3.3.1"/>
      <sheetName val="Metadato 3.3.1"/>
      <sheetName val="3.3.2"/>
      <sheetName val="Metadato 3.3.2"/>
      <sheetName val="3.3.3"/>
      <sheetName val="Metadato 3.3.3"/>
      <sheetName val="3.3.4"/>
      <sheetName val="Metadato 3.3.4"/>
      <sheetName val="3.3.5"/>
      <sheetName val="Metadato 3.3.5"/>
      <sheetName val="3.4.1"/>
      <sheetName val="Metadato 3.4.1"/>
      <sheetName val="3.4.2"/>
      <sheetName val="Metadato 3.4.2"/>
      <sheetName val="3.5.1"/>
      <sheetName val="Metadato 3.5.1"/>
      <sheetName val="3.5.2.a "/>
      <sheetName val="Metadato 3.5.2.a"/>
      <sheetName val="3.5.2.b "/>
      <sheetName val="Metadato 3.5.2.b"/>
      <sheetName val="3.6.1"/>
      <sheetName val="Metadato 3.6.1"/>
      <sheetName val="3.7.1"/>
      <sheetName val="Metadato 3.7.1"/>
      <sheetName val="3.7.2"/>
      <sheetName val="Metadato 3.7.2"/>
      <sheetName val="3.8.1"/>
      <sheetName val="Metadato 3.8.1"/>
      <sheetName val="3.8.2"/>
      <sheetName val="Metadato 3.8.2"/>
      <sheetName val="3.9.1"/>
      <sheetName val="Metadato 3.9.1"/>
      <sheetName val="3.9.2"/>
      <sheetName val="Metadato 3.9.2"/>
      <sheetName val="3.9.3"/>
      <sheetName val="Metadato 3.9.3"/>
      <sheetName val="3.a.1"/>
      <sheetName val="Metadato 3.a.1"/>
      <sheetName val="3.b.1"/>
      <sheetName val="Metadato 3.b.1"/>
      <sheetName val="3.b.2"/>
      <sheetName val="Metadato 3.b.2"/>
      <sheetName val="3.b.3"/>
      <sheetName val="Metadato 3.b.3"/>
      <sheetName val="3.c.1"/>
      <sheetName val="Metadato 3.c.1"/>
      <sheetName val="3.d.1"/>
      <sheetName val="Metadato 3.d.1"/>
      <sheetName val="3.d.2"/>
      <sheetName val="Metadato 3.d.2"/>
      <sheetName val="ODS 4."/>
      <sheetName val="4.1.1.a"/>
      <sheetName val="Metadato 4.1.1.a"/>
      <sheetName val="4.1.1.b"/>
      <sheetName val="Metadato 4.1.1.b"/>
      <sheetName val="4.1.1.c"/>
      <sheetName val="Metadato 4.1.1.c"/>
      <sheetName val="4.1.2"/>
      <sheetName val="Metadato 4.1.2"/>
      <sheetName val="4.2.1"/>
      <sheetName val="Metadato 4.2.1"/>
      <sheetName val="4.2.2"/>
      <sheetName val="Metadato 4.2.2"/>
      <sheetName val="4.3.1"/>
      <sheetName val="Metadato 4.3.1"/>
      <sheetName val="4.4.1"/>
      <sheetName val="Metadato 4.4.1"/>
      <sheetName val="4.5.1"/>
      <sheetName val="Metadato 4.5.1"/>
      <sheetName val="4.6.1"/>
      <sheetName val="Metadato 4.6.1"/>
      <sheetName val="4.7.1"/>
      <sheetName val="Metadato 4.7.1"/>
      <sheetName val="4.a.1"/>
      <sheetName val="Metadato 4.a.1"/>
      <sheetName val="4.b.1"/>
      <sheetName val="Metadato 4.b.1"/>
      <sheetName val="4.c.1"/>
      <sheetName val="Metadato 4.c.1"/>
      <sheetName val="ODS 5."/>
      <sheetName val="5.1.1"/>
      <sheetName val="Metadato 5.1.1"/>
      <sheetName val="5.2.1"/>
      <sheetName val="Metadato 5.2.1"/>
      <sheetName val="5.2.2"/>
      <sheetName val="Metadato 5.2.2"/>
      <sheetName val="5.3.1"/>
      <sheetName val="Metadato 5.3.1"/>
      <sheetName val="5.3.2"/>
      <sheetName val="Metadato 5.3.2"/>
      <sheetName val="5.4.1"/>
      <sheetName val="Metadato 5.4.1"/>
      <sheetName val="5.5.1"/>
      <sheetName val="Metadato 5.5.1"/>
      <sheetName val="5.5.2"/>
      <sheetName val="Metadato 5.5.2"/>
      <sheetName val="5.6.1"/>
      <sheetName val="Metadato 5.6.1"/>
      <sheetName val="5.6.2"/>
      <sheetName val="Metadato 5.6.2"/>
      <sheetName val="5.a.1"/>
      <sheetName val="Metadato 5.a.1"/>
      <sheetName val="5.a.2"/>
      <sheetName val="Metadato 5.a.2"/>
      <sheetName val="5.b.1"/>
      <sheetName val="Metadato 5.b.1"/>
      <sheetName val="5.c.1"/>
      <sheetName val="Metadato 5.c.1"/>
      <sheetName val="ODS 6."/>
      <sheetName val="6.1.1"/>
      <sheetName val="Metadato 6.1.1"/>
      <sheetName val="6.2.1.a"/>
      <sheetName val="Metadato 6.2.1.a"/>
      <sheetName val="6.2.1.b"/>
      <sheetName val="Metadato 6.2.1.b"/>
      <sheetName val="6.3.1"/>
      <sheetName val="Metadato 6.3.1"/>
      <sheetName val="6.3.2"/>
      <sheetName val="Metadato 6.3.2"/>
      <sheetName val="6.4.1"/>
      <sheetName val="Metadato 6.4.1"/>
      <sheetName val="6.4.2"/>
      <sheetName val="Metadato 6.4.2"/>
      <sheetName val="6.5.1"/>
      <sheetName val="Metadato 6.5.1"/>
      <sheetName val="6.5.2"/>
      <sheetName val="Metadato 6.5.2"/>
      <sheetName val="6.6.1"/>
      <sheetName val="Metadato 6.6.1"/>
      <sheetName val="6.a.1"/>
      <sheetName val="Metadato 6.a.1"/>
      <sheetName val="6.b.1"/>
      <sheetName val="Metadato 6.b.1"/>
      <sheetName val="ODS 7."/>
      <sheetName val="7.1.1"/>
      <sheetName val="Metadato 7.1.1"/>
      <sheetName val="7.1.2"/>
      <sheetName val="Metadato 7.1.2"/>
      <sheetName val="7.2.1"/>
      <sheetName val="Metadato 7.2.1"/>
      <sheetName val="7.2.1 BCCR"/>
      <sheetName val="Metadato 7.2.1 BCCR"/>
      <sheetName val="7.3.1"/>
      <sheetName val="Metadato 7.3.1"/>
      <sheetName val="7.3.1 BCCR"/>
      <sheetName val="Metadato 7.3.1 BCCR"/>
      <sheetName val="7.3.1 BCCR ae"/>
      <sheetName val="Metadato 7.3.1 BCCR ae"/>
      <sheetName val="7.a.1"/>
      <sheetName val="Metadato 7.a.1"/>
      <sheetName val="7.b.1"/>
      <sheetName val="Metadato 7.b.1"/>
      <sheetName val="ODS 8."/>
      <sheetName val="8.1.1"/>
      <sheetName val="Metadato 8.1.1"/>
      <sheetName val="8.2.1"/>
      <sheetName val="Metadato 8.2.1"/>
      <sheetName val="8.3.1"/>
      <sheetName val="Metadato 8.3.1"/>
      <sheetName val="8.4.1"/>
      <sheetName val="Metadato 8.4.1"/>
      <sheetName val="8.4.2"/>
      <sheetName val="Metadato 8.4.2"/>
      <sheetName val="8.5.1.a"/>
      <sheetName val="Metadato 8.5.1.a"/>
      <sheetName val="8.5.1.b"/>
      <sheetName val="Metadato 8.5.1.b"/>
      <sheetName val="8.5.2"/>
      <sheetName val="Metadato 8.5.2"/>
      <sheetName val="8.6.1"/>
      <sheetName val="Metadato 8.6.1"/>
      <sheetName val="8.7.1"/>
      <sheetName val="Metadato 8.7.1"/>
      <sheetName val="8.8.1"/>
      <sheetName val="Metadato 8.8.1"/>
      <sheetName val="8.8.2.a"/>
      <sheetName val="Metadato 8.8.2.a"/>
      <sheetName val="8.8.2.b"/>
      <sheetName val="Metadato 8.8.2.b"/>
      <sheetName val="8.9.1"/>
      <sheetName val="Metadato 8.9.1"/>
      <sheetName val="8.10.1.a"/>
      <sheetName val="Metadato 8.10.1.a"/>
      <sheetName val="8.10.1.b"/>
      <sheetName val="Metadato 8.10.1.b"/>
      <sheetName val="8.10.2"/>
      <sheetName val="Metadato 8.10.2"/>
      <sheetName val="8.a.1"/>
      <sheetName val="Metadato 8.a.1"/>
      <sheetName val="8.b.1"/>
      <sheetName val="Metadato 8.b.1"/>
      <sheetName val="ODS 9."/>
      <sheetName val="9.1.1"/>
      <sheetName val="Metadato 9.1.1"/>
      <sheetName val="9.1.2"/>
      <sheetName val="Metadato 9.1.2"/>
      <sheetName val="9.2.1"/>
      <sheetName val="Metadato 9.2.1"/>
      <sheetName val="9.2.2"/>
      <sheetName val="Metadato 9.2.2"/>
      <sheetName val="9.3.1"/>
      <sheetName val="Metadato 9.3.1"/>
      <sheetName val="9.3.2"/>
      <sheetName val="Metadato 9.3.2"/>
      <sheetName val="9.4.1"/>
      <sheetName val="Metadato 9.4.1"/>
      <sheetName val="9.4.1. ae"/>
      <sheetName val="Metadato 9.4.1. ae"/>
      <sheetName val="9.5.1"/>
      <sheetName val="Metadato 9.5.1"/>
      <sheetName val="9.5.2"/>
      <sheetName val="Metadato 9.5.2"/>
      <sheetName val="9.a.1"/>
      <sheetName val="Metadato 9.a.1"/>
      <sheetName val="9.b.1"/>
      <sheetName val="Metadato 9.b.1"/>
      <sheetName val="9.c.1"/>
      <sheetName val="Metadato 9.c.1"/>
      <sheetName val="ODS 10."/>
      <sheetName val="10.1.1"/>
      <sheetName val="Metadato 10.1.1"/>
      <sheetName val="10.2.1.a"/>
      <sheetName val="Metadato 10.2.1.a"/>
      <sheetName val="10.2.1.b"/>
      <sheetName val="Metadato 10.2.1.b"/>
      <sheetName val="10.3.1"/>
      <sheetName val="Metadato 10.3.1"/>
      <sheetName val="10.4.1"/>
      <sheetName val="Metadato 10.4.1"/>
      <sheetName val="10.4.2"/>
      <sheetName val="Metadato 10.4.2"/>
      <sheetName val="10.5.1"/>
      <sheetName val="Metadato 10.5.1"/>
      <sheetName val="10.6.1"/>
      <sheetName val="Metadato 10.6.1"/>
      <sheetName val="10.7.1"/>
      <sheetName val="Metadato 10.7.1"/>
      <sheetName val="10.7.2"/>
      <sheetName val="Metadato 10.7.2"/>
      <sheetName val="10.7.3"/>
      <sheetName val="Metadato 10.7.3"/>
      <sheetName val="10.7.4"/>
      <sheetName val="Metadato 10.7.4"/>
      <sheetName val="10.a.1"/>
      <sheetName val="Metadato 10.a.1"/>
      <sheetName val="10.b.1"/>
      <sheetName val="Metadato 10.b.1"/>
      <sheetName val="10.c.1"/>
      <sheetName val="Metadato 10.c.1"/>
      <sheetName val="ODS 11."/>
      <sheetName val="11.1.1.a"/>
      <sheetName val="Metadato 11.1.1.a"/>
      <sheetName val="11.1.1.b"/>
      <sheetName val="Metadato 11.1.1.b"/>
      <sheetName val="11.1.1.c"/>
      <sheetName val="Metadato 11.1.1.c"/>
      <sheetName val="11.2.1"/>
      <sheetName val="Metadato 11.2.1"/>
      <sheetName val="11.3.1"/>
      <sheetName val="Metadato 11.3.1"/>
      <sheetName val="11.3.2"/>
      <sheetName val="Metadato 11.3.2"/>
      <sheetName val="11.4.1"/>
      <sheetName val="Metadato 11.4.1"/>
      <sheetName val="11.5.1"/>
      <sheetName val="Metadato 11.5.1"/>
      <sheetName val="11.5.2"/>
      <sheetName val="Metadato 11.5.2"/>
      <sheetName val="11.6.1"/>
      <sheetName val="Metadato 11.6.1"/>
      <sheetName val="11.6.2"/>
      <sheetName val="Metadato 11.6.2"/>
      <sheetName val="11.7.1"/>
      <sheetName val="Metadato 11.7.1"/>
      <sheetName val="11.7.2"/>
      <sheetName val="Metadato 11.7.2"/>
      <sheetName val="11.a.1"/>
      <sheetName val="Metadato 11.a.1"/>
      <sheetName val="11.b.1"/>
      <sheetName val="Metadato 11.b.1"/>
      <sheetName val="11.b.2"/>
      <sheetName val="Metadato 11.b.2"/>
      <sheetName val="ODS 12."/>
      <sheetName val="12.1.1"/>
      <sheetName val="Metadato 12.1.1"/>
      <sheetName val="12.2.1"/>
      <sheetName val="Metadato 12.2.1"/>
      <sheetName val="12.2.2"/>
      <sheetName val="Metadato 12.2.2"/>
      <sheetName val="12.3.1"/>
      <sheetName val="Metadato 12.3.1"/>
      <sheetName val="12.4.1"/>
      <sheetName val="Metadato 12.4.1"/>
      <sheetName val="12.4.2"/>
      <sheetName val="Metadato 12.4.2"/>
      <sheetName val="12.5.1"/>
      <sheetName val="Metadato 12.5.1"/>
      <sheetName val="12.6.1"/>
      <sheetName val="Metadato 12.6.1"/>
      <sheetName val="12.7.1"/>
      <sheetName val="Metadato 12.7.1"/>
      <sheetName val="12.8.1"/>
      <sheetName val="Metadato 12.8.1"/>
      <sheetName val="12.a.1"/>
      <sheetName val="Metadato 12.a.1"/>
      <sheetName val="12.b.1"/>
      <sheetName val="Metadato 12.b.1"/>
      <sheetName val="12.c.1"/>
      <sheetName val="Metadato 12.c.1"/>
      <sheetName val="ODS 13."/>
      <sheetName val="13.1.1"/>
      <sheetName val="Metadato 13.1.1"/>
      <sheetName val="13.1.2"/>
      <sheetName val="Metadato 13.1.2"/>
      <sheetName val="13.1.3"/>
      <sheetName val="Metadato 13.1.3"/>
      <sheetName val="13.2.1"/>
      <sheetName val="Metadato 13.2.1"/>
      <sheetName val="13.2.2"/>
      <sheetName val="Metadato 13.2.2"/>
      <sheetName val="13.3.1"/>
      <sheetName val="Metadatos 13.3.1"/>
      <sheetName val="13.a.1"/>
      <sheetName val="Metadato 13.a.1"/>
      <sheetName val="13.b.1"/>
      <sheetName val="Metadato 13.b.1"/>
      <sheetName val="ODS 14."/>
      <sheetName val="14.1.1"/>
      <sheetName val="Metadato 14.1.1"/>
      <sheetName val="14.2.1"/>
      <sheetName val="Metadato 14.2.1"/>
      <sheetName val="14.3.1"/>
      <sheetName val="Metadato 14.3.1"/>
      <sheetName val="14.4.1"/>
      <sheetName val="Metadato 14.4.1"/>
      <sheetName val="14.5.1"/>
      <sheetName val="Metadato 14.5.1"/>
      <sheetName val="14.6.1"/>
      <sheetName val="Metadato 14.6.1"/>
      <sheetName val="14.7.1"/>
      <sheetName val="Metadato 14.7.1"/>
      <sheetName val="14.a.1"/>
      <sheetName val="Metadato 14.a.1"/>
      <sheetName val="14.b.1"/>
      <sheetName val="Metadato 14.b.1"/>
      <sheetName val="14.c.1"/>
      <sheetName val="Metadato 14.c.1"/>
      <sheetName val="ODS 15."/>
      <sheetName val="15.1.1"/>
      <sheetName val="Metadato 15.1.1"/>
      <sheetName val="15.1.2"/>
      <sheetName val="Metadato 15.1.2"/>
      <sheetName val="15.2.1"/>
      <sheetName val="Metadato 15.2.1"/>
      <sheetName val="15.3.1"/>
      <sheetName val="Metadato 15.3.1"/>
      <sheetName val="15.4.1"/>
      <sheetName val="Metadato 15.4.1"/>
      <sheetName val="15.4.2"/>
      <sheetName val="Metadato 15.4.2"/>
      <sheetName val="15.5.1"/>
      <sheetName val="Metadato 15.5.1"/>
      <sheetName val="15.6.1"/>
      <sheetName val="Metadato 15.6.1"/>
      <sheetName val="15.7.1"/>
      <sheetName val="Metadato 15.7.1"/>
      <sheetName val="15.8.1"/>
      <sheetName val="Metadato 15.8.1"/>
      <sheetName val="15.9.1"/>
      <sheetName val="Metadato 15.9.1"/>
      <sheetName val="15.a.1"/>
      <sheetName val="Metadato 15.a.1"/>
      <sheetName val="15.b.1"/>
      <sheetName val="Metadato 15.b.1"/>
      <sheetName val="15.c.1"/>
      <sheetName val="Metadato 15.c.1"/>
      <sheetName val="ODS 16."/>
      <sheetName val="16.1.1"/>
      <sheetName val="Metadato 16.1.1"/>
      <sheetName val="16.1.2"/>
      <sheetName val="Metadato 16.1.2"/>
      <sheetName val="16.1.3"/>
      <sheetName val="Metadato 16.1.3"/>
      <sheetName val="16.1.4"/>
      <sheetName val="Metadato 16.1.4"/>
      <sheetName val="16.2.1"/>
      <sheetName val="Metadato 16.2.1"/>
      <sheetName val="16.2.2"/>
      <sheetName val="Metadato 16.2.2"/>
      <sheetName val="16.2.3"/>
      <sheetName val="Metadato 16.2.3"/>
      <sheetName val="16.3.1"/>
      <sheetName val="Metadato 16.3.1"/>
      <sheetName val="16.3.2"/>
      <sheetName val="Metadato 16.3.2"/>
      <sheetName val="16.3.3"/>
      <sheetName val="Metadato 16.3.3"/>
      <sheetName val="16.4.1"/>
      <sheetName val="Metadato 16.4.1"/>
      <sheetName val="16.4.2"/>
      <sheetName val="Metadato 16.4.2"/>
      <sheetName val="16.5.1"/>
      <sheetName val="Metadato 16.5.1"/>
      <sheetName val="16.5.2"/>
      <sheetName val="Metadato 16.5.2"/>
      <sheetName val="16.6.1"/>
      <sheetName val="Metadato 16.6.1"/>
      <sheetName val="16.6.2"/>
      <sheetName val="Metadato 16.6.2"/>
      <sheetName val="16.7.1"/>
      <sheetName val="Metadato 16.7.1"/>
      <sheetName val="16.7.2"/>
      <sheetName val="Metadato 16.7.2"/>
      <sheetName val="16.8.1"/>
      <sheetName val="Metadato 16.8.1"/>
      <sheetName val="16.9.1"/>
      <sheetName val="Metadato 16.9.1"/>
      <sheetName val="16.10.1"/>
      <sheetName val="Metadato 16.10.1"/>
      <sheetName val="16.10.2"/>
      <sheetName val="Metadato 16.10.2"/>
      <sheetName val="16.a.1"/>
      <sheetName val="Metadato 16.a.1"/>
      <sheetName val="16.b.1"/>
      <sheetName val="Metadato 16.b.1"/>
      <sheetName val="ODS 17."/>
      <sheetName val="17.1.1"/>
      <sheetName val="Metadato 17.1.1"/>
      <sheetName val="17.1.2"/>
      <sheetName val="Metadato 17.1.2"/>
      <sheetName val="17.2.1"/>
      <sheetName val="Metadato 17.2.1"/>
      <sheetName val="17.3.1"/>
      <sheetName val="Metadato 17.3.1"/>
      <sheetName val="17.3.2"/>
      <sheetName val="Metadato 17.3.2"/>
      <sheetName val="17.4.1"/>
      <sheetName val="Metadato 17.4.1"/>
      <sheetName val="17.5.1"/>
      <sheetName val="Metadato 17.5.1"/>
      <sheetName val="17.6.1"/>
      <sheetName val="Metadato 17.6.1"/>
      <sheetName val="17.7.1"/>
      <sheetName val="Metadato 17.7.1"/>
      <sheetName val="17.8.1"/>
      <sheetName val="Metadato 17.8.1"/>
      <sheetName val="17.9.1"/>
      <sheetName val="Metadato 17.9.1"/>
      <sheetName val="17.10.1"/>
      <sheetName val="Metadato 17.10.1"/>
      <sheetName val="17.11.1"/>
      <sheetName val="Metadato 17.11.1"/>
      <sheetName val="17.12.1"/>
      <sheetName val="Metadato 17.12.1"/>
      <sheetName val="17.13.1"/>
      <sheetName val="Metadata 17.13.1"/>
      <sheetName val="17.14.1"/>
      <sheetName val="Metadato 17.14.1"/>
      <sheetName val="17.15.1"/>
      <sheetName val="Metadato 17.15.1"/>
      <sheetName val="17.16.1"/>
      <sheetName val="Metadato 17.16.1"/>
      <sheetName val="17.17.1"/>
      <sheetName val="Metadato 17.17.1"/>
      <sheetName val="17.18.1"/>
      <sheetName val="Metadato 17.18.1"/>
      <sheetName val="17.18.2"/>
      <sheetName val="Metadato 17.18.2"/>
      <sheetName val="17.18.3"/>
      <sheetName val="Metadato 17.18.3"/>
      <sheetName val="17.19.1"/>
      <sheetName val="Metadato 17.19.1"/>
      <sheetName val="17.19.2"/>
      <sheetName val="Metadato 17.19.2"/>
    </sheetNames>
    <sheetDataSet>
      <sheetData sheetId="0">
        <row r="2">
          <cell r="A2" t="str">
            <v>Objetivo 1. Poner fin a la pobreza en todas sus formas y en todo el mundo</v>
          </cell>
          <cell r="C2" t="str">
            <v>1.1 De aquí a 2030, erradicar para todas las personas y en todo el mundo la pobreza extrema (actualmente se considera que sufren pobreza extrema las personas que viven con menos de 1,25 dólares de los Estados Unidos al día)</v>
          </cell>
          <cell r="E2" t="str">
            <v>Indicador solo para Costa Rica, no disponible en la lista propuesta por Naciones Unidas</v>
          </cell>
          <cell r="G2" t="str">
            <v>Indicador solo para Costa Rica, no disponible en la lista propuesta por Naciones Unidas</v>
          </cell>
          <cell r="I2" t="str">
            <v>Indicador propuesto por Naciones Unidas.</v>
          </cell>
          <cell r="K2" t="str">
            <v>Censo</v>
          </cell>
        </row>
        <row r="3">
          <cell r="A3" t="str">
            <v>Objetivo 2. Poner fin al hambre, lograr la seguridad alimentaria y la mejora de la nutrición y promover la agricultura sostenible</v>
          </cell>
          <cell r="C3" t="str">
            <v>1.2 De aquí a 2030, reducir al menos a la mitad la proporción de hombres, mujeres y niños de todas las edades que viven en la pobreza en todas sus dimensiones con arreglo a las definiciones nacionales</v>
          </cell>
          <cell r="E3" t="str">
            <v>1.1.1</v>
          </cell>
          <cell r="G3" t="str">
            <v>1.1.1 Proporción de la población que vive por debajo del umbral internacional de pobreza, desglosada por sexo, edad, situación laboral y ubicación geográfica (urbana o rural)</v>
          </cell>
          <cell r="I3" t="str">
            <v>Indicador adicional o sustituto.</v>
          </cell>
          <cell r="K3" t="str">
            <v xml:space="preserve">Encuesta </v>
          </cell>
        </row>
        <row r="4">
          <cell r="A4" t="str">
            <v>Objetivo 3. Garantizar una vida sana y promover el bienestar de todos a todas las edades</v>
          </cell>
          <cell r="C4" t="str">
            <v>1.3 Implementar a nivel nacional sistemas y medidas apropiados de protección social para todos, incluidos niveles mínimos, y, de aquí a 2030, lograr una amplia cobertura de las personas pobres y vulnerables</v>
          </cell>
          <cell r="E4" t="str">
            <v>1.2.1</v>
          </cell>
          <cell r="G4" t="str">
            <v>1.2.1 Proporción de la población que vive por debajo del umbral nacional de pobreza, desglosada por sexo y edad</v>
          </cell>
          <cell r="I4" t="str">
            <v>Indicador proxi.</v>
          </cell>
          <cell r="K4" t="str">
            <v>Registro administrativo</v>
          </cell>
        </row>
        <row r="5">
          <cell r="A5" t="str">
            <v>Objetivo 4. Garantizar una educación inclusiva y equitativa de calidad y promover oportunidades de aprendizaje permanente para todos</v>
          </cell>
          <cell r="C5" t="str">
            <v>1.4 De aquí a 2030, garantizar que todos los hombres y mujeres, en particular los pobres y los vulnerables, tengan los mismos derechos a los recursos económicos y acceso a los servicios básicos, la propiedad y el control de la tierra y otros bienes, la herencia, los recursos naturales, las nuevas tecnologías apropiadas y los servicios financieros, incluida la microfinanciación</v>
          </cell>
          <cell r="E5" t="str">
            <v>1.2.2</v>
          </cell>
          <cell r="G5" t="str">
            <v>1.2.2 Proporción de hombres, mujeres y niños de todas las edades que viven en la pobreza, en todas sus dimensiones, con arreglo a las definiciones nacionales</v>
          </cell>
          <cell r="K5" t="str">
            <v>Otro</v>
          </cell>
        </row>
        <row r="6">
          <cell r="A6" t="str">
            <v>Objetivo 5. Lograr la igualdad de género y empoderar a todas las mujeres y las niñas</v>
          </cell>
          <cell r="C6" t="str">
            <v>1.5 De aquí a 2030, fomentar la resiliencia de los pobres y las personas que se encuentran en situaciones de vulnerabilidad y reducir su exposición y vulnerabilidad a los fenómenos extremos relacionados con el clima y otras perturbaciones y desastres económicos, sociales y ambientales</v>
          </cell>
          <cell r="E6" t="str">
            <v>1.3.1</v>
          </cell>
          <cell r="G6" t="str">
            <v>1.3.1 Proporción de la población cubierta por sistemas o niveles mínimos de protección social, desglosada por sexo, distinguiendo entre los niños, los desempleados, los ancianos, las personas con discapacidad, las mujeres embarazadas, los recién nacidos, las víctimas de accidentes de trabajo, los pobres y los vulnerables</v>
          </cell>
        </row>
        <row r="7">
          <cell r="A7" t="str">
            <v>Objetivo 6. Garantizar la disponibilidad y la gestión sostenible del agua y el saneamiento para todos</v>
          </cell>
          <cell r="C7" t="str">
            <v>1.a Garantizar una movilización significativa de recursos procedentes de diversas fuentes, incluso mediante la mejora de la cooperación para el desarrollo, a fin de proporcionar medios suficientes y previsibles a los países en desarrollo, en particular los países menos adelantados, para que implementen programas y políticas encaminados a poner fin a la pobreza en todas sus dimensiones</v>
          </cell>
          <cell r="E7" t="str">
            <v>1.4.1</v>
          </cell>
          <cell r="G7" t="str">
            <v>1.4.1 Proporción de la población que vive en hogares con acceso a los servicios básicos</v>
          </cell>
        </row>
        <row r="8">
          <cell r="A8" t="str">
            <v>Objetivo 7. Garantizar el acceso a una energía asequible, fiable, sostenible y moderna para todos</v>
          </cell>
          <cell r="C8" t="str">
            <v>1.b Crear marcos normativos sólidos en los planos nacional, regional e internacional, sobre la base de estrategias de desarrollo en favor de los pobres que tengan en cuenta las cuestiones de género, a fin de apoyar la inversión acelerada en medidas para erradicar la pobreza</v>
          </cell>
          <cell r="E8" t="str">
            <v xml:space="preserve">1.4.2 </v>
          </cell>
          <cell r="G8" t="str">
            <v>1.4.2 Proporción del total de la población adulta con derechos seguros de tenencia de la tierra: a) que posee documentación reconocida legalmente al respecto y b) considera seguros sus derechos, desglosada por sexo y tipo de tenencia</v>
          </cell>
        </row>
        <row r="9">
          <cell r="A9" t="str">
            <v>Objetivo 8. Promover el crecimiento económico sostenido, inclusivo y sostenible, el empleo pleno y productivo y el trabajo decente para todos</v>
          </cell>
          <cell r="C9" t="str">
            <v>2.1 De aquí a 2030, poner fin al hambre y asegurar el acceso de todas las personas, en particular los pobres y las personas en situaciones de vulnerabilidad, incluidos los niños menores de 1 año, a una alimentación sana, nutritiva y suficiente durante todo el año</v>
          </cell>
          <cell r="E9" t="str">
            <v>1.5.1</v>
          </cell>
          <cell r="G9" t="str">
            <v>1.5.1 Número de personas muertas, desaparecidas y afectadas directamente atribuido a desastres por cada 100.000 habitantes</v>
          </cell>
        </row>
        <row r="10">
          <cell r="A10" t="str">
            <v>Objetivo 9. Construir infraestructuras resilientes, promover la industrialización inclusiva y sostenible y fomentar la innovación</v>
          </cell>
          <cell r="C10" t="str">
            <v>2.2 De aquí a 2030, poner fin a todas las formas de malnutrición, incluso logrando, a más tardar en 2025, las metas convenidas internacionalmente sobre el retraso del crecimiento y la emaciación de los niños menores de 5 años, y abordar las necesidades de nutrición de las adolescentes, las mujeres embarazadas y lactantes y las personas de edad</v>
          </cell>
          <cell r="E10" t="str">
            <v>1.5.2</v>
          </cell>
          <cell r="G10" t="str">
            <v>1.5.2 Pérdidas económicas directas atribuidas a los desastres en relación con el producto interno bruto (PIB) mundial</v>
          </cell>
        </row>
        <row r="11">
          <cell r="A11" t="str">
            <v>Objetivo 10. Reducir la desigualdad en los países y entre ellos</v>
          </cell>
          <cell r="C11" t="str">
            <v xml:space="preserve">2.3 De aquí a 2030, duplicar la productividad agrícola y los ingresos de los productores de alimentos en pequeña escala, en particular las mujeres, los pueblos indígenas, los agricultores familiares, los ganaderos y los pescadores, entre otras cosas mediante un acceso seguro y equitativo a las tierras, a otros recursos e insumos de producción y a los conocimientos, los servicios financieros, los mercados y las oportunidades para añadir valor y obtener empleos no agrícolas </v>
          </cell>
          <cell r="E11" t="str">
            <v>1.5.3</v>
          </cell>
          <cell r="G11" t="str">
            <v>1.5.3 Número de países que adoptan y aplican estrategias nacionales de reducción del riesgo de desastres en consonancia con el Marco de Sendái para la Reducción del Riesgo de Desastres 2015‑2030</v>
          </cell>
        </row>
        <row r="12">
          <cell r="A12" t="str">
            <v>Objetivo 11. Lograr que las ciudades y los asentamientos humanos sean inclusivos, seguros, resilientes y sostenibles</v>
          </cell>
          <cell r="C12" t="str">
            <v>2.4 De aquí a 2030, asegurar la sostenibilidad de los sistemas de producción de alimentos y aplicar prácticas agrícolas resilientes que aumenten la productividad y la producción, contribuyan al mantenimiento de los ecosistemas, fortalezcan la capacidad de adaptación al cambio climático, los fenómenos meteorológicos extremos, las sequías, las inundaciones y otros desastres, y mejoren progresivamente la calidad de la tierra y el suelo</v>
          </cell>
          <cell r="E12" t="str">
            <v>1.5.4</v>
          </cell>
          <cell r="G12" t="str">
            <v>1.5.4 Proporción de gobiernos locales que adoptan y aplican estrategias locales de reducción del riesgo de desastres en consonancia con las estrategias nacionales de reducción del riesgo de desastres</v>
          </cell>
        </row>
        <row r="13">
          <cell r="A13" t="str">
            <v>Objetivo 12. Garantizar modalidades de consumo y producción sostenibles</v>
          </cell>
          <cell r="C13" t="str">
            <v>2.5 De aquí a 2020, mantener la diversidad genética de las semillas, las plantas cultivadas y los animales de granja y domesticados y sus correspondientes especies silvestres, entre otras cosas mediante una buena gestión y diversificación de los bancos de semillas y plantas a nivel nacional, regional e internacional, y promover el acceso a los beneficios que se deriven de la utilización de los recursos genéticos y los conocimientos tradicionales conexos y su distribución justa y equitativa, según lo convenido internacionalmente</v>
          </cell>
          <cell r="E13" t="str">
            <v>1.a.1</v>
          </cell>
          <cell r="G13" t="str">
            <v>1.a.1 Total de las subvenciones de asistencia oficial para el desarrollo de todos los donantes que se centran en la reducción de la pobreza como porcentaje del ingreso nacional bruto del país receptor</v>
          </cell>
        </row>
        <row r="14">
          <cell r="A14" t="str">
            <v>Objetivo 13. Adoptar medidas urgentes para combatir el cambio climático y sus efectos</v>
          </cell>
          <cell r="C14" t="str">
            <v>2.a Aumentar, incluso mediante una mayor cooperación internacional, las inversiones en infraestructura rural, investigación y servicios de extensión agrícola, desarrollo tecnológico y bancos de genes de plantas y ganado a fin de mejorar la capacidad de producción agropecuaria en los países en desarrollo, particularmente en los países menos adelantados</v>
          </cell>
          <cell r="E14" t="str">
            <v>1.a.2</v>
          </cell>
          <cell r="G14" t="str">
            <v>1.a.2 Proporción del gasto público total que se dedica a servicios esenciales (educación, salud y protección social)</v>
          </cell>
        </row>
        <row r="15">
          <cell r="A15" t="str">
            <v>Objetivo 14. Conservar y utilizar sosteniblemente los océanos, los mares y los recursos marinos para el desarrollo sostenible</v>
          </cell>
          <cell r="C15" t="str">
            <v>2.b Corregir y prevenir las restricciones y distorsiones comerciales en los mercados agropecuarios mundiales, incluso mediante la eliminación paralela de todas las formas de subvención a las exportaciones agrícolas y todas las medidas de exportación con efectos equivalentes, de conformidad con el mandato de la Ronda de Doha para el Desarrollo</v>
          </cell>
          <cell r="E15" t="str">
            <v>1.b.1</v>
          </cell>
          <cell r="G15" t="str">
            <v>1.b.1 Gasto público social en favor de los pobres</v>
          </cell>
        </row>
        <row r="16">
          <cell r="A16" t="str">
            <v>Objetivo 15. Proteger, restablecer y promover el uso sostenible de los ecosistemas terrestres, gestionar sosteniblemente los bosques, luchar contra la desertificación, detener e invertir la degradación de las tierras y detener la pérdida de biodiversidad</v>
          </cell>
          <cell r="C16" t="str">
            <v>2.c Adoptar medidas para asegurar el buen funcionamiento de los mercados de productos básicos alimentarios y sus derivados y facilitar el acceso oportuno a la información sobre los mercados, incluso sobre las reservas de alimentos, a fin de ayudar a limitar la extrema volatilidad de los precios de los alimentos</v>
          </cell>
          <cell r="E16" t="str">
            <v>2.1.1</v>
          </cell>
          <cell r="G16" t="str">
            <v>2.1.1 Prevalencia de la subalimentación</v>
          </cell>
        </row>
        <row r="17">
          <cell r="A17" t="str">
            <v>Objetivo 16. Promover sociedades pacíficas e inclusivas para el desarrollo sostenible, facilitar el acceso a la justicia para todos y construir a todos los niveles instituciones eficaces e inclusivas que rindan cuentas</v>
          </cell>
          <cell r="C17" t="str">
            <v>3.1 De aquí a 2030, reducir la tasa mundial de mortalidad materna a menos de 70 por cada 100.000 nacidos vivos</v>
          </cell>
          <cell r="E17" t="str">
            <v>2.1.2</v>
          </cell>
          <cell r="G17" t="str">
            <v>2.1.2 Prevalencia de la inseguridad alimentaria moderada o grave entre la población, según la escala de experiencia de inseguridad alimentaria</v>
          </cell>
        </row>
        <row r="18">
          <cell r="A18" t="str">
            <v>Objetivo 17. Fortalecer los medios de implementación y revitalizar la Alianza Mundial para el Desarrollo Sostenible</v>
          </cell>
          <cell r="C18" t="str">
            <v>3.2 De aquí a 2030, poner fin a las muertes evitables de recién nacidos y de niños menores de 5 años, logrando que todos los países intenten reducir la mortalidad neonatal al menos a 12 por cada 1.000 nacidos vivos y la mortalidad de los niños menores de 5 años al menos a 25 por cada 1.000 nacidos vivos</v>
          </cell>
          <cell r="E18" t="str">
            <v>2.2.1</v>
          </cell>
          <cell r="G18" t="str">
            <v>2.2.1 Prevalencia del retraso del crecimiento (estatura para la edad, desviación típica &lt; -2 de la mediana de los patrones de crecimiento infantil de la Organización Mundial de la Salud (OMS)) entre los niños menores de 5 años</v>
          </cell>
        </row>
        <row r="19">
          <cell r="C19" t="str">
            <v>3.3 De aquí a 2030, poner fin a las epidemias del SIDA, la tuberculosis, la malaria y las enfermedades tropicales desatendidas y combatir la hepatitis, las enfermedades transmitidas por el agua y otras enfermedades transmisibles</v>
          </cell>
          <cell r="E19" t="str">
            <v>2.2.2</v>
          </cell>
          <cell r="G19" t="str">
            <v>2.2.2 Prevalencia de la malnutrición (peso para la estatura, desviación típica &gt; +2 o &lt; -2 de la mediana de los patrones de crecimiento infantil de la OMS) entre los niños menores de 5 años, desglosada por tipo (emaciación y sobrepeso)</v>
          </cell>
        </row>
        <row r="20">
          <cell r="C20" t="str">
            <v>3.4  De aquí a 2030, reducir en un tercio la mortalidad prematura por enfermedades no transmisibles mediante su prevención y tratamiento, y promover la salud mental y el bienestar</v>
          </cell>
          <cell r="E20" t="str">
            <v>2.2.3</v>
          </cell>
          <cell r="G20" t="str">
            <v>2.2.3 	Prevalencia de la anemia en las mujeres de entre 15 y 49 años, desglosada por embarazo (porcentaje)</v>
          </cell>
        </row>
        <row r="21">
          <cell r="C21" t="str">
            <v>3.5 Fortalecer la prevención y el tratamiento del abuso de sustancias adictivas, incluido el uso indebido de estupefacientes y el consumo nocivo de alcohol</v>
          </cell>
          <cell r="E21" t="str">
            <v>2.3.1</v>
          </cell>
          <cell r="G21" t="str">
            <v>2.3.1 Volumen de producción por unidad de trabajo desglosado por tamaño y tipo de explotación (agropecuaria/ganadera/forestal)</v>
          </cell>
        </row>
        <row r="22">
          <cell r="C22" t="str">
            <v>3.6 De aquí a 2020, reducir a la mitad el número de muertes y lesiones causadas por accidentes de tráfico en el mundo</v>
          </cell>
          <cell r="E22" t="str">
            <v>2.3.2</v>
          </cell>
          <cell r="G22" t="str">
            <v>2.3.2 Media de ingresos de los productores de alimentos en pequeña escala, desglosada por sexo y condición indígena</v>
          </cell>
        </row>
        <row r="23">
          <cell r="C23" t="str">
            <v>3.7 De aquí a 2030, garantizar el acceso universal a los servicios de salud sexual y reproductiva, incluidos los de planificación familiar, información y educación, y la integración de la salud reproductiva en las estrategias y los programas nacionales</v>
          </cell>
          <cell r="E23" t="str">
            <v>2.4.1</v>
          </cell>
          <cell r="G23" t="str">
            <v>2.4.1 Proporción de la superficie agrícola en que se practica una agricultura productiva y sostenible</v>
          </cell>
        </row>
        <row r="24">
          <cell r="C24" t="str">
            <v>3.8 Lograr la cobertura sanitaria universal, incluida la protección contra los riesgos financieros, el acceso a servicios de salud esenciales de calidad y el acceso a medicamentos y vacunas inocuos, eficaces, asequibles y de calidad para todos</v>
          </cell>
          <cell r="E24" t="str">
            <v>2.5.1</v>
          </cell>
          <cell r="G24" t="str">
            <v>2.5.1 Número de recursos genéticos vegetales y animales para la alimentación y la agricultura preservados en instalaciones de conservación a medio y largo plazo</v>
          </cell>
        </row>
        <row r="25">
          <cell r="C25" t="str">
            <v>3.9 De aquí a 2030, reducir considerablemente el número de muertes y enfermedades causadas por productos químicos peligrosos y por la polución y contaminación del aire, el agua y el suelo</v>
          </cell>
          <cell r="E25" t="str">
            <v>2.5.2</v>
          </cell>
          <cell r="G25" t="str">
            <v>2.5.2 Proporción de razas y variedades locales consideradas en riesgo de extinción</v>
          </cell>
        </row>
        <row r="26">
          <cell r="C26" t="str">
            <v>3.a Fortalecer la aplicación del Convenio Marco de la Organización Mundial de la Salud para el Control del Tabaco en todos los países, según proceda</v>
          </cell>
          <cell r="E26" t="str">
            <v>2.a.1</v>
          </cell>
          <cell r="G26" t="str">
            <v>2.a.1 Índice de orientación agrícola para el gasto público</v>
          </cell>
        </row>
        <row r="27">
          <cell r="C27" t="str">
            <v>3.b Apoyar las actividades de investigación y desarrollo de vacunas y medicamentos contra las enfermedades transmisibles y no transmisibles que afectan primordialmente a los países en desarrollo y facilitar el acceso a medicamentos y vacunas esenciales asequibles de conformidad con la Declaración relativa al Acuerdo sobre los Aspectos de los Derechos de Propiedad Intelectual Relacionados con el Comercio y la Salud Pública, en la que se afirma el derecho de los países en desarrollo a utilizar al máximo las disposiciones del Acuerdo sobre los Aspectos de los Derechos de Propiedad Intelectual Relacionados con el Comercio respecto a la flexibilidad para proteger la salud pública y, en particular, proporcionar acceso a los medicamentos para todos</v>
          </cell>
          <cell r="E27" t="str">
            <v>2.a.2</v>
          </cell>
          <cell r="G27" t="str">
            <v>2.a.2 Total de corrientes oficiales de recursos (asistencia oficial para el desarrollo más otras corrientes oficiales) destinado al sector agrícola</v>
          </cell>
        </row>
        <row r="28">
          <cell r="C28" t="str">
            <v>3.c Aumentar considerablemente la financiación de la salud y la contratación, el perfeccionamiento, la capacitación y la retención del personal sanitario en los países en desarrollo, especialmente en los países menos adelantados y los pequeños Estados insulares en desarrollo</v>
          </cell>
          <cell r="E28" t="str">
            <v>2.b.1</v>
          </cell>
          <cell r="G28" t="str">
            <v>2.b.1 Subsidios a la exportación de productos agropecuarios</v>
          </cell>
        </row>
        <row r="29">
          <cell r="C29" t="str">
            <v>3.d Reforzar la capacidad de todos los países, en particular los países en desarrollo, en materia de alerta temprana, reducción de riesgos y gestión de los riesgos para la salud nacional y mundial</v>
          </cell>
          <cell r="E29" t="str">
            <v>2.c.1</v>
          </cell>
          <cell r="G29" t="str">
            <v>2.c.1 Indicador de anomalías en los precios de los alimentos</v>
          </cell>
        </row>
        <row r="30">
          <cell r="C30" t="str">
            <v>4.1 De aquí a 2030, asegurar que todas las niñas y todos los niños terminen la enseñanza primaria y secundaria, que ha de ser gratuita, equitativa y de calidad y producir resultados de aprendizaje pertinentes y efectivos</v>
          </cell>
          <cell r="E30" t="str">
            <v>3.1.1</v>
          </cell>
          <cell r="G30" t="str">
            <v>3.1.1 Tasa de mortalidad materna</v>
          </cell>
        </row>
        <row r="31">
          <cell r="C31" t="str">
            <v>4.2 De aquí a 2030, asegurar que todas las niñas y todos los niños tengan acceso a servicios de atención y desarrollo en la primera infancia y educación preescolar de calidad, a fin de que estén preparados para la enseñanza primaria</v>
          </cell>
          <cell r="E31" t="str">
            <v>3.1.2</v>
          </cell>
          <cell r="G31" t="str">
            <v>3.1.2 Proporción de partos atendidos por personal sanitario especializado</v>
          </cell>
        </row>
        <row r="32">
          <cell r="C32" t="str">
            <v>4.3 De aquí a 2030, asegurar el acceso igualitario de todos los hombres y las mujeres a una formación técnica, profesional y superior de calidad, incluida la enseñanza universitaria</v>
          </cell>
          <cell r="E32" t="str">
            <v>3.2.1</v>
          </cell>
          <cell r="G32" t="str">
            <v>3.2.1 Tasa de mortalidad de niños menores de 5 años</v>
          </cell>
        </row>
        <row r="33">
          <cell r="C33" t="str">
            <v>4.4 De aquí a 2030, aumentar considerablemente el número de jóvenes y adultos que tienen las competencias necesarias, en particular técnicas y profesionales, para acceder al empleo, el trabajo decente y el emprendimiento</v>
          </cell>
          <cell r="E33" t="str">
            <v>3.2.2</v>
          </cell>
          <cell r="G33" t="str">
            <v>3.2.2 Tasa de mortalidad neonatal</v>
          </cell>
        </row>
        <row r="34">
          <cell r="C34" t="str">
            <v>4.5 De aquí a 2030, eliminar las disparidades de género en la educación y asegurar el acceso igualitario a todos los niveles de la enseñanza y la formación profesional para las personas vulnerables, incluidas las personas con discapacidad, los pueblos indígenas y los niños en situaciones de vulnerabilidad</v>
          </cell>
          <cell r="E34" t="str">
            <v>3.3.1</v>
          </cell>
          <cell r="G34" t="str">
            <v>3.3.1 Número de nuevas infecciones por el VIH por cada 1.000 habitantes no infectados, desglosado por sexo, edad y poblaciones clave</v>
          </cell>
        </row>
        <row r="35">
          <cell r="C35" t="str">
            <v>4.6 De aquí a 2030, asegurar que todos los jóvenes y una proporción considerable de los adultos, tanto hombres como mujeres, estén alfabetizados y tengan nociones elementales de aritmética</v>
          </cell>
          <cell r="E35" t="str">
            <v>3.3.2</v>
          </cell>
          <cell r="G35" t="str">
            <v>3.3.2 Incidencia de la tuberculosis por cada 100.000 habitantes</v>
          </cell>
        </row>
        <row r="36">
          <cell r="C36" t="str">
            <v>4.7 De aquí a 2030, asegurar que todos los alumnos adquieran los conocimientos teóricos y prácticos necesarios para promover el desarrollo sostenible, entre otras cosas mediante la educación para el desarrollo sostenible y los estilos de vida sostenibles, los derechos humanos, la igualdad de género, la promoción de una cultura de paz y no violencia, la ciudadanía mundial y la valoración de la diversidad cultural y la contribución de la cultura al desarrollo sostenible</v>
          </cell>
          <cell r="E36" t="str">
            <v>3.3.3</v>
          </cell>
          <cell r="G36" t="str">
            <v>3.3.3 Incidencia de la malaria por cada 1.000 habitantes</v>
          </cell>
        </row>
        <row r="37">
          <cell r="C37" t="str">
            <v>4.a Construir y adecuar instalaciones educativas que tengan en cuenta las necesidades de los niños y las personas con discapacidad y las diferencias de género, y que ofrezcan entornos de aprendizaje seguros, no violentos, inclusivos y eficaces para todos</v>
          </cell>
          <cell r="E37" t="str">
            <v>3.3.4</v>
          </cell>
          <cell r="G37" t="str">
            <v>3.3.4 Incidencia de la hepatitis B por cada 100.000 habitantes</v>
          </cell>
        </row>
        <row r="38">
          <cell r="C38" t="str">
            <v>4.b De aquí a 2020, aumentar considerablemente a nivel mundial el número de becas disponibles para los países en desarrollo, en particular los países menos adelantados, los pequeños Estados insulares en desarrollo y los países africanos, a fin de que sus estudiantes puedan matricularse en programas de enseñanza superior, incluidos programas de formación profesional y programas técnicos, científicos, de ingeniería y de tecnología de la información y las comunicaciones, de países desarrollados y otros países en desarrollo</v>
          </cell>
          <cell r="E38" t="str">
            <v>3.3.5</v>
          </cell>
          <cell r="G38" t="str">
            <v>3.3.5 Número de personas que requieren intervenciones contra enfermedades tropicales desatendidas</v>
          </cell>
        </row>
        <row r="39">
          <cell r="C39" t="str">
            <v>4.c De aquí a 2030, aumentar considerablemente la oferta de docentes calificados, incluso mediante la cooperación internacional para la formación de docentes en los países en desarrollo, especialmente los países menos adelantados y los pequeños Estados insulares en desarrollo</v>
          </cell>
          <cell r="E39" t="str">
            <v>3.4.1</v>
          </cell>
          <cell r="G39" t="str">
            <v>3.4.1 Tasa de mortalidad atribuida a las enfermedades cardiovasculares, el cáncer, la diabetes o las enfermedades respiratorias crónicas</v>
          </cell>
        </row>
        <row r="40">
          <cell r="C40" t="str">
            <v>5.1 Poner fin a todas las formas de discriminación contra todas las mujeres y las niñas en todo el mundo</v>
          </cell>
          <cell r="E40" t="str">
            <v>3.4.2</v>
          </cell>
          <cell r="G40" t="str">
            <v>3.4.2 Tasa de mortalidad por suicidio</v>
          </cell>
        </row>
        <row r="41">
          <cell r="C41" t="str">
            <v>5.2 Eliminar todas las formas de violencia contra todas las mujeres y las niñas en los ámbitos público y privado, incluidas la trata y la explotación sexual y otros tipos de explotación</v>
          </cell>
          <cell r="E41" t="str">
            <v>3.5.1</v>
          </cell>
          <cell r="G41" t="str">
            <v>3.5.1 Cobertura de los tratamientos(farmacológicos y psicosociales y servicios de rehabilitación y postratamiento) de trastornos por abuso de sustancias adictivas</v>
          </cell>
        </row>
        <row r="42">
          <cell r="C42" t="str">
            <v>5.3 Eliminar todas las prácticas nocivas, como el matrimonio infantil, precoz y forzado y la mutilación genital femenina</v>
          </cell>
          <cell r="E42" t="str">
            <v>3.5.2</v>
          </cell>
          <cell r="G42" t="str">
            <v>3.5.2 Consumo de alcohol per cápita (a partir de los 15 años de edad) durante un año civil en litros de alcohol puro</v>
          </cell>
        </row>
        <row r="43">
          <cell r="C43" t="str">
            <v>5.4 Reconocer y valorar los cuidados y el trabajo doméstico no remunerados mediante servicios públicos, infraestructuras y políticas de protección social, y promoviendo la responsabilidad compartida en el hogar y la familia, según proceda en cada país</v>
          </cell>
          <cell r="E43" t="str">
            <v>3.6.1</v>
          </cell>
          <cell r="G43" t="str">
            <v>3.6.1 Tasa de mortalidad por lesiones debidas a accidentes de tráfico</v>
          </cell>
        </row>
        <row r="44">
          <cell r="C44" t="str">
            <v>5.5 Asegurar la participación plena y efectiva de las mujeres y la igualdad de oportunidades de liderazgo a todos los niveles decisorios en la vida política, económica y pública</v>
          </cell>
          <cell r="E44" t="str">
            <v>3.7.1</v>
          </cell>
          <cell r="G44" t="str">
            <v>3.7.1 Proporción de mujeres en edad de procrear (entre 15 y 49 años) que cubren sus necesidades de planificación familiar con métodos modernos</v>
          </cell>
        </row>
        <row r="45">
          <cell r="C45" t="str">
            <v>5.6 Asegurar el acceso universal a la salud sexual y reproductiva y los derechos reproductivos según lo acordado de conformidad con el Programa de Acción de la Conferencia Internacional sobre la Población y el Desarrollo, la Plataforma de Acción de Beijing y los documentos finales de sus conferencias de examen</v>
          </cell>
          <cell r="E45" t="str">
            <v>3.7.2</v>
          </cell>
          <cell r="G45" t="str">
            <v>3.7.2 Tasa de fecundidad de las adolescentes (entre 10 y 14 años y entre 15 y 19 años) por cada 1.000 mujeres de ese grupo de edad</v>
          </cell>
        </row>
        <row r="46">
          <cell r="C46" t="str">
            <v>5.a Emprender reformas que otorguen a las mujeres igualdad de derechos a los recursos económicos, así como acceso a la propiedad y al control de la tierra y otros tipos de bienes, los servicios financieros, la herencia y los recursos naturales, de conformidad con las leyes nacionales</v>
          </cell>
          <cell r="E46" t="str">
            <v>3.8.1</v>
          </cell>
          <cell r="G46" t="str">
            <v>3.8.1 Cobertura de los servicios de salud esenciales</v>
          </cell>
        </row>
        <row r="47">
          <cell r="C47" t="str">
            <v>5.b Mejorar el uso de la tecnología instrumental, en particular la tecnología de la información y las comunicaciones, para promover el empoderamiento de las mujeres</v>
          </cell>
          <cell r="E47" t="str">
            <v>3.8.2</v>
          </cell>
          <cell r="G47" t="str">
            <v>3.8.2 Proporción de la población con grandes gastos sanitarios por hogar como porcentaje del total de gastos o ingresos de los hogares</v>
          </cell>
        </row>
        <row r="48">
          <cell r="C48" t="str">
            <v>5.c Aprobar y fortalecer políticas acertadas y leyes aplicables para promover la igualdad de género y el empoderamiento de todas las mujeres y las niñas a todos los niveles</v>
          </cell>
          <cell r="E48" t="str">
            <v>3.9.1</v>
          </cell>
          <cell r="G48" t="str">
            <v>3.9.1 Tasa de mortalidad atribuida a la contaminación de los hogares y del aire ambiente</v>
          </cell>
        </row>
        <row r="49">
          <cell r="C49" t="str">
            <v>6.1 De aquí a 2030, lograr el acceso universal y equitativo al agua potable a un precio asequible para todos</v>
          </cell>
          <cell r="E49" t="str">
            <v>3.9.2</v>
          </cell>
          <cell r="G49" t="str">
            <v>3.9.2 Tasa de mortalidad atribuida al agua insalubre, el saneamiento deficiente y la falta de higiene (exposición a servicios insalubres de agua, saneamiento e higiene para todos (WASH))</v>
          </cell>
        </row>
        <row r="50">
          <cell r="C50" t="str">
            <v>6.2 De aquí a 2030, lograr el acceso a servicios de saneamiento e higiene adecuados y equitativos para todos y poner fin a la defecación al aire libre, prestando especial atención a las necesidades de las mujeres y las niñas y las personas en situaciones de vulnerabilidad</v>
          </cell>
          <cell r="E50" t="str">
            <v>3.9.3</v>
          </cell>
          <cell r="G50" t="str">
            <v>3.9.3 Tasa de mortalidad atribuida a intoxicaciones involuntarias</v>
          </cell>
        </row>
        <row r="51">
          <cell r="C51" t="str">
            <v>6.3 De aquí a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v>
          </cell>
          <cell r="E51" t="str">
            <v>3.a.1</v>
          </cell>
          <cell r="G51" t="str">
            <v>3.a.1 Prevalencia del consumo actual de tabaco a partir de los 15 años de edad (edades ajustadas)</v>
          </cell>
        </row>
        <row r="52">
          <cell r="C52" t="str">
            <v>6.4 De aquí a 2030, aumentar considerablemente el uso eficiente de los recursos hídricos en todos los sectores y asegurar la sostenibilidad de la extracción y el abastecimiento de agua dulce para hacer frente a la escasez de agua y reducir considerablemente el número de personas que sufren falta de agua</v>
          </cell>
          <cell r="E52" t="str">
            <v>3.b.1</v>
          </cell>
          <cell r="G52" t="str">
            <v>3.b.1 Proporción de la población inmunizada con todas las vacunas incluidas en cada programa nacional</v>
          </cell>
        </row>
        <row r="53">
          <cell r="C53" t="str">
            <v>6.5 De aquí a 2030, implementar la gestión integrada de los recursos hídricos a todos los niveles, incluso mediante la cooperación transfronteriza, según proceda</v>
          </cell>
          <cell r="E53" t="str">
            <v>3.b.2</v>
          </cell>
          <cell r="G53" t="str">
            <v>3.b.2 Total neto de asistencia oficial para el desarrollo destinado a los sectores de la investigación médica y la atención sanitaria básica</v>
          </cell>
        </row>
        <row r="54">
          <cell r="C54" t="str">
            <v>6.6 De aquí a 2020, proteger y restablecer los ecosistemas relacionados con el agua, incluidos los bosques, las montañas, los humedales, los ríos, los acuíferos y los lagos</v>
          </cell>
          <cell r="E54" t="str">
            <v>3.b.3</v>
          </cell>
          <cell r="G54" t="str">
            <v>3.b.3 Proporción de centros de salud que disponen de un conjunto básico de medicamentos esenciales asequibles de manera sostenible</v>
          </cell>
        </row>
        <row r="55">
          <cell r="C55" t="str">
            <v>6.a De aquí a 2030, ampliar la cooperación internacional y el apoyo prestado a los países en desarrollo para la creación de capacidad en actividades y programas relativos al agua y el saneamiento, como los de captación de agua, desalinización, uso eficiente de los recursos hídricos, tratamiento de aguas residuales, reciclado y tecnologías de reutilización</v>
          </cell>
          <cell r="E55" t="str">
            <v>3.c.1</v>
          </cell>
          <cell r="G55" t="str">
            <v>3.c.1 Densidad y distribución del personal sanitario</v>
          </cell>
        </row>
        <row r="56">
          <cell r="C56" t="str">
            <v>6.b Apoyar y fortalecer la participación de las comunidades locales en la mejora de la gestión del agua y el saneamiento</v>
          </cell>
          <cell r="E56" t="str">
            <v>3.d.1</v>
          </cell>
          <cell r="G56" t="str">
            <v>3.d.1 Capacidad prevista en el Reglamento Sanitario Internacional (RSI) y preparación para emergencias de salud</v>
          </cell>
        </row>
        <row r="57">
          <cell r="C57" t="str">
            <v>7.1 De aquí a 2030, garantizar el acceso universal a servicios energéticos asequibles, fiables y modernos</v>
          </cell>
          <cell r="E57" t="str">
            <v>3.d.2</v>
          </cell>
          <cell r="G57" t="str">
            <v>3.d.2 Porcentaje de infecciones del torrente sanguíneo debidas a determinados organismos resistentes a los antimicrobianos seleccionadosi</v>
          </cell>
        </row>
        <row r="58">
          <cell r="C58" t="str">
            <v>7.2 De aquí a 2030, aumentar considerablemente la proporción de energía renovable en el conjunto de fuentes energéticas</v>
          </cell>
          <cell r="E58" t="str">
            <v>4.1.1</v>
          </cell>
          <cell r="G58" t="str">
            <v>4.1.1 Proporción de niños, niñas y adolescentes que, a) en los cursos segundo y tercero, b) al final de la enseñanza primaria y c) al final de la enseñanza secundaria inferior, han alcanzado al menos un nivel mínimo de competencia en i) lectura y ii) matemáticas, desglosada por sexo</v>
          </cell>
        </row>
        <row r="59">
          <cell r="C59" t="str">
            <v>7.3 De aquí a 2030, duplicar la tasa mundial de mejora de la eficiencia energética</v>
          </cell>
          <cell r="E59" t="str">
            <v>4.1.2</v>
          </cell>
          <cell r="G59" t="str">
            <v>4.1.2 	Índice de finalización (enseñanza primaria, primer ciclo de enseñanza secundaria y segundo ciclo de enseñanza secundaria)</v>
          </cell>
        </row>
        <row r="60">
          <cell r="C60" t="str">
            <v>7.a De aquí a 2030, aumentar la cooperación internacional para facilitar el acceso a la investigación y la tecnología relativas a la energía limpia, incluidas las fuentes renovables, la eficiencia energética y las tecnologías avanzadas y menos contaminantes de combustibles fósiles, y promover la inversión en infraestructura energética y tecnologías limpias</v>
          </cell>
          <cell r="E60" t="str">
            <v>4.2.1</v>
          </cell>
          <cell r="G60" t="str">
            <v>4.2.1 Proporción de niños de 24 a 59 meses cuyo desarrollo es adecuado en cuanto a la salud, el aprendizaje y el bienestar psicosocial, desglosada por sexoi</v>
          </cell>
        </row>
        <row r="61">
          <cell r="C61" t="str">
            <v>7.b De aquí a 2030, ampliar la infraestructura y mejorar la tecnología para prestar servicios energéticos modernos y sostenibles para todos en los países en desarrollo, en particular los países menos adelantados, los pequeños Estados insulares en desarrollo y los países en desarrollo sin litoral, en consonancia con sus respectivos programas de apoyo</v>
          </cell>
          <cell r="E61" t="str">
            <v>4.2.2</v>
          </cell>
          <cell r="G61" t="str">
            <v>4.2.2 Tasa de participación en el aprendizaje organizado (un año antes de la edad oficial de ingreso en la enseñanza primaria), desglosada por sexo</v>
          </cell>
        </row>
        <row r="62">
          <cell r="C62" t="str">
            <v>8.1 Mantener el crecimiento económico per cápita de conformidad con las circunstancias nacionales y, en particular, un crecimiento del producto interno bruto de al menos el 7% anual en los países menos adelantados</v>
          </cell>
          <cell r="E62" t="str">
            <v>4.3.1</v>
          </cell>
          <cell r="G62" t="str">
            <v>4.3.1 Tasa de participación de los jóvenes y adultos en la enseñanza y formación académica y no académica en los últimos 12 meses, desglosada por sexo</v>
          </cell>
        </row>
        <row r="63">
          <cell r="C63" t="str">
            <v>8.2 Lograr niveles más elevados de productividad económica mediante la diversificación, la modernización tecnológica y la innovación, entre otras cosas centrándose en los sectores con gran valor añadido y un uso intensivo de la mano de obra</v>
          </cell>
          <cell r="E63" t="str">
            <v>4.4.1</v>
          </cell>
          <cell r="G63" t="str">
            <v>4.4.1 Proporción de jóvenes y adultos con competencias en tecnología de la información y las comunicaciones (TIC), desglosada por tipo de competencia técnica</v>
          </cell>
        </row>
        <row r="64">
          <cell r="C64" t="str">
            <v>8.3 Promover políticas orientadas al desarrollo que apoyen las actividades productivas, la creación de puestos de trabajo decentes, el emprendimiento, la creatividad y la innovación, y fomentar la formalización y el crecimiento de las microempresas y las pequeñas y medianas empresas, incluso mediante el acceso a servicios financieros</v>
          </cell>
          <cell r="E64" t="str">
            <v>4.5.1</v>
          </cell>
          <cell r="G64" t="str">
            <v>4.5.1 Índices de paridad (entre mujeres y hombres, zonas rurales y urbanas, quintiles de riqueza superior e inferior y grupos como los discapacitados, los pueblos indígenas y los afectados por los conflictos, a medida que se disponga de datos) para todos los indicadores educativos de esta lista que puedan desglosarse</v>
          </cell>
        </row>
        <row r="65">
          <cell r="C65" t="str">
            <v>8.4 Mejorar progresivamente, de aquí a 2030, la producción y el consumo eficientes de los recursos mundiales y procurar desvincular el crecimiento económico de la degradación del medio ambiente, conforme al Marco Decenal de Programas sobre Modalidades de Consumo y Producción Sostenibles, empezando por los países desarrollados</v>
          </cell>
          <cell r="E65" t="str">
            <v>4.6.1</v>
          </cell>
          <cell r="G65" t="str">
            <v>4.6.1 Proporción de la población en un grupo de edad determinado que ha alcanzado al menos un nivel fijo de competencia funcional en a) alfabetización y b) nociones elementales de aritmética, desglosada por sexo</v>
          </cell>
        </row>
        <row r="66">
          <cell r="C66" t="str">
            <v>8.5 De aquí a 2030, lograr el empleo pleno y productivo y el trabajo decente para todas las mujeres y los hombres, incluidos los jóvenes y las personas con discapacidad, así como la igualdad de remuneración por trabajo de igual valor</v>
          </cell>
          <cell r="E66" t="str">
            <v>4.7.1</v>
          </cell>
          <cell r="G66" t="str">
            <v>4.7.1 Grado en que i) la educación para la ciudadanía mundial y ii) la educación para el desarrollo sostenible se incorporan en a) las políticas nacionales de educación, b) los planes de estudio, 
c) la formación del profesorado y d) la evaluación de los estudiantes</v>
          </cell>
        </row>
        <row r="67">
          <cell r="C67" t="str">
            <v>8.6 De aquí a 2020, reducir considerablemente la proporción de jóvenes que no están empleados y no cursan estudios ni reciben capacitación</v>
          </cell>
          <cell r="E67" t="str">
            <v>4.a.1</v>
          </cell>
          <cell r="G67" t="str">
            <v>4.a.1 Proporción de escuelas que ofrecen servicios básicos, desglosada por tipo de servicio</v>
          </cell>
        </row>
        <row r="68">
          <cell r="C68" t="str">
            <v xml:space="preserve">8.7 Adoptar medidas inmediatas y eficaces para erradicar el trabajo forzoso, poner fin a las formas contemporáneas de esclavitud y la trata de personas y asegurar la prohibición y eliminación de las peores formas de trabajo infantil, incluidos el reclutamiento y la utilización de niños soldados, y, de aquí a 2025, poner fin al trabajo infantil en todas sus formas </v>
          </cell>
          <cell r="E68" t="str">
            <v>4.b.1</v>
          </cell>
          <cell r="G68" t="str">
            <v>4.b.1 Volumen de la asistencia oficial para el desarrollo destinada a becas, desglosado por sector y tipo de estudio</v>
          </cell>
        </row>
        <row r="69">
          <cell r="C69" t="str">
            <v>8.8 Proteger los derechos laborales y promover un entorno de trabajo seguro y sin riesgos para todos los trabajadores, incluidos los trabajadores migrantes, en particular las mujeres migrantes y las personas con empleos precarios</v>
          </cell>
          <cell r="E69" t="str">
            <v>4.c.1</v>
          </cell>
          <cell r="G69" t="str">
            <v>4.c.1 Proporción de docentes con las calificaciones mínimas requeridas, por nivel educativoi</v>
          </cell>
        </row>
        <row r="70">
          <cell r="C70" t="str">
            <v>8.9 De aquí a 2030, elaborar y poner en práctica políticas encaminadas a promover un turismo sostenible que cree puestos de trabajo y promueva la cultura y los productos locales</v>
          </cell>
          <cell r="E70" t="str">
            <v>5.1.1</v>
          </cell>
          <cell r="G70" t="str">
            <v>5.1.1 Determinar si existen o no marcos jurídicos para promover, hacer cumplir y supervisar la igualdad y la no discriminación por razón de sexo</v>
          </cell>
        </row>
        <row r="71">
          <cell r="C71" t="str">
            <v>8.10 Fortalecer la capacidad de las instituciones financieras nacionales para fomentar y ampliar el acceso a los servicios bancarios, financieros y de seguros para todos</v>
          </cell>
          <cell r="E71" t="str">
            <v>5.2.1</v>
          </cell>
          <cell r="G71" t="str">
            <v>5.2.1 Proporción de mujeres y niñas a partir de 15 años de edad que han sufrido violencia física, sexual o psicológica a manos de su actual o anterior pareja en los últimos 12 meses, desglosada por forma de violencia y edad</v>
          </cell>
        </row>
        <row r="72">
          <cell r="C72" t="str">
            <v>8.a Aumentar el apoyo a la iniciativa de ayuda para el comercio en los países en desarrollo, en particular los países menos adelantados, incluso mediante el Marco Integrado Mejorado para la Asistencia Técnica a los Países Menos Adelantados en Materia de Comercio</v>
          </cell>
          <cell r="E72" t="str">
            <v>5.2.2</v>
          </cell>
          <cell r="G72" t="str">
            <v>5.2.2 Proporción de mujeres y niñas a partir de 15 años de edad que han sufrido violencia sexual a manos de personas que no eran su pareja en los últimos12 meses, desglosada por edad y lugar del hecho</v>
          </cell>
        </row>
        <row r="73">
          <cell r="C73" t="str">
            <v>8.b De aquí a 2020, desarrollar y poner en marcha una estrategia mundial para el empleo de los jóvenes y aplicar el Pacto Mundial para el Empleo de la Organización Internacional del Trabajo</v>
          </cell>
          <cell r="E73" t="str">
            <v>5.3.1</v>
          </cell>
          <cell r="G73" t="str">
            <v>5.3.1 Proporción de mujeres de entre 20 y 24 años que estaban casadas o mantenían una unión estable antes de cumplir los 15 años y antes de cumplir los 18 años</v>
          </cell>
        </row>
        <row r="74">
          <cell r="C74" t="str">
            <v>9.1 Desarrollar infraestructuras fiables, sostenibles, resilientes y de calidad, incluidas infraestructuras regionales y transfronterizas, para apoyar el desarrollo económico y el bienestar humano, haciendo especial hincapié en el acceso asequible y equitativo para todos</v>
          </cell>
          <cell r="E74" t="str">
            <v>5.3.2</v>
          </cell>
          <cell r="G74" t="str">
            <v>5.3.2 Proporción de niñas y mujeres de entre 15 y 49 años que han sufrido mutilación o ablación genital femenina, desglosada por edad</v>
          </cell>
        </row>
        <row r="75">
          <cell r="C75" t="str">
            <v>9.2 Promover una industrialización inclusiva y sostenible y, de aquí a 2030, aumentar significativamente la contribución de la industria al empleo y al producto interno bruto, de acuerdo con las circunstancias nacionales, y duplicar esa contribución en los países menos adelantados</v>
          </cell>
          <cell r="E75" t="str">
            <v>5.4.1</v>
          </cell>
          <cell r="G75" t="str">
            <v>5.4.1 Proporción de tiempo dedicado al trabajo doméstico y asistencial no remunerado, desglosada por sexo, edad y ubicación</v>
          </cell>
        </row>
        <row r="76">
          <cell r="C76" t="str">
            <v>9.3 Aumentar el acceso de las pequeñas industrias y otras empresas, particularmente en los países en desarrollo, a los servicios financieros, incluidos créditos asequibles, y su integración en las cadenas de valor y los mercados</v>
          </cell>
          <cell r="E76" t="str">
            <v>5.5.1</v>
          </cell>
          <cell r="G76" t="str">
            <v>5.5.1 Proporción de escaños ocupados por mujeres en a) los parlamentos nacionales y b) los gobiernos locales</v>
          </cell>
        </row>
        <row r="77">
          <cell r="C77" t="str">
            <v>9.4 De aquí a 2030, modernizar la infraestructura y reconvertir las industrias para que sean sostenibles, utilizando los recursos con mayor eficacia y promoviendo la adopción de tecnologías y procesos industriales limpios y ambientalmente racionales, y logrando que todos los países tomen medidas de acuerdo con sus capacidades respectivas</v>
          </cell>
          <cell r="E77" t="str">
            <v>5.5.2</v>
          </cell>
          <cell r="G77" t="str">
            <v>5.5.2 Proporción de mujeres en cargos directivos</v>
          </cell>
        </row>
        <row r="78">
          <cell r="C78" t="str">
            <v>9.5 Aumentar la investigación científica y mejorar la capacidad tecnológica de los sectores industriales de todos los países, en particular los países en desarrollo, entre otras cosas fomentando la innovación y aumentando considerablemente, de aquí a 2030, el número de personas que trabajan en investigación y desarrollo por millón de habitantes y los gastos de los sectores público y privado en investigación y desarrollo</v>
          </cell>
          <cell r="E78" t="str">
            <v>5.6.1</v>
          </cell>
          <cell r="G78" t="str">
            <v>5.6.1 Proporción de mujeres de entre 15 y 49 años que toman sus propias decisiones informadas sobre las relaciones sexuales, el uso de anticonceptivos y la atención de la salud reproductiva</v>
          </cell>
        </row>
        <row r="79">
          <cell r="C79" t="str">
            <v>9.a Facilitar el desarrollo de infraestructuras sostenibles y resilientes en los países en desarrollo mediante un mayor apoyo financiero, tecnológico y técnico a los países africanos, los países menos adelantados, los países en desarrollo sin litoral y los pequeños Estados insulares en desarrollo</v>
          </cell>
          <cell r="E79" t="str">
            <v>5.6.2</v>
          </cell>
          <cell r="G79" t="str">
            <v>5.6.2 Número de países con leyes y reglamentos que garantizan a los hombres y las mujeres a partir de los 15 años de edad un acceso pleno e igualitario a los servicios de salud sexual y reproductiva y a la información y educación al respecto</v>
          </cell>
        </row>
        <row r="80">
          <cell r="C80" t="str">
            <v>9.b Apoyar el desarrollo de tecnologías, la investigación y la innovación nacionales en los países en desarrollo, incluso garantizando un entorno normativo propicio a la diversificación industrial y la adición de valor a los productos básicos, entre otras cosas</v>
          </cell>
          <cell r="E80" t="str">
            <v>5.a.1</v>
          </cell>
          <cell r="G80" t="str">
            <v>5.a.1 a) Proporción del total de la población agrícola con derechos de propiedad o derechos seguros sobre tierras agrícolas, desglosada por sexo; y b) proporción de mujeres entre los propietarios o los titulares de derechos sobre tierras agrícolas, desglosada por tipo de tenencia</v>
          </cell>
        </row>
        <row r="81">
          <cell r="C81" t="str">
            <v>9.c Aumentar significativamente el acceso a la tecnología de la información y las comunicaciones y esforzarse por proporcionar acceso universal y asequible a Internet en los países menos adelantados de aquí a 2020</v>
          </cell>
          <cell r="E81" t="str">
            <v>5.a.2</v>
          </cell>
          <cell r="G81" t="str">
            <v>5.a.2 Proporción de países cuyo ordenamiento jurídico (incluido el derecho consuetudinario) garantiza la igualdad de derechos de la mujer a la propiedad o el control de las tierras</v>
          </cell>
        </row>
        <row r="82">
          <cell r="C82" t="str">
            <v>10.1 De aquí a 2030, lograr progresivamente y mantener el crecimiento de los ingresos del 40% más pobre de la población a una tasa superior a la media nacional</v>
          </cell>
          <cell r="E82" t="str">
            <v>5.b.1</v>
          </cell>
          <cell r="G82" t="str">
            <v>5.b.1 Proporción de personas que poseen un teléfono móvil, desglosada por sexo</v>
          </cell>
        </row>
        <row r="83">
          <cell r="C83" t="str">
            <v>10.2 De aquí a 2030, potenciar y promover la inclusión social, económica y política de todas las personas, independientemente de su edad, sexo, discapacidad, raza, etnia, origen, religión o situación económica u otra condición</v>
          </cell>
          <cell r="E83" t="str">
            <v>5.c.1</v>
          </cell>
          <cell r="G83" t="str">
            <v>5.c.1 Proporción de países con sistemas para el seguimiento de la igualdad de género y el empoderamiento de las mujeres y la asignación de fondos públicos para ese fin</v>
          </cell>
        </row>
        <row r="84">
          <cell r="C84" t="str">
            <v>10.3 Garantizar la igualdad de oportunidades y reducir la desigualdad de resultados, incluso eliminando las leyes, políticas y prácticas discriminatorias y promoviendo legislaciones, políticas y medidas adecuadas a ese respecto</v>
          </cell>
          <cell r="E84" t="str">
            <v>6.1.1</v>
          </cell>
          <cell r="G84" t="str">
            <v>6.1.1 Proporción de la población que utiliza servicios de suministro de agua potable gestionados sin riesgos</v>
          </cell>
        </row>
        <row r="85">
          <cell r="C85" t="str">
            <v>10.4 Adoptar políticas, especialmente fiscales, salariales y de protección social, y lograr progresivamente una mayor igualdad</v>
          </cell>
          <cell r="E85" t="str">
            <v>6.2.1</v>
          </cell>
          <cell r="G85" t="str">
            <v>6.2.1 Proporción de la población que utiliza: a) servicios de saneamiento gestionados sin riesgos y b) instalaciones para el lavado de manos con agua y jabón</v>
          </cell>
        </row>
        <row r="86">
          <cell r="C86" t="str">
            <v>10.5 Mejorar la reglamentación y vigilancia de las instituciones y los mercados financieros mundiales y fortalecer la aplicación de esos reglamentos</v>
          </cell>
          <cell r="E86" t="str">
            <v>6.3.1</v>
          </cell>
          <cell r="G86" t="str">
            <v>6.3.1 Proporción de los flujos de aguas residuales domésticas e industriales tratados de manera adecuada</v>
          </cell>
        </row>
        <row r="87">
          <cell r="C87" t="str">
            <v>10.6 Asegurar una mayor representación e intervención de los países en desarrollo en las decisiones adoptadas por las instituciones económicas y financieras internacionales para aumentar la eficacia, fiabilidad, rendición de cuentas y legitimidad de esas instituciones</v>
          </cell>
          <cell r="E87" t="str">
            <v>6.3.2</v>
          </cell>
          <cell r="G87" t="str">
            <v>6.3.2 Proporción de masas de agua de buena calidad</v>
          </cell>
        </row>
        <row r="88">
          <cell r="C88" t="str">
            <v>10.7 Facilitar la migración y la movilidad ordenadas, seguras, regulares y responsables de las personas, incluso mediante la aplicación de políticas migratorias planificadas y bien gestionadas</v>
          </cell>
          <cell r="E88" t="str">
            <v>6.4.1</v>
          </cell>
          <cell r="G88" t="str">
            <v>6.4.1 Cambio en el uso eficiente de los recursos hídricos con el paso del tiempo</v>
          </cell>
        </row>
        <row r="89">
          <cell r="C89" t="str">
            <v>10.a Aplicar el principio del trato especial y diferenciado para los países en desarrollo, en particular los países menos adelantados, de conformidad con los acuerdos de la Organización Mundial del Comercio</v>
          </cell>
          <cell r="E89" t="str">
            <v>6.4.2</v>
          </cell>
          <cell r="G89" t="str">
            <v>6.4.2 Nivel de estrés hídrico: extracción de agua dulce en proporción a los recursos de agua dulce disponibles</v>
          </cell>
        </row>
        <row r="90">
          <cell r="C90" t="str">
            <v>10.b Fomentar la asistencia oficial para el desarrollo y las corrientes financieras, incluida la inversión extranjera directa, para los Estados con mayores necesidades, en particular los países menos adelantados, los países africanos, los pequeños Estados insulares en desarrollo y los países en desarrollo sin litoral, en consonancia con sus planes y programas nacionales</v>
          </cell>
          <cell r="E90" t="str">
            <v>6.5.1</v>
          </cell>
          <cell r="G90" t="str">
            <v>6.5.1 Grado de gestión integrada de los recursos hídricos</v>
          </cell>
        </row>
        <row r="91">
          <cell r="C91" t="str">
            <v>10.c De aquí a 2030, reducir a menos del 3% los costos de transacción de las remesas de los migrantes y eliminar los corredores de remesas con un costo superior al 5%</v>
          </cell>
          <cell r="E91" t="str">
            <v>6.5.2</v>
          </cell>
          <cell r="G91" t="str">
            <v>6.5.2 Proporción de la superficie de cuencas transfronterizas sujetas a arreglos operacionales para la cooperación en materia de aguas</v>
          </cell>
        </row>
        <row r="92">
          <cell r="C92" t="str">
            <v>11.1 De aquí a 2030, asegurar el acceso de todas las personas a viviendas y servicios básicos adecuados, seguros y asequibles y mejorar los barrios marginales</v>
          </cell>
          <cell r="E92" t="str">
            <v>6.6.1</v>
          </cell>
          <cell r="G92" t="str">
            <v>6.6.1 Cambio en la extensión de los ecosistemas relacionados con el agua con el paso del tiempo</v>
          </cell>
        </row>
        <row r="93">
          <cell r="C93" t="str">
            <v>11.2 De aquí a 2030, proporcionar acceso a sistemas de transporte seguros, asequibles, accesibles y sostenibles para todos y mejorar la seguridad vial, en particular mediante la ampliación del transporte público, prestando especial atención a las necesidades de las personas en situación de vulnerabilidad, las mujeres, los niños, las personas con discapacidad y las personas de edad</v>
          </cell>
          <cell r="E93" t="str">
            <v>6.a.1</v>
          </cell>
          <cell r="G93" t="str">
            <v>6.a.1 Volumen de la asistencia oficial para el desarrollo destinada al agua y el saneamiento que forma parte de un plan de gastos coordinados por el gobierno</v>
          </cell>
        </row>
        <row r="94">
          <cell r="C94" t="str">
            <v>11.3 De aquí a 2030, aumentar la urbanización inclusiva y sostenible y la capacidad para la planificación y la gestión participativas, integradas y sostenibles de los asentamientos humanos en todos los países</v>
          </cell>
          <cell r="E94" t="str">
            <v>6.b.1</v>
          </cell>
          <cell r="G94" t="str">
            <v>6.b.1 Proporción de dependencias administrativas locales que han establecido políticas y procedimientos operacionales para la participación de las comunidades locales en la gestión del agua y el saneamiento</v>
          </cell>
        </row>
        <row r="95">
          <cell r="C95" t="str">
            <v>11.4 Redoblar los esfuerzos para proteger y salvaguardar el patrimonio cultural y natural del mundo</v>
          </cell>
          <cell r="E95" t="str">
            <v>7.1.1</v>
          </cell>
          <cell r="G95" t="str">
            <v>7.1.1 Proporción de la población que tiene acceso a la electricidad</v>
          </cell>
        </row>
        <row r="96">
          <cell r="C96" t="str">
            <v>11.5 De aquí a 2030, reducir significativamente el número de muertes causadas por los desastres, incluidos los relacionados con el agua, y de personas afectadas por ellos, y reducir considerablemente las pérdidas económicas directas provocadas por los desastres en comparación con el producto interno bruto mundial, haciendo especial hincapié en la protección de los pobres y las personas en situaciones de vulnerabilidad</v>
          </cell>
          <cell r="E96" t="str">
            <v>7.1.2</v>
          </cell>
          <cell r="G96" t="str">
            <v>7.1.2 Proporción de la población cuya fuente primaria de energía son los combustibles y tecnologías limpios</v>
          </cell>
        </row>
        <row r="97">
          <cell r="C97" t="str">
            <v>11.6 De aquí a 2030, reducir el impacto ambiental negativo per cápita de las ciudades, incluso prestando especial atención a la calidad del aire y la gestión de los desechos municipales y de otro tipo</v>
          </cell>
          <cell r="E97" t="str">
            <v>7.2.1</v>
          </cell>
          <cell r="G97" t="str">
            <v>7.2.1 Proporción de energía renovable en el consumo final total de energía</v>
          </cell>
        </row>
        <row r="98">
          <cell r="C98" t="str">
            <v>11.7 De aquí a 2030, proporcionar acceso universal a zonas verdes y espacios públicos seguros, inclusivos y accesibles, en particular para las mujeres y los niños, las personas de edad y las personas con discapacidad</v>
          </cell>
          <cell r="E98" t="str">
            <v>7.3.1</v>
          </cell>
          <cell r="G98" t="str">
            <v>7.3.1 Intensidad energética medida en función de la energía primaria y el PIB</v>
          </cell>
        </row>
        <row r="99">
          <cell r="C99" t="str">
            <v>11.a Apoyar los vínculos económicos, sociales y ambientales positivos entre las zonas urbanas, periurbanas y rurales fortaleciendo la planificación del desarrollo nacional y regional</v>
          </cell>
          <cell r="E99" t="str">
            <v>7.a.1</v>
          </cell>
          <cell r="G99" t="str">
            <v>7.a.1 Corrientes financieras internacionales hacia los países en desarrollo para apoyar la investigación y el desarrollo de energías limpias y la producción de energía renovable, incluidos los sistemas híbridos</v>
          </cell>
        </row>
        <row r="100">
          <cell r="C100" t="str">
            <v>11.b De aquí a 2020, aumentar considerablemente el número de ciudades y asentamientos humanos que adoptan e implementan políticas y planes integrados para promover la inclusión, el uso eficiente de los recursos, la mitigación del cambio climático y la adaptación a él y la resiliencia ante los desastres, y desarrollar y poner en práctica, en consonancia con el Marco de Sendái para la Reducción del Riesgo de Desastres 2015‑2030, la gestión integral de los riesgos de desastre a todos los niveles</v>
          </cell>
          <cell r="E100" t="str">
            <v>7.b.1</v>
          </cell>
          <cell r="G100" t="str">
            <v>7.b.1 Capacidad instalada de generación de energía renovable en los países en desarrollo (expresada en vatios per cápita)</v>
          </cell>
        </row>
        <row r="101">
          <cell r="C101" t="str">
            <v>11.c Proporcionar apoyo a los países menos adelantados, incluso mediante asistencia financiera y técnica, para que puedan construir edificios sostenibles y resilientes utilizando materiales locales</v>
          </cell>
          <cell r="E101" t="str">
            <v>8.1.1.</v>
          </cell>
          <cell r="G101" t="str">
            <v>8.1.1 Tasa de crecimiento anual del PIB real per cápita</v>
          </cell>
        </row>
        <row r="102">
          <cell r="C102" t="str">
            <v>12.1 Aplicar el Marco Decenal de Programas sobre Modalidades de Consumo y Producción Sostenibles, con la participación de todos los países y bajo el liderazgo de los países desarrollados, teniendo en cuenta el grado de desarrollo y las capacidades de los países en desarrollo</v>
          </cell>
          <cell r="E102" t="str">
            <v>8.2.1</v>
          </cell>
          <cell r="G102" t="str">
            <v>8.2.1 Tasa de crecimiento anual del PIB real por persona empleada</v>
          </cell>
        </row>
        <row r="103">
          <cell r="C103" t="str">
            <v>12.2 De aquí a 2030, lograr la gestión sostenible y el uso eficiente de los recursos naturales</v>
          </cell>
          <cell r="E103" t="str">
            <v>8.3.1</v>
          </cell>
          <cell r="G103" t="str">
            <v>8.3.1 Proporción de empleo informal con respecto al empleo total, desglosada por sector y sexo</v>
          </cell>
        </row>
        <row r="104">
          <cell r="C104" t="str">
            <v>12.3 De aquí a 2030, reducir a la mitad el desperdicio de alimentos per cápita mundial en la venta al por menor y a nivel de los consumidores y reducir las pérdidas de alimentos en las cadenas de producción y suministro, incluidas las pérdidas posteriores a la cosecha</v>
          </cell>
          <cell r="E104" t="str">
            <v>8.4.1</v>
          </cell>
          <cell r="G104" t="str">
            <v>8.4.1 Huella material en términos absolutos, huella material per cápita y huella material por PIB</v>
          </cell>
        </row>
        <row r="105">
          <cell r="C105" t="str">
            <v>12.4 De aquí a 2020, lograr la gestión ecológicamente racional de los productos químicos y de todos los desechos a lo largo de su ciclo de vida, de conformidad con los marcos internacionales convenidos, y reducir significativamente su liberación a la atmósfera, el agua y el suelo a fin de minimizar sus efectos adversos en la salud humana y el medio ambiente</v>
          </cell>
          <cell r="E105" t="str">
            <v>8.4.2</v>
          </cell>
          <cell r="G105" t="str">
            <v>8.4.2 Consumo material interno en términos absolutos, consumo material interno per cápita y consumo material interno por PIB</v>
          </cell>
        </row>
        <row r="106">
          <cell r="C106" t="str">
            <v>12.5 De aquí a 2030, reducir considerablemente la generación de desechos mediante actividades de prevención, reducción, reciclado y reutilización</v>
          </cell>
          <cell r="E106" t="str">
            <v>8.5.1</v>
          </cell>
          <cell r="G106" t="str">
            <v>8.5.1 Ingreso medio por hora de las personas empleadas, desglosado por sexo, edad, ocupación y personas con discapacidad</v>
          </cell>
        </row>
        <row r="107">
          <cell r="C107" t="str">
            <v>12.6 Alentar a las empresas, en especial las grandes empresas y las empresas transnacionales, a que adopten prácticas sostenibles e incorporen información sobre la sostenibilidad en su ciclo de presentación de informes</v>
          </cell>
          <cell r="E107" t="str">
            <v>8.5.2</v>
          </cell>
          <cell r="G107" t="str">
            <v>8.5.2 Tasa de desempleo, desglosada por sexo, edad y personas con discapacidad</v>
          </cell>
        </row>
        <row r="108">
          <cell r="C108" t="str">
            <v>12.7 Promover prácticas de adquisición pública que sean sostenibles, de conformidad con las políticas y prioridades nacionales</v>
          </cell>
          <cell r="E108" t="str">
            <v>8.6.1</v>
          </cell>
          <cell r="G108" t="str">
            <v>8.6.1 Proporción de jóvenes (entre 15 y 24 años) que no cursan estudios, no están empleados ni reciben capacitación</v>
          </cell>
        </row>
        <row r="109">
          <cell r="C109" t="str">
            <v>12.8 De aquí a 2030, asegurar que las personas de todo el mundo tengan la información y los conocimientos pertinentes para el desarrollo sostenible y los estilos de vida en armonía con la naturaleza</v>
          </cell>
          <cell r="E109" t="str">
            <v>8.7.1</v>
          </cell>
          <cell r="G109" t="str">
            <v>8.7.1 Proporción y número de niños de entre 5 y 17 años que realizan trabajo infantil, desglosados por sexo y edad</v>
          </cell>
        </row>
        <row r="110">
          <cell r="C110" t="str">
            <v>12.a Ayudar a los países en desarrollo a fortalecer su capacidad científica y tecnológica para avanzar hacia modalidades de consumo y producción más sostenibles</v>
          </cell>
          <cell r="E110" t="str">
            <v>8.8.1</v>
          </cell>
          <cell r="G110" t="str">
            <v>8.8.1 Lesiones ocupacionales mortales y no mortales por cada 100.000 trabajadores, desglosadas por sexo y estatus migratorio</v>
          </cell>
        </row>
        <row r="111">
          <cell r="C111" t="str">
            <v>12.b Elaborar y aplicar instrumentos para vigilar los efectos en el desarrollo sostenible, a fin de lograr un turismo sostenible que cree puestos de trabajo y promueva la cultura y los productos locales</v>
          </cell>
          <cell r="E111" t="str">
            <v>8.8.2</v>
          </cell>
          <cell r="G111" t="str">
            <v>8.8.2 Nivel de cumplimiento nacional de los derechos laborales (libertad de asociación y negociación colectiva) con arreglo a las fuentes textuales de la Organización Internacional del Trabajo (OIT) y la legislación interna, desglosado por sexo y estatus migratorio</v>
          </cell>
        </row>
        <row r="112">
          <cell r="C112" t="str">
            <v>12.c Racionalizar los subsidios ineficientes a los combustibles fósiles que fomentan el consumo antieconómico eliminando las distorsiones del mercado, de acuerdo con las circunstancias nacionales, incluso mediante la reestructuración de los sistemas tributarios y la eliminación gradual de los subsidios perjudiciales, cuando existan, para reflejar su impacto ambiental, teniendo plenamente en cuenta las necesidades y condiciones específicas de los países en desarrollo y minimizando los posibles efectos adversos en su desarrollo, de manera que se proteja a los pobres y a las comunidades afectadas</v>
          </cell>
          <cell r="E112" t="str">
            <v>8.9.1</v>
          </cell>
          <cell r="G112" t="str">
            <v>8.9.1 PIB generado directamente por el turismo en proporción al PIB total y a la tasa de crecimiento</v>
          </cell>
        </row>
        <row r="113">
          <cell r="C113" t="str">
            <v>13.1 Fortalecer la resiliencia y la capacidad de adaptación a los riesgos relacionados con el clima y los desastres naturales en todos los países</v>
          </cell>
          <cell r="E113" t="str">
            <v>8.10.1</v>
          </cell>
          <cell r="G113" t="str">
            <v>8.10.1 a) Número de sucursales de bancos comerciales por cada 100.000 adultos y b) número de cajeros automáticos por cada 100.000 adultos</v>
          </cell>
        </row>
        <row r="114">
          <cell r="C114" t="str">
            <v>13.2 Incorporar medidas relativas al cambio climático en las políticas, estrategias y planes nacionales</v>
          </cell>
          <cell r="E114" t="str">
            <v>8.10.2</v>
          </cell>
          <cell r="G114" t="str">
            <v>8.10.2 Proporción de adultos (a partir de 15 años de edad) que tienen una cuenta en un banco u otra institución financiera o un proveedor de servicios de dinero móvil</v>
          </cell>
        </row>
        <row r="115">
          <cell r="C115" t="str">
            <v>13.3 Mejorar la educación, la sensibilización y la capacidad humana e institucional respecto de la mitigación del cambio climático, la adaptación a él, la reducción de sus efectos y la alerta temprana</v>
          </cell>
          <cell r="E115" t="str">
            <v>8.a.1</v>
          </cell>
          <cell r="G115" t="str">
            <v>8.a.1 Compromisos y desembolsos en relación con la iniciativa Ayuda para el Comercio</v>
          </cell>
        </row>
        <row r="116">
          <cell r="C116" t="str">
            <v>13.a Cumplir el compromiso de los países desarrollados que son partes en la Convención Marco de las Naciones Unidas sobre el Cambio Climático de lograr para el año 2020 el objetivo de movilizar conjuntamente 100.000 millones de dólares anuales procedentes de todas las fuentes a fin de atender las necesidades de los países en desarrollo respecto de la adopción de medidas concretas de mitigación y la transparencia de su aplicación, y poner en pleno funcionamiento el Fondo Verde para el Clima capitalizándolo lo antes posible</v>
          </cell>
          <cell r="E116" t="str">
            <v>8.b.1</v>
          </cell>
          <cell r="G116" t="str">
            <v>8.b.1 Existencia de una estrategia nacional organizada y en marcha para el empleo de los jóvenes, como estrategia independiente o como parte de una estrategia nacional de empleo</v>
          </cell>
        </row>
        <row r="117">
          <cell r="C117" t="str">
            <v>13.b Promover mecanismos para aumentar la capacidad para la planificación y gestión eficaces en relación con el cambio climático en los países menos adelantados y los pequeños Estados insulares en desarrollo, haciendo particular hincapié en las mujeres, los jóvenes y las comunidades locales y marginadas</v>
          </cell>
          <cell r="E117" t="str">
            <v>9.1.1</v>
          </cell>
          <cell r="G117" t="str">
            <v>9.1.1 Proporción de la población rural que vive a menos de 2 km de una carretera transitable todo el año</v>
          </cell>
        </row>
        <row r="118">
          <cell r="C118" t="str">
            <v>14.1 De aquí a 2025, prevenir y reducir significativamente la contaminación marina de todo tipo, en particular la producida por actividades realizadas en tierra, incluidos los detritos marinos y la polución por nutrientes</v>
          </cell>
          <cell r="E118" t="str">
            <v>9.1.2</v>
          </cell>
          <cell r="G118" t="str">
            <v>9.1.2 Volumen de transporte de pasajeros y carga, desglosado por medio de transporte</v>
          </cell>
        </row>
        <row r="119">
          <cell r="C119" t="str">
            <v>14.2 De aquí a 2020, gestionar y proteger sosteniblemente los ecosistemas marinos y costeros para evitar efectos adversos importantes, incluso fortaleciendo su resiliencia, y adoptar medidas para restaurarlos a fin de restablecer la salud y la productividad de los océanos</v>
          </cell>
          <cell r="E119" t="str">
            <v>9.2.1</v>
          </cell>
          <cell r="G119" t="str">
            <v>9.2.1 Valor añadido del sector manufacturo en proporción al PIB y per cápita</v>
          </cell>
        </row>
        <row r="120">
          <cell r="C120" t="str">
            <v>14.3 Minimizar y abordar los efectos de la acidificación de los océanos, incluso mediante una mayor cooperación científica a todos los niveles</v>
          </cell>
          <cell r="E120" t="str">
            <v>9.2.2</v>
          </cell>
          <cell r="G120" t="str">
            <v>9.2.2 Empleo del sector manufacturero en proporción al empleo total</v>
          </cell>
        </row>
        <row r="121">
          <cell r="C121" t="str">
            <v>14.4 De aquí a 2020, reglamentar eficazmente la explotación pesquera y poner fin a la pesca excesiva, la pesca ilegal, no declarada y no reglamentada y las prácticas pesqueras destructivas, y aplicar planes de gestión con fundamento científico a fin de restablecer las poblaciones de peces en el plazo más breve posible, al menos alcanzando niveles que puedan producir el máximo rendimiento sostenible de acuerdo con sus características biológicas</v>
          </cell>
          <cell r="E121" t="str">
            <v>9.3.1</v>
          </cell>
          <cell r="G121" t="str">
            <v>9.3.1 Proporción del valor añadido total del sector industrial correspondiente a las pequeñas industrias</v>
          </cell>
        </row>
        <row r="122">
          <cell r="C122" t="str">
            <v>14.5 De aquí a 2020, conservar al menos el 10% de las zonas costeras y marinas, de conformidad con las leyes nacionales y el derecho internacional y sobre la base de la mejor información científica disponible</v>
          </cell>
          <cell r="E122" t="str">
            <v>9.3.2</v>
          </cell>
          <cell r="G122" t="str">
            <v>9.3.2 Proporción de las pequeñas industrias que han obtenido un préstamo o una línea de crédito</v>
          </cell>
        </row>
        <row r="123">
          <cell r="C123" t="str">
            <v>14.6 De aquí a 2020, prohibir ciertas formas de subvenciones a la pesca que contribuyen a la sobrecapacidad y la pesca excesiva, eliminar las subvenciones que contribuyen a la pesca ilegal, no declarada y no reglamentada y abstenerse de introducir nuevas subvenciones de esa índole, reconociendo que la negociación sobre las subvenciones a la pesca en el marco de la Organización Mundial del Comercio debe incluir un trato especial y diferenciado, apropiado y efectivo para los países en desarrollo y los países menos adelantados4</v>
          </cell>
          <cell r="E123" t="str">
            <v>9.4.1</v>
          </cell>
          <cell r="G123" t="str">
            <v>9.4.1 Emisiones de CO2 por unidad de valor añadido</v>
          </cell>
        </row>
        <row r="124">
          <cell r="C124" t="str">
            <v>14.7 De aquí a 2030, aumentar los beneficios económicos que los pequeños Estados insulares en desarrollo y los países menos adelantados obtienen del uso sostenible de los recursos marinos, en particular mediante la gestión sostenible de la pesca, la acuicultura y el turismo</v>
          </cell>
          <cell r="E124" t="str">
            <v>9.5.1</v>
          </cell>
          <cell r="G124" t="str">
            <v>9.5.1 Gastos en investigación y desarrollo en proporción al PIB</v>
          </cell>
        </row>
        <row r="125">
          <cell r="C125" t="str">
            <v>14.a Aumentar los conocimientos científicos, desarrollar la capacidad de investigación y transferir tecnología marina, teniendo en cuenta los Criterios y Directrices para la Transferencia de Tecnología Marina de la Comisión Oceanográfica Intergubernamental, a fin de mejorar la salud de los océanos y potenciar la contribución de la biodiversidad marina al desarrollo de los países en desarrollo, en particular los pequeños Estados insulares en desarrollo y los países menos adelantados</v>
          </cell>
          <cell r="E125" t="str">
            <v>9.5.2</v>
          </cell>
          <cell r="G125" t="str">
            <v>9.5.2 Número de investigadores (en equivalente a tiempo completo) por cada millón de habitantes</v>
          </cell>
        </row>
        <row r="126">
          <cell r="C126" t="str">
            <v>14.b Facilitar el acceso de los pescadores artesanales a los recursos marinos y los mercados</v>
          </cell>
          <cell r="E126" t="str">
            <v>9.a.1</v>
          </cell>
          <cell r="G126" t="str">
            <v>9.a.1 Total de apoyo internacional oficial (asistencia oficial para el desarrollo más otras corrientes oficiales de recursos) destinado a la infraestructura</v>
          </cell>
        </row>
        <row r="127">
          <cell r="C127" t="str">
            <v>14.c Mejorar la conservación y el uso sostenible de los océanos y sus recursos aplicando el derecho internacional reflejado en la Convención de las Naciones Unidas sobre el Derecho del Mar, que constituye el marco jurídico para la conservación y la utilización sostenible de los océanos y sus recursos, como se recuerda en el párrafo 158 del documento “El futuro que queremos”</v>
          </cell>
          <cell r="E127" t="str">
            <v>9.b.1</v>
          </cell>
          <cell r="G127" t="str">
            <v>9.b.1 Proporción del valor añadido por la industria de tecnología mediana y alta en el valor añadido total</v>
          </cell>
        </row>
        <row r="128">
          <cell r="C128" t="str">
            <v>15.1 De aquí a 2020, asegurar la conservación, el restablecimiento y el uso sostenible de los ecosistemas terrestres y los ecosistemas interiores de agua dulce y sus servicios, en particular los bosques, los humedales, las montañas y las zonas áridas, en consonancia con las obligaciones contraídas en virtud de acuerdos internacionales</v>
          </cell>
          <cell r="E128" t="str">
            <v>9.c.1</v>
          </cell>
          <cell r="G128" t="str">
            <v>9.c.1 Proporción de la población con cobertura de red móvil, desglosada por tecnología</v>
          </cell>
        </row>
        <row r="129">
          <cell r="C129" t="str">
            <v>15.2 De aquí a 2020, promover la puesta en práctica de la gestión sostenible de todos los tipos de bosques, detener la deforestación, recuperar los bosques degradados y aumentar considerablemente la forestación y la reforestación a nivel mundial</v>
          </cell>
          <cell r="E129" t="str">
            <v>10.1.1</v>
          </cell>
          <cell r="G129" t="str">
            <v>10.1.1 Tasas de crecimiento per cápita de los gastos o ingresos de los hogares del 40% más pobre de la población y la población total</v>
          </cell>
        </row>
        <row r="130">
          <cell r="C130" t="str">
            <v>15.3 De aquí a 2030, luchar contra la desertificación, rehabilitar las tierras y los suelos degradados, incluidas las tierras afectadas por la desertificación, la sequía y las inundaciones, y procurar lograr un mundo con efecto neutro en la degradación de las tierras</v>
          </cell>
          <cell r="E130" t="str">
            <v>10.2.1</v>
          </cell>
          <cell r="G130" t="str">
            <v>10.2.1 Proporción de personas que viven por debajo del 50% de la mediana de los ingresos, desglosada por sexo, edad y personas con discapacidad</v>
          </cell>
        </row>
        <row r="131">
          <cell r="C131" t="str">
            <v>15.4 De aquí a 2030, asegurar la conservación de los ecosistemas montañosos, incluida su diversidad biológica, a fin de mejorar su capacidad de proporcionar beneficios esenciales para el desarrollo sostenible</v>
          </cell>
          <cell r="E131" t="str">
            <v>10.3.1</v>
          </cell>
          <cell r="G131" t="str">
            <v>10.3.1 Proporción de la población que declara haberse sentido personalmente discriminada o acosada en los últimos 12 meses por motivos de discriminación prohibidos por el derecho internacional de los derechos humanos</v>
          </cell>
        </row>
        <row r="132">
          <cell r="C132" t="str">
            <v>15.5 Adoptar medidas urgentes y significativas para reducir la degradación de los hábitats naturales, detener la pérdida de biodiversidad y, de aquí a 2020, proteger las especies amenazadas y evitar su extinción</v>
          </cell>
          <cell r="E132" t="str">
            <v>10.4.1</v>
          </cell>
          <cell r="G132" t="str">
            <v>10.4.1 Proporción del PIB generada por el trabajo</v>
          </cell>
        </row>
        <row r="133">
          <cell r="C133" t="str">
            <v>15.6 Promover la participación justa y equitativa en los beneficios derivados de la utilización de los recursos genéticos y promover el acceso adecuado a esos recursos, según lo convenido internacionalmente</v>
          </cell>
          <cell r="E133" t="str">
            <v>10.4.2</v>
          </cell>
          <cell r="G133" t="str">
            <v>10.4.2 	Efecto redistributivo de la política fiscal2</v>
          </cell>
        </row>
        <row r="134">
          <cell r="C134" t="str">
            <v>15.7 Adoptar medidas urgentes para poner fin a la caza furtiva y el tráfico de especies protegidas de flora y fauna y abordar tanto la demanda como la oferta de productos ilegales de flora y fauna silvestres</v>
          </cell>
          <cell r="E134" t="str">
            <v>10.5.1</v>
          </cell>
          <cell r="G134" t="str">
            <v>10.5.1 Indicadores de solidez financiera</v>
          </cell>
        </row>
        <row r="135">
          <cell r="C135" t="str">
            <v>15.8 De aquí a 2020, adoptar medidas para prevenir la introducción de especies exóticas invasoras y reducir significativamente sus efectos en los ecosistemas terrestres y acuáticos y controlar o erradicar las especies prioritarias</v>
          </cell>
          <cell r="E135" t="str">
            <v>10.6.1</v>
          </cell>
          <cell r="G135" t="str">
            <v>10.6.1 Proporción de miembros y derechos de voto de los países en desarrollo en organizaciones internacionales</v>
          </cell>
        </row>
        <row r="136">
          <cell r="C136" t="str">
            <v>15.9 De aquí a 2020, integrar los valores de los ecosistemas y la biodiversidad en la planificación, los procesos de desarrollo, las estrategias de reducción de la pobreza y la contabilidad nacionales y locales</v>
          </cell>
          <cell r="E136" t="str">
            <v>10.7.1</v>
          </cell>
          <cell r="G136" t="str">
            <v>10.7.1 Costo de la contratación sufragado por el empleado en proporción a los ingresos mensuales percibidos en el país de destino</v>
          </cell>
        </row>
        <row r="137">
          <cell r="C137" t="str">
            <v>15.a Movilizar y aumentar significativamente los recursos financieros procedentes de todas las fuentes para conservar y utilizar de forma sostenible la biodiversidad y los ecosistemas</v>
          </cell>
          <cell r="E137" t="str">
            <v>10.7.2</v>
          </cell>
          <cell r="G137" t="str">
            <v>10.7.2 Número de países que han aplicado políticas migratorias bien gestionadas que facilitan la migración y la movilidad ordenadas, seguras, regulares y responsables de las personas</v>
          </cell>
        </row>
        <row r="138">
          <cell r="C138" t="str">
            <v>15.b Movilizar recursos considerables de todas las fuentes y a todos los niveles para financiar la gestión forestal sostenible y proporcionar incentivos adecuados a los países en desarrollo para que promuevan dicha gestión, en particular con miras a la conservación y la reforestación</v>
          </cell>
          <cell r="E138" t="str">
            <v>10.7.3</v>
          </cell>
          <cell r="G138" t="str">
            <v>10.7.3 	Número de personas que murieron o desaparecieron en el proceso de migración hacia un destino internacionali</v>
          </cell>
        </row>
        <row r="139">
          <cell r="C139" t="str">
            <v>15.c Aumentar el apoyo mundial a la lucha contra la caza furtiva y el tráfico de especies protegidas, incluso aumentando la capacidad de las comunidades locales para perseguir oportunidades de subsistencia sostenibles</v>
          </cell>
          <cell r="E139" t="str">
            <v>10.7.4</v>
          </cell>
          <cell r="G139" t="str">
            <v>10.7.4 	Proporción de la población integrada por refugiados, desglosada por país de origen</v>
          </cell>
        </row>
        <row r="140">
          <cell r="C140" t="str">
            <v>16.1 Reducir significativamente todas las formas de violencia y las correspondientes tasas de mortalidad en todo el mundo</v>
          </cell>
          <cell r="E140" t="str">
            <v>10.a.1</v>
          </cell>
          <cell r="G140" t="str">
            <v>10.a.1 Proporción de líneas arancelarias que se aplican a las importaciones de los países menos adelantados y los países en desarrollo con arancel cero</v>
          </cell>
        </row>
        <row r="141">
          <cell r="C141" t="str">
            <v>16.2 Poner fin al maltrato, la explotación, la trata y todas las formas de violencia y tortura contra los niños</v>
          </cell>
          <cell r="E141" t="str">
            <v>10.b.1</v>
          </cell>
          <cell r="G141" t="str">
            <v>10.b.1 Corrientes totales de recursos para el desarrollo, desglosadas por país receptor y país donante y por tipo de corriente (por ejemplo, asistencia oficial para el desarrollo, inversión extranjera directa y otras corrientes)</v>
          </cell>
        </row>
        <row r="142">
          <cell r="C142" t="str">
            <v>16.3 Promover el estado de derecho en los planos nacional e internacional y garantizar la igualdad de acceso a la justicia para todos</v>
          </cell>
          <cell r="E142" t="str">
            <v>10.c.1</v>
          </cell>
          <cell r="G142" t="str">
            <v>10.c.1 Costo de las remesas en proporción a las sumas remitidas</v>
          </cell>
        </row>
        <row r="143">
          <cell r="C143" t="str">
            <v>16.4 De aquí a 2030, reducir significativamente las corrientes financieras y de armas ilícitas, fortalecer la recuperación y devolución de los activos robados y luchar contra todas las formas de delincuencia organizada</v>
          </cell>
          <cell r="E143" t="str">
            <v>11.1.1</v>
          </cell>
          <cell r="G143" t="str">
            <v>11.1.1 Proporción de la población urbana que vive en barrios marginales, asentamientos informales o viviendas inadecuadas</v>
          </cell>
        </row>
        <row r="144">
          <cell r="C144" t="str">
            <v>16.5 Reducir considerablemente la corrupción y el soborno en todas sus formas</v>
          </cell>
          <cell r="E144" t="str">
            <v>11.2.1</v>
          </cell>
          <cell r="G144" t="str">
            <v>11.2.1 Proporción de la población que tiene fácil acceso al transporte público, desglosada por sexo, edad y personas con discapacidad</v>
          </cell>
        </row>
        <row r="145">
          <cell r="C145" t="str">
            <v>16.6 Crear a todos los niveles instituciones eficaces y transparentes que rindan cuentas</v>
          </cell>
          <cell r="E145" t="str">
            <v>11.3.1</v>
          </cell>
          <cell r="G145" t="str">
            <v>11.3.1 Relación entre la tasa de consumo de tierras y la tasa de crecimiento de la población</v>
          </cell>
        </row>
        <row r="146">
          <cell r="C146" t="str">
            <v>16.7 Garantizar la adopción en todos los niveles de decisiones inclusivas, participativas y representativas que respondan a las necesidades</v>
          </cell>
          <cell r="E146" t="str">
            <v>11.3.2</v>
          </cell>
          <cell r="G146" t="str">
            <v>11.3.2 Proporción de ciudades que cuentan con una estructura de participación directa de la sociedad civil en la planificación y la gestión urbanas y funcionan con regularidad y democráticamente</v>
          </cell>
        </row>
        <row r="147">
          <cell r="C147" t="str">
            <v>16.8 Ampliar y fortalecer la participación de los países en desarrollo en las instituciones de gobernanza mundial</v>
          </cell>
          <cell r="E147" t="str">
            <v>11.4.1</v>
          </cell>
          <cell r="G147" t="str">
            <v>11.4.1 Total de gastos per cápita destinados a la preservación, protección y conservación de todo el patrimonio cultural y natural, desglosado por fuente de financiación (pública y privada), tipo de patrimonio (cultural y natural) y nivel de gobierno (nacional, regional y local/municipal)</v>
          </cell>
        </row>
        <row r="148">
          <cell r="C148" t="str">
            <v>16.9 De aquí a 2030, proporcionar acceso a una identidad jurídica para todos, en particular mediante el registro de nacimientos</v>
          </cell>
          <cell r="E148" t="str">
            <v>11.5.1</v>
          </cell>
          <cell r="G148" t="str">
            <v>11.5.1 Número de personas muertas, desaparecidas y afectadas directamente atribuido a desastres por cada 100.000 personas</v>
          </cell>
        </row>
        <row r="149">
          <cell r="C149" t="str">
            <v>16.10 Garantizar el acceso público a la información y proteger las libertades fundamentales, de conformidad con las leyes nacionales y los acuerdos internacionales</v>
          </cell>
          <cell r="E149" t="str">
            <v>11.5.2</v>
          </cell>
          <cell r="G149" t="str">
            <v>11.5.2 Pérdidas económicas directas en relación con el PIB mundial, daños en la infraestructura esencial y número de interrupciones de los servicios básicos atribuidos a desastres</v>
          </cell>
        </row>
        <row r="150">
          <cell r="C150" t="str">
            <v>16.a Fortalecer las instituciones nacionales pertinentes, incluso mediante la cooperación internacional, para crear a todos los niveles, particularmente en los países en desarrollo, la capacidad de prevenir la violencia y combatir el terrorismo y la delincuencia</v>
          </cell>
          <cell r="E150" t="str">
            <v>11.6.1</v>
          </cell>
          <cell r="G150" t="str">
            <v>11.6.1 Proporción de residuos sólidos municipales recogidos y administrados en instalaciones controladas con respecto al total de residuos municipales generados, desglosada por ciudad</v>
          </cell>
        </row>
        <row r="151">
          <cell r="C151" t="str">
            <v>16.b Promover y aplicar leyes y políticas no discriminatorias en favor del desarrollo sostenible</v>
          </cell>
          <cell r="E151" t="str">
            <v>11.6.2</v>
          </cell>
          <cell r="G151" t="str">
            <v>11.6.2 Niveles medios anuales de partículas finas en suspensión (por ejemplo, PM2.5 y PM10) en las ciudades (ponderados según la población)</v>
          </cell>
        </row>
        <row r="152">
          <cell r="C152" t="str">
            <v>17.1 Fortalecer la movilización de recursos internos, incluso mediante la prestación de apoyo internacional a los países en desarrollo, con el fin de mejorar la capacidad nacional para recaudar ingresos fiscales y de otra índole</v>
          </cell>
          <cell r="E152" t="str">
            <v>11.7.1</v>
          </cell>
          <cell r="G152" t="str">
            <v>11.7.1 Proporción media de la superficie edificada de las ciudades que se dedica a espacios abiertos para uso público de todos, desglosada por sexo, edad y personas con discapacidad</v>
          </cell>
        </row>
        <row r="153">
          <cell r="C153" t="str">
            <v>17.2 Velar por que los países desarrollados cumplan plenamente sus compromisos en relación con la asistencia oficial para el desarrollo, incluido el compromiso de numerosos países desarrollados de alcanzar el objetivo de destinar el 0,7% del ingreso nacional bruto a la asistencia oficial para el desarrollo de los países en desarrollo y entre el 0,15% y el 0,20% del ingreso nacional bruto a la asistencia oficial para el desarrollo de los países menos adelantados; se alienta a los proveedores de asistencia oficial para el desarrollo a que consideren la posibilidad de fijar una meta para destinar al menos el 0,20% del ingreso nacional bruto a la asistencia oficial para el desarrollo de los países menos adelantados</v>
          </cell>
          <cell r="E153" t="str">
            <v>11.7.2</v>
          </cell>
          <cell r="G153" t="str">
            <v>11.7.2 Proporción de personas que han sido víctimas de acoso físico o sexual en los últimos 12 meses, desglosada por sexo, edad, grado de discapacidad y lugar del hecho</v>
          </cell>
        </row>
        <row r="154">
          <cell r="C154" t="str">
            <v>17.3 Movilizar recursos financieros adicionales de múltiples fuentes para los países en desarrollo</v>
          </cell>
          <cell r="E154" t="str">
            <v>11.a.1</v>
          </cell>
          <cell r="G154" t="str">
            <v>11.a.1 Número de países que cuentan con políticas urbanas nacionales o planes de desarrollo regionales que a) responden a la dinámica de la población, b) garantizan un desarrollo territorial equilibrado y c) aumentan el margen fiscal local</v>
          </cell>
        </row>
        <row r="155">
          <cell r="C155" t="str">
            <v>17.4 Ayudar a los países en desarrollo a lograr la sostenibilidad de la deuda a largo plazo con políticas coordinadas orientadas a fomentar la financiación, el alivio y la reestructuración de la deuda, según proceda, y hacer frente a la deuda externa de los países pobres muy endeudados a fin de reducir el endeudamiento excesivo</v>
          </cell>
          <cell r="E155" t="str">
            <v>11.b.1</v>
          </cell>
          <cell r="G155" t="str">
            <v>11.b.1 Número de países que adoptan y aplican estrategias nacionales de reducción del riesgo de desastres en consonancia con el Marco de Sendái para la Reducción del Riesgo de Desastres 2015‑2030</v>
          </cell>
        </row>
        <row r="156">
          <cell r="C156" t="str">
            <v>17.5 Adoptar y aplicar sistemas de promoción de las inversiones en favor de los países menos adelantados</v>
          </cell>
          <cell r="E156" t="str">
            <v>11.b.2</v>
          </cell>
          <cell r="G156" t="str">
            <v>11.b.2 Proporción de gobiernos locales que adoptan y aplican estrategias locales de reducción del riesgo de desastres en consonancia con las estrategias nacionales de reducción del riesgo de desastres</v>
          </cell>
        </row>
        <row r="157">
          <cell r="C157" t="str">
            <v>17.6 Mejorar la cooperación regional e internacional Norte-Sur, Sur-Sur y triangular en materia de ciencia, tecnología e innovación y el acceso a estas, y aumentar el intercambio de conocimientos en condiciones mutuamente convenidas, incluso mejorando la coordinación entre los mecanismos existentes, en particular a nivel de las Naciones Unidas, y mediante un mecanismo mundial de facilitación de la tecnología</v>
          </cell>
          <cell r="E157" t="str">
            <v>11.c.1</v>
          </cell>
          <cell r="G157" t="str">
            <v>11.c. No se propuso un indicador de reemplazo adecuado. Se alienta a la comunidad estadística mundial a trabajar para desarrollar un indicador que pueda proponerse para la revisión integral de 2025. Véase E/CN.3/2020/2, párrafo 23.</v>
          </cell>
        </row>
        <row r="158">
          <cell r="C158" t="str">
            <v>17.7 Promover el desarrollo de tecnologías ecológicamente racionales y su transferencia, divulgación y difusión a los países en desarrollo en condiciones favorables, incluso en condiciones concesionarias y preferenciales, según lo convenido de mutuo acuerdo</v>
          </cell>
          <cell r="E158" t="str">
            <v>12.1.1</v>
          </cell>
          <cell r="G158" t="str">
            <v>12.1.1 Número de países que elaboran, adoptan o aplican instrumentos de política destinados a apoyar la transición hacia modalidades de consumo y producción sostenibles</v>
          </cell>
        </row>
        <row r="159">
          <cell r="C159" t="str">
            <v>17.8 Poner en pleno funcionamiento, a más tardar en 2017, el banco de tecnología y el mecanismo de apoyo a la creación de capacidad en materia de ciencia, tecnología e innovación para los países menos adelantados y aumentar la utilización de tecnologías instrumentales, en particular la tecnología de la información y las comunicaciones</v>
          </cell>
          <cell r="E159" t="str">
            <v>12.2.1</v>
          </cell>
          <cell r="G159" t="str">
            <v>12.2.1 Huella material en términos absolutos, huella material per cápita y huella material por PIB</v>
          </cell>
        </row>
        <row r="160">
          <cell r="C160" t="str">
            <v>17.9 Aumentar el apoyo internacional para realizar actividades de creación de capacidad eficaces y específicas en los países en desarrollo a fin de respaldar los planes nacionales de implementación de todos los Objetivos de Desarrollo Sostenible, incluso mediante la cooperación Norte-Sur, Sur-Sur y triangular</v>
          </cell>
          <cell r="E160" t="str">
            <v>12.2.2</v>
          </cell>
          <cell r="G160" t="str">
            <v>12.2.2 Consumo material interno en términos absolutos, consumo material interno per cápita y consumo material interno por PIB</v>
          </cell>
        </row>
        <row r="161">
          <cell r="C161" t="str">
            <v>17.10 Promover un sistema de comercio multilateral universal, basado en normas, abierto, no discriminatorio y equitativo en el marco de la Organización Mundial del Comercio, incluso mediante la conclusión de las negociaciones en el marco del Programa de Doha para el Desarrollo</v>
          </cell>
          <cell r="E161" t="str">
            <v>12.3.1</v>
          </cell>
          <cell r="G161" t="str">
            <v>12.3.1 a) Índice de pérdidas de alimentos y b) índice de desperdicio de alimentos</v>
          </cell>
        </row>
        <row r="162">
          <cell r="C162" t="str">
            <v>17.11 Aumentar significativamente las exportaciones de los países en desarrollo, en particular con miras a duplicar la participación de los países menos adelantados en las exportaciones mundiales de aquí a 2020</v>
          </cell>
          <cell r="E162" t="str">
            <v>12.4.1</v>
          </cell>
          <cell r="G162" t="str">
            <v>12.4.1 Número de partes en los acuerdos ambientales multilaterales internacionales sobre desechos peligrosos y otros productos químicos que cumplen sus compromisos y obligaciones de transmitir información como se exige en cada uno de esos acuerdos</v>
          </cell>
        </row>
        <row r="163">
          <cell r="C163" t="str">
            <v>17.12 Lograr la consecución oportuna del acceso a los mercados libre de derechos y contingentes de manera duradera para todos los países menos adelantados, conforme a las decisiones de la Organización Mundial del Comercio, incluso velando por que las normas de origen preferenciales aplicables a las importaciones de los países menos adelantados sean transparentes y sencillas y contribuyan a facilitar el acceso a los mercados</v>
          </cell>
          <cell r="E163" t="str">
            <v>12.4.2</v>
          </cell>
          <cell r="G163" t="str">
            <v>12.4.2 a) Desechos peligrosos generados per cápita y b) proporción de desechos peligrosos tratados, desglosados por tipo de tratamiento</v>
          </cell>
        </row>
        <row r="164">
          <cell r="C164" t="str">
            <v>17.13 Aumentar la estabilidad macroeconómica mundial, incluso mediante la coordinación y coherencia de las políticas</v>
          </cell>
          <cell r="E164" t="str">
            <v>12.5.1</v>
          </cell>
          <cell r="G164" t="str">
            <v>12.5.1 Tasa nacional de reciclado, en toneladas de material reciclado</v>
          </cell>
        </row>
        <row r="165">
          <cell r="C165" t="str">
            <v>17.14 Mejorar la coherencia de las políticas para el desarrollo sostenible</v>
          </cell>
          <cell r="E165" t="str">
            <v>12.6.1</v>
          </cell>
          <cell r="G165" t="str">
            <v>12.6.1 Número de empresas que publican informes sobre sostenibilidad</v>
          </cell>
        </row>
        <row r="166">
          <cell r="C166" t="str">
            <v>17.15 Respetar el margen normativo y el liderazgo de cada país para establecer y aplicar políticas de erradicación de la pobreza y desarrollo sostenible</v>
          </cell>
          <cell r="E166" t="str">
            <v>12.7.1</v>
          </cell>
          <cell r="G166" t="str">
            <v>12.7.1 Grado de aplicación de políticas y planes de acción sostenibles en materia de adquisiciones públicas</v>
          </cell>
        </row>
        <row r="167">
          <cell r="C167" t="str">
            <v>17.16 Mejorar la Alianza Mundial para el Desarrollo Sostenible, complementada por alianzas entre múltiples interesados que movilicen e intercambien conocimientos, especialización, tecnología y recursos financieros, a fin de apoyar el logro de los Objetivos de Desarrollo Sostenible en todos los países, particularmente los países en desarrollo</v>
          </cell>
          <cell r="E167" t="str">
            <v>12.8.1</v>
          </cell>
          <cell r="G167" t="str">
            <v>12.8.1 Grado en que i) la educación para la ciudadanía mundial y ii) la educación para el desarrollo sostenible se incorporan en a) las políticas nacionales de educación, b) los planes de estudio, 
c) la formación del profesorado y d) la evaluación de los estudiantes</v>
          </cell>
        </row>
        <row r="168">
          <cell r="C168" t="str">
            <v>17.17 Fomentar y promover la constitución de alianzas eficaces en las esferas pública, público-privada y de la sociedad civil, aprovechando la experiencia y las estrategias de obtención de recursos de las alianzas</v>
          </cell>
          <cell r="E168" t="str">
            <v>12.a.1</v>
          </cell>
          <cell r="G168" t="str">
            <v>12.a.1 Capacidad instalada de generación de energía renovable en los países en desarrollo (expresada en vatios per cápita)</v>
          </cell>
        </row>
        <row r="169">
          <cell r="C169" t="str">
            <v>17.18 De aquí a 2020, mejorar el apoyo a la creación de capacidad prestado a los países en desarrollo, incluidos los países menos adelantados y los pequeños Estados insulares en desarrollo, para aumentar significativamente la disponibilidad de datos oportunos, fiables y de gran calidad desglosados por ingresos, sexo, edad, raza, origen étnico, estatus migratorio, discapacidad, ubicación geográfica y otras características pertinentes en los contextos nacionales</v>
          </cell>
          <cell r="E169" t="str">
            <v>12.b.1</v>
          </cell>
          <cell r="G169" t="str">
            <v>12.b.1 Aplicación de instrumentos normalizados de contabilidad para hacer un seguimiento de los aspectos económicos y ambientales de la sostenibilidad del turismo</v>
          </cell>
        </row>
        <row r="170">
          <cell r="C170" t="str">
            <v>17.19 De aquí a 2030, aprovechar las iniciativas existentes para elaborar indicadores que permitan medir los progresos en materia de desarrollo sostenible y complementen el producto interno bruto, y apoyar la creación de capacidad estadística en los países en desarrollo</v>
          </cell>
          <cell r="E170" t="str">
            <v>12.c.1</v>
          </cell>
          <cell r="G170" t="str">
            <v>12.c.1 Cantidad de subsidios a los combustibles fósiles por unidad de PIB (producción y consumo)i</v>
          </cell>
        </row>
        <row r="171">
          <cell r="E171" t="str">
            <v>13.1.1</v>
          </cell>
          <cell r="G171" t="str">
            <v>13.1.1 Número de personas muertas, desaparecidas y afectadas directamente atribuido a desastres por cada 100.000 personas</v>
          </cell>
        </row>
        <row r="172">
          <cell r="E172" t="str">
            <v>13.1.2</v>
          </cell>
          <cell r="G172" t="str">
            <v>13.1.2 Número de países que adoptan y aplican estrategias nacionales de reducción del riesgo de desastres en consonancia con el Marco de Sendái para la Reducción del Riesgo de Desastres 2015‑2030</v>
          </cell>
        </row>
        <row r="173">
          <cell r="E173" t="str">
            <v>13.1.3</v>
          </cell>
          <cell r="G173" t="str">
            <v>13.1.3 Proporción de gobiernos locales que adoptan y aplican estrategias locales de reducción del riesgo de desastres en consonancia con las estrategias nacionales de reducción del riesgo de desastres</v>
          </cell>
        </row>
        <row r="174">
          <cell r="E174" t="str">
            <v>13.2.1</v>
          </cell>
          <cell r="G174" t="str">
            <v>13.2.1 Número de países con contribuciones determinadas a nivel nacional, estrategias a largo plazo y planes y estrategias nacionales de adaptación y estrategias indicadas en comunicaciones sobre la adaptación y comunicaciones nacionales</v>
          </cell>
        </row>
        <row r="175">
          <cell r="E175" t="str">
            <v>13.2.2</v>
          </cell>
          <cell r="G175" t="str">
            <v>13.2.2 Emisiones totales de gases de efecto invernadero por año</v>
          </cell>
        </row>
        <row r="176">
          <cell r="E176" t="str">
            <v>13.3.1</v>
          </cell>
          <cell r="G176" t="str">
            <v>13.3.1 Grado en que i) la educación para la ciudadanía mundial y ii) la educación para el desarrollo sostenible se incorporan en a) las políticas nacionales de educación, b) los planes de estudio, 
c) la formación del profesorado y d) la evaluación de los estudiantes</v>
          </cell>
        </row>
        <row r="177">
          <cell r="E177" t="str">
            <v>13.a.1</v>
          </cell>
          <cell r="G177" t="str">
            <v>13.a.1 Cantidades proporcionadas y movilizadas en dólares de los Estados Unidos al año en relación con el objetivo actual mantenido de movilización colectiva de 100.000 millones de dólares de aquí a 2025</v>
          </cell>
        </row>
        <row r="178">
          <cell r="E178" t="str">
            <v>13.b.1</v>
          </cell>
          <cell r="G178" t="str">
            <v>13.b.1 Número de países menos adelantados y pequeños Estados insulares en desarrollo con contribuciones determinadas a nivel nacional, estrategias a largo plazo y planes, estrategias nacionales de adaptación y estrategias indicadas en comunicaciones sobre la adaptación y comunicaciones nacionales</v>
          </cell>
        </row>
        <row r="179">
          <cell r="E179" t="str">
            <v>14.1.1</v>
          </cell>
          <cell r="G179" t="str">
            <v>14.1.1 a) Índice de eutrofización costera; y b) densidad de detritos plásticosi</v>
          </cell>
        </row>
        <row r="180">
          <cell r="E180" t="str">
            <v>14.2.1</v>
          </cell>
          <cell r="G180" t="str">
            <v>14.2.1 Número de países que aplican enfoques basados en los ecosistemas para gestionar las zonas marinas</v>
          </cell>
        </row>
        <row r="181">
          <cell r="E181" t="str">
            <v>14.3.1</v>
          </cell>
          <cell r="G181" t="str">
            <v>14.3.1 Acidez media del mar (pH) medida en un conjunto convenido de estaciones de muestreo representativas</v>
          </cell>
        </row>
        <row r="182">
          <cell r="E182" t="str">
            <v>14.4.1</v>
          </cell>
          <cell r="G182" t="str">
            <v>14.4.1 Proporción de poblaciones de peces cuyos niveles son biológicamente sostenibles</v>
          </cell>
        </row>
        <row r="183">
          <cell r="E183" t="str">
            <v>14.5.1</v>
          </cell>
          <cell r="G183" t="str">
            <v>14.5.1 Cobertura de las zonas protegidas en relación con las zonas marinas</v>
          </cell>
        </row>
        <row r="184">
          <cell r="E184" t="str">
            <v>14.6.1</v>
          </cell>
          <cell r="G184" t="str">
            <v>14.6.1 Grado de aplicación de instrumentos internacionales cuyo objetivo es combatir la pesca ilegal, no declarada y no reglamentada</v>
          </cell>
        </row>
        <row r="185">
          <cell r="E185" t="str">
            <v>14.7.1</v>
          </cell>
          <cell r="G185" t="str">
            <v>14.7.1 Proporción del PIB correspondiente a la pesca sostenible en los pequeños Estados insulares en desarrollo, en los países menos adelantados y en todos los países</v>
          </cell>
        </row>
        <row r="186">
          <cell r="E186" t="str">
            <v>14.a.1</v>
          </cell>
          <cell r="G186" t="str">
            <v>14.a.1 Proporción del presupuesto total de investigación asignada a la investigación en el campo de la tecnología marina</v>
          </cell>
        </row>
        <row r="187">
          <cell r="E187" t="str">
            <v>14.b.1</v>
          </cell>
          <cell r="G187" t="str">
            <v>14.b.1 Grado de aplicación de un marco jurídico, reglamentario, normativo o institucional que reconozca y proteja los derechos de acceso para la pesca en pequeña escala</v>
          </cell>
        </row>
        <row r="188">
          <cell r="E188" t="str">
            <v>14.c.1</v>
          </cell>
          <cell r="G188" t="str">
            <v>14.c.1 Número de países que, mediante marcos jurídicos, normativos e institucionales, avanzan en la ratificación, la aceptación y la implementación de los instrumentos relacionados con los océanos que aplican el derecho internacional reflejado en la Convención de las Naciones Unidas sobre el Derecho del Mar para la conservación y el uso sostenible de los océanos y sus recursos</v>
          </cell>
        </row>
        <row r="189">
          <cell r="E189" t="str">
            <v>15.1.1</v>
          </cell>
          <cell r="G189" t="str">
            <v>15.1.1 Superficie forestal en proporción a la superficie total</v>
          </cell>
        </row>
        <row r="190">
          <cell r="E190" t="str">
            <v>15.1.2</v>
          </cell>
          <cell r="G190" t="str">
            <v>15.1.2 Proporción de lugares importantes para la biodiversidad terrestre y del agua dulce incluidos en zonas protegidas, desglosada por tipo de ecosistema</v>
          </cell>
        </row>
        <row r="191">
          <cell r="E191" t="str">
            <v>15.2.1</v>
          </cell>
          <cell r="G191" t="str">
            <v>15.2.1 Avances hacia la gestión forestal sostenible</v>
          </cell>
        </row>
        <row r="192">
          <cell r="E192" t="str">
            <v>15.3.1</v>
          </cell>
          <cell r="G192" t="str">
            <v>15.3.1 Proporción de tierras degradadas en comparación con la superficie total</v>
          </cell>
        </row>
        <row r="193">
          <cell r="E193" t="str">
            <v>15.4.1</v>
          </cell>
          <cell r="G193" t="str">
            <v>15.4.1 Lugares importantes para la biodiversidad de las montañas incluidos en zonas protegidas</v>
          </cell>
        </row>
        <row r="194">
          <cell r="E194" t="str">
            <v>15.4.2</v>
          </cell>
          <cell r="G194" t="str">
            <v>15.4.2 Índice de cobertura verde de las montañas</v>
          </cell>
        </row>
        <row r="195">
          <cell r="E195" t="str">
            <v>15.5.1</v>
          </cell>
          <cell r="G195" t="str">
            <v>15.5.1 Índice de la Lista Roja</v>
          </cell>
        </row>
        <row r="196">
          <cell r="E196" t="str">
            <v>15.6.1</v>
          </cell>
          <cell r="G196" t="str">
            <v>15.6.1 Número de países que han adoptado marcos legislativos, administrativos y normativos para asegurar una distribución justa y equitativa de los beneficios</v>
          </cell>
        </row>
        <row r="197">
          <cell r="E197" t="str">
            <v>15.7.1</v>
          </cell>
          <cell r="G197" t="str">
            <v>15.7.1 Proporción de especímenes de flora y fauna silvestre comercializados procedentes de la caza furtiva o el tráfico ilícito</v>
          </cell>
        </row>
        <row r="198">
          <cell r="E198" t="str">
            <v>15.8.1</v>
          </cell>
          <cell r="G198" t="str">
            <v>15.8.1 Proporción de países que han aprobado la legislación nacional pertinente y han destinado recursos suficientes para la prevención o el control de las especies exóticas invasoras</v>
          </cell>
        </row>
        <row r="199">
          <cell r="E199" t="str">
            <v>15.9.1</v>
          </cell>
          <cell r="G199" t="str">
            <v>15.9.1 a) Número de países que han establecido metas nacionales de conformidad con la segunda Meta de Aichi del Plan Estratégico para la Diversidad Biológica 2011-2020 o metas similares en sus estrategias y planes de acción nacionales en materia de diversidad biológica y han informado de sus progresos en el logro de estas metas; y b) integración de la biodiversidad en los sistemas nacionales de contabilidad y presentación de informes, definidos como implementación del Sistema de Contabilidad Ambiental y Económica</v>
          </cell>
        </row>
        <row r="200">
          <cell r="E200" t="str">
            <v>15.a.1</v>
          </cell>
          <cell r="G200" t="str">
            <v>15.a.1 a) Asistencia oficial para el desarrollo destinada concretamente a la conservación y el uso sostenible de la biodiversidad y b) ingresos generados y financiación movilizada mediante instrumentos económicos pertinentes para la biodiversidad</v>
          </cell>
        </row>
        <row r="201">
          <cell r="E201" t="str">
            <v>15.b.1</v>
          </cell>
          <cell r="G201" t="str">
            <v>15.b.1 a) Asistencia oficial para el desarrollo destinada concretamente a la conservación y el uso sostenible de la biodiversidad y b) ingresos generados y financiación movilizada mediante instrumentos económicos pertinentes para la biodiversidad</v>
          </cell>
        </row>
        <row r="202">
          <cell r="E202" t="str">
            <v>15.c.1</v>
          </cell>
          <cell r="G202" t="str">
            <v>15.c.1 Proporción de especímenes de flora y fauna silvestre comercializados procedentes de la caza furtiva o el tráfico ilícito</v>
          </cell>
        </row>
        <row r="203">
          <cell r="E203" t="str">
            <v>16.1.1</v>
          </cell>
          <cell r="G203" t="str">
            <v>16.1.1 Número de víctimas de homicidios intencionales por cada 100.000 habitantes, desglosado por sexo y edad</v>
          </cell>
        </row>
        <row r="204">
          <cell r="E204" t="str">
            <v>16.1.2</v>
          </cell>
          <cell r="G204" t="str">
            <v>16.1.2 Muertes relacionadas con conflictos por cada 100.000 habitantes, desglosadas por sexo, edad y causa</v>
          </cell>
        </row>
        <row r="205">
          <cell r="E205" t="str">
            <v>16.1.3.</v>
          </cell>
          <cell r="G205" t="str">
            <v>16.1.3 Proporción de la población que ha sufrido a) violencia física, b) violencia psicológica y c) violencia sexual en los últimos 12 meses</v>
          </cell>
        </row>
        <row r="206">
          <cell r="E206" t="str">
            <v>16.1.4</v>
          </cell>
          <cell r="G206" t="str">
            <v>16.1.4 Proporción de la población que se siente segura al caminar sola en su zona de residencia</v>
          </cell>
        </row>
        <row r="207">
          <cell r="E207" t="str">
            <v>16.2.1</v>
          </cell>
          <cell r="G207" t="str">
            <v>16.2.1 Proporción de niños de entre 1 y 17 años que han sufrido algún castigo físico o agresión psicológica a manos de sus cuidadores en el último mes</v>
          </cell>
        </row>
        <row r="208">
          <cell r="E208" t="str">
            <v>16.2.2</v>
          </cell>
          <cell r="G208" t="str">
            <v>16.2.2 Número de víctimas de la trata de personas por cada 100.000 habitantes, desglosado por sexo, edad y tipo de explotación</v>
          </cell>
        </row>
        <row r="209">
          <cell r="E209" t="str">
            <v>16.2.3</v>
          </cell>
          <cell r="G209" t="str">
            <v>16.2.3 Proporción de mujeres y hombres jóvenes de entre 18 y 29 años que sufrieron violencia sexual antes de cumplir los 18 años</v>
          </cell>
        </row>
        <row r="210">
          <cell r="E210" t="str">
            <v>16.3.1</v>
          </cell>
          <cell r="G210" t="str">
            <v>16.3.1 Proporción de víctimas de violencia en los últimos 12 meses que han notificado su victimización a las autoridades competentes u otros mecanismos de resolución de conflictos reconocidos oficialmente</v>
          </cell>
        </row>
        <row r="211">
          <cell r="E211" t="str">
            <v>16.3.2</v>
          </cell>
          <cell r="G211" t="str">
            <v>16.3.2 Proporción de detenidos que no han sido condenados en el conjunto de la población reclusa total</v>
          </cell>
        </row>
        <row r="212">
          <cell r="E212" t="str">
            <v>16.3.3</v>
          </cell>
          <cell r="G212" t="str">
            <v>16.3.3 Proporción de la población que se ha visto implicada en alguna controversia en los dos últimos años y ha accedido a algún mecanismo oficial u oficioso de solución de controversias, desglosada por tipo de mecanismo</v>
          </cell>
        </row>
        <row r="213">
          <cell r="E213" t="str">
            <v>16.4.1</v>
          </cell>
          <cell r="G213" t="str">
            <v>16.4.1 Valor total de las corrientes financieras ilícitas entrantes y salientes (en dólares corrientes de los Estados Unidos)</v>
          </cell>
        </row>
        <row r="214">
          <cell r="E214" t="str">
            <v>16.4.2</v>
          </cell>
          <cell r="G214" t="str">
            <v>16.4.2 Proporción de armas incautadas, encontradas o entregadas cuyo origen o contexto ilícitos han sido determinados o establecidos por una autoridad competente, de conformidad con los instrumentos internacionales</v>
          </cell>
        </row>
        <row r="215">
          <cell r="E215" t="str">
            <v>16.5.1</v>
          </cell>
          <cell r="G215" t="str">
            <v>16.5.1 Proporción de personas que han tenido al menos un contacto con un funcionario público y que han pagado un soborno a un funcionario público, o a las que un funcionario público les ha pedido un soborno, durante los últimos 12 meses</v>
          </cell>
        </row>
        <row r="216">
          <cell r="E216" t="str">
            <v>16.5.2</v>
          </cell>
          <cell r="G216" t="str">
            <v>16.5.2 Proporción de negocios que han tenido al menos un contacto con un funcionario público y que han pagado un soborno a un funcionario público, o a los que un funcionario público les ha pedido un soborno, durante los últimos 12 meses</v>
          </cell>
        </row>
        <row r="217">
          <cell r="E217" t="str">
            <v>16.6.1</v>
          </cell>
          <cell r="G217" t="str">
            <v>16.6.1 Gastos primarios del gobierno en proporción al presupuesto aprobado originalmente, desglosados por sector (o por códigos presupuestarios o elementos similares)</v>
          </cell>
        </row>
        <row r="218">
          <cell r="E218" t="str">
            <v>16.6.2</v>
          </cell>
          <cell r="G218" t="str">
            <v>16.6.2 Proporción de la población que se siente satisfecha con su última experiencia de los servicios públicos</v>
          </cell>
        </row>
        <row r="219">
          <cell r="E219" t="str">
            <v>16.7.1</v>
          </cell>
          <cell r="G219" t="str">
            <v>16.7.1 Proporciones de plazas en las instituciones nacionales y locales, entre ellas: a) las asambleas legislativas, b) la administración pública y c) el poder judicial, en comparación con la distribución nacional, desglosadas por sexo, edad, personas con discapacidad y grupos de población</v>
          </cell>
        </row>
        <row r="220">
          <cell r="E220" t="str">
            <v>16.7.2</v>
          </cell>
          <cell r="G220" t="str">
            <v>16.7.2 Proporción de la población que considera que la adopción de decisiones es inclusiva y responde a sus necesidades, desglosada por sexo, edad, discapacidad y grupo de población</v>
          </cell>
        </row>
        <row r="221">
          <cell r="E221" t="str">
            <v>16.8.1</v>
          </cell>
          <cell r="G221" t="str">
            <v>16.8.1 Proporción de miembros y derechos de voto de los países en desarrollo en organizaciones internacionales</v>
          </cell>
        </row>
        <row r="222">
          <cell r="E222" t="str">
            <v>16.9.1</v>
          </cell>
          <cell r="G222" t="str">
            <v>16.9.1 Proporción de niños menores de 5 años cuyo nacimiento se ha registrado ante una autoridad civil, desglosada por edad</v>
          </cell>
        </row>
        <row r="223">
          <cell r="E223" t="str">
            <v>16.10.1</v>
          </cell>
          <cell r="G223" t="str">
            <v>16.a.1 Existencia de instituciones nacionales independientes de derechos humanos, en cumplimiento de los Principios de París</v>
          </cell>
        </row>
        <row r="224">
          <cell r="E224" t="str">
            <v>16.10.2</v>
          </cell>
          <cell r="G224" t="str">
            <v>16.b.1 Proporción de la población que declara haberse sentido personalmente discriminada o acosada en los últimos 12 meses por motivos de discriminación prohibidos por el derecho internacional de los derechos humanos</v>
          </cell>
        </row>
        <row r="225">
          <cell r="E225" t="str">
            <v>16.a.1</v>
          </cell>
          <cell r="G225" t="str">
            <v>16.10.1 Número de casos verificados de asesinato, secuestro, desaparición forzada, detención arbitraria y tortura de periodistas, miembros asociados de los medios de comunicación, sindicalistas y defensores de los derechos humanos, en los últimos 12 meses</v>
          </cell>
        </row>
        <row r="226">
          <cell r="E226" t="str">
            <v>16.b.1</v>
          </cell>
          <cell r="G226" t="str">
            <v>16.10.2 Número de países que adoptan y aplican garantías constitucionales, legales o normativas para el acceso público a la información</v>
          </cell>
        </row>
        <row r="227">
          <cell r="E227" t="str">
            <v>17.1.1</v>
          </cell>
          <cell r="G227" t="str">
            <v>17.1.1 Total de ingresos del gobierno en proporción al PIB, desglosado por fuente</v>
          </cell>
        </row>
        <row r="228">
          <cell r="E228" t="str">
            <v>17.1.2</v>
          </cell>
          <cell r="G228" t="str">
            <v>17.1.2 Proporción del presupuesto nacional financiado por impuestos internos</v>
          </cell>
        </row>
        <row r="229">
          <cell r="E229" t="str">
            <v>17.2.1</v>
          </cell>
          <cell r="G229" t="str">
            <v>17.2.1 Asistencia oficial para el desarrollo neta, total y para los países menos adelantados en proporción al ingreso nacional bruto (INB) de los donantes del Comité de Asistencia para el Desarrollo de la Organización de Cooperación y Desarrollo Económicos (OCDE)</v>
          </cell>
        </row>
        <row r="230">
          <cell r="E230" t="str">
            <v>17.3.1</v>
          </cell>
          <cell r="G230" t="str">
            <v>17.3.1 Inversión extranjera directa, asistencia oficial para el desarrollo y cooperación Sur-Sur como proporción del ingreso nacional bruto</v>
          </cell>
        </row>
        <row r="231">
          <cell r="E231" t="str">
            <v>17.3.2</v>
          </cell>
          <cell r="G231" t="str">
            <v>17.3.2 Volumen de remesas (en dólares de los Estados Unidos) en proporción al PIB total</v>
          </cell>
        </row>
        <row r="232">
          <cell r="E232" t="str">
            <v>17.4.1</v>
          </cell>
          <cell r="G232" t="str">
            <v>17.4.1 Servicio de la deuda en proporción a las exportaciones de bienes y servicios</v>
          </cell>
        </row>
        <row r="233">
          <cell r="E233" t="str">
            <v>17.5.1</v>
          </cell>
          <cell r="G233" t="str">
            <v>17.5.1 Número de países que adoptan y aplican sistemas de promoción de las inversiones en favor de los países en desarrollo, entre ellos los países menos adelantados</v>
          </cell>
        </row>
        <row r="234">
          <cell r="E234" t="str">
            <v xml:space="preserve">17.6.1 </v>
          </cell>
          <cell r="G234" t="str">
            <v>17.6.1 Número de abonados a Internet de banda ancha fija por cada 100 habitantes, desglosado por velocidad5</v>
          </cell>
        </row>
        <row r="235">
          <cell r="E235" t="str">
            <v xml:space="preserve">17.7.1 </v>
          </cell>
          <cell r="G235" t="str">
            <v>17.7.1 Total de los fondos destinados a los países en desarrollo a fin de promover el desarrollo, la transferencia y la difusión de tecnologías ecológicamente racionales</v>
          </cell>
        </row>
        <row r="236">
          <cell r="E236" t="str">
            <v>17.8.1</v>
          </cell>
          <cell r="G236" t="str">
            <v>17.8.1 Proporción de personas que utilizan Internet</v>
          </cell>
        </row>
        <row r="237">
          <cell r="E237" t="str">
            <v>17.9.1</v>
          </cell>
          <cell r="G237" t="str">
            <v>17.9.1 Valor en dólares de la asistencia financiera y técnica (incluso mediante la cooperación Norte-Sur, Sur‑Sur y triangular) prometida a los países en desarrollo</v>
          </cell>
        </row>
        <row r="238">
          <cell r="E238" t="str">
            <v>17.10.1</v>
          </cell>
          <cell r="G238" t="str">
            <v>17.10.1 Promedio arancelario mundial ponderado</v>
          </cell>
        </row>
        <row r="239">
          <cell r="E239" t="str">
            <v>17.11.1</v>
          </cell>
          <cell r="G239" t="str">
            <v>17.11.1 Participación de los países en desarrollo y los países menos adelantados en las exportaciones mundiales</v>
          </cell>
        </row>
        <row r="240">
          <cell r="E240" t="str">
            <v>17.12.1</v>
          </cell>
          <cell r="G240" t="str">
            <v>17.12.1 Promedio ponderado de los aranceles que enfrentan los países en desarrollo, los países menos adelantados y los pequeños Estados insulares en desarrolloPromedio de los aranceles que enfrentan los países en desarrollo, los países menos adelantados y los pequeños Estados insulares en desarrollo</v>
          </cell>
        </row>
        <row r="241">
          <cell r="E241" t="str">
            <v>17.13.1</v>
          </cell>
          <cell r="G241" t="str">
            <v>17.13.1 Tablero macroeconómico</v>
          </cell>
        </row>
        <row r="242">
          <cell r="E242" t="str">
            <v>17.14.1</v>
          </cell>
          <cell r="G242" t="str">
            <v>17.14.1 Número de países que cuentan con mecanismos para mejorar la coherencia de las políticas de desarrollo sostenible</v>
          </cell>
        </row>
        <row r="243">
          <cell r="E243" t="str">
            <v>17.15.1</v>
          </cell>
          <cell r="G243" t="str">
            <v>17.15.1 Grado de utilización de los marcos de resultados y las herramientas de planificación de los propios países por los proveedores de cooperación para el desarrollo</v>
          </cell>
        </row>
        <row r="244">
          <cell r="E244" t="str">
            <v>17.16.1</v>
          </cell>
          <cell r="G244" t="str">
            <v>17.16.1 Número de países que informan de sus progresos en los marcos de múltiples interesados para el seguimiento de la eficacia de las actividades de desarrollo que apoyan el logro de los Objetivos de Desarrollo Sostenible</v>
          </cell>
        </row>
        <row r="245">
          <cell r="E245" t="str">
            <v>17.17.1</v>
          </cell>
          <cell r="G245" t="str">
            <v>17.17.1 Suma en dólares de los Estados Unidos prometida a las alianzas público-privadas centradas en la infraestructura</v>
          </cell>
        </row>
        <row r="246">
          <cell r="E246" t="str">
            <v>17.18.1</v>
          </cell>
          <cell r="G246" t="str">
            <v>17.18.1 Indicador de capacidad estadística para el seguimiento de los Objetivos de Desarrollo Sostenible</v>
          </cell>
        </row>
        <row r="247">
          <cell r="E247" t="str">
            <v>17.18.2</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row r="11">
          <cell r="D11" t="str">
            <v>Total</v>
          </cell>
        </row>
      </sheetData>
      <sheetData sheetId="177"/>
      <sheetData sheetId="178">
        <row r="10">
          <cell r="D10" t="str">
            <v>Total</v>
          </cell>
        </row>
      </sheetData>
      <sheetData sheetId="179"/>
      <sheetData sheetId="180"/>
      <sheetData sheetId="181"/>
      <sheetData sheetId="182">
        <row r="46">
          <cell r="B46" t="str">
            <v>Aguas de origen domestico tratadas en plantas de tratamiento</v>
          </cell>
        </row>
      </sheetData>
      <sheetData sheetId="183"/>
      <sheetData sheetId="184">
        <row r="12">
          <cell r="C12" t="str">
            <v>Buena calidad</v>
          </cell>
        </row>
      </sheetData>
      <sheetData sheetId="185"/>
      <sheetData sheetId="186">
        <row r="11">
          <cell r="D11" t="str">
            <v>Agricultura</v>
          </cell>
        </row>
      </sheetData>
      <sheetData sheetId="187"/>
      <sheetData sheetId="188">
        <row r="11">
          <cell r="G11" t="str">
            <v>Porcentaje de estrés hídrico</v>
          </cell>
        </row>
      </sheetData>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ructura"/>
      <sheetName val="Definiciones HM "/>
      <sheetName val="Ejemplo Metadato 3.9.1"/>
      <sheetName val="Listas "/>
    </sheetNames>
    <sheetDataSet>
      <sheetData sheetId="0"/>
      <sheetData sheetId="1"/>
      <sheetData sheetId="2"/>
      <sheetData sheetId="3">
        <row r="2">
          <cell r="K2" t="str">
            <v>Censo</v>
          </cell>
        </row>
        <row r="3">
          <cell r="K3" t="str">
            <v xml:space="preserve">Encuesta </v>
          </cell>
        </row>
        <row r="4">
          <cell r="K4" t="str">
            <v>Registros administrativos</v>
          </cell>
        </row>
        <row r="5">
          <cell r="K5" t="str">
            <v>Otro</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1"/>
      <sheetName val="1.1.2.b.1"/>
      <sheetName val="HM 1.1.2.b.1"/>
      <sheetName val="1.1.2.d.1"/>
      <sheetName val="HM 1.1.2.d.1"/>
      <sheetName val="1.1.2.f"/>
      <sheetName val="HM 1.1.2.f"/>
      <sheetName val="1.3.2.a.1"/>
      <sheetName val="HM 1.3.2.a.1"/>
      <sheetName val="1.3.2.b.1"/>
      <sheetName val="HM 1.3.2.b.1"/>
      <sheetName val="1.3.2.b.2"/>
      <sheetName val="HM 1.3.2.b.2"/>
      <sheetName val="1.3.2.f.1"/>
      <sheetName val="HM 1.3.2.f.1"/>
      <sheetName val="1.3.2.f.2"/>
      <sheetName val="HM 1.3.2.f.2"/>
      <sheetName val="1.3.2.f.3"/>
      <sheetName val="HM 1.3.2.f.3"/>
      <sheetName val="1.3.2.f.5"/>
      <sheetName val="HM 1.3.2.f.5"/>
    </sheetNames>
    <definedNames>
      <definedName name="Tipodeproducto" refersTo="='HM 1.3.2.a.1'!$A$117:$A$118" sheetId="8"/>
      <definedName name="Tipodeproducto" refersTo="='HM 1.3.2.b.1'!$A$117:$A$118" sheetId="10"/>
      <definedName name="Tipodeproducto" refersTo="='HM 1.3.2.b.2'!$A$117:$A$118" sheetId="12"/>
      <definedName name="Tipodeproducto" refersTo="='HM 1.3.2.f.1'!$A$117:$A$118" sheetId="14"/>
      <definedName name="Tipodeproducto" refersTo="='HM 1.3.2.f.2'!$A$117:$A$118" sheetId="16"/>
      <definedName name="Tipodeproducto" refersTo="='HM 1.3.2.f.3'!$A$117:$A$118" sheetId="18"/>
      <definedName name="Tipodeproducto" refersTo="='HM 1.3.2.f.5'!$A$117:$A$118" sheetId="20"/>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sheetData sheetId="11" refreshError="1"/>
      <sheetData sheetId="12"/>
      <sheetData sheetId="13" refreshError="1"/>
      <sheetData sheetId="14"/>
      <sheetData sheetId="15" refreshError="1"/>
      <sheetData sheetId="16"/>
      <sheetData sheetId="17" refreshError="1"/>
      <sheetData sheetId="18"/>
      <sheetData sheetId="19" refreshError="1"/>
      <sheetData sheetId="2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entas de prod-corr"/>
      <sheetName val="VA VAPS"/>
      <sheetName val="VA Corrientes"/>
      <sheetName val="Valores encadenados"/>
      <sheetName val="Valores encadenados ODS641"/>
      <sheetName val="VA_B17"/>
      <sheetName val="VA_VAPS_B17"/>
      <sheetName val="Intensidad Hídrica"/>
      <sheetName val="Intensidad Hídrica_nueva"/>
      <sheetName val=" AE-VA VAPS"/>
      <sheetName val=" AE-VA -Corr "/>
      <sheetName val="NOMINAL OFICIAL"/>
      <sheetName val="VOLUMEN OFICIAL"/>
    </sheetNames>
    <sheetDataSet>
      <sheetData sheetId="0"/>
      <sheetData sheetId="1"/>
      <sheetData sheetId="2"/>
      <sheetData sheetId="3"/>
      <sheetData sheetId="4">
        <row r="45">
          <cell r="J45">
            <v>1422664.5229758949</v>
          </cell>
          <cell r="K45">
            <v>1425681.7807657241</v>
          </cell>
          <cell r="L45">
            <v>1471893.3164408496</v>
          </cell>
          <cell r="M45">
            <v>1434464.2442521418</v>
          </cell>
          <cell r="N45">
            <v>1509240.9925575776</v>
          </cell>
          <cell r="O45">
            <v>1560201.896650105</v>
          </cell>
          <cell r="P45">
            <v>1596159.5296871345</v>
          </cell>
        </row>
      </sheetData>
      <sheetData sheetId="5"/>
      <sheetData sheetId="6"/>
      <sheetData sheetId="7"/>
      <sheetData sheetId="8"/>
      <sheetData sheetId="9"/>
      <sheetData sheetId="10"/>
      <sheetData sheetId="11"/>
      <sheetData sheetId="12"/>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ador 6.4.1"/>
      <sheetName val="COU2012"/>
      <sheetName val="COU2013"/>
      <sheetName val="COU2014"/>
      <sheetName val="COU2015"/>
      <sheetName val="COU 2016"/>
      <sheetName val="COU 2017"/>
      <sheetName val="COU 2018"/>
      <sheetName val="AE - CIIU4 2016"/>
      <sheetName val="AE - CIIU4 2017"/>
      <sheetName val="Cr"/>
    </sheetNames>
    <sheetDataSet>
      <sheetData sheetId="0">
        <row r="30">
          <cell r="I30">
            <v>1421.1125747104011</v>
          </cell>
        </row>
        <row r="31">
          <cell r="I31">
            <v>228.86622703674607</v>
          </cell>
        </row>
        <row r="32">
          <cell r="I32">
            <v>35.357014236053828</v>
          </cell>
        </row>
        <row r="45">
          <cell r="I45">
            <v>0.84322220012950011</v>
          </cell>
        </row>
        <row r="46">
          <cell r="I46">
            <v>0.13579858973282946</v>
          </cell>
        </row>
        <row r="47">
          <cell r="I47">
            <v>2.0979210137670425E-2</v>
          </cell>
        </row>
      </sheetData>
      <sheetData sheetId="1"/>
      <sheetData sheetId="2"/>
      <sheetData sheetId="3"/>
      <sheetData sheetId="4"/>
      <sheetData sheetId="5"/>
      <sheetData sheetId="6"/>
      <sheetData sheetId="7"/>
      <sheetData sheetId="8"/>
      <sheetData sheetId="9"/>
      <sheetData sheetId="1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6.4.1"/>
      <sheetName val="Metadato 6.4.1"/>
    </sheetNames>
    <sheetDataSet>
      <sheetData sheetId="0">
        <row r="10">
          <cell r="T10" t="str">
            <v>Agricultura</v>
          </cell>
        </row>
        <row r="11">
          <cell r="T11" t="str">
            <v>Manufactura y construcción</v>
          </cell>
        </row>
        <row r="12">
          <cell r="T12" t="str">
            <v>Servicios</v>
          </cell>
        </row>
        <row r="14">
          <cell r="C14">
            <v>2012</v>
          </cell>
        </row>
        <row r="15">
          <cell r="C15">
            <v>2013</v>
          </cell>
        </row>
        <row r="16">
          <cell r="C16">
            <v>2014</v>
          </cell>
        </row>
        <row r="17">
          <cell r="C17">
            <v>2015</v>
          </cell>
        </row>
        <row r="18">
          <cell r="C18">
            <v>2016</v>
          </cell>
        </row>
        <row r="19">
          <cell r="C19">
            <v>2017</v>
          </cell>
        </row>
      </sheetData>
      <sheetData sheetId="1"/>
    </sheetDataSet>
  </externalBook>
</externalLink>
</file>

<file path=xl/tables/table1.xml><?xml version="1.0" encoding="utf-8"?>
<table xmlns="http://schemas.openxmlformats.org/spreadsheetml/2006/main" id="10" name="Tabla28393" displayName="Tabla28393" ref="B113:B119" totalsRowShown="0" headerRowDxfId="1486" dataDxfId="1484" headerRowBorderDxfId="1485" tableBorderDxfId="1483">
  <autoFilter ref="B113:B119"/>
  <tableColumns count="1">
    <tableColumn id="1" name="Componente" dataDxfId="1482"/>
  </tableColumns>
  <tableStyleInfo name="TableStyleMedium2" showFirstColumn="0" showLastColumn="0" showRowStripes="1" showColumnStripes="0"/>
</table>
</file>

<file path=xl/tables/table2.xml><?xml version="1.0" encoding="utf-8"?>
<table xmlns="http://schemas.openxmlformats.org/spreadsheetml/2006/main" id="131" name="Tabla38494" displayName="Tabla38494" ref="C113:C134" totalsRowShown="0" headerRowDxfId="1481" dataDxfId="1479" headerRowBorderDxfId="1480" tableBorderDxfId="1478">
  <autoFilter ref="C113:C134"/>
  <tableColumns count="1">
    <tableColumn id="1" name="Subcomponente " dataDxfId="1477"/>
  </tableColumns>
  <tableStyleInfo name="TableStyleMedium2" showFirstColumn="0" showLastColumn="0" showRowStripes="1" showColumnStripes="0"/>
</table>
</file>

<file path=xl/tables/table3.xml><?xml version="1.0" encoding="utf-8"?>
<table xmlns="http://schemas.openxmlformats.org/spreadsheetml/2006/main" id="132" name="Tabla48595" displayName="Tabla48595" ref="D113:D173" totalsRowShown="0" headerRowDxfId="1476" dataDxfId="1474" headerRowBorderDxfId="1475" tableBorderDxfId="1473">
  <autoFilter ref="D113:D173"/>
  <tableColumns count="1">
    <tableColumn id="1" name="Tópico " dataDxfId="1472"/>
  </tableColumns>
  <tableStyleInfo name="TableStyleMedium2" showFirstColumn="0" showLastColumn="0" showRowStripes="1" showColumnStripes="0"/>
</table>
</file>

<file path=xl/tables/table4.xml><?xml version="1.0" encoding="utf-8"?>
<table xmlns="http://schemas.openxmlformats.org/spreadsheetml/2006/main" id="133" name="Tabla58696" displayName="Tabla58696" ref="F113:F670" totalsRowShown="0" headerRowDxfId="1471" dataDxfId="1469" headerRowBorderDxfId="1470" tableBorderDxfId="1468">
  <autoFilter ref="F113:F670"/>
  <tableColumns count="1">
    <tableColumn id="1" name="Nombre de las variables " dataDxfId="1467"/>
  </tableColumns>
  <tableStyleInfo name="TableStyleMedium2" showFirstColumn="0" showLastColumn="0" showRowStripes="1" showColumnStripes="0"/>
</table>
</file>

<file path=xl/tables/table5.xml><?xml version="1.0" encoding="utf-8"?>
<table xmlns="http://schemas.openxmlformats.org/spreadsheetml/2006/main" id="134" name="Tabla68797" displayName="Tabla68797" ref="E113:E670" totalsRowShown="0" headerRowDxfId="1466" dataDxfId="1464" headerRowBorderDxfId="1465" tableBorderDxfId="1463">
  <autoFilter ref="E113:E670"/>
  <tableColumns count="1">
    <tableColumn id="1" name="Código de la varible " dataDxfId="1462"/>
  </tableColumns>
  <tableStyleInfo name="TableStyleMedium2" showFirstColumn="0" showLastColumn="0" showRowStripes="1" showColumnStripes="0"/>
</table>
</file>

<file path=xl/tables/table6.xml><?xml version="1.0" encoding="utf-8"?>
<table xmlns="http://schemas.openxmlformats.org/spreadsheetml/2006/main" id="135" name="Tabla78898" displayName="Tabla78898" ref="G113:G116" totalsRowShown="0" headerRowDxfId="1461" dataDxfId="1459" headerRowBorderDxfId="1460" tableBorderDxfId="1458">
  <autoFilter ref="G113:G116"/>
  <tableColumns count="1">
    <tableColumn id="1" name="Unidades de medida:" dataDxfId="1457"/>
  </tableColumns>
  <tableStyleInfo name="TableStyleMedium2" showFirstColumn="0" showLastColumn="0" showRowStripes="1" showColumnStripes="0"/>
</table>
</file>

<file path=xl/tables/table7.xml><?xml version="1.0" encoding="utf-8"?>
<table xmlns="http://schemas.openxmlformats.org/spreadsheetml/2006/main" id="136" name="Tabla88999" displayName="Tabla88999" ref="H113:H118" totalsRowShown="0" headerRowDxfId="1456" dataDxfId="1454" headerRowBorderDxfId="1455" tableBorderDxfId="1453">
  <autoFilter ref="H113:H118"/>
  <tableColumns count="1">
    <tableColumn id="1" name="Marco FMPEIR:" dataDxfId="1452"/>
  </tableColumns>
  <tableStyleInfo name="TableStyleMedium2" showFirstColumn="0" showLastColumn="0" showRowStripes="1" showColumnStripes="0"/>
</table>
</file>

<file path=xl/tables/table8.xml><?xml version="1.0" encoding="utf-8"?>
<table xmlns="http://schemas.openxmlformats.org/spreadsheetml/2006/main" id="137" name="Tabla990100" displayName="Tabla990100" ref="I113:I121" totalsRowShown="0" headerRowDxfId="1451" dataDxfId="1449" headerRowBorderDxfId="1450" tableBorderDxfId="1448">
  <autoFilter ref="I113:I121"/>
  <tableColumns count="1">
    <tableColumn id="1" name="Tipo de fuente " dataDxfId="1447"/>
  </tableColumns>
  <tableStyleInfo name="TableStyleMedium2" showFirstColumn="0" showLastColumn="0" showRowStripes="1" showColumnStripes="0"/>
</table>
</file>

<file path=xl/tables/table9.xml><?xml version="1.0" encoding="utf-8"?>
<table xmlns="http://schemas.openxmlformats.org/spreadsheetml/2006/main" id="138" name="Tabla1091101" displayName="Tabla1091101" ref="J113:J115" totalsRowShown="0" headerRowDxfId="1446" dataDxfId="1444" headerRowBorderDxfId="1445" tableBorderDxfId="1443">
  <autoFilter ref="J113:J115"/>
  <tableColumns count="1">
    <tableColumn id="1" name="Tipo de disponibilidad" dataDxfId="1442"/>
  </tableColumns>
  <tableStyleInfo name="TableStyleMedium2" showFirstColumn="0" showLastColumn="0" showRowStripes="1" showColumnStripes="0"/>
</table>
</file>

<file path=xl/tables/table10.xml><?xml version="1.0" encoding="utf-8"?>
<table xmlns="http://schemas.openxmlformats.org/spreadsheetml/2006/main" id="139" name="Tabla182140" displayName="Tabla182140" ref="A113:A115" totalsRowShown="0" headerRowDxfId="1441" dataDxfId="1439" headerRowBorderDxfId="1440" tableBorderDxfId="1438">
  <autoFilter ref="A113:A115"/>
  <tableColumns count="1">
    <tableColumn id="1" name="Tipo de producto" dataDxfId="1437"/>
  </tableColumns>
  <tableStyleInfo name="TableStyleMedium2" showFirstColumn="0" showLastColumn="0" showRowStripes="1" showColumnStripes="0"/>
</table>
</file>

<file path=xl/tables/table11.xml><?xml version="1.0" encoding="utf-8"?>
<table xmlns="http://schemas.openxmlformats.org/spreadsheetml/2006/main" id="140" name="Tabla283141" displayName="Tabla283141" ref="B113:B119" totalsRowShown="0" headerRowDxfId="1436" dataDxfId="1434" headerRowBorderDxfId="1435" tableBorderDxfId="1433">
  <autoFilter ref="B113:B119"/>
  <tableColumns count="1">
    <tableColumn id="1" name="Componente" dataDxfId="1432"/>
  </tableColumns>
  <tableStyleInfo name="TableStyleMedium2" showFirstColumn="0" showLastColumn="0" showRowStripes="1" showColumnStripes="0"/>
</table>
</file>

<file path=xl/tables/table12.xml><?xml version="1.0" encoding="utf-8"?>
<table xmlns="http://schemas.openxmlformats.org/spreadsheetml/2006/main" id="221" name="Tabla384222" displayName="Tabla384222" ref="C113:C134" totalsRowShown="0" headerRowDxfId="1431" dataDxfId="1429" headerRowBorderDxfId="1430" tableBorderDxfId="1428">
  <autoFilter ref="C113:C134"/>
  <tableColumns count="1">
    <tableColumn id="1" name="Subcomponente " dataDxfId="1427"/>
  </tableColumns>
  <tableStyleInfo name="TableStyleMedium2" showFirstColumn="0" showLastColumn="0" showRowStripes="1" showColumnStripes="0"/>
</table>
</file>

<file path=xl/tables/table13.xml><?xml version="1.0" encoding="utf-8"?>
<table xmlns="http://schemas.openxmlformats.org/spreadsheetml/2006/main" id="222" name="Tabla485223" displayName="Tabla485223" ref="D113:D173" totalsRowShown="0" headerRowDxfId="1426" dataDxfId="1424" headerRowBorderDxfId="1425" tableBorderDxfId="1423">
  <autoFilter ref="D113:D173"/>
  <tableColumns count="1">
    <tableColumn id="1" name="Tópico " dataDxfId="1422"/>
  </tableColumns>
  <tableStyleInfo name="TableStyleMedium2" showFirstColumn="0" showLastColumn="0" showRowStripes="1" showColumnStripes="0"/>
</table>
</file>

<file path=xl/tables/table14.xml><?xml version="1.0" encoding="utf-8"?>
<table xmlns="http://schemas.openxmlformats.org/spreadsheetml/2006/main" id="223" name="Tabla586224" displayName="Tabla586224" ref="F113:F670" totalsRowShown="0" headerRowDxfId="1421" dataDxfId="1419" headerRowBorderDxfId="1420" tableBorderDxfId="1418">
  <autoFilter ref="F113:F670"/>
  <tableColumns count="1">
    <tableColumn id="1" name="Nombre de las variables " dataDxfId="1417"/>
  </tableColumns>
  <tableStyleInfo name="TableStyleMedium2" showFirstColumn="0" showLastColumn="0" showRowStripes="1" showColumnStripes="0"/>
</table>
</file>

<file path=xl/tables/table15.xml><?xml version="1.0" encoding="utf-8"?>
<table xmlns="http://schemas.openxmlformats.org/spreadsheetml/2006/main" id="224" name="Tabla687225" displayName="Tabla687225" ref="E113:E670" totalsRowShown="0" headerRowDxfId="1416" dataDxfId="1414" headerRowBorderDxfId="1415" tableBorderDxfId="1413">
  <autoFilter ref="E113:E670"/>
  <tableColumns count="1">
    <tableColumn id="1" name="Código de la varible " dataDxfId="1412"/>
  </tableColumns>
  <tableStyleInfo name="TableStyleMedium2" showFirstColumn="0" showLastColumn="0" showRowStripes="1" showColumnStripes="0"/>
</table>
</file>

<file path=xl/tables/table16.xml><?xml version="1.0" encoding="utf-8"?>
<table xmlns="http://schemas.openxmlformats.org/spreadsheetml/2006/main" id="225" name="Tabla788226" displayName="Tabla788226" ref="G113:G116" totalsRowShown="0" headerRowDxfId="1411" dataDxfId="1409" headerRowBorderDxfId="1410" tableBorderDxfId="1408">
  <autoFilter ref="G113:G116"/>
  <tableColumns count="1">
    <tableColumn id="1" name="Unidades de medida:" dataDxfId="1407"/>
  </tableColumns>
  <tableStyleInfo name="TableStyleMedium2" showFirstColumn="0" showLastColumn="0" showRowStripes="1" showColumnStripes="0"/>
</table>
</file>

<file path=xl/tables/table17.xml><?xml version="1.0" encoding="utf-8"?>
<table xmlns="http://schemas.openxmlformats.org/spreadsheetml/2006/main" id="226" name="Tabla889227" displayName="Tabla889227" ref="H113:H118" totalsRowShown="0" headerRowDxfId="1406" dataDxfId="1404" headerRowBorderDxfId="1405" tableBorderDxfId="1403">
  <autoFilter ref="H113:H118"/>
  <tableColumns count="1">
    <tableColumn id="1" name="Marco FMPEIR:" dataDxfId="1402"/>
  </tableColumns>
  <tableStyleInfo name="TableStyleMedium2" showFirstColumn="0" showLastColumn="0" showRowStripes="1" showColumnStripes="0"/>
</table>
</file>

<file path=xl/tables/table18.xml><?xml version="1.0" encoding="utf-8"?>
<table xmlns="http://schemas.openxmlformats.org/spreadsheetml/2006/main" id="227" name="Tabla990228" displayName="Tabla990228" ref="I113:I121" totalsRowShown="0" headerRowDxfId="1401" dataDxfId="1399" headerRowBorderDxfId="1400" tableBorderDxfId="1398">
  <autoFilter ref="I113:I121"/>
  <tableColumns count="1">
    <tableColumn id="1" name="Tipo de fuente " dataDxfId="1397"/>
  </tableColumns>
  <tableStyleInfo name="TableStyleMedium2" showFirstColumn="0" showLastColumn="0" showRowStripes="1" showColumnStripes="0"/>
</table>
</file>

<file path=xl/tables/table19.xml><?xml version="1.0" encoding="utf-8"?>
<table xmlns="http://schemas.openxmlformats.org/spreadsheetml/2006/main" id="228" name="Tabla1091229" displayName="Tabla1091229" ref="J113:J115" totalsRowShown="0" headerRowDxfId="1396" dataDxfId="1394" headerRowBorderDxfId="1395" tableBorderDxfId="1393">
  <autoFilter ref="J113:J115"/>
  <tableColumns count="1">
    <tableColumn id="1" name="Tipo de disponibilidad" dataDxfId="1392"/>
  </tableColumns>
  <tableStyleInfo name="TableStyleMedium2" showFirstColumn="0" showLastColumn="0" showRowStripes="1" showColumnStripes="0"/>
</table>
</file>

<file path=xl/tables/table20.xml><?xml version="1.0" encoding="utf-8"?>
<table xmlns="http://schemas.openxmlformats.org/spreadsheetml/2006/main" id="229" name="Tabla1" displayName="Tabla1" ref="A113:A115" totalsRowShown="0" headerRowDxfId="1391" dataDxfId="1389" headerRowBorderDxfId="1390" tableBorderDxfId="1388">
  <autoFilter ref="A113:A115"/>
  <tableColumns count="1">
    <tableColumn id="1" name="Tipo de producto" dataDxfId="1387"/>
  </tableColumns>
  <tableStyleInfo name="TableStyleMedium2" showFirstColumn="0" showLastColumn="0" showRowStripes="1" showColumnStripes="0"/>
</table>
</file>

<file path=xl/tables/table21.xml><?xml version="1.0" encoding="utf-8"?>
<table xmlns="http://schemas.openxmlformats.org/spreadsheetml/2006/main" id="230" name="Tabla2" displayName="Tabla2" ref="B113:B119" totalsRowShown="0" headerRowDxfId="1386" dataDxfId="1384" headerRowBorderDxfId="1385" tableBorderDxfId="1383">
  <autoFilter ref="B113:B119"/>
  <tableColumns count="1">
    <tableColumn id="1" name="Componente" dataDxfId="1382"/>
  </tableColumns>
  <tableStyleInfo name="TableStyleMedium2" showFirstColumn="0" showLastColumn="0" showRowStripes="1" showColumnStripes="0"/>
</table>
</file>

<file path=xl/tables/table22.xml><?xml version="1.0" encoding="utf-8"?>
<table xmlns="http://schemas.openxmlformats.org/spreadsheetml/2006/main" id="251" name="Tabla3" displayName="Tabla3" ref="C113:C134" totalsRowShown="0" headerRowDxfId="1381" dataDxfId="1379" headerRowBorderDxfId="1380" tableBorderDxfId="1378">
  <autoFilter ref="C113:C134"/>
  <tableColumns count="1">
    <tableColumn id="1" name="Subcomponente " dataDxfId="1377"/>
  </tableColumns>
  <tableStyleInfo name="TableStyleMedium2" showFirstColumn="0" showLastColumn="0" showRowStripes="1" showColumnStripes="0"/>
</table>
</file>

<file path=xl/tables/table23.xml><?xml version="1.0" encoding="utf-8"?>
<table xmlns="http://schemas.openxmlformats.org/spreadsheetml/2006/main" id="252" name="Tabla4" displayName="Tabla4" ref="D113:D173" totalsRowShown="0" headerRowDxfId="1376" dataDxfId="1374" headerRowBorderDxfId="1375" tableBorderDxfId="1373">
  <autoFilter ref="D113:D173"/>
  <tableColumns count="1">
    <tableColumn id="1" name="Tópico " dataDxfId="1372"/>
  </tableColumns>
  <tableStyleInfo name="TableStyleMedium2" showFirstColumn="0" showLastColumn="0" showRowStripes="1" showColumnStripes="0"/>
</table>
</file>

<file path=xl/tables/table24.xml><?xml version="1.0" encoding="utf-8"?>
<table xmlns="http://schemas.openxmlformats.org/spreadsheetml/2006/main" id="253" name="Tabla5" displayName="Tabla5" ref="F113:F670" totalsRowShown="0" headerRowDxfId="1371" dataDxfId="1369" headerRowBorderDxfId="1370" tableBorderDxfId="1368">
  <autoFilter ref="F113:F670"/>
  <tableColumns count="1">
    <tableColumn id="1" name="Nombre de las variables " dataDxfId="1367"/>
  </tableColumns>
  <tableStyleInfo name="TableStyleMedium2" showFirstColumn="0" showLastColumn="0" showRowStripes="1" showColumnStripes="0"/>
</table>
</file>

<file path=xl/tables/table25.xml><?xml version="1.0" encoding="utf-8"?>
<table xmlns="http://schemas.openxmlformats.org/spreadsheetml/2006/main" id="254" name="Tabla6" displayName="Tabla6" ref="E113:E670" totalsRowShown="0" headerRowDxfId="1366" dataDxfId="1364" headerRowBorderDxfId="1365" tableBorderDxfId="1363">
  <autoFilter ref="E113:E670"/>
  <tableColumns count="1">
    <tableColumn id="1" name="Código de la varible " dataDxfId="1362"/>
  </tableColumns>
  <tableStyleInfo name="TableStyleMedium2" showFirstColumn="0" showLastColumn="0" showRowStripes="1" showColumnStripes="0"/>
</table>
</file>

<file path=xl/tables/table26.xml><?xml version="1.0" encoding="utf-8"?>
<table xmlns="http://schemas.openxmlformats.org/spreadsheetml/2006/main" id="255" name="Tabla7" displayName="Tabla7" ref="G113:G116" totalsRowShown="0" headerRowDxfId="1361" dataDxfId="1359" headerRowBorderDxfId="1360" tableBorderDxfId="1358">
  <autoFilter ref="G113:G116"/>
  <tableColumns count="1">
    <tableColumn id="1" name="Unidades de medida:" dataDxfId="1357"/>
  </tableColumns>
  <tableStyleInfo name="TableStyleMedium2" showFirstColumn="0" showLastColumn="0" showRowStripes="1" showColumnStripes="0"/>
</table>
</file>

<file path=xl/tables/table27.xml><?xml version="1.0" encoding="utf-8"?>
<table xmlns="http://schemas.openxmlformats.org/spreadsheetml/2006/main" id="256" name="Tabla8" displayName="Tabla8" ref="H113:H118" totalsRowShown="0" headerRowDxfId="1356" dataDxfId="1354" headerRowBorderDxfId="1355" tableBorderDxfId="1353">
  <autoFilter ref="H113:H118"/>
  <tableColumns count="1">
    <tableColumn id="1" name="Marco FMPEIR:" dataDxfId="1352"/>
  </tableColumns>
  <tableStyleInfo name="TableStyleMedium2" showFirstColumn="0" showLastColumn="0" showRowStripes="1" showColumnStripes="0"/>
</table>
</file>

<file path=xl/tables/table28.xml><?xml version="1.0" encoding="utf-8"?>
<table xmlns="http://schemas.openxmlformats.org/spreadsheetml/2006/main" id="257" name="Tabla9" displayName="Tabla9" ref="I113:I121" totalsRowShown="0" headerRowDxfId="1351" dataDxfId="1349" headerRowBorderDxfId="1350" tableBorderDxfId="1348">
  <autoFilter ref="I113:I121"/>
  <tableColumns count="1">
    <tableColumn id="1" name="Tipo de fuente " dataDxfId="1347"/>
  </tableColumns>
  <tableStyleInfo name="TableStyleMedium2" showFirstColumn="0" showLastColumn="0" showRowStripes="1" showColumnStripes="0"/>
</table>
</file>

<file path=xl/tables/table29.xml><?xml version="1.0" encoding="utf-8"?>
<table xmlns="http://schemas.openxmlformats.org/spreadsheetml/2006/main" id="258" name="Tabla10" displayName="Tabla10" ref="J113:J115" totalsRowShown="0" headerRowDxfId="1346" dataDxfId="1344" headerRowBorderDxfId="1345" tableBorderDxfId="1343">
  <autoFilter ref="J113:J115"/>
  <tableColumns count="1">
    <tableColumn id="1" name="Tipo de disponibilidad" dataDxfId="1342"/>
  </tableColumns>
  <tableStyleInfo name="TableStyleMedium2" showFirstColumn="0" showLastColumn="0" showRowStripes="1" showColumnStripes="0"/>
</table>
</file>

<file path=xl/tables/table30.xml><?xml version="1.0" encoding="utf-8"?>
<table xmlns="http://schemas.openxmlformats.org/spreadsheetml/2006/main" id="259" name="Table_1" displayName="Table_1" ref="F113:F574">
  <tableColumns count="1">
    <tableColumn id="1" name="Nombre de las variables "/>
  </tableColumns>
  <tableStyleInfo name="HM 1.3.2.a-style" showFirstColumn="1" showLastColumn="1" showRowStripes="1" showColumnStripes="0"/>
</table>
</file>

<file path=xl/tables/table31.xml><?xml version="1.0" encoding="utf-8"?>
<table xmlns="http://schemas.openxmlformats.org/spreadsheetml/2006/main" id="260" name="Table_2" displayName="Table_2" ref="E113:E570">
  <tableColumns count="1">
    <tableColumn id="1" name="Código de la varible "/>
  </tableColumns>
  <tableStyleInfo name="HM 1.3.2.a-style 2" showFirstColumn="1" showLastColumn="1" showRowStripes="1" showColumnStripes="0"/>
</table>
</file>

<file path=xl/tables/table32.xml><?xml version="1.0" encoding="utf-8"?>
<table xmlns="http://schemas.openxmlformats.org/spreadsheetml/2006/main" id="261" name="Table_3" displayName="Table_3" ref="H113:H118">
  <tableColumns count="1">
    <tableColumn id="1" name="Marco FMPEIR:"/>
  </tableColumns>
  <tableStyleInfo name="HM 1.3.2.a-style 3" showFirstColumn="1" showLastColumn="1" showRowStripes="1" showColumnStripes="0"/>
</table>
</file>

<file path=xl/tables/table33.xml><?xml version="1.0" encoding="utf-8"?>
<table xmlns="http://schemas.openxmlformats.org/spreadsheetml/2006/main" id="262" name="Table_4" displayName="Table_4" ref="I113:I121">
  <tableColumns count="1">
    <tableColumn id="1" name="Tipo de fuente "/>
  </tableColumns>
  <tableStyleInfo name="HM 1.3.2.a-style 4" showFirstColumn="1" showLastColumn="1" showRowStripes="1" showColumnStripes="0"/>
</table>
</file>

<file path=xl/tables/table34.xml><?xml version="1.0" encoding="utf-8"?>
<table xmlns="http://schemas.openxmlformats.org/spreadsheetml/2006/main" id="263" name="Table_5" displayName="Table_5" ref="G113:G116">
  <tableColumns count="1">
    <tableColumn id="1" name="Unidades de medida:"/>
  </tableColumns>
  <tableStyleInfo name="HM 1.3.2.a-style 5" showFirstColumn="1" showLastColumn="1" showRowStripes="1" showColumnStripes="0"/>
</table>
</file>

<file path=xl/tables/table35.xml><?xml version="1.0" encoding="utf-8"?>
<table xmlns="http://schemas.openxmlformats.org/spreadsheetml/2006/main" id="264" name="Table_6" displayName="Table_6" ref="B113:B119">
  <tableColumns count="1">
    <tableColumn id="1" name="Componente"/>
  </tableColumns>
  <tableStyleInfo name="HM 1.3.2.a-style 6" showFirstColumn="1" showLastColumn="1" showRowStripes="1" showColumnStripes="0"/>
</table>
</file>

<file path=xl/tables/table36.xml><?xml version="1.0" encoding="utf-8"?>
<table xmlns="http://schemas.openxmlformats.org/spreadsheetml/2006/main" id="265" name="Table_7" displayName="Table_7" ref="A113:A115">
  <tableColumns count="1">
    <tableColumn id="1" name="Tipo de producto"/>
  </tableColumns>
  <tableStyleInfo name="HM 1.3.2.a-style 7" showFirstColumn="1" showLastColumn="1" showRowStripes="1" showColumnStripes="0"/>
</table>
</file>

<file path=xl/tables/table37.xml><?xml version="1.0" encoding="utf-8"?>
<table xmlns="http://schemas.openxmlformats.org/spreadsheetml/2006/main" id="266" name="Table_8" displayName="Table_8" ref="C113:C134">
  <tableColumns count="1">
    <tableColumn id="1" name="Subcomponente "/>
  </tableColumns>
  <tableStyleInfo name="HM 1.3.2.a-style 8" showFirstColumn="1" showLastColumn="1" showRowStripes="1" showColumnStripes="0"/>
</table>
</file>

<file path=xl/tables/table38.xml><?xml version="1.0" encoding="utf-8"?>
<table xmlns="http://schemas.openxmlformats.org/spreadsheetml/2006/main" id="267" name="Table_9" displayName="Table_9" ref="D113:D173">
  <tableColumns count="1">
    <tableColumn id="1" name="Tópico "/>
  </tableColumns>
  <tableStyleInfo name="HM 1.3.2.a-style 9" showFirstColumn="1" showLastColumn="1" showRowStripes="1" showColumnStripes="0"/>
</table>
</file>

<file path=xl/tables/table39.xml><?xml version="1.0" encoding="utf-8"?>
<table xmlns="http://schemas.openxmlformats.org/spreadsheetml/2006/main" id="268" name="Table_10" displayName="Table_10" ref="J113:J115">
  <tableColumns count="1">
    <tableColumn id="1" name="Tipo de disponibilidad"/>
  </tableColumns>
  <tableStyleInfo name="HM 1.3.2.a-style 10" showFirstColumn="1" showLastColumn="1" showRowStripes="1" showColumnStripes="0"/>
</table>
</file>

<file path=xl/tables/table40.xml><?xml version="1.0" encoding="utf-8"?>
<table xmlns="http://schemas.openxmlformats.org/spreadsheetml/2006/main" id="269" name="Table_11" displayName="Table_11" ref="H113:H118">
  <tableColumns count="1">
    <tableColumn id="1" name="Marco FMPEIR:"/>
  </tableColumns>
  <tableStyleInfo name="HM 1.3.2.b.1-style" showFirstColumn="1" showLastColumn="1" showRowStripes="1" showColumnStripes="0"/>
</table>
</file>

<file path=xl/tables/table41.xml><?xml version="1.0" encoding="utf-8"?>
<table xmlns="http://schemas.openxmlformats.org/spreadsheetml/2006/main" id="270" name="Table_12" displayName="Table_12" ref="G113:G116">
  <tableColumns count="1">
    <tableColumn id="1" name="Unidades de medida:"/>
  </tableColumns>
  <tableStyleInfo name="HM 1.3.2.b.1-style 2" showFirstColumn="1" showLastColumn="1" showRowStripes="1" showColumnStripes="0"/>
</table>
</file>

<file path=xl/tables/table42.xml><?xml version="1.0" encoding="utf-8"?>
<table xmlns="http://schemas.openxmlformats.org/spreadsheetml/2006/main" id="271" name="Table_13" displayName="Table_13" ref="A113:A115">
  <tableColumns count="1">
    <tableColumn id="1" name="Tipo de producto"/>
  </tableColumns>
  <tableStyleInfo name="HM 1.3.2.b.1-style 3" showFirstColumn="1" showLastColumn="1" showRowStripes="1" showColumnStripes="0"/>
</table>
</file>

<file path=xl/tables/table43.xml><?xml version="1.0" encoding="utf-8"?>
<table xmlns="http://schemas.openxmlformats.org/spreadsheetml/2006/main" id="272" name="Table_14" displayName="Table_14" ref="I113:I121">
  <tableColumns count="1">
    <tableColumn id="1" name="Tipo de fuente "/>
  </tableColumns>
  <tableStyleInfo name="HM 1.3.2.b.1-style 4" showFirstColumn="1" showLastColumn="1" showRowStripes="1" showColumnStripes="0"/>
</table>
</file>

<file path=xl/tables/table44.xml><?xml version="1.0" encoding="utf-8"?>
<table xmlns="http://schemas.openxmlformats.org/spreadsheetml/2006/main" id="273" name="Table_15" displayName="Table_15" ref="J113:J115">
  <tableColumns count="1">
    <tableColumn id="1" name="Tipo de disponibilidad"/>
  </tableColumns>
  <tableStyleInfo name="HM 1.3.2.b.1-style 5" showFirstColumn="1" showLastColumn="1" showRowStripes="1" showColumnStripes="0"/>
</table>
</file>

<file path=xl/tables/table45.xml><?xml version="1.0" encoding="utf-8"?>
<table xmlns="http://schemas.openxmlformats.org/spreadsheetml/2006/main" id="274" name="Table_16" displayName="Table_16" ref="D113:D173">
  <tableColumns count="1">
    <tableColumn id="1" name="Tópico "/>
  </tableColumns>
  <tableStyleInfo name="HM 1.3.2.b.1-style 6" showFirstColumn="1" showLastColumn="1" showRowStripes="1" showColumnStripes="0"/>
</table>
</file>

<file path=xl/tables/table46.xml><?xml version="1.0" encoding="utf-8"?>
<table xmlns="http://schemas.openxmlformats.org/spreadsheetml/2006/main" id="275" name="Table_17" displayName="Table_17" ref="F113:F574">
  <tableColumns count="1">
    <tableColumn id="1" name="Nombre de las variables "/>
  </tableColumns>
  <tableStyleInfo name="HM 1.3.2.b.1-style 7" showFirstColumn="1" showLastColumn="1" showRowStripes="1" showColumnStripes="0"/>
</table>
</file>

<file path=xl/tables/table47.xml><?xml version="1.0" encoding="utf-8"?>
<table xmlns="http://schemas.openxmlformats.org/spreadsheetml/2006/main" id="276" name="Table_18" displayName="Table_18" ref="E113:E570">
  <tableColumns count="1">
    <tableColumn id="1" name="Código de la varible "/>
  </tableColumns>
  <tableStyleInfo name="HM 1.3.2.b.1-style 8" showFirstColumn="1" showLastColumn="1" showRowStripes="1" showColumnStripes="0"/>
</table>
</file>

<file path=xl/tables/table48.xml><?xml version="1.0" encoding="utf-8"?>
<table xmlns="http://schemas.openxmlformats.org/spreadsheetml/2006/main" id="277" name="Table_19" displayName="Table_19" ref="B113:B119">
  <tableColumns count="1">
    <tableColumn id="1" name="Componente"/>
  </tableColumns>
  <tableStyleInfo name="HM 1.3.2.b.1-style 9" showFirstColumn="1" showLastColumn="1" showRowStripes="1" showColumnStripes="0"/>
</table>
</file>

<file path=xl/tables/table49.xml><?xml version="1.0" encoding="utf-8"?>
<table xmlns="http://schemas.openxmlformats.org/spreadsheetml/2006/main" id="278" name="Table_20" displayName="Table_20" ref="C113:C134">
  <tableColumns count="1">
    <tableColumn id="1" name="Subcomponente "/>
  </tableColumns>
  <tableStyleInfo name="HM 1.3.2.b.1-style 10" showFirstColumn="1" showLastColumn="1" showRowStripes="1" showColumnStripes="0"/>
</table>
</file>

<file path=xl/tables/table50.xml><?xml version="1.0" encoding="utf-8"?>
<table xmlns="http://schemas.openxmlformats.org/spreadsheetml/2006/main" id="279" name="Table_21" displayName="Table_21" ref="F113:F574">
  <tableColumns count="1">
    <tableColumn id="1" name="Nombre de las variables "/>
  </tableColumns>
  <tableStyleInfo name="HM 1.3.2.b.2-style" showFirstColumn="1" showLastColumn="1" showRowStripes="1" showColumnStripes="0"/>
</table>
</file>

<file path=xl/tables/table51.xml><?xml version="1.0" encoding="utf-8"?>
<table xmlns="http://schemas.openxmlformats.org/spreadsheetml/2006/main" id="280" name="Table_22" displayName="Table_22" ref="E113:E570">
  <tableColumns count="1">
    <tableColumn id="1" name="Código de la varible "/>
  </tableColumns>
  <tableStyleInfo name="HM 1.3.2.b.2-style 2" showFirstColumn="1" showLastColumn="1" showRowStripes="1" showColumnStripes="0"/>
</table>
</file>

<file path=xl/tables/table52.xml><?xml version="1.0" encoding="utf-8"?>
<table xmlns="http://schemas.openxmlformats.org/spreadsheetml/2006/main" id="281" name="Table_23" displayName="Table_23" ref="C113:C134">
  <tableColumns count="1">
    <tableColumn id="1" name="Subcomponente "/>
  </tableColumns>
  <tableStyleInfo name="HM 1.3.2.b.2-style 3" showFirstColumn="1" showLastColumn="1" showRowStripes="1" showColumnStripes="0"/>
</table>
</file>

<file path=xl/tables/table53.xml><?xml version="1.0" encoding="utf-8"?>
<table xmlns="http://schemas.openxmlformats.org/spreadsheetml/2006/main" id="282" name="Table_24" displayName="Table_24" ref="J113:J115">
  <tableColumns count="1">
    <tableColumn id="1" name="Tipo de disponibilidad"/>
  </tableColumns>
  <tableStyleInfo name="HM 1.3.2.b.2-style 4" showFirstColumn="1" showLastColumn="1" showRowStripes="1" showColumnStripes="0"/>
</table>
</file>

<file path=xl/tables/table54.xml><?xml version="1.0" encoding="utf-8"?>
<table xmlns="http://schemas.openxmlformats.org/spreadsheetml/2006/main" id="283" name="Table_25" displayName="Table_25" ref="H113:H118">
  <tableColumns count="1">
    <tableColumn id="1" name="Marco FMPEIR:"/>
  </tableColumns>
  <tableStyleInfo name="HM 1.3.2.b.2-style 5" showFirstColumn="1" showLastColumn="1" showRowStripes="1" showColumnStripes="0"/>
</table>
</file>

<file path=xl/tables/table55.xml><?xml version="1.0" encoding="utf-8"?>
<table xmlns="http://schemas.openxmlformats.org/spreadsheetml/2006/main" id="284" name="Table_26" displayName="Table_26" ref="B113:B119">
  <tableColumns count="1">
    <tableColumn id="1" name="Componente"/>
  </tableColumns>
  <tableStyleInfo name="HM 1.3.2.b.2-style 6" showFirstColumn="1" showLastColumn="1" showRowStripes="1" showColumnStripes="0"/>
</table>
</file>

<file path=xl/tables/table56.xml><?xml version="1.0" encoding="utf-8"?>
<table xmlns="http://schemas.openxmlformats.org/spreadsheetml/2006/main" id="285" name="Table_27" displayName="Table_27" ref="I113:I121">
  <tableColumns count="1">
    <tableColumn id="1" name="Tipo de fuente "/>
  </tableColumns>
  <tableStyleInfo name="HM 1.3.2.b.2-style 7" showFirstColumn="1" showLastColumn="1" showRowStripes="1" showColumnStripes="0"/>
</table>
</file>

<file path=xl/tables/table57.xml><?xml version="1.0" encoding="utf-8"?>
<table xmlns="http://schemas.openxmlformats.org/spreadsheetml/2006/main" id="286" name="Table_28" displayName="Table_28" ref="D113:D173">
  <tableColumns count="1">
    <tableColumn id="1" name="Tópico "/>
  </tableColumns>
  <tableStyleInfo name="HM 1.3.2.b.2-style 8" showFirstColumn="1" showLastColumn="1" showRowStripes="1" showColumnStripes="0"/>
</table>
</file>

<file path=xl/tables/table58.xml><?xml version="1.0" encoding="utf-8"?>
<table xmlns="http://schemas.openxmlformats.org/spreadsheetml/2006/main" id="287" name="Table_29" displayName="Table_29" ref="A113:A115">
  <tableColumns count="1">
    <tableColumn id="1" name="Tipo de producto"/>
  </tableColumns>
  <tableStyleInfo name="HM 1.3.2.b.2-style 9" showFirstColumn="1" showLastColumn="1" showRowStripes="1" showColumnStripes="0"/>
</table>
</file>

<file path=xl/tables/table59.xml><?xml version="1.0" encoding="utf-8"?>
<table xmlns="http://schemas.openxmlformats.org/spreadsheetml/2006/main" id="288" name="Table_30" displayName="Table_30" ref="G113:G116">
  <tableColumns count="1">
    <tableColumn id="1" name="Unidades de medida:"/>
  </tableColumns>
  <tableStyleInfo name="HM 1.3.2.b.2-style 10" showFirstColumn="1" showLastColumn="1" showRowStripes="1" showColumnStripes="0"/>
</table>
</file>

<file path=xl/tables/table60.xml><?xml version="1.0" encoding="utf-8"?>
<table xmlns="http://schemas.openxmlformats.org/spreadsheetml/2006/main" id="289" name="Table_31" displayName="Table_31" ref="A113:A115">
  <tableColumns count="1">
    <tableColumn id="1" name="Tipo de producto"/>
  </tableColumns>
  <tableStyleInfo name="HM 1.3.2.f.1-style" showFirstColumn="1" showLastColumn="1" showRowStripes="1" showColumnStripes="0"/>
</table>
</file>

<file path=xl/tables/table61.xml><?xml version="1.0" encoding="utf-8"?>
<table xmlns="http://schemas.openxmlformats.org/spreadsheetml/2006/main" id="290" name="Table_32" displayName="Table_32" ref="B113:B119">
  <tableColumns count="1">
    <tableColumn id="1" name="Componente"/>
  </tableColumns>
  <tableStyleInfo name="HM 1.3.2.f.1-style 2" showFirstColumn="1" showLastColumn="1" showRowStripes="1" showColumnStripes="0"/>
</table>
</file>

<file path=xl/tables/table62.xml><?xml version="1.0" encoding="utf-8"?>
<table xmlns="http://schemas.openxmlformats.org/spreadsheetml/2006/main" id="301" name="Table_33" displayName="Table_33" ref="J113:J115">
  <tableColumns count="1">
    <tableColumn id="1" name="Tipo de disponibilidad"/>
  </tableColumns>
  <tableStyleInfo name="HM 1.3.2.f.1-style 3" showFirstColumn="1" showLastColumn="1" showRowStripes="1" showColumnStripes="0"/>
</table>
</file>

<file path=xl/tables/table63.xml><?xml version="1.0" encoding="utf-8"?>
<table xmlns="http://schemas.openxmlformats.org/spreadsheetml/2006/main" id="302" name="Table_34" displayName="Table_34" ref="E113:E570">
  <tableColumns count="1">
    <tableColumn id="1" name="Código de la varible "/>
  </tableColumns>
  <tableStyleInfo name="HM 1.3.2.f.1-style 4" showFirstColumn="1" showLastColumn="1" showRowStripes="1" showColumnStripes="0"/>
</table>
</file>

<file path=xl/tables/table64.xml><?xml version="1.0" encoding="utf-8"?>
<table xmlns="http://schemas.openxmlformats.org/spreadsheetml/2006/main" id="303" name="Table_35" displayName="Table_35" ref="D113:D173">
  <tableColumns count="1">
    <tableColumn id="1" name="Tópico "/>
  </tableColumns>
  <tableStyleInfo name="HM 1.3.2.f.1-style 5" showFirstColumn="1" showLastColumn="1" showRowStripes="1" showColumnStripes="0"/>
</table>
</file>

<file path=xl/tables/table65.xml><?xml version="1.0" encoding="utf-8"?>
<table xmlns="http://schemas.openxmlformats.org/spreadsheetml/2006/main" id="304" name="Table_36" displayName="Table_36" ref="H113:H118">
  <tableColumns count="1">
    <tableColumn id="1" name="Marco FMPEIR:"/>
  </tableColumns>
  <tableStyleInfo name="HM 1.3.2.f.1-style 6" showFirstColumn="1" showLastColumn="1" showRowStripes="1" showColumnStripes="0"/>
</table>
</file>

<file path=xl/tables/table66.xml><?xml version="1.0" encoding="utf-8"?>
<table xmlns="http://schemas.openxmlformats.org/spreadsheetml/2006/main" id="305" name="Table_37" displayName="Table_37" ref="G113:G116">
  <tableColumns count="1">
    <tableColumn id="1" name="Unidades de medida:"/>
  </tableColumns>
  <tableStyleInfo name="HM 1.3.2.f.1-style 7" showFirstColumn="1" showLastColumn="1" showRowStripes="1" showColumnStripes="0"/>
</table>
</file>

<file path=xl/tables/table67.xml><?xml version="1.0" encoding="utf-8"?>
<table xmlns="http://schemas.openxmlformats.org/spreadsheetml/2006/main" id="306" name="Table_38" displayName="Table_38" ref="C113:C134">
  <tableColumns count="1">
    <tableColumn id="1" name="Subcomponente "/>
  </tableColumns>
  <tableStyleInfo name="HM 1.3.2.f.1-style 8" showFirstColumn="1" showLastColumn="1" showRowStripes="1" showColumnStripes="0"/>
</table>
</file>

<file path=xl/tables/table68.xml><?xml version="1.0" encoding="utf-8"?>
<table xmlns="http://schemas.openxmlformats.org/spreadsheetml/2006/main" id="307" name="Table_39" displayName="Table_39" ref="F113:F574">
  <tableColumns count="1">
    <tableColumn id="1" name="Nombre de las variables "/>
  </tableColumns>
  <tableStyleInfo name="HM 1.3.2.f.1-style 9" showFirstColumn="1" showLastColumn="1" showRowStripes="1" showColumnStripes="0"/>
</table>
</file>

<file path=xl/tables/table69.xml><?xml version="1.0" encoding="utf-8"?>
<table xmlns="http://schemas.openxmlformats.org/spreadsheetml/2006/main" id="308" name="Table_40" displayName="Table_40" ref="I113:I121">
  <tableColumns count="1">
    <tableColumn id="1" name="Tipo de fuente "/>
  </tableColumns>
  <tableStyleInfo name="HM 1.3.2.f.1-style 10" showFirstColumn="1" showLastColumn="1" showRowStripes="1" showColumnStripes="0"/>
</table>
</file>

<file path=xl/tables/table70.xml><?xml version="1.0" encoding="utf-8"?>
<table xmlns="http://schemas.openxmlformats.org/spreadsheetml/2006/main" id="309" name="Table_41" displayName="Table_41" ref="B113:B119">
  <tableColumns count="1">
    <tableColumn id="1" name="Componente"/>
  </tableColumns>
  <tableStyleInfo name="HM 1.3.2.f.2-style" showFirstColumn="1" showLastColumn="1" showRowStripes="1" showColumnStripes="0"/>
</table>
</file>

<file path=xl/tables/table71.xml><?xml version="1.0" encoding="utf-8"?>
<table xmlns="http://schemas.openxmlformats.org/spreadsheetml/2006/main" id="310" name="Table_42" displayName="Table_42" ref="C113:C134">
  <tableColumns count="1">
    <tableColumn id="1" name="Subcomponente "/>
  </tableColumns>
  <tableStyleInfo name="HM 1.3.2.f.2-style 2" showFirstColumn="1" showLastColumn="1" showRowStripes="1" showColumnStripes="0"/>
</table>
</file>

<file path=xl/tables/table72.xml><?xml version="1.0" encoding="utf-8"?>
<table xmlns="http://schemas.openxmlformats.org/spreadsheetml/2006/main" id="321" name="Table_43" displayName="Table_43" ref="H113:H118">
  <tableColumns count="1">
    <tableColumn id="1" name="Marco FMPEIR:"/>
  </tableColumns>
  <tableStyleInfo name="HM 1.3.2.f.2-style 3" showFirstColumn="1" showLastColumn="1" showRowStripes="1" showColumnStripes="0"/>
</table>
</file>

<file path=xl/tables/table73.xml><?xml version="1.0" encoding="utf-8"?>
<table xmlns="http://schemas.openxmlformats.org/spreadsheetml/2006/main" id="322" name="Table_44" displayName="Table_44" ref="G113:G116">
  <tableColumns count="1">
    <tableColumn id="1" name="Unidades de medida:"/>
  </tableColumns>
  <tableStyleInfo name="HM 1.3.2.f.2-style 4" showFirstColumn="1" showLastColumn="1" showRowStripes="1" showColumnStripes="0"/>
</table>
</file>

<file path=xl/tables/table74.xml><?xml version="1.0" encoding="utf-8"?>
<table xmlns="http://schemas.openxmlformats.org/spreadsheetml/2006/main" id="323" name="Table_45" displayName="Table_45" ref="A113:A115">
  <tableColumns count="1">
    <tableColumn id="1" name="Tipo de producto"/>
  </tableColumns>
  <tableStyleInfo name="HM 1.3.2.f.2-style 5" showFirstColumn="1" showLastColumn="1" showRowStripes="1" showColumnStripes="0"/>
</table>
</file>

<file path=xl/tables/table75.xml><?xml version="1.0" encoding="utf-8"?>
<table xmlns="http://schemas.openxmlformats.org/spreadsheetml/2006/main" id="324" name="Table_46" displayName="Table_46" ref="F113:F574">
  <tableColumns count="1">
    <tableColumn id="1" name="Nombre de las variables "/>
  </tableColumns>
  <tableStyleInfo name="HM 1.3.2.f.2-style 6" showFirstColumn="1" showLastColumn="1" showRowStripes="1" showColumnStripes="0"/>
</table>
</file>

<file path=xl/tables/table76.xml><?xml version="1.0" encoding="utf-8"?>
<table xmlns="http://schemas.openxmlformats.org/spreadsheetml/2006/main" id="325" name="Table_47" displayName="Table_47" ref="J113:J115">
  <tableColumns count="1">
    <tableColumn id="1" name="Tipo de disponibilidad"/>
  </tableColumns>
  <tableStyleInfo name="HM 1.3.2.f.2-style 7" showFirstColumn="1" showLastColumn="1" showRowStripes="1" showColumnStripes="0"/>
</table>
</file>

<file path=xl/tables/table77.xml><?xml version="1.0" encoding="utf-8"?>
<table xmlns="http://schemas.openxmlformats.org/spreadsheetml/2006/main" id="326" name="Table_48" displayName="Table_48" ref="I113:I121">
  <tableColumns count="1">
    <tableColumn id="1" name="Tipo de fuente "/>
  </tableColumns>
  <tableStyleInfo name="HM 1.3.2.f.2-style 8" showFirstColumn="1" showLastColumn="1" showRowStripes="1" showColumnStripes="0"/>
</table>
</file>

<file path=xl/tables/table78.xml><?xml version="1.0" encoding="utf-8"?>
<table xmlns="http://schemas.openxmlformats.org/spreadsheetml/2006/main" id="327" name="Table_49" displayName="Table_49" ref="E113:E570">
  <tableColumns count="1">
    <tableColumn id="1" name="Código de la varible "/>
  </tableColumns>
  <tableStyleInfo name="HM 1.3.2.f.2-style 9" showFirstColumn="1" showLastColumn="1" showRowStripes="1" showColumnStripes="0"/>
</table>
</file>

<file path=xl/tables/table79.xml><?xml version="1.0" encoding="utf-8"?>
<table xmlns="http://schemas.openxmlformats.org/spreadsheetml/2006/main" id="328" name="Table_50" displayName="Table_50" ref="D113:D173">
  <tableColumns count="1">
    <tableColumn id="1" name="Tópico "/>
  </tableColumns>
  <tableStyleInfo name="HM 1.3.2.f.2-style 10" showFirstColumn="1" showLastColumn="1" showRowStripes="1" showColumnStripes="0"/>
</table>
</file>

<file path=xl/tables/table80.xml><?xml version="1.0" encoding="utf-8"?>
<table xmlns="http://schemas.openxmlformats.org/spreadsheetml/2006/main" id="329" name="Table_51" displayName="Table_51" ref="G113:G116">
  <tableColumns count="1">
    <tableColumn id="1" name="Unidades de medida:"/>
  </tableColumns>
  <tableStyleInfo name="HM 1.3.2.f.3-style" showFirstColumn="1" showLastColumn="1" showRowStripes="1" showColumnStripes="0"/>
</table>
</file>

<file path=xl/tables/table81.xml><?xml version="1.0" encoding="utf-8"?>
<table xmlns="http://schemas.openxmlformats.org/spreadsheetml/2006/main" id="330" name="Table_52" displayName="Table_52" ref="H113:H118">
  <tableColumns count="1">
    <tableColumn id="1" name="Marco FMPEIR:"/>
  </tableColumns>
  <tableStyleInfo name="HM 1.3.2.f.3-style 2" showFirstColumn="1" showLastColumn="1" showRowStripes="1" showColumnStripes="0"/>
</table>
</file>

<file path=xl/tables/table82.xml><?xml version="1.0" encoding="utf-8"?>
<table xmlns="http://schemas.openxmlformats.org/spreadsheetml/2006/main" id="331" name="Table_53" displayName="Table_53" ref="A113:A115">
  <tableColumns count="1">
    <tableColumn id="1" name="Tipo de producto"/>
  </tableColumns>
  <tableStyleInfo name="HM 1.3.2.f.3-style 3" showFirstColumn="1" showLastColumn="1" showRowStripes="1" showColumnStripes="0"/>
</table>
</file>

<file path=xl/tables/table83.xml><?xml version="1.0" encoding="utf-8"?>
<table xmlns="http://schemas.openxmlformats.org/spreadsheetml/2006/main" id="332" name="Table_54" displayName="Table_54" ref="F113:F574">
  <tableColumns count="1">
    <tableColumn id="1" name="Nombre de las variables "/>
  </tableColumns>
  <tableStyleInfo name="HM 1.3.2.f.3-style 4" showFirstColumn="1" showLastColumn="1" showRowStripes="1" showColumnStripes="0"/>
</table>
</file>

<file path=xl/tables/table84.xml><?xml version="1.0" encoding="utf-8"?>
<table xmlns="http://schemas.openxmlformats.org/spreadsheetml/2006/main" id="333" name="Table_55" displayName="Table_55" ref="E113:E570">
  <tableColumns count="1">
    <tableColumn id="1" name="Código de la varible "/>
  </tableColumns>
  <tableStyleInfo name="HM 1.3.2.f.3-style 5" showFirstColumn="1" showLastColumn="1" showRowStripes="1" showColumnStripes="0"/>
</table>
</file>

<file path=xl/tables/table85.xml><?xml version="1.0" encoding="utf-8"?>
<table xmlns="http://schemas.openxmlformats.org/spreadsheetml/2006/main" id="334" name="Table_56" displayName="Table_56" ref="I113:I121">
  <tableColumns count="1">
    <tableColumn id="1" name="Tipo de fuente "/>
  </tableColumns>
  <tableStyleInfo name="HM 1.3.2.f.3-style 6" showFirstColumn="1" showLastColumn="1" showRowStripes="1" showColumnStripes="0"/>
</table>
</file>

<file path=xl/tables/table86.xml><?xml version="1.0" encoding="utf-8"?>
<table xmlns="http://schemas.openxmlformats.org/spreadsheetml/2006/main" id="335" name="Table_57" displayName="Table_57" ref="B113:B119">
  <tableColumns count="1">
    <tableColumn id="1" name="Componente"/>
  </tableColumns>
  <tableStyleInfo name="HM 1.3.2.f.3-style 7" showFirstColumn="1" showLastColumn="1" showRowStripes="1" showColumnStripes="0"/>
</table>
</file>

<file path=xl/tables/table87.xml><?xml version="1.0" encoding="utf-8"?>
<table xmlns="http://schemas.openxmlformats.org/spreadsheetml/2006/main" id="336" name="Table_58" displayName="Table_58" ref="J113:J115">
  <tableColumns count="1">
    <tableColumn id="1" name="Tipo de disponibilidad"/>
  </tableColumns>
  <tableStyleInfo name="HM 1.3.2.f.3-style 8" showFirstColumn="1" showLastColumn="1" showRowStripes="1" showColumnStripes="0"/>
</table>
</file>

<file path=xl/tables/table88.xml><?xml version="1.0" encoding="utf-8"?>
<table xmlns="http://schemas.openxmlformats.org/spreadsheetml/2006/main" id="337" name="Table_59" displayName="Table_59" ref="C113:C134">
  <tableColumns count="1">
    <tableColumn id="1" name="Subcomponente "/>
  </tableColumns>
  <tableStyleInfo name="HM 1.3.2.f.3-style 9" showFirstColumn="1" showLastColumn="1" showRowStripes="1" showColumnStripes="0"/>
</table>
</file>

<file path=xl/tables/table89.xml><?xml version="1.0" encoding="utf-8"?>
<table xmlns="http://schemas.openxmlformats.org/spreadsheetml/2006/main" id="338" name="Table_60" displayName="Table_60" ref="D113:D173">
  <tableColumns count="1">
    <tableColumn id="1" name="Tópico "/>
  </tableColumns>
  <tableStyleInfo name="HM 1.3.2.f.3-style 10" showFirstColumn="1" showLastColumn="1" showRowStripes="1" showColumnStripes="0"/>
</table>
</file>

<file path=xl/tables/table90.xml><?xml version="1.0" encoding="utf-8"?>
<table xmlns="http://schemas.openxmlformats.org/spreadsheetml/2006/main" id="369" name="Table_61" displayName="Table_61" ref="H113:H118">
  <tableColumns count="1">
    <tableColumn id="1" name="Marco FMPEIR:"/>
  </tableColumns>
  <tableStyleInfo name="HM 1.3.2.f.5-style" showFirstColumn="1" showLastColumn="1" showRowStripes="1" showColumnStripes="0"/>
</table>
</file>

<file path=xl/tables/table91.xml><?xml version="1.0" encoding="utf-8"?>
<table xmlns="http://schemas.openxmlformats.org/spreadsheetml/2006/main" id="370" name="Table_62" displayName="Table_62" ref="G113:G116">
  <tableColumns count="1">
    <tableColumn id="1" name="Unidades de medida:"/>
  </tableColumns>
  <tableStyleInfo name="HM 1.3.2.f.5-style 2" showFirstColumn="1" showLastColumn="1" showRowStripes="1" showColumnStripes="0"/>
</table>
</file>

<file path=xl/tables/table92.xml><?xml version="1.0" encoding="utf-8"?>
<table xmlns="http://schemas.openxmlformats.org/spreadsheetml/2006/main" id="371" name="Table_63" displayName="Table_63" ref="I113:I121">
  <tableColumns count="1">
    <tableColumn id="1" name="Tipo de fuente "/>
  </tableColumns>
  <tableStyleInfo name="HM 1.3.2.f.5-style 3" showFirstColumn="1" showLastColumn="1" showRowStripes="1" showColumnStripes="0"/>
</table>
</file>

<file path=xl/tables/table93.xml><?xml version="1.0" encoding="utf-8"?>
<table xmlns="http://schemas.openxmlformats.org/spreadsheetml/2006/main" id="372" name="Table_64" displayName="Table_64" ref="J113:J115">
  <tableColumns count="1">
    <tableColumn id="1" name="Tipo de disponibilidad"/>
  </tableColumns>
  <tableStyleInfo name="HM 1.3.2.f.5-style 4" showFirstColumn="1" showLastColumn="1" showRowStripes="1" showColumnStripes="0"/>
</table>
</file>

<file path=xl/tables/table94.xml><?xml version="1.0" encoding="utf-8"?>
<table xmlns="http://schemas.openxmlformats.org/spreadsheetml/2006/main" id="373" name="Table_65" displayName="Table_65" ref="F113:F574">
  <tableColumns count="1">
    <tableColumn id="1" name="Nombre de las variables "/>
  </tableColumns>
  <tableStyleInfo name="HM 1.3.2.f.5-style 5" showFirstColumn="1" showLastColumn="1" showRowStripes="1" showColumnStripes="0"/>
</table>
</file>

<file path=xl/tables/table95.xml><?xml version="1.0" encoding="utf-8"?>
<table xmlns="http://schemas.openxmlformats.org/spreadsheetml/2006/main" id="374" name="Table_66" displayName="Table_66" ref="E113:E570">
  <tableColumns count="1">
    <tableColumn id="1" name="Código de la varible "/>
  </tableColumns>
  <tableStyleInfo name="HM 1.3.2.f.5-style 6" showFirstColumn="1" showLastColumn="1" showRowStripes="1" showColumnStripes="0"/>
</table>
</file>

<file path=xl/tables/table96.xml><?xml version="1.0" encoding="utf-8"?>
<table xmlns="http://schemas.openxmlformats.org/spreadsheetml/2006/main" id="375" name="Table_67" displayName="Table_67" ref="B113:B119">
  <tableColumns count="1">
    <tableColumn id="1" name="Componente"/>
  </tableColumns>
  <tableStyleInfo name="HM 1.3.2.f.5-style 7" showFirstColumn="1" showLastColumn="1" showRowStripes="1" showColumnStripes="0"/>
</table>
</file>

<file path=xl/tables/table97.xml><?xml version="1.0" encoding="utf-8"?>
<table xmlns="http://schemas.openxmlformats.org/spreadsheetml/2006/main" id="376" name="Table_68" displayName="Table_68" ref="A113:A115">
  <tableColumns count="1">
    <tableColumn id="1" name="Tipo de producto"/>
  </tableColumns>
  <tableStyleInfo name="HM 1.3.2.f.5-style 8" showFirstColumn="1" showLastColumn="1" showRowStripes="1" showColumnStripes="0"/>
</table>
</file>

<file path=xl/tables/table98.xml><?xml version="1.0" encoding="utf-8"?>
<table xmlns="http://schemas.openxmlformats.org/spreadsheetml/2006/main" id="377" name="Table_69" displayName="Table_69" ref="D113:D173">
  <tableColumns count="1">
    <tableColumn id="1" name="Tópico "/>
  </tableColumns>
  <tableStyleInfo name="HM 1.3.2.f.5-style 9" showFirstColumn="1" showLastColumn="1" showRowStripes="1" showColumnStripes="0"/>
</table>
</file>

<file path=xl/tables/table99.xml><?xml version="1.0" encoding="utf-8"?>
<table xmlns="http://schemas.openxmlformats.org/spreadsheetml/2006/main" id="378" name="Table_70" displayName="Table_70" ref="C113:C134">
  <tableColumns count="1">
    <tableColumn id="1" name="Subcomponente "/>
  </tableColumns>
  <tableStyleInfo name="HM 1.3.2.f.5-style 10" showFirstColumn="1" showLastColumn="1" showRowStripes="1" showColumnStripes="0"/>
</table>
</file>

<file path=xl/tables/table100.xml><?xml version="1.0" encoding="utf-8"?>
<table xmlns="http://schemas.openxmlformats.org/spreadsheetml/2006/main" id="111" name="Tabla1122232425262728292102112" displayName="Tabla1122232425262728292102112" ref="A113:A115" totalsRowShown="0" headerRowDxfId="1341" dataDxfId="1339" headerRowBorderDxfId="1340" tableBorderDxfId="1338">
  <autoFilter ref="A113:A115"/>
  <tableColumns count="1">
    <tableColumn id="1" name="Tipo de producto" dataDxfId="1337"/>
  </tableColumns>
  <tableStyleInfo name="TableStyleMedium2" showFirstColumn="0" showLastColumn="0" showRowStripes="1" showColumnStripes="0"/>
</table>
</file>

<file path=xl/tables/table101.xml><?xml version="1.0" encoding="utf-8"?>
<table xmlns="http://schemas.openxmlformats.org/spreadsheetml/2006/main" id="112" name="Tabla2132333435363738393103113" displayName="Tabla2132333435363738393103113" ref="B113:B119" totalsRowShown="0" headerRowDxfId="1336" dataDxfId="1334" headerRowBorderDxfId="1335" tableBorderDxfId="1333">
  <autoFilter ref="B113:B119"/>
  <tableColumns count="1">
    <tableColumn id="1" name="Componente" dataDxfId="1332"/>
  </tableColumns>
  <tableStyleInfo name="TableStyleMedium2" showFirstColumn="0" showLastColumn="0" showRowStripes="1" showColumnStripes="0"/>
</table>
</file>

<file path=xl/tables/table102.xml><?xml version="1.0" encoding="utf-8"?>
<table xmlns="http://schemas.openxmlformats.org/spreadsheetml/2006/main" id="113" name="Tabla3142434445464748494104114" displayName="Tabla3142434445464748494104114" ref="C113:C134" totalsRowShown="0" headerRowDxfId="1331" dataDxfId="1329" headerRowBorderDxfId="1330" tableBorderDxfId="1328">
  <autoFilter ref="C113:C134"/>
  <tableColumns count="1">
    <tableColumn id="1" name="Subcomponente " dataDxfId="1327"/>
  </tableColumns>
  <tableStyleInfo name="TableStyleMedium2" showFirstColumn="0" showLastColumn="0" showRowStripes="1" showColumnStripes="0"/>
</table>
</file>

<file path=xl/tables/table103.xml><?xml version="1.0" encoding="utf-8"?>
<table xmlns="http://schemas.openxmlformats.org/spreadsheetml/2006/main" id="114" name="Tabla4152535455565758595105115" displayName="Tabla4152535455565758595105115" ref="D113:D173" totalsRowShown="0" headerRowDxfId="1326" dataDxfId="1324" headerRowBorderDxfId="1325" tableBorderDxfId="1323">
  <autoFilter ref="D113:D173"/>
  <tableColumns count="1">
    <tableColumn id="1" name="Tópico " dataDxfId="1322"/>
  </tableColumns>
  <tableStyleInfo name="TableStyleMedium2" showFirstColumn="0" showLastColumn="0" showRowStripes="1" showColumnStripes="0"/>
</table>
</file>

<file path=xl/tables/table104.xml><?xml version="1.0" encoding="utf-8"?>
<table xmlns="http://schemas.openxmlformats.org/spreadsheetml/2006/main" id="115" name="Tabla5162636465666768696106116" displayName="Tabla5162636465666768696106116" ref="F113:F574" totalsRowShown="0" headerRowDxfId="1321" dataDxfId="1319" headerRowBorderDxfId="1320" tableBorderDxfId="1318">
  <autoFilter ref="F113:F574"/>
  <tableColumns count="1">
    <tableColumn id="1" name="Nombre de las variables " dataDxfId="1317"/>
  </tableColumns>
  <tableStyleInfo name="TableStyleMedium2" showFirstColumn="0" showLastColumn="0" showRowStripes="1" showColumnStripes="0"/>
</table>
</file>

<file path=xl/tables/table105.xml><?xml version="1.0" encoding="utf-8"?>
<table xmlns="http://schemas.openxmlformats.org/spreadsheetml/2006/main" id="116" name="Tabla6172737475767778797107117" displayName="Tabla6172737475767778797107117" ref="E113:E570" totalsRowShown="0" headerRowDxfId="1316" dataDxfId="1314" headerRowBorderDxfId="1315" tableBorderDxfId="1313">
  <autoFilter ref="E113:E570"/>
  <tableColumns count="1">
    <tableColumn id="1" name="Código de la varible " dataDxfId="1312"/>
  </tableColumns>
  <tableStyleInfo name="TableStyleMedium2" showFirstColumn="0" showLastColumn="0" showRowStripes="1" showColumnStripes="0"/>
</table>
</file>

<file path=xl/tables/table106.xml><?xml version="1.0" encoding="utf-8"?>
<table xmlns="http://schemas.openxmlformats.org/spreadsheetml/2006/main" id="117" name="Tabla7182838485868788898108118" displayName="Tabla7182838485868788898108118" ref="G113:G116" totalsRowShown="0" headerRowDxfId="1311" dataDxfId="1309" headerRowBorderDxfId="1310" tableBorderDxfId="1308">
  <autoFilter ref="G113:G116"/>
  <tableColumns count="1">
    <tableColumn id="1" name="Unidades de medida:" dataDxfId="1307"/>
  </tableColumns>
  <tableStyleInfo name="TableStyleMedium2" showFirstColumn="0" showLastColumn="0" showRowStripes="1" showColumnStripes="0"/>
</table>
</file>

<file path=xl/tables/table107.xml><?xml version="1.0" encoding="utf-8"?>
<table xmlns="http://schemas.openxmlformats.org/spreadsheetml/2006/main" id="118" name="Tabla8192939495969798999109119" displayName="Tabla8192939495969798999109119" ref="H113:H118" totalsRowShown="0" headerRowDxfId="1306" dataDxfId="1304" headerRowBorderDxfId="1305" tableBorderDxfId="1303">
  <autoFilter ref="H113:H118"/>
  <tableColumns count="1">
    <tableColumn id="1" name="Marco FMPEIR:" dataDxfId="1302"/>
  </tableColumns>
  <tableStyleInfo name="TableStyleMedium2" showFirstColumn="0" showLastColumn="0" showRowStripes="1" showColumnStripes="0"/>
</table>
</file>

<file path=xl/tables/table108.xml><?xml version="1.0" encoding="utf-8"?>
<table xmlns="http://schemas.openxmlformats.org/spreadsheetml/2006/main" id="119" name="Tabla92030405060708090100110120" displayName="Tabla92030405060708090100110120" ref="I113:I121" totalsRowShown="0" headerRowDxfId="1301" dataDxfId="1299" headerRowBorderDxfId="1300" tableBorderDxfId="1298">
  <autoFilter ref="I113:I121"/>
  <tableColumns count="1">
    <tableColumn id="1" name="Tipo de fuente " dataDxfId="1297"/>
  </tableColumns>
  <tableStyleInfo name="TableStyleMedium2" showFirstColumn="0" showLastColumn="0" showRowStripes="1" showColumnStripes="0"/>
</table>
</file>

<file path=xl/tables/table109.xml><?xml version="1.0" encoding="utf-8"?>
<table xmlns="http://schemas.openxmlformats.org/spreadsheetml/2006/main" id="120" name="Tabla102131415161718191101111121" displayName="Tabla102131415161718191101111121" ref="J113:J115" totalsRowShown="0" headerRowDxfId="1296" dataDxfId="1294" headerRowBorderDxfId="1295" tableBorderDxfId="1293">
  <autoFilter ref="J113:J115"/>
  <tableColumns count="1">
    <tableColumn id="1" name="Tipo de disponibilidad" dataDxfId="1292"/>
  </tableColumns>
  <tableStyleInfo name="TableStyleMedium2" showFirstColumn="0" showLastColumn="0" showRowStripes="1" showColumnStripes="0"/>
</table>
</file>

<file path=xl/tables/table110.xml><?xml version="1.0" encoding="utf-8"?>
<table xmlns="http://schemas.openxmlformats.org/spreadsheetml/2006/main" id="121" name="Tabla1122232425262728292102112122" displayName="Tabla1122232425262728292102112122" ref="A113:A115" totalsRowShown="0" headerRowDxfId="1291" dataDxfId="1289" headerRowBorderDxfId="1290" tableBorderDxfId="1288">
  <autoFilter ref="A113:A115"/>
  <tableColumns count="1">
    <tableColumn id="1" name="Tipo de producto" dataDxfId="1287"/>
  </tableColumns>
  <tableStyleInfo name="TableStyleMedium2" showFirstColumn="0" showLastColumn="0" showRowStripes="1" showColumnStripes="0"/>
</table>
</file>

<file path=xl/tables/table111.xml><?xml version="1.0" encoding="utf-8"?>
<table xmlns="http://schemas.openxmlformats.org/spreadsheetml/2006/main" id="122" name="Tabla2132333435363738393103113123" displayName="Tabla2132333435363738393103113123" ref="B113:B119" totalsRowShown="0" headerRowDxfId="1286" dataDxfId="1284" headerRowBorderDxfId="1285" tableBorderDxfId="1283">
  <autoFilter ref="B113:B119"/>
  <tableColumns count="1">
    <tableColumn id="1" name="Componente" dataDxfId="1282"/>
  </tableColumns>
  <tableStyleInfo name="TableStyleMedium2" showFirstColumn="0" showLastColumn="0" showRowStripes="1" showColumnStripes="0"/>
</table>
</file>

<file path=xl/tables/table112.xml><?xml version="1.0" encoding="utf-8"?>
<table xmlns="http://schemas.openxmlformats.org/spreadsheetml/2006/main" id="123" name="Tabla3142434445464748494104114124" displayName="Tabla3142434445464748494104114124" ref="C113:C134" totalsRowShown="0" headerRowDxfId="1281" dataDxfId="1279" headerRowBorderDxfId="1280" tableBorderDxfId="1278">
  <autoFilter ref="C113:C134"/>
  <tableColumns count="1">
    <tableColumn id="1" name="Subcomponente " dataDxfId="1277"/>
  </tableColumns>
  <tableStyleInfo name="TableStyleMedium2" showFirstColumn="0" showLastColumn="0" showRowStripes="1" showColumnStripes="0"/>
</table>
</file>

<file path=xl/tables/table113.xml><?xml version="1.0" encoding="utf-8"?>
<table xmlns="http://schemas.openxmlformats.org/spreadsheetml/2006/main" id="124" name="Tabla4152535455565758595105115125" displayName="Tabla4152535455565758595105115125" ref="D113:D173" totalsRowShown="0" headerRowDxfId="1276" dataDxfId="1274" headerRowBorderDxfId="1275" tableBorderDxfId="1273">
  <autoFilter ref="D113:D173"/>
  <tableColumns count="1">
    <tableColumn id="1" name="Tópico " dataDxfId="1272"/>
  </tableColumns>
  <tableStyleInfo name="TableStyleMedium2" showFirstColumn="0" showLastColumn="0" showRowStripes="1" showColumnStripes="0"/>
</table>
</file>

<file path=xl/tables/table114.xml><?xml version="1.0" encoding="utf-8"?>
<table xmlns="http://schemas.openxmlformats.org/spreadsheetml/2006/main" id="125" name="Tabla5162636465666768696106116126" displayName="Tabla5162636465666768696106116126" ref="F113:F574" totalsRowShown="0" headerRowDxfId="1271" dataDxfId="1269" headerRowBorderDxfId="1270" tableBorderDxfId="1268">
  <autoFilter ref="F113:F574"/>
  <tableColumns count="1">
    <tableColumn id="1" name="Nombre de las variables " dataDxfId="1267"/>
  </tableColumns>
  <tableStyleInfo name="TableStyleMedium2" showFirstColumn="0" showLastColumn="0" showRowStripes="1" showColumnStripes="0"/>
</table>
</file>

<file path=xl/tables/table115.xml><?xml version="1.0" encoding="utf-8"?>
<table xmlns="http://schemas.openxmlformats.org/spreadsheetml/2006/main" id="126" name="Tabla6172737475767778797107117127" displayName="Tabla6172737475767778797107117127" ref="E113:E570" totalsRowShown="0" headerRowDxfId="1266" dataDxfId="1264" headerRowBorderDxfId="1265" tableBorderDxfId="1263">
  <autoFilter ref="E113:E570"/>
  <tableColumns count="1">
    <tableColumn id="1" name="Código de la varible " dataDxfId="1262"/>
  </tableColumns>
  <tableStyleInfo name="TableStyleMedium2" showFirstColumn="0" showLastColumn="0" showRowStripes="1" showColumnStripes="0"/>
</table>
</file>

<file path=xl/tables/table116.xml><?xml version="1.0" encoding="utf-8"?>
<table xmlns="http://schemas.openxmlformats.org/spreadsheetml/2006/main" id="127" name="Tabla7182838485868788898108118128" displayName="Tabla7182838485868788898108118128" ref="G113:G116" totalsRowShown="0" headerRowDxfId="1261" dataDxfId="1259" headerRowBorderDxfId="1260" tableBorderDxfId="1258">
  <autoFilter ref="G113:G116"/>
  <tableColumns count="1">
    <tableColumn id="1" name="Unidades de medida:" dataDxfId="1257"/>
  </tableColumns>
  <tableStyleInfo name="TableStyleMedium2" showFirstColumn="0" showLastColumn="0" showRowStripes="1" showColumnStripes="0"/>
</table>
</file>

<file path=xl/tables/table117.xml><?xml version="1.0" encoding="utf-8"?>
<table xmlns="http://schemas.openxmlformats.org/spreadsheetml/2006/main" id="128" name="Tabla8192939495969798999109119129" displayName="Tabla8192939495969798999109119129" ref="H113:H118" totalsRowShown="0" headerRowDxfId="1256" dataDxfId="1254" headerRowBorderDxfId="1255" tableBorderDxfId="1253">
  <autoFilter ref="H113:H118"/>
  <tableColumns count="1">
    <tableColumn id="1" name="Marco FMPEIR:" dataDxfId="1252"/>
  </tableColumns>
  <tableStyleInfo name="TableStyleMedium2" showFirstColumn="0" showLastColumn="0" showRowStripes="1" showColumnStripes="0"/>
</table>
</file>

<file path=xl/tables/table118.xml><?xml version="1.0" encoding="utf-8"?>
<table xmlns="http://schemas.openxmlformats.org/spreadsheetml/2006/main" id="129" name="Tabla92030405060708090100110120130" displayName="Tabla92030405060708090100110120130" ref="I113:I121" totalsRowShown="0" headerRowDxfId="1251" dataDxfId="1249" headerRowBorderDxfId="1250" tableBorderDxfId="1248">
  <autoFilter ref="I113:I121"/>
  <tableColumns count="1">
    <tableColumn id="1" name="Tipo de fuente " dataDxfId="1247"/>
  </tableColumns>
  <tableStyleInfo name="TableStyleMedium2" showFirstColumn="0" showLastColumn="0" showRowStripes="1" showColumnStripes="0"/>
</table>
</file>

<file path=xl/tables/table119.xml><?xml version="1.0" encoding="utf-8"?>
<table xmlns="http://schemas.openxmlformats.org/spreadsheetml/2006/main" id="130" name="Tabla102131415161718191101111121131" displayName="Tabla102131415161718191101111121131" ref="J113:J115" totalsRowShown="0" headerRowDxfId="1246" dataDxfId="1244" headerRowBorderDxfId="1245" tableBorderDxfId="1243">
  <autoFilter ref="J113:J115"/>
  <tableColumns count="1">
    <tableColumn id="1" name="Tipo de disponibilidad" dataDxfId="1242"/>
  </tableColumns>
  <tableStyleInfo name="TableStyleMedium2" showFirstColumn="0" showLastColumn="0" showRowStripes="1" showColumnStripes="0"/>
</table>
</file>

<file path=xl/tables/table120.xml><?xml version="1.0" encoding="utf-8"?>
<table xmlns="http://schemas.openxmlformats.org/spreadsheetml/2006/main" id="211" name="Tabla1122232425262728292102112122212" displayName="Tabla1122232425262728292102112122212" ref="A113:A115" totalsRowShown="0" headerRowDxfId="1241" dataDxfId="1239" headerRowBorderDxfId="1240" tableBorderDxfId="1238">
  <autoFilter ref="A113:A115"/>
  <tableColumns count="1">
    <tableColumn id="1" name="Tipo de producto" dataDxfId="1237"/>
  </tableColumns>
  <tableStyleInfo name="TableStyleMedium2" showFirstColumn="0" showLastColumn="0" showRowStripes="1" showColumnStripes="0"/>
</table>
</file>

<file path=xl/tables/table121.xml><?xml version="1.0" encoding="utf-8"?>
<table xmlns="http://schemas.openxmlformats.org/spreadsheetml/2006/main" id="212" name="Tabla2132333435363738393103113123213" displayName="Tabla2132333435363738393103113123213" ref="B113:B119" totalsRowShown="0" headerRowDxfId="1236" dataDxfId="1234" headerRowBorderDxfId="1235" tableBorderDxfId="1233">
  <autoFilter ref="B113:B119"/>
  <tableColumns count="1">
    <tableColumn id="1" name="Componente" dataDxfId="1232"/>
  </tableColumns>
  <tableStyleInfo name="TableStyleMedium2" showFirstColumn="0" showLastColumn="0" showRowStripes="1" showColumnStripes="0"/>
</table>
</file>

<file path=xl/tables/table122.xml><?xml version="1.0" encoding="utf-8"?>
<table xmlns="http://schemas.openxmlformats.org/spreadsheetml/2006/main" id="213" name="Tabla3142434445464748494104114124214" displayName="Tabla3142434445464748494104114124214" ref="C113:C134" totalsRowShown="0" headerRowDxfId="1231" dataDxfId="1229" headerRowBorderDxfId="1230" tableBorderDxfId="1228">
  <autoFilter ref="C113:C134"/>
  <tableColumns count="1">
    <tableColumn id="1" name="Subcomponente " dataDxfId="1227"/>
  </tableColumns>
  <tableStyleInfo name="TableStyleMedium2" showFirstColumn="0" showLastColumn="0" showRowStripes="1" showColumnStripes="0"/>
</table>
</file>

<file path=xl/tables/table123.xml><?xml version="1.0" encoding="utf-8"?>
<table xmlns="http://schemas.openxmlformats.org/spreadsheetml/2006/main" id="214" name="Tabla4152535455565758595105115125215" displayName="Tabla4152535455565758595105115125215" ref="D113:D173" totalsRowShown="0" headerRowDxfId="1226" dataDxfId="1224" headerRowBorderDxfId="1225" tableBorderDxfId="1223">
  <autoFilter ref="D113:D173"/>
  <tableColumns count="1">
    <tableColumn id="1" name="Tópico " dataDxfId="1222"/>
  </tableColumns>
  <tableStyleInfo name="TableStyleMedium2" showFirstColumn="0" showLastColumn="0" showRowStripes="1" showColumnStripes="0"/>
</table>
</file>

<file path=xl/tables/table124.xml><?xml version="1.0" encoding="utf-8"?>
<table xmlns="http://schemas.openxmlformats.org/spreadsheetml/2006/main" id="215" name="Tabla5162636465666768696106116126216" displayName="Tabla5162636465666768696106116126216" ref="F113:F574" totalsRowShown="0" headerRowDxfId="1221" dataDxfId="1219" headerRowBorderDxfId="1220" tableBorderDxfId="1218">
  <autoFilter ref="F113:F574"/>
  <tableColumns count="1">
    <tableColumn id="1" name="Nombre de las variables " dataDxfId="1217"/>
  </tableColumns>
  <tableStyleInfo name="TableStyleMedium2" showFirstColumn="0" showLastColumn="0" showRowStripes="1" showColumnStripes="0"/>
</table>
</file>

<file path=xl/tables/table125.xml><?xml version="1.0" encoding="utf-8"?>
<table xmlns="http://schemas.openxmlformats.org/spreadsheetml/2006/main" id="216" name="Tabla6172737475767778797107117127217" displayName="Tabla6172737475767778797107117127217" ref="E113:E570" totalsRowShown="0" headerRowDxfId="1216" dataDxfId="1214" headerRowBorderDxfId="1215" tableBorderDxfId="1213">
  <autoFilter ref="E113:E570"/>
  <tableColumns count="1">
    <tableColumn id="1" name="Código de la varible " dataDxfId="1212"/>
  </tableColumns>
  <tableStyleInfo name="TableStyleMedium2" showFirstColumn="0" showLastColumn="0" showRowStripes="1" showColumnStripes="0"/>
</table>
</file>

<file path=xl/tables/table126.xml><?xml version="1.0" encoding="utf-8"?>
<table xmlns="http://schemas.openxmlformats.org/spreadsheetml/2006/main" id="217" name="Tabla7182838485868788898108118128218" displayName="Tabla7182838485868788898108118128218" ref="G113:G116" totalsRowShown="0" headerRowDxfId="1211" dataDxfId="1209" headerRowBorderDxfId="1210" tableBorderDxfId="1208">
  <autoFilter ref="G113:G116"/>
  <tableColumns count="1">
    <tableColumn id="1" name="Unidades de medida:" dataDxfId="1207"/>
  </tableColumns>
  <tableStyleInfo name="TableStyleMedium2" showFirstColumn="0" showLastColumn="0" showRowStripes="1" showColumnStripes="0"/>
</table>
</file>

<file path=xl/tables/table127.xml><?xml version="1.0" encoding="utf-8"?>
<table xmlns="http://schemas.openxmlformats.org/spreadsheetml/2006/main" id="218" name="Tabla8192939495969798999109119129219" displayName="Tabla8192939495969798999109119129219" ref="H113:H118" totalsRowShown="0" headerRowDxfId="1206" dataDxfId="1204" headerRowBorderDxfId="1205" tableBorderDxfId="1203">
  <autoFilter ref="H113:H118"/>
  <tableColumns count="1">
    <tableColumn id="1" name="Marco FMPEIR:" dataDxfId="1202"/>
  </tableColumns>
  <tableStyleInfo name="TableStyleMedium2" showFirstColumn="0" showLastColumn="0" showRowStripes="1" showColumnStripes="0"/>
</table>
</file>

<file path=xl/tables/table128.xml><?xml version="1.0" encoding="utf-8"?>
<table xmlns="http://schemas.openxmlformats.org/spreadsheetml/2006/main" id="219" name="Tabla92030405060708090100110120130220" displayName="Tabla92030405060708090100110120130220" ref="I113:I121" totalsRowShown="0" headerRowDxfId="1201" dataDxfId="1199" headerRowBorderDxfId="1200" tableBorderDxfId="1198">
  <autoFilter ref="I113:I121"/>
  <tableColumns count="1">
    <tableColumn id="1" name="Tipo de fuente " dataDxfId="1197"/>
  </tableColumns>
  <tableStyleInfo name="TableStyleMedium2" showFirstColumn="0" showLastColumn="0" showRowStripes="1" showColumnStripes="0"/>
</table>
</file>

<file path=xl/tables/table129.xml><?xml version="1.0" encoding="utf-8"?>
<table xmlns="http://schemas.openxmlformats.org/spreadsheetml/2006/main" id="220" name="Tabla102131415161718191101111121131221" displayName="Tabla102131415161718191101111121131221" ref="J113:J115" totalsRowShown="0" headerRowDxfId="1196" dataDxfId="1194" headerRowBorderDxfId="1195" tableBorderDxfId="1193">
  <autoFilter ref="J113:J115"/>
  <tableColumns count="1">
    <tableColumn id="1" name="Tipo de disponibilidad" dataDxfId="1192"/>
  </tableColumns>
  <tableStyleInfo name="TableStyleMedium2" showFirstColumn="0" showLastColumn="0" showRowStripes="1" showColumnStripes="0"/>
</table>
</file>

<file path=xl/tables/table130.xml><?xml version="1.0" encoding="utf-8"?>
<table xmlns="http://schemas.openxmlformats.org/spreadsheetml/2006/main" id="231" name="Tabla1122232425262728292102112122212232" displayName="Tabla1122232425262728292102112122212232" ref="A113:A115" totalsRowShown="0" headerRowDxfId="1191" dataDxfId="1189" headerRowBorderDxfId="1190" tableBorderDxfId="1188">
  <autoFilter ref="A113:A115"/>
  <tableColumns count="1">
    <tableColumn id="1" name="Tipo de producto" dataDxfId="1187"/>
  </tableColumns>
  <tableStyleInfo name="TableStyleMedium2" showFirstColumn="0" showLastColumn="0" showRowStripes="1" showColumnStripes="0"/>
</table>
</file>

<file path=xl/tables/table131.xml><?xml version="1.0" encoding="utf-8"?>
<table xmlns="http://schemas.openxmlformats.org/spreadsheetml/2006/main" id="232" name="Tabla2132333435363738393103113123213233" displayName="Tabla2132333435363738393103113123213233" ref="B113:B119" totalsRowShown="0" headerRowDxfId="1186" dataDxfId="1184" headerRowBorderDxfId="1185" tableBorderDxfId="1183">
  <autoFilter ref="B113:B119"/>
  <tableColumns count="1">
    <tableColumn id="1" name="Componente" dataDxfId="1182"/>
  </tableColumns>
  <tableStyleInfo name="TableStyleMedium2" showFirstColumn="0" showLastColumn="0" showRowStripes="1" showColumnStripes="0"/>
</table>
</file>

<file path=xl/tables/table132.xml><?xml version="1.0" encoding="utf-8"?>
<table xmlns="http://schemas.openxmlformats.org/spreadsheetml/2006/main" id="233" name="Tabla3142434445464748494104114124214234" displayName="Tabla3142434445464748494104114124214234" ref="C113:C134" totalsRowShown="0" headerRowDxfId="1181" dataDxfId="1179" headerRowBorderDxfId="1180" tableBorderDxfId="1178">
  <autoFilter ref="C113:C134"/>
  <tableColumns count="1">
    <tableColumn id="1" name="Subcomponente " dataDxfId="1177"/>
  </tableColumns>
  <tableStyleInfo name="TableStyleMedium2" showFirstColumn="0" showLastColumn="0" showRowStripes="1" showColumnStripes="0"/>
</table>
</file>

<file path=xl/tables/table133.xml><?xml version="1.0" encoding="utf-8"?>
<table xmlns="http://schemas.openxmlformats.org/spreadsheetml/2006/main" id="234" name="Tabla4152535455565758595105115125215235" displayName="Tabla4152535455565758595105115125215235" ref="D113:D173" totalsRowShown="0" headerRowDxfId="1176" dataDxfId="1174" headerRowBorderDxfId="1175" tableBorderDxfId="1173">
  <autoFilter ref="D113:D173"/>
  <tableColumns count="1">
    <tableColumn id="1" name="Tópico " dataDxfId="1172"/>
  </tableColumns>
  <tableStyleInfo name="TableStyleMedium2" showFirstColumn="0" showLastColumn="0" showRowStripes="1" showColumnStripes="0"/>
</table>
</file>

<file path=xl/tables/table134.xml><?xml version="1.0" encoding="utf-8"?>
<table xmlns="http://schemas.openxmlformats.org/spreadsheetml/2006/main" id="235" name="Tabla5162636465666768696106116126216236" displayName="Tabla5162636465666768696106116126216236" ref="F113:F574" totalsRowShown="0" headerRowDxfId="1171" dataDxfId="1169" headerRowBorderDxfId="1170" tableBorderDxfId="1168">
  <autoFilter ref="F113:F574"/>
  <tableColumns count="1">
    <tableColumn id="1" name="Nombre de las variables " dataDxfId="1167"/>
  </tableColumns>
  <tableStyleInfo name="TableStyleMedium2" showFirstColumn="0" showLastColumn="0" showRowStripes="1" showColumnStripes="0"/>
</table>
</file>

<file path=xl/tables/table135.xml><?xml version="1.0" encoding="utf-8"?>
<table xmlns="http://schemas.openxmlformats.org/spreadsheetml/2006/main" id="236" name="Tabla6172737475767778797107117127217237" displayName="Tabla6172737475767778797107117127217237" ref="E113:E570" totalsRowShown="0" headerRowDxfId="1166" dataDxfId="1164" headerRowBorderDxfId="1165" tableBorderDxfId="1163">
  <autoFilter ref="E113:E570"/>
  <tableColumns count="1">
    <tableColumn id="1" name="Código de la varible " dataDxfId="1162"/>
  </tableColumns>
  <tableStyleInfo name="TableStyleMedium2" showFirstColumn="0" showLastColumn="0" showRowStripes="1" showColumnStripes="0"/>
</table>
</file>

<file path=xl/tables/table136.xml><?xml version="1.0" encoding="utf-8"?>
<table xmlns="http://schemas.openxmlformats.org/spreadsheetml/2006/main" id="237" name="Tabla7182838485868788898108118128218238" displayName="Tabla7182838485868788898108118128218238" ref="G113:G116" totalsRowShown="0" headerRowDxfId="1161" dataDxfId="1159" headerRowBorderDxfId="1160" tableBorderDxfId="1158">
  <autoFilter ref="G113:G116"/>
  <tableColumns count="1">
    <tableColumn id="1" name="Unidades de medida:" dataDxfId="1157"/>
  </tableColumns>
  <tableStyleInfo name="TableStyleMedium2" showFirstColumn="0" showLastColumn="0" showRowStripes="1" showColumnStripes="0"/>
</table>
</file>

<file path=xl/tables/table137.xml><?xml version="1.0" encoding="utf-8"?>
<table xmlns="http://schemas.openxmlformats.org/spreadsheetml/2006/main" id="238" name="Tabla8192939495969798999109119129219239" displayName="Tabla8192939495969798999109119129219239" ref="H113:H118" totalsRowShown="0" headerRowDxfId="1156" dataDxfId="1154" headerRowBorderDxfId="1155" tableBorderDxfId="1153">
  <autoFilter ref="H113:H118"/>
  <tableColumns count="1">
    <tableColumn id="1" name="Marco FMPEIR:" dataDxfId="1152"/>
  </tableColumns>
  <tableStyleInfo name="TableStyleMedium2" showFirstColumn="0" showLastColumn="0" showRowStripes="1" showColumnStripes="0"/>
</table>
</file>

<file path=xl/tables/table138.xml><?xml version="1.0" encoding="utf-8"?>
<table xmlns="http://schemas.openxmlformats.org/spreadsheetml/2006/main" id="239" name="Tabla92030405060708090100110120130220240" displayName="Tabla92030405060708090100110120130220240" ref="I113:I121" totalsRowShown="0" headerRowDxfId="1151" dataDxfId="1149" headerRowBorderDxfId="1150" tableBorderDxfId="1148">
  <autoFilter ref="I113:I121"/>
  <tableColumns count="1">
    <tableColumn id="1" name="Tipo de fuente " dataDxfId="1147"/>
  </tableColumns>
  <tableStyleInfo name="TableStyleMedium2" showFirstColumn="0" showLastColumn="0" showRowStripes="1" showColumnStripes="0"/>
</table>
</file>

<file path=xl/tables/table139.xml><?xml version="1.0" encoding="utf-8"?>
<table xmlns="http://schemas.openxmlformats.org/spreadsheetml/2006/main" id="240" name="Tabla102131415161718191101111121131221241" displayName="Tabla102131415161718191101111121131221241" ref="J113:J115" totalsRowShown="0" headerRowDxfId="1146" dataDxfId="1144" headerRowBorderDxfId="1145" tableBorderDxfId="1143">
  <autoFilter ref="J113:J115"/>
  <tableColumns count="1">
    <tableColumn id="1" name="Tipo de disponibilidad" dataDxfId="1142"/>
  </tableColumns>
  <tableStyleInfo name="TableStyleMedium2" showFirstColumn="0" showLastColumn="0" showRowStripes="1" showColumnStripes="0"/>
</table>
</file>

<file path=xl/tables/table140.xml><?xml version="1.0" encoding="utf-8"?>
<table xmlns="http://schemas.openxmlformats.org/spreadsheetml/2006/main" id="151" name="Tabla1122232425262728292102112122132142152" displayName="Tabla1122232425262728292102112122132142152" ref="A113:A115" totalsRowShown="0" headerRowDxfId="1141" dataDxfId="1139" headerRowBorderDxfId="1140" tableBorderDxfId="1138">
  <autoFilter ref="A113:A115"/>
  <tableColumns count="1">
    <tableColumn id="1" name="Tipo de producto" dataDxfId="1137"/>
  </tableColumns>
  <tableStyleInfo name="TableStyleMedium2" showFirstColumn="0" showLastColumn="0" showRowStripes="1" showColumnStripes="0"/>
</table>
</file>

<file path=xl/tables/table141.xml><?xml version="1.0" encoding="utf-8"?>
<table xmlns="http://schemas.openxmlformats.org/spreadsheetml/2006/main" id="152" name="Tabla2132333435363738393103113123133143153" displayName="Tabla2132333435363738393103113123133143153" ref="B113:B119" totalsRowShown="0" headerRowDxfId="1136" dataDxfId="1134" headerRowBorderDxfId="1135" tableBorderDxfId="1133">
  <autoFilter ref="B113:B119"/>
  <tableColumns count="1">
    <tableColumn id="1" name="Componente" dataDxfId="1132"/>
  </tableColumns>
  <tableStyleInfo name="TableStyleMedium2" showFirstColumn="0" showLastColumn="0" showRowStripes="1" showColumnStripes="0"/>
</table>
</file>

<file path=xl/tables/table142.xml><?xml version="1.0" encoding="utf-8"?>
<table xmlns="http://schemas.openxmlformats.org/spreadsheetml/2006/main" id="153" name="Tabla3142434445464748494104114124134144154" displayName="Tabla3142434445464748494104114124134144154" ref="C113:C134" totalsRowShown="0" headerRowDxfId="1131" dataDxfId="1129" headerRowBorderDxfId="1130" tableBorderDxfId="1128">
  <autoFilter ref="C113:C134"/>
  <tableColumns count="1">
    <tableColumn id="1" name="Subcomponente " dataDxfId="1127"/>
  </tableColumns>
  <tableStyleInfo name="TableStyleMedium2" showFirstColumn="0" showLastColumn="0" showRowStripes="1" showColumnStripes="0"/>
</table>
</file>

<file path=xl/tables/table143.xml><?xml version="1.0" encoding="utf-8"?>
<table xmlns="http://schemas.openxmlformats.org/spreadsheetml/2006/main" id="154" name="Tabla4152535455565758595105115125135145155" displayName="Tabla4152535455565758595105115125135145155" ref="D113:D173" totalsRowShown="0" headerRowDxfId="1126" dataDxfId="1124" headerRowBorderDxfId="1125" tableBorderDxfId="1123">
  <autoFilter ref="D113:D173"/>
  <tableColumns count="1">
    <tableColumn id="1" name="Tópico " dataDxfId="1122"/>
  </tableColumns>
  <tableStyleInfo name="TableStyleMedium2" showFirstColumn="0" showLastColumn="0" showRowStripes="1" showColumnStripes="0"/>
</table>
</file>

<file path=xl/tables/table144.xml><?xml version="1.0" encoding="utf-8"?>
<table xmlns="http://schemas.openxmlformats.org/spreadsheetml/2006/main" id="155" name="Tabla5162636465666768696106116126136146156" displayName="Tabla5162636465666768696106116126136146156" ref="F113:F574" totalsRowShown="0" headerRowDxfId="1121" dataDxfId="1119" headerRowBorderDxfId="1120" tableBorderDxfId="1118">
  <autoFilter ref="F113:F574"/>
  <tableColumns count="1">
    <tableColumn id="1" name="Nombre de las variables " dataDxfId="1117"/>
  </tableColumns>
  <tableStyleInfo name="TableStyleMedium2" showFirstColumn="0" showLastColumn="0" showRowStripes="1" showColumnStripes="0"/>
</table>
</file>

<file path=xl/tables/table145.xml><?xml version="1.0" encoding="utf-8"?>
<table xmlns="http://schemas.openxmlformats.org/spreadsheetml/2006/main" id="156" name="Tabla6172737475767778797107117127137147157" displayName="Tabla6172737475767778797107117127137147157" ref="E113:E570" totalsRowShown="0" headerRowDxfId="1116" dataDxfId="1114" headerRowBorderDxfId="1115" tableBorderDxfId="1113">
  <autoFilter ref="E113:E570"/>
  <tableColumns count="1">
    <tableColumn id="1" name="Código de la varible " dataDxfId="1112"/>
  </tableColumns>
  <tableStyleInfo name="TableStyleMedium2" showFirstColumn="0" showLastColumn="0" showRowStripes="1" showColumnStripes="0"/>
</table>
</file>

<file path=xl/tables/table146.xml><?xml version="1.0" encoding="utf-8"?>
<table xmlns="http://schemas.openxmlformats.org/spreadsheetml/2006/main" id="157" name="Tabla7182838485868788898108118128138148158" displayName="Tabla7182838485868788898108118128138148158" ref="G113:G116" totalsRowShown="0" headerRowDxfId="1111" dataDxfId="1109" headerRowBorderDxfId="1110" tableBorderDxfId="1108">
  <autoFilter ref="G113:G116"/>
  <tableColumns count="1">
    <tableColumn id="1" name="Unidades de medida:" dataDxfId="1107"/>
  </tableColumns>
  <tableStyleInfo name="TableStyleMedium2" showFirstColumn="0" showLastColumn="0" showRowStripes="1" showColumnStripes="0"/>
</table>
</file>

<file path=xl/tables/table147.xml><?xml version="1.0" encoding="utf-8"?>
<table xmlns="http://schemas.openxmlformats.org/spreadsheetml/2006/main" id="158" name="Tabla8192939495969798999109119129139149159" displayName="Tabla8192939495969798999109119129139149159" ref="H113:H118" totalsRowShown="0" headerRowDxfId="1106" dataDxfId="1104" headerRowBorderDxfId="1105" tableBorderDxfId="1103">
  <autoFilter ref="H113:H118"/>
  <tableColumns count="1">
    <tableColumn id="1" name="Marco FMPEIR:" dataDxfId="1102"/>
  </tableColumns>
  <tableStyleInfo name="TableStyleMedium2" showFirstColumn="0" showLastColumn="0" showRowStripes="1" showColumnStripes="0"/>
</table>
</file>

<file path=xl/tables/table148.xml><?xml version="1.0" encoding="utf-8"?>
<table xmlns="http://schemas.openxmlformats.org/spreadsheetml/2006/main" id="159" name="Tabla92030405060708090100110120130140150160" displayName="Tabla92030405060708090100110120130140150160" ref="I113:I121" totalsRowShown="0" headerRowDxfId="1101" dataDxfId="1099" headerRowBorderDxfId="1100" tableBorderDxfId="1098">
  <autoFilter ref="I113:I121"/>
  <tableColumns count="1">
    <tableColumn id="1" name="Tipo de fuente " dataDxfId="1097"/>
  </tableColumns>
  <tableStyleInfo name="TableStyleMedium2" showFirstColumn="0" showLastColumn="0" showRowStripes="1" showColumnStripes="0"/>
</table>
</file>

<file path=xl/tables/table149.xml><?xml version="1.0" encoding="utf-8"?>
<table xmlns="http://schemas.openxmlformats.org/spreadsheetml/2006/main" id="160" name="Tabla102131415161718191101111121131141151161" displayName="Tabla102131415161718191101111121131141151161" ref="J113:J115" totalsRowShown="0" headerRowDxfId="1096" dataDxfId="1094" headerRowBorderDxfId="1095" tableBorderDxfId="1093">
  <autoFilter ref="J113:J115"/>
  <tableColumns count="1">
    <tableColumn id="1" name="Tipo de disponibilidad" dataDxfId="1092"/>
  </tableColumns>
  <tableStyleInfo name="TableStyleMedium2" showFirstColumn="0" showLastColumn="0" showRowStripes="1" showColumnStripes="0"/>
</table>
</file>

<file path=xl/tables/table150.xml><?xml version="1.0" encoding="utf-8"?>
<table xmlns="http://schemas.openxmlformats.org/spreadsheetml/2006/main" id="341" name="Tabla1122232425262728292102112122132142152342" displayName="Tabla1122232425262728292102112122132142152342" ref="A113:A115" totalsRowShown="0" headerRowDxfId="1091" dataDxfId="1089" headerRowBorderDxfId="1090" tableBorderDxfId="1088">
  <autoFilter ref="A113:A115"/>
  <tableColumns count="1">
    <tableColumn id="1" name="Tipo de producto" dataDxfId="1087"/>
  </tableColumns>
  <tableStyleInfo name="TableStyleMedium2" showFirstColumn="0" showLastColumn="0" showRowStripes="1" showColumnStripes="0"/>
</table>
</file>

<file path=xl/tables/table151.xml><?xml version="1.0" encoding="utf-8"?>
<table xmlns="http://schemas.openxmlformats.org/spreadsheetml/2006/main" id="342" name="Tabla2132333435363738393103113123133143153343" displayName="Tabla2132333435363738393103113123133143153343" ref="B113:B119" totalsRowShown="0" headerRowDxfId="1086" dataDxfId="1084" headerRowBorderDxfId="1085" tableBorderDxfId="1083">
  <autoFilter ref="B113:B119"/>
  <tableColumns count="1">
    <tableColumn id="1" name="Componente" dataDxfId="1082"/>
  </tableColumns>
  <tableStyleInfo name="TableStyleMedium2" showFirstColumn="0" showLastColumn="0" showRowStripes="1" showColumnStripes="0"/>
</table>
</file>

<file path=xl/tables/table152.xml><?xml version="1.0" encoding="utf-8"?>
<table xmlns="http://schemas.openxmlformats.org/spreadsheetml/2006/main" id="343" name="Tabla3142434445464748494104114124134144154344" displayName="Tabla3142434445464748494104114124134144154344" ref="C113:C134" totalsRowShown="0" headerRowDxfId="1081" dataDxfId="1079" headerRowBorderDxfId="1080" tableBorderDxfId="1078">
  <autoFilter ref="C113:C134"/>
  <tableColumns count="1">
    <tableColumn id="1" name="Subcomponente " dataDxfId="1077"/>
  </tableColumns>
  <tableStyleInfo name="TableStyleMedium2" showFirstColumn="0" showLastColumn="0" showRowStripes="1" showColumnStripes="0"/>
</table>
</file>

<file path=xl/tables/table153.xml><?xml version="1.0" encoding="utf-8"?>
<table xmlns="http://schemas.openxmlformats.org/spreadsheetml/2006/main" id="344" name="Tabla4152535455565758595105115125135145155345" displayName="Tabla4152535455565758595105115125135145155345" ref="D113:D173" totalsRowShown="0" headerRowDxfId="1076" dataDxfId="1074" headerRowBorderDxfId="1075" tableBorderDxfId="1073">
  <autoFilter ref="D113:D173"/>
  <tableColumns count="1">
    <tableColumn id="1" name="Tópico " dataDxfId="1072"/>
  </tableColumns>
  <tableStyleInfo name="TableStyleMedium2" showFirstColumn="0" showLastColumn="0" showRowStripes="1" showColumnStripes="0"/>
</table>
</file>

<file path=xl/tables/table154.xml><?xml version="1.0" encoding="utf-8"?>
<table xmlns="http://schemas.openxmlformats.org/spreadsheetml/2006/main" id="345" name="Tabla5162636465666768696106116126136146156346" displayName="Tabla5162636465666768696106116126136146156346" ref="F113:F574" totalsRowShown="0" headerRowDxfId="1071" dataDxfId="1069" headerRowBorderDxfId="1070" tableBorderDxfId="1068">
  <autoFilter ref="F113:F574"/>
  <tableColumns count="1">
    <tableColumn id="1" name="Nombre de las variables " dataDxfId="1067"/>
  </tableColumns>
  <tableStyleInfo name="TableStyleMedium2" showFirstColumn="0" showLastColumn="0" showRowStripes="1" showColumnStripes="0"/>
</table>
</file>

<file path=xl/tables/table155.xml><?xml version="1.0" encoding="utf-8"?>
<table xmlns="http://schemas.openxmlformats.org/spreadsheetml/2006/main" id="346" name="Tabla6172737475767778797107117127137147157347" displayName="Tabla6172737475767778797107117127137147157347" ref="E113:E570" totalsRowShown="0" headerRowDxfId="1066" dataDxfId="1064" headerRowBorderDxfId="1065" tableBorderDxfId="1063">
  <autoFilter ref="E113:E570"/>
  <tableColumns count="1">
    <tableColumn id="1" name="Código de la varible " dataDxfId="1062"/>
  </tableColumns>
  <tableStyleInfo name="TableStyleMedium2" showFirstColumn="0" showLastColumn="0" showRowStripes="1" showColumnStripes="0"/>
</table>
</file>

<file path=xl/tables/table156.xml><?xml version="1.0" encoding="utf-8"?>
<table xmlns="http://schemas.openxmlformats.org/spreadsheetml/2006/main" id="347" name="Tabla7182838485868788898108118128138148158348" displayName="Tabla7182838485868788898108118128138148158348" ref="G113:G116" totalsRowShown="0" headerRowDxfId="1061" dataDxfId="1059" headerRowBorderDxfId="1060" tableBorderDxfId="1058">
  <autoFilter ref="G113:G116"/>
  <tableColumns count="1">
    <tableColumn id="1" name="Unidades de medida:" dataDxfId="1057"/>
  </tableColumns>
  <tableStyleInfo name="TableStyleMedium2" showFirstColumn="0" showLastColumn="0" showRowStripes="1" showColumnStripes="0"/>
</table>
</file>

<file path=xl/tables/table157.xml><?xml version="1.0" encoding="utf-8"?>
<table xmlns="http://schemas.openxmlformats.org/spreadsheetml/2006/main" id="348" name="Tabla8192939495969798999109119129139149159349" displayName="Tabla8192939495969798999109119129139149159349" ref="H113:H118" totalsRowShown="0" headerRowDxfId="1056" dataDxfId="1054" headerRowBorderDxfId="1055" tableBorderDxfId="1053">
  <autoFilter ref="H113:H118"/>
  <tableColumns count="1">
    <tableColumn id="1" name="Marco FMPEIR:" dataDxfId="1052"/>
  </tableColumns>
  <tableStyleInfo name="TableStyleMedium2" showFirstColumn="0" showLastColumn="0" showRowStripes="1" showColumnStripes="0"/>
</table>
</file>

<file path=xl/tables/table158.xml><?xml version="1.0" encoding="utf-8"?>
<table xmlns="http://schemas.openxmlformats.org/spreadsheetml/2006/main" id="349" name="Tabla92030405060708090100110120130140150160350" displayName="Tabla92030405060708090100110120130140150160350" ref="I113:I121" totalsRowShown="0" headerRowDxfId="1051" dataDxfId="1049" headerRowBorderDxfId="1050" tableBorderDxfId="1048">
  <autoFilter ref="I113:I121"/>
  <tableColumns count="1">
    <tableColumn id="1" name="Tipo de fuente " dataDxfId="1047"/>
  </tableColumns>
  <tableStyleInfo name="TableStyleMedium2" showFirstColumn="0" showLastColumn="0" showRowStripes="1" showColumnStripes="0"/>
</table>
</file>

<file path=xl/tables/table159.xml><?xml version="1.0" encoding="utf-8"?>
<table xmlns="http://schemas.openxmlformats.org/spreadsheetml/2006/main" id="350" name="Tabla102131415161718191101111121131141151161351" displayName="Tabla102131415161718191101111121131141151161351" ref="J113:J115" totalsRowShown="0" headerRowDxfId="1046" dataDxfId="1044" headerRowBorderDxfId="1045" tableBorderDxfId="1043">
  <autoFilter ref="J113:J115"/>
  <tableColumns count="1">
    <tableColumn id="1" name="Tipo de disponibilidad" dataDxfId="1042"/>
  </tableColumns>
  <tableStyleInfo name="TableStyleMedium2" showFirstColumn="0" showLastColumn="0" showRowStripes="1" showColumnStripes="0"/>
</table>
</file>

<file path=xl/tables/table160.xml><?xml version="1.0" encoding="utf-8"?>
<table xmlns="http://schemas.openxmlformats.org/spreadsheetml/2006/main" id="351" name="Tabla1122232425262728292102112122132142152342352" displayName="Tabla1122232425262728292102112122132142152342352" ref="A113:A115" totalsRowShown="0" headerRowDxfId="1041" dataDxfId="1039" headerRowBorderDxfId="1040" tableBorderDxfId="1038">
  <autoFilter ref="A113:A115"/>
  <tableColumns count="1">
    <tableColumn id="1" name="Tipo de producto" dataDxfId="1037"/>
  </tableColumns>
  <tableStyleInfo name="TableStyleMedium2" showFirstColumn="0" showLastColumn="0" showRowStripes="1" showColumnStripes="0"/>
</table>
</file>

<file path=xl/tables/table161.xml><?xml version="1.0" encoding="utf-8"?>
<table xmlns="http://schemas.openxmlformats.org/spreadsheetml/2006/main" id="352" name="Tabla2132333435363738393103113123133143153343353" displayName="Tabla2132333435363738393103113123133143153343353" ref="B113:B119" totalsRowShown="0" headerRowDxfId="1036" dataDxfId="1034" headerRowBorderDxfId="1035" tableBorderDxfId="1033">
  <autoFilter ref="B113:B119"/>
  <tableColumns count="1">
    <tableColumn id="1" name="Componente" dataDxfId="1032"/>
  </tableColumns>
  <tableStyleInfo name="TableStyleMedium2" showFirstColumn="0" showLastColumn="0" showRowStripes="1" showColumnStripes="0"/>
</table>
</file>

<file path=xl/tables/table162.xml><?xml version="1.0" encoding="utf-8"?>
<table xmlns="http://schemas.openxmlformats.org/spreadsheetml/2006/main" id="353" name="Tabla3142434445464748494104114124134144154344354" displayName="Tabla3142434445464748494104114124134144154344354" ref="C113:C134" totalsRowShown="0" headerRowDxfId="1031" dataDxfId="1029" headerRowBorderDxfId="1030" tableBorderDxfId="1028">
  <autoFilter ref="C113:C134"/>
  <tableColumns count="1">
    <tableColumn id="1" name="Subcomponente " dataDxfId="1027"/>
  </tableColumns>
  <tableStyleInfo name="TableStyleMedium2" showFirstColumn="0" showLastColumn="0" showRowStripes="1" showColumnStripes="0"/>
</table>
</file>

<file path=xl/tables/table163.xml><?xml version="1.0" encoding="utf-8"?>
<table xmlns="http://schemas.openxmlformats.org/spreadsheetml/2006/main" id="354" name="Tabla4152535455565758595105115125135145155345355" displayName="Tabla4152535455565758595105115125135145155345355" ref="D113:D173" totalsRowShown="0" headerRowDxfId="1026" dataDxfId="1024" headerRowBorderDxfId="1025" tableBorderDxfId="1023">
  <autoFilter ref="D113:D173"/>
  <tableColumns count="1">
    <tableColumn id="1" name="Tópico " dataDxfId="1022"/>
  </tableColumns>
  <tableStyleInfo name="TableStyleMedium2" showFirstColumn="0" showLastColumn="0" showRowStripes="1" showColumnStripes="0"/>
</table>
</file>

<file path=xl/tables/table164.xml><?xml version="1.0" encoding="utf-8"?>
<table xmlns="http://schemas.openxmlformats.org/spreadsheetml/2006/main" id="355" name="Tabla5162636465666768696106116126136146156346356" displayName="Tabla5162636465666768696106116126136146156346356" ref="F113:F574" totalsRowShown="0" headerRowDxfId="1021" dataDxfId="1019" headerRowBorderDxfId="1020" tableBorderDxfId="1018">
  <autoFilter ref="F113:F574"/>
  <tableColumns count="1">
    <tableColumn id="1" name="Nombre de las variables " dataDxfId="1017"/>
  </tableColumns>
  <tableStyleInfo name="TableStyleMedium2" showFirstColumn="0" showLastColumn="0" showRowStripes="1" showColumnStripes="0"/>
</table>
</file>

<file path=xl/tables/table165.xml><?xml version="1.0" encoding="utf-8"?>
<table xmlns="http://schemas.openxmlformats.org/spreadsheetml/2006/main" id="356" name="Tabla6172737475767778797107117127137147157347357" displayName="Tabla6172737475767778797107117127137147157347357" ref="E113:E570" totalsRowShown="0" headerRowDxfId="1016" dataDxfId="1014" headerRowBorderDxfId="1015" tableBorderDxfId="1013">
  <autoFilter ref="E113:E570"/>
  <tableColumns count="1">
    <tableColumn id="1" name="Código de la varible " dataDxfId="1012"/>
  </tableColumns>
  <tableStyleInfo name="TableStyleMedium2" showFirstColumn="0" showLastColumn="0" showRowStripes="1" showColumnStripes="0"/>
</table>
</file>

<file path=xl/tables/table166.xml><?xml version="1.0" encoding="utf-8"?>
<table xmlns="http://schemas.openxmlformats.org/spreadsheetml/2006/main" id="357" name="Tabla7182838485868788898108118128138148158348358" displayName="Tabla7182838485868788898108118128138148158348358" ref="G113:G116" totalsRowShown="0" headerRowDxfId="1011" dataDxfId="1009" headerRowBorderDxfId="1010" tableBorderDxfId="1008">
  <autoFilter ref="G113:G116"/>
  <tableColumns count="1">
    <tableColumn id="1" name="Unidades de medida:" dataDxfId="1007"/>
  </tableColumns>
  <tableStyleInfo name="TableStyleMedium2" showFirstColumn="0" showLastColumn="0" showRowStripes="1" showColumnStripes="0"/>
</table>
</file>

<file path=xl/tables/table167.xml><?xml version="1.0" encoding="utf-8"?>
<table xmlns="http://schemas.openxmlformats.org/spreadsheetml/2006/main" id="358" name="Tabla8192939495969798999109119129139149159349359" displayName="Tabla8192939495969798999109119129139149159349359" ref="H113:H118" totalsRowShown="0" headerRowDxfId="1006" dataDxfId="1004" headerRowBorderDxfId="1005" tableBorderDxfId="1003">
  <autoFilter ref="H113:H118"/>
  <tableColumns count="1">
    <tableColumn id="1" name="Marco FMPEIR:" dataDxfId="1002"/>
  </tableColumns>
  <tableStyleInfo name="TableStyleMedium2" showFirstColumn="0" showLastColumn="0" showRowStripes="1" showColumnStripes="0"/>
</table>
</file>

<file path=xl/tables/table168.xml><?xml version="1.0" encoding="utf-8"?>
<table xmlns="http://schemas.openxmlformats.org/spreadsheetml/2006/main" id="359" name="Tabla92030405060708090100110120130140150160350360" displayName="Tabla92030405060708090100110120130140150160350360" ref="I113:I121" totalsRowShown="0" headerRowDxfId="1001" dataDxfId="999" headerRowBorderDxfId="1000" tableBorderDxfId="998">
  <autoFilter ref="I113:I121"/>
  <tableColumns count="1">
    <tableColumn id="1" name="Tipo de fuente " dataDxfId="997"/>
  </tableColumns>
  <tableStyleInfo name="TableStyleMedium2" showFirstColumn="0" showLastColumn="0" showRowStripes="1" showColumnStripes="0"/>
</table>
</file>

<file path=xl/tables/table169.xml><?xml version="1.0" encoding="utf-8"?>
<table xmlns="http://schemas.openxmlformats.org/spreadsheetml/2006/main" id="360" name="Tabla102131415161718191101111121131141151161351361" displayName="Tabla102131415161718191101111121131141151161351361" ref="J113:J115" totalsRowShown="0" headerRowDxfId="996" dataDxfId="994" headerRowBorderDxfId="995" tableBorderDxfId="993">
  <autoFilter ref="J113:J115"/>
  <tableColumns count="1">
    <tableColumn id="1" name="Tipo de disponibilidad" dataDxfId="992"/>
  </tableColumns>
  <tableStyleInfo name="TableStyleMedium2" showFirstColumn="0" showLastColumn="0" showRowStripes="1" showColumnStripes="0"/>
</table>
</file>

<file path=xl/tables/table170.xml><?xml version="1.0" encoding="utf-8"?>
<table xmlns="http://schemas.openxmlformats.org/spreadsheetml/2006/main" id="241" name="Tabla1122232425262728292102112122132142152342352242" displayName="Tabla1122232425262728292102112122132142152342352242" ref="A113:A115" totalsRowShown="0" headerRowDxfId="991" dataDxfId="989" headerRowBorderDxfId="990" tableBorderDxfId="988">
  <autoFilter ref="A113:A115"/>
  <tableColumns count="1">
    <tableColumn id="1" name="Tipo de producto" dataDxfId="987"/>
  </tableColumns>
  <tableStyleInfo name="TableStyleMedium2" showFirstColumn="0" showLastColumn="0" showRowStripes="1" showColumnStripes="0"/>
</table>
</file>

<file path=xl/tables/table171.xml><?xml version="1.0" encoding="utf-8"?>
<table xmlns="http://schemas.openxmlformats.org/spreadsheetml/2006/main" id="242" name="Tabla2132333435363738393103113123133143153343353243" displayName="Tabla2132333435363738393103113123133143153343353243" ref="B113:B119" totalsRowShown="0" headerRowDxfId="986" dataDxfId="984" headerRowBorderDxfId="985" tableBorderDxfId="983">
  <autoFilter ref="B113:B119"/>
  <tableColumns count="1">
    <tableColumn id="1" name="Componente" dataDxfId="982"/>
  </tableColumns>
  <tableStyleInfo name="TableStyleMedium2" showFirstColumn="0" showLastColumn="0" showRowStripes="1" showColumnStripes="0"/>
</table>
</file>

<file path=xl/tables/table172.xml><?xml version="1.0" encoding="utf-8"?>
<table xmlns="http://schemas.openxmlformats.org/spreadsheetml/2006/main" id="243" name="Tabla3142434445464748494104114124134144154344354244" displayName="Tabla3142434445464748494104114124134144154344354244" ref="C113:C134" totalsRowShown="0" headerRowDxfId="981" dataDxfId="979" headerRowBorderDxfId="980" tableBorderDxfId="978">
  <autoFilter ref="C113:C134"/>
  <tableColumns count="1">
    <tableColumn id="1" name="Subcomponente " dataDxfId="977"/>
  </tableColumns>
  <tableStyleInfo name="TableStyleMedium2" showFirstColumn="0" showLastColumn="0" showRowStripes="1" showColumnStripes="0"/>
</table>
</file>

<file path=xl/tables/table173.xml><?xml version="1.0" encoding="utf-8"?>
<table xmlns="http://schemas.openxmlformats.org/spreadsheetml/2006/main" id="244" name="Tabla4152535455565758595105115125135145155345355245" displayName="Tabla4152535455565758595105115125135145155345355245" ref="D113:D173" totalsRowShown="0" headerRowDxfId="976" dataDxfId="974" headerRowBorderDxfId="975" tableBorderDxfId="973">
  <autoFilter ref="D113:D173"/>
  <tableColumns count="1">
    <tableColumn id="1" name="Tópico " dataDxfId="972"/>
  </tableColumns>
  <tableStyleInfo name="TableStyleMedium2" showFirstColumn="0" showLastColumn="0" showRowStripes="1" showColumnStripes="0"/>
</table>
</file>

<file path=xl/tables/table174.xml><?xml version="1.0" encoding="utf-8"?>
<table xmlns="http://schemas.openxmlformats.org/spreadsheetml/2006/main" id="245" name="Tabla5162636465666768696106116126136146156346356246" displayName="Tabla5162636465666768696106116126136146156346356246" ref="F113:F574" totalsRowShown="0" headerRowDxfId="971" dataDxfId="969" headerRowBorderDxfId="970" tableBorderDxfId="968">
  <autoFilter ref="F113:F574"/>
  <tableColumns count="1">
    <tableColumn id="1" name="Nombre de las variables " dataDxfId="967"/>
  </tableColumns>
  <tableStyleInfo name="TableStyleMedium2" showFirstColumn="0" showLastColumn="0" showRowStripes="1" showColumnStripes="0"/>
</table>
</file>

<file path=xl/tables/table175.xml><?xml version="1.0" encoding="utf-8"?>
<table xmlns="http://schemas.openxmlformats.org/spreadsheetml/2006/main" id="246" name="Tabla6172737475767778797107117127137147157347357247" displayName="Tabla6172737475767778797107117127137147157347357247" ref="E113:E570" totalsRowShown="0" headerRowDxfId="966" dataDxfId="964" headerRowBorderDxfId="965" tableBorderDxfId="963">
  <autoFilter ref="E113:E570"/>
  <tableColumns count="1">
    <tableColumn id="1" name="Código de la varible " dataDxfId="962"/>
  </tableColumns>
  <tableStyleInfo name="TableStyleMedium2" showFirstColumn="0" showLastColumn="0" showRowStripes="1" showColumnStripes="0"/>
</table>
</file>

<file path=xl/tables/table176.xml><?xml version="1.0" encoding="utf-8"?>
<table xmlns="http://schemas.openxmlformats.org/spreadsheetml/2006/main" id="247" name="Tabla7182838485868788898108118128138148158348358248" displayName="Tabla7182838485868788898108118128138148158348358248" ref="G113:G116" totalsRowShown="0" headerRowDxfId="961" dataDxfId="959" headerRowBorderDxfId="960" tableBorderDxfId="958">
  <autoFilter ref="G113:G116"/>
  <tableColumns count="1">
    <tableColumn id="1" name="Unidades de medida:" dataDxfId="957"/>
  </tableColumns>
  <tableStyleInfo name="TableStyleMedium2" showFirstColumn="0" showLastColumn="0" showRowStripes="1" showColumnStripes="0"/>
</table>
</file>

<file path=xl/tables/table177.xml><?xml version="1.0" encoding="utf-8"?>
<table xmlns="http://schemas.openxmlformats.org/spreadsheetml/2006/main" id="248" name="Tabla8192939495969798999109119129139149159349359249" displayName="Tabla8192939495969798999109119129139149159349359249" ref="H113:H118" totalsRowShown="0" headerRowDxfId="956" dataDxfId="954" headerRowBorderDxfId="955" tableBorderDxfId="953">
  <autoFilter ref="H113:H118"/>
  <tableColumns count="1">
    <tableColumn id="1" name="Marco FMPEIR:" dataDxfId="952"/>
  </tableColumns>
  <tableStyleInfo name="TableStyleMedium2" showFirstColumn="0" showLastColumn="0" showRowStripes="1" showColumnStripes="0"/>
</table>
</file>

<file path=xl/tables/table178.xml><?xml version="1.0" encoding="utf-8"?>
<table xmlns="http://schemas.openxmlformats.org/spreadsheetml/2006/main" id="249" name="Tabla92030405060708090100110120130140150160350360250" displayName="Tabla92030405060708090100110120130140150160350360250" ref="I113:I121" totalsRowShown="0" headerRowDxfId="951" dataDxfId="949" headerRowBorderDxfId="950" tableBorderDxfId="948">
  <autoFilter ref="I113:I121"/>
  <tableColumns count="1">
    <tableColumn id="1" name="Tipo de fuente " dataDxfId="947"/>
  </tableColumns>
  <tableStyleInfo name="TableStyleMedium2" showFirstColumn="0" showLastColumn="0" showRowStripes="1" showColumnStripes="0"/>
</table>
</file>

<file path=xl/tables/table179.xml><?xml version="1.0" encoding="utf-8"?>
<table xmlns="http://schemas.openxmlformats.org/spreadsheetml/2006/main" id="250" name="Tabla102131415161718191101111121131141151161351361251" displayName="Tabla102131415161718191101111121131141151161351361251" ref="J113:J115" totalsRowShown="0" headerRowDxfId="946" dataDxfId="944" headerRowBorderDxfId="945" tableBorderDxfId="943">
  <autoFilter ref="J113:J115"/>
  <tableColumns count="1">
    <tableColumn id="1" name="Tipo de disponibilidad" dataDxfId="942"/>
  </tableColumns>
  <tableStyleInfo name="TableStyleMedium2" showFirstColumn="0" showLastColumn="0" showRowStripes="1" showColumnStripes="0"/>
</table>
</file>

<file path=xl/tables/table180.xml><?xml version="1.0" encoding="utf-8"?>
<table xmlns="http://schemas.openxmlformats.org/spreadsheetml/2006/main" id="291" name="Tabla1122232425262728292102112122132142152342352242292" displayName="Tabla1122232425262728292102112122132142152342352242292" ref="A113:A115" totalsRowShown="0" headerRowDxfId="941" dataDxfId="939" headerRowBorderDxfId="940" tableBorderDxfId="938">
  <autoFilter ref="A113:A115"/>
  <tableColumns count="1">
    <tableColumn id="1" name="Tipo de producto" dataDxfId="937"/>
  </tableColumns>
  <tableStyleInfo name="TableStyleMedium2" showFirstColumn="0" showLastColumn="0" showRowStripes="1" showColumnStripes="0"/>
</table>
</file>

<file path=xl/tables/table181.xml><?xml version="1.0" encoding="utf-8"?>
<table xmlns="http://schemas.openxmlformats.org/spreadsheetml/2006/main" id="292" name="Tabla2132333435363738393103113123133143153343353243293" displayName="Tabla2132333435363738393103113123133143153343353243293" ref="B113:B119" totalsRowShown="0" headerRowDxfId="936" dataDxfId="934" headerRowBorderDxfId="935" tableBorderDxfId="933">
  <autoFilter ref="B113:B119"/>
  <tableColumns count="1">
    <tableColumn id="1" name="Componente" dataDxfId="932"/>
  </tableColumns>
  <tableStyleInfo name="TableStyleMedium2" showFirstColumn="0" showLastColumn="0" showRowStripes="1" showColumnStripes="0"/>
</table>
</file>

<file path=xl/tables/table182.xml><?xml version="1.0" encoding="utf-8"?>
<table xmlns="http://schemas.openxmlformats.org/spreadsheetml/2006/main" id="293" name="Tabla3142434445464748494104114124134144154344354244294" displayName="Tabla3142434445464748494104114124134144154344354244294" ref="C113:C134" totalsRowShown="0" headerRowDxfId="931" dataDxfId="929" headerRowBorderDxfId="930" tableBorderDxfId="928">
  <autoFilter ref="C113:C134"/>
  <tableColumns count="1">
    <tableColumn id="1" name="Subcomponente " dataDxfId="927"/>
  </tableColumns>
  <tableStyleInfo name="TableStyleMedium2" showFirstColumn="0" showLastColumn="0" showRowStripes="1" showColumnStripes="0"/>
</table>
</file>

<file path=xl/tables/table183.xml><?xml version="1.0" encoding="utf-8"?>
<table xmlns="http://schemas.openxmlformats.org/spreadsheetml/2006/main" id="294" name="Tabla4152535455565758595105115125135145155345355245295" displayName="Tabla4152535455565758595105115125135145155345355245295" ref="D113:D173" totalsRowShown="0" headerRowDxfId="926" dataDxfId="924" headerRowBorderDxfId="925" tableBorderDxfId="923">
  <autoFilter ref="D113:D173"/>
  <tableColumns count="1">
    <tableColumn id="1" name="Tópico " dataDxfId="922"/>
  </tableColumns>
  <tableStyleInfo name="TableStyleMedium2" showFirstColumn="0" showLastColumn="0" showRowStripes="1" showColumnStripes="0"/>
</table>
</file>

<file path=xl/tables/table184.xml><?xml version="1.0" encoding="utf-8"?>
<table xmlns="http://schemas.openxmlformats.org/spreadsheetml/2006/main" id="295" name="Tabla5162636465666768696106116126136146156346356246296" displayName="Tabla5162636465666768696106116126136146156346356246296" ref="F113:F574" totalsRowShown="0" headerRowDxfId="921" dataDxfId="919" headerRowBorderDxfId="920" tableBorderDxfId="918">
  <autoFilter ref="F113:F574"/>
  <tableColumns count="1">
    <tableColumn id="1" name="Nombre de las variables " dataDxfId="917"/>
  </tableColumns>
  <tableStyleInfo name="TableStyleMedium2" showFirstColumn="0" showLastColumn="0" showRowStripes="1" showColumnStripes="0"/>
</table>
</file>

<file path=xl/tables/table185.xml><?xml version="1.0" encoding="utf-8"?>
<table xmlns="http://schemas.openxmlformats.org/spreadsheetml/2006/main" id="296" name="Tabla6172737475767778797107117127137147157347357247297" displayName="Tabla6172737475767778797107117127137147157347357247297" ref="E113:E570" totalsRowShown="0" headerRowDxfId="916" dataDxfId="914" headerRowBorderDxfId="915" tableBorderDxfId="913">
  <autoFilter ref="E113:E570"/>
  <tableColumns count="1">
    <tableColumn id="1" name="Código de la varible " dataDxfId="912"/>
  </tableColumns>
  <tableStyleInfo name="TableStyleMedium2" showFirstColumn="0" showLastColumn="0" showRowStripes="1" showColumnStripes="0"/>
</table>
</file>

<file path=xl/tables/table186.xml><?xml version="1.0" encoding="utf-8"?>
<table xmlns="http://schemas.openxmlformats.org/spreadsheetml/2006/main" id="297" name="Tabla7182838485868788898108118128138148158348358248298" displayName="Tabla7182838485868788898108118128138148158348358248298" ref="G113:G116" totalsRowShown="0" headerRowDxfId="911" dataDxfId="909" headerRowBorderDxfId="910" tableBorderDxfId="908">
  <autoFilter ref="G113:G116"/>
  <tableColumns count="1">
    <tableColumn id="1" name="Unidades de medida:" dataDxfId="907"/>
  </tableColumns>
  <tableStyleInfo name="TableStyleMedium2" showFirstColumn="0" showLastColumn="0" showRowStripes="1" showColumnStripes="0"/>
</table>
</file>

<file path=xl/tables/table187.xml><?xml version="1.0" encoding="utf-8"?>
<table xmlns="http://schemas.openxmlformats.org/spreadsheetml/2006/main" id="298" name="Tabla8192939495969798999109119129139149159349359249299" displayName="Tabla8192939495969798999109119129139149159349359249299" ref="H113:H118" totalsRowShown="0" headerRowDxfId="906" dataDxfId="904" headerRowBorderDxfId="905" tableBorderDxfId="903">
  <autoFilter ref="H113:H118"/>
  <tableColumns count="1">
    <tableColumn id="1" name="Marco FMPEIR:" dataDxfId="902"/>
  </tableColumns>
  <tableStyleInfo name="TableStyleMedium2" showFirstColumn="0" showLastColumn="0" showRowStripes="1" showColumnStripes="0"/>
</table>
</file>

<file path=xl/tables/table188.xml><?xml version="1.0" encoding="utf-8"?>
<table xmlns="http://schemas.openxmlformats.org/spreadsheetml/2006/main" id="299" name="Tabla92030405060708090100110120130140150160350360250300" displayName="Tabla92030405060708090100110120130140150160350360250300" ref="I113:I121" totalsRowShown="0" headerRowDxfId="901" dataDxfId="899" headerRowBorderDxfId="900" tableBorderDxfId="898">
  <autoFilter ref="I113:I121"/>
  <tableColumns count="1">
    <tableColumn id="1" name="Tipo de fuente " dataDxfId="897"/>
  </tableColumns>
  <tableStyleInfo name="TableStyleMedium2" showFirstColumn="0" showLastColumn="0" showRowStripes="1" showColumnStripes="0"/>
</table>
</file>

<file path=xl/tables/table189.xml><?xml version="1.0" encoding="utf-8"?>
<table xmlns="http://schemas.openxmlformats.org/spreadsheetml/2006/main" id="300" name="Tabla102131415161718191101111121131141151161351361251301" displayName="Tabla102131415161718191101111121131141151161351361251301" ref="J113:J115" totalsRowShown="0" headerRowDxfId="896" dataDxfId="894" headerRowBorderDxfId="895" tableBorderDxfId="893">
  <autoFilter ref="J113:J115"/>
  <tableColumns count="1">
    <tableColumn id="1" name="Tipo de disponibilidad" dataDxfId="892"/>
  </tableColumns>
  <tableStyleInfo name="TableStyleMedium2" showFirstColumn="0" showLastColumn="0" showRowStripes="1" showColumnStripes="0"/>
</table>
</file>

<file path=xl/tables/table190.xml><?xml version="1.0" encoding="utf-8"?>
<table xmlns="http://schemas.openxmlformats.org/spreadsheetml/2006/main" id="171" name="Tabla1122232425262728292102112122132142152162172" displayName="Tabla1122232425262728292102112122132142152162172" ref="A112:A114" totalsRowShown="0" headerRowDxfId="891" dataDxfId="889" headerRowBorderDxfId="890" tableBorderDxfId="888">
  <autoFilter ref="A112:A114"/>
  <tableColumns count="1">
    <tableColumn id="1" name="Tipo de producto" dataDxfId="887"/>
  </tableColumns>
  <tableStyleInfo name="TableStyleMedium2" showFirstColumn="0" showLastColumn="0" showRowStripes="1" showColumnStripes="0"/>
</table>
</file>

<file path=xl/tables/table191.xml><?xml version="1.0" encoding="utf-8"?>
<table xmlns="http://schemas.openxmlformats.org/spreadsheetml/2006/main" id="172" name="Tabla2132333435363738393103113123133143153163173" displayName="Tabla2132333435363738393103113123133143153163173" ref="B112:B118" totalsRowShown="0" headerRowDxfId="886" dataDxfId="884" headerRowBorderDxfId="885" tableBorderDxfId="883">
  <autoFilter ref="B112:B118"/>
  <tableColumns count="1">
    <tableColumn id="1" name="Componente" dataDxfId="882"/>
  </tableColumns>
  <tableStyleInfo name="TableStyleMedium2" showFirstColumn="0" showLastColumn="0" showRowStripes="1" showColumnStripes="0"/>
</table>
</file>

<file path=xl/tables/table192.xml><?xml version="1.0" encoding="utf-8"?>
<table xmlns="http://schemas.openxmlformats.org/spreadsheetml/2006/main" id="173" name="Tabla3142434445464748494104114124134144154164174" displayName="Tabla3142434445464748494104114124134144154164174" ref="C112:C133" totalsRowShown="0" headerRowDxfId="881" dataDxfId="879" headerRowBorderDxfId="880" tableBorderDxfId="878">
  <autoFilter ref="C112:C133"/>
  <tableColumns count="1">
    <tableColumn id="1" name="Subcomponente " dataDxfId="877"/>
  </tableColumns>
  <tableStyleInfo name="TableStyleMedium2" showFirstColumn="0" showLastColumn="0" showRowStripes="1" showColumnStripes="0"/>
</table>
</file>

<file path=xl/tables/table193.xml><?xml version="1.0" encoding="utf-8"?>
<table xmlns="http://schemas.openxmlformats.org/spreadsheetml/2006/main" id="174" name="Tabla4152535455565758595105115125135145155165175" displayName="Tabla4152535455565758595105115125135145155165175" ref="D112:D172" totalsRowShown="0" headerRowDxfId="876" dataDxfId="874" headerRowBorderDxfId="875" tableBorderDxfId="873">
  <autoFilter ref="D112:D172"/>
  <tableColumns count="1">
    <tableColumn id="1" name="Tópico " dataDxfId="872"/>
  </tableColumns>
  <tableStyleInfo name="TableStyleMedium2" showFirstColumn="0" showLastColumn="0" showRowStripes="1" showColumnStripes="0"/>
</table>
</file>

<file path=xl/tables/table194.xml><?xml version="1.0" encoding="utf-8"?>
<table xmlns="http://schemas.openxmlformats.org/spreadsheetml/2006/main" id="175" name="Tabla5162636465666768696106116126136146156166176" displayName="Tabla5162636465666768696106116126136146156166176" ref="F112:F573" totalsRowShown="0" headerRowDxfId="871" dataDxfId="869" headerRowBorderDxfId="870" tableBorderDxfId="868">
  <autoFilter ref="F112:F573"/>
  <tableColumns count="1">
    <tableColumn id="1" name="Nombre de las variables " dataDxfId="867"/>
  </tableColumns>
  <tableStyleInfo name="TableStyleMedium2" showFirstColumn="0" showLastColumn="0" showRowStripes="1" showColumnStripes="0"/>
</table>
</file>

<file path=xl/tables/table195.xml><?xml version="1.0" encoding="utf-8"?>
<table xmlns="http://schemas.openxmlformats.org/spreadsheetml/2006/main" id="176" name="Tabla6172737475767778797107117127137147157167177" displayName="Tabla6172737475767778797107117127137147157167177" ref="E112:E569" totalsRowShown="0" headerRowDxfId="866" dataDxfId="864" headerRowBorderDxfId="865" tableBorderDxfId="863">
  <autoFilter ref="E112:E569"/>
  <tableColumns count="1">
    <tableColumn id="1" name="Código de la varible " dataDxfId="862"/>
  </tableColumns>
  <tableStyleInfo name="TableStyleMedium2" showFirstColumn="0" showLastColumn="0" showRowStripes="1" showColumnStripes="0"/>
</table>
</file>

<file path=xl/tables/table196.xml><?xml version="1.0" encoding="utf-8"?>
<table xmlns="http://schemas.openxmlformats.org/spreadsheetml/2006/main" id="177" name="Tabla7182838485868788898108118128138148158168178" displayName="Tabla7182838485868788898108118128138148158168178" ref="G112:G115" totalsRowShown="0" headerRowDxfId="861" dataDxfId="859" headerRowBorderDxfId="860" tableBorderDxfId="858">
  <autoFilter ref="G112:G115"/>
  <tableColumns count="1">
    <tableColumn id="1" name="Unidades de medida:" dataDxfId="857"/>
  </tableColumns>
  <tableStyleInfo name="TableStyleMedium2" showFirstColumn="0" showLastColumn="0" showRowStripes="1" showColumnStripes="0"/>
</table>
</file>

<file path=xl/tables/table197.xml><?xml version="1.0" encoding="utf-8"?>
<table xmlns="http://schemas.openxmlformats.org/spreadsheetml/2006/main" id="178" name="Tabla8192939495969798999109119129139149159169179" displayName="Tabla8192939495969798999109119129139149159169179" ref="H112:H117" totalsRowShown="0" headerRowDxfId="856" dataDxfId="854" headerRowBorderDxfId="855" tableBorderDxfId="853">
  <autoFilter ref="H112:H117"/>
  <tableColumns count="1">
    <tableColumn id="1" name="Marco FMPEIR:" dataDxfId="852"/>
  </tableColumns>
  <tableStyleInfo name="TableStyleMedium2" showFirstColumn="0" showLastColumn="0" showRowStripes="1" showColumnStripes="0"/>
</table>
</file>

<file path=xl/tables/table198.xml><?xml version="1.0" encoding="utf-8"?>
<table xmlns="http://schemas.openxmlformats.org/spreadsheetml/2006/main" id="179" name="Tabla92030405060708090100110120130140150160170180" displayName="Tabla92030405060708090100110120130140150160170180" ref="I112:I120" totalsRowShown="0" headerRowDxfId="851" dataDxfId="849" headerRowBorderDxfId="850" tableBorderDxfId="848">
  <autoFilter ref="I112:I120"/>
  <tableColumns count="1">
    <tableColumn id="1" name="Tipo de fuente " dataDxfId="847"/>
  </tableColumns>
  <tableStyleInfo name="TableStyleMedium2" showFirstColumn="0" showLastColumn="0" showRowStripes="1" showColumnStripes="0"/>
</table>
</file>

<file path=xl/tables/table199.xml><?xml version="1.0" encoding="utf-8"?>
<table xmlns="http://schemas.openxmlformats.org/spreadsheetml/2006/main" id="180" name="Tabla102131415161718191101111121131141151161171181" displayName="Tabla102131415161718191101111121131141151161171181" ref="J112:J114" totalsRowShown="0" headerRowDxfId="846" dataDxfId="844" headerRowBorderDxfId="845" tableBorderDxfId="843">
  <autoFilter ref="J112:J114"/>
  <tableColumns count="1">
    <tableColumn id="1" name="Tipo de disponibilidad" dataDxfId="842"/>
  </tableColumns>
  <tableStyleInfo name="TableStyleMedium2" showFirstColumn="0" showLastColumn="0" showRowStripes="1" showColumnStripes="0"/>
</table>
</file>

<file path=xl/tables/table200.xml><?xml version="1.0" encoding="utf-8"?>
<table xmlns="http://schemas.openxmlformats.org/spreadsheetml/2006/main" id="381" name="Tabla1122232425262728292102112122132142152162362382" displayName="Tabla1122232425262728292102112122132142152162362382" ref="A113:A115" totalsRowShown="0" headerRowDxfId="841" dataDxfId="839" headerRowBorderDxfId="840" tableBorderDxfId="838">
  <autoFilter ref="A113:A115"/>
  <tableColumns count="1">
    <tableColumn id="1" name="Tipo de producto" dataDxfId="837"/>
  </tableColumns>
  <tableStyleInfo name="TableStyleMedium2" showFirstColumn="0" showLastColumn="0" showRowStripes="1" showColumnStripes="0"/>
</table>
</file>

<file path=xl/tables/table201.xml><?xml version="1.0" encoding="utf-8"?>
<table xmlns="http://schemas.openxmlformats.org/spreadsheetml/2006/main" id="382" name="Tabla2132333435363738393103113123133143153163363383" displayName="Tabla2132333435363738393103113123133143153163363383" ref="B113:B119" totalsRowShown="0" headerRowDxfId="836" dataDxfId="834" headerRowBorderDxfId="835" tableBorderDxfId="833">
  <autoFilter ref="B113:B119"/>
  <tableColumns count="1">
    <tableColumn id="1" name="Componente" dataDxfId="832"/>
  </tableColumns>
  <tableStyleInfo name="TableStyleMedium2" showFirstColumn="0" showLastColumn="0" showRowStripes="1" showColumnStripes="0"/>
</table>
</file>

<file path=xl/tables/table202.xml><?xml version="1.0" encoding="utf-8"?>
<table xmlns="http://schemas.openxmlformats.org/spreadsheetml/2006/main" id="383" name="Tabla3142434445464748494104114124134144154164364384" displayName="Tabla3142434445464748494104114124134144154164364384" ref="C113:C134" totalsRowShown="0" headerRowDxfId="831" dataDxfId="829" headerRowBorderDxfId="830" tableBorderDxfId="828">
  <autoFilter ref="C113:C134"/>
  <tableColumns count="1">
    <tableColumn id="1" name="Subcomponente " dataDxfId="827"/>
  </tableColumns>
  <tableStyleInfo name="TableStyleMedium2" showFirstColumn="0" showLastColumn="0" showRowStripes="1" showColumnStripes="0"/>
</table>
</file>

<file path=xl/tables/table203.xml><?xml version="1.0" encoding="utf-8"?>
<table xmlns="http://schemas.openxmlformats.org/spreadsheetml/2006/main" id="384" name="Tabla4152535455565758595105115125135145155165365385" displayName="Tabla4152535455565758595105115125135145155165365385" ref="D113:D173" totalsRowShown="0" headerRowDxfId="826" dataDxfId="824" headerRowBorderDxfId="825" tableBorderDxfId="823">
  <autoFilter ref="D113:D173"/>
  <tableColumns count="1">
    <tableColumn id="1" name="Tópico " dataDxfId="822"/>
  </tableColumns>
  <tableStyleInfo name="TableStyleMedium2" showFirstColumn="0" showLastColumn="0" showRowStripes="1" showColumnStripes="0"/>
</table>
</file>

<file path=xl/tables/table204.xml><?xml version="1.0" encoding="utf-8"?>
<table xmlns="http://schemas.openxmlformats.org/spreadsheetml/2006/main" id="385" name="Tabla5162636465666768696106116126136146156166366386" displayName="Tabla5162636465666768696106116126136146156166366386" ref="F113:F574" totalsRowShown="0" headerRowDxfId="821" dataDxfId="819" headerRowBorderDxfId="820" tableBorderDxfId="818">
  <autoFilter ref="F113:F574"/>
  <tableColumns count="1">
    <tableColumn id="1" name="Nombre de las variables " dataDxfId="817"/>
  </tableColumns>
  <tableStyleInfo name="TableStyleMedium2" showFirstColumn="0" showLastColumn="0" showRowStripes="1" showColumnStripes="0"/>
</table>
</file>

<file path=xl/tables/table205.xml><?xml version="1.0" encoding="utf-8"?>
<table xmlns="http://schemas.openxmlformats.org/spreadsheetml/2006/main" id="386" name="Tabla6172737475767778797107117127137147157167367387" displayName="Tabla6172737475767778797107117127137147157167367387" ref="E113:E570" totalsRowShown="0" headerRowDxfId="816" dataDxfId="814" headerRowBorderDxfId="815" tableBorderDxfId="813">
  <autoFilter ref="E113:E570"/>
  <tableColumns count="1">
    <tableColumn id="1" name="Código de la varible " dataDxfId="812"/>
  </tableColumns>
  <tableStyleInfo name="TableStyleMedium2" showFirstColumn="0" showLastColumn="0" showRowStripes="1" showColumnStripes="0"/>
</table>
</file>

<file path=xl/tables/table206.xml><?xml version="1.0" encoding="utf-8"?>
<table xmlns="http://schemas.openxmlformats.org/spreadsheetml/2006/main" id="387" name="Tabla7182838485868788898108118128138148158168368388" displayName="Tabla7182838485868788898108118128138148158168368388" ref="G113:G116" totalsRowShown="0" headerRowDxfId="811" dataDxfId="809" headerRowBorderDxfId="810" tableBorderDxfId="808">
  <autoFilter ref="G113:G116"/>
  <tableColumns count="1">
    <tableColumn id="1" name="Unidades de medida:" dataDxfId="807"/>
  </tableColumns>
  <tableStyleInfo name="TableStyleMedium2" showFirstColumn="0" showLastColumn="0" showRowStripes="1" showColumnStripes="0"/>
</table>
</file>

<file path=xl/tables/table207.xml><?xml version="1.0" encoding="utf-8"?>
<table xmlns="http://schemas.openxmlformats.org/spreadsheetml/2006/main" id="388" name="Tabla8192939495969798999109119129139149159169369389" displayName="Tabla8192939495969798999109119129139149159169369389" ref="H113:H118" totalsRowShown="0" headerRowDxfId="806" dataDxfId="804" headerRowBorderDxfId="805" tableBorderDxfId="803">
  <autoFilter ref="H113:H118"/>
  <tableColumns count="1">
    <tableColumn id="1" name="Marco FMPEIR:" dataDxfId="802"/>
  </tableColumns>
  <tableStyleInfo name="TableStyleMedium2" showFirstColumn="0" showLastColumn="0" showRowStripes="1" showColumnStripes="0"/>
</table>
</file>

<file path=xl/tables/table208.xml><?xml version="1.0" encoding="utf-8"?>
<table xmlns="http://schemas.openxmlformats.org/spreadsheetml/2006/main" id="389" name="Tabla92030405060708090100110120130140150160170370390" displayName="Tabla92030405060708090100110120130140150160170370390" ref="I113:I121" totalsRowShown="0" headerRowDxfId="801" dataDxfId="799" headerRowBorderDxfId="800" tableBorderDxfId="798">
  <autoFilter ref="I113:I121"/>
  <tableColumns count="1">
    <tableColumn id="1" name="Tipo de fuente " dataDxfId="797"/>
  </tableColumns>
  <tableStyleInfo name="TableStyleMedium2" showFirstColumn="0" showLastColumn="0" showRowStripes="1" showColumnStripes="0"/>
</table>
</file>

<file path=xl/tables/table209.xml><?xml version="1.0" encoding="utf-8"?>
<table xmlns="http://schemas.openxmlformats.org/spreadsheetml/2006/main" id="390" name="Tabla102131415161718191101111121131141151161171371391" displayName="Tabla102131415161718191101111121131141151161171371391" ref="J113:J115" totalsRowShown="0" headerRowDxfId="796" dataDxfId="794" headerRowBorderDxfId="795" tableBorderDxfId="793">
  <autoFilter ref="J113:J115"/>
  <tableColumns count="1">
    <tableColumn id="1" name="Tipo de disponibilidad" dataDxfId="792"/>
  </tableColumns>
  <tableStyleInfo name="TableStyleMedium2" showFirstColumn="0" showLastColumn="0" showRowStripes="1" showColumnStripes="0"/>
</table>
</file>

<file path=xl/tables/table210.xml><?xml version="1.0" encoding="utf-8"?>
<table xmlns="http://schemas.openxmlformats.org/spreadsheetml/2006/main" id="311" name="Tabla1122232425262728292102112122132142152162362382312" displayName="Tabla1122232425262728292102112122132142152162362382312" ref="A113:A115" totalsRowShown="0" headerRowDxfId="791" dataDxfId="789" headerRowBorderDxfId="790" tableBorderDxfId="788">
  <autoFilter ref="A113:A115"/>
  <tableColumns count="1">
    <tableColumn id="1" name="Tipo de producto" dataDxfId="787"/>
  </tableColumns>
  <tableStyleInfo name="TableStyleMedium2" showFirstColumn="0" showLastColumn="0" showRowStripes="1" showColumnStripes="0"/>
</table>
</file>

<file path=xl/tables/table211.xml><?xml version="1.0" encoding="utf-8"?>
<table xmlns="http://schemas.openxmlformats.org/spreadsheetml/2006/main" id="312" name="Tabla2132333435363738393103113123133143153163363383313" displayName="Tabla2132333435363738393103113123133143153163363383313" ref="B113:B119" totalsRowShown="0" headerRowDxfId="786" dataDxfId="784" headerRowBorderDxfId="785" tableBorderDxfId="783">
  <autoFilter ref="B113:B119"/>
  <tableColumns count="1">
    <tableColumn id="1" name="Componente" dataDxfId="782"/>
  </tableColumns>
  <tableStyleInfo name="TableStyleMedium2" showFirstColumn="0" showLastColumn="0" showRowStripes="1" showColumnStripes="0"/>
</table>
</file>

<file path=xl/tables/table212.xml><?xml version="1.0" encoding="utf-8"?>
<table xmlns="http://schemas.openxmlformats.org/spreadsheetml/2006/main" id="313" name="Tabla3142434445464748494104114124134144154164364384314" displayName="Tabla3142434445464748494104114124134144154164364384314" ref="C113:C134" totalsRowShown="0" headerRowDxfId="781" dataDxfId="779" headerRowBorderDxfId="780" tableBorderDxfId="778">
  <autoFilter ref="C113:C134"/>
  <tableColumns count="1">
    <tableColumn id="1" name="Subcomponente " dataDxfId="777"/>
  </tableColumns>
  <tableStyleInfo name="TableStyleMedium2" showFirstColumn="0" showLastColumn="0" showRowStripes="1" showColumnStripes="0"/>
</table>
</file>

<file path=xl/tables/table213.xml><?xml version="1.0" encoding="utf-8"?>
<table xmlns="http://schemas.openxmlformats.org/spreadsheetml/2006/main" id="314" name="Tabla4152535455565758595105115125135145155165365385315" displayName="Tabla4152535455565758595105115125135145155165365385315" ref="D113:D173" totalsRowShown="0" headerRowDxfId="776" dataDxfId="774" headerRowBorderDxfId="775" tableBorderDxfId="773">
  <autoFilter ref="D113:D173"/>
  <tableColumns count="1">
    <tableColumn id="1" name="Tópico " dataDxfId="772"/>
  </tableColumns>
  <tableStyleInfo name="TableStyleMedium2" showFirstColumn="0" showLastColumn="0" showRowStripes="1" showColumnStripes="0"/>
</table>
</file>

<file path=xl/tables/table214.xml><?xml version="1.0" encoding="utf-8"?>
<table xmlns="http://schemas.openxmlformats.org/spreadsheetml/2006/main" id="315" name="Tabla5162636465666768696106116126136146156166366386316" displayName="Tabla5162636465666768696106116126136146156166366386316" ref="F113:F574" totalsRowShown="0" headerRowDxfId="771" dataDxfId="769" headerRowBorderDxfId="770" tableBorderDxfId="768">
  <autoFilter ref="F113:F574"/>
  <tableColumns count="1">
    <tableColumn id="1" name="Nombre de las variables " dataDxfId="767"/>
  </tableColumns>
  <tableStyleInfo name="TableStyleMedium2" showFirstColumn="0" showLastColumn="0" showRowStripes="1" showColumnStripes="0"/>
</table>
</file>

<file path=xl/tables/table215.xml><?xml version="1.0" encoding="utf-8"?>
<table xmlns="http://schemas.openxmlformats.org/spreadsheetml/2006/main" id="316" name="Tabla6172737475767778797107117127137147157167367387317" displayName="Tabla6172737475767778797107117127137147157167367387317" ref="E113:E570" totalsRowShown="0" headerRowDxfId="766" dataDxfId="764" headerRowBorderDxfId="765" tableBorderDxfId="763">
  <autoFilter ref="E113:E570"/>
  <tableColumns count="1">
    <tableColumn id="1" name="Código de la varible " dataDxfId="762"/>
  </tableColumns>
  <tableStyleInfo name="TableStyleMedium2" showFirstColumn="0" showLastColumn="0" showRowStripes="1" showColumnStripes="0"/>
</table>
</file>

<file path=xl/tables/table216.xml><?xml version="1.0" encoding="utf-8"?>
<table xmlns="http://schemas.openxmlformats.org/spreadsheetml/2006/main" id="317" name="Tabla7182838485868788898108118128138148158168368388318" displayName="Tabla7182838485868788898108118128138148158168368388318" ref="G113:G116" totalsRowShown="0" headerRowDxfId="761" dataDxfId="759" headerRowBorderDxfId="760" tableBorderDxfId="758">
  <autoFilter ref="G113:G116"/>
  <tableColumns count="1">
    <tableColumn id="1" name="Unidades de medida:" dataDxfId="757"/>
  </tableColumns>
  <tableStyleInfo name="TableStyleMedium2" showFirstColumn="0" showLastColumn="0" showRowStripes="1" showColumnStripes="0"/>
</table>
</file>

<file path=xl/tables/table217.xml><?xml version="1.0" encoding="utf-8"?>
<table xmlns="http://schemas.openxmlformats.org/spreadsheetml/2006/main" id="318" name="Tabla8192939495969798999109119129139149159169369389319" displayName="Tabla8192939495969798999109119129139149159169369389319" ref="H113:H118" totalsRowShown="0" headerRowDxfId="756" dataDxfId="754" headerRowBorderDxfId="755" tableBorderDxfId="753">
  <autoFilter ref="H113:H118"/>
  <tableColumns count="1">
    <tableColumn id="1" name="Marco FMPEIR:" dataDxfId="752"/>
  </tableColumns>
  <tableStyleInfo name="TableStyleMedium2" showFirstColumn="0" showLastColumn="0" showRowStripes="1" showColumnStripes="0"/>
</table>
</file>

<file path=xl/tables/table218.xml><?xml version="1.0" encoding="utf-8"?>
<table xmlns="http://schemas.openxmlformats.org/spreadsheetml/2006/main" id="319" name="Tabla92030405060708090100110120130140150160170370390320" displayName="Tabla92030405060708090100110120130140150160170370390320" ref="I113:I121" totalsRowShown="0" headerRowDxfId="751" dataDxfId="749" headerRowBorderDxfId="750" tableBorderDxfId="748">
  <autoFilter ref="I113:I121"/>
  <tableColumns count="1">
    <tableColumn id="1" name="Tipo de fuente " dataDxfId="747"/>
  </tableColumns>
  <tableStyleInfo name="TableStyleMedium2" showFirstColumn="0" showLastColumn="0" showRowStripes="1" showColumnStripes="0"/>
</table>
</file>

<file path=xl/tables/table219.xml><?xml version="1.0" encoding="utf-8"?>
<table xmlns="http://schemas.openxmlformats.org/spreadsheetml/2006/main" id="320" name="Tabla102131415161718191101111121131141151161171371391321" displayName="Tabla102131415161718191101111121131141151161171371391321" ref="J113:J115" totalsRowShown="0" headerRowDxfId="746" dataDxfId="744" headerRowBorderDxfId="745" tableBorderDxfId="743">
  <autoFilter ref="J113:J115"/>
  <tableColumns count="1">
    <tableColumn id="1" name="Tipo de disponibilidad" dataDxfId="742"/>
  </tableColumns>
  <tableStyleInfo name="TableStyleMedium2" showFirstColumn="0" showLastColumn="0" showRowStripes="1" showColumnStripes="0"/>
</table>
</file>

<file path=xl/tables/table220.xml><?xml version="1.0" encoding="utf-8"?>
<table xmlns="http://schemas.openxmlformats.org/spreadsheetml/2006/main" id="391" name="Tabla1122232425262728292102112122132142152162172182192392" displayName="Tabla1122232425262728292102112122132142152162172182192392" ref="A113:A115" totalsRowShown="0" headerRowDxfId="741" dataDxfId="739" headerRowBorderDxfId="740" tableBorderDxfId="738">
  <autoFilter ref="A113:A115"/>
  <tableColumns count="1">
    <tableColumn id="1" name="Tipo de producto" dataDxfId="737"/>
  </tableColumns>
  <tableStyleInfo name="TableStyleMedium2" showFirstColumn="0" showLastColumn="0" showRowStripes="1" showColumnStripes="0"/>
</table>
</file>

<file path=xl/tables/table221.xml><?xml version="1.0" encoding="utf-8"?>
<table xmlns="http://schemas.openxmlformats.org/spreadsheetml/2006/main" id="392" name="Tabla2132333435363738393103113123133143153163173183193393" displayName="Tabla2132333435363738393103113123133143153163173183193393" ref="B113:B119" totalsRowShown="0" headerRowDxfId="736" dataDxfId="734" headerRowBorderDxfId="735" tableBorderDxfId="733">
  <autoFilter ref="B113:B119"/>
  <tableColumns count="1">
    <tableColumn id="1" name="Componente" dataDxfId="732"/>
  </tableColumns>
  <tableStyleInfo name="TableStyleMedium2" showFirstColumn="0" showLastColumn="0" showRowStripes="1" showColumnStripes="0"/>
</table>
</file>

<file path=xl/tables/table222.xml><?xml version="1.0" encoding="utf-8"?>
<table xmlns="http://schemas.openxmlformats.org/spreadsheetml/2006/main" id="393" name="Tabla3142434445464748494104114124134144154164174184194394" displayName="Tabla3142434445464748494104114124134144154164174184194394" ref="C113:C134" totalsRowShown="0" headerRowDxfId="731" dataDxfId="729" headerRowBorderDxfId="730" tableBorderDxfId="728">
  <autoFilter ref="C113:C134"/>
  <tableColumns count="1">
    <tableColumn id="1" name="Subcomponente " dataDxfId="727"/>
  </tableColumns>
  <tableStyleInfo name="TableStyleMedium2" showFirstColumn="0" showLastColumn="0" showRowStripes="1" showColumnStripes="0"/>
</table>
</file>

<file path=xl/tables/table223.xml><?xml version="1.0" encoding="utf-8"?>
<table xmlns="http://schemas.openxmlformats.org/spreadsheetml/2006/main" id="394" name="Tabla4152535455565758595105115125135145155165175185195395" displayName="Tabla4152535455565758595105115125135145155165175185195395" ref="D113:D173" totalsRowShown="0" headerRowDxfId="726" dataDxfId="724" headerRowBorderDxfId="725" tableBorderDxfId="723">
  <autoFilter ref="D113:D173"/>
  <tableColumns count="1">
    <tableColumn id="1" name="Tópico " dataDxfId="722"/>
  </tableColumns>
  <tableStyleInfo name="TableStyleMedium2" showFirstColumn="0" showLastColumn="0" showRowStripes="1" showColumnStripes="0"/>
</table>
</file>

<file path=xl/tables/table224.xml><?xml version="1.0" encoding="utf-8"?>
<table xmlns="http://schemas.openxmlformats.org/spreadsheetml/2006/main" id="395" name="Tabla5162636465666768696106116126136146156166176186196396" displayName="Tabla5162636465666768696106116126136146156166176186196396" ref="F113:F574" totalsRowShown="0" headerRowDxfId="721" dataDxfId="719" headerRowBorderDxfId="720" tableBorderDxfId="718">
  <autoFilter ref="F113:F574"/>
  <tableColumns count="1">
    <tableColumn id="1" name="Nombre de las variables " dataDxfId="717"/>
  </tableColumns>
  <tableStyleInfo name="TableStyleMedium2" showFirstColumn="0" showLastColumn="0" showRowStripes="1" showColumnStripes="0"/>
</table>
</file>

<file path=xl/tables/table225.xml><?xml version="1.0" encoding="utf-8"?>
<table xmlns="http://schemas.openxmlformats.org/spreadsheetml/2006/main" id="396" name="Tabla6172737475767778797107117127137147157167177187197397" displayName="Tabla6172737475767778797107117127137147157167177187197397" ref="E113:E570" totalsRowShown="0" headerRowDxfId="716" dataDxfId="714" headerRowBorderDxfId="715" tableBorderDxfId="713">
  <autoFilter ref="E113:E570"/>
  <tableColumns count="1">
    <tableColumn id="1" name="Código de la varible " dataDxfId="712"/>
  </tableColumns>
  <tableStyleInfo name="TableStyleMedium2" showFirstColumn="0" showLastColumn="0" showRowStripes="1" showColumnStripes="0"/>
</table>
</file>

<file path=xl/tables/table226.xml><?xml version="1.0" encoding="utf-8"?>
<table xmlns="http://schemas.openxmlformats.org/spreadsheetml/2006/main" id="397" name="Tabla7182838485868788898108118128138148158168178188198398" displayName="Tabla7182838485868788898108118128138148158168178188198398" ref="G113:G116" totalsRowShown="0" headerRowDxfId="711" dataDxfId="709" headerRowBorderDxfId="710" tableBorderDxfId="708">
  <autoFilter ref="G113:G116"/>
  <tableColumns count="1">
    <tableColumn id="1" name="Unidades de medida:" dataDxfId="707"/>
  </tableColumns>
  <tableStyleInfo name="TableStyleMedium2" showFirstColumn="0" showLastColumn="0" showRowStripes="1" showColumnStripes="0"/>
</table>
</file>

<file path=xl/tables/table227.xml><?xml version="1.0" encoding="utf-8"?>
<table xmlns="http://schemas.openxmlformats.org/spreadsheetml/2006/main" id="398" name="Tabla8192939495969798999109119129139149159169179189199399" displayName="Tabla8192939495969798999109119129139149159169179189199399" ref="H113:H118" totalsRowShown="0" headerRowDxfId="706" dataDxfId="704" headerRowBorderDxfId="705" tableBorderDxfId="703">
  <autoFilter ref="H113:H118"/>
  <tableColumns count="1">
    <tableColumn id="1" name="Marco FMPEIR:" dataDxfId="702"/>
  </tableColumns>
  <tableStyleInfo name="TableStyleMedium2" showFirstColumn="0" showLastColumn="0" showRowStripes="1" showColumnStripes="0"/>
</table>
</file>

<file path=xl/tables/table228.xml><?xml version="1.0" encoding="utf-8"?>
<table xmlns="http://schemas.openxmlformats.org/spreadsheetml/2006/main" id="399" name="Tabla92030405060708090100110120130140150160170180190200400" displayName="Tabla92030405060708090100110120130140150160170180190200400" ref="I113:I121" totalsRowShown="0" headerRowDxfId="701" dataDxfId="699" headerRowBorderDxfId="700" tableBorderDxfId="698">
  <autoFilter ref="I113:I121"/>
  <tableColumns count="1">
    <tableColumn id="1" name="Tipo de fuente " dataDxfId="697"/>
  </tableColumns>
  <tableStyleInfo name="TableStyleMedium2" showFirstColumn="0" showLastColumn="0" showRowStripes="1" showColumnStripes="0"/>
</table>
</file>

<file path=xl/tables/table229.xml><?xml version="1.0" encoding="utf-8"?>
<table xmlns="http://schemas.openxmlformats.org/spreadsheetml/2006/main" id="400" name="Tabla102131415161718191101111121131141151161171181191201401" displayName="Tabla102131415161718191101111121131141151161171181191201401" ref="J113:J115" totalsRowShown="0" headerRowDxfId="696" dataDxfId="694" headerRowBorderDxfId="695" tableBorderDxfId="693">
  <autoFilter ref="J113:J115"/>
  <tableColumns count="1">
    <tableColumn id="1" name="Tipo de disponibilidad" dataDxfId="692"/>
  </tableColumns>
  <tableStyleInfo name="TableStyleMedium2" showFirstColumn="0" showLastColumn="0" showRowStripes="1" showColumnStripes="0"/>
</table>
</file>

<file path=xl/tables/table230.xml><?xml version="1.0" encoding="utf-8"?>
<table xmlns="http://schemas.openxmlformats.org/spreadsheetml/2006/main" id="421" name="Tabla1122232425262728292102112122132142152162172182192412422" displayName="Tabla1122232425262728292102112122132142152162172182192412422" ref="A113:A115" totalsRowShown="0" headerRowDxfId="689" dataDxfId="687" headerRowBorderDxfId="688" tableBorderDxfId="686">
  <autoFilter ref="A113:A115"/>
  <tableColumns count="1">
    <tableColumn id="1" name="Tipo de producto" dataDxfId="685"/>
  </tableColumns>
  <tableStyleInfo name="TableStyleMedium2" showFirstColumn="0" showLastColumn="0" showRowStripes="1" showColumnStripes="0"/>
</table>
</file>

<file path=xl/tables/table231.xml><?xml version="1.0" encoding="utf-8"?>
<table xmlns="http://schemas.openxmlformats.org/spreadsheetml/2006/main" id="422" name="Tabla2132333435363738393103113123133143153163173183193413423" displayName="Tabla2132333435363738393103113123133143153163173183193413423" ref="B113:B119" totalsRowShown="0" headerRowDxfId="684" dataDxfId="682" headerRowBorderDxfId="683" tableBorderDxfId="681">
  <autoFilter ref="B113:B119"/>
  <tableColumns count="1">
    <tableColumn id="1" name="Componente" dataDxfId="680"/>
  </tableColumns>
  <tableStyleInfo name="TableStyleMedium2" showFirstColumn="0" showLastColumn="0" showRowStripes="1" showColumnStripes="0"/>
</table>
</file>

<file path=xl/tables/table232.xml><?xml version="1.0" encoding="utf-8"?>
<table xmlns="http://schemas.openxmlformats.org/spreadsheetml/2006/main" id="423" name="Tabla3142434445464748494104114124134144154164174184194414424" displayName="Tabla3142434445464748494104114124134144154164174184194414424" ref="C113:C134" totalsRowShown="0" headerRowDxfId="679" dataDxfId="677" headerRowBorderDxfId="678" tableBorderDxfId="676">
  <autoFilter ref="C113:C134"/>
  <tableColumns count="1">
    <tableColumn id="1" name="Subcomponente " dataDxfId="675"/>
  </tableColumns>
  <tableStyleInfo name="TableStyleMedium2" showFirstColumn="0" showLastColumn="0" showRowStripes="1" showColumnStripes="0"/>
</table>
</file>

<file path=xl/tables/table233.xml><?xml version="1.0" encoding="utf-8"?>
<table xmlns="http://schemas.openxmlformats.org/spreadsheetml/2006/main" id="424" name="Tabla4152535455565758595105115125135145155165175185195415425" displayName="Tabla4152535455565758595105115125135145155165175185195415425" ref="D113:D173" totalsRowShown="0" headerRowDxfId="674" dataDxfId="672" headerRowBorderDxfId="673" tableBorderDxfId="671">
  <autoFilter ref="D113:D173"/>
  <tableColumns count="1">
    <tableColumn id="1" name="Tópico " dataDxfId="670"/>
  </tableColumns>
  <tableStyleInfo name="TableStyleMedium2" showFirstColumn="0" showLastColumn="0" showRowStripes="1" showColumnStripes="0"/>
</table>
</file>

<file path=xl/tables/table234.xml><?xml version="1.0" encoding="utf-8"?>
<table xmlns="http://schemas.openxmlformats.org/spreadsheetml/2006/main" id="425" name="Tabla5162636465666768696106116126136146156166176186196416426" displayName="Tabla5162636465666768696106116126136146156166176186196416426" ref="F113:F574" totalsRowShown="0" headerRowDxfId="669" dataDxfId="667" headerRowBorderDxfId="668" tableBorderDxfId="666">
  <autoFilter ref="F113:F574"/>
  <tableColumns count="1">
    <tableColumn id="1" name="Nombre de las variables " dataDxfId="665"/>
  </tableColumns>
  <tableStyleInfo name="TableStyleMedium2" showFirstColumn="0" showLastColumn="0" showRowStripes="1" showColumnStripes="0"/>
</table>
</file>

<file path=xl/tables/table235.xml><?xml version="1.0" encoding="utf-8"?>
<table xmlns="http://schemas.openxmlformats.org/spreadsheetml/2006/main" id="426" name="Tabla6172737475767778797107117127137147157167177187197417427" displayName="Tabla6172737475767778797107117127137147157167177187197417427" ref="E113:E570" totalsRowShown="0" headerRowDxfId="664" dataDxfId="662" headerRowBorderDxfId="663" tableBorderDxfId="661">
  <autoFilter ref="E113:E570"/>
  <tableColumns count="1">
    <tableColumn id="1" name="Código de la varible " dataDxfId="660"/>
  </tableColumns>
  <tableStyleInfo name="TableStyleMedium2" showFirstColumn="0" showLastColumn="0" showRowStripes="1" showColumnStripes="0"/>
</table>
</file>

<file path=xl/tables/table236.xml><?xml version="1.0" encoding="utf-8"?>
<table xmlns="http://schemas.openxmlformats.org/spreadsheetml/2006/main" id="427" name="Tabla7182838485868788898108118128138148158168178188198418428" displayName="Tabla7182838485868788898108118128138148158168178188198418428" ref="G113:G116" totalsRowShown="0" headerRowDxfId="659" dataDxfId="657" headerRowBorderDxfId="658" tableBorderDxfId="656">
  <autoFilter ref="G113:G116"/>
  <tableColumns count="1">
    <tableColumn id="1" name="Unidades de medida:" dataDxfId="655"/>
  </tableColumns>
  <tableStyleInfo name="TableStyleMedium2" showFirstColumn="0" showLastColumn="0" showRowStripes="1" showColumnStripes="0"/>
</table>
</file>

<file path=xl/tables/table237.xml><?xml version="1.0" encoding="utf-8"?>
<table xmlns="http://schemas.openxmlformats.org/spreadsheetml/2006/main" id="428" name="Tabla8192939495969798999109119129139149159169179189199419429" displayName="Tabla8192939495969798999109119129139149159169179189199419429" ref="H113:H118" totalsRowShown="0" headerRowDxfId="654" dataDxfId="652" headerRowBorderDxfId="653" tableBorderDxfId="651">
  <autoFilter ref="H113:H118"/>
  <tableColumns count="1">
    <tableColumn id="1" name="Marco FMPEIR:" dataDxfId="650"/>
  </tableColumns>
  <tableStyleInfo name="TableStyleMedium2" showFirstColumn="0" showLastColumn="0" showRowStripes="1" showColumnStripes="0"/>
</table>
</file>

<file path=xl/tables/table238.xml><?xml version="1.0" encoding="utf-8"?>
<table xmlns="http://schemas.openxmlformats.org/spreadsheetml/2006/main" id="429" name="Tabla92030405060708090100110120130140150160170180190200420430" displayName="Tabla92030405060708090100110120130140150160170180190200420430" ref="I113:I121" totalsRowShown="0" headerRowDxfId="649" dataDxfId="647" headerRowBorderDxfId="648" tableBorderDxfId="646">
  <autoFilter ref="I113:I121"/>
  <tableColumns count="1">
    <tableColumn id="1" name="Tipo de fuente " dataDxfId="645"/>
  </tableColumns>
  <tableStyleInfo name="TableStyleMedium2" showFirstColumn="0" showLastColumn="0" showRowStripes="1" showColumnStripes="0"/>
</table>
</file>

<file path=xl/tables/table239.xml><?xml version="1.0" encoding="utf-8"?>
<table xmlns="http://schemas.openxmlformats.org/spreadsheetml/2006/main" id="430" name="Tabla102131415161718191101111121131141151161171181191201421431" displayName="Tabla102131415161718191101111121131141151161171181191201421431" ref="J113:J115" totalsRowShown="0" headerRowDxfId="644" dataDxfId="642" headerRowBorderDxfId="643" tableBorderDxfId="641">
  <autoFilter ref="J113:J115"/>
  <tableColumns count="1">
    <tableColumn id="1" name="Tipo de disponibilidad" dataDxfId="640"/>
  </tableColumns>
  <tableStyleInfo name="TableStyleMedium2" showFirstColumn="0" showLastColumn="0" showRowStripes="1" showColumnStripes="0"/>
</table>
</file>

<file path=xl/tables/table240.xml><?xml version="1.0" encoding="utf-8"?>
<table xmlns="http://schemas.openxmlformats.org/spreadsheetml/2006/main" id="191" name="Tabla1122232425262728292102112122132142152162172182192" displayName="Tabla1122232425262728292102112122132142152162172182192" ref="A112:A114" totalsRowShown="0" headerRowDxfId="639" dataDxfId="637" headerRowBorderDxfId="638" tableBorderDxfId="636">
  <autoFilter ref="A112:A114"/>
  <tableColumns count="1">
    <tableColumn id="1" name="Tipo de producto" dataDxfId="635"/>
  </tableColumns>
  <tableStyleInfo name="TableStyleMedium2" showFirstColumn="0" showLastColumn="0" showRowStripes="1" showColumnStripes="0"/>
</table>
</file>

<file path=xl/tables/table241.xml><?xml version="1.0" encoding="utf-8"?>
<table xmlns="http://schemas.openxmlformats.org/spreadsheetml/2006/main" id="192" name="Tabla2132333435363738393103113123133143153163173183193" displayName="Tabla2132333435363738393103113123133143153163173183193" ref="B112:B118" totalsRowShown="0" headerRowDxfId="634" dataDxfId="632" headerRowBorderDxfId="633" tableBorderDxfId="631">
  <autoFilter ref="B112:B118"/>
  <tableColumns count="1">
    <tableColumn id="1" name="Componente" dataDxfId="630"/>
  </tableColumns>
  <tableStyleInfo name="TableStyleMedium2" showFirstColumn="0" showLastColumn="0" showRowStripes="1" showColumnStripes="0"/>
</table>
</file>

<file path=xl/tables/table242.xml><?xml version="1.0" encoding="utf-8"?>
<table xmlns="http://schemas.openxmlformats.org/spreadsheetml/2006/main" id="193" name="Tabla3142434445464748494104114124134144154164174184194" displayName="Tabla3142434445464748494104114124134144154164174184194" ref="C112:C133" totalsRowShown="0" headerRowDxfId="629" dataDxfId="627" headerRowBorderDxfId="628" tableBorderDxfId="626">
  <autoFilter ref="C112:C133"/>
  <tableColumns count="1">
    <tableColumn id="1" name="Subcomponente " dataDxfId="625"/>
  </tableColumns>
  <tableStyleInfo name="TableStyleMedium2" showFirstColumn="0" showLastColumn="0" showRowStripes="1" showColumnStripes="0"/>
</table>
</file>

<file path=xl/tables/table243.xml><?xml version="1.0" encoding="utf-8"?>
<table xmlns="http://schemas.openxmlformats.org/spreadsheetml/2006/main" id="194" name="Tabla4152535455565758595105115125135145155165175185195" displayName="Tabla4152535455565758595105115125135145155165175185195" ref="D112:D172" totalsRowShown="0" headerRowDxfId="624" dataDxfId="622" headerRowBorderDxfId="623" tableBorderDxfId="621">
  <autoFilter ref="D112:D172"/>
  <tableColumns count="1">
    <tableColumn id="1" name="Tópico " dataDxfId="620"/>
  </tableColumns>
  <tableStyleInfo name="TableStyleMedium2" showFirstColumn="0" showLastColumn="0" showRowStripes="1" showColumnStripes="0"/>
</table>
</file>

<file path=xl/tables/table244.xml><?xml version="1.0" encoding="utf-8"?>
<table xmlns="http://schemas.openxmlformats.org/spreadsheetml/2006/main" id="195" name="Tabla5162636465666768696106116126136146156166176186196" displayName="Tabla5162636465666768696106116126136146156166176186196" ref="F112:F573" totalsRowShown="0" headerRowDxfId="619" dataDxfId="617" headerRowBorderDxfId="618" tableBorderDxfId="616">
  <autoFilter ref="F112:F573"/>
  <tableColumns count="1">
    <tableColumn id="1" name="Nombre de las variables " dataDxfId="615"/>
  </tableColumns>
  <tableStyleInfo name="TableStyleMedium2" showFirstColumn="0" showLastColumn="0" showRowStripes="1" showColumnStripes="0"/>
</table>
</file>

<file path=xl/tables/table245.xml><?xml version="1.0" encoding="utf-8"?>
<table xmlns="http://schemas.openxmlformats.org/spreadsheetml/2006/main" id="196" name="Tabla6172737475767778797107117127137147157167177187197" displayName="Tabla6172737475767778797107117127137147157167177187197" ref="E112:E569" totalsRowShown="0" headerRowDxfId="614" dataDxfId="612" headerRowBorderDxfId="613" tableBorderDxfId="611">
  <autoFilter ref="E112:E569"/>
  <tableColumns count="1">
    <tableColumn id="1" name="Código de la varible " dataDxfId="610"/>
  </tableColumns>
  <tableStyleInfo name="TableStyleMedium2" showFirstColumn="0" showLastColumn="0" showRowStripes="1" showColumnStripes="0"/>
</table>
</file>

<file path=xl/tables/table246.xml><?xml version="1.0" encoding="utf-8"?>
<table xmlns="http://schemas.openxmlformats.org/spreadsheetml/2006/main" id="197" name="Tabla7182838485868788898108118128138148158168178188198" displayName="Tabla7182838485868788898108118128138148158168178188198" ref="G112:G115" totalsRowShown="0" headerRowDxfId="609" dataDxfId="607" headerRowBorderDxfId="608" tableBorderDxfId="606">
  <autoFilter ref="G112:G115"/>
  <tableColumns count="1">
    <tableColumn id="1" name="Unidades de medida:" dataDxfId="605"/>
  </tableColumns>
  <tableStyleInfo name="TableStyleMedium2" showFirstColumn="0" showLastColumn="0" showRowStripes="1" showColumnStripes="0"/>
</table>
</file>

<file path=xl/tables/table247.xml><?xml version="1.0" encoding="utf-8"?>
<table xmlns="http://schemas.openxmlformats.org/spreadsheetml/2006/main" id="198" name="Tabla8192939495969798999109119129139149159169179189199" displayName="Tabla8192939495969798999109119129139149159169179189199" ref="H112:H117" totalsRowShown="0" headerRowDxfId="604" dataDxfId="602" headerRowBorderDxfId="603" tableBorderDxfId="601">
  <autoFilter ref="H112:H117"/>
  <tableColumns count="1">
    <tableColumn id="1" name="Marco FMPEIR:" dataDxfId="600"/>
  </tableColumns>
  <tableStyleInfo name="TableStyleMedium2" showFirstColumn="0" showLastColumn="0" showRowStripes="1" showColumnStripes="0"/>
</table>
</file>

<file path=xl/tables/table248.xml><?xml version="1.0" encoding="utf-8"?>
<table xmlns="http://schemas.openxmlformats.org/spreadsheetml/2006/main" id="199" name="Tabla92030405060708090100110120130140150160170180190200" displayName="Tabla92030405060708090100110120130140150160170180190200" ref="I112:I120" totalsRowShown="0" headerRowDxfId="599" dataDxfId="597" headerRowBorderDxfId="598" tableBorderDxfId="596">
  <autoFilter ref="I112:I120"/>
  <tableColumns count="1">
    <tableColumn id="1" name="Tipo de fuente " dataDxfId="595"/>
  </tableColumns>
  <tableStyleInfo name="TableStyleMedium2" showFirstColumn="0" showLastColumn="0" showRowStripes="1" showColumnStripes="0"/>
</table>
</file>

<file path=xl/tables/table249.xml><?xml version="1.0" encoding="utf-8"?>
<table xmlns="http://schemas.openxmlformats.org/spreadsheetml/2006/main" id="200" name="Tabla102131415161718191101111121131141151161171181191201" displayName="Tabla102131415161718191101111121131141151161171181191201" ref="J112:J114" totalsRowShown="0" headerRowDxfId="594" dataDxfId="592" headerRowBorderDxfId="593" tableBorderDxfId="591">
  <autoFilter ref="J112:J114"/>
  <tableColumns count="1">
    <tableColumn id="1" name="Tipo de disponibilidad" dataDxfId="590"/>
  </tableColumns>
  <tableStyleInfo name="TableStyleMedium2" showFirstColumn="0" showLastColumn="0" showRowStripes="1" showColumnStripes="0"/>
</table>
</file>

<file path=xl/tables/table250.xml><?xml version="1.0" encoding="utf-8"?>
<table xmlns="http://schemas.openxmlformats.org/spreadsheetml/2006/main" id="201" name="Tabla1122232425262728292102112122132142152162172182192202" displayName="Tabla1122232425262728292102112122132142152162172182192202" ref="A113:A115" totalsRowShown="0" headerRowDxfId="589" dataDxfId="587" headerRowBorderDxfId="588" tableBorderDxfId="586">
  <autoFilter ref="A113:A115"/>
  <tableColumns count="1">
    <tableColumn id="1" name="Tipo de producto" dataDxfId="585"/>
  </tableColumns>
  <tableStyleInfo name="TableStyleMedium2" showFirstColumn="0" showLastColumn="0" showRowStripes="1" showColumnStripes="0"/>
</table>
</file>

<file path=xl/tables/table251.xml><?xml version="1.0" encoding="utf-8"?>
<table xmlns="http://schemas.openxmlformats.org/spreadsheetml/2006/main" id="202" name="Tabla2132333435363738393103113123133143153163173183193203" displayName="Tabla2132333435363738393103113123133143153163173183193203" ref="B113:B119" totalsRowShown="0" headerRowDxfId="584" dataDxfId="582" headerRowBorderDxfId="583" tableBorderDxfId="581">
  <autoFilter ref="B113:B119"/>
  <tableColumns count="1">
    <tableColumn id="1" name="Componente" dataDxfId="580"/>
  </tableColumns>
  <tableStyleInfo name="TableStyleMedium2" showFirstColumn="0" showLastColumn="0" showRowStripes="1" showColumnStripes="0"/>
</table>
</file>

<file path=xl/tables/table252.xml><?xml version="1.0" encoding="utf-8"?>
<table xmlns="http://schemas.openxmlformats.org/spreadsheetml/2006/main" id="203" name="Tabla3142434445464748494104114124134144154164174184194204" displayName="Tabla3142434445464748494104114124134144154164174184194204" ref="C113:C134" totalsRowShown="0" headerRowDxfId="579" dataDxfId="577" headerRowBorderDxfId="578" tableBorderDxfId="576">
  <autoFilter ref="C113:C134"/>
  <tableColumns count="1">
    <tableColumn id="1" name="Subcomponente " dataDxfId="575"/>
  </tableColumns>
  <tableStyleInfo name="TableStyleMedium2" showFirstColumn="0" showLastColumn="0" showRowStripes="1" showColumnStripes="0"/>
</table>
</file>

<file path=xl/tables/table253.xml><?xml version="1.0" encoding="utf-8"?>
<table xmlns="http://schemas.openxmlformats.org/spreadsheetml/2006/main" id="204" name="Tabla4152535455565758595105115125135145155165175185195205" displayName="Tabla4152535455565758595105115125135145155165175185195205" ref="D113:D173" totalsRowShown="0" headerRowDxfId="574" dataDxfId="572" headerRowBorderDxfId="573" tableBorderDxfId="571">
  <autoFilter ref="D113:D173"/>
  <tableColumns count="1">
    <tableColumn id="1" name="Tópico " dataDxfId="570"/>
  </tableColumns>
  <tableStyleInfo name="TableStyleMedium2" showFirstColumn="0" showLastColumn="0" showRowStripes="1" showColumnStripes="0"/>
</table>
</file>

<file path=xl/tables/table254.xml><?xml version="1.0" encoding="utf-8"?>
<table xmlns="http://schemas.openxmlformats.org/spreadsheetml/2006/main" id="205" name="Tabla5162636465666768696106116126136146156166176186196206" displayName="Tabla5162636465666768696106116126136146156166176186196206" ref="F113:F574" totalsRowShown="0" headerRowDxfId="569" dataDxfId="567" headerRowBorderDxfId="568" tableBorderDxfId="566">
  <autoFilter ref="F113:F574"/>
  <tableColumns count="1">
    <tableColumn id="1" name="Nombre de las variables " dataDxfId="565"/>
  </tableColumns>
  <tableStyleInfo name="TableStyleMedium2" showFirstColumn="0" showLastColumn="0" showRowStripes="1" showColumnStripes="0"/>
</table>
</file>

<file path=xl/tables/table255.xml><?xml version="1.0" encoding="utf-8"?>
<table xmlns="http://schemas.openxmlformats.org/spreadsheetml/2006/main" id="206" name="Tabla6172737475767778797107117127137147157167177187197207" displayName="Tabla6172737475767778797107117127137147157167177187197207" ref="E113:E570" totalsRowShown="0" headerRowDxfId="564" dataDxfId="562" headerRowBorderDxfId="563" tableBorderDxfId="561">
  <autoFilter ref="E113:E570"/>
  <tableColumns count="1">
    <tableColumn id="1" name="Código de la varible " dataDxfId="560"/>
  </tableColumns>
  <tableStyleInfo name="TableStyleMedium2" showFirstColumn="0" showLastColumn="0" showRowStripes="1" showColumnStripes="0"/>
</table>
</file>

<file path=xl/tables/table256.xml><?xml version="1.0" encoding="utf-8"?>
<table xmlns="http://schemas.openxmlformats.org/spreadsheetml/2006/main" id="207" name="Tabla7182838485868788898108118128138148158168178188198208" displayName="Tabla7182838485868788898108118128138148158168178188198208" ref="G113:G116" totalsRowShown="0" headerRowDxfId="559" dataDxfId="557" headerRowBorderDxfId="558" tableBorderDxfId="556">
  <autoFilter ref="G113:G116"/>
  <tableColumns count="1">
    <tableColumn id="1" name="Unidades de medida:" dataDxfId="555"/>
  </tableColumns>
  <tableStyleInfo name="TableStyleMedium2" showFirstColumn="0" showLastColumn="0" showRowStripes="1" showColumnStripes="0"/>
</table>
</file>

<file path=xl/tables/table257.xml><?xml version="1.0" encoding="utf-8"?>
<table xmlns="http://schemas.openxmlformats.org/spreadsheetml/2006/main" id="208" name="Tabla8192939495969798999109119129139149159169179189199209" displayName="Tabla8192939495969798999109119129139149159169179189199209" ref="H113:H118" totalsRowShown="0" headerRowDxfId="554" dataDxfId="552" headerRowBorderDxfId="553" tableBorderDxfId="551">
  <autoFilter ref="H113:H118"/>
  <tableColumns count="1">
    <tableColumn id="1" name="Marco FMPEIR:" dataDxfId="550"/>
  </tableColumns>
  <tableStyleInfo name="TableStyleMedium2" showFirstColumn="0" showLastColumn="0" showRowStripes="1" showColumnStripes="0"/>
</table>
</file>

<file path=xl/tables/table258.xml><?xml version="1.0" encoding="utf-8"?>
<table xmlns="http://schemas.openxmlformats.org/spreadsheetml/2006/main" id="209" name="Tabla92030405060708090100110120130140150160170180190200210" displayName="Tabla92030405060708090100110120130140150160170180190200210" ref="I113:I121" totalsRowShown="0" headerRowDxfId="549" dataDxfId="547" headerRowBorderDxfId="548" tableBorderDxfId="546">
  <autoFilter ref="I113:I121"/>
  <tableColumns count="1">
    <tableColumn id="1" name="Tipo de fuente " dataDxfId="545"/>
  </tableColumns>
  <tableStyleInfo name="TableStyleMedium2" showFirstColumn="0" showLastColumn="0" showRowStripes="1" showColumnStripes="0"/>
</table>
</file>

<file path=xl/tables/table259.xml><?xml version="1.0" encoding="utf-8"?>
<table xmlns="http://schemas.openxmlformats.org/spreadsheetml/2006/main" id="210" name="Tabla102131415161718191101111121131141151161171181191201211" displayName="Tabla102131415161718191101111121131141151161171181191201211" ref="J113:J115" totalsRowShown="0" headerRowDxfId="544" dataDxfId="542" headerRowBorderDxfId="543" tableBorderDxfId="541">
  <autoFilter ref="J113:J115"/>
  <tableColumns count="1">
    <tableColumn id="1" name="Tipo de disponibilidad" dataDxfId="540"/>
  </tableColumns>
  <tableStyleInfo name="TableStyleMedium2" showFirstColumn="0" showLastColumn="0" showRowStripes="1" showColumnStripes="0"/>
</table>
</file>

<file path=xl/tables/table260.xml><?xml version="1.0" encoding="utf-8"?>
<table xmlns="http://schemas.openxmlformats.org/spreadsheetml/2006/main" id="451" name="Tabla1122232425262728292102112122132142152162172182192202212452" displayName="Tabla1122232425262728292102112122132142152162172182192202212452" ref="A109:A111" totalsRowShown="0" headerRowDxfId="539" dataDxfId="537" headerRowBorderDxfId="538" tableBorderDxfId="536">
  <autoFilter ref="A109:A111"/>
  <tableColumns count="1">
    <tableColumn id="1" name="Tipo de producto" dataDxfId="535"/>
  </tableColumns>
  <tableStyleInfo name="TableStyleMedium2" showFirstColumn="0" showLastColumn="0" showRowStripes="1" showColumnStripes="0"/>
</table>
</file>

<file path=xl/tables/table261.xml><?xml version="1.0" encoding="utf-8"?>
<table xmlns="http://schemas.openxmlformats.org/spreadsheetml/2006/main" id="452" name="Tabla2132333435363738393103113123133143153163173183193203213453" displayName="Tabla2132333435363738393103113123133143153163173183193203213453" ref="B109:B115" totalsRowShown="0" headerRowDxfId="534" dataDxfId="532" headerRowBorderDxfId="533" tableBorderDxfId="531">
  <autoFilter ref="B109:B115"/>
  <tableColumns count="1">
    <tableColumn id="1" name="Componente" dataDxfId="530"/>
  </tableColumns>
  <tableStyleInfo name="TableStyleMedium2" showFirstColumn="0" showLastColumn="0" showRowStripes="1" showColumnStripes="0"/>
</table>
</file>

<file path=xl/tables/table262.xml><?xml version="1.0" encoding="utf-8"?>
<table xmlns="http://schemas.openxmlformats.org/spreadsheetml/2006/main" id="453" name="Tabla3142434445464748494104114124134144154164174184194204214454" displayName="Tabla3142434445464748494104114124134144154164174184194204214454" ref="C109:C130" totalsRowShown="0" headerRowDxfId="529" dataDxfId="527" headerRowBorderDxfId="528" tableBorderDxfId="526">
  <autoFilter ref="C109:C130"/>
  <tableColumns count="1">
    <tableColumn id="1" name="Subcomponente " dataDxfId="525"/>
  </tableColumns>
  <tableStyleInfo name="TableStyleMedium2" showFirstColumn="0" showLastColumn="0" showRowStripes="1" showColumnStripes="0"/>
</table>
</file>

<file path=xl/tables/table263.xml><?xml version="1.0" encoding="utf-8"?>
<table xmlns="http://schemas.openxmlformats.org/spreadsheetml/2006/main" id="454" name="Tabla4152535455565758595105115125135145155165175185195205215455" displayName="Tabla4152535455565758595105115125135145155165175185195205215455" ref="D109:D169" totalsRowShown="0" headerRowDxfId="524" dataDxfId="522" headerRowBorderDxfId="523" tableBorderDxfId="521">
  <autoFilter ref="D109:D169"/>
  <tableColumns count="1">
    <tableColumn id="1" name="Tópico " dataDxfId="520"/>
  </tableColumns>
  <tableStyleInfo name="TableStyleMedium2" showFirstColumn="0" showLastColumn="0" showRowStripes="1" showColumnStripes="0"/>
</table>
</file>

<file path=xl/tables/table264.xml><?xml version="1.0" encoding="utf-8"?>
<table xmlns="http://schemas.openxmlformats.org/spreadsheetml/2006/main" id="455" name="Tabla5162636465666768696106116126136146156166176186196206216456" displayName="Tabla5162636465666768696106116126136146156166176186196206216456" ref="F109:F570" totalsRowShown="0" headerRowDxfId="519" dataDxfId="517" headerRowBorderDxfId="518" tableBorderDxfId="516">
  <autoFilter ref="F109:F570"/>
  <tableColumns count="1">
    <tableColumn id="1" name="Nombre de las variables " dataDxfId="515"/>
  </tableColumns>
  <tableStyleInfo name="TableStyleMedium2" showFirstColumn="0" showLastColumn="0" showRowStripes="1" showColumnStripes="0"/>
</table>
</file>

<file path=xl/tables/table265.xml><?xml version="1.0" encoding="utf-8"?>
<table xmlns="http://schemas.openxmlformats.org/spreadsheetml/2006/main" id="456" name="Tabla6172737475767778797107117127137147157167177187197207217457" displayName="Tabla6172737475767778797107117127137147157167177187197207217457" ref="E109:E566" totalsRowShown="0" headerRowDxfId="514" dataDxfId="512" headerRowBorderDxfId="513" tableBorderDxfId="511">
  <autoFilter ref="E109:E566"/>
  <tableColumns count="1">
    <tableColumn id="1" name="Código de la varible " dataDxfId="510"/>
  </tableColumns>
  <tableStyleInfo name="TableStyleMedium2" showFirstColumn="0" showLastColumn="0" showRowStripes="1" showColumnStripes="0"/>
</table>
</file>

<file path=xl/tables/table266.xml><?xml version="1.0" encoding="utf-8"?>
<table xmlns="http://schemas.openxmlformats.org/spreadsheetml/2006/main" id="457" name="Tabla7182838485868788898108118128138148158168178188198208218458" displayName="Tabla7182838485868788898108118128138148158168178188198208218458" ref="G109:G112" totalsRowShown="0" headerRowDxfId="509" dataDxfId="507" headerRowBorderDxfId="508" tableBorderDxfId="506">
  <autoFilter ref="G109:G112"/>
  <tableColumns count="1">
    <tableColumn id="1" name="Unidades de medida:" dataDxfId="505"/>
  </tableColumns>
  <tableStyleInfo name="TableStyleMedium2" showFirstColumn="0" showLastColumn="0" showRowStripes="1" showColumnStripes="0"/>
</table>
</file>

<file path=xl/tables/table267.xml><?xml version="1.0" encoding="utf-8"?>
<table xmlns="http://schemas.openxmlformats.org/spreadsheetml/2006/main" id="458" name="Tabla8192939495969798999109119129139149159169179189199209219459" displayName="Tabla8192939495969798999109119129139149159169179189199209219459" ref="H109:H114" totalsRowShown="0" headerRowDxfId="504" dataDxfId="502" headerRowBorderDxfId="503" tableBorderDxfId="501">
  <autoFilter ref="H109:H114"/>
  <tableColumns count="1">
    <tableColumn id="1" name="Marco FMPEIR:" dataDxfId="500"/>
  </tableColumns>
  <tableStyleInfo name="TableStyleMedium2" showFirstColumn="0" showLastColumn="0" showRowStripes="1" showColumnStripes="0"/>
</table>
</file>

<file path=xl/tables/table268.xml><?xml version="1.0" encoding="utf-8"?>
<table xmlns="http://schemas.openxmlformats.org/spreadsheetml/2006/main" id="459" name="Tabla92030405060708090100110120130140150160170180190200210220460" displayName="Tabla92030405060708090100110120130140150160170180190200210220460" ref="I109:I117" totalsRowShown="0" headerRowDxfId="499" dataDxfId="497" headerRowBorderDxfId="498" tableBorderDxfId="496">
  <autoFilter ref="I109:I117"/>
  <tableColumns count="1">
    <tableColumn id="1" name="Tipo de fuente " dataDxfId="495"/>
  </tableColumns>
  <tableStyleInfo name="TableStyleMedium2" showFirstColumn="0" showLastColumn="0" showRowStripes="1" showColumnStripes="0"/>
</table>
</file>

<file path=xl/tables/table269.xml><?xml version="1.0" encoding="utf-8"?>
<table xmlns="http://schemas.openxmlformats.org/spreadsheetml/2006/main" id="460" name="Tabla102131415161718191101111121131141151161171181191201211221461" displayName="Tabla102131415161718191101111121131141151161171181191201211221461" ref="J109:J111" totalsRowShown="0" headerRowDxfId="494" dataDxfId="492" headerRowBorderDxfId="493" tableBorderDxfId="491">
  <autoFilter ref="J109:J111"/>
  <tableColumns count="1">
    <tableColumn id="1" name="Tipo de disponibilidad" dataDxfId="490"/>
  </tableColumns>
  <tableStyleInfo name="TableStyleMedium2" showFirstColumn="0" showLastColumn="0" showRowStripes="1" showColumnStripes="0"/>
</table>
</file>

<file path=xl/tables/table270.xml><?xml version="1.0" encoding="utf-8"?>
<table xmlns="http://schemas.openxmlformats.org/spreadsheetml/2006/main" id="401" name="Tabla1402" displayName="Tabla1402" ref="A113:A115" totalsRowShown="0" headerRowDxfId="489" headerRowBorderDxfId="488" tableBorderDxfId="487">
  <autoFilter ref="A113:A115"/>
  <tableColumns count="1">
    <tableColumn id="1" name="Tipo de producto"/>
  </tableColumns>
  <tableStyleInfo name="TableStyleMedium2" showFirstColumn="0" showLastColumn="0" showRowStripes="1" showColumnStripes="0"/>
</table>
</file>

<file path=xl/tables/table271.xml><?xml version="1.0" encoding="utf-8"?>
<table xmlns="http://schemas.openxmlformats.org/spreadsheetml/2006/main" id="402" name="Tabla2403" displayName="Tabla2403" ref="B113:B119" totalsRowShown="0" headerRowDxfId="486" dataDxfId="484" headerRowBorderDxfId="485" tableBorderDxfId="483">
  <autoFilter ref="B113:B119"/>
  <tableColumns count="1">
    <tableColumn id="1" name="Componente" dataDxfId="482"/>
  </tableColumns>
  <tableStyleInfo name="TableStyleMedium2" showFirstColumn="0" showLastColumn="0" showRowStripes="1" showColumnStripes="0"/>
</table>
</file>

<file path=xl/tables/table272.xml><?xml version="1.0" encoding="utf-8"?>
<table xmlns="http://schemas.openxmlformats.org/spreadsheetml/2006/main" id="403" name="Tabla3404" displayName="Tabla3404" ref="C113:C134" totalsRowShown="0" headerRowDxfId="481" dataDxfId="479" headerRowBorderDxfId="480" tableBorderDxfId="478">
  <autoFilter ref="C113:C134"/>
  <tableColumns count="1">
    <tableColumn id="1" name="Subcomponente " dataDxfId="477"/>
  </tableColumns>
  <tableStyleInfo name="TableStyleMedium2" showFirstColumn="0" showLastColumn="0" showRowStripes="1" showColumnStripes="0"/>
</table>
</file>

<file path=xl/tables/table273.xml><?xml version="1.0" encoding="utf-8"?>
<table xmlns="http://schemas.openxmlformats.org/spreadsheetml/2006/main" id="404" name="Tabla4405" displayName="Tabla4405" ref="D113:D173" totalsRowShown="0" headerRowDxfId="476" dataDxfId="474" headerRowBorderDxfId="475" tableBorderDxfId="473">
  <autoFilter ref="D113:D173"/>
  <tableColumns count="1">
    <tableColumn id="1" name="Tópico " dataDxfId="472"/>
  </tableColumns>
  <tableStyleInfo name="TableStyleMedium2" showFirstColumn="0" showLastColumn="0" showRowStripes="1" showColumnStripes="0"/>
</table>
</file>

<file path=xl/tables/table274.xml><?xml version="1.0" encoding="utf-8"?>
<table xmlns="http://schemas.openxmlformats.org/spreadsheetml/2006/main" id="405" name="Tabla5406" displayName="Tabla5406" ref="F113:F670" totalsRowShown="0" headerRowDxfId="471" dataDxfId="469" headerRowBorderDxfId="470" tableBorderDxfId="468">
  <autoFilter ref="F113:F670"/>
  <tableColumns count="1">
    <tableColumn id="1" name="Nombre de las variables " dataDxfId="467"/>
  </tableColumns>
  <tableStyleInfo name="TableStyleMedium2" showFirstColumn="0" showLastColumn="0" showRowStripes="1" showColumnStripes="0"/>
</table>
</file>

<file path=xl/tables/table275.xml><?xml version="1.0" encoding="utf-8"?>
<table xmlns="http://schemas.openxmlformats.org/spreadsheetml/2006/main" id="406" name="Tabla6407" displayName="Tabla6407" ref="E113:E670" totalsRowShown="0" headerRowDxfId="466" dataDxfId="464" headerRowBorderDxfId="465" tableBorderDxfId="463">
  <autoFilter ref="E113:E670"/>
  <tableColumns count="1">
    <tableColumn id="1" name="Código de la varible " dataDxfId="462"/>
  </tableColumns>
  <tableStyleInfo name="TableStyleMedium2" showFirstColumn="0" showLastColumn="0" showRowStripes="1" showColumnStripes="0"/>
</table>
</file>

<file path=xl/tables/table276.xml><?xml version="1.0" encoding="utf-8"?>
<table xmlns="http://schemas.openxmlformats.org/spreadsheetml/2006/main" id="407" name="Tabla7408" displayName="Tabla7408" ref="G113:G116" totalsRowShown="0" headerRowDxfId="461" headerRowBorderDxfId="460" tableBorderDxfId="459">
  <autoFilter ref="G113:G116"/>
  <tableColumns count="1">
    <tableColumn id="1" name="Unidades de medida:"/>
  </tableColumns>
  <tableStyleInfo name="TableStyleMedium2" showFirstColumn="0" showLastColumn="0" showRowStripes="1" showColumnStripes="0"/>
</table>
</file>

<file path=xl/tables/table277.xml><?xml version="1.0" encoding="utf-8"?>
<table xmlns="http://schemas.openxmlformats.org/spreadsheetml/2006/main" id="408" name="Tabla8409" displayName="Tabla8409" ref="H113:H118" totalsRowShown="0" headerRowDxfId="458" headerRowBorderDxfId="457" tableBorderDxfId="456">
  <autoFilter ref="H113:H118"/>
  <tableColumns count="1">
    <tableColumn id="1" name="Marco FMPEIR:"/>
  </tableColumns>
  <tableStyleInfo name="TableStyleMedium2" showFirstColumn="0" showLastColumn="0" showRowStripes="1" showColumnStripes="0"/>
</table>
</file>

<file path=xl/tables/table278.xml><?xml version="1.0" encoding="utf-8"?>
<table xmlns="http://schemas.openxmlformats.org/spreadsheetml/2006/main" id="409" name="Tabla9410" displayName="Tabla9410" ref="I113:I121" totalsRowShown="0" headerRowDxfId="455" headerRowBorderDxfId="454" tableBorderDxfId="453">
  <autoFilter ref="I113:I121"/>
  <tableColumns count="1">
    <tableColumn id="1" name="Tipo de fuente "/>
  </tableColumns>
  <tableStyleInfo name="TableStyleMedium2" showFirstColumn="0" showLastColumn="0" showRowStripes="1" showColumnStripes="0"/>
</table>
</file>

<file path=xl/tables/table279.xml><?xml version="1.0" encoding="utf-8"?>
<table xmlns="http://schemas.openxmlformats.org/spreadsheetml/2006/main" id="410" name="Tabla10411" displayName="Tabla10411" ref="J113:J115" totalsRowShown="0" headerRowDxfId="452" headerRowBorderDxfId="451" tableBorderDxfId="450">
  <autoFilter ref="J113:J115"/>
  <tableColumns count="1">
    <tableColumn id="1" name="Tipo de disponibilidad"/>
  </tableColumns>
  <tableStyleInfo name="TableStyleMedium2" showFirstColumn="0" showLastColumn="0" showRowStripes="1" showColumnStripes="0"/>
</table>
</file>

<file path=xl/tables/table280.xml><?xml version="1.0" encoding="utf-8"?>
<table xmlns="http://schemas.openxmlformats.org/spreadsheetml/2006/main" id="531" name="Tabla182" displayName="Tabla182" ref="A113:A115" totalsRowShown="0" headerRowDxfId="449" headerRowBorderDxfId="448" tableBorderDxfId="447">
  <autoFilter ref="A113:A115"/>
  <tableColumns count="1">
    <tableColumn id="1" name="Tipo de producto"/>
  </tableColumns>
  <tableStyleInfo name="TableStyleMedium2" showFirstColumn="0" showLastColumn="0" showRowStripes="1" showColumnStripes="0"/>
</table>
</file>

<file path=xl/tables/table281.xml><?xml version="1.0" encoding="utf-8"?>
<table xmlns="http://schemas.openxmlformats.org/spreadsheetml/2006/main" id="532" name="Tabla283" displayName="Tabla283" ref="B113:B119" totalsRowShown="0" headerRowDxfId="446" dataDxfId="444" headerRowBorderDxfId="445" tableBorderDxfId="443">
  <autoFilter ref="B113:B119"/>
  <tableColumns count="1">
    <tableColumn id="1" name="Componente" dataDxfId="442"/>
  </tableColumns>
  <tableStyleInfo name="TableStyleMedium2" showFirstColumn="0" showLastColumn="0" showRowStripes="1" showColumnStripes="0"/>
</table>
</file>

<file path=xl/tables/table282.xml><?xml version="1.0" encoding="utf-8"?>
<table xmlns="http://schemas.openxmlformats.org/spreadsheetml/2006/main" id="533" name="Tabla384" displayName="Tabla384" ref="C113:C134" totalsRowShown="0" headerRowDxfId="441" dataDxfId="439" headerRowBorderDxfId="440" tableBorderDxfId="438">
  <autoFilter ref="C113:C134"/>
  <tableColumns count="1">
    <tableColumn id="1" name="Subcomponente " dataDxfId="437"/>
  </tableColumns>
  <tableStyleInfo name="TableStyleMedium2" showFirstColumn="0" showLastColumn="0" showRowStripes="1" showColumnStripes="0"/>
</table>
</file>

<file path=xl/tables/table283.xml><?xml version="1.0" encoding="utf-8"?>
<table xmlns="http://schemas.openxmlformats.org/spreadsheetml/2006/main" id="534" name="Tabla485" displayName="Tabla485" ref="D113:D173" totalsRowShown="0" headerRowDxfId="436" dataDxfId="434" headerRowBorderDxfId="435" tableBorderDxfId="433">
  <autoFilter ref="D113:D173"/>
  <tableColumns count="1">
    <tableColumn id="1" name="Tópico " dataDxfId="432"/>
  </tableColumns>
  <tableStyleInfo name="TableStyleMedium2" showFirstColumn="0" showLastColumn="0" showRowStripes="1" showColumnStripes="0"/>
</table>
</file>

<file path=xl/tables/table284.xml><?xml version="1.0" encoding="utf-8"?>
<table xmlns="http://schemas.openxmlformats.org/spreadsheetml/2006/main" id="535" name="Tabla586" displayName="Tabla586" ref="F113:F670" totalsRowShown="0" headerRowDxfId="431" dataDxfId="429" headerRowBorderDxfId="430" tableBorderDxfId="428">
  <autoFilter ref="F113:F670"/>
  <tableColumns count="1">
    <tableColumn id="1" name="Nombre de las variables " dataDxfId="427"/>
  </tableColumns>
  <tableStyleInfo name="TableStyleMedium2" showFirstColumn="0" showLastColumn="0" showRowStripes="1" showColumnStripes="0"/>
</table>
</file>

<file path=xl/tables/table285.xml><?xml version="1.0" encoding="utf-8"?>
<table xmlns="http://schemas.openxmlformats.org/spreadsheetml/2006/main" id="536" name="Tabla687" displayName="Tabla687" ref="E113:E670" totalsRowShown="0" headerRowDxfId="426" dataDxfId="424" headerRowBorderDxfId="425" tableBorderDxfId="423">
  <autoFilter ref="E113:E670"/>
  <tableColumns count="1">
    <tableColumn id="1" name="Código de la varible " dataDxfId="422"/>
  </tableColumns>
  <tableStyleInfo name="TableStyleMedium2" showFirstColumn="0" showLastColumn="0" showRowStripes="1" showColumnStripes="0"/>
</table>
</file>

<file path=xl/tables/table286.xml><?xml version="1.0" encoding="utf-8"?>
<table xmlns="http://schemas.openxmlformats.org/spreadsheetml/2006/main" id="537" name="Tabla788" displayName="Tabla788" ref="G113:G116" totalsRowShown="0" headerRowDxfId="421" headerRowBorderDxfId="420" tableBorderDxfId="419">
  <autoFilter ref="G113:G116"/>
  <tableColumns count="1">
    <tableColumn id="1" name="Unidades de medida:"/>
  </tableColumns>
  <tableStyleInfo name="TableStyleMedium2" showFirstColumn="0" showLastColumn="0" showRowStripes="1" showColumnStripes="0"/>
</table>
</file>

<file path=xl/tables/table287.xml><?xml version="1.0" encoding="utf-8"?>
<table xmlns="http://schemas.openxmlformats.org/spreadsheetml/2006/main" id="538" name="Tabla889" displayName="Tabla889" ref="H113:H118" totalsRowShown="0" headerRowDxfId="418" headerRowBorderDxfId="417" tableBorderDxfId="416">
  <autoFilter ref="H113:H118"/>
  <tableColumns count="1">
    <tableColumn id="1" name="Marco FMPEIR:"/>
  </tableColumns>
  <tableStyleInfo name="TableStyleMedium2" showFirstColumn="0" showLastColumn="0" showRowStripes="1" showColumnStripes="0"/>
</table>
</file>

<file path=xl/tables/table288.xml><?xml version="1.0" encoding="utf-8"?>
<table xmlns="http://schemas.openxmlformats.org/spreadsheetml/2006/main" id="539" name="Tabla990" displayName="Tabla990" ref="I113:I121" totalsRowShown="0" headerRowDxfId="415" headerRowBorderDxfId="414" tableBorderDxfId="413">
  <autoFilter ref="I113:I121"/>
  <tableColumns count="1">
    <tableColumn id="1" name="Tipo de fuente "/>
  </tableColumns>
  <tableStyleInfo name="TableStyleMedium2" showFirstColumn="0" showLastColumn="0" showRowStripes="1" showColumnStripes="0"/>
</table>
</file>

<file path=xl/tables/table289.xml><?xml version="1.0" encoding="utf-8"?>
<table xmlns="http://schemas.openxmlformats.org/spreadsheetml/2006/main" id="540" name="Tabla1091" displayName="Tabla1091" ref="J113:J115" totalsRowShown="0" headerRowDxfId="412" headerRowBorderDxfId="411" tableBorderDxfId="410">
  <autoFilter ref="J113:J115"/>
  <tableColumns count="1">
    <tableColumn id="1" name="Tipo de disponibilidad"/>
  </tableColumns>
  <tableStyleInfo name="TableStyleMedium2" showFirstColumn="0" showLastColumn="0" showRowStripes="1" showColumnStripes="0"/>
</table>
</file>

<file path=xl/tables/table290.xml><?xml version="1.0" encoding="utf-8"?>
<table xmlns="http://schemas.openxmlformats.org/spreadsheetml/2006/main" id="541" name="Tabla192" displayName="Tabla192" ref="A118:A120" totalsRowShown="0" headerRowDxfId="409" headerRowBorderDxfId="408" tableBorderDxfId="407">
  <autoFilter ref="A118:A120"/>
  <tableColumns count="1">
    <tableColumn id="1" name="Tipo de producto"/>
  </tableColumns>
  <tableStyleInfo name="TableStyleMedium2" showFirstColumn="0" showLastColumn="0" showRowStripes="1" showColumnStripes="0"/>
</table>
</file>

<file path=xl/tables/table291.xml><?xml version="1.0" encoding="utf-8"?>
<table xmlns="http://schemas.openxmlformats.org/spreadsheetml/2006/main" id="542" name="Tabla293" displayName="Tabla293" ref="B118:B124" totalsRowShown="0" headerRowDxfId="406" dataDxfId="404" headerRowBorderDxfId="405" tableBorderDxfId="403">
  <autoFilter ref="B118:B124"/>
  <tableColumns count="1">
    <tableColumn id="1" name="Componente" dataDxfId="402"/>
  </tableColumns>
  <tableStyleInfo name="TableStyleMedium2" showFirstColumn="0" showLastColumn="0" showRowStripes="1" showColumnStripes="0"/>
</table>
</file>

<file path=xl/tables/table292.xml><?xml version="1.0" encoding="utf-8"?>
<table xmlns="http://schemas.openxmlformats.org/spreadsheetml/2006/main" id="543" name="Tabla394" displayName="Tabla394" ref="C118:C139" totalsRowShown="0" headerRowDxfId="401" dataDxfId="399" headerRowBorderDxfId="400" tableBorderDxfId="398">
  <autoFilter ref="C118:C139"/>
  <tableColumns count="1">
    <tableColumn id="1" name="Subcomponente " dataDxfId="397"/>
  </tableColumns>
  <tableStyleInfo name="TableStyleMedium2" showFirstColumn="0" showLastColumn="0" showRowStripes="1" showColumnStripes="0"/>
</table>
</file>

<file path=xl/tables/table293.xml><?xml version="1.0" encoding="utf-8"?>
<table xmlns="http://schemas.openxmlformats.org/spreadsheetml/2006/main" id="544" name="Tabla495" displayName="Tabla495" ref="D118:D178" totalsRowShown="0" headerRowDxfId="396" dataDxfId="394" headerRowBorderDxfId="395" tableBorderDxfId="393">
  <autoFilter ref="D118:D178"/>
  <tableColumns count="1">
    <tableColumn id="1" name="Tópico " dataDxfId="392"/>
  </tableColumns>
  <tableStyleInfo name="TableStyleMedium2" showFirstColumn="0" showLastColumn="0" showRowStripes="1" showColumnStripes="0"/>
</table>
</file>

<file path=xl/tables/table294.xml><?xml version="1.0" encoding="utf-8"?>
<table xmlns="http://schemas.openxmlformats.org/spreadsheetml/2006/main" id="545" name="Tabla596" displayName="Tabla596" ref="F118:F675" totalsRowShown="0" headerRowDxfId="391" dataDxfId="389" headerRowBorderDxfId="390" tableBorderDxfId="388">
  <autoFilter ref="F118:F675"/>
  <tableColumns count="1">
    <tableColumn id="1" name="Nombre de las variables " dataDxfId="387"/>
  </tableColumns>
  <tableStyleInfo name="TableStyleMedium2" showFirstColumn="0" showLastColumn="0" showRowStripes="1" showColumnStripes="0"/>
</table>
</file>

<file path=xl/tables/table295.xml><?xml version="1.0" encoding="utf-8"?>
<table xmlns="http://schemas.openxmlformats.org/spreadsheetml/2006/main" id="546" name="Tabla697" displayName="Tabla697" ref="E118:E675" totalsRowShown="0" headerRowDxfId="386" dataDxfId="384" headerRowBorderDxfId="385" tableBorderDxfId="383">
  <autoFilter ref="E118:E675"/>
  <tableColumns count="1">
    <tableColumn id="1" name="Código de la varible " dataDxfId="382"/>
  </tableColumns>
  <tableStyleInfo name="TableStyleMedium2" showFirstColumn="0" showLastColumn="0" showRowStripes="1" showColumnStripes="0"/>
</table>
</file>

<file path=xl/tables/table296.xml><?xml version="1.0" encoding="utf-8"?>
<table xmlns="http://schemas.openxmlformats.org/spreadsheetml/2006/main" id="547" name="Tabla798" displayName="Tabla798" ref="G118:G121" totalsRowShown="0" headerRowDxfId="381" headerRowBorderDxfId="380" tableBorderDxfId="379">
  <autoFilter ref="G118:G121"/>
  <tableColumns count="1">
    <tableColumn id="1" name="Unidades de medida:"/>
  </tableColumns>
  <tableStyleInfo name="TableStyleMedium2" showFirstColumn="0" showLastColumn="0" showRowStripes="1" showColumnStripes="0"/>
</table>
</file>

<file path=xl/tables/table297.xml><?xml version="1.0" encoding="utf-8"?>
<table xmlns="http://schemas.openxmlformats.org/spreadsheetml/2006/main" id="548" name="Tabla899" displayName="Tabla899" ref="H118:H123" totalsRowShown="0" headerRowDxfId="378" headerRowBorderDxfId="377" tableBorderDxfId="376">
  <autoFilter ref="H118:H123"/>
  <tableColumns count="1">
    <tableColumn id="1" name="Marco FMPEIR:"/>
  </tableColumns>
  <tableStyleInfo name="TableStyleMedium2" showFirstColumn="0" showLastColumn="0" showRowStripes="1" showColumnStripes="0"/>
</table>
</file>

<file path=xl/tables/table298.xml><?xml version="1.0" encoding="utf-8"?>
<table xmlns="http://schemas.openxmlformats.org/spreadsheetml/2006/main" id="549" name="Tabla9100" displayName="Tabla9100" ref="I118:I126" totalsRowShown="0" headerRowDxfId="375" headerRowBorderDxfId="374" tableBorderDxfId="373">
  <autoFilter ref="I118:I126"/>
  <tableColumns count="1">
    <tableColumn id="1" name="Tipo de fuente "/>
  </tableColumns>
  <tableStyleInfo name="TableStyleMedium2" showFirstColumn="0" showLastColumn="0" showRowStripes="1" showColumnStripes="0"/>
</table>
</file>

<file path=xl/tables/table299.xml><?xml version="1.0" encoding="utf-8"?>
<table xmlns="http://schemas.openxmlformats.org/spreadsheetml/2006/main" id="550" name="Tabla10101" displayName="Tabla10101" ref="J118:J120" totalsRowShown="0" headerRowDxfId="372" headerRowBorderDxfId="371" tableBorderDxfId="370">
  <autoFilter ref="J118:J120"/>
  <tableColumns count="1">
    <tableColumn id="1" name="Tipo de disponibilidad"/>
  </tableColumns>
  <tableStyleInfo name="TableStyleMedium2" showFirstColumn="0" showLastColumn="0" showRowStripes="1" showColumnStripes="0"/>
</table>
</file>

<file path=xl/tables/table300.xml><?xml version="1.0" encoding="utf-8"?>
<table xmlns="http://schemas.openxmlformats.org/spreadsheetml/2006/main" id="551" name="Tabla1102" displayName="Tabla1102" ref="A117:A119" totalsRowShown="0" headerRowDxfId="369" headerRowBorderDxfId="368" tableBorderDxfId="367">
  <autoFilter ref="A117:A119"/>
  <tableColumns count="1">
    <tableColumn id="1" name="Tipo de producto"/>
  </tableColumns>
  <tableStyleInfo name="TableStyleMedium2" showFirstColumn="0" showLastColumn="0" showRowStripes="1" showColumnStripes="0"/>
</table>
</file>

<file path=xl/tables/table301.xml><?xml version="1.0" encoding="utf-8"?>
<table xmlns="http://schemas.openxmlformats.org/spreadsheetml/2006/main" id="552" name="Tabla2103" displayName="Tabla2103" ref="B117:B123" totalsRowShown="0" headerRowDxfId="366" dataDxfId="364" headerRowBorderDxfId="365" tableBorderDxfId="363">
  <autoFilter ref="B117:B123"/>
  <tableColumns count="1">
    <tableColumn id="1" name="Componente" dataDxfId="362"/>
  </tableColumns>
  <tableStyleInfo name="TableStyleMedium2" showFirstColumn="0" showLastColumn="0" showRowStripes="1" showColumnStripes="0"/>
</table>
</file>

<file path=xl/tables/table302.xml><?xml version="1.0" encoding="utf-8"?>
<table xmlns="http://schemas.openxmlformats.org/spreadsheetml/2006/main" id="553" name="Tabla3104" displayName="Tabla3104" ref="C117:C138" totalsRowShown="0" headerRowDxfId="361" dataDxfId="359" headerRowBorderDxfId="360" tableBorderDxfId="358">
  <autoFilter ref="C117:C138"/>
  <tableColumns count="1">
    <tableColumn id="1" name="Subcomponente " dataDxfId="357"/>
  </tableColumns>
  <tableStyleInfo name="TableStyleMedium2" showFirstColumn="0" showLastColumn="0" showRowStripes="1" showColumnStripes="0"/>
</table>
</file>

<file path=xl/tables/table303.xml><?xml version="1.0" encoding="utf-8"?>
<table xmlns="http://schemas.openxmlformats.org/spreadsheetml/2006/main" id="554" name="Tabla4105" displayName="Tabla4105" ref="D117:D177" totalsRowShown="0" headerRowDxfId="356" dataDxfId="354" headerRowBorderDxfId="355" tableBorderDxfId="353">
  <autoFilter ref="D117:D177"/>
  <tableColumns count="1">
    <tableColumn id="1" name="Tópico " dataDxfId="352"/>
  </tableColumns>
  <tableStyleInfo name="TableStyleMedium2" showFirstColumn="0" showLastColumn="0" showRowStripes="1" showColumnStripes="0"/>
</table>
</file>

<file path=xl/tables/table304.xml><?xml version="1.0" encoding="utf-8"?>
<table xmlns="http://schemas.openxmlformats.org/spreadsheetml/2006/main" id="555" name="Tabla5106" displayName="Tabla5106" ref="F117:F674" totalsRowShown="0" headerRowDxfId="351" dataDxfId="349" headerRowBorderDxfId="350" tableBorderDxfId="348">
  <autoFilter ref="F117:F674"/>
  <tableColumns count="1">
    <tableColumn id="1" name="Nombre de las variables " dataDxfId="347"/>
  </tableColumns>
  <tableStyleInfo name="TableStyleMedium2" showFirstColumn="0" showLastColumn="0" showRowStripes="1" showColumnStripes="0"/>
</table>
</file>

<file path=xl/tables/table305.xml><?xml version="1.0" encoding="utf-8"?>
<table xmlns="http://schemas.openxmlformats.org/spreadsheetml/2006/main" id="556" name="Tabla6107" displayName="Tabla6107" ref="E117:E674" totalsRowShown="0" headerRowDxfId="346" dataDxfId="344" headerRowBorderDxfId="345" tableBorderDxfId="343">
  <autoFilter ref="E117:E674"/>
  <tableColumns count="1">
    <tableColumn id="1" name="Código de la varible " dataDxfId="342"/>
  </tableColumns>
  <tableStyleInfo name="TableStyleMedium2" showFirstColumn="0" showLastColumn="0" showRowStripes="1" showColumnStripes="0"/>
</table>
</file>

<file path=xl/tables/table306.xml><?xml version="1.0" encoding="utf-8"?>
<table xmlns="http://schemas.openxmlformats.org/spreadsheetml/2006/main" id="557" name="Tabla7108" displayName="Tabla7108" ref="G117:G120" totalsRowShown="0" headerRowDxfId="341" headerRowBorderDxfId="340" tableBorderDxfId="339">
  <autoFilter ref="G117:G120"/>
  <tableColumns count="1">
    <tableColumn id="1" name="Unidades de medida:"/>
  </tableColumns>
  <tableStyleInfo name="TableStyleMedium2" showFirstColumn="0" showLastColumn="0" showRowStripes="1" showColumnStripes="0"/>
</table>
</file>

<file path=xl/tables/table307.xml><?xml version="1.0" encoding="utf-8"?>
<table xmlns="http://schemas.openxmlformats.org/spreadsheetml/2006/main" id="558" name="Tabla8109" displayName="Tabla8109" ref="H117:H122" totalsRowShown="0" headerRowDxfId="338" headerRowBorderDxfId="337" tableBorderDxfId="336">
  <autoFilter ref="H117:H122"/>
  <tableColumns count="1">
    <tableColumn id="1" name="Marco FMPEIR:"/>
  </tableColumns>
  <tableStyleInfo name="TableStyleMedium2" showFirstColumn="0" showLastColumn="0" showRowStripes="1" showColumnStripes="0"/>
</table>
</file>

<file path=xl/tables/table308.xml><?xml version="1.0" encoding="utf-8"?>
<table xmlns="http://schemas.openxmlformats.org/spreadsheetml/2006/main" id="559" name="Tabla9110" displayName="Tabla9110" ref="I117:I125" totalsRowShown="0" headerRowDxfId="335" headerRowBorderDxfId="334" tableBorderDxfId="333">
  <autoFilter ref="I117:I125"/>
  <tableColumns count="1">
    <tableColumn id="1" name="Tipo de fuente "/>
  </tableColumns>
  <tableStyleInfo name="TableStyleMedium2" showFirstColumn="0" showLastColumn="0" showRowStripes="1" showColumnStripes="0"/>
</table>
</file>

<file path=xl/tables/table309.xml><?xml version="1.0" encoding="utf-8"?>
<table xmlns="http://schemas.openxmlformats.org/spreadsheetml/2006/main" id="560" name="Tabla10111" displayName="Tabla10111" ref="J117:J119" totalsRowShown="0" headerRowDxfId="332" headerRowBorderDxfId="331" tableBorderDxfId="330">
  <autoFilter ref="J117:J119"/>
  <tableColumns count="1">
    <tableColumn id="1" name="Tipo de disponibilidad"/>
  </tableColumns>
  <tableStyleInfo name="TableStyleMedium2" showFirstColumn="0" showLastColumn="0" showRowStripes="1" showColumnStripes="0"/>
</table>
</file>

<file path=xl/tables/table310.xml><?xml version="1.0" encoding="utf-8"?>
<table xmlns="http://schemas.openxmlformats.org/spreadsheetml/2006/main" id="561" name="Tabla1112" displayName="Tabla1112" ref="A117:A119" totalsRowShown="0" headerRowDxfId="329" headerRowBorderDxfId="328" tableBorderDxfId="327">
  <autoFilter ref="A117:A119"/>
  <tableColumns count="1">
    <tableColumn id="1" name="Tipo de producto"/>
  </tableColumns>
  <tableStyleInfo name="TableStyleMedium2" showFirstColumn="0" showLastColumn="0" showRowStripes="1" showColumnStripes="0"/>
</table>
</file>

<file path=xl/tables/table311.xml><?xml version="1.0" encoding="utf-8"?>
<table xmlns="http://schemas.openxmlformats.org/spreadsheetml/2006/main" id="562" name="Tabla2113" displayName="Tabla2113" ref="B117:B123" totalsRowShown="0" headerRowDxfId="326" dataDxfId="324" headerRowBorderDxfId="325" tableBorderDxfId="323">
  <autoFilter ref="B117:B123"/>
  <tableColumns count="1">
    <tableColumn id="1" name="Componente" dataDxfId="322"/>
  </tableColumns>
  <tableStyleInfo name="TableStyleMedium2" showFirstColumn="0" showLastColumn="0" showRowStripes="1" showColumnStripes="0"/>
</table>
</file>

<file path=xl/tables/table312.xml><?xml version="1.0" encoding="utf-8"?>
<table xmlns="http://schemas.openxmlformats.org/spreadsheetml/2006/main" id="563" name="Tabla3114" displayName="Tabla3114" ref="C117:C138" totalsRowShown="0" headerRowDxfId="321" dataDxfId="319" headerRowBorderDxfId="320" tableBorderDxfId="318">
  <autoFilter ref="C117:C138"/>
  <tableColumns count="1">
    <tableColumn id="1" name="Subcomponente " dataDxfId="317"/>
  </tableColumns>
  <tableStyleInfo name="TableStyleMedium2" showFirstColumn="0" showLastColumn="0" showRowStripes="1" showColumnStripes="0"/>
</table>
</file>

<file path=xl/tables/table313.xml><?xml version="1.0" encoding="utf-8"?>
<table xmlns="http://schemas.openxmlformats.org/spreadsheetml/2006/main" id="564" name="Tabla4115" displayName="Tabla4115" ref="D117:D177" totalsRowShown="0" headerRowDxfId="316" dataDxfId="314" headerRowBorderDxfId="315" tableBorderDxfId="313">
  <autoFilter ref="D117:D177"/>
  <tableColumns count="1">
    <tableColumn id="1" name="Tópico " dataDxfId="312"/>
  </tableColumns>
  <tableStyleInfo name="TableStyleMedium2" showFirstColumn="0" showLastColumn="0" showRowStripes="1" showColumnStripes="0"/>
</table>
</file>

<file path=xl/tables/table314.xml><?xml version="1.0" encoding="utf-8"?>
<table xmlns="http://schemas.openxmlformats.org/spreadsheetml/2006/main" id="565" name="Tabla5116" displayName="Tabla5116" ref="F117:F674" totalsRowShown="0" headerRowDxfId="311" dataDxfId="309" headerRowBorderDxfId="310" tableBorderDxfId="308">
  <autoFilter ref="F117:F674"/>
  <tableColumns count="1">
    <tableColumn id="1" name="Nombre de las variables " dataDxfId="307"/>
  </tableColumns>
  <tableStyleInfo name="TableStyleMedium2" showFirstColumn="0" showLastColumn="0" showRowStripes="1" showColumnStripes="0"/>
</table>
</file>

<file path=xl/tables/table315.xml><?xml version="1.0" encoding="utf-8"?>
<table xmlns="http://schemas.openxmlformats.org/spreadsheetml/2006/main" id="566" name="Tabla6117" displayName="Tabla6117" ref="E117:E674" totalsRowShown="0" headerRowDxfId="306" dataDxfId="304" headerRowBorderDxfId="305" tableBorderDxfId="303">
  <autoFilter ref="E117:E674"/>
  <tableColumns count="1">
    <tableColumn id="1" name="Código de la varible " dataDxfId="302"/>
  </tableColumns>
  <tableStyleInfo name="TableStyleMedium2" showFirstColumn="0" showLastColumn="0" showRowStripes="1" showColumnStripes="0"/>
</table>
</file>

<file path=xl/tables/table316.xml><?xml version="1.0" encoding="utf-8"?>
<table xmlns="http://schemas.openxmlformats.org/spreadsheetml/2006/main" id="567" name="Tabla7118" displayName="Tabla7118" ref="G117:G120" totalsRowShown="0" headerRowDxfId="301" headerRowBorderDxfId="300" tableBorderDxfId="299">
  <autoFilter ref="G117:G120"/>
  <tableColumns count="1">
    <tableColumn id="1" name="Unidades de medida:"/>
  </tableColumns>
  <tableStyleInfo name="TableStyleMedium2" showFirstColumn="0" showLastColumn="0" showRowStripes="1" showColumnStripes="0"/>
</table>
</file>

<file path=xl/tables/table317.xml><?xml version="1.0" encoding="utf-8"?>
<table xmlns="http://schemas.openxmlformats.org/spreadsheetml/2006/main" id="568" name="Tabla8119" displayName="Tabla8119" ref="H117:H122" totalsRowShown="0" headerRowDxfId="298" headerRowBorderDxfId="297" tableBorderDxfId="296">
  <autoFilter ref="H117:H122"/>
  <tableColumns count="1">
    <tableColumn id="1" name="Marco FMPEIR:"/>
  </tableColumns>
  <tableStyleInfo name="TableStyleMedium2" showFirstColumn="0" showLastColumn="0" showRowStripes="1" showColumnStripes="0"/>
</table>
</file>

<file path=xl/tables/table318.xml><?xml version="1.0" encoding="utf-8"?>
<table xmlns="http://schemas.openxmlformats.org/spreadsheetml/2006/main" id="569" name="Tabla9120" displayName="Tabla9120" ref="I117:I125" totalsRowShown="0" headerRowDxfId="295" headerRowBorderDxfId="294" tableBorderDxfId="293">
  <autoFilter ref="I117:I125"/>
  <tableColumns count="1">
    <tableColumn id="1" name="Tipo de fuente "/>
  </tableColumns>
  <tableStyleInfo name="TableStyleMedium2" showFirstColumn="0" showLastColumn="0" showRowStripes="1" showColumnStripes="0"/>
</table>
</file>

<file path=xl/tables/table319.xml><?xml version="1.0" encoding="utf-8"?>
<table xmlns="http://schemas.openxmlformats.org/spreadsheetml/2006/main" id="570" name="Tabla10121" displayName="Tabla10121" ref="J117:J119" totalsRowShown="0" headerRowDxfId="292" headerRowBorderDxfId="291" tableBorderDxfId="290">
  <autoFilter ref="J117:J119"/>
  <tableColumns count="1">
    <tableColumn id="1" name="Tipo de disponibilidad"/>
  </tableColumns>
  <tableStyleInfo name="TableStyleMedium2" showFirstColumn="0" showLastColumn="0" showRowStripes="1" showColumnStripes="0"/>
</table>
</file>

<file path=xl/tables/table320.xml><?xml version="1.0" encoding="utf-8"?>
<table xmlns="http://schemas.openxmlformats.org/spreadsheetml/2006/main" id="571" name="Tabla1122" displayName="Tabla1122" ref="A118:A120" totalsRowShown="0" headerRowDxfId="289" headerRowBorderDxfId="288" tableBorderDxfId="287">
  <autoFilter ref="A118:A120"/>
  <tableColumns count="1">
    <tableColumn id="1" name="Tipo de producto"/>
  </tableColumns>
  <tableStyleInfo name="TableStyleMedium2" showFirstColumn="0" showLastColumn="0" showRowStripes="1" showColumnStripes="0"/>
</table>
</file>

<file path=xl/tables/table321.xml><?xml version="1.0" encoding="utf-8"?>
<table xmlns="http://schemas.openxmlformats.org/spreadsheetml/2006/main" id="572" name="Tabla2123" displayName="Tabla2123" ref="B118:B124" totalsRowShown="0" headerRowDxfId="286" dataDxfId="284" headerRowBorderDxfId="285" tableBorderDxfId="283">
  <autoFilter ref="B118:B124"/>
  <tableColumns count="1">
    <tableColumn id="1" name="Componente" dataDxfId="282"/>
  </tableColumns>
  <tableStyleInfo name="TableStyleMedium2" showFirstColumn="0" showLastColumn="0" showRowStripes="1" showColumnStripes="0"/>
</table>
</file>

<file path=xl/tables/table322.xml><?xml version="1.0" encoding="utf-8"?>
<table xmlns="http://schemas.openxmlformats.org/spreadsheetml/2006/main" id="573" name="Tabla3124" displayName="Tabla3124" ref="C118:C139" totalsRowShown="0" headerRowDxfId="281" dataDxfId="279" headerRowBorderDxfId="280" tableBorderDxfId="278">
  <autoFilter ref="C118:C139"/>
  <tableColumns count="1">
    <tableColumn id="1" name="Subcomponente " dataDxfId="277"/>
  </tableColumns>
  <tableStyleInfo name="TableStyleMedium2" showFirstColumn="0" showLastColumn="0" showRowStripes="1" showColumnStripes="0"/>
</table>
</file>

<file path=xl/tables/table323.xml><?xml version="1.0" encoding="utf-8"?>
<table xmlns="http://schemas.openxmlformats.org/spreadsheetml/2006/main" id="574" name="Tabla4125" displayName="Tabla4125" ref="D118:D178" totalsRowShown="0" headerRowDxfId="276" dataDxfId="274" headerRowBorderDxfId="275" tableBorderDxfId="273">
  <autoFilter ref="D118:D178"/>
  <tableColumns count="1">
    <tableColumn id="1" name="Tópico " dataDxfId="272"/>
  </tableColumns>
  <tableStyleInfo name="TableStyleMedium2" showFirstColumn="0" showLastColumn="0" showRowStripes="1" showColumnStripes="0"/>
</table>
</file>

<file path=xl/tables/table324.xml><?xml version="1.0" encoding="utf-8"?>
<table xmlns="http://schemas.openxmlformats.org/spreadsheetml/2006/main" id="575" name="Tabla5126" displayName="Tabla5126" ref="F118:F675" totalsRowShown="0" headerRowDxfId="271" dataDxfId="269" headerRowBorderDxfId="270" tableBorderDxfId="268">
  <autoFilter ref="F118:F675"/>
  <tableColumns count="1">
    <tableColumn id="1" name="Nombre de las variables " dataDxfId="267"/>
  </tableColumns>
  <tableStyleInfo name="TableStyleMedium2" showFirstColumn="0" showLastColumn="0" showRowStripes="1" showColumnStripes="0"/>
</table>
</file>

<file path=xl/tables/table325.xml><?xml version="1.0" encoding="utf-8"?>
<table xmlns="http://schemas.openxmlformats.org/spreadsheetml/2006/main" id="576" name="Tabla6127" displayName="Tabla6127" ref="E118:E675" totalsRowShown="0" headerRowDxfId="266" dataDxfId="264" headerRowBorderDxfId="265" tableBorderDxfId="263">
  <autoFilter ref="E118:E675"/>
  <tableColumns count="1">
    <tableColumn id="1" name="Código de la varible " dataDxfId="262"/>
  </tableColumns>
  <tableStyleInfo name="TableStyleMedium2" showFirstColumn="0" showLastColumn="0" showRowStripes="1" showColumnStripes="0"/>
</table>
</file>

<file path=xl/tables/table326.xml><?xml version="1.0" encoding="utf-8"?>
<table xmlns="http://schemas.openxmlformats.org/spreadsheetml/2006/main" id="577" name="Tabla7128" displayName="Tabla7128" ref="G118:G121" totalsRowShown="0" headerRowDxfId="261" headerRowBorderDxfId="260" tableBorderDxfId="259">
  <autoFilter ref="G118:G121"/>
  <tableColumns count="1">
    <tableColumn id="1" name="Unidades de medida:"/>
  </tableColumns>
  <tableStyleInfo name="TableStyleMedium2" showFirstColumn="0" showLastColumn="0" showRowStripes="1" showColumnStripes="0"/>
</table>
</file>

<file path=xl/tables/table327.xml><?xml version="1.0" encoding="utf-8"?>
<table xmlns="http://schemas.openxmlformats.org/spreadsheetml/2006/main" id="578" name="Tabla8129" displayName="Tabla8129" ref="H118:H123" totalsRowShown="0" headerRowDxfId="258" headerRowBorderDxfId="257" tableBorderDxfId="256">
  <autoFilter ref="H118:H123"/>
  <tableColumns count="1">
    <tableColumn id="1" name="Marco FMPEIR:"/>
  </tableColumns>
  <tableStyleInfo name="TableStyleMedium2" showFirstColumn="0" showLastColumn="0" showRowStripes="1" showColumnStripes="0"/>
</table>
</file>

<file path=xl/tables/table328.xml><?xml version="1.0" encoding="utf-8"?>
<table xmlns="http://schemas.openxmlformats.org/spreadsheetml/2006/main" id="579" name="Tabla9130" displayName="Tabla9130" ref="I118:I126" totalsRowShown="0" headerRowDxfId="255" headerRowBorderDxfId="254" tableBorderDxfId="253">
  <autoFilter ref="I118:I126"/>
  <tableColumns count="1">
    <tableColumn id="1" name="Tipo de fuente "/>
  </tableColumns>
  <tableStyleInfo name="TableStyleMedium2" showFirstColumn="0" showLastColumn="0" showRowStripes="1" showColumnStripes="0"/>
</table>
</file>

<file path=xl/tables/table329.xml><?xml version="1.0" encoding="utf-8"?>
<table xmlns="http://schemas.openxmlformats.org/spreadsheetml/2006/main" id="580" name="Tabla10131" displayName="Tabla10131" ref="J118:J120" totalsRowShown="0" headerRowDxfId="252" headerRowBorderDxfId="251" tableBorderDxfId="250">
  <autoFilter ref="J118:J120"/>
  <tableColumns count="1">
    <tableColumn id="1" name="Tipo de disponibilidad"/>
  </tableColumns>
  <tableStyleInfo name="TableStyleMedium2" showFirstColumn="0" showLastColumn="0" showRowStripes="1" showColumnStripes="0"/>
</table>
</file>

<file path=xl/tables/table330.xml><?xml version="1.0" encoding="utf-8"?>
<table xmlns="http://schemas.openxmlformats.org/spreadsheetml/2006/main" id="581" name="Tabla1132" displayName="Tabla1132" ref="A117:A119" totalsRowShown="0" headerRowDxfId="249" headerRowBorderDxfId="248" tableBorderDxfId="247">
  <autoFilter ref="A117:A119"/>
  <tableColumns count="1">
    <tableColumn id="1" name="Tipo de producto"/>
  </tableColumns>
  <tableStyleInfo name="TableStyleMedium2" showFirstColumn="0" showLastColumn="0" showRowStripes="1" showColumnStripes="0"/>
</table>
</file>

<file path=xl/tables/table331.xml><?xml version="1.0" encoding="utf-8"?>
<table xmlns="http://schemas.openxmlformats.org/spreadsheetml/2006/main" id="582" name="Tabla2133" displayName="Tabla2133" ref="B117:B123" totalsRowShown="0" headerRowDxfId="246" dataDxfId="244" headerRowBorderDxfId="245" tableBorderDxfId="243">
  <autoFilter ref="B117:B123"/>
  <tableColumns count="1">
    <tableColumn id="1" name="Componente" dataDxfId="242"/>
  </tableColumns>
  <tableStyleInfo name="TableStyleMedium2" showFirstColumn="0" showLastColumn="0" showRowStripes="1" showColumnStripes="0"/>
</table>
</file>

<file path=xl/tables/table332.xml><?xml version="1.0" encoding="utf-8"?>
<table xmlns="http://schemas.openxmlformats.org/spreadsheetml/2006/main" id="583" name="Tabla3134" displayName="Tabla3134" ref="C117:C138" totalsRowShown="0" headerRowDxfId="241" dataDxfId="239" headerRowBorderDxfId="240" tableBorderDxfId="238">
  <autoFilter ref="C117:C138"/>
  <tableColumns count="1">
    <tableColumn id="1" name="Subcomponente " dataDxfId="237"/>
  </tableColumns>
  <tableStyleInfo name="TableStyleMedium2" showFirstColumn="0" showLastColumn="0" showRowStripes="1" showColumnStripes="0"/>
</table>
</file>

<file path=xl/tables/table333.xml><?xml version="1.0" encoding="utf-8"?>
<table xmlns="http://schemas.openxmlformats.org/spreadsheetml/2006/main" id="584" name="Tabla4135" displayName="Tabla4135" ref="D117:D177" totalsRowShown="0" headerRowDxfId="236" dataDxfId="234" headerRowBorderDxfId="235" tableBorderDxfId="233">
  <autoFilter ref="D117:D177"/>
  <tableColumns count="1">
    <tableColumn id="1" name="Tópico " dataDxfId="232"/>
  </tableColumns>
  <tableStyleInfo name="TableStyleMedium2" showFirstColumn="0" showLastColumn="0" showRowStripes="1" showColumnStripes="0"/>
</table>
</file>

<file path=xl/tables/table334.xml><?xml version="1.0" encoding="utf-8"?>
<table xmlns="http://schemas.openxmlformats.org/spreadsheetml/2006/main" id="585" name="Tabla5136" displayName="Tabla5136" ref="F117:F674" totalsRowShown="0" headerRowDxfId="231" dataDxfId="229" headerRowBorderDxfId="230" tableBorderDxfId="228">
  <autoFilter ref="F117:F674"/>
  <tableColumns count="1">
    <tableColumn id="1" name="Nombre de las variables " dataDxfId="227"/>
  </tableColumns>
  <tableStyleInfo name="TableStyleMedium2" showFirstColumn="0" showLastColumn="0" showRowStripes="1" showColumnStripes="0"/>
</table>
</file>

<file path=xl/tables/table335.xml><?xml version="1.0" encoding="utf-8"?>
<table xmlns="http://schemas.openxmlformats.org/spreadsheetml/2006/main" id="586" name="Tabla6137" displayName="Tabla6137" ref="E117:E674" totalsRowShown="0" headerRowDxfId="226" dataDxfId="224" headerRowBorderDxfId="225" tableBorderDxfId="223">
  <autoFilter ref="E117:E674"/>
  <tableColumns count="1">
    <tableColumn id="1" name="Código de la varible " dataDxfId="222"/>
  </tableColumns>
  <tableStyleInfo name="TableStyleMedium2" showFirstColumn="0" showLastColumn="0" showRowStripes="1" showColumnStripes="0"/>
</table>
</file>

<file path=xl/tables/table336.xml><?xml version="1.0" encoding="utf-8"?>
<table xmlns="http://schemas.openxmlformats.org/spreadsheetml/2006/main" id="587" name="Tabla7138" displayName="Tabla7138" ref="G117:G120" totalsRowShown="0" headerRowDxfId="221" headerRowBorderDxfId="220" tableBorderDxfId="219">
  <autoFilter ref="G117:G120"/>
  <tableColumns count="1">
    <tableColumn id="1" name="Unidades de medida:"/>
  </tableColumns>
  <tableStyleInfo name="TableStyleMedium2" showFirstColumn="0" showLastColumn="0" showRowStripes="1" showColumnStripes="0"/>
</table>
</file>

<file path=xl/tables/table337.xml><?xml version="1.0" encoding="utf-8"?>
<table xmlns="http://schemas.openxmlformats.org/spreadsheetml/2006/main" id="588" name="Tabla8139" displayName="Tabla8139" ref="H117:H122" totalsRowShown="0" headerRowDxfId="218" headerRowBorderDxfId="217" tableBorderDxfId="216">
  <autoFilter ref="H117:H122"/>
  <tableColumns count="1">
    <tableColumn id="1" name="Marco FMPEIR:"/>
  </tableColumns>
  <tableStyleInfo name="TableStyleMedium2" showFirstColumn="0" showLastColumn="0" showRowStripes="1" showColumnStripes="0"/>
</table>
</file>

<file path=xl/tables/table338.xml><?xml version="1.0" encoding="utf-8"?>
<table xmlns="http://schemas.openxmlformats.org/spreadsheetml/2006/main" id="589" name="Tabla9140" displayName="Tabla9140" ref="I117:I125" totalsRowShown="0" headerRowDxfId="215" headerRowBorderDxfId="214" tableBorderDxfId="213">
  <autoFilter ref="I117:I125"/>
  <tableColumns count="1">
    <tableColumn id="1" name="Tipo de fuente "/>
  </tableColumns>
  <tableStyleInfo name="TableStyleMedium2" showFirstColumn="0" showLastColumn="0" showRowStripes="1" showColumnStripes="0"/>
</table>
</file>

<file path=xl/tables/table339.xml><?xml version="1.0" encoding="utf-8"?>
<table xmlns="http://schemas.openxmlformats.org/spreadsheetml/2006/main" id="590" name="Tabla10141" displayName="Tabla10141" ref="J117:J119" totalsRowShown="0" headerRowDxfId="212" headerRowBorderDxfId="211" tableBorderDxfId="210">
  <autoFilter ref="J117:J119"/>
  <tableColumns count="1">
    <tableColumn id="1" name="Tipo de disponibilidad"/>
  </tableColumns>
  <tableStyleInfo name="TableStyleMedium2" showFirstColumn="0" showLastColumn="0" showRowStripes="1" showColumnStripes="0"/>
</table>
</file>

<file path=xl/tables/table340.xml><?xml version="1.0" encoding="utf-8"?>
<table xmlns="http://schemas.openxmlformats.org/spreadsheetml/2006/main" id="601" name="Tabla11322" displayName="Tabla11322" ref="A113:A115" totalsRowShown="0" headerRowDxfId="209" headerRowBorderDxfId="208" tableBorderDxfId="207">
  <autoFilter ref="A113:A115"/>
  <tableColumns count="1">
    <tableColumn id="1" name="Tipo de producto"/>
  </tableColumns>
  <tableStyleInfo name="TableStyleMedium2" showFirstColumn="0" showLastColumn="0" showRowStripes="1" showColumnStripes="0"/>
</table>
</file>

<file path=xl/tables/table341.xml><?xml version="1.0" encoding="utf-8"?>
<table xmlns="http://schemas.openxmlformats.org/spreadsheetml/2006/main" id="602" name="Tabla21333" displayName="Tabla21333" ref="B113:B119" totalsRowShown="0" headerRowDxfId="206" dataDxfId="204" headerRowBorderDxfId="205" tableBorderDxfId="203">
  <autoFilter ref="B113:B119"/>
  <tableColumns count="1">
    <tableColumn id="1" name="Componente" dataDxfId="202"/>
  </tableColumns>
  <tableStyleInfo name="TableStyleMedium2" showFirstColumn="0" showLastColumn="0" showRowStripes="1" showColumnStripes="0"/>
</table>
</file>

<file path=xl/tables/table342.xml><?xml version="1.0" encoding="utf-8"?>
<table xmlns="http://schemas.openxmlformats.org/spreadsheetml/2006/main" id="603" name="Tabla31344" displayName="Tabla31344" ref="C113:C134" totalsRowShown="0" headerRowDxfId="201" dataDxfId="199" headerRowBorderDxfId="200" tableBorderDxfId="198">
  <autoFilter ref="C113:C134"/>
  <tableColumns count="1">
    <tableColumn id="1" name="Subcomponente " dataDxfId="197"/>
  </tableColumns>
  <tableStyleInfo name="TableStyleMedium2" showFirstColumn="0" showLastColumn="0" showRowStripes="1" showColumnStripes="0"/>
</table>
</file>

<file path=xl/tables/table343.xml><?xml version="1.0" encoding="utf-8"?>
<table xmlns="http://schemas.openxmlformats.org/spreadsheetml/2006/main" id="604" name="Tabla41355" displayName="Tabla41355" ref="D113:D173" totalsRowShown="0" headerRowDxfId="196" dataDxfId="194" headerRowBorderDxfId="195" tableBorderDxfId="193">
  <autoFilter ref="D113:D173"/>
  <tableColumns count="1">
    <tableColumn id="1" name="Tópico " dataDxfId="192"/>
  </tableColumns>
  <tableStyleInfo name="TableStyleMedium2" showFirstColumn="0" showLastColumn="0" showRowStripes="1" showColumnStripes="0"/>
</table>
</file>

<file path=xl/tables/table344.xml><?xml version="1.0" encoding="utf-8"?>
<table xmlns="http://schemas.openxmlformats.org/spreadsheetml/2006/main" id="605" name="Tabla51366" displayName="Tabla51366" ref="F113:F670" totalsRowShown="0" headerRowDxfId="191" dataDxfId="189" headerRowBorderDxfId="190" tableBorderDxfId="188">
  <autoFilter ref="F113:F670"/>
  <tableColumns count="1">
    <tableColumn id="1" name="Nombre de las variables " dataDxfId="187"/>
  </tableColumns>
  <tableStyleInfo name="TableStyleMedium2" showFirstColumn="0" showLastColumn="0" showRowStripes="1" showColumnStripes="0"/>
</table>
</file>

<file path=xl/tables/table345.xml><?xml version="1.0" encoding="utf-8"?>
<table xmlns="http://schemas.openxmlformats.org/spreadsheetml/2006/main" id="606" name="Tabla61377" displayName="Tabla61377" ref="E113:E670" totalsRowShown="0" headerRowDxfId="186" dataDxfId="184" headerRowBorderDxfId="185" tableBorderDxfId="183">
  <autoFilter ref="E113:E670"/>
  <tableColumns count="1">
    <tableColumn id="1" name="Código de la varible " dataDxfId="182"/>
  </tableColumns>
  <tableStyleInfo name="TableStyleMedium2" showFirstColumn="0" showLastColumn="0" showRowStripes="1" showColumnStripes="0"/>
</table>
</file>

<file path=xl/tables/table346.xml><?xml version="1.0" encoding="utf-8"?>
<table xmlns="http://schemas.openxmlformats.org/spreadsheetml/2006/main" id="607" name="Tabla71388" displayName="Tabla71388" ref="G113:G116" totalsRowShown="0" headerRowDxfId="181" headerRowBorderDxfId="180" tableBorderDxfId="179">
  <autoFilter ref="G113:G116"/>
  <tableColumns count="1">
    <tableColumn id="1" name="Unidades de medida:"/>
  </tableColumns>
  <tableStyleInfo name="TableStyleMedium2" showFirstColumn="0" showLastColumn="0" showRowStripes="1" showColumnStripes="0"/>
</table>
</file>

<file path=xl/tables/table347.xml><?xml version="1.0" encoding="utf-8"?>
<table xmlns="http://schemas.openxmlformats.org/spreadsheetml/2006/main" id="608" name="Tabla81399" displayName="Tabla81399" ref="H113:H118" totalsRowShown="0" headerRowDxfId="178" headerRowBorderDxfId="177" tableBorderDxfId="176">
  <autoFilter ref="H113:H118"/>
  <tableColumns count="1">
    <tableColumn id="1" name="Marco FMPEIR:"/>
  </tableColumns>
  <tableStyleInfo name="TableStyleMedium2" showFirstColumn="0" showLastColumn="0" showRowStripes="1" showColumnStripes="0"/>
</table>
</file>

<file path=xl/tables/table348.xml><?xml version="1.0" encoding="utf-8"?>
<table xmlns="http://schemas.openxmlformats.org/spreadsheetml/2006/main" id="609" name="Tabla914010" displayName="Tabla914010" ref="I113:I121" totalsRowShown="0" headerRowDxfId="175" headerRowBorderDxfId="174" tableBorderDxfId="173">
  <autoFilter ref="I113:I121"/>
  <tableColumns count="1">
    <tableColumn id="1" name="Tipo de fuente "/>
  </tableColumns>
  <tableStyleInfo name="TableStyleMedium2" showFirstColumn="0" showLastColumn="0" showRowStripes="1" showColumnStripes="0"/>
</table>
</file>

<file path=xl/tables/table349.xml><?xml version="1.0" encoding="utf-8"?>
<table xmlns="http://schemas.openxmlformats.org/spreadsheetml/2006/main" id="610" name="Tabla1014111" displayName="Tabla1014111" ref="J113:J115" totalsRowShown="0" headerRowDxfId="172" headerRowBorderDxfId="171" tableBorderDxfId="170">
  <autoFilter ref="J113:J115"/>
  <tableColumns count="1">
    <tableColumn id="1" name="Tipo de disponibilidad"/>
  </tableColumns>
  <tableStyleInfo name="TableStyleMedium2" showFirstColumn="0" showLastColumn="0" showRowStripes="1" showColumnStripes="0"/>
</table>
</file>

<file path=xl/tables/table350.xml><?xml version="1.0" encoding="utf-8"?>
<table xmlns="http://schemas.openxmlformats.org/spreadsheetml/2006/main" id="1" name="Tabla11323" displayName="Tabla11323" ref="A116:A118" totalsRowShown="0" headerRowDxfId="169" headerRowBorderDxfId="168" tableBorderDxfId="167">
  <autoFilter ref="A116:A118"/>
  <tableColumns count="1">
    <tableColumn id="1" name="Tipo de producto"/>
  </tableColumns>
  <tableStyleInfo name="TableStyleMedium2" showFirstColumn="0" showLastColumn="0" showRowStripes="1" showColumnStripes="0"/>
</table>
</file>

<file path=xl/tables/table351.xml><?xml version="1.0" encoding="utf-8"?>
<table xmlns="http://schemas.openxmlformats.org/spreadsheetml/2006/main" id="2" name="Tabla21334" displayName="Tabla21334" ref="B116:B122" totalsRowShown="0" headerRowDxfId="166" dataDxfId="164" headerRowBorderDxfId="165" tableBorderDxfId="163">
  <autoFilter ref="B116:B122"/>
  <tableColumns count="1">
    <tableColumn id="1" name="Componente" dataDxfId="162"/>
  </tableColumns>
  <tableStyleInfo name="TableStyleMedium2" showFirstColumn="0" showLastColumn="0" showRowStripes="1" showColumnStripes="0"/>
</table>
</file>

<file path=xl/tables/table352.xml><?xml version="1.0" encoding="utf-8"?>
<table xmlns="http://schemas.openxmlformats.org/spreadsheetml/2006/main" id="3" name="Tabla31345" displayName="Tabla31345" ref="C116:C137" totalsRowShown="0" headerRowDxfId="161" dataDxfId="159" headerRowBorderDxfId="160" tableBorderDxfId="158">
  <autoFilter ref="C116:C137"/>
  <tableColumns count="1">
    <tableColumn id="1" name="Subcomponente " dataDxfId="157"/>
  </tableColumns>
  <tableStyleInfo name="TableStyleMedium2" showFirstColumn="0" showLastColumn="0" showRowStripes="1" showColumnStripes="0"/>
</table>
</file>

<file path=xl/tables/table353.xml><?xml version="1.0" encoding="utf-8"?>
<table xmlns="http://schemas.openxmlformats.org/spreadsheetml/2006/main" id="4" name="Tabla41356" displayName="Tabla41356" ref="D116:D176" totalsRowShown="0" headerRowDxfId="156" dataDxfId="154" headerRowBorderDxfId="155" tableBorderDxfId="153">
  <autoFilter ref="D116:D176"/>
  <tableColumns count="1">
    <tableColumn id="1" name="Tópico " dataDxfId="152"/>
  </tableColumns>
  <tableStyleInfo name="TableStyleMedium2" showFirstColumn="0" showLastColumn="0" showRowStripes="1" showColumnStripes="0"/>
</table>
</file>

<file path=xl/tables/table354.xml><?xml version="1.0" encoding="utf-8"?>
<table xmlns="http://schemas.openxmlformats.org/spreadsheetml/2006/main" id="5" name="Tabla51367" displayName="Tabla51367" ref="F116:F673" totalsRowShown="0" headerRowDxfId="151" dataDxfId="149" headerRowBorderDxfId="150" tableBorderDxfId="148">
  <autoFilter ref="F116:F673"/>
  <tableColumns count="1">
    <tableColumn id="1" name="Nombre de las variables " dataDxfId="147"/>
  </tableColumns>
  <tableStyleInfo name="TableStyleMedium2" showFirstColumn="0" showLastColumn="0" showRowStripes="1" showColumnStripes="0"/>
</table>
</file>

<file path=xl/tables/table355.xml><?xml version="1.0" encoding="utf-8"?>
<table xmlns="http://schemas.openxmlformats.org/spreadsheetml/2006/main" id="6" name="Tabla61378" displayName="Tabla61378" ref="E116:E673" totalsRowShown="0" headerRowDxfId="146" dataDxfId="144" headerRowBorderDxfId="145" tableBorderDxfId="143">
  <autoFilter ref="E116:E673"/>
  <tableColumns count="1">
    <tableColumn id="1" name="Código de la varible " dataDxfId="142"/>
  </tableColumns>
  <tableStyleInfo name="TableStyleMedium2" showFirstColumn="0" showLastColumn="0" showRowStripes="1" showColumnStripes="0"/>
</table>
</file>

<file path=xl/tables/table356.xml><?xml version="1.0" encoding="utf-8"?>
<table xmlns="http://schemas.openxmlformats.org/spreadsheetml/2006/main" id="7" name="Tabla71389" displayName="Tabla71389" ref="G116:G119" totalsRowShown="0" headerRowDxfId="141" headerRowBorderDxfId="140" tableBorderDxfId="139">
  <autoFilter ref="G116:G119"/>
  <tableColumns count="1">
    <tableColumn id="1" name="Unidades de medida:"/>
  </tableColumns>
  <tableStyleInfo name="TableStyleMedium2" showFirstColumn="0" showLastColumn="0" showRowStripes="1" showColumnStripes="0"/>
</table>
</file>

<file path=xl/tables/table357.xml><?xml version="1.0" encoding="utf-8"?>
<table xmlns="http://schemas.openxmlformats.org/spreadsheetml/2006/main" id="8" name="Tabla813910" displayName="Tabla813910" ref="H116:H121" totalsRowShown="0" headerRowDxfId="138" headerRowBorderDxfId="137" tableBorderDxfId="136">
  <autoFilter ref="H116:H121"/>
  <tableColumns count="1">
    <tableColumn id="1" name="Marco FMPEIR:"/>
  </tableColumns>
  <tableStyleInfo name="TableStyleMedium2" showFirstColumn="0" showLastColumn="0" showRowStripes="1" showColumnStripes="0"/>
</table>
</file>

<file path=xl/tables/table358.xml><?xml version="1.0" encoding="utf-8"?>
<table xmlns="http://schemas.openxmlformats.org/spreadsheetml/2006/main" id="9" name="Tabla914011" displayName="Tabla914011" ref="I116:I124" totalsRowShown="0" headerRowDxfId="135" headerRowBorderDxfId="134" tableBorderDxfId="133">
  <autoFilter ref="I116:I124"/>
  <tableColumns count="1">
    <tableColumn id="1" name="Tipo de fuente "/>
  </tableColumns>
  <tableStyleInfo name="TableStyleMedium2" showFirstColumn="0" showLastColumn="0" showRowStripes="1" showColumnStripes="0"/>
</table>
</file>

<file path=xl/tables/table359.xml><?xml version="1.0" encoding="utf-8"?>
<table xmlns="http://schemas.openxmlformats.org/spreadsheetml/2006/main" id="21" name="Tabla1014122" displayName="Tabla1014122" ref="J116:J118" totalsRowShown="0" headerRowDxfId="132" headerRowBorderDxfId="131" tableBorderDxfId="130">
  <autoFilter ref="J116:J118"/>
  <tableColumns count="1">
    <tableColumn id="1" name="Tipo de disponibilidad"/>
  </tableColumns>
  <tableStyleInfo name="TableStyleMedium2" showFirstColumn="0" showLastColumn="0" showRowStripes="1" showColumnStripes="0"/>
</table>
</file>

<file path=xl/tables/table360.xml><?xml version="1.0" encoding="utf-8"?>
<table xmlns="http://schemas.openxmlformats.org/spreadsheetml/2006/main" id="22" name="Tabla112223" displayName="Tabla112223" ref="A118:A120" totalsRowShown="0" headerRowDxfId="129" headerRowBorderDxfId="128" tableBorderDxfId="127">
  <autoFilter ref="A118:A120"/>
  <tableColumns count="1">
    <tableColumn id="1" name="Tipo de producto"/>
  </tableColumns>
  <tableStyleInfo name="TableStyleMedium2" showFirstColumn="0" showLastColumn="0" showRowStripes="1" showColumnStripes="0"/>
</table>
</file>

<file path=xl/tables/table361.xml><?xml version="1.0" encoding="utf-8"?>
<table xmlns="http://schemas.openxmlformats.org/spreadsheetml/2006/main" id="23" name="Tabla212324" displayName="Tabla212324" ref="B118:B124" totalsRowShown="0" headerRowDxfId="126" dataDxfId="124" headerRowBorderDxfId="125" tableBorderDxfId="123">
  <autoFilter ref="B118:B124"/>
  <tableColumns count="1">
    <tableColumn id="1" name="Componente" dataDxfId="122"/>
  </tableColumns>
  <tableStyleInfo name="TableStyleMedium2" showFirstColumn="0" showLastColumn="0" showRowStripes="1" showColumnStripes="0"/>
</table>
</file>

<file path=xl/tables/table362.xml><?xml version="1.0" encoding="utf-8"?>
<table xmlns="http://schemas.openxmlformats.org/spreadsheetml/2006/main" id="24" name="Tabla312425" displayName="Tabla312425" ref="C118:C139" totalsRowShown="0" headerRowDxfId="121" dataDxfId="119" headerRowBorderDxfId="120" tableBorderDxfId="118">
  <autoFilter ref="C118:C139"/>
  <tableColumns count="1">
    <tableColumn id="1" name="Subcomponente " dataDxfId="117"/>
  </tableColumns>
  <tableStyleInfo name="TableStyleMedium2" showFirstColumn="0" showLastColumn="0" showRowStripes="1" showColumnStripes="0"/>
</table>
</file>

<file path=xl/tables/table363.xml><?xml version="1.0" encoding="utf-8"?>
<table xmlns="http://schemas.openxmlformats.org/spreadsheetml/2006/main" id="25" name="Tabla412526" displayName="Tabla412526" ref="D118:D178" totalsRowShown="0" headerRowDxfId="116" dataDxfId="114" headerRowBorderDxfId="115" tableBorderDxfId="113">
  <autoFilter ref="D118:D178"/>
  <tableColumns count="1">
    <tableColumn id="1" name="Tópico " dataDxfId="112"/>
  </tableColumns>
  <tableStyleInfo name="TableStyleMedium2" showFirstColumn="0" showLastColumn="0" showRowStripes="1" showColumnStripes="0"/>
</table>
</file>

<file path=xl/tables/table364.xml><?xml version="1.0" encoding="utf-8"?>
<table xmlns="http://schemas.openxmlformats.org/spreadsheetml/2006/main" id="26" name="Tabla512627" displayName="Tabla512627" ref="F118:F675" totalsRowShown="0" headerRowDxfId="111" dataDxfId="109" headerRowBorderDxfId="110" tableBorderDxfId="108">
  <autoFilter ref="F118:F675"/>
  <tableColumns count="1">
    <tableColumn id="1" name="Nombre de las variables " dataDxfId="107"/>
  </tableColumns>
  <tableStyleInfo name="TableStyleMedium2" showFirstColumn="0" showLastColumn="0" showRowStripes="1" showColumnStripes="0"/>
</table>
</file>

<file path=xl/tables/table365.xml><?xml version="1.0" encoding="utf-8"?>
<table xmlns="http://schemas.openxmlformats.org/spreadsheetml/2006/main" id="27" name="Tabla612728" displayName="Tabla612728" ref="E118:E675" totalsRowShown="0" headerRowDxfId="106" dataDxfId="104" headerRowBorderDxfId="105" tableBorderDxfId="103">
  <autoFilter ref="E118:E675"/>
  <tableColumns count="1">
    <tableColumn id="1" name="Código de la varible " dataDxfId="102"/>
  </tableColumns>
  <tableStyleInfo name="TableStyleMedium2" showFirstColumn="0" showLastColumn="0" showRowStripes="1" showColumnStripes="0"/>
</table>
</file>

<file path=xl/tables/table366.xml><?xml version="1.0" encoding="utf-8"?>
<table xmlns="http://schemas.openxmlformats.org/spreadsheetml/2006/main" id="28" name="Tabla712829" displayName="Tabla712829" ref="G118:G121" totalsRowShown="0" headerRowDxfId="101" headerRowBorderDxfId="100" tableBorderDxfId="99">
  <autoFilter ref="G118:G121"/>
  <tableColumns count="1">
    <tableColumn id="1" name="Unidades de medida:"/>
  </tableColumns>
  <tableStyleInfo name="TableStyleMedium2" showFirstColumn="0" showLastColumn="0" showRowStripes="1" showColumnStripes="0"/>
</table>
</file>

<file path=xl/tables/table367.xml><?xml version="1.0" encoding="utf-8"?>
<table xmlns="http://schemas.openxmlformats.org/spreadsheetml/2006/main" id="29" name="Tabla812930" displayName="Tabla812930" ref="H118:H123" totalsRowShown="0" headerRowDxfId="98" headerRowBorderDxfId="97" tableBorderDxfId="96">
  <autoFilter ref="H118:H123"/>
  <tableColumns count="1">
    <tableColumn id="1" name="Marco FMPEIR:"/>
  </tableColumns>
  <tableStyleInfo name="TableStyleMedium2" showFirstColumn="0" showLastColumn="0" showRowStripes="1" showColumnStripes="0"/>
</table>
</file>

<file path=xl/tables/table368.xml><?xml version="1.0" encoding="utf-8"?>
<table xmlns="http://schemas.openxmlformats.org/spreadsheetml/2006/main" id="30" name="Tabla913031" displayName="Tabla913031" ref="I118:I126" totalsRowShown="0" headerRowDxfId="95" headerRowBorderDxfId="94" tableBorderDxfId="93">
  <autoFilter ref="I118:I126"/>
  <tableColumns count="1">
    <tableColumn id="1" name="Tipo de fuente "/>
  </tableColumns>
  <tableStyleInfo name="TableStyleMedium2" showFirstColumn="0" showLastColumn="0" showRowStripes="1" showColumnStripes="0"/>
</table>
</file>

<file path=xl/tables/table369.xml><?xml version="1.0" encoding="utf-8"?>
<table xmlns="http://schemas.openxmlformats.org/spreadsheetml/2006/main" id="31" name="Tabla1013132" displayName="Tabla1013132" ref="J118:J120" totalsRowShown="0" headerRowDxfId="92" headerRowBorderDxfId="91" tableBorderDxfId="90">
  <autoFilter ref="J118:J120"/>
  <tableColumns count="1">
    <tableColumn id="1" name="Tipo de disponibilidad"/>
  </tableColumns>
  <tableStyleInfo name="TableStyleMedium2" showFirstColumn="0" showLastColumn="0" showRowStripes="1" showColumnStripes="0"/>
</table>
</file>

<file path=xl/tables/table370.xml><?xml version="1.0" encoding="utf-8"?>
<table xmlns="http://schemas.openxmlformats.org/spreadsheetml/2006/main" id="42" name="Tabla11222343" displayName="Tabla11222343" ref="A113:A115" totalsRowShown="0" headerRowDxfId="89" headerRowBorderDxfId="88" tableBorderDxfId="87">
  <autoFilter ref="A113:A115"/>
  <tableColumns count="1">
    <tableColumn id="1" name="Tipo de producto"/>
  </tableColumns>
  <tableStyleInfo name="TableStyleMedium2" showFirstColumn="0" showLastColumn="0" showRowStripes="1" showColumnStripes="0"/>
</table>
</file>

<file path=xl/tables/table371.xml><?xml version="1.0" encoding="utf-8"?>
<table xmlns="http://schemas.openxmlformats.org/spreadsheetml/2006/main" id="43" name="Tabla21232444" displayName="Tabla21232444" ref="B113:B119" totalsRowShown="0" headerRowDxfId="86" dataDxfId="84" headerRowBorderDxfId="85" tableBorderDxfId="83">
  <autoFilter ref="B113:B119"/>
  <tableColumns count="1">
    <tableColumn id="1" name="Componente" dataDxfId="82"/>
  </tableColumns>
  <tableStyleInfo name="TableStyleMedium2" showFirstColumn="0" showLastColumn="0" showRowStripes="1" showColumnStripes="0"/>
</table>
</file>

<file path=xl/tables/table372.xml><?xml version="1.0" encoding="utf-8"?>
<table xmlns="http://schemas.openxmlformats.org/spreadsheetml/2006/main" id="44" name="Tabla31242545" displayName="Tabla31242545" ref="C113:C134" totalsRowShown="0" headerRowDxfId="81" dataDxfId="79" headerRowBorderDxfId="80" tableBorderDxfId="78">
  <autoFilter ref="C113:C134"/>
  <tableColumns count="1">
    <tableColumn id="1" name="Subcomponente " dataDxfId="77"/>
  </tableColumns>
  <tableStyleInfo name="TableStyleMedium2" showFirstColumn="0" showLastColumn="0" showRowStripes="1" showColumnStripes="0"/>
</table>
</file>

<file path=xl/tables/table373.xml><?xml version="1.0" encoding="utf-8"?>
<table xmlns="http://schemas.openxmlformats.org/spreadsheetml/2006/main" id="45" name="Tabla41252646" displayName="Tabla41252646" ref="D113:D173" totalsRowShown="0" headerRowDxfId="76" dataDxfId="74" headerRowBorderDxfId="75" tableBorderDxfId="73">
  <autoFilter ref="D113:D173"/>
  <tableColumns count="1">
    <tableColumn id="1" name="Tópico " dataDxfId="72"/>
  </tableColumns>
  <tableStyleInfo name="TableStyleMedium2" showFirstColumn="0" showLastColumn="0" showRowStripes="1" showColumnStripes="0"/>
</table>
</file>

<file path=xl/tables/table374.xml><?xml version="1.0" encoding="utf-8"?>
<table xmlns="http://schemas.openxmlformats.org/spreadsheetml/2006/main" id="46" name="Tabla51262747" displayName="Tabla51262747" ref="F113:F670" totalsRowShown="0" headerRowDxfId="71" dataDxfId="69" headerRowBorderDxfId="70" tableBorderDxfId="68">
  <autoFilter ref="F113:F670"/>
  <tableColumns count="1">
    <tableColumn id="1" name="Nombre de las variables " dataDxfId="67"/>
  </tableColumns>
  <tableStyleInfo name="TableStyleMedium2" showFirstColumn="0" showLastColumn="0" showRowStripes="1" showColumnStripes="0"/>
</table>
</file>

<file path=xl/tables/table375.xml><?xml version="1.0" encoding="utf-8"?>
<table xmlns="http://schemas.openxmlformats.org/spreadsheetml/2006/main" id="47" name="Tabla61272848" displayName="Tabla61272848" ref="E113:E670" totalsRowShown="0" headerRowDxfId="66" dataDxfId="64" headerRowBorderDxfId="65" tableBorderDxfId="63">
  <autoFilter ref="E113:E670"/>
  <tableColumns count="1">
    <tableColumn id="1" name="Código de la varible " dataDxfId="62"/>
  </tableColumns>
  <tableStyleInfo name="TableStyleMedium2" showFirstColumn="0" showLastColumn="0" showRowStripes="1" showColumnStripes="0"/>
</table>
</file>

<file path=xl/tables/table376.xml><?xml version="1.0" encoding="utf-8"?>
<table xmlns="http://schemas.openxmlformats.org/spreadsheetml/2006/main" id="48" name="Tabla71282949" displayName="Tabla71282949" ref="G113:G116" totalsRowShown="0" headerRowDxfId="61" headerRowBorderDxfId="60" tableBorderDxfId="59">
  <autoFilter ref="G113:G116"/>
  <tableColumns count="1">
    <tableColumn id="1" name="Unidades de medida:"/>
  </tableColumns>
  <tableStyleInfo name="TableStyleMedium2" showFirstColumn="0" showLastColumn="0" showRowStripes="1" showColumnStripes="0"/>
</table>
</file>

<file path=xl/tables/table377.xml><?xml version="1.0" encoding="utf-8"?>
<table xmlns="http://schemas.openxmlformats.org/spreadsheetml/2006/main" id="49" name="Tabla81293050" displayName="Tabla81293050" ref="H113:H118" totalsRowShown="0" headerRowDxfId="58" headerRowBorderDxfId="57" tableBorderDxfId="56">
  <autoFilter ref="H113:H118"/>
  <tableColumns count="1">
    <tableColumn id="1" name="Marco FMPEIR:"/>
  </tableColumns>
  <tableStyleInfo name="TableStyleMedium2" showFirstColumn="0" showLastColumn="0" showRowStripes="1" showColumnStripes="0"/>
</table>
</file>

<file path=xl/tables/table378.xml><?xml version="1.0" encoding="utf-8"?>
<table xmlns="http://schemas.openxmlformats.org/spreadsheetml/2006/main" id="50" name="Tabla91303151" displayName="Tabla91303151" ref="I113:I121" totalsRowShown="0" headerRowDxfId="55" headerRowBorderDxfId="54" tableBorderDxfId="53">
  <autoFilter ref="I113:I121"/>
  <tableColumns count="1">
    <tableColumn id="1" name="Tipo de fuente "/>
  </tableColumns>
  <tableStyleInfo name="TableStyleMedium2" showFirstColumn="0" showLastColumn="0" showRowStripes="1" showColumnStripes="0"/>
</table>
</file>

<file path=xl/tables/table379.xml><?xml version="1.0" encoding="utf-8"?>
<table xmlns="http://schemas.openxmlformats.org/spreadsheetml/2006/main" id="51" name="Tabla101313252" displayName="Tabla101313252" ref="J113:J115" totalsRowShown="0" headerRowDxfId="52" headerRowBorderDxfId="51" tableBorderDxfId="50">
  <autoFilter ref="J113:J115"/>
  <tableColumns count="1">
    <tableColumn id="1" name="Tipo de disponibilidad"/>
  </tableColumns>
  <tableStyleInfo name="TableStyleMedium2" showFirstColumn="0" showLastColumn="0" showRowStripes="1" showColumnStripes="0"/>
</table>
</file>

<file path=xl/tables/table380.xml><?xml version="1.0" encoding="utf-8"?>
<table xmlns="http://schemas.openxmlformats.org/spreadsheetml/2006/main" id="141" name="Tabla1122232425262728292102112122132142" displayName="Tabla1122232425262728292102112122132142" ref="A121:A123" totalsRowShown="0" headerRowDxfId="49" dataDxfId="47" headerRowBorderDxfId="48" tableBorderDxfId="46">
  <autoFilter ref="A121:A123"/>
  <tableColumns count="1">
    <tableColumn id="1" name="Tipo de producto" dataDxfId="45"/>
  </tableColumns>
  <tableStyleInfo name="TableStyleMedium2" showFirstColumn="0" showLastColumn="0" showRowStripes="1" showColumnStripes="0"/>
</table>
</file>

<file path=xl/tables/table381.xml><?xml version="1.0" encoding="utf-8"?>
<table xmlns="http://schemas.openxmlformats.org/spreadsheetml/2006/main" id="142" name="Tabla2132333435363738393103113123133143" displayName="Tabla2132333435363738393103113123133143" ref="B121:B127" totalsRowShown="0" headerRowDxfId="44" dataDxfId="42" headerRowBorderDxfId="43" tableBorderDxfId="41">
  <autoFilter ref="B121:B127"/>
  <tableColumns count="1">
    <tableColumn id="1" name="Componente" dataDxfId="40"/>
  </tableColumns>
  <tableStyleInfo name="TableStyleMedium2" showFirstColumn="0" showLastColumn="0" showRowStripes="1" showColumnStripes="0"/>
</table>
</file>

<file path=xl/tables/table382.xml><?xml version="1.0" encoding="utf-8"?>
<table xmlns="http://schemas.openxmlformats.org/spreadsheetml/2006/main" id="143" name="Tabla3142434445464748494104114124134144" displayName="Tabla3142434445464748494104114124134144" ref="C121:C142" totalsRowShown="0" headerRowDxfId="39" dataDxfId="37" headerRowBorderDxfId="38" tableBorderDxfId="36">
  <autoFilter ref="C121:C142"/>
  <tableColumns count="1">
    <tableColumn id="1" name="Subcomponente " dataDxfId="35"/>
  </tableColumns>
  <tableStyleInfo name="TableStyleMedium2" showFirstColumn="0" showLastColumn="0" showRowStripes="1" showColumnStripes="0"/>
</table>
</file>

<file path=xl/tables/table383.xml><?xml version="1.0" encoding="utf-8"?>
<table xmlns="http://schemas.openxmlformats.org/spreadsheetml/2006/main" id="144" name="Tabla4152535455565758595105115125135145" displayName="Tabla4152535455565758595105115125135145" ref="D121:D181" totalsRowShown="0" headerRowDxfId="34" dataDxfId="32" headerRowBorderDxfId="33" tableBorderDxfId="31">
  <autoFilter ref="D121:D181"/>
  <tableColumns count="1">
    <tableColumn id="1" name="Tópico " dataDxfId="30"/>
  </tableColumns>
  <tableStyleInfo name="TableStyleMedium2" showFirstColumn="0" showLastColumn="0" showRowStripes="1" showColumnStripes="0"/>
</table>
</file>

<file path=xl/tables/table384.xml><?xml version="1.0" encoding="utf-8"?>
<table xmlns="http://schemas.openxmlformats.org/spreadsheetml/2006/main" id="145" name="Tabla5162636465666768696106116126136146" displayName="Tabla5162636465666768696106116126136146" ref="F121:F582" totalsRowShown="0" headerRowDxfId="29" dataDxfId="27" headerRowBorderDxfId="28" tableBorderDxfId="26">
  <autoFilter ref="F121:F582"/>
  <tableColumns count="1">
    <tableColumn id="1" name="Nombre de las variables " dataDxfId="25"/>
  </tableColumns>
  <tableStyleInfo name="TableStyleMedium2" showFirstColumn="0" showLastColumn="0" showRowStripes="1" showColumnStripes="0"/>
</table>
</file>

<file path=xl/tables/table385.xml><?xml version="1.0" encoding="utf-8"?>
<table xmlns="http://schemas.openxmlformats.org/spreadsheetml/2006/main" id="146" name="Tabla6172737475767778797107117127137147" displayName="Tabla6172737475767778797107117127137147" ref="E121:E578" totalsRowShown="0" headerRowDxfId="24" dataDxfId="22" headerRowBorderDxfId="23" tableBorderDxfId="21">
  <autoFilter ref="E121:E578"/>
  <tableColumns count="1">
    <tableColumn id="1" name="Código de la varible " dataDxfId="20"/>
  </tableColumns>
  <tableStyleInfo name="TableStyleMedium2" showFirstColumn="0" showLastColumn="0" showRowStripes="1" showColumnStripes="0"/>
</table>
</file>

<file path=xl/tables/table386.xml><?xml version="1.0" encoding="utf-8"?>
<table xmlns="http://schemas.openxmlformats.org/spreadsheetml/2006/main" id="147" name="Tabla7182838485868788898108118128138148" displayName="Tabla7182838485868788898108118128138148" ref="G121:G124" totalsRowShown="0" headerRowDxfId="19" dataDxfId="17" headerRowBorderDxfId="18" tableBorderDxfId="16">
  <autoFilter ref="G121:G124"/>
  <tableColumns count="1">
    <tableColumn id="1" name="Unidades de medida:" dataDxfId="15"/>
  </tableColumns>
  <tableStyleInfo name="TableStyleMedium2" showFirstColumn="0" showLastColumn="0" showRowStripes="1" showColumnStripes="0"/>
</table>
</file>

<file path=xl/tables/table387.xml><?xml version="1.0" encoding="utf-8"?>
<table xmlns="http://schemas.openxmlformats.org/spreadsheetml/2006/main" id="148" name="Tabla8192939495969798999109119129139149" displayName="Tabla8192939495969798999109119129139149" ref="H121:H126" totalsRowShown="0" headerRowDxfId="14" dataDxfId="12" headerRowBorderDxfId="13" tableBorderDxfId="11">
  <autoFilter ref="H121:H126"/>
  <tableColumns count="1">
    <tableColumn id="1" name="Marco FMPEIR:" dataDxfId="10"/>
  </tableColumns>
  <tableStyleInfo name="TableStyleMedium2" showFirstColumn="0" showLastColumn="0" showRowStripes="1" showColumnStripes="0"/>
</table>
</file>

<file path=xl/tables/table388.xml><?xml version="1.0" encoding="utf-8"?>
<table xmlns="http://schemas.openxmlformats.org/spreadsheetml/2006/main" id="149" name="Tabla92030405060708090100110120130140150" displayName="Tabla92030405060708090100110120130140150" ref="I121:I129" totalsRowShown="0" headerRowDxfId="9" dataDxfId="7" headerRowBorderDxfId="8" tableBorderDxfId="6">
  <autoFilter ref="I121:I129"/>
  <tableColumns count="1">
    <tableColumn id="1" name="Tipo de fuente " dataDxfId="5"/>
  </tableColumns>
  <tableStyleInfo name="TableStyleMedium2" showFirstColumn="0" showLastColumn="0" showRowStripes="1" showColumnStripes="0"/>
</table>
</file>

<file path=xl/tables/table389.xml><?xml version="1.0" encoding="utf-8"?>
<table xmlns="http://schemas.openxmlformats.org/spreadsheetml/2006/main" id="150" name="Tabla102131415161718191101111121131141151" displayName="Tabla102131415161718191101111121131141151" ref="J121:J123" totalsRowShown="0" headerRowDxfId="4" dataDxfId="2" headerRowBorderDxfId="3" tableBorderDxfId="1">
  <autoFilter ref="J121:J123"/>
  <tableColumns count="1">
    <tableColumn id="1" name="Tipo de disponibilidad"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8" Type="http://schemas.openxmlformats.org/officeDocument/2006/relationships/table" Target="../tables/table4.xml"/><Relationship Id="rId13" Type="http://schemas.openxmlformats.org/officeDocument/2006/relationships/table" Target="../tables/table9.xml"/><Relationship Id="rId3" Type="http://schemas.openxmlformats.org/officeDocument/2006/relationships/drawing" Target="../drawings/drawing6.xml"/><Relationship Id="rId7" Type="http://schemas.openxmlformats.org/officeDocument/2006/relationships/table" Target="../tables/table3.xml"/><Relationship Id="rId12" Type="http://schemas.openxmlformats.org/officeDocument/2006/relationships/table" Target="../tables/table8.xml"/><Relationship Id="rId2" Type="http://schemas.openxmlformats.org/officeDocument/2006/relationships/printerSettings" Target="../printerSettings/printerSettings8.bin"/><Relationship Id="rId1" Type="http://schemas.openxmlformats.org/officeDocument/2006/relationships/hyperlink" Target="mailto:jzeledon@da.go.cr" TargetMode="External"/><Relationship Id="rId6" Type="http://schemas.openxmlformats.org/officeDocument/2006/relationships/table" Target="../tables/table2.xml"/><Relationship Id="rId11" Type="http://schemas.openxmlformats.org/officeDocument/2006/relationships/table" Target="../tables/table7.xml"/><Relationship Id="rId5" Type="http://schemas.openxmlformats.org/officeDocument/2006/relationships/table" Target="../tables/table1.xml"/><Relationship Id="rId10" Type="http://schemas.openxmlformats.org/officeDocument/2006/relationships/table" Target="../tables/table6.xml"/><Relationship Id="rId4" Type="http://schemas.openxmlformats.org/officeDocument/2006/relationships/vmlDrawing" Target="../drawings/vmlDrawing1.vml"/><Relationship Id="rId9" Type="http://schemas.openxmlformats.org/officeDocument/2006/relationships/table" Target="../tables/table5.xml"/><Relationship Id="rId14" Type="http://schemas.openxmlformats.org/officeDocument/2006/relationships/comments" Target="../comments1.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8" Type="http://schemas.openxmlformats.org/officeDocument/2006/relationships/table" Target="../tables/table13.xml"/><Relationship Id="rId13" Type="http://schemas.openxmlformats.org/officeDocument/2006/relationships/table" Target="../tables/table18.xml"/><Relationship Id="rId3" Type="http://schemas.openxmlformats.org/officeDocument/2006/relationships/drawing" Target="../drawings/drawing8.xml"/><Relationship Id="rId7" Type="http://schemas.openxmlformats.org/officeDocument/2006/relationships/table" Target="../tables/table12.xml"/><Relationship Id="rId12" Type="http://schemas.openxmlformats.org/officeDocument/2006/relationships/table" Target="../tables/table17.xml"/><Relationship Id="rId2" Type="http://schemas.openxmlformats.org/officeDocument/2006/relationships/printerSettings" Target="../printerSettings/printerSettings10.bin"/><Relationship Id="rId1" Type="http://schemas.openxmlformats.org/officeDocument/2006/relationships/hyperlink" Target="mailto:jzeledon@da.go.cr" TargetMode="External"/><Relationship Id="rId6" Type="http://schemas.openxmlformats.org/officeDocument/2006/relationships/table" Target="../tables/table11.xml"/><Relationship Id="rId11" Type="http://schemas.openxmlformats.org/officeDocument/2006/relationships/table" Target="../tables/table16.xml"/><Relationship Id="rId5" Type="http://schemas.openxmlformats.org/officeDocument/2006/relationships/table" Target="../tables/table10.xml"/><Relationship Id="rId15" Type="http://schemas.openxmlformats.org/officeDocument/2006/relationships/comments" Target="../comments2.xml"/><Relationship Id="rId10" Type="http://schemas.openxmlformats.org/officeDocument/2006/relationships/table" Target="../tables/table15.xml"/><Relationship Id="rId4" Type="http://schemas.openxmlformats.org/officeDocument/2006/relationships/vmlDrawing" Target="../drawings/vmlDrawing2.vml"/><Relationship Id="rId9" Type="http://schemas.openxmlformats.org/officeDocument/2006/relationships/table" Target="../tables/table14.xml"/><Relationship Id="rId14" Type="http://schemas.openxmlformats.org/officeDocument/2006/relationships/table" Target="../tables/table19.xml"/></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8" Type="http://schemas.openxmlformats.org/officeDocument/2006/relationships/table" Target="../tables/table23.xml"/><Relationship Id="rId13" Type="http://schemas.openxmlformats.org/officeDocument/2006/relationships/table" Target="../tables/table28.xml"/><Relationship Id="rId3" Type="http://schemas.openxmlformats.org/officeDocument/2006/relationships/drawing" Target="../drawings/drawing9.xml"/><Relationship Id="rId7" Type="http://schemas.openxmlformats.org/officeDocument/2006/relationships/table" Target="../tables/table22.xml"/><Relationship Id="rId12" Type="http://schemas.openxmlformats.org/officeDocument/2006/relationships/table" Target="../tables/table27.xml"/><Relationship Id="rId2" Type="http://schemas.openxmlformats.org/officeDocument/2006/relationships/printerSettings" Target="../printerSettings/printerSettings12.bin"/><Relationship Id="rId1" Type="http://schemas.openxmlformats.org/officeDocument/2006/relationships/hyperlink" Target="mailto:jzeledon@da.go.cr" TargetMode="External"/><Relationship Id="rId6" Type="http://schemas.openxmlformats.org/officeDocument/2006/relationships/table" Target="../tables/table21.xml"/><Relationship Id="rId11" Type="http://schemas.openxmlformats.org/officeDocument/2006/relationships/table" Target="../tables/table26.xml"/><Relationship Id="rId5" Type="http://schemas.openxmlformats.org/officeDocument/2006/relationships/table" Target="../tables/table20.xml"/><Relationship Id="rId15" Type="http://schemas.openxmlformats.org/officeDocument/2006/relationships/comments" Target="../comments3.xml"/><Relationship Id="rId10" Type="http://schemas.openxmlformats.org/officeDocument/2006/relationships/table" Target="../tables/table25.xml"/><Relationship Id="rId4" Type="http://schemas.openxmlformats.org/officeDocument/2006/relationships/vmlDrawing" Target="../drawings/vmlDrawing3.vml"/><Relationship Id="rId9" Type="http://schemas.openxmlformats.org/officeDocument/2006/relationships/table" Target="../tables/table24.xml"/><Relationship Id="rId14" Type="http://schemas.openxmlformats.org/officeDocument/2006/relationships/table" Target="../tables/table29.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8" Type="http://schemas.openxmlformats.org/officeDocument/2006/relationships/table" Target="../tables/table33.xml"/><Relationship Id="rId13" Type="http://schemas.openxmlformats.org/officeDocument/2006/relationships/table" Target="../tables/table38.xml"/><Relationship Id="rId3" Type="http://schemas.openxmlformats.org/officeDocument/2006/relationships/drawing" Target="../drawings/drawing10.xml"/><Relationship Id="rId7" Type="http://schemas.openxmlformats.org/officeDocument/2006/relationships/table" Target="../tables/table32.xml"/><Relationship Id="rId12" Type="http://schemas.openxmlformats.org/officeDocument/2006/relationships/table" Target="../tables/table37.xml"/><Relationship Id="rId2" Type="http://schemas.openxmlformats.org/officeDocument/2006/relationships/printerSettings" Target="../printerSettings/printerSettings14.bin"/><Relationship Id="rId1" Type="http://schemas.openxmlformats.org/officeDocument/2006/relationships/hyperlink" Target="mailto:jzeledon@da.go.cr" TargetMode="External"/><Relationship Id="rId6" Type="http://schemas.openxmlformats.org/officeDocument/2006/relationships/table" Target="../tables/table31.xml"/><Relationship Id="rId11" Type="http://schemas.openxmlformats.org/officeDocument/2006/relationships/table" Target="../tables/table36.xml"/><Relationship Id="rId5" Type="http://schemas.openxmlformats.org/officeDocument/2006/relationships/table" Target="../tables/table30.xml"/><Relationship Id="rId15" Type="http://schemas.openxmlformats.org/officeDocument/2006/relationships/comments" Target="../comments4.xml"/><Relationship Id="rId10" Type="http://schemas.openxmlformats.org/officeDocument/2006/relationships/table" Target="../tables/table35.xml"/><Relationship Id="rId4" Type="http://schemas.openxmlformats.org/officeDocument/2006/relationships/vmlDrawing" Target="../drawings/vmlDrawing4.vml"/><Relationship Id="rId9" Type="http://schemas.openxmlformats.org/officeDocument/2006/relationships/table" Target="../tables/table34.xml"/><Relationship Id="rId14" Type="http://schemas.openxmlformats.org/officeDocument/2006/relationships/table" Target="../tables/table39.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8" Type="http://schemas.openxmlformats.org/officeDocument/2006/relationships/table" Target="../tables/table43.xml"/><Relationship Id="rId13" Type="http://schemas.openxmlformats.org/officeDocument/2006/relationships/table" Target="../tables/table48.xml"/><Relationship Id="rId3" Type="http://schemas.openxmlformats.org/officeDocument/2006/relationships/drawing" Target="../drawings/drawing11.xml"/><Relationship Id="rId7" Type="http://schemas.openxmlformats.org/officeDocument/2006/relationships/table" Target="../tables/table42.xml"/><Relationship Id="rId12" Type="http://schemas.openxmlformats.org/officeDocument/2006/relationships/table" Target="../tables/table47.xml"/><Relationship Id="rId2" Type="http://schemas.openxmlformats.org/officeDocument/2006/relationships/printerSettings" Target="../printerSettings/printerSettings16.bin"/><Relationship Id="rId1" Type="http://schemas.openxmlformats.org/officeDocument/2006/relationships/hyperlink" Target="mailto:jzeledon@da.go.cr" TargetMode="External"/><Relationship Id="rId6" Type="http://schemas.openxmlformats.org/officeDocument/2006/relationships/table" Target="../tables/table41.xml"/><Relationship Id="rId11" Type="http://schemas.openxmlformats.org/officeDocument/2006/relationships/table" Target="../tables/table46.xml"/><Relationship Id="rId5" Type="http://schemas.openxmlformats.org/officeDocument/2006/relationships/table" Target="../tables/table40.xml"/><Relationship Id="rId15" Type="http://schemas.openxmlformats.org/officeDocument/2006/relationships/comments" Target="../comments5.xml"/><Relationship Id="rId10" Type="http://schemas.openxmlformats.org/officeDocument/2006/relationships/table" Target="../tables/table45.xml"/><Relationship Id="rId4" Type="http://schemas.openxmlformats.org/officeDocument/2006/relationships/vmlDrawing" Target="../drawings/vmlDrawing5.vml"/><Relationship Id="rId9" Type="http://schemas.openxmlformats.org/officeDocument/2006/relationships/table" Target="../tables/table44.xml"/><Relationship Id="rId14" Type="http://schemas.openxmlformats.org/officeDocument/2006/relationships/table" Target="../tables/table49.xm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8" Type="http://schemas.openxmlformats.org/officeDocument/2006/relationships/table" Target="../tables/table53.xml"/><Relationship Id="rId13" Type="http://schemas.openxmlformats.org/officeDocument/2006/relationships/table" Target="../tables/table58.xml"/><Relationship Id="rId3" Type="http://schemas.openxmlformats.org/officeDocument/2006/relationships/drawing" Target="../drawings/drawing12.xml"/><Relationship Id="rId7" Type="http://schemas.openxmlformats.org/officeDocument/2006/relationships/table" Target="../tables/table52.xml"/><Relationship Id="rId12" Type="http://schemas.openxmlformats.org/officeDocument/2006/relationships/table" Target="../tables/table57.xml"/><Relationship Id="rId2" Type="http://schemas.openxmlformats.org/officeDocument/2006/relationships/printerSettings" Target="../printerSettings/printerSettings18.bin"/><Relationship Id="rId1" Type="http://schemas.openxmlformats.org/officeDocument/2006/relationships/hyperlink" Target="mailto:jzeledon@da.go.cr" TargetMode="External"/><Relationship Id="rId6" Type="http://schemas.openxmlformats.org/officeDocument/2006/relationships/table" Target="../tables/table51.xml"/><Relationship Id="rId11" Type="http://schemas.openxmlformats.org/officeDocument/2006/relationships/table" Target="../tables/table56.xml"/><Relationship Id="rId5" Type="http://schemas.openxmlformats.org/officeDocument/2006/relationships/table" Target="../tables/table50.xml"/><Relationship Id="rId15" Type="http://schemas.openxmlformats.org/officeDocument/2006/relationships/comments" Target="../comments6.xml"/><Relationship Id="rId10" Type="http://schemas.openxmlformats.org/officeDocument/2006/relationships/table" Target="../tables/table55.xml"/><Relationship Id="rId4" Type="http://schemas.openxmlformats.org/officeDocument/2006/relationships/vmlDrawing" Target="../drawings/vmlDrawing6.vml"/><Relationship Id="rId9" Type="http://schemas.openxmlformats.org/officeDocument/2006/relationships/table" Target="../tables/table54.xml"/><Relationship Id="rId14" Type="http://schemas.openxmlformats.org/officeDocument/2006/relationships/table" Target="../tables/table59.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8" Type="http://schemas.openxmlformats.org/officeDocument/2006/relationships/table" Target="../tables/table63.xml"/><Relationship Id="rId13" Type="http://schemas.openxmlformats.org/officeDocument/2006/relationships/table" Target="../tables/table68.xml"/><Relationship Id="rId3" Type="http://schemas.openxmlformats.org/officeDocument/2006/relationships/drawing" Target="../drawings/drawing13.xml"/><Relationship Id="rId7" Type="http://schemas.openxmlformats.org/officeDocument/2006/relationships/table" Target="../tables/table62.xml"/><Relationship Id="rId12" Type="http://schemas.openxmlformats.org/officeDocument/2006/relationships/table" Target="../tables/table67.xml"/><Relationship Id="rId2" Type="http://schemas.openxmlformats.org/officeDocument/2006/relationships/printerSettings" Target="../printerSettings/printerSettings20.bin"/><Relationship Id="rId1" Type="http://schemas.openxmlformats.org/officeDocument/2006/relationships/hyperlink" Target="mailto:jzeledon@da.go.cr" TargetMode="External"/><Relationship Id="rId6" Type="http://schemas.openxmlformats.org/officeDocument/2006/relationships/table" Target="../tables/table61.xml"/><Relationship Id="rId11" Type="http://schemas.openxmlformats.org/officeDocument/2006/relationships/table" Target="../tables/table66.xml"/><Relationship Id="rId5" Type="http://schemas.openxmlformats.org/officeDocument/2006/relationships/table" Target="../tables/table60.xml"/><Relationship Id="rId15" Type="http://schemas.openxmlformats.org/officeDocument/2006/relationships/comments" Target="../comments7.xml"/><Relationship Id="rId10" Type="http://schemas.openxmlformats.org/officeDocument/2006/relationships/table" Target="../tables/table65.xml"/><Relationship Id="rId4" Type="http://schemas.openxmlformats.org/officeDocument/2006/relationships/vmlDrawing" Target="../drawings/vmlDrawing7.vml"/><Relationship Id="rId9" Type="http://schemas.openxmlformats.org/officeDocument/2006/relationships/table" Target="../tables/table64.xml"/><Relationship Id="rId14" Type="http://schemas.openxmlformats.org/officeDocument/2006/relationships/table" Target="../tables/table69.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8" Type="http://schemas.openxmlformats.org/officeDocument/2006/relationships/table" Target="../tables/table73.xml"/><Relationship Id="rId13" Type="http://schemas.openxmlformats.org/officeDocument/2006/relationships/table" Target="../tables/table78.xml"/><Relationship Id="rId3" Type="http://schemas.openxmlformats.org/officeDocument/2006/relationships/drawing" Target="../drawings/drawing14.xml"/><Relationship Id="rId7" Type="http://schemas.openxmlformats.org/officeDocument/2006/relationships/table" Target="../tables/table72.xml"/><Relationship Id="rId12" Type="http://schemas.openxmlformats.org/officeDocument/2006/relationships/table" Target="../tables/table77.xml"/><Relationship Id="rId2" Type="http://schemas.openxmlformats.org/officeDocument/2006/relationships/printerSettings" Target="../printerSettings/printerSettings22.bin"/><Relationship Id="rId1" Type="http://schemas.openxmlformats.org/officeDocument/2006/relationships/hyperlink" Target="mailto:jzeledon@da.go.cr" TargetMode="External"/><Relationship Id="rId6" Type="http://schemas.openxmlformats.org/officeDocument/2006/relationships/table" Target="../tables/table71.xml"/><Relationship Id="rId11" Type="http://schemas.openxmlformats.org/officeDocument/2006/relationships/table" Target="../tables/table76.xml"/><Relationship Id="rId5" Type="http://schemas.openxmlformats.org/officeDocument/2006/relationships/table" Target="../tables/table70.xml"/><Relationship Id="rId15" Type="http://schemas.openxmlformats.org/officeDocument/2006/relationships/comments" Target="../comments8.xml"/><Relationship Id="rId10" Type="http://schemas.openxmlformats.org/officeDocument/2006/relationships/table" Target="../tables/table75.xml"/><Relationship Id="rId4" Type="http://schemas.openxmlformats.org/officeDocument/2006/relationships/vmlDrawing" Target="../drawings/vmlDrawing8.vml"/><Relationship Id="rId9" Type="http://schemas.openxmlformats.org/officeDocument/2006/relationships/table" Target="../tables/table74.xml"/><Relationship Id="rId14" Type="http://schemas.openxmlformats.org/officeDocument/2006/relationships/table" Target="../tables/table79.xml"/></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8" Type="http://schemas.openxmlformats.org/officeDocument/2006/relationships/table" Target="../tables/table83.xml"/><Relationship Id="rId13" Type="http://schemas.openxmlformats.org/officeDocument/2006/relationships/table" Target="../tables/table88.xml"/><Relationship Id="rId3" Type="http://schemas.openxmlformats.org/officeDocument/2006/relationships/drawing" Target="../drawings/drawing15.xml"/><Relationship Id="rId7" Type="http://schemas.openxmlformats.org/officeDocument/2006/relationships/table" Target="../tables/table82.xml"/><Relationship Id="rId12" Type="http://schemas.openxmlformats.org/officeDocument/2006/relationships/table" Target="../tables/table87.xml"/><Relationship Id="rId2" Type="http://schemas.openxmlformats.org/officeDocument/2006/relationships/printerSettings" Target="../printerSettings/printerSettings24.bin"/><Relationship Id="rId1" Type="http://schemas.openxmlformats.org/officeDocument/2006/relationships/hyperlink" Target="mailto:jzeledon@da.go.cr" TargetMode="External"/><Relationship Id="rId6" Type="http://schemas.openxmlformats.org/officeDocument/2006/relationships/table" Target="../tables/table81.xml"/><Relationship Id="rId11" Type="http://schemas.openxmlformats.org/officeDocument/2006/relationships/table" Target="../tables/table86.xml"/><Relationship Id="rId5" Type="http://schemas.openxmlformats.org/officeDocument/2006/relationships/table" Target="../tables/table80.xml"/><Relationship Id="rId15" Type="http://schemas.openxmlformats.org/officeDocument/2006/relationships/comments" Target="../comments9.xml"/><Relationship Id="rId10" Type="http://schemas.openxmlformats.org/officeDocument/2006/relationships/table" Target="../tables/table85.xml"/><Relationship Id="rId4" Type="http://schemas.openxmlformats.org/officeDocument/2006/relationships/vmlDrawing" Target="../drawings/vmlDrawing9.vml"/><Relationship Id="rId9" Type="http://schemas.openxmlformats.org/officeDocument/2006/relationships/table" Target="../tables/table84.xml"/><Relationship Id="rId14" Type="http://schemas.openxmlformats.org/officeDocument/2006/relationships/table" Target="../tables/table89.xml"/></Relationships>
</file>

<file path=xl/worksheets/_rels/sheet26.xml.rels><?xml version="1.0" encoding="UTF-8" standalone="yes"?>
<Relationships xmlns="http://schemas.openxmlformats.org/package/2006/relationships"><Relationship Id="rId8" Type="http://schemas.openxmlformats.org/officeDocument/2006/relationships/table" Target="../tables/table93.xml"/><Relationship Id="rId13" Type="http://schemas.openxmlformats.org/officeDocument/2006/relationships/table" Target="../tables/table98.xml"/><Relationship Id="rId3" Type="http://schemas.openxmlformats.org/officeDocument/2006/relationships/drawing" Target="../drawings/drawing16.xml"/><Relationship Id="rId7" Type="http://schemas.openxmlformats.org/officeDocument/2006/relationships/table" Target="../tables/table92.xml"/><Relationship Id="rId12" Type="http://schemas.openxmlformats.org/officeDocument/2006/relationships/table" Target="../tables/table97.xml"/><Relationship Id="rId2" Type="http://schemas.openxmlformats.org/officeDocument/2006/relationships/printerSettings" Target="../printerSettings/printerSettings25.bin"/><Relationship Id="rId1" Type="http://schemas.openxmlformats.org/officeDocument/2006/relationships/hyperlink" Target="mailto:jzeledon@da.go.cr" TargetMode="External"/><Relationship Id="rId6" Type="http://schemas.openxmlformats.org/officeDocument/2006/relationships/table" Target="../tables/table91.xml"/><Relationship Id="rId11" Type="http://schemas.openxmlformats.org/officeDocument/2006/relationships/table" Target="../tables/table96.xml"/><Relationship Id="rId5" Type="http://schemas.openxmlformats.org/officeDocument/2006/relationships/table" Target="../tables/table90.xml"/><Relationship Id="rId15" Type="http://schemas.openxmlformats.org/officeDocument/2006/relationships/comments" Target="../comments10.xml"/><Relationship Id="rId10" Type="http://schemas.openxmlformats.org/officeDocument/2006/relationships/table" Target="../tables/table95.xml"/><Relationship Id="rId4" Type="http://schemas.openxmlformats.org/officeDocument/2006/relationships/vmlDrawing" Target="../drawings/vmlDrawing10.vml"/><Relationship Id="rId9" Type="http://schemas.openxmlformats.org/officeDocument/2006/relationships/table" Target="../tables/table94.xml"/><Relationship Id="rId14" Type="http://schemas.openxmlformats.org/officeDocument/2006/relationships/table" Target="../tables/table99.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8" Type="http://schemas.openxmlformats.org/officeDocument/2006/relationships/table" Target="../tables/table104.xml"/><Relationship Id="rId13" Type="http://schemas.openxmlformats.org/officeDocument/2006/relationships/table" Target="../tables/table109.xml"/><Relationship Id="rId3" Type="http://schemas.openxmlformats.org/officeDocument/2006/relationships/vmlDrawing" Target="../drawings/vmlDrawing11.vml"/><Relationship Id="rId7" Type="http://schemas.openxmlformats.org/officeDocument/2006/relationships/table" Target="../tables/table103.xml"/><Relationship Id="rId12" Type="http://schemas.openxmlformats.org/officeDocument/2006/relationships/table" Target="../tables/table108.xml"/><Relationship Id="rId2" Type="http://schemas.openxmlformats.org/officeDocument/2006/relationships/drawing" Target="../drawings/drawing18.xml"/><Relationship Id="rId1" Type="http://schemas.openxmlformats.org/officeDocument/2006/relationships/printerSettings" Target="../printerSettings/printerSettings28.bin"/><Relationship Id="rId6" Type="http://schemas.openxmlformats.org/officeDocument/2006/relationships/table" Target="../tables/table102.xml"/><Relationship Id="rId11" Type="http://schemas.openxmlformats.org/officeDocument/2006/relationships/table" Target="../tables/table107.xml"/><Relationship Id="rId5" Type="http://schemas.openxmlformats.org/officeDocument/2006/relationships/table" Target="../tables/table101.xml"/><Relationship Id="rId10" Type="http://schemas.openxmlformats.org/officeDocument/2006/relationships/table" Target="../tables/table106.xml"/><Relationship Id="rId4" Type="http://schemas.openxmlformats.org/officeDocument/2006/relationships/table" Target="../tables/table100.xml"/><Relationship Id="rId9" Type="http://schemas.openxmlformats.org/officeDocument/2006/relationships/table" Target="../tables/table105.xml"/><Relationship Id="rId14" Type="http://schemas.openxmlformats.org/officeDocument/2006/relationships/comments" Target="../comments11.x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8" Type="http://schemas.openxmlformats.org/officeDocument/2006/relationships/table" Target="../tables/table114.xml"/><Relationship Id="rId13" Type="http://schemas.openxmlformats.org/officeDocument/2006/relationships/table" Target="../tables/table119.xml"/><Relationship Id="rId3" Type="http://schemas.openxmlformats.org/officeDocument/2006/relationships/vmlDrawing" Target="../drawings/vmlDrawing12.vml"/><Relationship Id="rId7" Type="http://schemas.openxmlformats.org/officeDocument/2006/relationships/table" Target="../tables/table113.xml"/><Relationship Id="rId12" Type="http://schemas.openxmlformats.org/officeDocument/2006/relationships/table" Target="../tables/table118.xml"/><Relationship Id="rId2" Type="http://schemas.openxmlformats.org/officeDocument/2006/relationships/drawing" Target="../drawings/drawing19.xml"/><Relationship Id="rId1" Type="http://schemas.openxmlformats.org/officeDocument/2006/relationships/printerSettings" Target="../printerSettings/printerSettings30.bin"/><Relationship Id="rId6" Type="http://schemas.openxmlformats.org/officeDocument/2006/relationships/table" Target="../tables/table112.xml"/><Relationship Id="rId11" Type="http://schemas.openxmlformats.org/officeDocument/2006/relationships/table" Target="../tables/table117.xml"/><Relationship Id="rId5" Type="http://schemas.openxmlformats.org/officeDocument/2006/relationships/table" Target="../tables/table111.xml"/><Relationship Id="rId10" Type="http://schemas.openxmlformats.org/officeDocument/2006/relationships/table" Target="../tables/table116.xml"/><Relationship Id="rId4" Type="http://schemas.openxmlformats.org/officeDocument/2006/relationships/table" Target="../tables/table110.xml"/><Relationship Id="rId9" Type="http://schemas.openxmlformats.org/officeDocument/2006/relationships/table" Target="../tables/table115.xml"/><Relationship Id="rId14" Type="http://schemas.openxmlformats.org/officeDocument/2006/relationships/comments" Target="../comments12.xml"/></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8" Type="http://schemas.openxmlformats.org/officeDocument/2006/relationships/table" Target="../tables/table123.xml"/><Relationship Id="rId13" Type="http://schemas.openxmlformats.org/officeDocument/2006/relationships/table" Target="../tables/table128.xml"/><Relationship Id="rId3" Type="http://schemas.openxmlformats.org/officeDocument/2006/relationships/drawing" Target="../drawings/drawing20.xml"/><Relationship Id="rId7" Type="http://schemas.openxmlformats.org/officeDocument/2006/relationships/table" Target="../tables/table122.xml"/><Relationship Id="rId12" Type="http://schemas.openxmlformats.org/officeDocument/2006/relationships/table" Target="../tables/table127.xml"/><Relationship Id="rId2" Type="http://schemas.openxmlformats.org/officeDocument/2006/relationships/printerSettings" Target="../printerSettings/printerSettings32.bin"/><Relationship Id="rId1" Type="http://schemas.openxmlformats.org/officeDocument/2006/relationships/hyperlink" Target="mailto:salazarvl@bccr.fi.cr" TargetMode="External"/><Relationship Id="rId6" Type="http://schemas.openxmlformats.org/officeDocument/2006/relationships/table" Target="../tables/table121.xml"/><Relationship Id="rId11" Type="http://schemas.openxmlformats.org/officeDocument/2006/relationships/table" Target="../tables/table126.xml"/><Relationship Id="rId5" Type="http://schemas.openxmlformats.org/officeDocument/2006/relationships/table" Target="../tables/table120.xml"/><Relationship Id="rId15" Type="http://schemas.openxmlformats.org/officeDocument/2006/relationships/comments" Target="../comments13.xml"/><Relationship Id="rId10" Type="http://schemas.openxmlformats.org/officeDocument/2006/relationships/table" Target="../tables/table125.xml"/><Relationship Id="rId4" Type="http://schemas.openxmlformats.org/officeDocument/2006/relationships/vmlDrawing" Target="../drawings/vmlDrawing13.vml"/><Relationship Id="rId9" Type="http://schemas.openxmlformats.org/officeDocument/2006/relationships/table" Target="../tables/table124.xml"/><Relationship Id="rId14" Type="http://schemas.openxmlformats.org/officeDocument/2006/relationships/table" Target="../tables/table129.x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8" Type="http://schemas.openxmlformats.org/officeDocument/2006/relationships/table" Target="../tables/table133.xml"/><Relationship Id="rId13" Type="http://schemas.openxmlformats.org/officeDocument/2006/relationships/table" Target="../tables/table138.xml"/><Relationship Id="rId3" Type="http://schemas.openxmlformats.org/officeDocument/2006/relationships/drawing" Target="../drawings/drawing21.xml"/><Relationship Id="rId7" Type="http://schemas.openxmlformats.org/officeDocument/2006/relationships/table" Target="../tables/table132.xml"/><Relationship Id="rId12" Type="http://schemas.openxmlformats.org/officeDocument/2006/relationships/table" Target="../tables/table137.xml"/><Relationship Id="rId2" Type="http://schemas.openxmlformats.org/officeDocument/2006/relationships/printerSettings" Target="../printerSettings/printerSettings34.bin"/><Relationship Id="rId1" Type="http://schemas.openxmlformats.org/officeDocument/2006/relationships/hyperlink" Target="mailto:salazarvl@bccr.fi.cr" TargetMode="External"/><Relationship Id="rId6" Type="http://schemas.openxmlformats.org/officeDocument/2006/relationships/table" Target="../tables/table131.xml"/><Relationship Id="rId11" Type="http://schemas.openxmlformats.org/officeDocument/2006/relationships/table" Target="../tables/table136.xml"/><Relationship Id="rId5" Type="http://schemas.openxmlformats.org/officeDocument/2006/relationships/table" Target="../tables/table130.xml"/><Relationship Id="rId15" Type="http://schemas.openxmlformats.org/officeDocument/2006/relationships/comments" Target="../comments14.xml"/><Relationship Id="rId10" Type="http://schemas.openxmlformats.org/officeDocument/2006/relationships/table" Target="../tables/table135.xml"/><Relationship Id="rId4" Type="http://schemas.openxmlformats.org/officeDocument/2006/relationships/vmlDrawing" Target="../drawings/vmlDrawing14.vml"/><Relationship Id="rId9" Type="http://schemas.openxmlformats.org/officeDocument/2006/relationships/table" Target="../tables/table134.xml"/><Relationship Id="rId14" Type="http://schemas.openxmlformats.org/officeDocument/2006/relationships/table" Target="../tables/table139.x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8" Type="http://schemas.openxmlformats.org/officeDocument/2006/relationships/table" Target="../tables/table143.xml"/><Relationship Id="rId13" Type="http://schemas.openxmlformats.org/officeDocument/2006/relationships/table" Target="../tables/table148.xml"/><Relationship Id="rId3" Type="http://schemas.openxmlformats.org/officeDocument/2006/relationships/drawing" Target="../drawings/drawing22.xml"/><Relationship Id="rId7" Type="http://schemas.openxmlformats.org/officeDocument/2006/relationships/table" Target="../tables/table142.xml"/><Relationship Id="rId12" Type="http://schemas.openxmlformats.org/officeDocument/2006/relationships/table" Target="../tables/table147.xml"/><Relationship Id="rId2" Type="http://schemas.openxmlformats.org/officeDocument/2006/relationships/printerSettings" Target="../printerSettings/printerSettings36.bin"/><Relationship Id="rId1" Type="http://schemas.openxmlformats.org/officeDocument/2006/relationships/hyperlink" Target="mailto:jzeledon@da.go.cr" TargetMode="External"/><Relationship Id="rId6" Type="http://schemas.openxmlformats.org/officeDocument/2006/relationships/table" Target="../tables/table141.xml"/><Relationship Id="rId11" Type="http://schemas.openxmlformats.org/officeDocument/2006/relationships/table" Target="../tables/table146.xml"/><Relationship Id="rId5" Type="http://schemas.openxmlformats.org/officeDocument/2006/relationships/table" Target="../tables/table140.xml"/><Relationship Id="rId15" Type="http://schemas.openxmlformats.org/officeDocument/2006/relationships/comments" Target="../comments15.xml"/><Relationship Id="rId10" Type="http://schemas.openxmlformats.org/officeDocument/2006/relationships/table" Target="../tables/table145.xml"/><Relationship Id="rId4" Type="http://schemas.openxmlformats.org/officeDocument/2006/relationships/vmlDrawing" Target="../drawings/vmlDrawing15.vml"/><Relationship Id="rId9" Type="http://schemas.openxmlformats.org/officeDocument/2006/relationships/table" Target="../tables/table144.xml"/><Relationship Id="rId14" Type="http://schemas.openxmlformats.org/officeDocument/2006/relationships/table" Target="../tables/table149.xml"/></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8" Type="http://schemas.openxmlformats.org/officeDocument/2006/relationships/table" Target="../tables/table153.xml"/><Relationship Id="rId13" Type="http://schemas.openxmlformats.org/officeDocument/2006/relationships/table" Target="../tables/table158.xml"/><Relationship Id="rId3" Type="http://schemas.openxmlformats.org/officeDocument/2006/relationships/drawing" Target="../drawings/drawing23.xml"/><Relationship Id="rId7" Type="http://schemas.openxmlformats.org/officeDocument/2006/relationships/table" Target="../tables/table152.xml"/><Relationship Id="rId12" Type="http://schemas.openxmlformats.org/officeDocument/2006/relationships/table" Target="../tables/table157.xml"/><Relationship Id="rId2" Type="http://schemas.openxmlformats.org/officeDocument/2006/relationships/printerSettings" Target="../printerSettings/printerSettings38.bin"/><Relationship Id="rId1" Type="http://schemas.openxmlformats.org/officeDocument/2006/relationships/hyperlink" Target="mailto:jzeledon@da.go.cr" TargetMode="External"/><Relationship Id="rId6" Type="http://schemas.openxmlformats.org/officeDocument/2006/relationships/table" Target="../tables/table151.xml"/><Relationship Id="rId11" Type="http://schemas.openxmlformats.org/officeDocument/2006/relationships/table" Target="../tables/table156.xml"/><Relationship Id="rId5" Type="http://schemas.openxmlformats.org/officeDocument/2006/relationships/table" Target="../tables/table150.xml"/><Relationship Id="rId15" Type="http://schemas.openxmlformats.org/officeDocument/2006/relationships/comments" Target="../comments16.xml"/><Relationship Id="rId10" Type="http://schemas.openxmlformats.org/officeDocument/2006/relationships/table" Target="../tables/table155.xml"/><Relationship Id="rId4" Type="http://schemas.openxmlformats.org/officeDocument/2006/relationships/vmlDrawing" Target="../drawings/vmlDrawing16.vml"/><Relationship Id="rId9" Type="http://schemas.openxmlformats.org/officeDocument/2006/relationships/table" Target="../tables/table154.xml"/><Relationship Id="rId14" Type="http://schemas.openxmlformats.org/officeDocument/2006/relationships/table" Target="../tables/table159.x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8" Type="http://schemas.openxmlformats.org/officeDocument/2006/relationships/table" Target="../tables/table163.xml"/><Relationship Id="rId13" Type="http://schemas.openxmlformats.org/officeDocument/2006/relationships/table" Target="../tables/table168.xml"/><Relationship Id="rId3" Type="http://schemas.openxmlformats.org/officeDocument/2006/relationships/drawing" Target="../drawings/drawing24.xml"/><Relationship Id="rId7" Type="http://schemas.openxmlformats.org/officeDocument/2006/relationships/table" Target="../tables/table162.xml"/><Relationship Id="rId12" Type="http://schemas.openxmlformats.org/officeDocument/2006/relationships/table" Target="../tables/table167.xml"/><Relationship Id="rId2" Type="http://schemas.openxmlformats.org/officeDocument/2006/relationships/printerSettings" Target="../printerSettings/printerSettings40.bin"/><Relationship Id="rId1" Type="http://schemas.openxmlformats.org/officeDocument/2006/relationships/hyperlink" Target="mailto:jzeledon@da.go.cr" TargetMode="External"/><Relationship Id="rId6" Type="http://schemas.openxmlformats.org/officeDocument/2006/relationships/table" Target="../tables/table161.xml"/><Relationship Id="rId11" Type="http://schemas.openxmlformats.org/officeDocument/2006/relationships/table" Target="../tables/table166.xml"/><Relationship Id="rId5" Type="http://schemas.openxmlformats.org/officeDocument/2006/relationships/table" Target="../tables/table160.xml"/><Relationship Id="rId15" Type="http://schemas.openxmlformats.org/officeDocument/2006/relationships/comments" Target="../comments17.xml"/><Relationship Id="rId10" Type="http://schemas.openxmlformats.org/officeDocument/2006/relationships/table" Target="../tables/table165.xml"/><Relationship Id="rId4" Type="http://schemas.openxmlformats.org/officeDocument/2006/relationships/vmlDrawing" Target="../drawings/vmlDrawing17.vml"/><Relationship Id="rId9" Type="http://schemas.openxmlformats.org/officeDocument/2006/relationships/table" Target="../tables/table164.xml"/><Relationship Id="rId14" Type="http://schemas.openxmlformats.org/officeDocument/2006/relationships/table" Target="../tables/table169.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8" Type="http://schemas.openxmlformats.org/officeDocument/2006/relationships/table" Target="../tables/table173.xml"/><Relationship Id="rId13" Type="http://schemas.openxmlformats.org/officeDocument/2006/relationships/table" Target="../tables/table178.xml"/><Relationship Id="rId3" Type="http://schemas.openxmlformats.org/officeDocument/2006/relationships/drawing" Target="../drawings/drawing25.xml"/><Relationship Id="rId7" Type="http://schemas.openxmlformats.org/officeDocument/2006/relationships/table" Target="../tables/table172.xml"/><Relationship Id="rId12" Type="http://schemas.openxmlformats.org/officeDocument/2006/relationships/table" Target="../tables/table177.xml"/><Relationship Id="rId2" Type="http://schemas.openxmlformats.org/officeDocument/2006/relationships/printerSettings" Target="../printerSettings/printerSettings42.bin"/><Relationship Id="rId1" Type="http://schemas.openxmlformats.org/officeDocument/2006/relationships/hyperlink" Target="mailto:jzeledon@da.go.cr" TargetMode="External"/><Relationship Id="rId6" Type="http://schemas.openxmlformats.org/officeDocument/2006/relationships/table" Target="../tables/table171.xml"/><Relationship Id="rId11" Type="http://schemas.openxmlformats.org/officeDocument/2006/relationships/table" Target="../tables/table176.xml"/><Relationship Id="rId5" Type="http://schemas.openxmlformats.org/officeDocument/2006/relationships/table" Target="../tables/table170.xml"/><Relationship Id="rId15" Type="http://schemas.openxmlformats.org/officeDocument/2006/relationships/comments" Target="../comments18.xml"/><Relationship Id="rId10" Type="http://schemas.openxmlformats.org/officeDocument/2006/relationships/table" Target="../tables/table175.xml"/><Relationship Id="rId4" Type="http://schemas.openxmlformats.org/officeDocument/2006/relationships/vmlDrawing" Target="../drawings/vmlDrawing18.vml"/><Relationship Id="rId9" Type="http://schemas.openxmlformats.org/officeDocument/2006/relationships/table" Target="../tables/table174.xml"/><Relationship Id="rId14" Type="http://schemas.openxmlformats.org/officeDocument/2006/relationships/table" Target="../tables/table179.x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8" Type="http://schemas.openxmlformats.org/officeDocument/2006/relationships/table" Target="../tables/table183.xml"/><Relationship Id="rId13" Type="http://schemas.openxmlformats.org/officeDocument/2006/relationships/table" Target="../tables/table188.xml"/><Relationship Id="rId3" Type="http://schemas.openxmlformats.org/officeDocument/2006/relationships/drawing" Target="../drawings/drawing26.xml"/><Relationship Id="rId7" Type="http://schemas.openxmlformats.org/officeDocument/2006/relationships/table" Target="../tables/table182.xml"/><Relationship Id="rId12" Type="http://schemas.openxmlformats.org/officeDocument/2006/relationships/table" Target="../tables/table187.xml"/><Relationship Id="rId2" Type="http://schemas.openxmlformats.org/officeDocument/2006/relationships/printerSettings" Target="../printerSettings/printerSettings44.bin"/><Relationship Id="rId1" Type="http://schemas.openxmlformats.org/officeDocument/2006/relationships/hyperlink" Target="mailto:jzeledon@da.go.cr" TargetMode="External"/><Relationship Id="rId6" Type="http://schemas.openxmlformats.org/officeDocument/2006/relationships/table" Target="../tables/table181.xml"/><Relationship Id="rId11" Type="http://schemas.openxmlformats.org/officeDocument/2006/relationships/table" Target="../tables/table186.xml"/><Relationship Id="rId5" Type="http://schemas.openxmlformats.org/officeDocument/2006/relationships/table" Target="../tables/table180.xml"/><Relationship Id="rId15" Type="http://schemas.openxmlformats.org/officeDocument/2006/relationships/comments" Target="../comments19.xml"/><Relationship Id="rId10" Type="http://schemas.openxmlformats.org/officeDocument/2006/relationships/table" Target="../tables/table185.xml"/><Relationship Id="rId4" Type="http://schemas.openxmlformats.org/officeDocument/2006/relationships/vmlDrawing" Target="../drawings/vmlDrawing19.vml"/><Relationship Id="rId9" Type="http://schemas.openxmlformats.org/officeDocument/2006/relationships/table" Target="../tables/table184.xml"/><Relationship Id="rId14" Type="http://schemas.openxmlformats.org/officeDocument/2006/relationships/table" Target="../tables/table189.x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8" Type="http://schemas.openxmlformats.org/officeDocument/2006/relationships/table" Target="../tables/table193.xml"/><Relationship Id="rId13" Type="http://schemas.openxmlformats.org/officeDocument/2006/relationships/table" Target="../tables/table198.xml"/><Relationship Id="rId3" Type="http://schemas.openxmlformats.org/officeDocument/2006/relationships/drawing" Target="../drawings/drawing27.xml"/><Relationship Id="rId7" Type="http://schemas.openxmlformats.org/officeDocument/2006/relationships/table" Target="../tables/table192.xml"/><Relationship Id="rId12" Type="http://schemas.openxmlformats.org/officeDocument/2006/relationships/table" Target="../tables/table197.xml"/><Relationship Id="rId2" Type="http://schemas.openxmlformats.org/officeDocument/2006/relationships/printerSettings" Target="../printerSettings/printerSettings46.bin"/><Relationship Id="rId1" Type="http://schemas.openxmlformats.org/officeDocument/2006/relationships/hyperlink" Target="mailto:jzeledon@da.go.cr" TargetMode="External"/><Relationship Id="rId6" Type="http://schemas.openxmlformats.org/officeDocument/2006/relationships/table" Target="../tables/table191.xml"/><Relationship Id="rId11" Type="http://schemas.openxmlformats.org/officeDocument/2006/relationships/table" Target="../tables/table196.xml"/><Relationship Id="rId5" Type="http://schemas.openxmlformats.org/officeDocument/2006/relationships/table" Target="../tables/table190.xml"/><Relationship Id="rId15" Type="http://schemas.openxmlformats.org/officeDocument/2006/relationships/comments" Target="../comments20.xml"/><Relationship Id="rId10" Type="http://schemas.openxmlformats.org/officeDocument/2006/relationships/table" Target="../tables/table195.xml"/><Relationship Id="rId4" Type="http://schemas.openxmlformats.org/officeDocument/2006/relationships/vmlDrawing" Target="../drawings/vmlDrawing20.vml"/><Relationship Id="rId9" Type="http://schemas.openxmlformats.org/officeDocument/2006/relationships/table" Target="../tables/table194.xml"/><Relationship Id="rId14" Type="http://schemas.openxmlformats.org/officeDocument/2006/relationships/table" Target="../tables/table199.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8" Type="http://schemas.openxmlformats.org/officeDocument/2006/relationships/table" Target="../tables/table203.xml"/><Relationship Id="rId13" Type="http://schemas.openxmlformats.org/officeDocument/2006/relationships/table" Target="../tables/table208.xml"/><Relationship Id="rId3" Type="http://schemas.openxmlformats.org/officeDocument/2006/relationships/drawing" Target="../drawings/drawing28.xml"/><Relationship Id="rId7" Type="http://schemas.openxmlformats.org/officeDocument/2006/relationships/table" Target="../tables/table202.xml"/><Relationship Id="rId12" Type="http://schemas.openxmlformats.org/officeDocument/2006/relationships/table" Target="../tables/table207.xml"/><Relationship Id="rId2" Type="http://schemas.openxmlformats.org/officeDocument/2006/relationships/printerSettings" Target="../printerSettings/printerSettings48.bin"/><Relationship Id="rId1" Type="http://schemas.openxmlformats.org/officeDocument/2006/relationships/hyperlink" Target="mailto:jzeledon@da.go.cr" TargetMode="External"/><Relationship Id="rId6" Type="http://schemas.openxmlformats.org/officeDocument/2006/relationships/table" Target="../tables/table201.xml"/><Relationship Id="rId11" Type="http://schemas.openxmlformats.org/officeDocument/2006/relationships/table" Target="../tables/table206.xml"/><Relationship Id="rId5" Type="http://schemas.openxmlformats.org/officeDocument/2006/relationships/table" Target="../tables/table200.xml"/><Relationship Id="rId15" Type="http://schemas.openxmlformats.org/officeDocument/2006/relationships/comments" Target="../comments21.xml"/><Relationship Id="rId10" Type="http://schemas.openxmlformats.org/officeDocument/2006/relationships/table" Target="../tables/table205.xml"/><Relationship Id="rId4" Type="http://schemas.openxmlformats.org/officeDocument/2006/relationships/vmlDrawing" Target="../drawings/vmlDrawing21.vml"/><Relationship Id="rId9" Type="http://schemas.openxmlformats.org/officeDocument/2006/relationships/table" Target="../tables/table204.xml"/><Relationship Id="rId14" Type="http://schemas.openxmlformats.org/officeDocument/2006/relationships/table" Target="../tables/table209.xml"/></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8" Type="http://schemas.openxmlformats.org/officeDocument/2006/relationships/table" Target="../tables/table214.xml"/><Relationship Id="rId13" Type="http://schemas.openxmlformats.org/officeDocument/2006/relationships/table" Target="../tables/table219.xml"/><Relationship Id="rId3" Type="http://schemas.openxmlformats.org/officeDocument/2006/relationships/vmlDrawing" Target="../drawings/vmlDrawing22.vml"/><Relationship Id="rId7" Type="http://schemas.openxmlformats.org/officeDocument/2006/relationships/table" Target="../tables/table213.xml"/><Relationship Id="rId12" Type="http://schemas.openxmlformats.org/officeDocument/2006/relationships/table" Target="../tables/table218.xml"/><Relationship Id="rId2" Type="http://schemas.openxmlformats.org/officeDocument/2006/relationships/drawing" Target="../drawings/drawing29.xml"/><Relationship Id="rId1" Type="http://schemas.openxmlformats.org/officeDocument/2006/relationships/printerSettings" Target="../printerSettings/printerSettings50.bin"/><Relationship Id="rId6" Type="http://schemas.openxmlformats.org/officeDocument/2006/relationships/table" Target="../tables/table212.xml"/><Relationship Id="rId11" Type="http://schemas.openxmlformats.org/officeDocument/2006/relationships/table" Target="../tables/table217.xml"/><Relationship Id="rId5" Type="http://schemas.openxmlformats.org/officeDocument/2006/relationships/table" Target="../tables/table211.xml"/><Relationship Id="rId10" Type="http://schemas.openxmlformats.org/officeDocument/2006/relationships/table" Target="../tables/table216.xml"/><Relationship Id="rId4" Type="http://schemas.openxmlformats.org/officeDocument/2006/relationships/table" Target="../tables/table210.xml"/><Relationship Id="rId9" Type="http://schemas.openxmlformats.org/officeDocument/2006/relationships/table" Target="../tables/table215.xml"/><Relationship Id="rId14" Type="http://schemas.openxmlformats.org/officeDocument/2006/relationships/comments" Target="../comments22.xml"/></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8" Type="http://schemas.openxmlformats.org/officeDocument/2006/relationships/table" Target="../tables/table223.xml"/><Relationship Id="rId13" Type="http://schemas.openxmlformats.org/officeDocument/2006/relationships/table" Target="../tables/table228.xml"/><Relationship Id="rId3" Type="http://schemas.openxmlformats.org/officeDocument/2006/relationships/drawing" Target="../drawings/drawing31.xml"/><Relationship Id="rId7" Type="http://schemas.openxmlformats.org/officeDocument/2006/relationships/table" Target="../tables/table222.xml"/><Relationship Id="rId12" Type="http://schemas.openxmlformats.org/officeDocument/2006/relationships/table" Target="../tables/table227.xml"/><Relationship Id="rId2" Type="http://schemas.openxmlformats.org/officeDocument/2006/relationships/printerSettings" Target="../printerSettings/printerSettings53.bin"/><Relationship Id="rId1" Type="http://schemas.openxmlformats.org/officeDocument/2006/relationships/hyperlink" Target="mailto:vgonzalez@da.go.cr" TargetMode="External"/><Relationship Id="rId6" Type="http://schemas.openxmlformats.org/officeDocument/2006/relationships/table" Target="../tables/table221.xml"/><Relationship Id="rId11" Type="http://schemas.openxmlformats.org/officeDocument/2006/relationships/table" Target="../tables/table226.xml"/><Relationship Id="rId5" Type="http://schemas.openxmlformats.org/officeDocument/2006/relationships/table" Target="../tables/table220.xml"/><Relationship Id="rId15" Type="http://schemas.openxmlformats.org/officeDocument/2006/relationships/comments" Target="../comments23.xml"/><Relationship Id="rId10" Type="http://schemas.openxmlformats.org/officeDocument/2006/relationships/table" Target="../tables/table225.xml"/><Relationship Id="rId4" Type="http://schemas.openxmlformats.org/officeDocument/2006/relationships/vmlDrawing" Target="../drawings/vmlDrawing23.vml"/><Relationship Id="rId9" Type="http://schemas.openxmlformats.org/officeDocument/2006/relationships/table" Target="../tables/table224.xml"/><Relationship Id="rId14" Type="http://schemas.openxmlformats.org/officeDocument/2006/relationships/table" Target="../tables/table229.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8" Type="http://schemas.openxmlformats.org/officeDocument/2006/relationships/table" Target="../tables/table233.xml"/><Relationship Id="rId13" Type="http://schemas.openxmlformats.org/officeDocument/2006/relationships/table" Target="../tables/table238.xml"/><Relationship Id="rId3" Type="http://schemas.openxmlformats.org/officeDocument/2006/relationships/drawing" Target="../drawings/drawing32.xml"/><Relationship Id="rId7" Type="http://schemas.openxmlformats.org/officeDocument/2006/relationships/table" Target="../tables/table232.xml"/><Relationship Id="rId12" Type="http://schemas.openxmlformats.org/officeDocument/2006/relationships/table" Target="../tables/table237.xml"/><Relationship Id="rId2" Type="http://schemas.openxmlformats.org/officeDocument/2006/relationships/printerSettings" Target="../printerSettings/printerSettings55.bin"/><Relationship Id="rId1" Type="http://schemas.openxmlformats.org/officeDocument/2006/relationships/hyperlink" Target="mailto:ana.giusti@misalud.go.cr" TargetMode="External"/><Relationship Id="rId6" Type="http://schemas.openxmlformats.org/officeDocument/2006/relationships/table" Target="../tables/table231.xml"/><Relationship Id="rId11" Type="http://schemas.openxmlformats.org/officeDocument/2006/relationships/table" Target="../tables/table236.xml"/><Relationship Id="rId5" Type="http://schemas.openxmlformats.org/officeDocument/2006/relationships/table" Target="../tables/table230.xml"/><Relationship Id="rId15" Type="http://schemas.openxmlformats.org/officeDocument/2006/relationships/comments" Target="../comments24.xml"/><Relationship Id="rId10" Type="http://schemas.openxmlformats.org/officeDocument/2006/relationships/table" Target="../tables/table235.xml"/><Relationship Id="rId4" Type="http://schemas.openxmlformats.org/officeDocument/2006/relationships/vmlDrawing" Target="../drawings/vmlDrawing24.vml"/><Relationship Id="rId9" Type="http://schemas.openxmlformats.org/officeDocument/2006/relationships/table" Target="../tables/table234.xml"/><Relationship Id="rId14" Type="http://schemas.openxmlformats.org/officeDocument/2006/relationships/table" Target="../tables/table239.xml"/></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8" Type="http://schemas.openxmlformats.org/officeDocument/2006/relationships/table" Target="../tables/table243.xml"/><Relationship Id="rId13" Type="http://schemas.openxmlformats.org/officeDocument/2006/relationships/table" Target="../tables/table248.xml"/><Relationship Id="rId3" Type="http://schemas.openxmlformats.org/officeDocument/2006/relationships/drawing" Target="../drawings/drawing33.xml"/><Relationship Id="rId7" Type="http://schemas.openxmlformats.org/officeDocument/2006/relationships/table" Target="../tables/table242.xml"/><Relationship Id="rId12" Type="http://schemas.openxmlformats.org/officeDocument/2006/relationships/table" Target="../tables/table247.xml"/><Relationship Id="rId2" Type="http://schemas.openxmlformats.org/officeDocument/2006/relationships/printerSettings" Target="../printerSettings/printerSettings57.bin"/><Relationship Id="rId1" Type="http://schemas.openxmlformats.org/officeDocument/2006/relationships/hyperlink" Target="mailto:ana.giusti@misalud.go.cr" TargetMode="External"/><Relationship Id="rId6" Type="http://schemas.openxmlformats.org/officeDocument/2006/relationships/table" Target="../tables/table241.xml"/><Relationship Id="rId11" Type="http://schemas.openxmlformats.org/officeDocument/2006/relationships/table" Target="../tables/table246.xml"/><Relationship Id="rId5" Type="http://schemas.openxmlformats.org/officeDocument/2006/relationships/table" Target="../tables/table240.xml"/><Relationship Id="rId15" Type="http://schemas.openxmlformats.org/officeDocument/2006/relationships/comments" Target="../comments25.xml"/><Relationship Id="rId10" Type="http://schemas.openxmlformats.org/officeDocument/2006/relationships/table" Target="../tables/table245.xml"/><Relationship Id="rId4" Type="http://schemas.openxmlformats.org/officeDocument/2006/relationships/vmlDrawing" Target="../drawings/vmlDrawing25.vml"/><Relationship Id="rId9" Type="http://schemas.openxmlformats.org/officeDocument/2006/relationships/table" Target="../tables/table244.xml"/><Relationship Id="rId14" Type="http://schemas.openxmlformats.org/officeDocument/2006/relationships/table" Target="../tables/table249.xml"/></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8" Type="http://schemas.openxmlformats.org/officeDocument/2006/relationships/table" Target="../tables/table253.xml"/><Relationship Id="rId13" Type="http://schemas.openxmlformats.org/officeDocument/2006/relationships/table" Target="../tables/table258.xml"/><Relationship Id="rId3" Type="http://schemas.openxmlformats.org/officeDocument/2006/relationships/drawing" Target="../drawings/drawing34.xml"/><Relationship Id="rId7" Type="http://schemas.openxmlformats.org/officeDocument/2006/relationships/table" Target="../tables/table252.xml"/><Relationship Id="rId12" Type="http://schemas.openxmlformats.org/officeDocument/2006/relationships/table" Target="../tables/table257.xml"/><Relationship Id="rId2" Type="http://schemas.openxmlformats.org/officeDocument/2006/relationships/printerSettings" Target="../printerSettings/printerSettings59.bin"/><Relationship Id="rId1" Type="http://schemas.openxmlformats.org/officeDocument/2006/relationships/hyperlink" Target="mailto:ana.giusti@misalud.go.cr" TargetMode="External"/><Relationship Id="rId6" Type="http://schemas.openxmlformats.org/officeDocument/2006/relationships/table" Target="../tables/table251.xml"/><Relationship Id="rId11" Type="http://schemas.openxmlformats.org/officeDocument/2006/relationships/table" Target="../tables/table256.xml"/><Relationship Id="rId5" Type="http://schemas.openxmlformats.org/officeDocument/2006/relationships/table" Target="../tables/table250.xml"/><Relationship Id="rId15" Type="http://schemas.openxmlformats.org/officeDocument/2006/relationships/comments" Target="../comments26.xml"/><Relationship Id="rId10" Type="http://schemas.openxmlformats.org/officeDocument/2006/relationships/table" Target="../tables/table255.xml"/><Relationship Id="rId4" Type="http://schemas.openxmlformats.org/officeDocument/2006/relationships/vmlDrawing" Target="../drawings/vmlDrawing26.vml"/><Relationship Id="rId9" Type="http://schemas.openxmlformats.org/officeDocument/2006/relationships/table" Target="../tables/table254.xml"/><Relationship Id="rId14" Type="http://schemas.openxmlformats.org/officeDocument/2006/relationships/table" Target="../tables/table259.xml"/></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8" Type="http://schemas.openxmlformats.org/officeDocument/2006/relationships/table" Target="../tables/table264.xml"/><Relationship Id="rId13" Type="http://schemas.openxmlformats.org/officeDocument/2006/relationships/table" Target="../tables/table269.xml"/><Relationship Id="rId3" Type="http://schemas.openxmlformats.org/officeDocument/2006/relationships/vmlDrawing" Target="../drawings/vmlDrawing27.vml"/><Relationship Id="rId7" Type="http://schemas.openxmlformats.org/officeDocument/2006/relationships/table" Target="../tables/table263.xml"/><Relationship Id="rId12" Type="http://schemas.openxmlformats.org/officeDocument/2006/relationships/table" Target="../tables/table268.xml"/><Relationship Id="rId2" Type="http://schemas.openxmlformats.org/officeDocument/2006/relationships/drawing" Target="../drawings/drawing35.xml"/><Relationship Id="rId1" Type="http://schemas.openxmlformats.org/officeDocument/2006/relationships/printerSettings" Target="../printerSettings/printerSettings61.bin"/><Relationship Id="rId6" Type="http://schemas.openxmlformats.org/officeDocument/2006/relationships/table" Target="../tables/table262.xml"/><Relationship Id="rId11" Type="http://schemas.openxmlformats.org/officeDocument/2006/relationships/table" Target="../tables/table267.xml"/><Relationship Id="rId5" Type="http://schemas.openxmlformats.org/officeDocument/2006/relationships/table" Target="../tables/table261.xml"/><Relationship Id="rId10" Type="http://schemas.openxmlformats.org/officeDocument/2006/relationships/table" Target="../tables/table266.xml"/><Relationship Id="rId4" Type="http://schemas.openxmlformats.org/officeDocument/2006/relationships/table" Target="../tables/table260.xml"/><Relationship Id="rId9" Type="http://schemas.openxmlformats.org/officeDocument/2006/relationships/table" Target="../tables/table265.xml"/><Relationship Id="rId14" Type="http://schemas.openxmlformats.org/officeDocument/2006/relationships/comments" Target="../comments27.xml"/></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8" Type="http://schemas.openxmlformats.org/officeDocument/2006/relationships/table" Target="../tables/table273.xml"/><Relationship Id="rId13" Type="http://schemas.openxmlformats.org/officeDocument/2006/relationships/table" Target="../tables/table278.xml"/><Relationship Id="rId3" Type="http://schemas.openxmlformats.org/officeDocument/2006/relationships/drawing" Target="../drawings/drawing38.xml"/><Relationship Id="rId7" Type="http://schemas.openxmlformats.org/officeDocument/2006/relationships/table" Target="../tables/table272.xml"/><Relationship Id="rId12" Type="http://schemas.openxmlformats.org/officeDocument/2006/relationships/table" Target="../tables/table277.xml"/><Relationship Id="rId2" Type="http://schemas.openxmlformats.org/officeDocument/2006/relationships/printerSettings" Target="../printerSettings/printerSettings65.bin"/><Relationship Id="rId1" Type="http://schemas.openxmlformats.org/officeDocument/2006/relationships/hyperlink" Target="mailto:eddy.madrigal@inec.go.cr" TargetMode="External"/><Relationship Id="rId6" Type="http://schemas.openxmlformats.org/officeDocument/2006/relationships/table" Target="../tables/table271.xml"/><Relationship Id="rId11" Type="http://schemas.openxmlformats.org/officeDocument/2006/relationships/table" Target="../tables/table276.xml"/><Relationship Id="rId5" Type="http://schemas.openxmlformats.org/officeDocument/2006/relationships/table" Target="../tables/table270.xml"/><Relationship Id="rId15" Type="http://schemas.openxmlformats.org/officeDocument/2006/relationships/comments" Target="../comments28.xml"/><Relationship Id="rId10" Type="http://schemas.openxmlformats.org/officeDocument/2006/relationships/table" Target="../tables/table275.xml"/><Relationship Id="rId4" Type="http://schemas.openxmlformats.org/officeDocument/2006/relationships/vmlDrawing" Target="../drawings/vmlDrawing28.vml"/><Relationship Id="rId9" Type="http://schemas.openxmlformats.org/officeDocument/2006/relationships/table" Target="../tables/table274.xml"/><Relationship Id="rId14" Type="http://schemas.openxmlformats.org/officeDocument/2006/relationships/table" Target="../tables/table279.xml"/></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8" Type="http://schemas.openxmlformats.org/officeDocument/2006/relationships/table" Target="../tables/table283.xml"/><Relationship Id="rId13" Type="http://schemas.openxmlformats.org/officeDocument/2006/relationships/table" Target="../tables/table288.xml"/><Relationship Id="rId3" Type="http://schemas.openxmlformats.org/officeDocument/2006/relationships/drawing" Target="../drawings/drawing39.xml"/><Relationship Id="rId7" Type="http://schemas.openxmlformats.org/officeDocument/2006/relationships/table" Target="../tables/table282.xml"/><Relationship Id="rId12" Type="http://schemas.openxmlformats.org/officeDocument/2006/relationships/table" Target="../tables/table287.xml"/><Relationship Id="rId2" Type="http://schemas.openxmlformats.org/officeDocument/2006/relationships/printerSettings" Target="../printerSettings/printerSettings67.bin"/><Relationship Id="rId1" Type="http://schemas.openxmlformats.org/officeDocument/2006/relationships/hyperlink" Target="mailto:eddy.madrigal@inec.go.cr" TargetMode="External"/><Relationship Id="rId6" Type="http://schemas.openxmlformats.org/officeDocument/2006/relationships/table" Target="../tables/table281.xml"/><Relationship Id="rId11" Type="http://schemas.openxmlformats.org/officeDocument/2006/relationships/table" Target="../tables/table286.xml"/><Relationship Id="rId5" Type="http://schemas.openxmlformats.org/officeDocument/2006/relationships/table" Target="../tables/table280.xml"/><Relationship Id="rId15" Type="http://schemas.openxmlformats.org/officeDocument/2006/relationships/comments" Target="../comments29.xml"/><Relationship Id="rId10" Type="http://schemas.openxmlformats.org/officeDocument/2006/relationships/table" Target="../tables/table285.xml"/><Relationship Id="rId4" Type="http://schemas.openxmlformats.org/officeDocument/2006/relationships/vmlDrawing" Target="../drawings/vmlDrawing29.vml"/><Relationship Id="rId9" Type="http://schemas.openxmlformats.org/officeDocument/2006/relationships/table" Target="../tables/table284.xml"/><Relationship Id="rId14" Type="http://schemas.openxmlformats.org/officeDocument/2006/relationships/table" Target="../tables/table289.xml"/></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8" Type="http://schemas.openxmlformats.org/officeDocument/2006/relationships/table" Target="../tables/table293.xml"/><Relationship Id="rId13" Type="http://schemas.openxmlformats.org/officeDocument/2006/relationships/table" Target="../tables/table298.xml"/><Relationship Id="rId3" Type="http://schemas.openxmlformats.org/officeDocument/2006/relationships/drawing" Target="../drawings/drawing40.xml"/><Relationship Id="rId7" Type="http://schemas.openxmlformats.org/officeDocument/2006/relationships/table" Target="../tables/table292.xml"/><Relationship Id="rId12" Type="http://schemas.openxmlformats.org/officeDocument/2006/relationships/table" Target="../tables/table297.xml"/><Relationship Id="rId2" Type="http://schemas.openxmlformats.org/officeDocument/2006/relationships/printerSettings" Target="../printerSettings/printerSettings69.bin"/><Relationship Id="rId1" Type="http://schemas.openxmlformats.org/officeDocument/2006/relationships/hyperlink" Target="mailto:eddy.madrigal@inec.go.cr" TargetMode="External"/><Relationship Id="rId6" Type="http://schemas.openxmlformats.org/officeDocument/2006/relationships/table" Target="../tables/table291.xml"/><Relationship Id="rId11" Type="http://schemas.openxmlformats.org/officeDocument/2006/relationships/table" Target="../tables/table296.xml"/><Relationship Id="rId5" Type="http://schemas.openxmlformats.org/officeDocument/2006/relationships/table" Target="../tables/table290.xml"/><Relationship Id="rId15" Type="http://schemas.openxmlformats.org/officeDocument/2006/relationships/comments" Target="../comments30.xml"/><Relationship Id="rId10" Type="http://schemas.openxmlformats.org/officeDocument/2006/relationships/table" Target="../tables/table295.xml"/><Relationship Id="rId4" Type="http://schemas.openxmlformats.org/officeDocument/2006/relationships/vmlDrawing" Target="../drawings/vmlDrawing30.vml"/><Relationship Id="rId9" Type="http://schemas.openxmlformats.org/officeDocument/2006/relationships/table" Target="../tables/table294.xml"/><Relationship Id="rId14" Type="http://schemas.openxmlformats.org/officeDocument/2006/relationships/table" Target="../tables/table299.xml"/></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8" Type="http://schemas.openxmlformats.org/officeDocument/2006/relationships/table" Target="../tables/table303.xml"/><Relationship Id="rId13" Type="http://schemas.openxmlformats.org/officeDocument/2006/relationships/table" Target="../tables/table308.xml"/><Relationship Id="rId3" Type="http://schemas.openxmlformats.org/officeDocument/2006/relationships/drawing" Target="../drawings/drawing41.xml"/><Relationship Id="rId7" Type="http://schemas.openxmlformats.org/officeDocument/2006/relationships/table" Target="../tables/table302.xml"/><Relationship Id="rId12" Type="http://schemas.openxmlformats.org/officeDocument/2006/relationships/table" Target="../tables/table307.xml"/><Relationship Id="rId2" Type="http://schemas.openxmlformats.org/officeDocument/2006/relationships/printerSettings" Target="../printerSettings/printerSettings71.bin"/><Relationship Id="rId1" Type="http://schemas.openxmlformats.org/officeDocument/2006/relationships/hyperlink" Target="mailto:eddy.madrigal@inec.go.cr" TargetMode="External"/><Relationship Id="rId6" Type="http://schemas.openxmlformats.org/officeDocument/2006/relationships/table" Target="../tables/table301.xml"/><Relationship Id="rId11" Type="http://schemas.openxmlformats.org/officeDocument/2006/relationships/table" Target="../tables/table306.xml"/><Relationship Id="rId5" Type="http://schemas.openxmlformats.org/officeDocument/2006/relationships/table" Target="../tables/table300.xml"/><Relationship Id="rId15" Type="http://schemas.openxmlformats.org/officeDocument/2006/relationships/comments" Target="../comments31.xml"/><Relationship Id="rId10" Type="http://schemas.openxmlformats.org/officeDocument/2006/relationships/table" Target="../tables/table305.xml"/><Relationship Id="rId4" Type="http://schemas.openxmlformats.org/officeDocument/2006/relationships/vmlDrawing" Target="../drawings/vmlDrawing31.vml"/><Relationship Id="rId9" Type="http://schemas.openxmlformats.org/officeDocument/2006/relationships/table" Target="../tables/table304.xml"/><Relationship Id="rId14" Type="http://schemas.openxmlformats.org/officeDocument/2006/relationships/table" Target="../tables/table309.xml"/></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8" Type="http://schemas.openxmlformats.org/officeDocument/2006/relationships/table" Target="../tables/table313.xml"/><Relationship Id="rId13" Type="http://schemas.openxmlformats.org/officeDocument/2006/relationships/table" Target="../tables/table318.xml"/><Relationship Id="rId3" Type="http://schemas.openxmlformats.org/officeDocument/2006/relationships/drawing" Target="../drawings/drawing42.xml"/><Relationship Id="rId7" Type="http://schemas.openxmlformats.org/officeDocument/2006/relationships/table" Target="../tables/table312.xml"/><Relationship Id="rId12" Type="http://schemas.openxmlformats.org/officeDocument/2006/relationships/table" Target="../tables/table317.xml"/><Relationship Id="rId2" Type="http://schemas.openxmlformats.org/officeDocument/2006/relationships/printerSettings" Target="../printerSettings/printerSettings73.bin"/><Relationship Id="rId1" Type="http://schemas.openxmlformats.org/officeDocument/2006/relationships/hyperlink" Target="mailto:eddy.madrigal@inec.go.cr" TargetMode="External"/><Relationship Id="rId6" Type="http://schemas.openxmlformats.org/officeDocument/2006/relationships/table" Target="../tables/table311.xml"/><Relationship Id="rId11" Type="http://schemas.openxmlformats.org/officeDocument/2006/relationships/table" Target="../tables/table316.xml"/><Relationship Id="rId5" Type="http://schemas.openxmlformats.org/officeDocument/2006/relationships/table" Target="../tables/table310.xml"/><Relationship Id="rId15" Type="http://schemas.openxmlformats.org/officeDocument/2006/relationships/comments" Target="../comments32.xml"/><Relationship Id="rId10" Type="http://schemas.openxmlformats.org/officeDocument/2006/relationships/table" Target="../tables/table315.xml"/><Relationship Id="rId4" Type="http://schemas.openxmlformats.org/officeDocument/2006/relationships/vmlDrawing" Target="../drawings/vmlDrawing32.vml"/><Relationship Id="rId9" Type="http://schemas.openxmlformats.org/officeDocument/2006/relationships/table" Target="../tables/table314.xml"/><Relationship Id="rId14" Type="http://schemas.openxmlformats.org/officeDocument/2006/relationships/table" Target="../tables/table319.xml"/></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8" Type="http://schemas.openxmlformats.org/officeDocument/2006/relationships/table" Target="../tables/table323.xml"/><Relationship Id="rId13" Type="http://schemas.openxmlformats.org/officeDocument/2006/relationships/table" Target="../tables/table328.xml"/><Relationship Id="rId3" Type="http://schemas.openxmlformats.org/officeDocument/2006/relationships/drawing" Target="../drawings/drawing43.xml"/><Relationship Id="rId7" Type="http://schemas.openxmlformats.org/officeDocument/2006/relationships/table" Target="../tables/table322.xml"/><Relationship Id="rId12" Type="http://schemas.openxmlformats.org/officeDocument/2006/relationships/table" Target="../tables/table327.xml"/><Relationship Id="rId2" Type="http://schemas.openxmlformats.org/officeDocument/2006/relationships/printerSettings" Target="../printerSettings/printerSettings75.bin"/><Relationship Id="rId1" Type="http://schemas.openxmlformats.org/officeDocument/2006/relationships/hyperlink" Target="mailto:jzeledon@da.go.cr" TargetMode="External"/><Relationship Id="rId6" Type="http://schemas.openxmlformats.org/officeDocument/2006/relationships/table" Target="../tables/table321.xml"/><Relationship Id="rId11" Type="http://schemas.openxmlformats.org/officeDocument/2006/relationships/table" Target="../tables/table326.xml"/><Relationship Id="rId5" Type="http://schemas.openxmlformats.org/officeDocument/2006/relationships/table" Target="../tables/table320.xml"/><Relationship Id="rId15" Type="http://schemas.openxmlformats.org/officeDocument/2006/relationships/comments" Target="../comments33.xml"/><Relationship Id="rId10" Type="http://schemas.openxmlformats.org/officeDocument/2006/relationships/table" Target="../tables/table325.xml"/><Relationship Id="rId4" Type="http://schemas.openxmlformats.org/officeDocument/2006/relationships/vmlDrawing" Target="../drawings/vmlDrawing33.vml"/><Relationship Id="rId9" Type="http://schemas.openxmlformats.org/officeDocument/2006/relationships/table" Target="../tables/table324.xml"/><Relationship Id="rId14" Type="http://schemas.openxmlformats.org/officeDocument/2006/relationships/table" Target="../tables/table329.xml"/></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8" Type="http://schemas.openxmlformats.org/officeDocument/2006/relationships/table" Target="../tables/table333.xml"/><Relationship Id="rId13" Type="http://schemas.openxmlformats.org/officeDocument/2006/relationships/table" Target="../tables/table338.xml"/><Relationship Id="rId3" Type="http://schemas.openxmlformats.org/officeDocument/2006/relationships/drawing" Target="../drawings/drawing44.xml"/><Relationship Id="rId7" Type="http://schemas.openxmlformats.org/officeDocument/2006/relationships/table" Target="../tables/table332.xml"/><Relationship Id="rId12" Type="http://schemas.openxmlformats.org/officeDocument/2006/relationships/table" Target="../tables/table337.xml"/><Relationship Id="rId2" Type="http://schemas.openxmlformats.org/officeDocument/2006/relationships/printerSettings" Target="../printerSettings/printerSettings77.bin"/><Relationship Id="rId1" Type="http://schemas.openxmlformats.org/officeDocument/2006/relationships/hyperlink" Target="mailto:eddy.madrigal@inec.go.cr" TargetMode="External"/><Relationship Id="rId6" Type="http://schemas.openxmlformats.org/officeDocument/2006/relationships/table" Target="../tables/table331.xml"/><Relationship Id="rId11" Type="http://schemas.openxmlformats.org/officeDocument/2006/relationships/table" Target="../tables/table336.xml"/><Relationship Id="rId5" Type="http://schemas.openxmlformats.org/officeDocument/2006/relationships/table" Target="../tables/table330.xml"/><Relationship Id="rId15" Type="http://schemas.openxmlformats.org/officeDocument/2006/relationships/comments" Target="../comments34.xml"/><Relationship Id="rId10" Type="http://schemas.openxmlformats.org/officeDocument/2006/relationships/table" Target="../tables/table335.xml"/><Relationship Id="rId4" Type="http://schemas.openxmlformats.org/officeDocument/2006/relationships/vmlDrawing" Target="../drawings/vmlDrawing34.vml"/><Relationship Id="rId9" Type="http://schemas.openxmlformats.org/officeDocument/2006/relationships/table" Target="../tables/table334.xml"/><Relationship Id="rId14" Type="http://schemas.openxmlformats.org/officeDocument/2006/relationships/table" Target="../tables/table339.xml"/></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8" Type="http://schemas.openxmlformats.org/officeDocument/2006/relationships/table" Target="../tables/table343.xml"/><Relationship Id="rId13" Type="http://schemas.openxmlformats.org/officeDocument/2006/relationships/table" Target="../tables/table348.xml"/><Relationship Id="rId3" Type="http://schemas.openxmlformats.org/officeDocument/2006/relationships/drawing" Target="../drawings/drawing45.xml"/><Relationship Id="rId7" Type="http://schemas.openxmlformats.org/officeDocument/2006/relationships/table" Target="../tables/table342.xml"/><Relationship Id="rId12" Type="http://schemas.openxmlformats.org/officeDocument/2006/relationships/table" Target="../tables/table347.xml"/><Relationship Id="rId2" Type="http://schemas.openxmlformats.org/officeDocument/2006/relationships/printerSettings" Target="../printerSettings/printerSettings79.bin"/><Relationship Id="rId1" Type="http://schemas.openxmlformats.org/officeDocument/2006/relationships/hyperlink" Target="mailto:salazarvl@bccr.fi.cr" TargetMode="External"/><Relationship Id="rId6" Type="http://schemas.openxmlformats.org/officeDocument/2006/relationships/table" Target="../tables/table341.xml"/><Relationship Id="rId11" Type="http://schemas.openxmlformats.org/officeDocument/2006/relationships/table" Target="../tables/table346.xml"/><Relationship Id="rId5" Type="http://schemas.openxmlformats.org/officeDocument/2006/relationships/table" Target="../tables/table340.xml"/><Relationship Id="rId15" Type="http://schemas.openxmlformats.org/officeDocument/2006/relationships/comments" Target="../comments35.xml"/><Relationship Id="rId10" Type="http://schemas.openxmlformats.org/officeDocument/2006/relationships/table" Target="../tables/table345.xml"/><Relationship Id="rId4" Type="http://schemas.openxmlformats.org/officeDocument/2006/relationships/vmlDrawing" Target="../drawings/vmlDrawing35.vml"/><Relationship Id="rId9" Type="http://schemas.openxmlformats.org/officeDocument/2006/relationships/table" Target="../tables/table344.xml"/><Relationship Id="rId14" Type="http://schemas.openxmlformats.org/officeDocument/2006/relationships/table" Target="../tables/table349.xml"/></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3" Type="http://schemas.openxmlformats.org/officeDocument/2006/relationships/drawing" Target="../drawings/drawing48.xml"/><Relationship Id="rId2" Type="http://schemas.openxmlformats.org/officeDocument/2006/relationships/printerSettings" Target="../printerSettings/printerSettings83.bin"/><Relationship Id="rId1" Type="http://schemas.openxmlformats.org/officeDocument/2006/relationships/hyperlink" Target="mailto:eddy.madrigal@inec.go.cr" TargetMode="External"/><Relationship Id="rId5" Type="http://schemas.openxmlformats.org/officeDocument/2006/relationships/comments" Target="../comments36.xml"/><Relationship Id="rId4" Type="http://schemas.openxmlformats.org/officeDocument/2006/relationships/vmlDrawing" Target="../drawings/vmlDrawing36.vml"/></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3" Type="http://schemas.openxmlformats.org/officeDocument/2006/relationships/drawing" Target="../drawings/drawing49.xml"/><Relationship Id="rId2" Type="http://schemas.openxmlformats.org/officeDocument/2006/relationships/printerSettings" Target="../printerSettings/printerSettings85.bin"/><Relationship Id="rId1" Type="http://schemas.openxmlformats.org/officeDocument/2006/relationships/hyperlink" Target="mailto:eddy.madrigal@inec.go.cr" TargetMode="External"/><Relationship Id="rId5" Type="http://schemas.openxmlformats.org/officeDocument/2006/relationships/comments" Target="../comments37.xml"/><Relationship Id="rId4" Type="http://schemas.openxmlformats.org/officeDocument/2006/relationships/vmlDrawing" Target="../drawings/vmlDrawing37.vml"/></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8" Type="http://schemas.openxmlformats.org/officeDocument/2006/relationships/table" Target="../tables/table353.xml"/><Relationship Id="rId13" Type="http://schemas.openxmlformats.org/officeDocument/2006/relationships/table" Target="../tables/table358.xml"/><Relationship Id="rId3" Type="http://schemas.openxmlformats.org/officeDocument/2006/relationships/drawing" Target="../drawings/drawing51.xml"/><Relationship Id="rId7" Type="http://schemas.openxmlformats.org/officeDocument/2006/relationships/table" Target="../tables/table352.xml"/><Relationship Id="rId12" Type="http://schemas.openxmlformats.org/officeDocument/2006/relationships/table" Target="../tables/table357.xml"/><Relationship Id="rId2" Type="http://schemas.openxmlformats.org/officeDocument/2006/relationships/printerSettings" Target="../printerSettings/printerSettings88.bin"/><Relationship Id="rId1" Type="http://schemas.openxmlformats.org/officeDocument/2006/relationships/hyperlink" Target="mailto:eddy.madrigal@inec.go.cr" TargetMode="External"/><Relationship Id="rId6" Type="http://schemas.openxmlformats.org/officeDocument/2006/relationships/table" Target="../tables/table351.xml"/><Relationship Id="rId11" Type="http://schemas.openxmlformats.org/officeDocument/2006/relationships/table" Target="../tables/table356.xml"/><Relationship Id="rId5" Type="http://schemas.openxmlformats.org/officeDocument/2006/relationships/table" Target="../tables/table350.xml"/><Relationship Id="rId15" Type="http://schemas.openxmlformats.org/officeDocument/2006/relationships/comments" Target="../comments38.xml"/><Relationship Id="rId10" Type="http://schemas.openxmlformats.org/officeDocument/2006/relationships/table" Target="../tables/table355.xml"/><Relationship Id="rId4" Type="http://schemas.openxmlformats.org/officeDocument/2006/relationships/vmlDrawing" Target="../drawings/vmlDrawing38.vml"/><Relationship Id="rId9" Type="http://schemas.openxmlformats.org/officeDocument/2006/relationships/table" Target="../tables/table354.xml"/><Relationship Id="rId14" Type="http://schemas.openxmlformats.org/officeDocument/2006/relationships/table" Target="../tables/table359.xml"/></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8" Type="http://schemas.openxmlformats.org/officeDocument/2006/relationships/table" Target="../tables/table363.xml"/><Relationship Id="rId13" Type="http://schemas.openxmlformats.org/officeDocument/2006/relationships/table" Target="../tables/table368.xml"/><Relationship Id="rId3" Type="http://schemas.openxmlformats.org/officeDocument/2006/relationships/drawing" Target="../drawings/drawing52.xml"/><Relationship Id="rId7" Type="http://schemas.openxmlformats.org/officeDocument/2006/relationships/table" Target="../tables/table362.xml"/><Relationship Id="rId12" Type="http://schemas.openxmlformats.org/officeDocument/2006/relationships/table" Target="../tables/table367.xml"/><Relationship Id="rId2" Type="http://schemas.openxmlformats.org/officeDocument/2006/relationships/printerSettings" Target="../printerSettings/printerSettings90.bin"/><Relationship Id="rId1" Type="http://schemas.openxmlformats.org/officeDocument/2006/relationships/hyperlink" Target="mailto:jzeledon@ga.go.cr" TargetMode="External"/><Relationship Id="rId6" Type="http://schemas.openxmlformats.org/officeDocument/2006/relationships/table" Target="../tables/table361.xml"/><Relationship Id="rId11" Type="http://schemas.openxmlformats.org/officeDocument/2006/relationships/table" Target="../tables/table366.xml"/><Relationship Id="rId5" Type="http://schemas.openxmlformats.org/officeDocument/2006/relationships/table" Target="../tables/table360.xml"/><Relationship Id="rId15" Type="http://schemas.openxmlformats.org/officeDocument/2006/relationships/comments" Target="../comments39.xml"/><Relationship Id="rId10" Type="http://schemas.openxmlformats.org/officeDocument/2006/relationships/table" Target="../tables/table365.xml"/><Relationship Id="rId4" Type="http://schemas.openxmlformats.org/officeDocument/2006/relationships/vmlDrawing" Target="../drawings/vmlDrawing39.vml"/><Relationship Id="rId9" Type="http://schemas.openxmlformats.org/officeDocument/2006/relationships/table" Target="../tables/table364.xml"/><Relationship Id="rId14" Type="http://schemas.openxmlformats.org/officeDocument/2006/relationships/table" Target="../tables/table369.xml"/></Relationships>
</file>

<file path=xl/worksheets/_rels/sheet92.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8" Type="http://schemas.openxmlformats.org/officeDocument/2006/relationships/table" Target="../tables/table373.xml"/><Relationship Id="rId13" Type="http://schemas.openxmlformats.org/officeDocument/2006/relationships/table" Target="../tables/table378.xml"/><Relationship Id="rId3" Type="http://schemas.openxmlformats.org/officeDocument/2006/relationships/drawing" Target="../drawings/drawing53.xml"/><Relationship Id="rId7" Type="http://schemas.openxmlformats.org/officeDocument/2006/relationships/table" Target="../tables/table372.xml"/><Relationship Id="rId12" Type="http://schemas.openxmlformats.org/officeDocument/2006/relationships/table" Target="../tables/table377.xml"/><Relationship Id="rId2" Type="http://schemas.openxmlformats.org/officeDocument/2006/relationships/printerSettings" Target="../printerSettings/printerSettings92.bin"/><Relationship Id="rId1" Type="http://schemas.openxmlformats.org/officeDocument/2006/relationships/hyperlink" Target="mailto:eddy.madrigal@inec.go.cr" TargetMode="External"/><Relationship Id="rId6" Type="http://schemas.openxmlformats.org/officeDocument/2006/relationships/table" Target="../tables/table371.xml"/><Relationship Id="rId11" Type="http://schemas.openxmlformats.org/officeDocument/2006/relationships/table" Target="../tables/table376.xml"/><Relationship Id="rId5" Type="http://schemas.openxmlformats.org/officeDocument/2006/relationships/table" Target="../tables/table370.xml"/><Relationship Id="rId15" Type="http://schemas.openxmlformats.org/officeDocument/2006/relationships/comments" Target="../comments40.xml"/><Relationship Id="rId10" Type="http://schemas.openxmlformats.org/officeDocument/2006/relationships/table" Target="../tables/table375.xml"/><Relationship Id="rId4" Type="http://schemas.openxmlformats.org/officeDocument/2006/relationships/vmlDrawing" Target="../drawings/vmlDrawing40.vml"/><Relationship Id="rId9" Type="http://schemas.openxmlformats.org/officeDocument/2006/relationships/table" Target="../tables/table374.xml"/><Relationship Id="rId14" Type="http://schemas.openxmlformats.org/officeDocument/2006/relationships/table" Target="../tables/table379.xml"/></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3" Type="http://schemas.openxmlformats.org/officeDocument/2006/relationships/drawing" Target="../drawings/drawing58.xml"/><Relationship Id="rId2" Type="http://schemas.openxmlformats.org/officeDocument/2006/relationships/printerSettings" Target="../printerSettings/printerSettings95.bin"/><Relationship Id="rId1" Type="http://schemas.openxmlformats.org/officeDocument/2006/relationships/hyperlink" Target="https://unstats.un.org/sdgs/metadata/files/Metadata-06-01-01.pdf" TargetMode="External"/></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3" Type="http://schemas.openxmlformats.org/officeDocument/2006/relationships/drawing" Target="../drawings/drawing61.xml"/><Relationship Id="rId2" Type="http://schemas.openxmlformats.org/officeDocument/2006/relationships/printerSettings" Target="../printerSettings/printerSettings97.bin"/><Relationship Id="rId1" Type="http://schemas.openxmlformats.org/officeDocument/2006/relationships/hyperlink" Target="https://unstats.un.org/sdgs/metadata/files/Metadata-06-02-01.pdf" TargetMode="External"/></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printerSettings" Target="../printerSettings/printerSettings99.bin"/><Relationship Id="rId1" Type="http://schemas.openxmlformats.org/officeDocument/2006/relationships/hyperlink" Target="https://unstats.un.org/sdgs/metadata/files/Metadata-06-02-01.pdf" TargetMode="External"/></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3" Type="http://schemas.openxmlformats.org/officeDocument/2006/relationships/drawing" Target="../drawings/drawing63.xml"/><Relationship Id="rId2" Type="http://schemas.openxmlformats.org/officeDocument/2006/relationships/printerSettings" Target="../printerSettings/printerSettings101.bin"/><Relationship Id="rId1" Type="http://schemas.openxmlformats.org/officeDocument/2006/relationships/hyperlink" Target="https://unstats.un.org/sdgs/metadata/files/Metadata-06-03-01.pdf" TargetMode="External"/></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3" Type="http://schemas.openxmlformats.org/officeDocument/2006/relationships/drawing" Target="../drawings/drawing65.xml"/><Relationship Id="rId2" Type="http://schemas.openxmlformats.org/officeDocument/2006/relationships/printerSettings" Target="../printerSettings/printerSettings103.bin"/><Relationship Id="rId1" Type="http://schemas.openxmlformats.org/officeDocument/2006/relationships/hyperlink" Target="mailto:jzeledon@da.go.cr" TargetMode="External"/></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3" Type="http://schemas.openxmlformats.org/officeDocument/2006/relationships/hyperlink" Target="mailto:salazarvl@bccr.fi.cr" TargetMode="External"/><Relationship Id="rId2" Type="http://schemas.openxmlformats.org/officeDocument/2006/relationships/hyperlink" Target="mailto:alvaradoqi@bccr.fi.cr" TargetMode="External"/><Relationship Id="rId1" Type="http://schemas.openxmlformats.org/officeDocument/2006/relationships/hyperlink" Target="https://unstats.un.org/sdgs/metadata/files/Metadata-06-04-01.pdf" TargetMode="External"/><Relationship Id="rId6" Type="http://schemas.openxmlformats.org/officeDocument/2006/relationships/drawing" Target="../drawings/drawing70.xml"/><Relationship Id="rId5" Type="http://schemas.openxmlformats.org/officeDocument/2006/relationships/printerSettings" Target="../printerSettings/printerSettings105.bin"/><Relationship Id="rId4" Type="http://schemas.openxmlformats.org/officeDocument/2006/relationships/hyperlink" Target="mailto:VARGASCH@bccr.fi.cr" TargetMode="External"/></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3" Type="http://schemas.openxmlformats.org/officeDocument/2006/relationships/printerSettings" Target="../printerSettings/printerSettings107.bin"/><Relationship Id="rId2" Type="http://schemas.openxmlformats.org/officeDocument/2006/relationships/hyperlink" Target="mailto:jzeledon@da.go.cr" TargetMode="External"/><Relationship Id="rId1" Type="http://schemas.openxmlformats.org/officeDocument/2006/relationships/hyperlink" Target="mailto:jzeledon@da.go.cr" TargetMode="External"/><Relationship Id="rId4" Type="http://schemas.openxmlformats.org/officeDocument/2006/relationships/drawing" Target="../drawings/drawing75.xml"/></Relationships>
</file>

<file path=xl/worksheets/_rels/sheet109.xml.rels><?xml version="1.0" encoding="UTF-8" standalone="yes"?>
<Relationships xmlns="http://schemas.openxmlformats.org/package/2006/relationships"><Relationship Id="rId2" Type="http://schemas.openxmlformats.org/officeDocument/2006/relationships/printerSettings" Target="../printerSettings/printerSettings108.bin"/><Relationship Id="rId1" Type="http://schemas.openxmlformats.org/officeDocument/2006/relationships/hyperlink" Target="http://unesdoc.unesco.org/images/0023/002345/234514E.pdf" TargetMode="External"/></Relationships>
</file>

<file path=xl/worksheets/_rels/sheet110.xml.rels><?xml version="1.0" encoding="UTF-8" standalone="yes"?>
<Relationships xmlns="http://schemas.openxmlformats.org/package/2006/relationships"><Relationship Id="rId3" Type="http://schemas.openxmlformats.org/officeDocument/2006/relationships/printerSettings" Target="../printerSettings/printerSettings109.bin"/><Relationship Id="rId2" Type="http://schemas.openxmlformats.org/officeDocument/2006/relationships/hyperlink" Target="mailto:jzeledon@da.go.cr" TargetMode="External"/><Relationship Id="rId1" Type="http://schemas.openxmlformats.org/officeDocument/2006/relationships/hyperlink" Target="https://unstats.un.org/sdgs/metadata/files/Metadata-06-05-01.pdf" TargetMode="External"/></Relationships>
</file>

<file path=xl/worksheets/_rels/sheet111.xml.rels><?xml version="1.0" encoding="UTF-8" standalone="yes"?>
<Relationships xmlns="http://schemas.openxmlformats.org/package/2006/relationships"><Relationship Id="rId1" Type="http://schemas.openxmlformats.org/officeDocument/2006/relationships/printerSettings" Target="../printerSettings/printerSettings110.bin"/></Relationships>
</file>

<file path=xl/worksheets/_rels/sheet112.xml.rels><?xml version="1.0" encoding="UTF-8" standalone="yes"?>
<Relationships xmlns="http://schemas.openxmlformats.org/package/2006/relationships"><Relationship Id="rId3" Type="http://schemas.openxmlformats.org/officeDocument/2006/relationships/printerSettings" Target="../printerSettings/printerSettings111.bin"/><Relationship Id="rId2" Type="http://schemas.openxmlformats.org/officeDocument/2006/relationships/hyperlink" Target="mailto:jzeledon@da.go.cr" TargetMode="External"/><Relationship Id="rId1" Type="http://schemas.openxmlformats.org/officeDocument/2006/relationships/hyperlink" Target="https://unstats.un.org/sdgs/metadata/files/Metadata-06-05-02.pdf" TargetMode="External"/></Relationships>
</file>

<file path=xl/worksheets/_rels/sheet113.xml.rels><?xml version="1.0" encoding="UTF-8" standalone="yes"?>
<Relationships xmlns="http://schemas.openxmlformats.org/package/2006/relationships"><Relationship Id="rId1" Type="http://schemas.openxmlformats.org/officeDocument/2006/relationships/printerSettings" Target="../printerSettings/printerSettings112.bin"/></Relationships>
</file>

<file path=xl/worksheets/_rels/sheet114.xml.rels><?xml version="1.0" encoding="UTF-8" standalone="yes"?>
<Relationships xmlns="http://schemas.openxmlformats.org/package/2006/relationships"><Relationship Id="rId2" Type="http://schemas.openxmlformats.org/officeDocument/2006/relationships/printerSettings" Target="../printerSettings/printerSettings113.bin"/><Relationship Id="rId1" Type="http://schemas.openxmlformats.org/officeDocument/2006/relationships/hyperlink" Target="https://unstats.un.org/sdgs/metadata/files/Metadata-06-0B-01.pdf" TargetMode="External"/></Relationships>
</file>

<file path=xl/worksheets/_rels/sheet115.xml.rels><?xml version="1.0" encoding="UTF-8" standalone="yes"?>
<Relationships xmlns="http://schemas.openxmlformats.org/package/2006/relationships"><Relationship Id="rId1" Type="http://schemas.openxmlformats.org/officeDocument/2006/relationships/printerSettings" Target="../printerSettings/printerSettings114.bin"/></Relationships>
</file>

<file path=xl/worksheets/_rels/sheet116.xml.rels><?xml version="1.0" encoding="UTF-8" standalone="yes"?>
<Relationships xmlns="http://schemas.openxmlformats.org/package/2006/relationships"><Relationship Id="rId8" Type="http://schemas.openxmlformats.org/officeDocument/2006/relationships/table" Target="../tables/table383.xml"/><Relationship Id="rId13" Type="http://schemas.openxmlformats.org/officeDocument/2006/relationships/table" Target="../tables/table388.xml"/><Relationship Id="rId3" Type="http://schemas.openxmlformats.org/officeDocument/2006/relationships/drawing" Target="../drawings/drawing76.xml"/><Relationship Id="rId7" Type="http://schemas.openxmlformats.org/officeDocument/2006/relationships/table" Target="../tables/table382.xml"/><Relationship Id="rId12" Type="http://schemas.openxmlformats.org/officeDocument/2006/relationships/table" Target="../tables/table387.xml"/><Relationship Id="rId2" Type="http://schemas.openxmlformats.org/officeDocument/2006/relationships/printerSettings" Target="../printerSettings/printerSettings115.bin"/><Relationship Id="rId1" Type="http://schemas.openxmlformats.org/officeDocument/2006/relationships/hyperlink" Target="mailto:salazarvl@bccr.fi.cr" TargetMode="External"/><Relationship Id="rId6" Type="http://schemas.openxmlformats.org/officeDocument/2006/relationships/table" Target="../tables/table381.xml"/><Relationship Id="rId11" Type="http://schemas.openxmlformats.org/officeDocument/2006/relationships/table" Target="../tables/table386.xml"/><Relationship Id="rId5" Type="http://schemas.openxmlformats.org/officeDocument/2006/relationships/table" Target="../tables/table380.xml"/><Relationship Id="rId15" Type="http://schemas.openxmlformats.org/officeDocument/2006/relationships/comments" Target="../comments41.xml"/><Relationship Id="rId10" Type="http://schemas.openxmlformats.org/officeDocument/2006/relationships/table" Target="../tables/table385.xml"/><Relationship Id="rId4" Type="http://schemas.openxmlformats.org/officeDocument/2006/relationships/vmlDrawing" Target="../drawings/vmlDrawing41.vml"/><Relationship Id="rId9" Type="http://schemas.openxmlformats.org/officeDocument/2006/relationships/table" Target="../tables/table384.xml"/><Relationship Id="rId14" Type="http://schemas.openxmlformats.org/officeDocument/2006/relationships/table" Target="../tables/table38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A1:Q28"/>
  <sheetViews>
    <sheetView tabSelected="1" zoomScale="70" zoomScaleNormal="70" workbookViewId="0"/>
  </sheetViews>
  <sheetFormatPr baseColWidth="10" defaultColWidth="10.81640625" defaultRowHeight="14.5" x14ac:dyDescent="0.35"/>
  <cols>
    <col min="1" max="1" width="18.81640625" style="534" customWidth="1"/>
    <col min="2" max="16384" width="10.81640625" style="534"/>
  </cols>
  <sheetData>
    <row r="1" spans="1:17" s="532" customFormat="1" ht="25.5" customHeight="1" x14ac:dyDescent="0.35">
      <c r="A1" s="702" t="s">
        <v>77</v>
      </c>
    </row>
    <row r="2" spans="1:17" s="532" customFormat="1" x14ac:dyDescent="0.35">
      <c r="A2" s="533"/>
    </row>
    <row r="3" spans="1:17" s="532" customFormat="1" x14ac:dyDescent="0.35">
      <c r="A3" s="533"/>
    </row>
    <row r="4" spans="1:17" s="532" customFormat="1" x14ac:dyDescent="0.35">
      <c r="A4" s="533"/>
    </row>
    <row r="5" spans="1:17" s="532" customFormat="1" x14ac:dyDescent="0.35"/>
    <row r="6" spans="1:17" ht="6" customHeight="1" thickBot="1" x14ac:dyDescent="0.4">
      <c r="C6" s="535"/>
      <c r="D6" s="535"/>
      <c r="E6" s="535"/>
      <c r="F6" s="535"/>
      <c r="G6" s="535"/>
      <c r="H6" s="535"/>
      <c r="I6" s="535"/>
      <c r="J6" s="535"/>
      <c r="K6" s="535"/>
      <c r="L6" s="535"/>
      <c r="M6" s="535"/>
      <c r="N6" s="535"/>
      <c r="O6" s="535"/>
      <c r="P6" s="535"/>
      <c r="Q6" s="535"/>
    </row>
    <row r="7" spans="1:17" ht="14.9" customHeight="1" thickTop="1" x14ac:dyDescent="0.35">
      <c r="B7" s="1483" t="s">
        <v>3518</v>
      </c>
      <c r="C7" s="1484"/>
      <c r="D7" s="1484"/>
      <c r="E7" s="1484"/>
      <c r="F7" s="1484"/>
      <c r="G7" s="1484"/>
      <c r="H7" s="1484"/>
      <c r="I7" s="1484"/>
      <c r="J7" s="1484"/>
      <c r="K7" s="1484"/>
      <c r="L7" s="1484"/>
      <c r="M7" s="1484"/>
      <c r="N7" s="1485"/>
      <c r="O7" s="535"/>
      <c r="P7" s="535"/>
      <c r="Q7" s="535"/>
    </row>
    <row r="8" spans="1:17" ht="14.9" customHeight="1" x14ac:dyDescent="0.35">
      <c r="B8" s="1486"/>
      <c r="C8" s="1487"/>
      <c r="D8" s="1487"/>
      <c r="E8" s="1487"/>
      <c r="F8" s="1487"/>
      <c r="G8" s="1487"/>
      <c r="H8" s="1487"/>
      <c r="I8" s="1487"/>
      <c r="J8" s="1487"/>
      <c r="K8" s="1487"/>
      <c r="L8" s="1487"/>
      <c r="M8" s="1487"/>
      <c r="N8" s="1488"/>
      <c r="O8" s="535"/>
      <c r="P8" s="535"/>
      <c r="Q8" s="535"/>
    </row>
    <row r="9" spans="1:17" ht="14.9" customHeight="1" x14ac:dyDescent="0.35">
      <c r="B9" s="1486"/>
      <c r="C9" s="1487"/>
      <c r="D9" s="1487"/>
      <c r="E9" s="1487"/>
      <c r="F9" s="1487"/>
      <c r="G9" s="1487"/>
      <c r="H9" s="1487"/>
      <c r="I9" s="1487"/>
      <c r="J9" s="1487"/>
      <c r="K9" s="1487"/>
      <c r="L9" s="1487"/>
      <c r="M9" s="1487"/>
      <c r="N9" s="1488"/>
      <c r="O9" s="535"/>
      <c r="P9" s="535"/>
      <c r="Q9" s="535"/>
    </row>
    <row r="10" spans="1:17" ht="14.9" customHeight="1" x14ac:dyDescent="0.35">
      <c r="B10" s="1486"/>
      <c r="C10" s="1487"/>
      <c r="D10" s="1487"/>
      <c r="E10" s="1487"/>
      <c r="F10" s="1487"/>
      <c r="G10" s="1487"/>
      <c r="H10" s="1487"/>
      <c r="I10" s="1487"/>
      <c r="J10" s="1487"/>
      <c r="K10" s="1487"/>
      <c r="L10" s="1487"/>
      <c r="M10" s="1487"/>
      <c r="N10" s="1488"/>
      <c r="O10" s="535"/>
      <c r="P10" s="535"/>
      <c r="Q10" s="535"/>
    </row>
    <row r="11" spans="1:17" ht="14.9" customHeight="1" x14ac:dyDescent="0.35">
      <c r="B11" s="1486"/>
      <c r="C11" s="1487"/>
      <c r="D11" s="1487"/>
      <c r="E11" s="1487"/>
      <c r="F11" s="1487"/>
      <c r="G11" s="1487"/>
      <c r="H11" s="1487"/>
      <c r="I11" s="1487"/>
      <c r="J11" s="1487"/>
      <c r="K11" s="1487"/>
      <c r="L11" s="1487"/>
      <c r="M11" s="1487"/>
      <c r="N11" s="1488"/>
      <c r="O11" s="535"/>
      <c r="P11" s="535"/>
      <c r="Q11" s="535"/>
    </row>
    <row r="12" spans="1:17" ht="14.9" customHeight="1" x14ac:dyDescent="0.35">
      <c r="B12" s="1486"/>
      <c r="C12" s="1487"/>
      <c r="D12" s="1487"/>
      <c r="E12" s="1487"/>
      <c r="F12" s="1487"/>
      <c r="G12" s="1487"/>
      <c r="H12" s="1487"/>
      <c r="I12" s="1487"/>
      <c r="J12" s="1487"/>
      <c r="K12" s="1487"/>
      <c r="L12" s="1487"/>
      <c r="M12" s="1487"/>
      <c r="N12" s="1488"/>
      <c r="O12" s="535"/>
      <c r="P12" s="535"/>
      <c r="Q12" s="535"/>
    </row>
    <row r="13" spans="1:17" ht="14.9" customHeight="1" x14ac:dyDescent="0.35">
      <c r="B13" s="1486"/>
      <c r="C13" s="1487"/>
      <c r="D13" s="1487"/>
      <c r="E13" s="1487"/>
      <c r="F13" s="1487"/>
      <c r="G13" s="1487"/>
      <c r="H13" s="1487"/>
      <c r="I13" s="1487"/>
      <c r="J13" s="1487"/>
      <c r="K13" s="1487"/>
      <c r="L13" s="1487"/>
      <c r="M13" s="1487"/>
      <c r="N13" s="1488"/>
      <c r="O13" s="535"/>
      <c r="P13" s="535"/>
      <c r="Q13" s="535"/>
    </row>
    <row r="14" spans="1:17" ht="14.9" customHeight="1" x14ac:dyDescent="0.35">
      <c r="B14" s="1486"/>
      <c r="C14" s="1487"/>
      <c r="D14" s="1487"/>
      <c r="E14" s="1487"/>
      <c r="F14" s="1487"/>
      <c r="G14" s="1487"/>
      <c r="H14" s="1487"/>
      <c r="I14" s="1487"/>
      <c r="J14" s="1487"/>
      <c r="K14" s="1487"/>
      <c r="L14" s="1487"/>
      <c r="M14" s="1487"/>
      <c r="N14" s="1488"/>
      <c r="O14" s="535"/>
      <c r="P14" s="535"/>
      <c r="Q14" s="535"/>
    </row>
    <row r="15" spans="1:17" ht="14.9" customHeight="1" x14ac:dyDescent="0.35">
      <c r="B15" s="1486"/>
      <c r="C15" s="1487"/>
      <c r="D15" s="1487"/>
      <c r="E15" s="1487"/>
      <c r="F15" s="1487"/>
      <c r="G15" s="1487"/>
      <c r="H15" s="1487"/>
      <c r="I15" s="1487"/>
      <c r="J15" s="1487"/>
      <c r="K15" s="1487"/>
      <c r="L15" s="1487"/>
      <c r="M15" s="1487"/>
      <c r="N15" s="1488"/>
      <c r="O15" s="535"/>
      <c r="P15"/>
      <c r="Q15" s="535"/>
    </row>
    <row r="16" spans="1:17" ht="14.9" customHeight="1" x14ac:dyDescent="0.35">
      <c r="B16" s="1486"/>
      <c r="C16" s="1487"/>
      <c r="D16" s="1487"/>
      <c r="E16" s="1487"/>
      <c r="F16" s="1487"/>
      <c r="G16" s="1487"/>
      <c r="H16" s="1487"/>
      <c r="I16" s="1487"/>
      <c r="J16" s="1487"/>
      <c r="K16" s="1487"/>
      <c r="L16" s="1487"/>
      <c r="M16" s="1487"/>
      <c r="N16" s="1488"/>
      <c r="O16" s="535"/>
      <c r="P16" s="535"/>
      <c r="Q16" s="535"/>
    </row>
    <row r="17" spans="2:14" ht="14.9" customHeight="1" x14ac:dyDescent="0.35">
      <c r="B17" s="536"/>
      <c r="C17" s="537"/>
      <c r="D17" s="537"/>
      <c r="E17" s="537"/>
      <c r="F17" s="537"/>
      <c r="G17" s="537"/>
      <c r="H17" s="537"/>
      <c r="I17" s="537"/>
      <c r="J17" s="537"/>
      <c r="K17" s="537"/>
      <c r="L17" s="537"/>
      <c r="M17" s="537"/>
      <c r="N17" s="538"/>
    </row>
    <row r="18" spans="2:14" ht="14.9" customHeight="1" x14ac:dyDescent="0.35">
      <c r="B18" s="536"/>
      <c r="C18" s="537"/>
      <c r="D18" s="537"/>
      <c r="E18" s="537"/>
      <c r="F18" s="537"/>
      <c r="G18" s="537"/>
      <c r="H18" s="537"/>
      <c r="I18" s="537"/>
      <c r="J18" s="537"/>
      <c r="K18" s="537"/>
      <c r="L18" s="537"/>
      <c r="M18" s="537"/>
      <c r="N18" s="538"/>
    </row>
    <row r="19" spans="2:14" ht="14.9" customHeight="1" x14ac:dyDescent="0.35">
      <c r="B19" s="536"/>
      <c r="C19" s="537"/>
      <c r="D19" s="537"/>
      <c r="E19" s="537"/>
      <c r="F19" s="537"/>
      <c r="G19" s="537"/>
      <c r="H19" s="537"/>
      <c r="I19" s="537"/>
      <c r="J19" s="537"/>
      <c r="K19" s="537"/>
      <c r="L19" s="537"/>
      <c r="M19" s="537"/>
      <c r="N19" s="538"/>
    </row>
    <row r="20" spans="2:14" ht="14.9" customHeight="1" x14ac:dyDescent="0.35">
      <c r="B20" s="536"/>
      <c r="C20" s="537"/>
      <c r="D20" s="537"/>
      <c r="E20" s="537"/>
      <c r="F20"/>
      <c r="G20" s="537"/>
      <c r="H20" s="537"/>
      <c r="I20" s="537"/>
      <c r="J20" s="537"/>
      <c r="K20" s="537"/>
      <c r="L20" s="537"/>
      <c r="M20" s="537"/>
      <c r="N20" s="538"/>
    </row>
    <row r="21" spans="2:14" ht="15" customHeight="1" x14ac:dyDescent="0.35">
      <c r="B21" s="536"/>
      <c r="C21" s="537"/>
      <c r="D21" s="537"/>
      <c r="E21" s="537"/>
      <c r="F21" s="537"/>
      <c r="G21" s="537"/>
      <c r="H21" s="537"/>
      <c r="I21" s="537"/>
      <c r="J21" s="537"/>
      <c r="K21" s="537"/>
      <c r="L21" s="537"/>
      <c r="M21" s="537"/>
      <c r="N21" s="538"/>
    </row>
    <row r="22" spans="2:14" x14ac:dyDescent="0.35">
      <c r="B22" s="541"/>
      <c r="C22" s="539"/>
      <c r="D22" s="539"/>
      <c r="E22" s="539"/>
      <c r="F22" s="539"/>
      <c r="G22" s="539"/>
      <c r="H22" s="539"/>
      <c r="I22" s="539"/>
      <c r="J22" s="539"/>
      <c r="K22" s="539"/>
      <c r="L22" s="539"/>
      <c r="M22" s="539"/>
      <c r="N22" s="542"/>
    </row>
    <row r="23" spans="2:14" x14ac:dyDescent="0.35">
      <c r="B23" s="541"/>
      <c r="C23" s="539"/>
      <c r="D23" s="539"/>
      <c r="E23" s="539"/>
      <c r="F23" s="539"/>
      <c r="G23" s="539"/>
      <c r="H23" s="539"/>
      <c r="I23" s="539"/>
      <c r="J23" s="539"/>
      <c r="K23" s="539"/>
      <c r="L23" s="539"/>
      <c r="M23" s="539"/>
      <c r="N23" s="542"/>
    </row>
    <row r="24" spans="2:14" x14ac:dyDescent="0.35">
      <c r="B24" s="541"/>
      <c r="C24" s="539"/>
      <c r="D24" s="539"/>
      <c r="E24" s="539"/>
      <c r="F24" s="539"/>
      <c r="G24" s="539"/>
      <c r="H24" s="539"/>
      <c r="I24" s="539"/>
      <c r="J24" s="539"/>
      <c r="K24" s="539"/>
      <c r="L24" s="539"/>
      <c r="M24" s="539"/>
      <c r="N24" s="542"/>
    </row>
    <row r="25" spans="2:14" x14ac:dyDescent="0.35">
      <c r="B25" s="541"/>
      <c r="C25" s="539"/>
      <c r="D25" s="539"/>
      <c r="E25" s="539"/>
      <c r="F25" s="539"/>
      <c r="G25" s="539"/>
      <c r="H25" s="539"/>
      <c r="I25" s="539"/>
      <c r="J25" s="539"/>
      <c r="K25" s="539"/>
      <c r="L25" s="539"/>
      <c r="M25" s="539"/>
      <c r="N25" s="542"/>
    </row>
    <row r="26" spans="2:14" x14ac:dyDescent="0.35">
      <c r="B26" s="541"/>
      <c r="C26" s="539"/>
      <c r="D26" s="539"/>
      <c r="E26" s="539"/>
      <c r="F26" s="539"/>
      <c r="G26" s="539"/>
      <c r="H26" s="539"/>
      <c r="I26" s="539"/>
      <c r="J26" s="539"/>
      <c r="K26" s="539"/>
      <c r="L26" s="539"/>
      <c r="M26" s="539"/>
      <c r="N26" s="542"/>
    </row>
    <row r="27" spans="2:14" ht="15" thickBot="1" x14ac:dyDescent="0.4">
      <c r="B27" s="543"/>
      <c r="C27" s="540"/>
      <c r="D27" s="540"/>
      <c r="E27" s="540"/>
      <c r="F27" s="540"/>
      <c r="G27" s="540"/>
      <c r="H27" s="540"/>
      <c r="I27" s="540"/>
      <c r="J27" s="540"/>
      <c r="K27" s="540"/>
      <c r="L27" s="540"/>
      <c r="M27" s="540"/>
      <c r="N27" s="544"/>
    </row>
    <row r="28" spans="2:14" ht="16" thickTop="1" x14ac:dyDescent="0.35">
      <c r="J28" s="667" t="s">
        <v>5218</v>
      </c>
      <c r="K28" s="667"/>
      <c r="L28" s="667"/>
      <c r="M28" s="667"/>
      <c r="N28" s="667"/>
    </row>
  </sheetData>
  <mergeCells count="1">
    <mergeCell ref="B7:N16"/>
  </mergeCells>
  <hyperlinks>
    <hyperlink ref="A1" location="Introducción!A1" display="Introducción "/>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theme="6" tint="-0.249977111117893"/>
  </sheetPr>
  <dimension ref="B1:S45"/>
  <sheetViews>
    <sheetView showGridLines="0" zoomScale="90" zoomScaleNormal="90" workbookViewId="0">
      <pane ySplit="5" topLeftCell="A6" activePane="bottomLeft" state="frozen"/>
      <selection activeCell="E24" sqref="E24"/>
      <selection pane="bottomLeft" activeCell="B7" sqref="B7"/>
    </sheetView>
  </sheetViews>
  <sheetFormatPr baseColWidth="10" defaultColWidth="11.453125" defaultRowHeight="15.5" x14ac:dyDescent="0.35"/>
  <cols>
    <col min="1" max="1" width="3.81640625" style="11" customWidth="1"/>
    <col min="2" max="2" width="17.453125" style="11" customWidth="1"/>
    <col min="3" max="3" width="18.1796875" style="11" customWidth="1"/>
    <col min="4" max="7" width="11.453125" style="11"/>
    <col min="8" max="8" width="12.453125" style="11" customWidth="1"/>
    <col min="9" max="13" width="11.453125" style="11"/>
    <col min="14" max="14" width="16.453125" style="11" customWidth="1"/>
    <col min="15" max="16384" width="11.453125" style="11"/>
  </cols>
  <sheetData>
    <row r="1" spans="2:17" s="177" customFormat="1" ht="8.9" customHeight="1" x14ac:dyDescent="0.35">
      <c r="B1" s="178"/>
      <c r="F1" s="178"/>
    </row>
    <row r="2" spans="2:17" s="177" customFormat="1" ht="15.75" customHeight="1" x14ac:dyDescent="0.35">
      <c r="B2" s="178"/>
      <c r="D2" s="179" t="s">
        <v>254</v>
      </c>
      <c r="F2" s="178"/>
    </row>
    <row r="3" spans="2:17" s="177" customFormat="1" ht="7.5" customHeight="1" x14ac:dyDescent="0.4">
      <c r="B3" s="178"/>
      <c r="D3" s="180"/>
      <c r="F3" s="178"/>
    </row>
    <row r="4" spans="2:17" s="177" customFormat="1" ht="25.5" customHeight="1" x14ac:dyDescent="0.35">
      <c r="B4" s="178"/>
      <c r="D4" s="179" t="s">
        <v>4468</v>
      </c>
      <c r="F4" s="178"/>
    </row>
    <row r="5" spans="2:17" s="177" customFormat="1" ht="31" customHeight="1" x14ac:dyDescent="0.35">
      <c r="B5" s="178"/>
      <c r="C5" s="181"/>
      <c r="D5" s="179" t="s">
        <v>5223</v>
      </c>
      <c r="E5" s="182"/>
      <c r="F5" s="178"/>
    </row>
    <row r="6" spans="2:17" ht="7.5" customHeight="1" x14ac:dyDescent="0.35">
      <c r="C6" s="194"/>
      <c r="D6" s="194"/>
      <c r="E6" s="194"/>
      <c r="F6" s="194"/>
      <c r="G6" s="194"/>
      <c r="H6" s="194"/>
      <c r="I6" s="194"/>
      <c r="J6" s="194"/>
      <c r="K6" s="194"/>
      <c r="L6" s="194"/>
      <c r="M6" s="194"/>
      <c r="N6" s="194"/>
      <c r="O6" s="194"/>
      <c r="P6" s="194"/>
      <c r="Q6" s="35"/>
    </row>
    <row r="7" spans="2:17" s="351" customFormat="1" ht="19.399999999999999" customHeight="1" x14ac:dyDescent="0.35">
      <c r="B7" s="23" t="s">
        <v>3520</v>
      </c>
      <c r="C7" s="194"/>
      <c r="D7" s="194"/>
      <c r="E7" s="194"/>
      <c r="F7" s="194"/>
      <c r="G7" s="194"/>
      <c r="H7" s="194"/>
      <c r="I7" s="194"/>
      <c r="J7" s="194"/>
      <c r="K7" s="194"/>
      <c r="L7" s="194"/>
      <c r="M7" s="194"/>
      <c r="N7" s="23" t="s">
        <v>3519</v>
      </c>
      <c r="O7" s="194"/>
      <c r="P7" s="194"/>
      <c r="Q7" s="352"/>
    </row>
    <row r="8" spans="2:17" ht="15.75" customHeight="1" x14ac:dyDescent="0.35">
      <c r="B8" s="1490" t="s">
        <v>3618</v>
      </c>
      <c r="C8" s="1490"/>
      <c r="D8" s="1490"/>
      <c r="E8" s="1490"/>
      <c r="F8" s="1490"/>
      <c r="G8" s="1490"/>
      <c r="H8" s="1490"/>
      <c r="I8" s="1490"/>
      <c r="J8" s="1490"/>
      <c r="K8" s="1490"/>
      <c r="L8" s="1490"/>
      <c r="M8" s="1490"/>
      <c r="N8" s="1490"/>
      <c r="O8" s="194"/>
      <c r="P8" s="194"/>
      <c r="Q8" s="35"/>
    </row>
    <row r="9" spans="2:17" ht="15.75" customHeight="1" x14ac:dyDescent="0.35">
      <c r="B9" s="1490"/>
      <c r="C9" s="1490"/>
      <c r="D9" s="1490"/>
      <c r="E9" s="1490"/>
      <c r="F9" s="1490"/>
      <c r="G9" s="1490"/>
      <c r="H9" s="1490"/>
      <c r="I9" s="1490"/>
      <c r="J9" s="1490"/>
      <c r="K9" s="1490"/>
      <c r="L9" s="1490"/>
      <c r="M9" s="1490"/>
      <c r="N9" s="1490"/>
      <c r="O9" s="546"/>
      <c r="P9" s="547"/>
      <c r="Q9" s="548"/>
    </row>
    <row r="10" spans="2:17" ht="11.15" customHeight="1" x14ac:dyDescent="0.35">
      <c r="B10" s="1490"/>
      <c r="C10" s="1490"/>
      <c r="D10" s="1490"/>
      <c r="E10" s="1490"/>
      <c r="F10" s="1490"/>
      <c r="G10" s="1490"/>
      <c r="H10" s="1490"/>
      <c r="I10" s="1490"/>
      <c r="J10" s="1490"/>
      <c r="K10" s="1490"/>
      <c r="L10" s="1490"/>
      <c r="M10" s="1490"/>
      <c r="N10" s="1490"/>
      <c r="O10" s="195"/>
      <c r="P10" s="195"/>
      <c r="Q10" s="35"/>
    </row>
    <row r="11" spans="2:17" ht="15.75" customHeight="1" x14ac:dyDescent="0.35">
      <c r="B11" s="1490"/>
      <c r="C11" s="1490"/>
      <c r="D11" s="1490"/>
      <c r="E11" s="1490"/>
      <c r="F11" s="1490"/>
      <c r="G11" s="1490"/>
      <c r="H11" s="1490"/>
      <c r="I11" s="1490"/>
      <c r="J11" s="1490"/>
      <c r="K11" s="1490"/>
      <c r="L11" s="1490"/>
      <c r="M11" s="1490"/>
      <c r="N11" s="1490"/>
      <c r="O11" s="195"/>
      <c r="P11" s="195"/>
      <c r="Q11" s="35"/>
    </row>
    <row r="12" spans="2:17" s="351" customFormat="1" ht="15.75" customHeight="1" x14ac:dyDescent="0.35">
      <c r="B12" s="1490"/>
      <c r="C12" s="1490"/>
      <c r="D12" s="1490"/>
      <c r="E12" s="1490"/>
      <c r="F12" s="1490"/>
      <c r="G12" s="1490"/>
      <c r="H12" s="1490"/>
      <c r="I12" s="1490"/>
      <c r="J12" s="1490"/>
      <c r="K12" s="1490"/>
      <c r="L12" s="1490"/>
      <c r="M12" s="1490"/>
      <c r="N12" s="1490"/>
      <c r="O12" s="195"/>
      <c r="P12" s="195"/>
      <c r="Q12" s="352"/>
    </row>
    <row r="13" spans="2:17" s="351" customFormat="1" ht="15.75" customHeight="1" x14ac:dyDescent="0.35">
      <c r="B13" s="1490"/>
      <c r="C13" s="1490"/>
      <c r="D13" s="1490"/>
      <c r="E13" s="1490"/>
      <c r="F13" s="1490"/>
      <c r="G13" s="1490"/>
      <c r="H13" s="1490"/>
      <c r="I13" s="1490"/>
      <c r="J13" s="1490"/>
      <c r="K13" s="1490"/>
      <c r="L13" s="1490"/>
      <c r="M13" s="1490"/>
      <c r="N13" s="1490"/>
      <c r="O13" s="195"/>
      <c r="P13" s="195"/>
      <c r="Q13" s="352"/>
    </row>
    <row r="14" spans="2:17" s="351" customFormat="1" ht="10.5" customHeight="1" x14ac:dyDescent="0.35">
      <c r="B14" s="1490"/>
      <c r="C14" s="1490"/>
      <c r="D14" s="1490"/>
      <c r="E14" s="1490"/>
      <c r="F14" s="1490"/>
      <c r="G14" s="1490"/>
      <c r="H14" s="1490"/>
      <c r="I14" s="1490"/>
      <c r="J14" s="1490"/>
      <c r="K14" s="1490"/>
      <c r="L14" s="1490"/>
      <c r="M14" s="1490"/>
      <c r="N14" s="1490"/>
      <c r="O14" s="195"/>
      <c r="P14" s="195"/>
      <c r="Q14" s="352"/>
    </row>
    <row r="15" spans="2:17" s="351" customFormat="1" ht="9" customHeight="1" x14ac:dyDescent="0.35">
      <c r="B15" s="545"/>
      <c r="C15" s="545"/>
      <c r="D15" s="545"/>
      <c r="E15" s="545"/>
      <c r="F15" s="545"/>
      <c r="G15" s="545"/>
      <c r="H15" s="545"/>
      <c r="I15" s="545"/>
      <c r="J15" s="545"/>
      <c r="K15" s="545"/>
      <c r="L15" s="545"/>
      <c r="M15" s="545"/>
      <c r="N15" s="545"/>
      <c r="O15" s="195"/>
      <c r="P15" s="195"/>
      <c r="Q15" s="352"/>
    </row>
    <row r="16" spans="2:17" ht="20.9" customHeight="1" x14ac:dyDescent="0.35">
      <c r="B16" s="1489" t="s">
        <v>1711</v>
      </c>
      <c r="C16" s="1489"/>
      <c r="D16" s="1489"/>
      <c r="E16" s="1489"/>
      <c r="F16" s="1489"/>
      <c r="G16" s="1489"/>
      <c r="H16" s="1489"/>
      <c r="I16" s="1489"/>
      <c r="J16" s="1489"/>
      <c r="K16" s="1489"/>
      <c r="L16" s="1489"/>
      <c r="M16" s="1489"/>
      <c r="N16" s="1489"/>
      <c r="O16" s="52"/>
      <c r="P16" s="52"/>
      <c r="Q16" s="35"/>
    </row>
    <row r="17" spans="2:17" ht="15.75" customHeight="1" x14ac:dyDescent="0.35">
      <c r="B17" s="1489"/>
      <c r="C17" s="1489"/>
      <c r="D17" s="1489"/>
      <c r="E17" s="1489"/>
      <c r="F17" s="1489"/>
      <c r="G17" s="1489"/>
      <c r="H17" s="1489"/>
      <c r="I17" s="1489"/>
      <c r="J17" s="1489"/>
      <c r="K17" s="1489"/>
      <c r="L17" s="1489"/>
      <c r="M17" s="1489"/>
      <c r="N17" s="1489"/>
      <c r="O17" s="47"/>
      <c r="P17" s="47"/>
      <c r="Q17" s="35"/>
    </row>
    <row r="18" spans="2:17" ht="15.75" customHeight="1" x14ac:dyDescent="0.35">
      <c r="B18" s="1489"/>
      <c r="C18" s="1489"/>
      <c r="D18" s="1489"/>
      <c r="E18" s="1489"/>
      <c r="F18" s="1489"/>
      <c r="G18" s="1489"/>
      <c r="H18" s="1489"/>
      <c r="I18" s="1489"/>
      <c r="J18" s="1489"/>
      <c r="K18" s="1489"/>
      <c r="L18" s="1489"/>
      <c r="M18" s="1489"/>
      <c r="N18" s="1489"/>
      <c r="O18" s="47"/>
      <c r="P18" s="47"/>
      <c r="Q18" s="35"/>
    </row>
    <row r="19" spans="2:17" ht="15.75" customHeight="1" x14ac:dyDescent="0.35">
      <c r="B19" s="1489"/>
      <c r="C19" s="1489"/>
      <c r="D19" s="1489"/>
      <c r="E19" s="1489"/>
      <c r="F19" s="1489"/>
      <c r="G19" s="1489"/>
      <c r="H19" s="1489"/>
      <c r="I19" s="1489"/>
      <c r="J19" s="1489"/>
      <c r="K19" s="1489"/>
      <c r="L19" s="1489"/>
      <c r="M19" s="1489"/>
      <c r="N19" s="1489"/>
      <c r="O19" s="47"/>
      <c r="P19" s="47"/>
      <c r="Q19" s="35"/>
    </row>
    <row r="20" spans="2:17" ht="15.75" customHeight="1" x14ac:dyDescent="0.35">
      <c r="B20" s="1489"/>
      <c r="C20" s="1489"/>
      <c r="D20" s="1489"/>
      <c r="E20" s="1489"/>
      <c r="F20" s="1489"/>
      <c r="G20" s="1489"/>
      <c r="H20" s="1489"/>
      <c r="I20" s="1489"/>
      <c r="J20" s="1489"/>
      <c r="K20" s="1489"/>
      <c r="L20" s="1489"/>
      <c r="M20" s="1489"/>
      <c r="N20" s="1489"/>
      <c r="O20" s="47"/>
      <c r="P20" s="47"/>
      <c r="Q20" s="35"/>
    </row>
    <row r="21" spans="2:17" ht="15.75" customHeight="1" x14ac:dyDescent="0.35">
      <c r="B21" s="1489"/>
      <c r="C21" s="1489"/>
      <c r="D21" s="1489"/>
      <c r="E21" s="1489"/>
      <c r="F21" s="1489"/>
      <c r="G21" s="1489"/>
      <c r="H21" s="1489"/>
      <c r="I21" s="1489"/>
      <c r="J21" s="1489"/>
      <c r="K21" s="1489"/>
      <c r="L21" s="1489"/>
      <c r="M21" s="1489"/>
      <c r="N21" s="1489"/>
      <c r="O21" s="47"/>
      <c r="P21" s="47"/>
      <c r="Q21" s="35"/>
    </row>
    <row r="22" spans="2:17" ht="15.75" customHeight="1" x14ac:dyDescent="0.35">
      <c r="B22" s="1489"/>
      <c r="C22" s="1489"/>
      <c r="D22" s="1489"/>
      <c r="E22" s="1489"/>
      <c r="F22" s="1489"/>
      <c r="G22" s="1489"/>
      <c r="H22" s="1489"/>
      <c r="I22" s="1489"/>
      <c r="J22" s="1489"/>
      <c r="K22" s="1489"/>
      <c r="L22" s="1489"/>
      <c r="M22" s="1489"/>
      <c r="N22" s="1489"/>
      <c r="O22" s="47"/>
      <c r="P22" s="47"/>
      <c r="Q22" s="35"/>
    </row>
    <row r="23" spans="2:17" x14ac:dyDescent="0.35">
      <c r="B23" s="170" t="s">
        <v>5</v>
      </c>
      <c r="C23" s="196"/>
      <c r="D23" s="196"/>
      <c r="E23" s="196"/>
      <c r="F23" s="196"/>
      <c r="G23" s="196"/>
      <c r="H23" s="196"/>
      <c r="I23" s="170" t="s">
        <v>8</v>
      </c>
      <c r="J23" s="196"/>
      <c r="K23" s="196"/>
      <c r="L23" s="196"/>
      <c r="M23" s="196"/>
      <c r="N23" s="196"/>
      <c r="O23" s="196"/>
      <c r="P23" s="35"/>
    </row>
    <row r="24" spans="2:17" x14ac:dyDescent="0.35">
      <c r="B24" s="35"/>
      <c r="C24" s="196" t="s">
        <v>6</v>
      </c>
      <c r="D24" s="196"/>
      <c r="E24" s="196"/>
      <c r="F24" s="196"/>
      <c r="G24" s="196"/>
      <c r="H24" s="196"/>
      <c r="I24" s="35"/>
      <c r="J24" s="196" t="s">
        <v>10</v>
      </c>
      <c r="K24" s="196"/>
      <c r="L24" s="196"/>
      <c r="M24" s="196"/>
      <c r="N24" s="196"/>
      <c r="O24" s="196"/>
      <c r="P24" s="35"/>
    </row>
    <row r="25" spans="2:17" x14ac:dyDescent="0.35">
      <c r="B25" s="35"/>
      <c r="C25" s="196" t="s">
        <v>7</v>
      </c>
      <c r="D25" s="196"/>
      <c r="E25" s="196"/>
      <c r="F25" s="196"/>
      <c r="G25" s="196"/>
      <c r="H25" s="196"/>
      <c r="I25" s="35"/>
      <c r="J25" s="196" t="s">
        <v>11</v>
      </c>
      <c r="K25" s="35"/>
      <c r="L25" s="35"/>
      <c r="M25" s="35"/>
      <c r="N25" s="35"/>
      <c r="O25" s="35"/>
      <c r="P25" s="35"/>
    </row>
    <row r="26" spans="2:17" x14ac:dyDescent="0.35">
      <c r="B26" s="35"/>
      <c r="C26" s="196" t="s">
        <v>9</v>
      </c>
      <c r="D26" s="196"/>
      <c r="E26" s="196"/>
      <c r="F26" s="196"/>
      <c r="G26" s="196"/>
      <c r="H26" s="196"/>
      <c r="I26" s="196"/>
      <c r="J26" s="35"/>
      <c r="K26" s="35"/>
      <c r="L26" s="35"/>
      <c r="M26" s="35"/>
      <c r="N26" s="35"/>
      <c r="O26" s="35"/>
      <c r="P26" s="35"/>
    </row>
    <row r="27" spans="2:17" x14ac:dyDescent="0.35">
      <c r="B27" s="197"/>
      <c r="C27" s="35"/>
      <c r="D27" s="35"/>
      <c r="E27" s="35"/>
      <c r="F27" s="35"/>
      <c r="G27" s="35"/>
      <c r="H27" s="35"/>
      <c r="I27" s="170" t="s">
        <v>14</v>
      </c>
      <c r="J27" s="35"/>
      <c r="K27" s="35"/>
      <c r="L27" s="35"/>
      <c r="M27" s="35"/>
      <c r="N27" s="35"/>
      <c r="O27" s="35"/>
      <c r="P27" s="35"/>
    </row>
    <row r="28" spans="2:17" x14ac:dyDescent="0.35">
      <c r="B28" s="170" t="s">
        <v>12</v>
      </c>
      <c r="C28" s="35"/>
      <c r="D28" s="35"/>
      <c r="E28" s="35"/>
      <c r="F28" s="35"/>
      <c r="G28" s="35"/>
      <c r="H28" s="35"/>
      <c r="I28" s="35"/>
      <c r="J28" s="196" t="s">
        <v>16</v>
      </c>
      <c r="K28" s="35"/>
      <c r="L28" s="35"/>
      <c r="M28" s="35"/>
      <c r="N28" s="35"/>
      <c r="O28" s="35"/>
      <c r="P28" s="35"/>
    </row>
    <row r="29" spans="2:17" x14ac:dyDescent="0.35">
      <c r="B29" s="35"/>
      <c r="C29" s="196" t="s">
        <v>13</v>
      </c>
      <c r="D29" s="35"/>
      <c r="E29" s="35"/>
      <c r="F29" s="35"/>
      <c r="G29" s="35"/>
      <c r="H29" s="35"/>
      <c r="I29" s="35"/>
      <c r="J29" s="196" t="s">
        <v>18</v>
      </c>
      <c r="K29" s="35"/>
      <c r="L29" s="35"/>
      <c r="M29" s="35"/>
      <c r="N29" s="35"/>
      <c r="O29" s="35"/>
      <c r="P29" s="35"/>
    </row>
    <row r="30" spans="2:17" x14ac:dyDescent="0.35">
      <c r="B30" s="35"/>
      <c r="C30" s="196" t="s">
        <v>15</v>
      </c>
      <c r="D30" s="35"/>
      <c r="E30" s="35"/>
      <c r="F30" s="35"/>
      <c r="G30" s="35"/>
      <c r="H30" s="35"/>
      <c r="I30" s="196"/>
      <c r="J30" s="35"/>
      <c r="K30" s="35"/>
      <c r="L30" s="35"/>
      <c r="M30" s="35"/>
      <c r="N30" s="35"/>
      <c r="O30" s="35"/>
      <c r="P30" s="35"/>
    </row>
    <row r="31" spans="2:17" x14ac:dyDescent="0.35">
      <c r="B31" s="35"/>
      <c r="C31" s="35" t="s">
        <v>17</v>
      </c>
      <c r="D31" s="35"/>
      <c r="E31" s="35"/>
      <c r="F31" s="35"/>
      <c r="G31" s="35"/>
      <c r="H31" s="35"/>
      <c r="I31" s="170" t="s">
        <v>21</v>
      </c>
      <c r="J31" s="35"/>
      <c r="K31" s="35"/>
      <c r="L31" s="35"/>
      <c r="M31" s="35"/>
      <c r="N31" s="35"/>
      <c r="O31" s="35"/>
      <c r="P31" s="35"/>
    </row>
    <row r="32" spans="2:17" x14ac:dyDescent="0.35">
      <c r="B32" s="35"/>
      <c r="C32" s="196" t="s">
        <v>19</v>
      </c>
      <c r="D32" s="35"/>
      <c r="E32" s="35"/>
      <c r="F32" s="35"/>
      <c r="G32" s="35"/>
      <c r="H32" s="35"/>
      <c r="I32" s="35"/>
      <c r="J32" s="196" t="s">
        <v>23</v>
      </c>
      <c r="K32" s="35"/>
      <c r="L32" s="35"/>
      <c r="M32" s="35"/>
      <c r="N32" s="35"/>
      <c r="O32" s="35"/>
      <c r="P32" s="35"/>
    </row>
    <row r="33" spans="2:19" x14ac:dyDescent="0.35">
      <c r="B33" s="35"/>
      <c r="C33" s="196" t="s">
        <v>20</v>
      </c>
      <c r="D33" s="35"/>
      <c r="E33" s="35"/>
      <c r="F33" s="35"/>
      <c r="G33" s="35"/>
      <c r="H33" s="35"/>
      <c r="I33" s="35"/>
      <c r="J33" s="196" t="s">
        <v>24</v>
      </c>
      <c r="K33" s="35"/>
      <c r="L33" s="35"/>
      <c r="M33" s="35"/>
      <c r="N33" s="35"/>
      <c r="O33" s="35"/>
      <c r="P33" s="35"/>
    </row>
    <row r="34" spans="2:19" x14ac:dyDescent="0.35">
      <c r="B34" s="35"/>
      <c r="C34" s="196" t="s">
        <v>22</v>
      </c>
      <c r="D34" s="35"/>
      <c r="E34" s="35"/>
      <c r="F34" s="35"/>
      <c r="G34" s="35"/>
      <c r="H34" s="35"/>
      <c r="I34" s="35"/>
      <c r="J34" s="196" t="s">
        <v>26</v>
      </c>
      <c r="K34" s="35"/>
      <c r="L34" s="35"/>
      <c r="M34" s="35"/>
      <c r="N34" s="35"/>
      <c r="O34" s="35"/>
      <c r="P34" s="35"/>
    </row>
    <row r="35" spans="2:19" x14ac:dyDescent="0.35">
      <c r="B35" s="197"/>
      <c r="C35" s="35"/>
      <c r="D35" s="35"/>
      <c r="E35" s="35"/>
      <c r="F35" s="35"/>
      <c r="G35" s="35"/>
      <c r="H35" s="35"/>
      <c r="I35" s="35"/>
      <c r="J35" s="196" t="s">
        <v>28</v>
      </c>
      <c r="K35" s="35"/>
      <c r="L35" s="35"/>
      <c r="M35" s="35"/>
      <c r="N35" s="35"/>
      <c r="O35" s="35"/>
      <c r="P35" s="35"/>
    </row>
    <row r="36" spans="2:19" x14ac:dyDescent="0.35">
      <c r="B36" s="170" t="s">
        <v>25</v>
      </c>
      <c r="C36" s="35"/>
      <c r="D36" s="35"/>
      <c r="E36" s="35"/>
      <c r="F36" s="35"/>
      <c r="G36" s="35"/>
      <c r="H36" s="35"/>
      <c r="I36" s="35"/>
      <c r="J36" s="35"/>
      <c r="K36" s="35"/>
      <c r="L36" s="35"/>
      <c r="M36" s="35"/>
      <c r="N36" s="35"/>
      <c r="O36" s="35"/>
      <c r="P36" s="35"/>
    </row>
    <row r="37" spans="2:19" x14ac:dyDescent="0.35">
      <c r="B37" s="35"/>
      <c r="C37" s="196" t="s">
        <v>27</v>
      </c>
      <c r="D37" s="35"/>
      <c r="E37" s="35"/>
      <c r="F37" s="35"/>
      <c r="G37" s="35"/>
      <c r="H37" s="35"/>
      <c r="I37" s="35"/>
      <c r="J37" s="35"/>
      <c r="K37" s="35"/>
      <c r="L37" s="35"/>
      <c r="M37" s="35"/>
      <c r="N37" s="35"/>
      <c r="O37" s="35"/>
      <c r="P37" s="35"/>
    </row>
    <row r="38" spans="2:19" x14ac:dyDescent="0.35">
      <c r="B38" s="35"/>
      <c r="C38" s="196" t="s">
        <v>29</v>
      </c>
      <c r="D38" s="35"/>
      <c r="E38" s="35"/>
      <c r="F38" s="35"/>
      <c r="G38" s="35"/>
      <c r="H38" s="35"/>
      <c r="I38" s="35"/>
      <c r="J38" s="35"/>
      <c r="K38" s="35"/>
      <c r="L38" s="35"/>
      <c r="M38" s="35"/>
      <c r="N38" s="35"/>
      <c r="O38" s="35"/>
      <c r="P38" s="35"/>
    </row>
    <row r="39" spans="2:19" x14ac:dyDescent="0.35">
      <c r="B39" s="35"/>
      <c r="C39" s="196" t="s">
        <v>30</v>
      </c>
      <c r="D39" s="35"/>
      <c r="E39" s="35"/>
      <c r="F39" s="35"/>
      <c r="G39" s="35"/>
      <c r="H39" s="35"/>
      <c r="I39" s="35"/>
      <c r="J39" s="35"/>
      <c r="K39" s="35"/>
      <c r="L39" s="35"/>
      <c r="M39" s="35"/>
      <c r="N39" s="35"/>
      <c r="O39" s="35"/>
      <c r="P39" s="35"/>
    </row>
    <row r="40" spans="2:19" x14ac:dyDescent="0.35">
      <c r="B40" s="35"/>
      <c r="C40" s="196" t="s">
        <v>31</v>
      </c>
      <c r="D40" s="35"/>
      <c r="E40" s="35"/>
      <c r="F40" s="35"/>
      <c r="G40" s="35"/>
      <c r="H40" s="35"/>
      <c r="I40" s="35"/>
      <c r="J40" s="35"/>
      <c r="K40" s="35"/>
      <c r="L40" s="35"/>
      <c r="M40" s="35"/>
      <c r="N40" s="35"/>
      <c r="O40" s="35"/>
      <c r="P40" s="35"/>
    </row>
    <row r="41" spans="2:19" x14ac:dyDescent="0.35">
      <c r="B41" s="35"/>
      <c r="C41" s="35"/>
      <c r="D41" s="35"/>
      <c r="E41" s="35"/>
      <c r="F41" s="35"/>
      <c r="G41" s="35"/>
      <c r="H41" s="35"/>
      <c r="I41" s="35"/>
      <c r="J41" s="35"/>
      <c r="K41" s="35"/>
      <c r="L41" s="35"/>
      <c r="M41" s="35"/>
      <c r="N41" s="35"/>
      <c r="O41" s="35"/>
      <c r="P41" s="35"/>
    </row>
    <row r="42" spans="2:19" ht="21.65" customHeight="1" x14ac:dyDescent="0.35">
      <c r="B42" s="47"/>
      <c r="C42" s="565"/>
      <c r="D42" s="47"/>
      <c r="E42" s="47"/>
      <c r="F42" s="47"/>
      <c r="G42" s="47"/>
      <c r="H42" s="47"/>
      <c r="I42" s="47"/>
      <c r="J42" s="47"/>
      <c r="K42" s="47"/>
      <c r="L42" s="47"/>
      <c r="M42" s="47"/>
      <c r="N42" s="47"/>
      <c r="O42" s="47"/>
      <c r="P42" s="47"/>
      <c r="Q42" s="47"/>
      <c r="R42" s="47"/>
      <c r="S42" s="47"/>
    </row>
    <row r="43" spans="2:19" ht="16.399999999999999" customHeight="1" x14ac:dyDescent="0.35">
      <c r="B43" s="47"/>
      <c r="D43" s="47"/>
      <c r="E43" s="47"/>
      <c r="F43" s="47"/>
      <c r="G43" s="47"/>
      <c r="H43" s="47"/>
      <c r="I43" s="47"/>
      <c r="J43" s="47"/>
      <c r="K43" s="47"/>
      <c r="L43" s="47"/>
      <c r="M43" s="47"/>
      <c r="N43" s="47"/>
      <c r="O43" s="47"/>
      <c r="P43" s="47"/>
      <c r="Q43" s="47"/>
      <c r="R43" s="47"/>
      <c r="S43" s="47"/>
    </row>
    <row r="44" spans="2:19" x14ac:dyDescent="0.35">
      <c r="B44" s="47"/>
      <c r="C44" s="47"/>
      <c r="D44" s="47"/>
      <c r="E44" s="47"/>
      <c r="F44" s="47"/>
      <c r="G44" s="47"/>
      <c r="H44" s="47"/>
      <c r="I44" s="47"/>
      <c r="Q44" s="47"/>
      <c r="R44" s="47"/>
      <c r="S44" s="47"/>
    </row>
    <row r="45" spans="2:19" x14ac:dyDescent="0.35">
      <c r="B45" s="47"/>
      <c r="C45" s="47"/>
      <c r="D45" s="47"/>
      <c r="E45" s="47"/>
      <c r="F45" s="47"/>
      <c r="G45" s="47"/>
      <c r="H45" s="47"/>
      <c r="I45" s="47"/>
      <c r="Q45" s="47"/>
      <c r="R45" s="47"/>
      <c r="S45" s="47"/>
    </row>
  </sheetData>
  <mergeCells count="2">
    <mergeCell ref="B16:N22"/>
    <mergeCell ref="B8:N14"/>
  </mergeCells>
  <hyperlinks>
    <hyperlink ref="B7" location="Presentación!A1" display="Presentación"/>
    <hyperlink ref="N7" location="'Indice de Contenido'!A1" display="Ir a Contenido"/>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theme="6" tint="-0.499984740745262"/>
  </sheetPr>
  <dimension ref="A1:J14"/>
  <sheetViews>
    <sheetView showGridLines="0" zoomScale="90" zoomScaleNormal="90" workbookViewId="0">
      <pane ySplit="5" topLeftCell="A6" activePane="bottomLeft" state="frozen"/>
      <selection activeCell="E24" sqref="E24"/>
      <selection pane="bottomLeft" activeCell="A7" sqref="A7"/>
    </sheetView>
  </sheetViews>
  <sheetFormatPr baseColWidth="10" defaultColWidth="11.453125" defaultRowHeight="15.5" x14ac:dyDescent="0.35"/>
  <cols>
    <col min="1" max="1" width="18.453125" style="19" customWidth="1"/>
    <col min="2" max="2" width="19.81640625" style="19" customWidth="1"/>
    <col min="3" max="3" width="56.1796875" style="19" customWidth="1"/>
    <col min="4" max="4" width="12" style="19" customWidth="1"/>
    <col min="5" max="6" width="11.453125" style="19"/>
    <col min="7" max="7" width="7" style="19" customWidth="1"/>
    <col min="8" max="9" width="11.453125" style="19"/>
    <col min="10" max="10" width="12.453125" style="19" customWidth="1"/>
    <col min="11" max="16384" width="11.453125" style="19"/>
  </cols>
  <sheetData>
    <row r="1" spans="1:10" s="177" customFormat="1" ht="15.75" customHeight="1" x14ac:dyDescent="0.35">
      <c r="A1" s="177" t="s">
        <v>288</v>
      </c>
      <c r="B1" s="178"/>
      <c r="F1" s="178"/>
    </row>
    <row r="2" spans="1:10" s="177" customFormat="1" ht="15.75" customHeight="1" x14ac:dyDescent="0.35">
      <c r="B2" s="178"/>
      <c r="C2" s="179" t="s">
        <v>254</v>
      </c>
      <c r="F2" s="178"/>
    </row>
    <row r="3" spans="1:10" s="177" customFormat="1" ht="15.75" customHeight="1" x14ac:dyDescent="0.4">
      <c r="B3" s="178"/>
      <c r="C3" s="180"/>
      <c r="F3" s="178"/>
    </row>
    <row r="4" spans="1:10" s="177" customFormat="1" ht="24" customHeight="1" x14ac:dyDescent="0.35">
      <c r="B4" s="178"/>
      <c r="C4" s="179" t="s">
        <v>3517</v>
      </c>
      <c r="F4" s="178"/>
    </row>
    <row r="5" spans="1:10" s="177" customFormat="1" ht="15.75" customHeight="1" x14ac:dyDescent="0.35">
      <c r="B5" s="178"/>
      <c r="C5" s="181"/>
      <c r="D5" s="178"/>
      <c r="E5" s="182"/>
      <c r="F5" s="178"/>
    </row>
    <row r="6" spans="1:10" s="549" customFormat="1" ht="9" customHeight="1" x14ac:dyDescent="0.35">
      <c r="B6" s="550"/>
      <c r="C6" s="551"/>
      <c r="D6" s="550"/>
      <c r="E6" s="552"/>
      <c r="F6" s="550"/>
    </row>
    <row r="7" spans="1:10" ht="20.149999999999999" customHeight="1" x14ac:dyDescent="0.35">
      <c r="A7" s="23" t="s">
        <v>32</v>
      </c>
    </row>
    <row r="8" spans="1:10" ht="7.5" customHeight="1" x14ac:dyDescent="0.35">
      <c r="A8" s="1491" t="s">
        <v>3619</v>
      </c>
      <c r="B8" s="1491"/>
      <c r="C8" s="1491"/>
      <c r="D8" s="1491"/>
      <c r="E8" s="1491"/>
      <c r="F8" s="1491"/>
      <c r="G8" s="1491"/>
      <c r="H8" s="1491"/>
      <c r="I8" s="1491"/>
      <c r="J8" s="1491"/>
    </row>
    <row r="9" spans="1:10" ht="16.5" customHeight="1" x14ac:dyDescent="0.35">
      <c r="A9" s="1491"/>
      <c r="B9" s="1491"/>
      <c r="C9" s="1491"/>
      <c r="D9" s="1491"/>
      <c r="E9" s="1491"/>
      <c r="F9" s="1491"/>
      <c r="G9" s="1491"/>
      <c r="H9" s="1491"/>
      <c r="I9" s="1491"/>
      <c r="J9" s="1491"/>
    </row>
    <row r="10" spans="1:10" ht="11.15" customHeight="1" x14ac:dyDescent="0.35">
      <c r="A10" s="1491"/>
      <c r="B10" s="1491"/>
      <c r="C10" s="1491"/>
      <c r="D10" s="1491"/>
      <c r="E10" s="1491"/>
      <c r="F10" s="1491"/>
      <c r="G10" s="1491"/>
      <c r="H10" s="1491"/>
      <c r="I10" s="1491"/>
      <c r="J10" s="1491"/>
    </row>
    <row r="11" spans="1:10" ht="10.5" customHeight="1" x14ac:dyDescent="0.35">
      <c r="A11" s="1491"/>
      <c r="B11" s="1491"/>
      <c r="C11" s="1491"/>
      <c r="D11" s="1491"/>
      <c r="E11" s="1491"/>
      <c r="F11" s="1491"/>
      <c r="G11" s="1491"/>
      <c r="H11" s="1491"/>
      <c r="I11" s="1491"/>
      <c r="J11" s="1491"/>
    </row>
    <row r="12" spans="1:10" x14ac:dyDescent="0.35">
      <c r="A12" s="1491"/>
      <c r="B12" s="1491"/>
      <c r="C12" s="1491"/>
      <c r="D12" s="1491"/>
      <c r="E12" s="1491"/>
      <c r="F12" s="1491"/>
      <c r="G12" s="1491"/>
      <c r="H12" s="1491"/>
      <c r="I12" s="1491"/>
      <c r="J12" s="1491"/>
    </row>
    <row r="13" spans="1:10" x14ac:dyDescent="0.35">
      <c r="A13" s="1491"/>
      <c r="B13" s="1491"/>
      <c r="C13" s="1491"/>
      <c r="D13" s="1491"/>
      <c r="E13" s="1491"/>
      <c r="F13" s="1491"/>
      <c r="G13" s="1491"/>
      <c r="H13" s="1491"/>
      <c r="I13" s="1491"/>
      <c r="J13" s="1491"/>
    </row>
    <row r="14" spans="1:10" ht="10.5" customHeight="1" x14ac:dyDescent="0.35"/>
  </sheetData>
  <mergeCells count="1">
    <mergeCell ref="A8:J13"/>
  </mergeCells>
  <hyperlinks>
    <hyperlink ref="A7" location="Introducción!A1" display="Regresar"/>
  </hyperlink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tabColor theme="6" tint="-0.499984740745262"/>
  </sheetPr>
  <dimension ref="A1:J12"/>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18.453125" style="19" customWidth="1"/>
    <col min="2" max="2" width="20" style="19" customWidth="1"/>
    <col min="3" max="3" width="65.1796875" style="19" customWidth="1"/>
    <col min="4" max="4" width="12" style="19" customWidth="1"/>
    <col min="5" max="7" width="11.453125" style="19"/>
    <col min="8" max="8" width="8.1796875" style="19" customWidth="1"/>
    <col min="9" max="16384" width="11.453125" style="19"/>
  </cols>
  <sheetData>
    <row r="1" spans="1:10" s="177" customFormat="1" ht="15.75" customHeight="1" x14ac:dyDescent="0.35">
      <c r="B1" s="178"/>
      <c r="F1" s="178"/>
    </row>
    <row r="2" spans="1:10" s="177" customFormat="1" ht="15.75" customHeight="1" x14ac:dyDescent="0.35">
      <c r="B2" s="178"/>
      <c r="C2" s="179" t="s">
        <v>254</v>
      </c>
      <c r="F2" s="178"/>
    </row>
    <row r="3" spans="1:10" s="177" customFormat="1" ht="15.75" customHeight="1" x14ac:dyDescent="0.4">
      <c r="B3" s="178"/>
      <c r="C3" s="180"/>
      <c r="F3" s="178"/>
    </row>
    <row r="4" spans="1:10" s="177" customFormat="1" ht="15.75" customHeight="1" x14ac:dyDescent="0.35">
      <c r="B4" s="178"/>
      <c r="C4" s="179" t="s">
        <v>255</v>
      </c>
      <c r="F4" s="178"/>
    </row>
    <row r="5" spans="1:10" s="177" customFormat="1" ht="15.75" customHeight="1" x14ac:dyDescent="0.35">
      <c r="B5" s="178"/>
      <c r="C5" s="181"/>
      <c r="D5" s="178"/>
      <c r="E5" s="182"/>
      <c r="F5" s="178"/>
    </row>
    <row r="6" spans="1:10" ht="18.649999999999999" customHeight="1" x14ac:dyDescent="0.35">
      <c r="A6" s="1493" t="s">
        <v>3521</v>
      </c>
      <c r="B6" s="1493"/>
    </row>
    <row r="7" spans="1:10" ht="5.9" customHeight="1" x14ac:dyDescent="0.35"/>
    <row r="8" spans="1:10" ht="10.5" customHeight="1" x14ac:dyDescent="0.35">
      <c r="A8" s="1492" t="s">
        <v>3522</v>
      </c>
      <c r="B8" s="1492"/>
      <c r="C8" s="1492"/>
      <c r="D8" s="1492"/>
      <c r="E8" s="1492"/>
      <c r="F8" s="1492"/>
      <c r="G8" s="1492"/>
      <c r="H8" s="1492"/>
      <c r="I8" s="1492"/>
      <c r="J8" s="1492"/>
    </row>
    <row r="9" spans="1:10" x14ac:dyDescent="0.35">
      <c r="A9" s="1492"/>
      <c r="B9" s="1492"/>
      <c r="C9" s="1492"/>
      <c r="D9" s="1492"/>
      <c r="E9" s="1492"/>
      <c r="F9" s="1492"/>
      <c r="G9" s="1492"/>
      <c r="H9" s="1492"/>
      <c r="I9" s="1492"/>
      <c r="J9" s="1492"/>
    </row>
    <row r="10" spans="1:10" x14ac:dyDescent="0.35">
      <c r="A10" s="1492"/>
      <c r="B10" s="1492"/>
      <c r="C10" s="1492"/>
      <c r="D10" s="1492"/>
      <c r="E10" s="1492"/>
      <c r="F10" s="1492"/>
      <c r="G10" s="1492"/>
      <c r="H10" s="1492"/>
      <c r="I10" s="1492"/>
      <c r="J10" s="1492"/>
    </row>
    <row r="11" spans="1:10" x14ac:dyDescent="0.35">
      <c r="A11" s="1492"/>
      <c r="B11" s="1492"/>
      <c r="C11" s="1492"/>
      <c r="D11" s="1492"/>
      <c r="E11" s="1492"/>
      <c r="F11" s="1492"/>
      <c r="G11" s="1492"/>
      <c r="H11" s="1492"/>
      <c r="I11" s="1492"/>
      <c r="J11" s="1492"/>
    </row>
    <row r="12" spans="1:10" ht="17.149999999999999" customHeight="1" x14ac:dyDescent="0.35"/>
  </sheetData>
  <mergeCells count="2">
    <mergeCell ref="A8:J11"/>
    <mergeCell ref="A6:B6"/>
  </mergeCells>
  <hyperlinks>
    <hyperlink ref="A6" location="'Indice de Contenido'!A1" display="Índice de contenido "/>
  </hyperlink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19"/>
  <sheetViews>
    <sheetView zoomScale="90" zoomScaleNormal="90" workbookViewId="0">
      <pane ySplit="2" topLeftCell="A222" activePane="bottomLeft" state="frozen"/>
      <selection pane="bottomLeft" activeCell="A420" sqref="A420"/>
    </sheetView>
  </sheetViews>
  <sheetFormatPr baseColWidth="10" defaultColWidth="11.54296875" defaultRowHeight="14.5" x14ac:dyDescent="0.35"/>
  <cols>
    <col min="1" max="1" width="9.453125" style="350" customWidth="1"/>
    <col min="2" max="2" width="27" style="350" customWidth="1"/>
    <col min="3" max="3" width="9.54296875" style="350" customWidth="1"/>
    <col min="4" max="4" width="40.54296875" style="350" customWidth="1"/>
    <col min="5" max="5" width="11.54296875" style="350"/>
    <col min="6" max="6" width="41" style="350" customWidth="1"/>
    <col min="7" max="7" width="7.81640625" style="350" customWidth="1"/>
    <col min="8" max="8" width="63.81640625" style="350" customWidth="1"/>
    <col min="9" max="16384" width="11.54296875" style="350"/>
  </cols>
  <sheetData>
    <row r="1" spans="1:8" x14ac:dyDescent="0.35">
      <c r="A1" s="1494" t="s">
        <v>4478</v>
      </c>
      <c r="B1" s="1494"/>
      <c r="C1" s="1494"/>
      <c r="D1" s="1494"/>
      <c r="E1" s="1494"/>
      <c r="F1" s="1494"/>
      <c r="G1" s="1494"/>
      <c r="H1" s="1494"/>
    </row>
    <row r="2" spans="1:8" x14ac:dyDescent="0.35">
      <c r="A2" s="1298" t="s">
        <v>4479</v>
      </c>
      <c r="B2" s="1298" t="s">
        <v>4480</v>
      </c>
      <c r="C2" s="1298" t="s">
        <v>1638</v>
      </c>
      <c r="D2" s="1298" t="s">
        <v>4481</v>
      </c>
      <c r="E2" s="1298" t="s">
        <v>4482</v>
      </c>
      <c r="F2" s="1298" t="s">
        <v>4483</v>
      </c>
      <c r="G2" s="1298" t="s">
        <v>4484</v>
      </c>
      <c r="H2" s="1298" t="s">
        <v>4485</v>
      </c>
    </row>
    <row r="3" spans="1:8" x14ac:dyDescent="0.35">
      <c r="A3" s="350" t="s">
        <v>1780</v>
      </c>
      <c r="B3" s="350" t="s">
        <v>4486</v>
      </c>
      <c r="C3" s="1299" t="s">
        <v>1320</v>
      </c>
      <c r="D3" s="350" t="s">
        <v>4487</v>
      </c>
      <c r="E3" s="1299" t="s">
        <v>4488</v>
      </c>
      <c r="F3" s="350" t="s">
        <v>4489</v>
      </c>
      <c r="G3" s="1300">
        <v>111</v>
      </c>
      <c r="H3" s="350" t="s">
        <v>4490</v>
      </c>
    </row>
    <row r="4" spans="1:8" x14ac:dyDescent="0.35">
      <c r="A4" s="350" t="s">
        <v>1780</v>
      </c>
      <c r="B4" s="350" t="s">
        <v>4486</v>
      </c>
      <c r="C4" s="1299" t="s">
        <v>1320</v>
      </c>
      <c r="D4" s="350" t="s">
        <v>4487</v>
      </c>
      <c r="E4" s="1299" t="s">
        <v>4488</v>
      </c>
      <c r="F4" s="350" t="s">
        <v>4489</v>
      </c>
      <c r="G4" s="1300">
        <v>112</v>
      </c>
      <c r="H4" s="350" t="s">
        <v>4491</v>
      </c>
    </row>
    <row r="5" spans="1:8" x14ac:dyDescent="0.35">
      <c r="A5" s="350" t="s">
        <v>1780</v>
      </c>
      <c r="B5" s="350" t="s">
        <v>4486</v>
      </c>
      <c r="C5" s="1299" t="s">
        <v>1320</v>
      </c>
      <c r="D5" s="350" t="s">
        <v>4487</v>
      </c>
      <c r="E5" s="1299" t="s">
        <v>4488</v>
      </c>
      <c r="F5" s="350" t="s">
        <v>4489</v>
      </c>
      <c r="G5" s="1300">
        <v>113</v>
      </c>
      <c r="H5" s="350" t="s">
        <v>4492</v>
      </c>
    </row>
    <row r="6" spans="1:8" x14ac:dyDescent="0.35">
      <c r="A6" s="350" t="s">
        <v>1780</v>
      </c>
      <c r="B6" s="350" t="s">
        <v>4486</v>
      </c>
      <c r="C6" s="1299" t="s">
        <v>1320</v>
      </c>
      <c r="D6" s="350" t="s">
        <v>4487</v>
      </c>
      <c r="E6" s="1299" t="s">
        <v>4488</v>
      </c>
      <c r="F6" s="350" t="s">
        <v>4489</v>
      </c>
      <c r="G6" s="1300">
        <v>114</v>
      </c>
      <c r="H6" s="350" t="s">
        <v>4493</v>
      </c>
    </row>
    <row r="7" spans="1:8" x14ac:dyDescent="0.35">
      <c r="A7" s="350" t="s">
        <v>1780</v>
      </c>
      <c r="B7" s="350" t="s">
        <v>4486</v>
      </c>
      <c r="C7" s="1299" t="s">
        <v>1320</v>
      </c>
      <c r="D7" s="350" t="s">
        <v>4487</v>
      </c>
      <c r="E7" s="1299" t="s">
        <v>4488</v>
      </c>
      <c r="F7" s="350" t="s">
        <v>4489</v>
      </c>
      <c r="G7" s="1300">
        <v>115</v>
      </c>
      <c r="H7" s="350" t="s">
        <v>4494</v>
      </c>
    </row>
    <row r="8" spans="1:8" x14ac:dyDescent="0.35">
      <c r="A8" s="350" t="s">
        <v>1780</v>
      </c>
      <c r="B8" s="350" t="s">
        <v>4486</v>
      </c>
      <c r="C8" s="1299" t="s">
        <v>1320</v>
      </c>
      <c r="D8" s="350" t="s">
        <v>4487</v>
      </c>
      <c r="E8" s="1299" t="s">
        <v>4488</v>
      </c>
      <c r="F8" s="350" t="s">
        <v>4489</v>
      </c>
      <c r="G8" s="1300">
        <v>116</v>
      </c>
      <c r="H8" s="350" t="s">
        <v>4495</v>
      </c>
    </row>
    <row r="9" spans="1:8" x14ac:dyDescent="0.35">
      <c r="A9" s="350" t="s">
        <v>1780</v>
      </c>
      <c r="B9" s="350" t="s">
        <v>4486</v>
      </c>
      <c r="C9" s="1299" t="s">
        <v>1320</v>
      </c>
      <c r="D9" s="350" t="s">
        <v>4487</v>
      </c>
      <c r="E9" s="1299" t="s">
        <v>4488</v>
      </c>
      <c r="F9" s="350" t="s">
        <v>4489</v>
      </c>
      <c r="G9" s="1300">
        <v>119</v>
      </c>
      <c r="H9" s="350" t="s">
        <v>4496</v>
      </c>
    </row>
    <row r="10" spans="1:8" x14ac:dyDescent="0.35">
      <c r="A10" s="350" t="s">
        <v>1780</v>
      </c>
      <c r="B10" s="350" t="s">
        <v>4486</v>
      </c>
      <c r="C10" s="1299" t="s">
        <v>1320</v>
      </c>
      <c r="D10" s="350" t="s">
        <v>4487</v>
      </c>
      <c r="E10" s="1299" t="s">
        <v>4497</v>
      </c>
      <c r="F10" s="350" t="s">
        <v>4498</v>
      </c>
      <c r="G10" s="1300">
        <v>121</v>
      </c>
      <c r="H10" s="350" t="s">
        <v>4499</v>
      </c>
    </row>
    <row r="11" spans="1:8" x14ac:dyDescent="0.35">
      <c r="A11" s="350" t="s">
        <v>1780</v>
      </c>
      <c r="B11" s="350" t="s">
        <v>4486</v>
      </c>
      <c r="C11" s="1299" t="s">
        <v>1320</v>
      </c>
      <c r="D11" s="350" t="s">
        <v>4487</v>
      </c>
      <c r="E11" s="1299" t="s">
        <v>4497</v>
      </c>
      <c r="F11" s="350" t="s">
        <v>4498</v>
      </c>
      <c r="G11" s="1300">
        <v>122</v>
      </c>
      <c r="H11" s="350" t="s">
        <v>4500</v>
      </c>
    </row>
    <row r="12" spans="1:8" x14ac:dyDescent="0.35">
      <c r="A12" s="350" t="s">
        <v>1780</v>
      </c>
      <c r="B12" s="350" t="s">
        <v>4486</v>
      </c>
      <c r="C12" s="1299" t="s">
        <v>1320</v>
      </c>
      <c r="D12" s="350" t="s">
        <v>4487</v>
      </c>
      <c r="E12" s="1299" t="s">
        <v>4497</v>
      </c>
      <c r="F12" s="350" t="s">
        <v>4498</v>
      </c>
      <c r="G12" s="1300">
        <v>123</v>
      </c>
      <c r="H12" s="350" t="s">
        <v>4501</v>
      </c>
    </row>
    <row r="13" spans="1:8" x14ac:dyDescent="0.35">
      <c r="A13" s="350" t="s">
        <v>1780</v>
      </c>
      <c r="B13" s="350" t="s">
        <v>4486</v>
      </c>
      <c r="C13" s="1299" t="s">
        <v>1320</v>
      </c>
      <c r="D13" s="350" t="s">
        <v>4487</v>
      </c>
      <c r="E13" s="1299" t="s">
        <v>4497</v>
      </c>
      <c r="F13" s="350" t="s">
        <v>4498</v>
      </c>
      <c r="G13" s="1300">
        <v>124</v>
      </c>
      <c r="H13" s="350" t="s">
        <v>4502</v>
      </c>
    </row>
    <row r="14" spans="1:8" x14ac:dyDescent="0.35">
      <c r="A14" s="350" t="s">
        <v>1780</v>
      </c>
      <c r="B14" s="350" t="s">
        <v>4486</v>
      </c>
      <c r="C14" s="1299" t="s">
        <v>1320</v>
      </c>
      <c r="D14" s="350" t="s">
        <v>4487</v>
      </c>
      <c r="E14" s="1299" t="s">
        <v>4497</v>
      </c>
      <c r="F14" s="350" t="s">
        <v>4498</v>
      </c>
      <c r="G14" s="1300">
        <v>125</v>
      </c>
      <c r="H14" s="350" t="s">
        <v>4503</v>
      </c>
    </row>
    <row r="15" spans="1:8" x14ac:dyDescent="0.35">
      <c r="A15" s="350" t="s">
        <v>1780</v>
      </c>
      <c r="B15" s="350" t="s">
        <v>4486</v>
      </c>
      <c r="C15" s="1299" t="s">
        <v>1320</v>
      </c>
      <c r="D15" s="350" t="s">
        <v>4487</v>
      </c>
      <c r="E15" s="1299" t="s">
        <v>4497</v>
      </c>
      <c r="F15" s="350" t="s">
        <v>4498</v>
      </c>
      <c r="G15" s="1300">
        <v>126</v>
      </c>
      <c r="H15" s="350" t="s">
        <v>4504</v>
      </c>
    </row>
    <row r="16" spans="1:8" x14ac:dyDescent="0.35">
      <c r="A16" s="350" t="s">
        <v>1780</v>
      </c>
      <c r="B16" s="350" t="s">
        <v>4486</v>
      </c>
      <c r="C16" s="1299" t="s">
        <v>1320</v>
      </c>
      <c r="D16" s="350" t="s">
        <v>4487</v>
      </c>
      <c r="E16" s="1299" t="s">
        <v>4497</v>
      </c>
      <c r="F16" s="350" t="s">
        <v>4498</v>
      </c>
      <c r="G16" s="1300">
        <v>127</v>
      </c>
      <c r="H16" s="350" t="s">
        <v>4505</v>
      </c>
    </row>
    <row r="17" spans="1:8" x14ac:dyDescent="0.35">
      <c r="A17" s="350" t="s">
        <v>1780</v>
      </c>
      <c r="B17" s="350" t="s">
        <v>4486</v>
      </c>
      <c r="C17" s="1299" t="s">
        <v>1320</v>
      </c>
      <c r="D17" s="350" t="s">
        <v>4487</v>
      </c>
      <c r="E17" s="1299" t="s">
        <v>4497</v>
      </c>
      <c r="F17" s="350" t="s">
        <v>4498</v>
      </c>
      <c r="G17" s="1300">
        <v>128</v>
      </c>
      <c r="H17" s="350" t="s">
        <v>4506</v>
      </c>
    </row>
    <row r="18" spans="1:8" x14ac:dyDescent="0.35">
      <c r="A18" s="350" t="s">
        <v>1780</v>
      </c>
      <c r="B18" s="350" t="s">
        <v>4486</v>
      </c>
      <c r="C18" s="1299" t="s">
        <v>1320</v>
      </c>
      <c r="D18" s="350" t="s">
        <v>4487</v>
      </c>
      <c r="E18" s="1299" t="s">
        <v>4497</v>
      </c>
      <c r="F18" s="350" t="s">
        <v>4498</v>
      </c>
      <c r="G18" s="1300">
        <v>129</v>
      </c>
      <c r="H18" s="350" t="s">
        <v>4507</v>
      </c>
    </row>
    <row r="19" spans="1:8" x14ac:dyDescent="0.35">
      <c r="A19" s="350" t="s">
        <v>1780</v>
      </c>
      <c r="B19" s="350" t="s">
        <v>4486</v>
      </c>
      <c r="C19" s="1299" t="s">
        <v>1320</v>
      </c>
      <c r="D19" s="350" t="s">
        <v>4487</v>
      </c>
      <c r="E19" s="1299" t="s">
        <v>4508</v>
      </c>
      <c r="F19" s="350" t="s">
        <v>4509</v>
      </c>
      <c r="G19" s="1300">
        <v>130</v>
      </c>
      <c r="H19" s="350" t="s">
        <v>4509</v>
      </c>
    </row>
    <row r="20" spans="1:8" x14ac:dyDescent="0.35">
      <c r="A20" s="350" t="s">
        <v>1780</v>
      </c>
      <c r="B20" s="350" t="s">
        <v>4486</v>
      </c>
      <c r="C20" s="1299" t="s">
        <v>1320</v>
      </c>
      <c r="D20" s="350" t="s">
        <v>4487</v>
      </c>
      <c r="E20" s="1299" t="s">
        <v>4510</v>
      </c>
      <c r="F20" s="350" t="s">
        <v>4511</v>
      </c>
      <c r="G20" s="1300">
        <v>141</v>
      </c>
      <c r="H20" s="350" t="s">
        <v>4512</v>
      </c>
    </row>
    <row r="21" spans="1:8" x14ac:dyDescent="0.35">
      <c r="A21" s="350" t="s">
        <v>1780</v>
      </c>
      <c r="B21" s="350" t="s">
        <v>4486</v>
      </c>
      <c r="C21" s="1299" t="s">
        <v>1320</v>
      </c>
      <c r="D21" s="350" t="s">
        <v>4487</v>
      </c>
      <c r="E21" s="1299" t="s">
        <v>4510</v>
      </c>
      <c r="F21" s="350" t="s">
        <v>4511</v>
      </c>
      <c r="G21" s="1300">
        <v>142</v>
      </c>
      <c r="H21" s="350" t="s">
        <v>4513</v>
      </c>
    </row>
    <row r="22" spans="1:8" x14ac:dyDescent="0.35">
      <c r="A22" s="350" t="s">
        <v>1780</v>
      </c>
      <c r="B22" s="350" t="s">
        <v>4486</v>
      </c>
      <c r="C22" s="1299" t="s">
        <v>1320</v>
      </c>
      <c r="D22" s="350" t="s">
        <v>4487</v>
      </c>
      <c r="E22" s="1299" t="s">
        <v>4510</v>
      </c>
      <c r="F22" s="350" t="s">
        <v>4511</v>
      </c>
      <c r="G22" s="1300">
        <v>143</v>
      </c>
      <c r="H22" s="350" t="s">
        <v>4515</v>
      </c>
    </row>
    <row r="23" spans="1:8" x14ac:dyDescent="0.35">
      <c r="A23" s="350" t="s">
        <v>1780</v>
      </c>
      <c r="B23" s="350" t="s">
        <v>4486</v>
      </c>
      <c r="C23" s="1299" t="s">
        <v>1320</v>
      </c>
      <c r="D23" s="350" t="s">
        <v>4487</v>
      </c>
      <c r="E23" s="1299" t="s">
        <v>4510</v>
      </c>
      <c r="F23" s="350" t="s">
        <v>4511</v>
      </c>
      <c r="G23" s="1300">
        <v>144</v>
      </c>
      <c r="H23" s="350" t="s">
        <v>4516</v>
      </c>
    </row>
    <row r="24" spans="1:8" x14ac:dyDescent="0.35">
      <c r="A24" s="350" t="s">
        <v>1780</v>
      </c>
      <c r="B24" s="350" t="s">
        <v>4486</v>
      </c>
      <c r="C24" s="1299" t="s">
        <v>1320</v>
      </c>
      <c r="D24" s="350" t="s">
        <v>4487</v>
      </c>
      <c r="E24" s="1299" t="s">
        <v>4510</v>
      </c>
      <c r="F24" s="350" t="s">
        <v>4511</v>
      </c>
      <c r="G24" s="1300">
        <v>145</v>
      </c>
      <c r="H24" s="350" t="s">
        <v>4517</v>
      </c>
    </row>
    <row r="25" spans="1:8" x14ac:dyDescent="0.35">
      <c r="A25" s="350" t="s">
        <v>1780</v>
      </c>
      <c r="B25" s="350" t="s">
        <v>4486</v>
      </c>
      <c r="C25" s="1299" t="s">
        <v>1320</v>
      </c>
      <c r="D25" s="350" t="s">
        <v>4487</v>
      </c>
      <c r="E25" s="1299" t="s">
        <v>4510</v>
      </c>
      <c r="F25" s="350" t="s">
        <v>4511</v>
      </c>
      <c r="G25" s="1300">
        <v>146</v>
      </c>
      <c r="H25" s="350" t="s">
        <v>4518</v>
      </c>
    </row>
    <row r="26" spans="1:8" x14ac:dyDescent="0.35">
      <c r="A26" s="350" t="s">
        <v>1780</v>
      </c>
      <c r="B26" s="350" t="s">
        <v>4486</v>
      </c>
      <c r="C26" s="1299" t="s">
        <v>1320</v>
      </c>
      <c r="D26" s="350" t="s">
        <v>4487</v>
      </c>
      <c r="E26" s="1299" t="s">
        <v>4510</v>
      </c>
      <c r="F26" s="350" t="s">
        <v>4511</v>
      </c>
      <c r="G26" s="1300">
        <v>149</v>
      </c>
      <c r="H26" s="350" t="s">
        <v>4514</v>
      </c>
    </row>
    <row r="27" spans="1:8" x14ac:dyDescent="0.35">
      <c r="A27" s="350" t="s">
        <v>1780</v>
      </c>
      <c r="B27" s="350" t="s">
        <v>4486</v>
      </c>
      <c r="C27" s="1299" t="s">
        <v>1320</v>
      </c>
      <c r="D27" s="350" t="s">
        <v>4487</v>
      </c>
      <c r="E27" s="1299" t="s">
        <v>4519</v>
      </c>
      <c r="F27" s="350" t="s">
        <v>4520</v>
      </c>
      <c r="G27" s="1300">
        <v>150</v>
      </c>
      <c r="H27" s="350" t="s">
        <v>4520</v>
      </c>
    </row>
    <row r="28" spans="1:8" x14ac:dyDescent="0.35">
      <c r="A28" s="350" t="s">
        <v>1780</v>
      </c>
      <c r="B28" s="350" t="s">
        <v>4486</v>
      </c>
      <c r="C28" s="1299" t="s">
        <v>1320</v>
      </c>
      <c r="D28" s="350" t="s">
        <v>4487</v>
      </c>
      <c r="E28" s="1299" t="s">
        <v>4521</v>
      </c>
      <c r="F28" s="350" t="s">
        <v>4522</v>
      </c>
      <c r="G28" s="1300">
        <v>161</v>
      </c>
      <c r="H28" s="350" t="s">
        <v>4523</v>
      </c>
    </row>
    <row r="29" spans="1:8" x14ac:dyDescent="0.35">
      <c r="A29" s="350" t="s">
        <v>1780</v>
      </c>
      <c r="B29" s="350" t="s">
        <v>4486</v>
      </c>
      <c r="C29" s="1299" t="s">
        <v>1320</v>
      </c>
      <c r="D29" s="350" t="s">
        <v>4487</v>
      </c>
      <c r="E29" s="1299" t="s">
        <v>4521</v>
      </c>
      <c r="F29" s="350" t="s">
        <v>4522</v>
      </c>
      <c r="G29" s="1300">
        <v>162</v>
      </c>
      <c r="H29" s="350" t="s">
        <v>4524</v>
      </c>
    </row>
    <row r="30" spans="1:8" x14ac:dyDescent="0.35">
      <c r="A30" s="350" t="s">
        <v>1780</v>
      </c>
      <c r="B30" s="350" t="s">
        <v>4486</v>
      </c>
      <c r="C30" s="1299" t="s">
        <v>1320</v>
      </c>
      <c r="D30" s="350" t="s">
        <v>4487</v>
      </c>
      <c r="E30" s="1299" t="s">
        <v>4521</v>
      </c>
      <c r="F30" s="350" t="s">
        <v>4522</v>
      </c>
      <c r="G30" s="1300">
        <v>163</v>
      </c>
      <c r="H30" s="350" t="s">
        <v>4525</v>
      </c>
    </row>
    <row r="31" spans="1:8" x14ac:dyDescent="0.35">
      <c r="A31" s="350" t="s">
        <v>1780</v>
      </c>
      <c r="B31" s="350" t="s">
        <v>4486</v>
      </c>
      <c r="C31" s="1299" t="s">
        <v>1320</v>
      </c>
      <c r="D31" s="350" t="s">
        <v>4487</v>
      </c>
      <c r="E31" s="1299" t="s">
        <v>4521</v>
      </c>
      <c r="F31" s="350" t="s">
        <v>4522</v>
      </c>
      <c r="G31" s="1300">
        <v>164</v>
      </c>
      <c r="H31" s="350" t="s">
        <v>4526</v>
      </c>
    </row>
    <row r="32" spans="1:8" x14ac:dyDescent="0.35">
      <c r="A32" s="350" t="s">
        <v>1780</v>
      </c>
      <c r="B32" s="350" t="s">
        <v>4486</v>
      </c>
      <c r="C32" s="1299" t="s">
        <v>1320</v>
      </c>
      <c r="D32" s="350" t="s">
        <v>4487</v>
      </c>
      <c r="E32" s="1299" t="s">
        <v>4527</v>
      </c>
      <c r="F32" s="350" t="s">
        <v>4528</v>
      </c>
      <c r="G32" s="1300">
        <v>170</v>
      </c>
      <c r="H32" s="350" t="s">
        <v>4528</v>
      </c>
    </row>
    <row r="33" spans="1:8" x14ac:dyDescent="0.35">
      <c r="A33" s="350" t="s">
        <v>1780</v>
      </c>
      <c r="B33" s="350" t="s">
        <v>4486</v>
      </c>
      <c r="C33" s="1300" t="s">
        <v>4529</v>
      </c>
      <c r="D33" s="350" t="s">
        <v>4530</v>
      </c>
      <c r="E33" s="1300" t="s">
        <v>4531</v>
      </c>
      <c r="F33" s="350" t="s">
        <v>4532</v>
      </c>
      <c r="G33" s="1300">
        <v>210</v>
      </c>
      <c r="H33" s="350" t="s">
        <v>4532</v>
      </c>
    </row>
    <row r="34" spans="1:8" x14ac:dyDescent="0.35">
      <c r="A34" s="350" t="s">
        <v>1780</v>
      </c>
      <c r="B34" s="350" t="s">
        <v>4486</v>
      </c>
      <c r="C34" s="1300" t="s">
        <v>4529</v>
      </c>
      <c r="D34" s="350" t="s">
        <v>4530</v>
      </c>
      <c r="E34" s="1300" t="s">
        <v>4533</v>
      </c>
      <c r="F34" s="350" t="s">
        <v>4534</v>
      </c>
      <c r="G34" s="1300">
        <v>220</v>
      </c>
      <c r="H34" s="350" t="s">
        <v>4534</v>
      </c>
    </row>
    <row r="35" spans="1:8" x14ac:dyDescent="0.35">
      <c r="A35" s="350" t="s">
        <v>1780</v>
      </c>
      <c r="B35" s="350" t="s">
        <v>4486</v>
      </c>
      <c r="C35" s="1300" t="s">
        <v>4529</v>
      </c>
      <c r="D35" s="350" t="s">
        <v>4530</v>
      </c>
      <c r="E35" s="1300" t="s">
        <v>4535</v>
      </c>
      <c r="F35" s="350" t="s">
        <v>4536</v>
      </c>
      <c r="G35" s="1300">
        <v>230</v>
      </c>
      <c r="H35" s="350" t="s">
        <v>4536</v>
      </c>
    </row>
    <row r="36" spans="1:8" x14ac:dyDescent="0.35">
      <c r="A36" s="350" t="s">
        <v>1780</v>
      </c>
      <c r="B36" s="350" t="s">
        <v>4486</v>
      </c>
      <c r="C36" s="1300" t="s">
        <v>4529</v>
      </c>
      <c r="D36" s="350" t="s">
        <v>4530</v>
      </c>
      <c r="E36" s="1300" t="s">
        <v>4537</v>
      </c>
      <c r="F36" s="350" t="s">
        <v>4538</v>
      </c>
      <c r="G36" s="1300">
        <v>240</v>
      </c>
      <c r="H36" s="350" t="s">
        <v>4538</v>
      </c>
    </row>
    <row r="37" spans="1:8" x14ac:dyDescent="0.35">
      <c r="A37" s="350" t="s">
        <v>1780</v>
      </c>
      <c r="B37" s="350" t="s">
        <v>4486</v>
      </c>
      <c r="C37" s="1300" t="s">
        <v>4539</v>
      </c>
      <c r="D37" s="350" t="s">
        <v>4540</v>
      </c>
      <c r="E37" s="1300" t="s">
        <v>4541</v>
      </c>
      <c r="F37" s="350" t="s">
        <v>4542</v>
      </c>
      <c r="G37" s="1300">
        <v>311</v>
      </c>
      <c r="H37" s="350" t="s">
        <v>4543</v>
      </c>
    </row>
    <row r="38" spans="1:8" x14ac:dyDescent="0.35">
      <c r="A38" s="350" t="s">
        <v>1780</v>
      </c>
      <c r="B38" s="350" t="s">
        <v>4486</v>
      </c>
      <c r="C38" s="1300" t="s">
        <v>4539</v>
      </c>
      <c r="D38" s="350" t="s">
        <v>4540</v>
      </c>
      <c r="E38" s="1300" t="s">
        <v>4541</v>
      </c>
      <c r="F38" s="350" t="s">
        <v>4542</v>
      </c>
      <c r="G38" s="1300">
        <v>312</v>
      </c>
      <c r="H38" s="350" t="s">
        <v>4544</v>
      </c>
    </row>
    <row r="39" spans="1:8" x14ac:dyDescent="0.35">
      <c r="A39" s="350" t="s">
        <v>1780</v>
      </c>
      <c r="B39" s="350" t="s">
        <v>4486</v>
      </c>
      <c r="C39" s="1300" t="s">
        <v>4539</v>
      </c>
      <c r="D39" s="350" t="s">
        <v>4540</v>
      </c>
      <c r="E39" s="1300" t="s">
        <v>4545</v>
      </c>
      <c r="F39" s="350" t="s">
        <v>4546</v>
      </c>
      <c r="G39" s="1300">
        <v>321</v>
      </c>
      <c r="H39" s="350" t="s">
        <v>4547</v>
      </c>
    </row>
    <row r="40" spans="1:8" x14ac:dyDescent="0.35">
      <c r="A40" s="350" t="s">
        <v>1780</v>
      </c>
      <c r="B40" s="350" t="s">
        <v>4486</v>
      </c>
      <c r="C40" s="1300" t="s">
        <v>4539</v>
      </c>
      <c r="D40" s="350" t="s">
        <v>4540</v>
      </c>
      <c r="E40" s="1300" t="s">
        <v>4545</v>
      </c>
      <c r="F40" s="350" t="s">
        <v>4546</v>
      </c>
      <c r="G40" s="1300">
        <v>322</v>
      </c>
      <c r="H40" s="350" t="s">
        <v>4548</v>
      </c>
    </row>
    <row r="41" spans="1:8" x14ac:dyDescent="0.35">
      <c r="A41" s="350" t="s">
        <v>1827</v>
      </c>
      <c r="B41" s="350" t="s">
        <v>4549</v>
      </c>
      <c r="C41" s="1300" t="s">
        <v>4550</v>
      </c>
      <c r="D41" s="350" t="s">
        <v>4551</v>
      </c>
      <c r="E41" s="1300" t="s">
        <v>4552</v>
      </c>
      <c r="F41" s="350" t="s">
        <v>4553</v>
      </c>
      <c r="G41" s="1300">
        <v>510</v>
      </c>
      <c r="H41" s="350" t="s">
        <v>4553</v>
      </c>
    </row>
    <row r="42" spans="1:8" x14ac:dyDescent="0.35">
      <c r="A42" s="350" t="s">
        <v>1827</v>
      </c>
      <c r="B42" s="350" t="s">
        <v>4549</v>
      </c>
      <c r="C42" s="1300" t="s">
        <v>4550</v>
      </c>
      <c r="D42" s="350" t="s">
        <v>4551</v>
      </c>
      <c r="E42" s="1300" t="s">
        <v>4555</v>
      </c>
      <c r="F42" s="350" t="s">
        <v>4556</v>
      </c>
      <c r="G42" s="1300">
        <v>520</v>
      </c>
      <c r="H42" s="350" t="s">
        <v>4556</v>
      </c>
    </row>
    <row r="43" spans="1:8" x14ac:dyDescent="0.35">
      <c r="A43" s="350" t="s">
        <v>1827</v>
      </c>
      <c r="B43" s="350" t="s">
        <v>4549</v>
      </c>
      <c r="C43" s="1300" t="s">
        <v>4557</v>
      </c>
      <c r="D43" s="350" t="s">
        <v>4558</v>
      </c>
      <c r="E43" s="1300" t="s">
        <v>4559</v>
      </c>
      <c r="F43" s="350" t="s">
        <v>4560</v>
      </c>
      <c r="G43" s="1300">
        <v>610</v>
      </c>
      <c r="H43" s="350" t="s">
        <v>4560</v>
      </c>
    </row>
    <row r="44" spans="1:8" x14ac:dyDescent="0.35">
      <c r="A44" s="350" t="s">
        <v>1827</v>
      </c>
      <c r="B44" s="350" t="s">
        <v>4549</v>
      </c>
      <c r="C44" s="1300" t="s">
        <v>4557</v>
      </c>
      <c r="D44" s="350" t="s">
        <v>4558</v>
      </c>
      <c r="E44" s="1300" t="s">
        <v>4561</v>
      </c>
      <c r="F44" s="350" t="s">
        <v>4562</v>
      </c>
      <c r="G44" s="1300">
        <v>620</v>
      </c>
      <c r="H44" s="350" t="s">
        <v>4562</v>
      </c>
    </row>
    <row r="45" spans="1:8" x14ac:dyDescent="0.35">
      <c r="A45" s="350" t="s">
        <v>1827</v>
      </c>
      <c r="B45" s="350" t="s">
        <v>4549</v>
      </c>
      <c r="C45" s="1300" t="s">
        <v>4563</v>
      </c>
      <c r="D45" s="350" t="s">
        <v>4564</v>
      </c>
      <c r="E45" s="1300" t="s">
        <v>4565</v>
      </c>
      <c r="F45" s="350" t="s">
        <v>4566</v>
      </c>
      <c r="G45" s="1300">
        <v>710</v>
      </c>
      <c r="H45" s="350" t="s">
        <v>4566</v>
      </c>
    </row>
    <row r="46" spans="1:8" x14ac:dyDescent="0.35">
      <c r="A46" s="350" t="s">
        <v>1827</v>
      </c>
      <c r="B46" s="350" t="s">
        <v>4549</v>
      </c>
      <c r="C46" s="1300" t="s">
        <v>4563</v>
      </c>
      <c r="D46" s="350" t="s">
        <v>4564</v>
      </c>
      <c r="E46" s="1300" t="s">
        <v>4567</v>
      </c>
      <c r="F46" s="350" t="s">
        <v>4568</v>
      </c>
      <c r="G46" s="1300">
        <v>721</v>
      </c>
      <c r="H46" s="350" t="s">
        <v>4569</v>
      </c>
    </row>
    <row r="47" spans="1:8" x14ac:dyDescent="0.35">
      <c r="A47" s="350" t="s">
        <v>1827</v>
      </c>
      <c r="B47" s="350" t="s">
        <v>4549</v>
      </c>
      <c r="C47" s="1300" t="s">
        <v>4563</v>
      </c>
      <c r="D47" s="350" t="s">
        <v>4564</v>
      </c>
      <c r="E47" s="1300" t="s">
        <v>4567</v>
      </c>
      <c r="F47" s="350" t="s">
        <v>4568</v>
      </c>
      <c r="G47" s="1300">
        <v>729</v>
      </c>
      <c r="H47" s="350" t="s">
        <v>4570</v>
      </c>
    </row>
    <row r="48" spans="1:8" x14ac:dyDescent="0.35">
      <c r="A48" s="350" t="s">
        <v>1827</v>
      </c>
      <c r="B48" s="350" t="s">
        <v>4549</v>
      </c>
      <c r="C48" s="1300" t="s">
        <v>4571</v>
      </c>
      <c r="D48" s="350" t="s">
        <v>4572</v>
      </c>
      <c r="E48" s="1300" t="s">
        <v>4573</v>
      </c>
      <c r="F48" s="350" t="s">
        <v>4574</v>
      </c>
      <c r="G48" s="1300">
        <v>810</v>
      </c>
      <c r="H48" s="350" t="s">
        <v>4574</v>
      </c>
    </row>
    <row r="49" spans="1:8" x14ac:dyDescent="0.35">
      <c r="A49" s="350" t="s">
        <v>1827</v>
      </c>
      <c r="B49" s="350" t="s">
        <v>4549</v>
      </c>
      <c r="C49" s="1300" t="s">
        <v>4571</v>
      </c>
      <c r="D49" s="350" t="s">
        <v>4572</v>
      </c>
      <c r="E49" s="1300" t="s">
        <v>4575</v>
      </c>
      <c r="F49" s="350" t="s">
        <v>4576</v>
      </c>
      <c r="G49" s="1300">
        <v>891</v>
      </c>
      <c r="H49" s="350" t="s">
        <v>4577</v>
      </c>
    </row>
    <row r="50" spans="1:8" x14ac:dyDescent="0.35">
      <c r="A50" s="350" t="s">
        <v>1827</v>
      </c>
      <c r="B50" s="350" t="s">
        <v>4549</v>
      </c>
      <c r="C50" s="1300" t="s">
        <v>4571</v>
      </c>
      <c r="D50" s="350" t="s">
        <v>4572</v>
      </c>
      <c r="E50" s="1300" t="s">
        <v>4575</v>
      </c>
      <c r="F50" s="350" t="s">
        <v>4576</v>
      </c>
      <c r="G50" s="1300">
        <v>892</v>
      </c>
      <c r="H50" s="350" t="s">
        <v>4578</v>
      </c>
    </row>
    <row r="51" spans="1:8" x14ac:dyDescent="0.35">
      <c r="A51" s="350" t="s">
        <v>1827</v>
      </c>
      <c r="B51" s="350" t="s">
        <v>4549</v>
      </c>
      <c r="C51" s="1300" t="s">
        <v>4571</v>
      </c>
      <c r="D51" s="350" t="s">
        <v>4572</v>
      </c>
      <c r="E51" s="1300" t="s">
        <v>4575</v>
      </c>
      <c r="F51" s="350" t="s">
        <v>4576</v>
      </c>
      <c r="G51" s="1300">
        <v>893</v>
      </c>
      <c r="H51" s="350" t="s">
        <v>4579</v>
      </c>
    </row>
    <row r="52" spans="1:8" x14ac:dyDescent="0.35">
      <c r="A52" s="350" t="s">
        <v>1827</v>
      </c>
      <c r="B52" s="350" t="s">
        <v>4549</v>
      </c>
      <c r="C52" s="1300" t="s">
        <v>4571</v>
      </c>
      <c r="D52" s="350" t="s">
        <v>4572</v>
      </c>
      <c r="E52" s="1300" t="s">
        <v>4575</v>
      </c>
      <c r="F52" s="350" t="s">
        <v>4576</v>
      </c>
      <c r="G52" s="1300">
        <v>899</v>
      </c>
      <c r="H52" s="350" t="s">
        <v>4554</v>
      </c>
    </row>
    <row r="53" spans="1:8" x14ac:dyDescent="0.35">
      <c r="A53" s="350" t="s">
        <v>1827</v>
      </c>
      <c r="B53" s="350" t="s">
        <v>4549</v>
      </c>
      <c r="C53" s="1300" t="s">
        <v>4580</v>
      </c>
      <c r="D53" s="350" t="s">
        <v>4581</v>
      </c>
      <c r="E53" s="1300" t="s">
        <v>4582</v>
      </c>
      <c r="F53" s="350" t="s">
        <v>4583</v>
      </c>
      <c r="G53" s="1300">
        <v>910</v>
      </c>
      <c r="H53" s="350" t="s">
        <v>4583</v>
      </c>
    </row>
    <row r="54" spans="1:8" x14ac:dyDescent="0.35">
      <c r="A54" s="350" t="s">
        <v>1827</v>
      </c>
      <c r="B54" s="350" t="s">
        <v>4549</v>
      </c>
      <c r="C54" s="1300" t="s">
        <v>4580</v>
      </c>
      <c r="D54" s="350" t="s">
        <v>4581</v>
      </c>
      <c r="E54" s="1300" t="s">
        <v>4584</v>
      </c>
      <c r="F54" s="350" t="s">
        <v>4585</v>
      </c>
      <c r="G54" s="1300">
        <v>990</v>
      </c>
      <c r="H54" s="350" t="s">
        <v>4585</v>
      </c>
    </row>
    <row r="55" spans="1:8" x14ac:dyDescent="0.35">
      <c r="A55" s="350" t="s">
        <v>1862</v>
      </c>
      <c r="B55" s="350" t="s">
        <v>4586</v>
      </c>
      <c r="C55" s="350">
        <v>10</v>
      </c>
      <c r="D55" s="350" t="s">
        <v>4587</v>
      </c>
      <c r="E55" s="350">
        <v>101</v>
      </c>
      <c r="F55" s="350" t="s">
        <v>4588</v>
      </c>
      <c r="G55" s="1300">
        <v>1010</v>
      </c>
      <c r="H55" s="350" t="s">
        <v>4588</v>
      </c>
    </row>
    <row r="56" spans="1:8" x14ac:dyDescent="0.35">
      <c r="A56" s="350" t="s">
        <v>1862</v>
      </c>
      <c r="B56" s="350" t="s">
        <v>4586</v>
      </c>
      <c r="C56" s="350">
        <v>10</v>
      </c>
      <c r="D56" s="350" t="s">
        <v>4587</v>
      </c>
      <c r="E56" s="350">
        <v>102</v>
      </c>
      <c r="F56" s="350" t="s">
        <v>4589</v>
      </c>
      <c r="G56" s="1300">
        <v>1020</v>
      </c>
      <c r="H56" s="350" t="s">
        <v>4589</v>
      </c>
    </row>
    <row r="57" spans="1:8" x14ac:dyDescent="0.35">
      <c r="A57" s="350" t="s">
        <v>1862</v>
      </c>
      <c r="B57" s="350" t="s">
        <v>4586</v>
      </c>
      <c r="C57" s="350">
        <v>10</v>
      </c>
      <c r="D57" s="350" t="s">
        <v>4587</v>
      </c>
      <c r="E57" s="350">
        <v>103</v>
      </c>
      <c r="F57" s="350" t="s">
        <v>4590</v>
      </c>
      <c r="G57" s="1300">
        <v>1030</v>
      </c>
      <c r="H57" s="350" t="s">
        <v>4590</v>
      </c>
    </row>
    <row r="58" spans="1:8" x14ac:dyDescent="0.35">
      <c r="A58" s="350" t="s">
        <v>1862</v>
      </c>
      <c r="B58" s="350" t="s">
        <v>4586</v>
      </c>
      <c r="C58" s="350">
        <v>10</v>
      </c>
      <c r="D58" s="350" t="s">
        <v>4587</v>
      </c>
      <c r="E58" s="350">
        <v>104</v>
      </c>
      <c r="F58" s="350" t="s">
        <v>4591</v>
      </c>
      <c r="G58" s="1300">
        <v>1040</v>
      </c>
      <c r="H58" s="350" t="s">
        <v>4591</v>
      </c>
    </row>
    <row r="59" spans="1:8" x14ac:dyDescent="0.35">
      <c r="A59" s="350" t="s">
        <v>1862</v>
      </c>
      <c r="B59" s="350" t="s">
        <v>4586</v>
      </c>
      <c r="C59" s="350">
        <v>10</v>
      </c>
      <c r="D59" s="350" t="s">
        <v>4587</v>
      </c>
      <c r="E59" s="350">
        <v>105</v>
      </c>
      <c r="F59" s="350" t="s">
        <v>4592</v>
      </c>
      <c r="G59" s="1300">
        <v>1050</v>
      </c>
      <c r="H59" s="350" t="s">
        <v>4592</v>
      </c>
    </row>
    <row r="60" spans="1:8" x14ac:dyDescent="0.35">
      <c r="A60" s="350" t="s">
        <v>1862</v>
      </c>
      <c r="B60" s="350" t="s">
        <v>4586</v>
      </c>
      <c r="C60" s="350">
        <v>10</v>
      </c>
      <c r="D60" s="350" t="s">
        <v>4587</v>
      </c>
      <c r="E60" s="350">
        <v>106</v>
      </c>
      <c r="F60" s="350" t="s">
        <v>4593</v>
      </c>
      <c r="G60" s="1300">
        <v>1061</v>
      </c>
      <c r="H60" s="350" t="s">
        <v>4594</v>
      </c>
    </row>
    <row r="61" spans="1:8" x14ac:dyDescent="0.35">
      <c r="A61" s="350" t="s">
        <v>1862</v>
      </c>
      <c r="B61" s="350" t="s">
        <v>4586</v>
      </c>
      <c r="C61" s="350">
        <v>10</v>
      </c>
      <c r="D61" s="350" t="s">
        <v>4587</v>
      </c>
      <c r="E61" s="350">
        <v>106</v>
      </c>
      <c r="F61" s="350" t="s">
        <v>4593</v>
      </c>
      <c r="G61" s="1300">
        <v>1062</v>
      </c>
      <c r="H61" s="350" t="s">
        <v>4595</v>
      </c>
    </row>
    <row r="62" spans="1:8" x14ac:dyDescent="0.35">
      <c r="A62" s="350" t="s">
        <v>1862</v>
      </c>
      <c r="B62" s="350" t="s">
        <v>4586</v>
      </c>
      <c r="C62" s="350">
        <v>10</v>
      </c>
      <c r="D62" s="350" t="s">
        <v>4587</v>
      </c>
      <c r="E62" s="350">
        <v>107</v>
      </c>
      <c r="F62" s="350" t="s">
        <v>4596</v>
      </c>
      <c r="G62" s="1300">
        <v>1071</v>
      </c>
      <c r="H62" s="350" t="s">
        <v>4597</v>
      </c>
    </row>
    <row r="63" spans="1:8" x14ac:dyDescent="0.35">
      <c r="A63" s="350" t="s">
        <v>1862</v>
      </c>
      <c r="B63" s="350" t="s">
        <v>4586</v>
      </c>
      <c r="C63" s="350">
        <v>10</v>
      </c>
      <c r="D63" s="350" t="s">
        <v>4587</v>
      </c>
      <c r="E63" s="350">
        <v>107</v>
      </c>
      <c r="F63" s="350" t="s">
        <v>4596</v>
      </c>
      <c r="G63" s="1300">
        <v>1072</v>
      </c>
      <c r="H63" s="350" t="s">
        <v>4598</v>
      </c>
    </row>
    <row r="64" spans="1:8" x14ac:dyDescent="0.35">
      <c r="A64" s="350" t="s">
        <v>1862</v>
      </c>
      <c r="B64" s="350" t="s">
        <v>4586</v>
      </c>
      <c r="C64" s="350">
        <v>10</v>
      </c>
      <c r="D64" s="350" t="s">
        <v>4587</v>
      </c>
      <c r="E64" s="350">
        <v>107</v>
      </c>
      <c r="F64" s="350" t="s">
        <v>4596</v>
      </c>
      <c r="G64" s="1300">
        <v>1073</v>
      </c>
      <c r="H64" s="350" t="s">
        <v>4599</v>
      </c>
    </row>
    <row r="65" spans="1:8" x14ac:dyDescent="0.35">
      <c r="A65" s="350" t="s">
        <v>1862</v>
      </c>
      <c r="B65" s="350" t="s">
        <v>4586</v>
      </c>
      <c r="C65" s="350">
        <v>10</v>
      </c>
      <c r="D65" s="350" t="s">
        <v>4587</v>
      </c>
      <c r="E65" s="350">
        <v>107</v>
      </c>
      <c r="F65" s="350" t="s">
        <v>4596</v>
      </c>
      <c r="G65" s="1300">
        <v>1074</v>
      </c>
      <c r="H65" s="350" t="s">
        <v>4600</v>
      </c>
    </row>
    <row r="66" spans="1:8" x14ac:dyDescent="0.35">
      <c r="A66" s="350" t="s">
        <v>1862</v>
      </c>
      <c r="B66" s="350" t="s">
        <v>4586</v>
      </c>
      <c r="C66" s="350">
        <v>10</v>
      </c>
      <c r="D66" s="350" t="s">
        <v>4587</v>
      </c>
      <c r="E66" s="350">
        <v>107</v>
      </c>
      <c r="F66" s="350" t="s">
        <v>4596</v>
      </c>
      <c r="G66" s="1300">
        <v>1075</v>
      </c>
      <c r="H66" s="350" t="s">
        <v>4601</v>
      </c>
    </row>
    <row r="67" spans="1:8" x14ac:dyDescent="0.35">
      <c r="A67" s="350" t="s">
        <v>1862</v>
      </c>
      <c r="B67" s="350" t="s">
        <v>4586</v>
      </c>
      <c r="C67" s="350">
        <v>10</v>
      </c>
      <c r="D67" s="350" t="s">
        <v>4587</v>
      </c>
      <c r="E67" s="350">
        <v>107</v>
      </c>
      <c r="F67" s="350" t="s">
        <v>4596</v>
      </c>
      <c r="G67" s="1300">
        <v>1079</v>
      </c>
      <c r="H67" s="350" t="s">
        <v>4602</v>
      </c>
    </row>
    <row r="68" spans="1:8" x14ac:dyDescent="0.35">
      <c r="A68" s="350" t="s">
        <v>1862</v>
      </c>
      <c r="B68" s="350" t="s">
        <v>4586</v>
      </c>
      <c r="C68" s="350">
        <v>10</v>
      </c>
      <c r="D68" s="350" t="s">
        <v>4587</v>
      </c>
      <c r="E68" s="350">
        <v>108</v>
      </c>
      <c r="F68" s="350" t="s">
        <v>4603</v>
      </c>
      <c r="G68" s="1300">
        <v>1080</v>
      </c>
      <c r="H68" s="350" t="s">
        <v>4603</v>
      </c>
    </row>
    <row r="69" spans="1:8" x14ac:dyDescent="0.35">
      <c r="A69" s="350" t="s">
        <v>1862</v>
      </c>
      <c r="B69" s="350" t="s">
        <v>4586</v>
      </c>
      <c r="C69" s="350">
        <v>11</v>
      </c>
      <c r="D69" s="350" t="s">
        <v>4604</v>
      </c>
      <c r="E69" s="350">
        <v>110</v>
      </c>
      <c r="F69" s="350" t="s">
        <v>4604</v>
      </c>
      <c r="G69" s="1300">
        <v>1101</v>
      </c>
      <c r="H69" s="350" t="s">
        <v>4605</v>
      </c>
    </row>
    <row r="70" spans="1:8" x14ac:dyDescent="0.35">
      <c r="A70" s="350" t="s">
        <v>1862</v>
      </c>
      <c r="B70" s="350" t="s">
        <v>4586</v>
      </c>
      <c r="C70" s="350">
        <v>11</v>
      </c>
      <c r="D70" s="350" t="s">
        <v>4604</v>
      </c>
      <c r="E70" s="350">
        <v>110</v>
      </c>
      <c r="F70" s="350" t="s">
        <v>4604</v>
      </c>
      <c r="G70" s="1300">
        <v>1102</v>
      </c>
      <c r="H70" s="350" t="s">
        <v>4606</v>
      </c>
    </row>
    <row r="71" spans="1:8" x14ac:dyDescent="0.35">
      <c r="A71" s="350" t="s">
        <v>1862</v>
      </c>
      <c r="B71" s="350" t="s">
        <v>4586</v>
      </c>
      <c r="C71" s="350">
        <v>11</v>
      </c>
      <c r="D71" s="350" t="s">
        <v>4604</v>
      </c>
      <c r="E71" s="350">
        <v>110</v>
      </c>
      <c r="F71" s="350" t="s">
        <v>4604</v>
      </c>
      <c r="G71" s="1300">
        <v>1103</v>
      </c>
      <c r="H71" s="350" t="s">
        <v>4607</v>
      </c>
    </row>
    <row r="72" spans="1:8" x14ac:dyDescent="0.35">
      <c r="A72" s="350" t="s">
        <v>1862</v>
      </c>
      <c r="B72" s="350" t="s">
        <v>4586</v>
      </c>
      <c r="C72" s="350">
        <v>11</v>
      </c>
      <c r="D72" s="350" t="s">
        <v>4604</v>
      </c>
      <c r="E72" s="350">
        <v>110</v>
      </c>
      <c r="F72" s="350" t="s">
        <v>4604</v>
      </c>
      <c r="G72" s="1300">
        <v>1104</v>
      </c>
      <c r="H72" s="350" t="s">
        <v>4608</v>
      </c>
    </row>
    <row r="73" spans="1:8" x14ac:dyDescent="0.35">
      <c r="A73" s="350" t="s">
        <v>1862</v>
      </c>
      <c r="B73" s="350" t="s">
        <v>4586</v>
      </c>
      <c r="C73" s="350">
        <v>12</v>
      </c>
      <c r="D73" s="350" t="s">
        <v>4609</v>
      </c>
      <c r="E73" s="350">
        <v>120</v>
      </c>
      <c r="F73" s="350" t="s">
        <v>4609</v>
      </c>
      <c r="G73" s="1300">
        <v>1200</v>
      </c>
      <c r="H73" s="350" t="s">
        <v>4609</v>
      </c>
    </row>
    <row r="74" spans="1:8" x14ac:dyDescent="0.35">
      <c r="A74" s="350" t="s">
        <v>1862</v>
      </c>
      <c r="B74" s="350" t="s">
        <v>4586</v>
      </c>
      <c r="C74" s="350">
        <v>13</v>
      </c>
      <c r="D74" s="350" t="s">
        <v>4610</v>
      </c>
      <c r="E74" s="350">
        <v>131</v>
      </c>
      <c r="F74" s="350" t="s">
        <v>4611</v>
      </c>
      <c r="G74" s="1300">
        <v>1311</v>
      </c>
      <c r="H74" s="350" t="s">
        <v>4612</v>
      </c>
    </row>
    <row r="75" spans="1:8" x14ac:dyDescent="0.35">
      <c r="A75" s="350" t="s">
        <v>1862</v>
      </c>
      <c r="B75" s="350" t="s">
        <v>4586</v>
      </c>
      <c r="C75" s="350">
        <v>13</v>
      </c>
      <c r="D75" s="350" t="s">
        <v>4610</v>
      </c>
      <c r="E75" s="350">
        <v>131</v>
      </c>
      <c r="F75" s="350" t="s">
        <v>4611</v>
      </c>
      <c r="G75" s="1300">
        <v>1312</v>
      </c>
      <c r="H75" s="350" t="s">
        <v>4613</v>
      </c>
    </row>
    <row r="76" spans="1:8" x14ac:dyDescent="0.35">
      <c r="A76" s="350" t="s">
        <v>1862</v>
      </c>
      <c r="B76" s="350" t="s">
        <v>4586</v>
      </c>
      <c r="C76" s="350">
        <v>13</v>
      </c>
      <c r="D76" s="350" t="s">
        <v>4610</v>
      </c>
      <c r="E76" s="350">
        <v>131</v>
      </c>
      <c r="F76" s="350" t="s">
        <v>4611</v>
      </c>
      <c r="G76" s="1300">
        <v>1313</v>
      </c>
      <c r="H76" s="350" t="s">
        <v>4614</v>
      </c>
    </row>
    <row r="77" spans="1:8" x14ac:dyDescent="0.35">
      <c r="A77" s="350" t="s">
        <v>1862</v>
      </c>
      <c r="B77" s="350" t="s">
        <v>4586</v>
      </c>
      <c r="C77" s="350">
        <v>13</v>
      </c>
      <c r="D77" s="350" t="s">
        <v>4610</v>
      </c>
      <c r="E77" s="350">
        <v>139</v>
      </c>
      <c r="F77" s="350" t="s">
        <v>4615</v>
      </c>
      <c r="G77" s="1300">
        <v>1391</v>
      </c>
      <c r="H77" s="350" t="s">
        <v>4616</v>
      </c>
    </row>
    <row r="78" spans="1:8" x14ac:dyDescent="0.35">
      <c r="A78" s="350" t="s">
        <v>1862</v>
      </c>
      <c r="B78" s="350" t="s">
        <v>4586</v>
      </c>
      <c r="C78" s="350">
        <v>13</v>
      </c>
      <c r="D78" s="350" t="s">
        <v>4610</v>
      </c>
      <c r="E78" s="350">
        <v>139</v>
      </c>
      <c r="F78" s="350" t="s">
        <v>4615</v>
      </c>
      <c r="G78" s="1300">
        <v>1392</v>
      </c>
      <c r="H78" s="350" t="s">
        <v>4617</v>
      </c>
    </row>
    <row r="79" spans="1:8" x14ac:dyDescent="0.35">
      <c r="A79" s="350" t="s">
        <v>1862</v>
      </c>
      <c r="B79" s="350" t="s">
        <v>4586</v>
      </c>
      <c r="C79" s="350">
        <v>13</v>
      </c>
      <c r="D79" s="350" t="s">
        <v>4610</v>
      </c>
      <c r="E79" s="350">
        <v>139</v>
      </c>
      <c r="F79" s="350" t="s">
        <v>4615</v>
      </c>
      <c r="G79" s="1300">
        <v>1393</v>
      </c>
      <c r="H79" s="350" t="s">
        <v>4618</v>
      </c>
    </row>
    <row r="80" spans="1:8" x14ac:dyDescent="0.35">
      <c r="A80" s="350" t="s">
        <v>1862</v>
      </c>
      <c r="B80" s="350" t="s">
        <v>4586</v>
      </c>
      <c r="C80" s="350">
        <v>13</v>
      </c>
      <c r="D80" s="350" t="s">
        <v>4610</v>
      </c>
      <c r="E80" s="350">
        <v>139</v>
      </c>
      <c r="F80" s="350" t="s">
        <v>4615</v>
      </c>
      <c r="G80" s="1300">
        <v>1394</v>
      </c>
      <c r="H80" s="350" t="s">
        <v>4619</v>
      </c>
    </row>
    <row r="81" spans="1:8" x14ac:dyDescent="0.35">
      <c r="A81" s="350" t="s">
        <v>1862</v>
      </c>
      <c r="B81" s="350" t="s">
        <v>4586</v>
      </c>
      <c r="C81" s="350">
        <v>13</v>
      </c>
      <c r="D81" s="350" t="s">
        <v>4610</v>
      </c>
      <c r="E81" s="350">
        <v>139</v>
      </c>
      <c r="F81" s="350" t="s">
        <v>4615</v>
      </c>
      <c r="G81" s="1300">
        <v>1399</v>
      </c>
      <c r="H81" s="350" t="s">
        <v>4620</v>
      </c>
    </row>
    <row r="82" spans="1:8" x14ac:dyDescent="0.35">
      <c r="A82" s="350" t="s">
        <v>1862</v>
      </c>
      <c r="B82" s="350" t="s">
        <v>4586</v>
      </c>
      <c r="C82" s="350">
        <v>14</v>
      </c>
      <c r="D82" s="350" t="s">
        <v>4621</v>
      </c>
      <c r="E82" s="350">
        <v>141</v>
      </c>
      <c r="F82" s="350" t="s">
        <v>4622</v>
      </c>
      <c r="G82" s="1300">
        <v>1410</v>
      </c>
      <c r="H82" s="350" t="s">
        <v>4622</v>
      </c>
    </row>
    <row r="83" spans="1:8" x14ac:dyDescent="0.35">
      <c r="A83" s="350" t="s">
        <v>1862</v>
      </c>
      <c r="B83" s="350" t="s">
        <v>4586</v>
      </c>
      <c r="C83" s="350">
        <v>14</v>
      </c>
      <c r="D83" s="350" t="s">
        <v>4621</v>
      </c>
      <c r="E83" s="350">
        <v>142</v>
      </c>
      <c r="F83" s="350" t="s">
        <v>4623</v>
      </c>
      <c r="G83" s="1300">
        <v>1420</v>
      </c>
      <c r="H83" s="350" t="s">
        <v>4623</v>
      </c>
    </row>
    <row r="84" spans="1:8" x14ac:dyDescent="0.35">
      <c r="A84" s="350" t="s">
        <v>1862</v>
      </c>
      <c r="B84" s="350" t="s">
        <v>4586</v>
      </c>
      <c r="C84" s="350">
        <v>14</v>
      </c>
      <c r="D84" s="350" t="s">
        <v>4621</v>
      </c>
      <c r="E84" s="350">
        <v>143</v>
      </c>
      <c r="F84" s="350" t="s">
        <v>4624</v>
      </c>
      <c r="G84" s="1300">
        <v>1430</v>
      </c>
      <c r="H84" s="350" t="s">
        <v>4624</v>
      </c>
    </row>
    <row r="85" spans="1:8" x14ac:dyDescent="0.35">
      <c r="A85" s="350" t="s">
        <v>1862</v>
      </c>
      <c r="B85" s="350" t="s">
        <v>4586</v>
      </c>
      <c r="C85" s="350">
        <v>15</v>
      </c>
      <c r="D85" s="350" t="s">
        <v>4625</v>
      </c>
      <c r="E85" s="350">
        <v>151</v>
      </c>
      <c r="F85" s="350" t="s">
        <v>4626</v>
      </c>
      <c r="G85" s="1300">
        <v>1511</v>
      </c>
      <c r="H85" s="350" t="s">
        <v>4627</v>
      </c>
    </row>
    <row r="86" spans="1:8" x14ac:dyDescent="0.35">
      <c r="A86" s="350" t="s">
        <v>1862</v>
      </c>
      <c r="B86" s="350" t="s">
        <v>4586</v>
      </c>
      <c r="C86" s="350">
        <v>15</v>
      </c>
      <c r="D86" s="350" t="s">
        <v>4625</v>
      </c>
      <c r="E86" s="350">
        <v>151</v>
      </c>
      <c r="F86" s="350" t="s">
        <v>4626</v>
      </c>
      <c r="G86" s="1300">
        <v>1512</v>
      </c>
      <c r="H86" s="350" t="s">
        <v>4628</v>
      </c>
    </row>
    <row r="87" spans="1:8" x14ac:dyDescent="0.35">
      <c r="A87" s="350" t="s">
        <v>1862</v>
      </c>
      <c r="B87" s="350" t="s">
        <v>4586</v>
      </c>
      <c r="C87" s="350">
        <v>15</v>
      </c>
      <c r="D87" s="350" t="s">
        <v>4625</v>
      </c>
      <c r="E87" s="350">
        <v>152</v>
      </c>
      <c r="F87" s="350" t="s">
        <v>4629</v>
      </c>
      <c r="G87" s="1300">
        <v>1520</v>
      </c>
      <c r="H87" s="350" t="s">
        <v>4629</v>
      </c>
    </row>
    <row r="88" spans="1:8" x14ac:dyDescent="0.35">
      <c r="A88" s="350" t="s">
        <v>1862</v>
      </c>
      <c r="B88" s="350" t="s">
        <v>4586</v>
      </c>
      <c r="C88" s="350">
        <v>16</v>
      </c>
      <c r="D88" s="350" t="s">
        <v>4630</v>
      </c>
      <c r="E88" s="350">
        <v>161</v>
      </c>
      <c r="F88" s="350" t="s">
        <v>4631</v>
      </c>
      <c r="G88" s="1300">
        <v>1610</v>
      </c>
      <c r="H88" s="350" t="s">
        <v>4631</v>
      </c>
    </row>
    <row r="89" spans="1:8" x14ac:dyDescent="0.35">
      <c r="A89" s="350" t="s">
        <v>1862</v>
      </c>
      <c r="B89" s="350" t="s">
        <v>4586</v>
      </c>
      <c r="C89" s="350">
        <v>16</v>
      </c>
      <c r="D89" s="350" t="s">
        <v>4630</v>
      </c>
      <c r="E89" s="350">
        <v>162</v>
      </c>
      <c r="F89" s="350" t="s">
        <v>4632</v>
      </c>
      <c r="G89" s="1300">
        <v>1621</v>
      </c>
      <c r="H89" s="350" t="s">
        <v>4633</v>
      </c>
    </row>
    <row r="90" spans="1:8" x14ac:dyDescent="0.35">
      <c r="A90" s="350" t="s">
        <v>1862</v>
      </c>
      <c r="B90" s="350" t="s">
        <v>4586</v>
      </c>
      <c r="C90" s="350">
        <v>16</v>
      </c>
      <c r="D90" s="350" t="s">
        <v>4630</v>
      </c>
      <c r="E90" s="350">
        <v>162</v>
      </c>
      <c r="F90" s="350" t="s">
        <v>4632</v>
      </c>
      <c r="G90" s="1300">
        <v>1622</v>
      </c>
      <c r="H90" s="350" t="s">
        <v>4634</v>
      </c>
    </row>
    <row r="91" spans="1:8" x14ac:dyDescent="0.35">
      <c r="A91" s="350" t="s">
        <v>1862</v>
      </c>
      <c r="B91" s="350" t="s">
        <v>4586</v>
      </c>
      <c r="C91" s="350">
        <v>16</v>
      </c>
      <c r="D91" s="350" t="s">
        <v>4630</v>
      </c>
      <c r="E91" s="350">
        <v>162</v>
      </c>
      <c r="F91" s="350" t="s">
        <v>4632</v>
      </c>
      <c r="G91" s="1300">
        <v>1623</v>
      </c>
      <c r="H91" s="350" t="s">
        <v>4635</v>
      </c>
    </row>
    <row r="92" spans="1:8" x14ac:dyDescent="0.35">
      <c r="A92" s="350" t="s">
        <v>1862</v>
      </c>
      <c r="B92" s="350" t="s">
        <v>4586</v>
      </c>
      <c r="C92" s="350">
        <v>16</v>
      </c>
      <c r="D92" s="350" t="s">
        <v>4630</v>
      </c>
      <c r="E92" s="350">
        <v>162</v>
      </c>
      <c r="F92" s="350" t="s">
        <v>4632</v>
      </c>
      <c r="G92" s="1300">
        <v>1629</v>
      </c>
      <c r="H92" s="350" t="s">
        <v>4636</v>
      </c>
    </row>
    <row r="93" spans="1:8" x14ac:dyDescent="0.35">
      <c r="A93" s="350" t="s">
        <v>1862</v>
      </c>
      <c r="B93" s="350" t="s">
        <v>4586</v>
      </c>
      <c r="C93" s="350">
        <v>17</v>
      </c>
      <c r="D93" s="350" t="s">
        <v>4637</v>
      </c>
      <c r="E93" s="350">
        <v>170</v>
      </c>
      <c r="F93" s="350" t="s">
        <v>4637</v>
      </c>
      <c r="G93" s="1300">
        <v>1701</v>
      </c>
      <c r="H93" s="350" t="s">
        <v>4638</v>
      </c>
    </row>
    <row r="94" spans="1:8" x14ac:dyDescent="0.35">
      <c r="A94" s="350" t="s">
        <v>1862</v>
      </c>
      <c r="B94" s="350" t="s">
        <v>4586</v>
      </c>
      <c r="C94" s="350">
        <v>17</v>
      </c>
      <c r="D94" s="350" t="s">
        <v>4637</v>
      </c>
      <c r="E94" s="350">
        <v>170</v>
      </c>
      <c r="F94" s="350" t="s">
        <v>4637</v>
      </c>
      <c r="G94" s="1300">
        <v>1702</v>
      </c>
      <c r="H94" s="350" t="s">
        <v>4639</v>
      </c>
    </row>
    <row r="95" spans="1:8" x14ac:dyDescent="0.35">
      <c r="A95" s="350" t="s">
        <v>1862</v>
      </c>
      <c r="B95" s="350" t="s">
        <v>4586</v>
      </c>
      <c r="C95" s="350">
        <v>17</v>
      </c>
      <c r="D95" s="350" t="s">
        <v>4637</v>
      </c>
      <c r="E95" s="350">
        <v>170</v>
      </c>
      <c r="F95" s="350" t="s">
        <v>4637</v>
      </c>
      <c r="G95" s="1300">
        <v>1709</v>
      </c>
      <c r="H95" s="350" t="s">
        <v>4640</v>
      </c>
    </row>
    <row r="96" spans="1:8" x14ac:dyDescent="0.35">
      <c r="A96" s="350" t="s">
        <v>1862</v>
      </c>
      <c r="B96" s="350" t="s">
        <v>4586</v>
      </c>
      <c r="C96" s="350">
        <v>18</v>
      </c>
      <c r="D96" s="350" t="s">
        <v>4641</v>
      </c>
      <c r="E96" s="350">
        <v>181</v>
      </c>
      <c r="F96" s="350" t="s">
        <v>4642</v>
      </c>
      <c r="G96" s="1300">
        <v>1811</v>
      </c>
      <c r="H96" s="350" t="s">
        <v>4643</v>
      </c>
    </row>
    <row r="97" spans="1:8" x14ac:dyDescent="0.35">
      <c r="A97" s="350" t="s">
        <v>1862</v>
      </c>
      <c r="B97" s="350" t="s">
        <v>4586</v>
      </c>
      <c r="C97" s="350">
        <v>18</v>
      </c>
      <c r="D97" s="350" t="s">
        <v>4641</v>
      </c>
      <c r="E97" s="350">
        <v>181</v>
      </c>
      <c r="F97" s="350" t="s">
        <v>4642</v>
      </c>
      <c r="G97" s="1300">
        <v>1812</v>
      </c>
      <c r="H97" s="350" t="s">
        <v>4644</v>
      </c>
    </row>
    <row r="98" spans="1:8" x14ac:dyDescent="0.35">
      <c r="A98" s="350" t="s">
        <v>1862</v>
      </c>
      <c r="B98" s="350" t="s">
        <v>4586</v>
      </c>
      <c r="C98" s="350">
        <v>18</v>
      </c>
      <c r="D98" s="350" t="s">
        <v>4641</v>
      </c>
      <c r="E98" s="350">
        <v>182</v>
      </c>
      <c r="F98" s="350" t="s">
        <v>4645</v>
      </c>
      <c r="G98" s="1300">
        <v>1820</v>
      </c>
      <c r="H98" s="350" t="s">
        <v>4645</v>
      </c>
    </row>
    <row r="99" spans="1:8" x14ac:dyDescent="0.35">
      <c r="A99" s="350" t="s">
        <v>1862</v>
      </c>
      <c r="B99" s="350" t="s">
        <v>4586</v>
      </c>
      <c r="C99" s="350">
        <v>19</v>
      </c>
      <c r="D99" s="350" t="s">
        <v>4646</v>
      </c>
      <c r="E99" s="350">
        <v>191</v>
      </c>
      <c r="F99" s="350" t="s">
        <v>4647</v>
      </c>
      <c r="G99" s="1300">
        <v>1910</v>
      </c>
      <c r="H99" s="350" t="s">
        <v>4647</v>
      </c>
    </row>
    <row r="100" spans="1:8" x14ac:dyDescent="0.35">
      <c r="A100" s="350" t="s">
        <v>1862</v>
      </c>
      <c r="B100" s="350" t="s">
        <v>4586</v>
      </c>
      <c r="C100" s="350">
        <v>19</v>
      </c>
      <c r="D100" s="350" t="s">
        <v>4646</v>
      </c>
      <c r="E100" s="350">
        <v>192</v>
      </c>
      <c r="F100" s="350" t="s">
        <v>4648</v>
      </c>
      <c r="G100" s="1300">
        <v>1920</v>
      </c>
      <c r="H100" s="350" t="s">
        <v>4648</v>
      </c>
    </row>
    <row r="101" spans="1:8" x14ac:dyDescent="0.35">
      <c r="A101" s="350" t="s">
        <v>1862</v>
      </c>
      <c r="B101" s="350" t="s">
        <v>4586</v>
      </c>
      <c r="C101" s="350">
        <v>20</v>
      </c>
      <c r="D101" s="350" t="s">
        <v>4649</v>
      </c>
      <c r="E101" s="350">
        <v>201</v>
      </c>
      <c r="F101" s="350" t="s">
        <v>4650</v>
      </c>
      <c r="G101" s="1300">
        <v>2011</v>
      </c>
      <c r="H101" s="350" t="s">
        <v>4651</v>
      </c>
    </row>
    <row r="102" spans="1:8" x14ac:dyDescent="0.35">
      <c r="A102" s="350" t="s">
        <v>1862</v>
      </c>
      <c r="B102" s="350" t="s">
        <v>4586</v>
      </c>
      <c r="C102" s="350">
        <v>20</v>
      </c>
      <c r="D102" s="350" t="s">
        <v>4649</v>
      </c>
      <c r="E102" s="350">
        <v>201</v>
      </c>
      <c r="F102" s="350" t="s">
        <v>4650</v>
      </c>
      <c r="G102" s="1300">
        <v>2012</v>
      </c>
      <c r="H102" s="350" t="s">
        <v>4652</v>
      </c>
    </row>
    <row r="103" spans="1:8" x14ac:dyDescent="0.35">
      <c r="A103" s="350" t="s">
        <v>1862</v>
      </c>
      <c r="B103" s="350" t="s">
        <v>4586</v>
      </c>
      <c r="C103" s="350">
        <v>20</v>
      </c>
      <c r="D103" s="350" t="s">
        <v>4649</v>
      </c>
      <c r="E103" s="350">
        <v>201</v>
      </c>
      <c r="F103" s="350" t="s">
        <v>4650</v>
      </c>
      <c r="G103" s="1300">
        <v>2013</v>
      </c>
      <c r="H103" s="350" t="s">
        <v>4653</v>
      </c>
    </row>
    <row r="104" spans="1:8" x14ac:dyDescent="0.35">
      <c r="A104" s="350" t="s">
        <v>1862</v>
      </c>
      <c r="B104" s="350" t="s">
        <v>4586</v>
      </c>
      <c r="C104" s="350">
        <v>20</v>
      </c>
      <c r="D104" s="350" t="s">
        <v>4649</v>
      </c>
      <c r="E104" s="350">
        <v>202</v>
      </c>
      <c r="F104" s="350" t="s">
        <v>4654</v>
      </c>
      <c r="G104" s="1300">
        <v>2021</v>
      </c>
      <c r="H104" s="350" t="s">
        <v>4655</v>
      </c>
    </row>
    <row r="105" spans="1:8" x14ac:dyDescent="0.35">
      <c r="A105" s="350" t="s">
        <v>1862</v>
      </c>
      <c r="B105" s="350" t="s">
        <v>4586</v>
      </c>
      <c r="C105" s="350">
        <v>20</v>
      </c>
      <c r="D105" s="350" t="s">
        <v>4649</v>
      </c>
      <c r="E105" s="350">
        <v>202</v>
      </c>
      <c r="F105" s="350" t="s">
        <v>4654</v>
      </c>
      <c r="G105" s="1300">
        <v>2022</v>
      </c>
      <c r="H105" s="350" t="s">
        <v>4656</v>
      </c>
    </row>
    <row r="106" spans="1:8" x14ac:dyDescent="0.35">
      <c r="A106" s="350" t="s">
        <v>1862</v>
      </c>
      <c r="B106" s="350" t="s">
        <v>4586</v>
      </c>
      <c r="C106" s="350">
        <v>20</v>
      </c>
      <c r="D106" s="350" t="s">
        <v>4649</v>
      </c>
      <c r="E106" s="350">
        <v>202</v>
      </c>
      <c r="F106" s="350" t="s">
        <v>4654</v>
      </c>
      <c r="G106" s="1300">
        <v>2023</v>
      </c>
      <c r="H106" s="350" t="s">
        <v>4657</v>
      </c>
    </row>
    <row r="107" spans="1:8" x14ac:dyDescent="0.35">
      <c r="A107" s="350" t="s">
        <v>1862</v>
      </c>
      <c r="B107" s="350" t="s">
        <v>4586</v>
      </c>
      <c r="C107" s="350">
        <v>20</v>
      </c>
      <c r="D107" s="350" t="s">
        <v>4649</v>
      </c>
      <c r="E107" s="350">
        <v>202</v>
      </c>
      <c r="F107" s="350" t="s">
        <v>4654</v>
      </c>
      <c r="G107" s="1300">
        <v>2029</v>
      </c>
      <c r="H107" s="350" t="s">
        <v>4658</v>
      </c>
    </row>
    <row r="108" spans="1:8" x14ac:dyDescent="0.35">
      <c r="A108" s="350" t="s">
        <v>1862</v>
      </c>
      <c r="B108" s="350" t="s">
        <v>4586</v>
      </c>
      <c r="C108" s="350">
        <v>20</v>
      </c>
      <c r="D108" s="350" t="s">
        <v>4649</v>
      </c>
      <c r="E108" s="350">
        <v>203</v>
      </c>
      <c r="F108" s="350" t="s">
        <v>4659</v>
      </c>
      <c r="G108" s="1300">
        <v>2030</v>
      </c>
      <c r="H108" s="350" t="s">
        <v>4659</v>
      </c>
    </row>
    <row r="109" spans="1:8" x14ac:dyDescent="0.35">
      <c r="A109" s="350" t="s">
        <v>1862</v>
      </c>
      <c r="B109" s="350" t="s">
        <v>4586</v>
      </c>
      <c r="C109" s="350">
        <v>21</v>
      </c>
      <c r="D109" s="350" t="s">
        <v>4660</v>
      </c>
      <c r="E109" s="350">
        <v>210</v>
      </c>
      <c r="F109" s="350" t="s">
        <v>4660</v>
      </c>
      <c r="G109" s="1300">
        <v>2100</v>
      </c>
      <c r="H109" s="350" t="s">
        <v>4660</v>
      </c>
    </row>
    <row r="110" spans="1:8" x14ac:dyDescent="0.35">
      <c r="A110" s="350" t="s">
        <v>1862</v>
      </c>
      <c r="B110" s="350" t="s">
        <v>4586</v>
      </c>
      <c r="C110" s="350">
        <v>22</v>
      </c>
      <c r="D110" s="350" t="s">
        <v>4661</v>
      </c>
      <c r="E110" s="350">
        <v>221</v>
      </c>
      <c r="F110" s="350" t="s">
        <v>4662</v>
      </c>
      <c r="G110" s="1300">
        <v>2211</v>
      </c>
      <c r="H110" s="350" t="s">
        <v>4663</v>
      </c>
    </row>
    <row r="111" spans="1:8" x14ac:dyDescent="0.35">
      <c r="A111" s="350" t="s">
        <v>1862</v>
      </c>
      <c r="B111" s="350" t="s">
        <v>4586</v>
      </c>
      <c r="C111" s="350">
        <v>22</v>
      </c>
      <c r="D111" s="350" t="s">
        <v>4661</v>
      </c>
      <c r="E111" s="350">
        <v>221</v>
      </c>
      <c r="F111" s="350" t="s">
        <v>4662</v>
      </c>
      <c r="G111" s="1300">
        <v>2219</v>
      </c>
      <c r="H111" s="350" t="s">
        <v>4664</v>
      </c>
    </row>
    <row r="112" spans="1:8" x14ac:dyDescent="0.35">
      <c r="A112" s="350" t="s">
        <v>1862</v>
      </c>
      <c r="B112" s="350" t="s">
        <v>4586</v>
      </c>
      <c r="C112" s="350">
        <v>22</v>
      </c>
      <c r="D112" s="350" t="s">
        <v>4661</v>
      </c>
      <c r="E112" s="350">
        <v>222</v>
      </c>
      <c r="F112" s="350" t="s">
        <v>4665</v>
      </c>
      <c r="G112" s="1300">
        <v>2220</v>
      </c>
      <c r="H112" s="350" t="s">
        <v>4665</v>
      </c>
    </row>
    <row r="113" spans="1:8" x14ac:dyDescent="0.35">
      <c r="A113" s="350" t="s">
        <v>1862</v>
      </c>
      <c r="B113" s="350" t="s">
        <v>4586</v>
      </c>
      <c r="C113" s="350">
        <v>23</v>
      </c>
      <c r="D113" s="350" t="s">
        <v>4666</v>
      </c>
      <c r="E113" s="350">
        <v>231</v>
      </c>
      <c r="F113" s="350" t="s">
        <v>4667</v>
      </c>
      <c r="G113" s="1300">
        <v>2310</v>
      </c>
      <c r="H113" s="350" t="s">
        <v>4667</v>
      </c>
    </row>
    <row r="114" spans="1:8" x14ac:dyDescent="0.35">
      <c r="A114" s="350" t="s">
        <v>1862</v>
      </c>
      <c r="B114" s="350" t="s">
        <v>4586</v>
      </c>
      <c r="C114" s="350">
        <v>23</v>
      </c>
      <c r="D114" s="350" t="s">
        <v>4666</v>
      </c>
      <c r="E114" s="350">
        <v>239</v>
      </c>
      <c r="F114" s="350" t="s">
        <v>4668</v>
      </c>
      <c r="G114" s="1300">
        <v>2391</v>
      </c>
      <c r="H114" s="350" t="s">
        <v>4669</v>
      </c>
    </row>
    <row r="115" spans="1:8" x14ac:dyDescent="0.35">
      <c r="A115" s="350" t="s">
        <v>1862</v>
      </c>
      <c r="B115" s="350" t="s">
        <v>4586</v>
      </c>
      <c r="C115" s="350">
        <v>23</v>
      </c>
      <c r="D115" s="350" t="s">
        <v>4666</v>
      </c>
      <c r="E115" s="350">
        <v>239</v>
      </c>
      <c r="F115" s="350" t="s">
        <v>4668</v>
      </c>
      <c r="G115" s="1300">
        <v>2392</v>
      </c>
      <c r="H115" s="350" t="s">
        <v>4670</v>
      </c>
    </row>
    <row r="116" spans="1:8" x14ac:dyDescent="0.35">
      <c r="A116" s="350" t="s">
        <v>1862</v>
      </c>
      <c r="B116" s="350" t="s">
        <v>4586</v>
      </c>
      <c r="C116" s="350">
        <v>23</v>
      </c>
      <c r="D116" s="350" t="s">
        <v>4666</v>
      </c>
      <c r="E116" s="350">
        <v>239</v>
      </c>
      <c r="F116" s="350" t="s">
        <v>4668</v>
      </c>
      <c r="G116" s="1300">
        <v>2393</v>
      </c>
      <c r="H116" s="350" t="s">
        <v>4671</v>
      </c>
    </row>
    <row r="117" spans="1:8" x14ac:dyDescent="0.35">
      <c r="A117" s="350" t="s">
        <v>1862</v>
      </c>
      <c r="B117" s="350" t="s">
        <v>4586</v>
      </c>
      <c r="C117" s="350">
        <v>23</v>
      </c>
      <c r="D117" s="350" t="s">
        <v>4666</v>
      </c>
      <c r="E117" s="350">
        <v>239</v>
      </c>
      <c r="F117" s="350" t="s">
        <v>4668</v>
      </c>
      <c r="G117" s="1300">
        <v>2394</v>
      </c>
      <c r="H117" s="350" t="s">
        <v>4672</v>
      </c>
    </row>
    <row r="118" spans="1:8" x14ac:dyDescent="0.35">
      <c r="A118" s="350" t="s">
        <v>1862</v>
      </c>
      <c r="B118" s="350" t="s">
        <v>4586</v>
      </c>
      <c r="C118" s="350">
        <v>23</v>
      </c>
      <c r="D118" s="350" t="s">
        <v>4666</v>
      </c>
      <c r="E118" s="350">
        <v>239</v>
      </c>
      <c r="F118" s="350" t="s">
        <v>4668</v>
      </c>
      <c r="G118" s="1300">
        <v>2395</v>
      </c>
      <c r="H118" s="350" t="s">
        <v>4673</v>
      </c>
    </row>
    <row r="119" spans="1:8" x14ac:dyDescent="0.35">
      <c r="A119" s="350" t="s">
        <v>1862</v>
      </c>
      <c r="B119" s="350" t="s">
        <v>4586</v>
      </c>
      <c r="C119" s="350">
        <v>23</v>
      </c>
      <c r="D119" s="350" t="s">
        <v>4666</v>
      </c>
      <c r="E119" s="350">
        <v>239</v>
      </c>
      <c r="F119" s="350" t="s">
        <v>4668</v>
      </c>
      <c r="G119" s="1300">
        <v>2396</v>
      </c>
      <c r="H119" s="350" t="s">
        <v>4674</v>
      </c>
    </row>
    <row r="120" spans="1:8" x14ac:dyDescent="0.35">
      <c r="A120" s="350" t="s">
        <v>1862</v>
      </c>
      <c r="B120" s="350" t="s">
        <v>4586</v>
      </c>
      <c r="C120" s="350">
        <v>23</v>
      </c>
      <c r="D120" s="350" t="s">
        <v>4666</v>
      </c>
      <c r="E120" s="350">
        <v>239</v>
      </c>
      <c r="F120" s="350" t="s">
        <v>4668</v>
      </c>
      <c r="G120" s="1300">
        <v>2399</v>
      </c>
      <c r="H120" s="350" t="s">
        <v>4675</v>
      </c>
    </row>
    <row r="121" spans="1:8" x14ac:dyDescent="0.35">
      <c r="A121" s="350" t="s">
        <v>1862</v>
      </c>
      <c r="B121" s="350" t="s">
        <v>4586</v>
      </c>
      <c r="C121" s="350">
        <v>24</v>
      </c>
      <c r="D121" s="350" t="s">
        <v>4676</v>
      </c>
      <c r="E121" s="350">
        <v>241</v>
      </c>
      <c r="F121" s="350" t="s">
        <v>4677</v>
      </c>
      <c r="G121" s="1300">
        <v>2410</v>
      </c>
      <c r="H121" s="350" t="s">
        <v>4677</v>
      </c>
    </row>
    <row r="122" spans="1:8" x14ac:dyDescent="0.35">
      <c r="A122" s="350" t="s">
        <v>1862</v>
      </c>
      <c r="B122" s="350" t="s">
        <v>4586</v>
      </c>
      <c r="C122" s="350">
        <v>24</v>
      </c>
      <c r="D122" s="350" t="s">
        <v>4676</v>
      </c>
      <c r="E122" s="350">
        <v>242</v>
      </c>
      <c r="F122" s="350" t="s">
        <v>4678</v>
      </c>
      <c r="G122" s="1300">
        <v>2420</v>
      </c>
      <c r="H122" s="350" t="s">
        <v>4678</v>
      </c>
    </row>
    <row r="123" spans="1:8" x14ac:dyDescent="0.35">
      <c r="A123" s="350" t="s">
        <v>1862</v>
      </c>
      <c r="B123" s="350" t="s">
        <v>4586</v>
      </c>
      <c r="C123" s="350">
        <v>24</v>
      </c>
      <c r="D123" s="350" t="s">
        <v>4676</v>
      </c>
      <c r="E123" s="350">
        <v>243</v>
      </c>
      <c r="F123" s="350" t="s">
        <v>4679</v>
      </c>
      <c r="G123" s="1300">
        <v>2431</v>
      </c>
      <c r="H123" s="350" t="s">
        <v>4680</v>
      </c>
    </row>
    <row r="124" spans="1:8" x14ac:dyDescent="0.35">
      <c r="A124" s="350" t="s">
        <v>1862</v>
      </c>
      <c r="B124" s="350" t="s">
        <v>4586</v>
      </c>
      <c r="C124" s="350">
        <v>24</v>
      </c>
      <c r="D124" s="350" t="s">
        <v>4676</v>
      </c>
      <c r="E124" s="350">
        <v>243</v>
      </c>
      <c r="F124" s="350" t="s">
        <v>4679</v>
      </c>
      <c r="G124" s="1300">
        <v>2432</v>
      </c>
      <c r="H124" s="350" t="s">
        <v>4681</v>
      </c>
    </row>
    <row r="125" spans="1:8" x14ac:dyDescent="0.35">
      <c r="A125" s="350" t="s">
        <v>1862</v>
      </c>
      <c r="B125" s="350" t="s">
        <v>4586</v>
      </c>
      <c r="C125" s="350">
        <v>25</v>
      </c>
      <c r="D125" s="350" t="s">
        <v>4682</v>
      </c>
      <c r="E125" s="350">
        <v>251</v>
      </c>
      <c r="F125" s="350" t="s">
        <v>4683</v>
      </c>
      <c r="G125" s="1300">
        <v>2511</v>
      </c>
      <c r="H125" s="350" t="s">
        <v>4684</v>
      </c>
    </row>
    <row r="126" spans="1:8" x14ac:dyDescent="0.35">
      <c r="A126" s="350" t="s">
        <v>1862</v>
      </c>
      <c r="B126" s="350" t="s">
        <v>4586</v>
      </c>
      <c r="C126" s="350">
        <v>25</v>
      </c>
      <c r="D126" s="350" t="s">
        <v>4682</v>
      </c>
      <c r="E126" s="350">
        <v>251</v>
      </c>
      <c r="F126" s="350" t="s">
        <v>4683</v>
      </c>
      <c r="G126" s="1300">
        <v>2512</v>
      </c>
      <c r="H126" s="350" t="s">
        <v>4685</v>
      </c>
    </row>
    <row r="127" spans="1:8" x14ac:dyDescent="0.35">
      <c r="A127" s="350" t="s">
        <v>1862</v>
      </c>
      <c r="B127" s="350" t="s">
        <v>4586</v>
      </c>
      <c r="C127" s="350">
        <v>25</v>
      </c>
      <c r="D127" s="350" t="s">
        <v>4682</v>
      </c>
      <c r="E127" s="350">
        <v>251</v>
      </c>
      <c r="F127" s="350" t="s">
        <v>4683</v>
      </c>
      <c r="G127" s="1300">
        <v>2513</v>
      </c>
      <c r="H127" s="350" t="s">
        <v>4686</v>
      </c>
    </row>
    <row r="128" spans="1:8" x14ac:dyDescent="0.35">
      <c r="A128" s="350" t="s">
        <v>1862</v>
      </c>
      <c r="B128" s="350" t="s">
        <v>4586</v>
      </c>
      <c r="C128" s="350">
        <v>25</v>
      </c>
      <c r="D128" s="350" t="s">
        <v>4682</v>
      </c>
      <c r="E128" s="350">
        <v>252</v>
      </c>
      <c r="F128" s="350" t="s">
        <v>4687</v>
      </c>
      <c r="G128" s="1300">
        <v>2520</v>
      </c>
      <c r="H128" s="350" t="s">
        <v>4687</v>
      </c>
    </row>
    <row r="129" spans="1:8" x14ac:dyDescent="0.35">
      <c r="A129" s="350" t="s">
        <v>1862</v>
      </c>
      <c r="B129" s="350" t="s">
        <v>4586</v>
      </c>
      <c r="C129" s="350">
        <v>25</v>
      </c>
      <c r="D129" s="350" t="s">
        <v>4682</v>
      </c>
      <c r="E129" s="350">
        <v>259</v>
      </c>
      <c r="F129" s="350" t="s">
        <v>4688</v>
      </c>
      <c r="G129" s="1300">
        <v>2591</v>
      </c>
      <c r="H129" s="350" t="s">
        <v>4689</v>
      </c>
    </row>
    <row r="130" spans="1:8" x14ac:dyDescent="0.35">
      <c r="A130" s="350" t="s">
        <v>1862</v>
      </c>
      <c r="B130" s="350" t="s">
        <v>4586</v>
      </c>
      <c r="C130" s="350">
        <v>25</v>
      </c>
      <c r="D130" s="350" t="s">
        <v>4682</v>
      </c>
      <c r="E130" s="350">
        <v>259</v>
      </c>
      <c r="F130" s="350" t="s">
        <v>4688</v>
      </c>
      <c r="G130" s="1300">
        <v>2592</v>
      </c>
      <c r="H130" s="350" t="s">
        <v>4690</v>
      </c>
    </row>
    <row r="131" spans="1:8" x14ac:dyDescent="0.35">
      <c r="A131" s="350" t="s">
        <v>1862</v>
      </c>
      <c r="B131" s="350" t="s">
        <v>4586</v>
      </c>
      <c r="C131" s="350">
        <v>25</v>
      </c>
      <c r="D131" s="350" t="s">
        <v>4682</v>
      </c>
      <c r="E131" s="350">
        <v>259</v>
      </c>
      <c r="F131" s="350" t="s">
        <v>4688</v>
      </c>
      <c r="G131" s="1300">
        <v>2593</v>
      </c>
      <c r="H131" s="350" t="s">
        <v>4691</v>
      </c>
    </row>
    <row r="132" spans="1:8" x14ac:dyDescent="0.35">
      <c r="A132" s="350" t="s">
        <v>1862</v>
      </c>
      <c r="B132" s="350" t="s">
        <v>4586</v>
      </c>
      <c r="C132" s="350">
        <v>25</v>
      </c>
      <c r="D132" s="350" t="s">
        <v>4682</v>
      </c>
      <c r="E132" s="350">
        <v>259</v>
      </c>
      <c r="F132" s="350" t="s">
        <v>4688</v>
      </c>
      <c r="G132" s="1300">
        <v>2599</v>
      </c>
      <c r="H132" s="350" t="s">
        <v>4692</v>
      </c>
    </row>
    <row r="133" spans="1:8" x14ac:dyDescent="0.35">
      <c r="A133" s="350" t="s">
        <v>1862</v>
      </c>
      <c r="B133" s="350" t="s">
        <v>4586</v>
      </c>
      <c r="C133" s="350">
        <v>26</v>
      </c>
      <c r="D133" s="350" t="s">
        <v>4693</v>
      </c>
      <c r="E133" s="350">
        <v>261</v>
      </c>
      <c r="F133" s="350" t="s">
        <v>4694</v>
      </c>
      <c r="G133" s="1300">
        <v>2610</v>
      </c>
      <c r="H133" s="350" t="s">
        <v>4694</v>
      </c>
    </row>
    <row r="134" spans="1:8" x14ac:dyDescent="0.35">
      <c r="A134" s="350" t="s">
        <v>1862</v>
      </c>
      <c r="B134" s="350" t="s">
        <v>4586</v>
      </c>
      <c r="C134" s="350">
        <v>26</v>
      </c>
      <c r="D134" s="350" t="s">
        <v>4693</v>
      </c>
      <c r="E134" s="350">
        <v>262</v>
      </c>
      <c r="F134" s="350" t="s">
        <v>4695</v>
      </c>
      <c r="G134" s="1300">
        <v>2620</v>
      </c>
      <c r="H134" s="350" t="s">
        <v>4695</v>
      </c>
    </row>
    <row r="135" spans="1:8" x14ac:dyDescent="0.35">
      <c r="A135" s="350" t="s">
        <v>1862</v>
      </c>
      <c r="B135" s="350" t="s">
        <v>4586</v>
      </c>
      <c r="C135" s="350">
        <v>26</v>
      </c>
      <c r="D135" s="350" t="s">
        <v>4693</v>
      </c>
      <c r="E135" s="350">
        <v>263</v>
      </c>
      <c r="F135" s="350" t="s">
        <v>4696</v>
      </c>
      <c r="G135" s="1300">
        <v>2630</v>
      </c>
      <c r="H135" s="350" t="s">
        <v>4696</v>
      </c>
    </row>
    <row r="136" spans="1:8" x14ac:dyDescent="0.35">
      <c r="A136" s="350" t="s">
        <v>1862</v>
      </c>
      <c r="B136" s="350" t="s">
        <v>4586</v>
      </c>
      <c r="C136" s="350">
        <v>26</v>
      </c>
      <c r="D136" s="350" t="s">
        <v>4693</v>
      </c>
      <c r="E136" s="350">
        <v>264</v>
      </c>
      <c r="F136" s="350" t="s">
        <v>4697</v>
      </c>
      <c r="G136" s="1300">
        <v>2640</v>
      </c>
      <c r="H136" s="350" t="s">
        <v>4697</v>
      </c>
    </row>
    <row r="137" spans="1:8" x14ac:dyDescent="0.35">
      <c r="A137" s="350" t="s">
        <v>1862</v>
      </c>
      <c r="B137" s="350" t="s">
        <v>4586</v>
      </c>
      <c r="C137" s="350">
        <v>26</v>
      </c>
      <c r="D137" s="350" t="s">
        <v>4693</v>
      </c>
      <c r="E137" s="350">
        <v>265</v>
      </c>
      <c r="F137" s="350" t="s">
        <v>4698</v>
      </c>
      <c r="G137" s="1300">
        <v>2651</v>
      </c>
      <c r="H137" s="350" t="s">
        <v>4699</v>
      </c>
    </row>
    <row r="138" spans="1:8" x14ac:dyDescent="0.35">
      <c r="A138" s="350" t="s">
        <v>1862</v>
      </c>
      <c r="B138" s="350" t="s">
        <v>4586</v>
      </c>
      <c r="C138" s="350">
        <v>26</v>
      </c>
      <c r="D138" s="350" t="s">
        <v>4693</v>
      </c>
      <c r="E138" s="350">
        <v>266</v>
      </c>
      <c r="F138" s="350" t="s">
        <v>4700</v>
      </c>
      <c r="G138" s="1300">
        <v>2660</v>
      </c>
      <c r="H138" s="350" t="s">
        <v>4700</v>
      </c>
    </row>
    <row r="139" spans="1:8" x14ac:dyDescent="0.35">
      <c r="A139" s="350" t="s">
        <v>1862</v>
      </c>
      <c r="B139" s="350" t="s">
        <v>4586</v>
      </c>
      <c r="C139" s="350">
        <v>26</v>
      </c>
      <c r="D139" s="350" t="s">
        <v>4693</v>
      </c>
      <c r="E139" s="350">
        <v>267</v>
      </c>
      <c r="F139" s="350" t="s">
        <v>4701</v>
      </c>
      <c r="G139" s="1300">
        <v>2670</v>
      </c>
      <c r="H139" s="350" t="s">
        <v>4701</v>
      </c>
    </row>
    <row r="140" spans="1:8" x14ac:dyDescent="0.35">
      <c r="A140" s="350" t="s">
        <v>1862</v>
      </c>
      <c r="B140" s="350" t="s">
        <v>4586</v>
      </c>
      <c r="C140" s="350">
        <v>26</v>
      </c>
      <c r="D140" s="350" t="s">
        <v>4693</v>
      </c>
      <c r="E140" s="350">
        <v>268</v>
      </c>
      <c r="F140" s="350" t="s">
        <v>4702</v>
      </c>
      <c r="G140" s="1300">
        <v>2680</v>
      </c>
      <c r="H140" s="350" t="s">
        <v>4702</v>
      </c>
    </row>
    <row r="141" spans="1:8" x14ac:dyDescent="0.35">
      <c r="A141" s="350" t="s">
        <v>1862</v>
      </c>
      <c r="B141" s="350" t="s">
        <v>4586</v>
      </c>
      <c r="C141" s="350">
        <v>27</v>
      </c>
      <c r="D141" s="350" t="s">
        <v>4703</v>
      </c>
      <c r="E141" s="350">
        <v>271</v>
      </c>
      <c r="F141" s="350" t="s">
        <v>4704</v>
      </c>
      <c r="G141" s="1300">
        <v>2710</v>
      </c>
      <c r="H141" s="350" t="s">
        <v>4704</v>
      </c>
    </row>
    <row r="142" spans="1:8" x14ac:dyDescent="0.35">
      <c r="A142" s="350" t="s">
        <v>1862</v>
      </c>
      <c r="B142" s="350" t="s">
        <v>4586</v>
      </c>
      <c r="C142" s="350">
        <v>27</v>
      </c>
      <c r="D142" s="350" t="s">
        <v>4703</v>
      </c>
      <c r="E142" s="350">
        <v>272</v>
      </c>
      <c r="F142" s="350" t="s">
        <v>4705</v>
      </c>
      <c r="G142" s="1300">
        <v>2720</v>
      </c>
      <c r="H142" s="350" t="s">
        <v>4705</v>
      </c>
    </row>
    <row r="143" spans="1:8" x14ac:dyDescent="0.35">
      <c r="A143" s="350" t="s">
        <v>1862</v>
      </c>
      <c r="B143" s="350" t="s">
        <v>4586</v>
      </c>
      <c r="C143" s="350">
        <v>27</v>
      </c>
      <c r="D143" s="350" t="s">
        <v>4703</v>
      </c>
      <c r="E143" s="350">
        <v>273</v>
      </c>
      <c r="F143" s="350" t="s">
        <v>4706</v>
      </c>
      <c r="G143" s="1300">
        <v>2731</v>
      </c>
      <c r="H143" s="350" t="s">
        <v>4707</v>
      </c>
    </row>
    <row r="144" spans="1:8" x14ac:dyDescent="0.35">
      <c r="A144" s="350" t="s">
        <v>1862</v>
      </c>
      <c r="B144" s="350" t="s">
        <v>4586</v>
      </c>
      <c r="C144" s="350">
        <v>27</v>
      </c>
      <c r="D144" s="350" t="s">
        <v>4703</v>
      </c>
      <c r="E144" s="350">
        <v>273</v>
      </c>
      <c r="F144" s="350" t="s">
        <v>4706</v>
      </c>
      <c r="G144" s="1300">
        <v>2732</v>
      </c>
      <c r="H144" s="350" t="s">
        <v>4708</v>
      </c>
    </row>
    <row r="145" spans="1:8" x14ac:dyDescent="0.35">
      <c r="A145" s="350" t="s">
        <v>1862</v>
      </c>
      <c r="B145" s="350" t="s">
        <v>4586</v>
      </c>
      <c r="C145" s="350">
        <v>27</v>
      </c>
      <c r="D145" s="350" t="s">
        <v>4703</v>
      </c>
      <c r="E145" s="350">
        <v>273</v>
      </c>
      <c r="F145" s="350" t="s">
        <v>4706</v>
      </c>
      <c r="G145" s="1300">
        <v>2733</v>
      </c>
      <c r="H145" s="350" t="s">
        <v>4709</v>
      </c>
    </row>
    <row r="146" spans="1:8" x14ac:dyDescent="0.35">
      <c r="A146" s="350" t="s">
        <v>1862</v>
      </c>
      <c r="B146" s="350" t="s">
        <v>4586</v>
      </c>
      <c r="C146" s="350">
        <v>27</v>
      </c>
      <c r="D146" s="350" t="s">
        <v>4703</v>
      </c>
      <c r="E146" s="350">
        <v>274</v>
      </c>
      <c r="F146" s="350" t="s">
        <v>4710</v>
      </c>
      <c r="G146" s="1300">
        <v>2740</v>
      </c>
      <c r="H146" s="350" t="s">
        <v>4710</v>
      </c>
    </row>
    <row r="147" spans="1:8" x14ac:dyDescent="0.35">
      <c r="A147" s="350" t="s">
        <v>1862</v>
      </c>
      <c r="B147" s="350" t="s">
        <v>4586</v>
      </c>
      <c r="C147" s="350">
        <v>27</v>
      </c>
      <c r="D147" s="350" t="s">
        <v>4703</v>
      </c>
      <c r="E147" s="350">
        <v>275</v>
      </c>
      <c r="F147" s="350" t="s">
        <v>4711</v>
      </c>
      <c r="G147" s="1300">
        <v>2750</v>
      </c>
      <c r="H147" s="350" t="s">
        <v>4711</v>
      </c>
    </row>
    <row r="148" spans="1:8" x14ac:dyDescent="0.35">
      <c r="A148" s="350" t="s">
        <v>1862</v>
      </c>
      <c r="B148" s="350" t="s">
        <v>4586</v>
      </c>
      <c r="C148" s="350">
        <v>27</v>
      </c>
      <c r="D148" s="350" t="s">
        <v>4703</v>
      </c>
      <c r="E148" s="350">
        <v>279</v>
      </c>
      <c r="F148" s="350" t="s">
        <v>4712</v>
      </c>
      <c r="G148" s="1300">
        <v>2790</v>
      </c>
      <c r="H148" s="350" t="s">
        <v>4712</v>
      </c>
    </row>
    <row r="149" spans="1:8" x14ac:dyDescent="0.35">
      <c r="A149" s="350" t="s">
        <v>1862</v>
      </c>
      <c r="B149" s="350" t="s">
        <v>4586</v>
      </c>
      <c r="C149" s="350">
        <v>28</v>
      </c>
      <c r="D149" s="350" t="s">
        <v>4713</v>
      </c>
      <c r="E149" s="350">
        <v>281</v>
      </c>
      <c r="F149" s="350" t="s">
        <v>4714</v>
      </c>
      <c r="G149" s="1300">
        <v>2811</v>
      </c>
      <c r="H149" s="350" t="s">
        <v>4715</v>
      </c>
    </row>
    <row r="150" spans="1:8" x14ac:dyDescent="0.35">
      <c r="A150" s="350" t="s">
        <v>1862</v>
      </c>
      <c r="B150" s="350" t="s">
        <v>4586</v>
      </c>
      <c r="C150" s="350">
        <v>28</v>
      </c>
      <c r="D150" s="350" t="s">
        <v>4713</v>
      </c>
      <c r="E150" s="350">
        <v>281</v>
      </c>
      <c r="F150" s="350" t="s">
        <v>4714</v>
      </c>
      <c r="G150" s="1300">
        <v>2812</v>
      </c>
      <c r="H150" s="350" t="s">
        <v>4716</v>
      </c>
    </row>
    <row r="151" spans="1:8" x14ac:dyDescent="0.35">
      <c r="A151" s="350" t="s">
        <v>1862</v>
      </c>
      <c r="B151" s="350" t="s">
        <v>4586</v>
      </c>
      <c r="C151" s="350">
        <v>28</v>
      </c>
      <c r="D151" s="350" t="s">
        <v>4713</v>
      </c>
      <c r="E151" s="350">
        <v>281</v>
      </c>
      <c r="F151" s="350" t="s">
        <v>4714</v>
      </c>
      <c r="G151" s="1300">
        <v>2813</v>
      </c>
      <c r="H151" s="350" t="s">
        <v>4717</v>
      </c>
    </row>
    <row r="152" spans="1:8" x14ac:dyDescent="0.35">
      <c r="A152" s="350" t="s">
        <v>1862</v>
      </c>
      <c r="B152" s="350" t="s">
        <v>4586</v>
      </c>
      <c r="C152" s="350">
        <v>28</v>
      </c>
      <c r="D152" s="350" t="s">
        <v>4713</v>
      </c>
      <c r="E152" s="350">
        <v>281</v>
      </c>
      <c r="F152" s="350" t="s">
        <v>4714</v>
      </c>
      <c r="G152" s="1300">
        <v>2814</v>
      </c>
      <c r="H152" s="350" t="s">
        <v>4718</v>
      </c>
    </row>
    <row r="153" spans="1:8" x14ac:dyDescent="0.35">
      <c r="A153" s="350" t="s">
        <v>1862</v>
      </c>
      <c r="B153" s="350" t="s">
        <v>4586</v>
      </c>
      <c r="C153" s="350">
        <v>28</v>
      </c>
      <c r="D153" s="350" t="s">
        <v>4713</v>
      </c>
      <c r="E153" s="350">
        <v>281</v>
      </c>
      <c r="F153" s="350" t="s">
        <v>4714</v>
      </c>
      <c r="G153" s="1300">
        <v>2815</v>
      </c>
      <c r="H153" s="350" t="s">
        <v>4719</v>
      </c>
    </row>
    <row r="154" spans="1:8" x14ac:dyDescent="0.35">
      <c r="A154" s="350" t="s">
        <v>1862</v>
      </c>
      <c r="B154" s="350" t="s">
        <v>4586</v>
      </c>
      <c r="C154" s="350">
        <v>28</v>
      </c>
      <c r="D154" s="350" t="s">
        <v>4713</v>
      </c>
      <c r="E154" s="350">
        <v>281</v>
      </c>
      <c r="F154" s="350" t="s">
        <v>4714</v>
      </c>
      <c r="G154" s="1300">
        <v>2816</v>
      </c>
      <c r="H154" s="350" t="s">
        <v>4720</v>
      </c>
    </row>
    <row r="155" spans="1:8" x14ac:dyDescent="0.35">
      <c r="A155" s="350" t="s">
        <v>1862</v>
      </c>
      <c r="B155" s="350" t="s">
        <v>4586</v>
      </c>
      <c r="C155" s="350">
        <v>28</v>
      </c>
      <c r="D155" s="350" t="s">
        <v>4713</v>
      </c>
      <c r="E155" s="350">
        <v>281</v>
      </c>
      <c r="F155" s="350" t="s">
        <v>4714</v>
      </c>
      <c r="G155" s="1300">
        <v>2817</v>
      </c>
      <c r="H155" s="350" t="s">
        <v>4721</v>
      </c>
    </row>
    <row r="156" spans="1:8" x14ac:dyDescent="0.35">
      <c r="A156" s="350" t="s">
        <v>1862</v>
      </c>
      <c r="B156" s="350" t="s">
        <v>4586</v>
      </c>
      <c r="C156" s="350">
        <v>28</v>
      </c>
      <c r="D156" s="350" t="s">
        <v>4713</v>
      </c>
      <c r="E156" s="350">
        <v>281</v>
      </c>
      <c r="F156" s="350" t="s">
        <v>4714</v>
      </c>
      <c r="G156" s="1300">
        <v>2818</v>
      </c>
      <c r="H156" s="350" t="s">
        <v>4722</v>
      </c>
    </row>
    <row r="157" spans="1:8" x14ac:dyDescent="0.35">
      <c r="A157" s="350" t="s">
        <v>1862</v>
      </c>
      <c r="B157" s="350" t="s">
        <v>4586</v>
      </c>
      <c r="C157" s="350">
        <v>28</v>
      </c>
      <c r="D157" s="350" t="s">
        <v>4713</v>
      </c>
      <c r="E157" s="350">
        <v>281</v>
      </c>
      <c r="F157" s="350" t="s">
        <v>4714</v>
      </c>
      <c r="G157" s="1300">
        <v>2819</v>
      </c>
      <c r="H157" s="350" t="s">
        <v>4723</v>
      </c>
    </row>
    <row r="158" spans="1:8" x14ac:dyDescent="0.35">
      <c r="A158" s="350" t="s">
        <v>1862</v>
      </c>
      <c r="B158" s="350" t="s">
        <v>4586</v>
      </c>
      <c r="C158" s="350">
        <v>28</v>
      </c>
      <c r="D158" s="350" t="s">
        <v>4713</v>
      </c>
      <c r="E158" s="350">
        <v>282</v>
      </c>
      <c r="F158" s="350" t="s">
        <v>4724</v>
      </c>
      <c r="G158" s="1300">
        <v>2821</v>
      </c>
      <c r="H158" s="350" t="s">
        <v>4725</v>
      </c>
    </row>
    <row r="159" spans="1:8" x14ac:dyDescent="0.35">
      <c r="A159" s="350" t="s">
        <v>1862</v>
      </c>
      <c r="B159" s="350" t="s">
        <v>4586</v>
      </c>
      <c r="C159" s="350">
        <v>28</v>
      </c>
      <c r="D159" s="350" t="s">
        <v>4713</v>
      </c>
      <c r="E159" s="350">
        <v>282</v>
      </c>
      <c r="F159" s="350" t="s">
        <v>4724</v>
      </c>
      <c r="G159" s="1300">
        <v>2822</v>
      </c>
      <c r="H159" s="350" t="s">
        <v>4726</v>
      </c>
    </row>
    <row r="160" spans="1:8" x14ac:dyDescent="0.35">
      <c r="A160" s="350" t="s">
        <v>1862</v>
      </c>
      <c r="B160" s="350" t="s">
        <v>4586</v>
      </c>
      <c r="C160" s="350">
        <v>28</v>
      </c>
      <c r="D160" s="350" t="s">
        <v>4713</v>
      </c>
      <c r="E160" s="350">
        <v>282</v>
      </c>
      <c r="F160" s="350" t="s">
        <v>4724</v>
      </c>
      <c r="G160" s="1300">
        <v>2823</v>
      </c>
      <c r="H160" s="350" t="s">
        <v>4727</v>
      </c>
    </row>
    <row r="161" spans="1:8" x14ac:dyDescent="0.35">
      <c r="A161" s="350" t="s">
        <v>1862</v>
      </c>
      <c r="B161" s="350" t="s">
        <v>4586</v>
      </c>
      <c r="C161" s="350">
        <v>28</v>
      </c>
      <c r="D161" s="350" t="s">
        <v>4713</v>
      </c>
      <c r="E161" s="350">
        <v>282</v>
      </c>
      <c r="F161" s="350" t="s">
        <v>4724</v>
      </c>
      <c r="G161" s="1300">
        <v>2824</v>
      </c>
      <c r="H161" s="350" t="s">
        <v>4728</v>
      </c>
    </row>
    <row r="162" spans="1:8" x14ac:dyDescent="0.35">
      <c r="A162" s="350" t="s">
        <v>1862</v>
      </c>
      <c r="B162" s="350" t="s">
        <v>4586</v>
      </c>
      <c r="C162" s="350">
        <v>28</v>
      </c>
      <c r="D162" s="350" t="s">
        <v>4713</v>
      </c>
      <c r="E162" s="350">
        <v>282</v>
      </c>
      <c r="F162" s="350" t="s">
        <v>4724</v>
      </c>
      <c r="G162" s="1300">
        <v>2825</v>
      </c>
      <c r="H162" s="350" t="s">
        <v>4729</v>
      </c>
    </row>
    <row r="163" spans="1:8" x14ac:dyDescent="0.35">
      <c r="A163" s="350" t="s">
        <v>1862</v>
      </c>
      <c r="B163" s="350" t="s">
        <v>4586</v>
      </c>
      <c r="C163" s="350">
        <v>28</v>
      </c>
      <c r="D163" s="350" t="s">
        <v>4713</v>
      </c>
      <c r="E163" s="350">
        <v>282</v>
      </c>
      <c r="F163" s="350" t="s">
        <v>4724</v>
      </c>
      <c r="G163" s="1300">
        <v>2826</v>
      </c>
      <c r="H163" s="350" t="s">
        <v>4730</v>
      </c>
    </row>
    <row r="164" spans="1:8" x14ac:dyDescent="0.35">
      <c r="A164" s="350" t="s">
        <v>1862</v>
      </c>
      <c r="B164" s="350" t="s">
        <v>4586</v>
      </c>
      <c r="C164" s="350">
        <v>28</v>
      </c>
      <c r="D164" s="350" t="s">
        <v>4713</v>
      </c>
      <c r="E164" s="350">
        <v>282</v>
      </c>
      <c r="F164" s="350" t="s">
        <v>4724</v>
      </c>
      <c r="G164" s="1300">
        <v>2829</v>
      </c>
      <c r="H164" s="350" t="s">
        <v>4731</v>
      </c>
    </row>
    <row r="165" spans="1:8" x14ac:dyDescent="0.35">
      <c r="A165" s="350" t="s">
        <v>1862</v>
      </c>
      <c r="B165" s="350" t="s">
        <v>4586</v>
      </c>
      <c r="C165" s="350">
        <v>29</v>
      </c>
      <c r="D165" s="350" t="s">
        <v>4732</v>
      </c>
      <c r="E165" s="350">
        <v>291</v>
      </c>
      <c r="F165" s="350" t="s">
        <v>4733</v>
      </c>
      <c r="G165" s="1300">
        <v>2910</v>
      </c>
      <c r="H165" s="350" t="s">
        <v>4733</v>
      </c>
    </row>
    <row r="166" spans="1:8" x14ac:dyDescent="0.35">
      <c r="A166" s="350" t="s">
        <v>1862</v>
      </c>
      <c r="B166" s="350" t="s">
        <v>4586</v>
      </c>
      <c r="C166" s="350">
        <v>29</v>
      </c>
      <c r="D166" s="350" t="s">
        <v>4732</v>
      </c>
      <c r="E166" s="350">
        <v>292</v>
      </c>
      <c r="F166" s="350" t="s">
        <v>4734</v>
      </c>
      <c r="G166" s="1300">
        <v>2920</v>
      </c>
      <c r="H166" s="350" t="s">
        <v>4734</v>
      </c>
    </row>
    <row r="167" spans="1:8" x14ac:dyDescent="0.35">
      <c r="A167" s="350" t="s">
        <v>1862</v>
      </c>
      <c r="B167" s="350" t="s">
        <v>4586</v>
      </c>
      <c r="C167" s="350">
        <v>29</v>
      </c>
      <c r="D167" s="350" t="s">
        <v>4732</v>
      </c>
      <c r="E167" s="350">
        <v>293</v>
      </c>
      <c r="F167" s="350" t="s">
        <v>4735</v>
      </c>
      <c r="G167" s="1300">
        <v>2930</v>
      </c>
      <c r="H167" s="350" t="s">
        <v>4735</v>
      </c>
    </row>
    <row r="168" spans="1:8" x14ac:dyDescent="0.35">
      <c r="A168" s="350" t="s">
        <v>1862</v>
      </c>
      <c r="B168" s="350" t="s">
        <v>4586</v>
      </c>
      <c r="C168" s="350">
        <v>30</v>
      </c>
      <c r="D168" s="350" t="s">
        <v>4736</v>
      </c>
      <c r="E168" s="350">
        <v>301</v>
      </c>
      <c r="F168" s="350" t="s">
        <v>4737</v>
      </c>
      <c r="G168" s="1300">
        <v>3011</v>
      </c>
      <c r="H168" s="350" t="s">
        <v>4738</v>
      </c>
    </row>
    <row r="169" spans="1:8" x14ac:dyDescent="0.35">
      <c r="A169" s="350" t="s">
        <v>1862</v>
      </c>
      <c r="B169" s="350" t="s">
        <v>4586</v>
      </c>
      <c r="C169" s="350">
        <v>30</v>
      </c>
      <c r="D169" s="350" t="s">
        <v>4736</v>
      </c>
      <c r="E169" s="350">
        <v>301</v>
      </c>
      <c r="F169" s="350" t="s">
        <v>4737</v>
      </c>
      <c r="G169" s="1300">
        <v>3012</v>
      </c>
      <c r="H169" s="350" t="s">
        <v>4739</v>
      </c>
    </row>
    <row r="170" spans="1:8" x14ac:dyDescent="0.35">
      <c r="A170" s="350" t="s">
        <v>1862</v>
      </c>
      <c r="B170" s="350" t="s">
        <v>4586</v>
      </c>
      <c r="C170" s="350">
        <v>30</v>
      </c>
      <c r="D170" s="350" t="s">
        <v>4736</v>
      </c>
      <c r="E170" s="350">
        <v>302</v>
      </c>
      <c r="F170" s="350" t="s">
        <v>4740</v>
      </c>
      <c r="G170" s="1300">
        <v>3020</v>
      </c>
      <c r="H170" s="350" t="s">
        <v>4740</v>
      </c>
    </row>
    <row r="171" spans="1:8" x14ac:dyDescent="0.35">
      <c r="A171" s="350" t="s">
        <v>1862</v>
      </c>
      <c r="B171" s="350" t="s">
        <v>4586</v>
      </c>
      <c r="C171" s="350">
        <v>30</v>
      </c>
      <c r="D171" s="350" t="s">
        <v>4736</v>
      </c>
      <c r="E171" s="350">
        <v>303</v>
      </c>
      <c r="F171" s="350" t="s">
        <v>4741</v>
      </c>
      <c r="G171" s="1300">
        <v>3030</v>
      </c>
      <c r="H171" s="350" t="s">
        <v>4741</v>
      </c>
    </row>
    <row r="172" spans="1:8" x14ac:dyDescent="0.35">
      <c r="A172" s="350" t="s">
        <v>1862</v>
      </c>
      <c r="B172" s="350" t="s">
        <v>4586</v>
      </c>
      <c r="C172" s="350">
        <v>30</v>
      </c>
      <c r="D172" s="350" t="s">
        <v>4736</v>
      </c>
      <c r="E172" s="350">
        <v>304</v>
      </c>
      <c r="F172" s="350" t="s">
        <v>4742</v>
      </c>
      <c r="G172" s="1300">
        <v>3040</v>
      </c>
      <c r="H172" s="350" t="s">
        <v>4742</v>
      </c>
    </row>
    <row r="173" spans="1:8" x14ac:dyDescent="0.35">
      <c r="A173" s="350" t="s">
        <v>1862</v>
      </c>
      <c r="B173" s="350" t="s">
        <v>4586</v>
      </c>
      <c r="C173" s="350">
        <v>30</v>
      </c>
      <c r="D173" s="350" t="s">
        <v>4736</v>
      </c>
      <c r="E173" s="350">
        <v>309</v>
      </c>
      <c r="F173" s="350" t="s">
        <v>4743</v>
      </c>
      <c r="G173" s="1300">
        <v>3091</v>
      </c>
      <c r="H173" s="350" t="s">
        <v>4744</v>
      </c>
    </row>
    <row r="174" spans="1:8" x14ac:dyDescent="0.35">
      <c r="A174" s="350" t="s">
        <v>1862</v>
      </c>
      <c r="B174" s="350" t="s">
        <v>4586</v>
      </c>
      <c r="C174" s="350">
        <v>30</v>
      </c>
      <c r="D174" s="350" t="s">
        <v>4736</v>
      </c>
      <c r="E174" s="350">
        <v>309</v>
      </c>
      <c r="F174" s="350" t="s">
        <v>4743</v>
      </c>
      <c r="G174" s="1300">
        <v>3092</v>
      </c>
      <c r="H174" s="350" t="s">
        <v>4745</v>
      </c>
    </row>
    <row r="175" spans="1:8" x14ac:dyDescent="0.35">
      <c r="A175" s="350" t="s">
        <v>1862</v>
      </c>
      <c r="B175" s="350" t="s">
        <v>4586</v>
      </c>
      <c r="C175" s="350">
        <v>30</v>
      </c>
      <c r="D175" s="350" t="s">
        <v>4736</v>
      </c>
      <c r="E175" s="350">
        <v>309</v>
      </c>
      <c r="F175" s="350" t="s">
        <v>4743</v>
      </c>
      <c r="G175" s="1300">
        <v>3099</v>
      </c>
      <c r="H175" s="350" t="s">
        <v>4746</v>
      </c>
    </row>
    <row r="176" spans="1:8" x14ac:dyDescent="0.35">
      <c r="A176" s="350" t="s">
        <v>1862</v>
      </c>
      <c r="B176" s="350" t="s">
        <v>4586</v>
      </c>
      <c r="C176" s="350">
        <v>31</v>
      </c>
      <c r="D176" s="350" t="s">
        <v>4747</v>
      </c>
      <c r="E176" s="350">
        <v>310</v>
      </c>
      <c r="F176" s="350" t="s">
        <v>4747</v>
      </c>
      <c r="G176" s="1300">
        <v>3100</v>
      </c>
      <c r="H176" s="350" t="s">
        <v>4747</v>
      </c>
    </row>
    <row r="177" spans="1:8" x14ac:dyDescent="0.35">
      <c r="A177" s="350" t="s">
        <v>1862</v>
      </c>
      <c r="B177" s="350" t="s">
        <v>4586</v>
      </c>
      <c r="C177" s="350">
        <v>32</v>
      </c>
      <c r="D177" s="350" t="s">
        <v>4748</v>
      </c>
      <c r="E177" s="350">
        <v>321</v>
      </c>
      <c r="F177" s="350" t="s">
        <v>4749</v>
      </c>
      <c r="G177" s="1300">
        <v>3211</v>
      </c>
      <c r="H177" s="350" t="s">
        <v>4750</v>
      </c>
    </row>
    <row r="178" spans="1:8" x14ac:dyDescent="0.35">
      <c r="A178" s="350" t="s">
        <v>1862</v>
      </c>
      <c r="B178" s="350" t="s">
        <v>4586</v>
      </c>
      <c r="C178" s="350">
        <v>32</v>
      </c>
      <c r="D178" s="350" t="s">
        <v>4748</v>
      </c>
      <c r="E178" s="350">
        <v>321</v>
      </c>
      <c r="F178" s="350" t="s">
        <v>4749</v>
      </c>
      <c r="G178" s="1300">
        <v>3212</v>
      </c>
      <c r="H178" s="350" t="s">
        <v>4751</v>
      </c>
    </row>
    <row r="179" spans="1:8" x14ac:dyDescent="0.35">
      <c r="A179" s="350" t="s">
        <v>1862</v>
      </c>
      <c r="B179" s="350" t="s">
        <v>4586</v>
      </c>
      <c r="C179" s="350">
        <v>32</v>
      </c>
      <c r="D179" s="350" t="s">
        <v>4748</v>
      </c>
      <c r="E179" s="350">
        <v>322</v>
      </c>
      <c r="F179" s="350" t="s">
        <v>4752</v>
      </c>
      <c r="G179" s="1300">
        <v>3220</v>
      </c>
      <c r="H179" s="350" t="s">
        <v>4752</v>
      </c>
    </row>
    <row r="180" spans="1:8" x14ac:dyDescent="0.35">
      <c r="A180" s="350" t="s">
        <v>1862</v>
      </c>
      <c r="B180" s="350" t="s">
        <v>4586</v>
      </c>
      <c r="C180" s="350">
        <v>32</v>
      </c>
      <c r="D180" s="350" t="s">
        <v>4748</v>
      </c>
      <c r="E180" s="350">
        <v>323</v>
      </c>
      <c r="F180" s="350" t="s">
        <v>4753</v>
      </c>
      <c r="G180" s="1300">
        <v>3230</v>
      </c>
      <c r="H180" s="350" t="s">
        <v>4753</v>
      </c>
    </row>
    <row r="181" spans="1:8" x14ac:dyDescent="0.35">
      <c r="A181" s="350" t="s">
        <v>1862</v>
      </c>
      <c r="B181" s="350" t="s">
        <v>4586</v>
      </c>
      <c r="C181" s="350">
        <v>32</v>
      </c>
      <c r="D181" s="350" t="s">
        <v>4748</v>
      </c>
      <c r="E181" s="350">
        <v>324</v>
      </c>
      <c r="F181" s="350" t="s">
        <v>4754</v>
      </c>
      <c r="G181" s="1300">
        <v>3240</v>
      </c>
      <c r="H181" s="350" t="s">
        <v>4754</v>
      </c>
    </row>
    <row r="182" spans="1:8" x14ac:dyDescent="0.35">
      <c r="A182" s="350" t="s">
        <v>1862</v>
      </c>
      <c r="B182" s="350" t="s">
        <v>4586</v>
      </c>
      <c r="C182" s="350">
        <v>32</v>
      </c>
      <c r="D182" s="350" t="s">
        <v>4748</v>
      </c>
      <c r="E182" s="350">
        <v>325</v>
      </c>
      <c r="F182" s="350" t="s">
        <v>4755</v>
      </c>
      <c r="G182" s="1300">
        <v>3250</v>
      </c>
      <c r="H182" s="350" t="s">
        <v>4755</v>
      </c>
    </row>
    <row r="183" spans="1:8" x14ac:dyDescent="0.35">
      <c r="A183" s="350" t="s">
        <v>1862</v>
      </c>
      <c r="B183" s="350" t="s">
        <v>4586</v>
      </c>
      <c r="C183" s="350">
        <v>32</v>
      </c>
      <c r="D183" s="350" t="s">
        <v>4748</v>
      </c>
      <c r="E183" s="350">
        <v>329</v>
      </c>
      <c r="F183" s="350" t="s">
        <v>4756</v>
      </c>
      <c r="G183" s="1300">
        <v>3290</v>
      </c>
      <c r="H183" s="350" t="s">
        <v>4756</v>
      </c>
    </row>
    <row r="184" spans="1:8" x14ac:dyDescent="0.35">
      <c r="A184" s="350" t="s">
        <v>1862</v>
      </c>
      <c r="B184" s="350" t="s">
        <v>4586</v>
      </c>
      <c r="C184" s="350">
        <v>33</v>
      </c>
      <c r="D184" s="350" t="s">
        <v>4757</v>
      </c>
      <c r="E184" s="350">
        <v>331</v>
      </c>
      <c r="F184" s="350" t="s">
        <v>4758</v>
      </c>
      <c r="G184" s="1300">
        <v>3311</v>
      </c>
      <c r="H184" s="350" t="s">
        <v>4759</v>
      </c>
    </row>
    <row r="185" spans="1:8" x14ac:dyDescent="0.35">
      <c r="A185" s="350" t="s">
        <v>1862</v>
      </c>
      <c r="B185" s="350" t="s">
        <v>4586</v>
      </c>
      <c r="C185" s="350">
        <v>33</v>
      </c>
      <c r="D185" s="350" t="s">
        <v>4757</v>
      </c>
      <c r="E185" s="350">
        <v>331</v>
      </c>
      <c r="F185" s="350" t="s">
        <v>4758</v>
      </c>
      <c r="G185" s="1300">
        <v>3312</v>
      </c>
      <c r="H185" s="350" t="s">
        <v>4760</v>
      </c>
    </row>
    <row r="186" spans="1:8" x14ac:dyDescent="0.35">
      <c r="A186" s="350" t="s">
        <v>1862</v>
      </c>
      <c r="B186" s="350" t="s">
        <v>4586</v>
      </c>
      <c r="C186" s="350">
        <v>33</v>
      </c>
      <c r="D186" s="350" t="s">
        <v>4757</v>
      </c>
      <c r="E186" s="350">
        <v>331</v>
      </c>
      <c r="F186" s="350" t="s">
        <v>4758</v>
      </c>
      <c r="G186" s="1300">
        <v>3313</v>
      </c>
      <c r="H186" s="350" t="s">
        <v>4761</v>
      </c>
    </row>
    <row r="187" spans="1:8" x14ac:dyDescent="0.35">
      <c r="A187" s="350" t="s">
        <v>1862</v>
      </c>
      <c r="B187" s="350" t="s">
        <v>4586</v>
      </c>
      <c r="C187" s="350">
        <v>33</v>
      </c>
      <c r="D187" s="350" t="s">
        <v>4757</v>
      </c>
      <c r="E187" s="350">
        <v>331</v>
      </c>
      <c r="F187" s="350" t="s">
        <v>4758</v>
      </c>
      <c r="G187" s="1300">
        <v>3314</v>
      </c>
      <c r="H187" s="350" t="s">
        <v>4762</v>
      </c>
    </row>
    <row r="188" spans="1:8" x14ac:dyDescent="0.35">
      <c r="A188" s="350" t="s">
        <v>1862</v>
      </c>
      <c r="B188" s="350" t="s">
        <v>4586</v>
      </c>
      <c r="C188" s="350">
        <v>33</v>
      </c>
      <c r="D188" s="350" t="s">
        <v>4757</v>
      </c>
      <c r="E188" s="350">
        <v>331</v>
      </c>
      <c r="F188" s="350" t="s">
        <v>4758</v>
      </c>
      <c r="G188" s="1300">
        <v>3315</v>
      </c>
      <c r="H188" s="350" t="s">
        <v>4763</v>
      </c>
    </row>
    <row r="189" spans="1:8" x14ac:dyDescent="0.35">
      <c r="A189" s="350" t="s">
        <v>1862</v>
      </c>
      <c r="B189" s="350" t="s">
        <v>4586</v>
      </c>
      <c r="C189" s="350">
        <v>33</v>
      </c>
      <c r="D189" s="350" t="s">
        <v>4757</v>
      </c>
      <c r="E189" s="350">
        <v>331</v>
      </c>
      <c r="F189" s="350" t="s">
        <v>4758</v>
      </c>
      <c r="G189" s="1300">
        <v>3319</v>
      </c>
      <c r="H189" s="350" t="s">
        <v>4764</v>
      </c>
    </row>
    <row r="190" spans="1:8" x14ac:dyDescent="0.35">
      <c r="A190" s="350" t="s">
        <v>1862</v>
      </c>
      <c r="B190" s="350" t="s">
        <v>4586</v>
      </c>
      <c r="C190" s="350">
        <v>33</v>
      </c>
      <c r="D190" s="350" t="s">
        <v>4757</v>
      </c>
      <c r="E190" s="350">
        <v>332</v>
      </c>
      <c r="F190" s="350" t="s">
        <v>4765</v>
      </c>
      <c r="G190" s="1300">
        <v>3320</v>
      </c>
      <c r="H190" s="350" t="s">
        <v>4765</v>
      </c>
    </row>
    <row r="191" spans="1:8" x14ac:dyDescent="0.35">
      <c r="A191" s="350" t="s">
        <v>3814</v>
      </c>
      <c r="B191" s="350" t="s">
        <v>4766</v>
      </c>
      <c r="C191" s="350">
        <v>35</v>
      </c>
      <c r="D191" s="350" t="s">
        <v>4766</v>
      </c>
      <c r="E191" s="350">
        <v>351</v>
      </c>
      <c r="F191" s="350" t="s">
        <v>4767</v>
      </c>
      <c r="G191" s="1300">
        <v>3510</v>
      </c>
      <c r="H191" s="350" t="s">
        <v>4767</v>
      </c>
    </row>
    <row r="192" spans="1:8" x14ac:dyDescent="0.35">
      <c r="A192" s="350" t="s">
        <v>3814</v>
      </c>
      <c r="B192" s="350" t="s">
        <v>4766</v>
      </c>
      <c r="C192" s="350">
        <v>35</v>
      </c>
      <c r="D192" s="350" t="s">
        <v>4766</v>
      </c>
      <c r="E192" s="350">
        <v>352</v>
      </c>
      <c r="F192" s="350" t="s">
        <v>4768</v>
      </c>
      <c r="G192" s="1300">
        <v>3520</v>
      </c>
      <c r="H192" s="350" t="s">
        <v>4768</v>
      </c>
    </row>
    <row r="193" spans="1:8" x14ac:dyDescent="0.35">
      <c r="A193" s="350" t="s">
        <v>3814</v>
      </c>
      <c r="B193" s="350" t="s">
        <v>4766</v>
      </c>
      <c r="C193" s="350">
        <v>35</v>
      </c>
      <c r="D193" s="350" t="s">
        <v>4766</v>
      </c>
      <c r="E193" s="350">
        <v>353</v>
      </c>
      <c r="F193" s="350" t="s">
        <v>4769</v>
      </c>
      <c r="G193" s="1300">
        <v>3530</v>
      </c>
      <c r="H193" s="350" t="s">
        <v>4769</v>
      </c>
    </row>
    <row r="194" spans="1:8" x14ac:dyDescent="0.35">
      <c r="A194" s="350" t="s">
        <v>4770</v>
      </c>
      <c r="B194" s="350" t="s">
        <v>4771</v>
      </c>
      <c r="C194" s="350">
        <v>36</v>
      </c>
      <c r="D194" s="350" t="s">
        <v>4772</v>
      </c>
      <c r="E194" s="350">
        <v>360</v>
      </c>
      <c r="F194" s="350" t="s">
        <v>4772</v>
      </c>
      <c r="G194" s="1300">
        <v>3600</v>
      </c>
      <c r="H194" s="350" t="s">
        <v>4772</v>
      </c>
    </row>
    <row r="195" spans="1:8" x14ac:dyDescent="0.35">
      <c r="A195" s="350" t="s">
        <v>4770</v>
      </c>
      <c r="B195" s="350" t="s">
        <v>4771</v>
      </c>
      <c r="C195" s="350">
        <v>37</v>
      </c>
      <c r="D195" s="350" t="s">
        <v>4773</v>
      </c>
      <c r="E195" s="350">
        <v>370</v>
      </c>
      <c r="F195" s="350" t="s">
        <v>4773</v>
      </c>
      <c r="G195" s="1300">
        <v>3700</v>
      </c>
      <c r="H195" s="350" t="s">
        <v>4773</v>
      </c>
    </row>
    <row r="196" spans="1:8" x14ac:dyDescent="0.35">
      <c r="A196" s="350" t="s">
        <v>4770</v>
      </c>
      <c r="B196" s="350" t="s">
        <v>4771</v>
      </c>
      <c r="C196" s="350">
        <v>38</v>
      </c>
      <c r="D196" s="350" t="s">
        <v>4774</v>
      </c>
      <c r="E196" s="350">
        <v>381</v>
      </c>
      <c r="F196" s="350" t="s">
        <v>4775</v>
      </c>
      <c r="G196" s="1300">
        <v>3811</v>
      </c>
      <c r="H196" s="350" t="s">
        <v>4776</v>
      </c>
    </row>
    <row r="197" spans="1:8" x14ac:dyDescent="0.35">
      <c r="A197" s="350" t="s">
        <v>4770</v>
      </c>
      <c r="B197" s="350" t="s">
        <v>4771</v>
      </c>
      <c r="C197" s="350">
        <v>38</v>
      </c>
      <c r="D197" s="350" t="s">
        <v>4774</v>
      </c>
      <c r="E197" s="350">
        <v>381</v>
      </c>
      <c r="F197" s="350" t="s">
        <v>4775</v>
      </c>
      <c r="G197" s="1300">
        <v>3812</v>
      </c>
      <c r="H197" s="350" t="s">
        <v>4777</v>
      </c>
    </row>
    <row r="198" spans="1:8" x14ac:dyDescent="0.35">
      <c r="A198" s="350" t="s">
        <v>4770</v>
      </c>
      <c r="B198" s="350" t="s">
        <v>4771</v>
      </c>
      <c r="C198" s="350">
        <v>38</v>
      </c>
      <c r="D198" s="350" t="s">
        <v>4774</v>
      </c>
      <c r="E198" s="350">
        <v>382</v>
      </c>
      <c r="F198" s="350" t="s">
        <v>4778</v>
      </c>
      <c r="G198" s="1300">
        <v>3821</v>
      </c>
      <c r="H198" s="350" t="s">
        <v>4779</v>
      </c>
    </row>
    <row r="199" spans="1:8" x14ac:dyDescent="0.35">
      <c r="A199" s="350" t="s">
        <v>4770</v>
      </c>
      <c r="B199" s="350" t="s">
        <v>4771</v>
      </c>
      <c r="C199" s="350">
        <v>38</v>
      </c>
      <c r="D199" s="350" t="s">
        <v>4774</v>
      </c>
      <c r="E199" s="350">
        <v>382</v>
      </c>
      <c r="F199" s="350" t="s">
        <v>4778</v>
      </c>
      <c r="G199" s="1300">
        <v>3822</v>
      </c>
      <c r="H199" s="350" t="s">
        <v>4780</v>
      </c>
    </row>
    <row r="200" spans="1:8" x14ac:dyDescent="0.35">
      <c r="A200" s="350" t="s">
        <v>4770</v>
      </c>
      <c r="B200" s="350" t="s">
        <v>4771</v>
      </c>
      <c r="C200" s="350">
        <v>38</v>
      </c>
      <c r="D200" s="350" t="s">
        <v>4774</v>
      </c>
      <c r="E200" s="350">
        <v>383</v>
      </c>
      <c r="F200" s="350" t="s">
        <v>4781</v>
      </c>
      <c r="G200" s="1300">
        <v>3830</v>
      </c>
      <c r="H200" s="350" t="s">
        <v>4781</v>
      </c>
    </row>
    <row r="201" spans="1:8" x14ac:dyDescent="0.35">
      <c r="A201" s="350" t="s">
        <v>4770</v>
      </c>
      <c r="B201" s="350" t="s">
        <v>4771</v>
      </c>
      <c r="C201" s="350">
        <v>39</v>
      </c>
      <c r="D201" s="350" t="s">
        <v>4782</v>
      </c>
      <c r="E201" s="350">
        <v>390</v>
      </c>
      <c r="F201" s="350" t="s">
        <v>4782</v>
      </c>
      <c r="G201" s="1300">
        <v>3900</v>
      </c>
      <c r="H201" s="350" t="s">
        <v>4782</v>
      </c>
    </row>
    <row r="202" spans="1:8" x14ac:dyDescent="0.35">
      <c r="A202" s="350" t="s">
        <v>4783</v>
      </c>
      <c r="B202" s="350" t="s">
        <v>4784</v>
      </c>
      <c r="C202" s="350">
        <v>41</v>
      </c>
      <c r="D202" s="350" t="s">
        <v>4785</v>
      </c>
      <c r="E202" s="350">
        <v>410</v>
      </c>
      <c r="F202" s="350" t="s">
        <v>4785</v>
      </c>
      <c r="G202" s="1300">
        <v>4100</v>
      </c>
      <c r="H202" s="350" t="s">
        <v>4785</v>
      </c>
    </row>
    <row r="203" spans="1:8" x14ac:dyDescent="0.35">
      <c r="A203" s="350" t="s">
        <v>4783</v>
      </c>
      <c r="B203" s="350" t="s">
        <v>4784</v>
      </c>
      <c r="C203" s="350">
        <v>42</v>
      </c>
      <c r="D203" s="350" t="s">
        <v>4786</v>
      </c>
      <c r="E203" s="350">
        <v>421</v>
      </c>
      <c r="F203" s="350" t="s">
        <v>4787</v>
      </c>
      <c r="G203" s="1300">
        <v>4210</v>
      </c>
      <c r="H203" s="350" t="s">
        <v>4787</v>
      </c>
    </row>
    <row r="204" spans="1:8" x14ac:dyDescent="0.35">
      <c r="A204" s="350" t="s">
        <v>4783</v>
      </c>
      <c r="B204" s="350" t="s">
        <v>4784</v>
      </c>
      <c r="C204" s="350">
        <v>42</v>
      </c>
      <c r="D204" s="350" t="s">
        <v>4786</v>
      </c>
      <c r="E204" s="350">
        <v>422</v>
      </c>
      <c r="F204" s="350" t="s">
        <v>4788</v>
      </c>
      <c r="G204" s="1300">
        <v>4220</v>
      </c>
      <c r="H204" s="350" t="s">
        <v>4788</v>
      </c>
    </row>
    <row r="205" spans="1:8" x14ac:dyDescent="0.35">
      <c r="A205" s="350" t="s">
        <v>4783</v>
      </c>
      <c r="B205" s="350" t="s">
        <v>4784</v>
      </c>
      <c r="C205" s="350">
        <v>42</v>
      </c>
      <c r="D205" s="350" t="s">
        <v>4786</v>
      </c>
      <c r="E205" s="350">
        <v>429</v>
      </c>
      <c r="F205" s="350" t="s">
        <v>4789</v>
      </c>
      <c r="G205" s="1300">
        <v>4290</v>
      </c>
      <c r="H205" s="350" t="s">
        <v>4789</v>
      </c>
    </row>
    <row r="206" spans="1:8" x14ac:dyDescent="0.35">
      <c r="A206" s="350" t="s">
        <v>4783</v>
      </c>
      <c r="B206" s="350" t="s">
        <v>4784</v>
      </c>
      <c r="C206" s="350">
        <v>43</v>
      </c>
      <c r="D206" s="350" t="s">
        <v>4790</v>
      </c>
      <c r="E206" s="350">
        <v>431</v>
      </c>
      <c r="F206" s="350" t="s">
        <v>4791</v>
      </c>
      <c r="G206" s="1300">
        <v>4311</v>
      </c>
      <c r="H206" s="350" t="s">
        <v>4792</v>
      </c>
    </row>
    <row r="207" spans="1:8" x14ac:dyDescent="0.35">
      <c r="A207" s="350" t="s">
        <v>4783</v>
      </c>
      <c r="B207" s="350" t="s">
        <v>4784</v>
      </c>
      <c r="C207" s="350">
        <v>43</v>
      </c>
      <c r="D207" s="350" t="s">
        <v>4790</v>
      </c>
      <c r="E207" s="350">
        <v>431</v>
      </c>
      <c r="F207" s="350" t="s">
        <v>4791</v>
      </c>
      <c r="G207" s="1300">
        <v>4312</v>
      </c>
      <c r="H207" s="350" t="s">
        <v>4793</v>
      </c>
    </row>
    <row r="208" spans="1:8" x14ac:dyDescent="0.35">
      <c r="A208" s="350" t="s">
        <v>4783</v>
      </c>
      <c r="B208" s="350" t="s">
        <v>4784</v>
      </c>
      <c r="C208" s="350">
        <v>43</v>
      </c>
      <c r="D208" s="350" t="s">
        <v>4790</v>
      </c>
      <c r="E208" s="350">
        <v>432</v>
      </c>
      <c r="F208" s="350" t="s">
        <v>4794</v>
      </c>
      <c r="G208" s="1300">
        <v>4321</v>
      </c>
      <c r="H208" s="350" t="s">
        <v>4795</v>
      </c>
    </row>
    <row r="209" spans="1:8" x14ac:dyDescent="0.35">
      <c r="A209" s="350" t="s">
        <v>4783</v>
      </c>
      <c r="B209" s="350" t="s">
        <v>4784</v>
      </c>
      <c r="C209" s="350">
        <v>43</v>
      </c>
      <c r="D209" s="350" t="s">
        <v>4790</v>
      </c>
      <c r="E209" s="350">
        <v>432</v>
      </c>
      <c r="F209" s="350" t="s">
        <v>4794</v>
      </c>
      <c r="G209" s="1300">
        <v>4322</v>
      </c>
      <c r="H209" s="350" t="s">
        <v>4796</v>
      </c>
    </row>
    <row r="210" spans="1:8" x14ac:dyDescent="0.35">
      <c r="A210" s="350" t="s">
        <v>4783</v>
      </c>
      <c r="B210" s="350" t="s">
        <v>4784</v>
      </c>
      <c r="C210" s="350">
        <v>43</v>
      </c>
      <c r="D210" s="350" t="s">
        <v>4790</v>
      </c>
      <c r="E210" s="350">
        <v>432</v>
      </c>
      <c r="F210" s="350" t="s">
        <v>4794</v>
      </c>
      <c r="G210" s="1300">
        <v>4329</v>
      </c>
      <c r="H210" s="350" t="s">
        <v>4797</v>
      </c>
    </row>
    <row r="211" spans="1:8" x14ac:dyDescent="0.35">
      <c r="A211" s="350" t="s">
        <v>4783</v>
      </c>
      <c r="B211" s="350" t="s">
        <v>4784</v>
      </c>
      <c r="C211" s="350">
        <v>43</v>
      </c>
      <c r="D211" s="350" t="s">
        <v>4790</v>
      </c>
      <c r="E211" s="350">
        <v>433</v>
      </c>
      <c r="F211" s="350" t="s">
        <v>4798</v>
      </c>
      <c r="G211" s="1300">
        <v>4330</v>
      </c>
      <c r="H211" s="350" t="s">
        <v>4798</v>
      </c>
    </row>
    <row r="212" spans="1:8" x14ac:dyDescent="0.35">
      <c r="A212" s="350" t="s">
        <v>4783</v>
      </c>
      <c r="B212" s="350" t="s">
        <v>4784</v>
      </c>
      <c r="C212" s="350">
        <v>43</v>
      </c>
      <c r="D212" s="350" t="s">
        <v>4790</v>
      </c>
      <c r="E212" s="350">
        <v>439</v>
      </c>
      <c r="F212" s="350" t="s">
        <v>4799</v>
      </c>
      <c r="G212" s="1300">
        <v>4390</v>
      </c>
      <c r="H212" s="350" t="s">
        <v>4799</v>
      </c>
    </row>
    <row r="213" spans="1:8" x14ac:dyDescent="0.35">
      <c r="A213" s="350" t="s">
        <v>4800</v>
      </c>
      <c r="B213" s="350" t="s">
        <v>4801</v>
      </c>
      <c r="C213" s="350">
        <v>45</v>
      </c>
      <c r="D213" s="350" t="s">
        <v>4802</v>
      </c>
      <c r="E213" s="350">
        <v>451</v>
      </c>
      <c r="F213" s="350" t="s">
        <v>4803</v>
      </c>
      <c r="G213" s="1300">
        <v>4510</v>
      </c>
      <c r="H213" s="350" t="s">
        <v>4803</v>
      </c>
    </row>
    <row r="214" spans="1:8" x14ac:dyDescent="0.35">
      <c r="A214" s="350" t="s">
        <v>4800</v>
      </c>
      <c r="B214" s="350" t="s">
        <v>4801</v>
      </c>
      <c r="C214" s="350">
        <v>45</v>
      </c>
      <c r="D214" s="350" t="s">
        <v>4802</v>
      </c>
      <c r="E214" s="350">
        <v>452</v>
      </c>
      <c r="F214" s="350" t="s">
        <v>4804</v>
      </c>
      <c r="G214" s="1300">
        <v>4520</v>
      </c>
      <c r="H214" s="350" t="s">
        <v>4804</v>
      </c>
    </row>
    <row r="215" spans="1:8" x14ac:dyDescent="0.35">
      <c r="A215" s="350" t="s">
        <v>4800</v>
      </c>
      <c r="B215" s="350" t="s">
        <v>4801</v>
      </c>
      <c r="C215" s="350">
        <v>45</v>
      </c>
      <c r="D215" s="350" t="s">
        <v>4802</v>
      </c>
      <c r="E215" s="350">
        <v>453</v>
      </c>
      <c r="F215" s="350" t="s">
        <v>4805</v>
      </c>
      <c r="G215" s="1300">
        <v>4530</v>
      </c>
      <c r="H215" s="350" t="s">
        <v>4805</v>
      </c>
    </row>
    <row r="216" spans="1:8" x14ac:dyDescent="0.35">
      <c r="A216" s="350" t="s">
        <v>4800</v>
      </c>
      <c r="B216" s="350" t="s">
        <v>4801</v>
      </c>
      <c r="C216" s="350">
        <v>45</v>
      </c>
      <c r="D216" s="350" t="s">
        <v>4802</v>
      </c>
      <c r="E216" s="350">
        <v>454</v>
      </c>
      <c r="F216" s="350" t="s">
        <v>4806</v>
      </c>
      <c r="G216" s="1300">
        <v>4540</v>
      </c>
      <c r="H216" s="350" t="s">
        <v>4806</v>
      </c>
    </row>
    <row r="217" spans="1:8" x14ac:dyDescent="0.35">
      <c r="A217" s="350" t="s">
        <v>4800</v>
      </c>
      <c r="B217" s="350" t="s">
        <v>4801</v>
      </c>
      <c r="C217" s="350">
        <v>46</v>
      </c>
      <c r="D217" s="350" t="s">
        <v>4807</v>
      </c>
      <c r="E217" s="350">
        <v>461</v>
      </c>
      <c r="F217" s="350" t="s">
        <v>4808</v>
      </c>
      <c r="G217" s="1300">
        <v>4610</v>
      </c>
      <c r="H217" s="350" t="s">
        <v>4808</v>
      </c>
    </row>
    <row r="218" spans="1:8" x14ac:dyDescent="0.35">
      <c r="A218" s="350" t="s">
        <v>4800</v>
      </c>
      <c r="B218" s="350" t="s">
        <v>4801</v>
      </c>
      <c r="C218" s="350">
        <v>46</v>
      </c>
      <c r="D218" s="350" t="s">
        <v>4807</v>
      </c>
      <c r="E218" s="350">
        <v>462</v>
      </c>
      <c r="F218" s="350" t="s">
        <v>4809</v>
      </c>
      <c r="G218" s="1300">
        <v>4620</v>
      </c>
      <c r="H218" s="350" t="s">
        <v>4809</v>
      </c>
    </row>
    <row r="219" spans="1:8" x14ac:dyDescent="0.35">
      <c r="A219" s="350" t="s">
        <v>4800</v>
      </c>
      <c r="B219" s="350" t="s">
        <v>4801</v>
      </c>
      <c r="C219" s="350">
        <v>46</v>
      </c>
      <c r="D219" s="350" t="s">
        <v>4807</v>
      </c>
      <c r="E219" s="350">
        <v>463</v>
      </c>
      <c r="F219" s="350" t="s">
        <v>4810</v>
      </c>
      <c r="G219" s="1300">
        <v>4630</v>
      </c>
      <c r="H219" s="350" t="s">
        <v>4810</v>
      </c>
    </row>
    <row r="220" spans="1:8" x14ac:dyDescent="0.35">
      <c r="A220" s="350" t="s">
        <v>4800</v>
      </c>
      <c r="B220" s="350" t="s">
        <v>4801</v>
      </c>
      <c r="C220" s="350">
        <v>46</v>
      </c>
      <c r="D220" s="350" t="s">
        <v>4807</v>
      </c>
      <c r="E220" s="350">
        <v>464</v>
      </c>
      <c r="F220" s="350" t="s">
        <v>4811</v>
      </c>
      <c r="G220" s="1300">
        <v>4641</v>
      </c>
      <c r="H220" s="350" t="s">
        <v>4812</v>
      </c>
    </row>
    <row r="221" spans="1:8" x14ac:dyDescent="0.35">
      <c r="A221" s="350" t="s">
        <v>4800</v>
      </c>
      <c r="B221" s="350" t="s">
        <v>4801</v>
      </c>
      <c r="C221" s="350">
        <v>46</v>
      </c>
      <c r="D221" s="350" t="s">
        <v>4807</v>
      </c>
      <c r="E221" s="350">
        <v>464</v>
      </c>
      <c r="F221" s="350" t="s">
        <v>4811</v>
      </c>
      <c r="G221" s="1300">
        <v>4649</v>
      </c>
      <c r="H221" s="350" t="s">
        <v>4813</v>
      </c>
    </row>
    <row r="222" spans="1:8" x14ac:dyDescent="0.35">
      <c r="A222" s="350" t="s">
        <v>4800</v>
      </c>
      <c r="B222" s="350" t="s">
        <v>4801</v>
      </c>
      <c r="C222" s="350">
        <v>46</v>
      </c>
      <c r="D222" s="350" t="s">
        <v>4807</v>
      </c>
      <c r="E222" s="350">
        <v>465</v>
      </c>
      <c r="F222" s="350" t="s">
        <v>4814</v>
      </c>
      <c r="G222" s="1300">
        <v>4651</v>
      </c>
      <c r="H222" s="350" t="s">
        <v>4815</v>
      </c>
    </row>
    <row r="223" spans="1:8" x14ac:dyDescent="0.35">
      <c r="A223" s="350" t="s">
        <v>4800</v>
      </c>
      <c r="B223" s="350" t="s">
        <v>4801</v>
      </c>
      <c r="C223" s="350">
        <v>46</v>
      </c>
      <c r="D223" s="350" t="s">
        <v>4807</v>
      </c>
      <c r="E223" s="350">
        <v>465</v>
      </c>
      <c r="F223" s="350" t="s">
        <v>4814</v>
      </c>
      <c r="G223" s="1300">
        <v>4652</v>
      </c>
      <c r="H223" s="350" t="s">
        <v>4816</v>
      </c>
    </row>
    <row r="224" spans="1:8" x14ac:dyDescent="0.35">
      <c r="A224" s="350" t="s">
        <v>4800</v>
      </c>
      <c r="B224" s="350" t="s">
        <v>4801</v>
      </c>
      <c r="C224" s="350">
        <v>46</v>
      </c>
      <c r="D224" s="350" t="s">
        <v>4807</v>
      </c>
      <c r="E224" s="350">
        <v>465</v>
      </c>
      <c r="F224" s="350" t="s">
        <v>4814</v>
      </c>
      <c r="G224" s="1300">
        <v>4653</v>
      </c>
      <c r="H224" s="350" t="s">
        <v>4817</v>
      </c>
    </row>
    <row r="225" spans="1:8" x14ac:dyDescent="0.35">
      <c r="A225" s="350" t="s">
        <v>4800</v>
      </c>
      <c r="B225" s="350" t="s">
        <v>4801</v>
      </c>
      <c r="C225" s="350">
        <v>46</v>
      </c>
      <c r="D225" s="350" t="s">
        <v>4807</v>
      </c>
      <c r="E225" s="350">
        <v>465</v>
      </c>
      <c r="F225" s="350" t="s">
        <v>4814</v>
      </c>
      <c r="G225" s="1300">
        <v>4659</v>
      </c>
      <c r="H225" s="350" t="s">
        <v>4818</v>
      </c>
    </row>
    <row r="226" spans="1:8" x14ac:dyDescent="0.35">
      <c r="A226" s="350" t="s">
        <v>4800</v>
      </c>
      <c r="B226" s="350" t="s">
        <v>4801</v>
      </c>
      <c r="C226" s="350">
        <v>46</v>
      </c>
      <c r="D226" s="350" t="s">
        <v>4807</v>
      </c>
      <c r="E226" s="350">
        <v>466</v>
      </c>
      <c r="F226" s="350" t="s">
        <v>4819</v>
      </c>
      <c r="G226" s="1300">
        <v>4661</v>
      </c>
      <c r="H226" s="350" t="s">
        <v>4820</v>
      </c>
    </row>
    <row r="227" spans="1:8" x14ac:dyDescent="0.35">
      <c r="A227" s="350" t="s">
        <v>4800</v>
      </c>
      <c r="B227" s="350" t="s">
        <v>4801</v>
      </c>
      <c r="C227" s="350">
        <v>46</v>
      </c>
      <c r="D227" s="350" t="s">
        <v>4807</v>
      </c>
      <c r="E227" s="350">
        <v>466</v>
      </c>
      <c r="F227" s="350" t="s">
        <v>4819</v>
      </c>
      <c r="G227" s="1300">
        <v>4662</v>
      </c>
      <c r="H227" s="350" t="s">
        <v>4821</v>
      </c>
    </row>
    <row r="228" spans="1:8" x14ac:dyDescent="0.35">
      <c r="A228" s="350" t="s">
        <v>4800</v>
      </c>
      <c r="B228" s="350" t="s">
        <v>4801</v>
      </c>
      <c r="C228" s="350">
        <v>46</v>
      </c>
      <c r="D228" s="350" t="s">
        <v>4807</v>
      </c>
      <c r="E228" s="350">
        <v>466</v>
      </c>
      <c r="F228" s="350" t="s">
        <v>4819</v>
      </c>
      <c r="G228" s="1300">
        <v>4663</v>
      </c>
      <c r="H228" s="350" t="s">
        <v>4822</v>
      </c>
    </row>
    <row r="229" spans="1:8" x14ac:dyDescent="0.35">
      <c r="A229" s="350" t="s">
        <v>4800</v>
      </c>
      <c r="B229" s="350" t="s">
        <v>4801</v>
      </c>
      <c r="C229" s="350">
        <v>46</v>
      </c>
      <c r="D229" s="350" t="s">
        <v>4807</v>
      </c>
      <c r="E229" s="350">
        <v>466</v>
      </c>
      <c r="F229" s="350" t="s">
        <v>4819</v>
      </c>
      <c r="G229" s="1300">
        <v>4669</v>
      </c>
      <c r="H229" s="350" t="s">
        <v>4823</v>
      </c>
    </row>
    <row r="230" spans="1:8" x14ac:dyDescent="0.35">
      <c r="A230" s="350" t="s">
        <v>4800</v>
      </c>
      <c r="B230" s="350" t="s">
        <v>4801</v>
      </c>
      <c r="C230" s="350">
        <v>46</v>
      </c>
      <c r="D230" s="350" t="s">
        <v>4807</v>
      </c>
      <c r="E230" s="350">
        <v>469</v>
      </c>
      <c r="F230" s="350" t="s">
        <v>4824</v>
      </c>
      <c r="G230" s="1300">
        <v>4690</v>
      </c>
      <c r="H230" s="350" t="s">
        <v>4824</v>
      </c>
    </row>
    <row r="231" spans="1:8" x14ac:dyDescent="0.35">
      <c r="A231" s="350" t="s">
        <v>4800</v>
      </c>
      <c r="B231" s="350" t="s">
        <v>4801</v>
      </c>
      <c r="C231" s="350">
        <v>47</v>
      </c>
      <c r="D231" s="350" t="s">
        <v>4825</v>
      </c>
      <c r="E231" s="350">
        <v>471</v>
      </c>
      <c r="F231" s="350" t="s">
        <v>4826</v>
      </c>
      <c r="G231" s="1300">
        <v>4711</v>
      </c>
      <c r="H231" s="350" t="s">
        <v>4827</v>
      </c>
    </row>
    <row r="232" spans="1:8" x14ac:dyDescent="0.35">
      <c r="A232" s="350" t="s">
        <v>4800</v>
      </c>
      <c r="B232" s="350" t="s">
        <v>4801</v>
      </c>
      <c r="C232" s="350">
        <v>47</v>
      </c>
      <c r="D232" s="350" t="s">
        <v>4825</v>
      </c>
      <c r="E232" s="350">
        <v>471</v>
      </c>
      <c r="F232" s="350" t="s">
        <v>4826</v>
      </c>
      <c r="G232" s="1300">
        <v>4719</v>
      </c>
      <c r="H232" s="350" t="s">
        <v>4828</v>
      </c>
    </row>
    <row r="233" spans="1:8" x14ac:dyDescent="0.35">
      <c r="A233" s="350" t="s">
        <v>4800</v>
      </c>
      <c r="B233" s="350" t="s">
        <v>4801</v>
      </c>
      <c r="C233" s="350">
        <v>47</v>
      </c>
      <c r="D233" s="350" t="s">
        <v>4825</v>
      </c>
      <c r="E233" s="350">
        <v>472</v>
      </c>
      <c r="F233" s="350" t="s">
        <v>4829</v>
      </c>
      <c r="G233" s="1300">
        <v>4721</v>
      </c>
      <c r="H233" s="350" t="s">
        <v>4830</v>
      </c>
    </row>
    <row r="234" spans="1:8" x14ac:dyDescent="0.35">
      <c r="A234" s="350" t="s">
        <v>4800</v>
      </c>
      <c r="B234" s="350" t="s">
        <v>4801</v>
      </c>
      <c r="C234" s="350">
        <v>47</v>
      </c>
      <c r="D234" s="350" t="s">
        <v>4825</v>
      </c>
      <c r="E234" s="350">
        <v>472</v>
      </c>
      <c r="F234" s="350" t="s">
        <v>4829</v>
      </c>
      <c r="G234" s="1300">
        <v>4722</v>
      </c>
      <c r="H234" s="350" t="s">
        <v>4831</v>
      </c>
    </row>
    <row r="235" spans="1:8" x14ac:dyDescent="0.35">
      <c r="A235" s="350" t="s">
        <v>4800</v>
      </c>
      <c r="B235" s="350" t="s">
        <v>4801</v>
      </c>
      <c r="C235" s="350">
        <v>47</v>
      </c>
      <c r="D235" s="350" t="s">
        <v>4825</v>
      </c>
      <c r="E235" s="350">
        <v>472</v>
      </c>
      <c r="F235" s="350" t="s">
        <v>4829</v>
      </c>
      <c r="G235" s="1300">
        <v>4723</v>
      </c>
      <c r="H235" s="350" t="s">
        <v>4832</v>
      </c>
    </row>
    <row r="236" spans="1:8" x14ac:dyDescent="0.35">
      <c r="A236" s="350" t="s">
        <v>4800</v>
      </c>
      <c r="B236" s="350" t="s">
        <v>4801</v>
      </c>
      <c r="C236" s="350">
        <v>47</v>
      </c>
      <c r="D236" s="350" t="s">
        <v>4825</v>
      </c>
      <c r="E236" s="350">
        <v>473</v>
      </c>
      <c r="F236" s="350" t="s">
        <v>4833</v>
      </c>
      <c r="G236" s="1300">
        <v>4730</v>
      </c>
      <c r="H236" s="350" t="s">
        <v>4833</v>
      </c>
    </row>
    <row r="237" spans="1:8" x14ac:dyDescent="0.35">
      <c r="A237" s="350" t="s">
        <v>4800</v>
      </c>
      <c r="B237" s="350" t="s">
        <v>4801</v>
      </c>
      <c r="C237" s="350">
        <v>47</v>
      </c>
      <c r="D237" s="350" t="s">
        <v>4825</v>
      </c>
      <c r="E237" s="350">
        <v>474</v>
      </c>
      <c r="F237" s="350" t="s">
        <v>4834</v>
      </c>
      <c r="G237" s="1300">
        <v>4741</v>
      </c>
      <c r="H237" s="350" t="s">
        <v>4835</v>
      </c>
    </row>
    <row r="238" spans="1:8" x14ac:dyDescent="0.35">
      <c r="A238" s="350" t="s">
        <v>4800</v>
      </c>
      <c r="B238" s="350" t="s">
        <v>4801</v>
      </c>
      <c r="C238" s="350">
        <v>47</v>
      </c>
      <c r="D238" s="350" t="s">
        <v>4825</v>
      </c>
      <c r="E238" s="350">
        <v>474</v>
      </c>
      <c r="F238" s="350" t="s">
        <v>4834</v>
      </c>
      <c r="G238" s="1300">
        <v>4742</v>
      </c>
      <c r="H238" s="350" t="s">
        <v>4836</v>
      </c>
    </row>
    <row r="239" spans="1:8" x14ac:dyDescent="0.35">
      <c r="A239" s="350" t="s">
        <v>4800</v>
      </c>
      <c r="B239" s="350" t="s">
        <v>4801</v>
      </c>
      <c r="C239" s="350">
        <v>47</v>
      </c>
      <c r="D239" s="350" t="s">
        <v>4825</v>
      </c>
      <c r="E239" s="350">
        <v>475</v>
      </c>
      <c r="F239" s="350" t="s">
        <v>4837</v>
      </c>
      <c r="G239" s="1300">
        <v>4751</v>
      </c>
      <c r="H239" s="350" t="s">
        <v>4838</v>
      </c>
    </row>
    <row r="240" spans="1:8" x14ac:dyDescent="0.35">
      <c r="A240" s="350" t="s">
        <v>4800</v>
      </c>
      <c r="B240" s="350" t="s">
        <v>4801</v>
      </c>
      <c r="C240" s="350">
        <v>47</v>
      </c>
      <c r="D240" s="350" t="s">
        <v>4825</v>
      </c>
      <c r="E240" s="350">
        <v>475</v>
      </c>
      <c r="F240" s="350" t="s">
        <v>4837</v>
      </c>
      <c r="G240" s="1300">
        <v>4752</v>
      </c>
      <c r="H240" s="350" t="s">
        <v>4839</v>
      </c>
    </row>
    <row r="241" spans="1:8" x14ac:dyDescent="0.35">
      <c r="A241" s="350" t="s">
        <v>4800</v>
      </c>
      <c r="B241" s="350" t="s">
        <v>4801</v>
      </c>
      <c r="C241" s="350">
        <v>47</v>
      </c>
      <c r="D241" s="350" t="s">
        <v>4825</v>
      </c>
      <c r="E241" s="350">
        <v>475</v>
      </c>
      <c r="F241" s="350" t="s">
        <v>4837</v>
      </c>
      <c r="G241" s="1300">
        <v>4753</v>
      </c>
      <c r="H241" s="350" t="s">
        <v>4840</v>
      </c>
    </row>
    <row r="242" spans="1:8" x14ac:dyDescent="0.35">
      <c r="A242" s="350" t="s">
        <v>4800</v>
      </c>
      <c r="B242" s="350" t="s">
        <v>4801</v>
      </c>
      <c r="C242" s="350">
        <v>47</v>
      </c>
      <c r="D242" s="350" t="s">
        <v>4825</v>
      </c>
      <c r="E242" s="350">
        <v>475</v>
      </c>
      <c r="F242" s="350" t="s">
        <v>4837</v>
      </c>
      <c r="G242" s="1300">
        <v>4759</v>
      </c>
      <c r="H242" s="350" t="s">
        <v>4841</v>
      </c>
    </row>
    <row r="243" spans="1:8" x14ac:dyDescent="0.35">
      <c r="A243" s="350" t="s">
        <v>4800</v>
      </c>
      <c r="B243" s="350" t="s">
        <v>4801</v>
      </c>
      <c r="C243" s="350">
        <v>47</v>
      </c>
      <c r="D243" s="350" t="s">
        <v>4825</v>
      </c>
      <c r="E243" s="350">
        <v>476</v>
      </c>
      <c r="F243" s="350" t="s">
        <v>4842</v>
      </c>
      <c r="G243" s="1300">
        <v>4761</v>
      </c>
      <c r="H243" s="350" t="s">
        <v>4843</v>
      </c>
    </row>
    <row r="244" spans="1:8" x14ac:dyDescent="0.35">
      <c r="A244" s="350" t="s">
        <v>4800</v>
      </c>
      <c r="B244" s="350" t="s">
        <v>4801</v>
      </c>
      <c r="C244" s="350">
        <v>47</v>
      </c>
      <c r="D244" s="350" t="s">
        <v>4825</v>
      </c>
      <c r="E244" s="350">
        <v>476</v>
      </c>
      <c r="F244" s="350" t="s">
        <v>4842</v>
      </c>
      <c r="G244" s="1300">
        <v>4762</v>
      </c>
      <c r="H244" s="350" t="s">
        <v>4844</v>
      </c>
    </row>
    <row r="245" spans="1:8" x14ac:dyDescent="0.35">
      <c r="A245" s="350" t="s">
        <v>4800</v>
      </c>
      <c r="B245" s="350" t="s">
        <v>4801</v>
      </c>
      <c r="C245" s="350">
        <v>47</v>
      </c>
      <c r="D245" s="350" t="s">
        <v>4825</v>
      </c>
      <c r="E245" s="350">
        <v>476</v>
      </c>
      <c r="F245" s="350" t="s">
        <v>4842</v>
      </c>
      <c r="G245" s="1300">
        <v>4763</v>
      </c>
      <c r="H245" s="350" t="s">
        <v>4845</v>
      </c>
    </row>
    <row r="246" spans="1:8" x14ac:dyDescent="0.35">
      <c r="A246" s="350" t="s">
        <v>4800</v>
      </c>
      <c r="B246" s="350" t="s">
        <v>4801</v>
      </c>
      <c r="C246" s="350">
        <v>47</v>
      </c>
      <c r="D246" s="350" t="s">
        <v>4825</v>
      </c>
      <c r="E246" s="350">
        <v>476</v>
      </c>
      <c r="F246" s="350" t="s">
        <v>4842</v>
      </c>
      <c r="G246" s="1300">
        <v>4764</v>
      </c>
      <c r="H246" s="350" t="s">
        <v>4846</v>
      </c>
    </row>
    <row r="247" spans="1:8" x14ac:dyDescent="0.35">
      <c r="A247" s="350" t="s">
        <v>4800</v>
      </c>
      <c r="B247" s="350" t="s">
        <v>4801</v>
      </c>
      <c r="C247" s="350">
        <v>47</v>
      </c>
      <c r="D247" s="350" t="s">
        <v>4825</v>
      </c>
      <c r="E247" s="350">
        <v>477</v>
      </c>
      <c r="F247" s="350" t="s">
        <v>4847</v>
      </c>
      <c r="G247" s="1300">
        <v>4771</v>
      </c>
      <c r="H247" s="350" t="s">
        <v>4848</v>
      </c>
    </row>
    <row r="248" spans="1:8" x14ac:dyDescent="0.35">
      <c r="A248" s="350" t="s">
        <v>4800</v>
      </c>
      <c r="B248" s="350" t="s">
        <v>4801</v>
      </c>
      <c r="C248" s="350">
        <v>47</v>
      </c>
      <c r="D248" s="350" t="s">
        <v>4825</v>
      </c>
      <c r="E248" s="350">
        <v>477</v>
      </c>
      <c r="F248" s="350" t="s">
        <v>4847</v>
      </c>
      <c r="G248" s="1300">
        <v>4772</v>
      </c>
      <c r="H248" s="350" t="s">
        <v>4849</v>
      </c>
    </row>
    <row r="249" spans="1:8" x14ac:dyDescent="0.35">
      <c r="A249" s="350" t="s">
        <v>4800</v>
      </c>
      <c r="B249" s="350" t="s">
        <v>4801</v>
      </c>
      <c r="C249" s="350">
        <v>47</v>
      </c>
      <c r="D249" s="350" t="s">
        <v>4825</v>
      </c>
      <c r="E249" s="350">
        <v>477</v>
      </c>
      <c r="F249" s="350" t="s">
        <v>4847</v>
      </c>
      <c r="G249" s="1300">
        <v>4773</v>
      </c>
      <c r="H249" s="350" t="s">
        <v>4850</v>
      </c>
    </row>
    <row r="250" spans="1:8" x14ac:dyDescent="0.35">
      <c r="A250" s="350" t="s">
        <v>4800</v>
      </c>
      <c r="B250" s="350" t="s">
        <v>4801</v>
      </c>
      <c r="C250" s="350">
        <v>47</v>
      </c>
      <c r="D250" s="350" t="s">
        <v>4825</v>
      </c>
      <c r="E250" s="350">
        <v>477</v>
      </c>
      <c r="F250" s="350" t="s">
        <v>4847</v>
      </c>
      <c r="G250" s="1300">
        <v>4774</v>
      </c>
      <c r="H250" s="350" t="s">
        <v>4851</v>
      </c>
    </row>
    <row r="251" spans="1:8" x14ac:dyDescent="0.35">
      <c r="A251" s="350" t="s">
        <v>4800</v>
      </c>
      <c r="B251" s="350" t="s">
        <v>4801</v>
      </c>
      <c r="C251" s="350">
        <v>47</v>
      </c>
      <c r="D251" s="350" t="s">
        <v>4825</v>
      </c>
      <c r="E251" s="350">
        <v>478</v>
      </c>
      <c r="F251" s="350" t="s">
        <v>4852</v>
      </c>
      <c r="G251" s="1300">
        <v>4781</v>
      </c>
      <c r="H251" s="350" t="s">
        <v>4853</v>
      </c>
    </row>
    <row r="252" spans="1:8" x14ac:dyDescent="0.35">
      <c r="A252" s="350" t="s">
        <v>4800</v>
      </c>
      <c r="B252" s="350" t="s">
        <v>4801</v>
      </c>
      <c r="C252" s="350">
        <v>47</v>
      </c>
      <c r="D252" s="350" t="s">
        <v>4825</v>
      </c>
      <c r="E252" s="350">
        <v>478</v>
      </c>
      <c r="F252" s="350" t="s">
        <v>4852</v>
      </c>
      <c r="G252" s="1300">
        <v>4782</v>
      </c>
      <c r="H252" s="350" t="s">
        <v>4854</v>
      </c>
    </row>
    <row r="253" spans="1:8" x14ac:dyDescent="0.35">
      <c r="A253" s="350" t="s">
        <v>4800</v>
      </c>
      <c r="B253" s="350" t="s">
        <v>4801</v>
      </c>
      <c r="C253" s="350">
        <v>47</v>
      </c>
      <c r="D253" s="350" t="s">
        <v>4825</v>
      </c>
      <c r="E253" s="350">
        <v>478</v>
      </c>
      <c r="F253" s="350" t="s">
        <v>4852</v>
      </c>
      <c r="G253" s="1300">
        <v>4789</v>
      </c>
      <c r="H253" s="350" t="s">
        <v>4855</v>
      </c>
    </row>
    <row r="254" spans="1:8" x14ac:dyDescent="0.35">
      <c r="A254" s="350" t="s">
        <v>4800</v>
      </c>
      <c r="B254" s="350" t="s">
        <v>4801</v>
      </c>
      <c r="C254" s="350">
        <v>47</v>
      </c>
      <c r="D254" s="350" t="s">
        <v>4825</v>
      </c>
      <c r="E254" s="350">
        <v>479</v>
      </c>
      <c r="F254" s="350" t="s">
        <v>4856</v>
      </c>
      <c r="G254" s="1300">
        <v>4791</v>
      </c>
      <c r="H254" s="350" t="s">
        <v>4857</v>
      </c>
    </row>
    <row r="255" spans="1:8" x14ac:dyDescent="0.35">
      <c r="A255" s="350" t="s">
        <v>4800</v>
      </c>
      <c r="B255" s="350" t="s">
        <v>4801</v>
      </c>
      <c r="C255" s="350">
        <v>47</v>
      </c>
      <c r="D255" s="350" t="s">
        <v>4825</v>
      </c>
      <c r="E255" s="350">
        <v>479</v>
      </c>
      <c r="F255" s="350" t="s">
        <v>4856</v>
      </c>
      <c r="G255" s="1300">
        <v>4799</v>
      </c>
      <c r="H255" s="350" t="s">
        <v>4858</v>
      </c>
    </row>
    <row r="256" spans="1:8" x14ac:dyDescent="0.35">
      <c r="A256" s="350" t="s">
        <v>4859</v>
      </c>
      <c r="B256" s="350" t="s">
        <v>4860</v>
      </c>
      <c r="C256" s="350">
        <v>49</v>
      </c>
      <c r="D256" s="350" t="s">
        <v>4861</v>
      </c>
      <c r="E256" s="350">
        <v>491</v>
      </c>
      <c r="F256" s="350" t="s">
        <v>4862</v>
      </c>
      <c r="G256" s="1300">
        <v>4911</v>
      </c>
      <c r="H256" s="350" t="s">
        <v>4863</v>
      </c>
    </row>
    <row r="257" spans="1:8" x14ac:dyDescent="0.35">
      <c r="A257" s="350" t="s">
        <v>4859</v>
      </c>
      <c r="B257" s="350" t="s">
        <v>4860</v>
      </c>
      <c r="C257" s="350">
        <v>49</v>
      </c>
      <c r="D257" s="350" t="s">
        <v>4861</v>
      </c>
      <c r="E257" s="350">
        <v>491</v>
      </c>
      <c r="F257" s="350" t="s">
        <v>4862</v>
      </c>
      <c r="G257" s="1300">
        <v>4912</v>
      </c>
      <c r="H257" s="350" t="s">
        <v>4864</v>
      </c>
    </row>
    <row r="258" spans="1:8" x14ac:dyDescent="0.35">
      <c r="A258" s="350" t="s">
        <v>4859</v>
      </c>
      <c r="B258" s="350" t="s">
        <v>4860</v>
      </c>
      <c r="C258" s="350">
        <v>49</v>
      </c>
      <c r="D258" s="350" t="s">
        <v>4861</v>
      </c>
      <c r="E258" s="350">
        <v>492</v>
      </c>
      <c r="F258" s="350" t="s">
        <v>4865</v>
      </c>
      <c r="G258" s="1300">
        <v>4921</v>
      </c>
      <c r="H258" s="350" t="s">
        <v>4866</v>
      </c>
    </row>
    <row r="259" spans="1:8" x14ac:dyDescent="0.35">
      <c r="A259" s="350" t="s">
        <v>4859</v>
      </c>
      <c r="B259" s="350" t="s">
        <v>4860</v>
      </c>
      <c r="C259" s="350">
        <v>49</v>
      </c>
      <c r="D259" s="350" t="s">
        <v>4861</v>
      </c>
      <c r="E259" s="350">
        <v>492</v>
      </c>
      <c r="F259" s="350" t="s">
        <v>4865</v>
      </c>
      <c r="G259" s="1300">
        <v>4922</v>
      </c>
      <c r="H259" s="350" t="s">
        <v>4865</v>
      </c>
    </row>
    <row r="260" spans="1:8" x14ac:dyDescent="0.35">
      <c r="A260" s="350" t="s">
        <v>4859</v>
      </c>
      <c r="B260" s="350" t="s">
        <v>4860</v>
      </c>
      <c r="C260" s="350">
        <v>49</v>
      </c>
      <c r="D260" s="350" t="s">
        <v>4861</v>
      </c>
      <c r="E260" s="350">
        <v>492</v>
      </c>
      <c r="F260" s="350" t="s">
        <v>4865</v>
      </c>
      <c r="G260" s="1300">
        <v>4923</v>
      </c>
      <c r="H260" s="350" t="s">
        <v>4867</v>
      </c>
    </row>
    <row r="261" spans="1:8" x14ac:dyDescent="0.35">
      <c r="A261" s="350" t="s">
        <v>4859</v>
      </c>
      <c r="B261" s="350" t="s">
        <v>4860</v>
      </c>
      <c r="C261" s="350">
        <v>49</v>
      </c>
      <c r="D261" s="350" t="s">
        <v>4861</v>
      </c>
      <c r="E261" s="350">
        <v>493</v>
      </c>
      <c r="F261" s="350" t="s">
        <v>4868</v>
      </c>
      <c r="G261" s="1300">
        <v>4930</v>
      </c>
      <c r="H261" s="350" t="s">
        <v>4868</v>
      </c>
    </row>
    <row r="262" spans="1:8" x14ac:dyDescent="0.35">
      <c r="A262" s="350" t="s">
        <v>4859</v>
      </c>
      <c r="B262" s="350" t="s">
        <v>4860</v>
      </c>
      <c r="C262" s="350">
        <v>50</v>
      </c>
      <c r="D262" s="350" t="s">
        <v>4869</v>
      </c>
      <c r="E262" s="350">
        <v>501</v>
      </c>
      <c r="F262" s="350" t="s">
        <v>4870</v>
      </c>
      <c r="G262" s="1300">
        <v>5011</v>
      </c>
      <c r="H262" s="350" t="s">
        <v>4871</v>
      </c>
    </row>
    <row r="263" spans="1:8" x14ac:dyDescent="0.35">
      <c r="A263" s="350" t="s">
        <v>4859</v>
      </c>
      <c r="B263" s="350" t="s">
        <v>4860</v>
      </c>
      <c r="C263" s="350">
        <v>50</v>
      </c>
      <c r="D263" s="350" t="s">
        <v>4869</v>
      </c>
      <c r="E263" s="350">
        <v>501</v>
      </c>
      <c r="F263" s="350" t="s">
        <v>4870</v>
      </c>
      <c r="G263" s="1300">
        <v>5012</v>
      </c>
      <c r="H263" s="350" t="s">
        <v>4872</v>
      </c>
    </row>
    <row r="264" spans="1:8" x14ac:dyDescent="0.35">
      <c r="A264" s="350" t="s">
        <v>4859</v>
      </c>
      <c r="B264" s="350" t="s">
        <v>4860</v>
      </c>
      <c r="C264" s="350">
        <v>50</v>
      </c>
      <c r="D264" s="350" t="s">
        <v>4869</v>
      </c>
      <c r="E264" s="350">
        <v>502</v>
      </c>
      <c r="F264" s="350" t="s">
        <v>4873</v>
      </c>
      <c r="G264" s="1300">
        <v>5021</v>
      </c>
      <c r="H264" s="350" t="s">
        <v>4874</v>
      </c>
    </row>
    <row r="265" spans="1:8" x14ac:dyDescent="0.35">
      <c r="A265" s="350" t="s">
        <v>4859</v>
      </c>
      <c r="B265" s="350" t="s">
        <v>4860</v>
      </c>
      <c r="C265" s="350">
        <v>50</v>
      </c>
      <c r="D265" s="350" t="s">
        <v>4869</v>
      </c>
      <c r="E265" s="350">
        <v>502</v>
      </c>
      <c r="F265" s="350" t="s">
        <v>4873</v>
      </c>
      <c r="G265" s="1300">
        <v>5022</v>
      </c>
      <c r="H265" s="350" t="s">
        <v>4875</v>
      </c>
    </row>
    <row r="266" spans="1:8" x14ac:dyDescent="0.35">
      <c r="A266" s="350" t="s">
        <v>4859</v>
      </c>
      <c r="B266" s="350" t="s">
        <v>4860</v>
      </c>
      <c r="C266" s="350">
        <v>51</v>
      </c>
      <c r="D266" s="350" t="s">
        <v>4876</v>
      </c>
      <c r="E266" s="350">
        <v>511</v>
      </c>
      <c r="F266" s="350" t="s">
        <v>4877</v>
      </c>
      <c r="G266" s="1300">
        <v>5110</v>
      </c>
      <c r="H266" s="350" t="s">
        <v>4877</v>
      </c>
    </row>
    <row r="267" spans="1:8" x14ac:dyDescent="0.35">
      <c r="A267" s="350" t="s">
        <v>4859</v>
      </c>
      <c r="B267" s="350" t="s">
        <v>4860</v>
      </c>
      <c r="C267" s="350">
        <v>51</v>
      </c>
      <c r="D267" s="350" t="s">
        <v>4876</v>
      </c>
      <c r="E267" s="350">
        <v>512</v>
      </c>
      <c r="F267" s="350" t="s">
        <v>4878</v>
      </c>
      <c r="G267" s="1300">
        <v>5120</v>
      </c>
      <c r="H267" s="350" t="s">
        <v>4878</v>
      </c>
    </row>
    <row r="268" spans="1:8" x14ac:dyDescent="0.35">
      <c r="A268" s="350" t="s">
        <v>4859</v>
      </c>
      <c r="B268" s="350" t="s">
        <v>4860</v>
      </c>
      <c r="C268" s="350">
        <v>52</v>
      </c>
      <c r="D268" s="350" t="s">
        <v>4879</v>
      </c>
      <c r="E268" s="350">
        <v>521</v>
      </c>
      <c r="F268" s="350" t="s">
        <v>4880</v>
      </c>
      <c r="G268" s="1300">
        <v>5210</v>
      </c>
      <c r="H268" s="350" t="s">
        <v>4880</v>
      </c>
    </row>
    <row r="269" spans="1:8" x14ac:dyDescent="0.35">
      <c r="A269" s="350" t="s">
        <v>4859</v>
      </c>
      <c r="B269" s="350" t="s">
        <v>4860</v>
      </c>
      <c r="C269" s="350">
        <v>52</v>
      </c>
      <c r="D269" s="350" t="s">
        <v>4879</v>
      </c>
      <c r="E269" s="350">
        <v>522</v>
      </c>
      <c r="F269" s="350" t="s">
        <v>4881</v>
      </c>
      <c r="G269" s="1300">
        <v>5221</v>
      </c>
      <c r="H269" s="350" t="s">
        <v>4882</v>
      </c>
    </row>
    <row r="270" spans="1:8" x14ac:dyDescent="0.35">
      <c r="A270" s="350" t="s">
        <v>4859</v>
      </c>
      <c r="B270" s="350" t="s">
        <v>4860</v>
      </c>
      <c r="C270" s="350">
        <v>52</v>
      </c>
      <c r="D270" s="350" t="s">
        <v>4879</v>
      </c>
      <c r="E270" s="350">
        <v>522</v>
      </c>
      <c r="F270" s="350" t="s">
        <v>4881</v>
      </c>
      <c r="G270" s="1300">
        <v>5222</v>
      </c>
      <c r="H270" s="350" t="s">
        <v>4883</v>
      </c>
    </row>
    <row r="271" spans="1:8" x14ac:dyDescent="0.35">
      <c r="A271" s="350" t="s">
        <v>4859</v>
      </c>
      <c r="B271" s="350" t="s">
        <v>4860</v>
      </c>
      <c r="C271" s="350">
        <v>52</v>
      </c>
      <c r="D271" s="350" t="s">
        <v>4879</v>
      </c>
      <c r="E271" s="350">
        <v>522</v>
      </c>
      <c r="F271" s="350" t="s">
        <v>4881</v>
      </c>
      <c r="G271" s="1300">
        <v>5223</v>
      </c>
      <c r="H271" s="350" t="s">
        <v>4884</v>
      </c>
    </row>
    <row r="272" spans="1:8" x14ac:dyDescent="0.35">
      <c r="A272" s="350" t="s">
        <v>4859</v>
      </c>
      <c r="B272" s="350" t="s">
        <v>4860</v>
      </c>
      <c r="C272" s="350">
        <v>52</v>
      </c>
      <c r="D272" s="350" t="s">
        <v>4879</v>
      </c>
      <c r="E272" s="350">
        <v>522</v>
      </c>
      <c r="F272" s="350" t="s">
        <v>4881</v>
      </c>
      <c r="G272" s="1300">
        <v>5224</v>
      </c>
      <c r="H272" s="350" t="s">
        <v>4885</v>
      </c>
    </row>
    <row r="273" spans="1:8" x14ac:dyDescent="0.35">
      <c r="A273" s="350" t="s">
        <v>4859</v>
      </c>
      <c r="B273" s="350" t="s">
        <v>4860</v>
      </c>
      <c r="C273" s="350">
        <v>52</v>
      </c>
      <c r="D273" s="350" t="s">
        <v>4879</v>
      </c>
      <c r="E273" s="350">
        <v>522</v>
      </c>
      <c r="F273" s="350" t="s">
        <v>4881</v>
      </c>
      <c r="G273" s="1300">
        <v>5229</v>
      </c>
      <c r="H273" s="350" t="s">
        <v>4886</v>
      </c>
    </row>
    <row r="274" spans="1:8" x14ac:dyDescent="0.35">
      <c r="A274" s="350" t="s">
        <v>4859</v>
      </c>
      <c r="B274" s="350" t="s">
        <v>4860</v>
      </c>
      <c r="C274" s="350">
        <v>53</v>
      </c>
      <c r="D274" s="350" t="s">
        <v>4887</v>
      </c>
      <c r="E274" s="350">
        <v>531</v>
      </c>
      <c r="F274" s="350" t="s">
        <v>4888</v>
      </c>
      <c r="G274" s="1300">
        <v>5310</v>
      </c>
      <c r="H274" s="350" t="s">
        <v>4888</v>
      </c>
    </row>
    <row r="275" spans="1:8" x14ac:dyDescent="0.35">
      <c r="A275" s="350" t="s">
        <v>4859</v>
      </c>
      <c r="B275" s="350" t="s">
        <v>4860</v>
      </c>
      <c r="C275" s="350">
        <v>53</v>
      </c>
      <c r="D275" s="350" t="s">
        <v>4887</v>
      </c>
      <c r="E275" s="350">
        <v>532</v>
      </c>
      <c r="F275" s="350" t="s">
        <v>4889</v>
      </c>
      <c r="G275" s="1300">
        <v>5320</v>
      </c>
      <c r="H275" s="350" t="s">
        <v>4889</v>
      </c>
    </row>
    <row r="276" spans="1:8" x14ac:dyDescent="0.35">
      <c r="A276" s="350" t="s">
        <v>4890</v>
      </c>
      <c r="B276" s="350" t="s">
        <v>4891</v>
      </c>
      <c r="C276" s="350">
        <v>55</v>
      </c>
      <c r="D276" s="350" t="s">
        <v>4892</v>
      </c>
      <c r="E276" s="350">
        <v>551</v>
      </c>
      <c r="F276" s="350" t="s">
        <v>4893</v>
      </c>
      <c r="G276" s="1300">
        <v>5510</v>
      </c>
      <c r="H276" s="350" t="s">
        <v>4893</v>
      </c>
    </row>
    <row r="277" spans="1:8" x14ac:dyDescent="0.35">
      <c r="A277" s="350" t="s">
        <v>4890</v>
      </c>
      <c r="B277" s="350" t="s">
        <v>4891</v>
      </c>
      <c r="C277" s="350">
        <v>55</v>
      </c>
      <c r="D277" s="350" t="s">
        <v>4892</v>
      </c>
      <c r="E277" s="350">
        <v>552</v>
      </c>
      <c r="F277" s="350" t="s">
        <v>4894</v>
      </c>
      <c r="G277" s="1300">
        <v>5520</v>
      </c>
      <c r="H277" s="350" t="s">
        <v>4894</v>
      </c>
    </row>
    <row r="278" spans="1:8" x14ac:dyDescent="0.35">
      <c r="A278" s="350" t="s">
        <v>4890</v>
      </c>
      <c r="B278" s="350" t="s">
        <v>4891</v>
      </c>
      <c r="C278" s="350">
        <v>55</v>
      </c>
      <c r="D278" s="350" t="s">
        <v>4892</v>
      </c>
      <c r="E278" s="350">
        <v>559</v>
      </c>
      <c r="F278" s="350" t="s">
        <v>4895</v>
      </c>
      <c r="G278" s="1300">
        <v>5590</v>
      </c>
      <c r="H278" s="350" t="s">
        <v>4895</v>
      </c>
    </row>
    <row r="279" spans="1:8" x14ac:dyDescent="0.35">
      <c r="A279" s="350" t="s">
        <v>4890</v>
      </c>
      <c r="B279" s="350" t="s">
        <v>4891</v>
      </c>
      <c r="C279" s="350">
        <v>56</v>
      </c>
      <c r="D279" s="350" t="s">
        <v>4896</v>
      </c>
      <c r="E279" s="350">
        <v>561</v>
      </c>
      <c r="F279" s="350" t="s">
        <v>4897</v>
      </c>
      <c r="G279" s="1300">
        <v>5610</v>
      </c>
      <c r="H279" s="350" t="s">
        <v>4897</v>
      </c>
    </row>
    <row r="280" spans="1:8" x14ac:dyDescent="0.35">
      <c r="A280" s="350" t="s">
        <v>4890</v>
      </c>
      <c r="B280" s="350" t="s">
        <v>4891</v>
      </c>
      <c r="C280" s="350">
        <v>56</v>
      </c>
      <c r="D280" s="350" t="s">
        <v>4896</v>
      </c>
      <c r="E280" s="350">
        <v>562</v>
      </c>
      <c r="F280" s="350" t="s">
        <v>4898</v>
      </c>
      <c r="G280" s="1300">
        <v>5621</v>
      </c>
      <c r="H280" s="350" t="s">
        <v>4899</v>
      </c>
    </row>
    <row r="281" spans="1:8" x14ac:dyDescent="0.35">
      <c r="A281" s="350" t="s">
        <v>4890</v>
      </c>
      <c r="B281" s="350" t="s">
        <v>4891</v>
      </c>
      <c r="C281" s="350">
        <v>56</v>
      </c>
      <c r="D281" s="350" t="s">
        <v>4896</v>
      </c>
      <c r="E281" s="350">
        <v>562</v>
      </c>
      <c r="F281" s="350" t="s">
        <v>4898</v>
      </c>
      <c r="G281" s="1300">
        <v>5629</v>
      </c>
      <c r="H281" s="350" t="s">
        <v>4900</v>
      </c>
    </row>
    <row r="282" spans="1:8" x14ac:dyDescent="0.35">
      <c r="A282" s="350" t="s">
        <v>4890</v>
      </c>
      <c r="B282" s="350" t="s">
        <v>4891</v>
      </c>
      <c r="C282" s="350">
        <v>56</v>
      </c>
      <c r="D282" s="350" t="s">
        <v>4896</v>
      </c>
      <c r="E282" s="350">
        <v>563</v>
      </c>
      <c r="F282" s="350" t="s">
        <v>4901</v>
      </c>
      <c r="G282" s="1300">
        <v>5630</v>
      </c>
      <c r="H282" s="350" t="s">
        <v>4901</v>
      </c>
    </row>
    <row r="283" spans="1:8" x14ac:dyDescent="0.35">
      <c r="A283" s="350" t="s">
        <v>4902</v>
      </c>
      <c r="B283" s="350" t="s">
        <v>4903</v>
      </c>
      <c r="C283" s="350">
        <v>58</v>
      </c>
      <c r="D283" s="350" t="s">
        <v>4904</v>
      </c>
      <c r="E283" s="350">
        <v>581</v>
      </c>
      <c r="F283" s="350" t="s">
        <v>4905</v>
      </c>
      <c r="G283" s="1300">
        <v>5811</v>
      </c>
      <c r="H283" s="350" t="s">
        <v>4906</v>
      </c>
    </row>
    <row r="284" spans="1:8" x14ac:dyDescent="0.35">
      <c r="A284" s="350" t="s">
        <v>4902</v>
      </c>
      <c r="B284" s="350" t="s">
        <v>4903</v>
      </c>
      <c r="C284" s="350">
        <v>58</v>
      </c>
      <c r="D284" s="350" t="s">
        <v>4904</v>
      </c>
      <c r="E284" s="350">
        <v>581</v>
      </c>
      <c r="F284" s="350" t="s">
        <v>4905</v>
      </c>
      <c r="G284" s="1300">
        <v>5812</v>
      </c>
      <c r="H284" s="350" t="s">
        <v>4907</v>
      </c>
    </row>
    <row r="285" spans="1:8" x14ac:dyDescent="0.35">
      <c r="A285" s="350" t="s">
        <v>4902</v>
      </c>
      <c r="B285" s="350" t="s">
        <v>4903</v>
      </c>
      <c r="C285" s="350">
        <v>58</v>
      </c>
      <c r="D285" s="350" t="s">
        <v>4904</v>
      </c>
      <c r="E285" s="350">
        <v>581</v>
      </c>
      <c r="F285" s="350" t="s">
        <v>4905</v>
      </c>
      <c r="G285" s="1300">
        <v>5813</v>
      </c>
      <c r="H285" s="350" t="s">
        <v>4908</v>
      </c>
    </row>
    <row r="286" spans="1:8" x14ac:dyDescent="0.35">
      <c r="A286" s="350" t="s">
        <v>4902</v>
      </c>
      <c r="B286" s="350" t="s">
        <v>4903</v>
      </c>
      <c r="C286" s="350">
        <v>58</v>
      </c>
      <c r="D286" s="350" t="s">
        <v>4904</v>
      </c>
      <c r="E286" s="350">
        <v>581</v>
      </c>
      <c r="F286" s="350" t="s">
        <v>4905</v>
      </c>
      <c r="G286" s="1300">
        <v>5819</v>
      </c>
      <c r="H286" s="350" t="s">
        <v>4909</v>
      </c>
    </row>
    <row r="287" spans="1:8" x14ac:dyDescent="0.35">
      <c r="A287" s="350" t="s">
        <v>4902</v>
      </c>
      <c r="B287" s="350" t="s">
        <v>4903</v>
      </c>
      <c r="C287" s="350">
        <v>58</v>
      </c>
      <c r="D287" s="350" t="s">
        <v>4904</v>
      </c>
      <c r="E287" s="350">
        <v>582</v>
      </c>
      <c r="F287" s="350" t="s">
        <v>4910</v>
      </c>
      <c r="G287" s="1300">
        <v>5820</v>
      </c>
      <c r="H287" s="350" t="s">
        <v>4910</v>
      </c>
    </row>
    <row r="288" spans="1:8" x14ac:dyDescent="0.35">
      <c r="A288" s="350" t="s">
        <v>4902</v>
      </c>
      <c r="B288" s="350" t="s">
        <v>4903</v>
      </c>
      <c r="C288" s="350">
        <v>59</v>
      </c>
      <c r="D288" s="350" t="s">
        <v>4911</v>
      </c>
      <c r="E288" s="350">
        <v>591</v>
      </c>
      <c r="F288" s="350" t="s">
        <v>4912</v>
      </c>
      <c r="G288" s="1300">
        <v>5911</v>
      </c>
      <c r="H288" s="350" t="s">
        <v>4912</v>
      </c>
    </row>
    <row r="289" spans="1:8" x14ac:dyDescent="0.35">
      <c r="A289" s="350" t="s">
        <v>4902</v>
      </c>
      <c r="B289" s="350" t="s">
        <v>4903</v>
      </c>
      <c r="C289" s="350">
        <v>59</v>
      </c>
      <c r="D289" s="350" t="s">
        <v>4911</v>
      </c>
      <c r="E289" s="350">
        <v>591</v>
      </c>
      <c r="F289" s="350" t="s">
        <v>4912</v>
      </c>
      <c r="G289" s="1300">
        <v>5912</v>
      </c>
      <c r="H289" s="350" t="s">
        <v>4913</v>
      </c>
    </row>
    <row r="290" spans="1:8" x14ac:dyDescent="0.35">
      <c r="A290" s="350" t="s">
        <v>4902</v>
      </c>
      <c r="B290" s="350" t="s">
        <v>4903</v>
      </c>
      <c r="C290" s="350">
        <v>59</v>
      </c>
      <c r="D290" s="350" t="s">
        <v>4911</v>
      </c>
      <c r="E290" s="350">
        <v>591</v>
      </c>
      <c r="F290" s="350" t="s">
        <v>4912</v>
      </c>
      <c r="G290" s="1300">
        <v>5913</v>
      </c>
      <c r="H290" s="350" t="s">
        <v>4914</v>
      </c>
    </row>
    <row r="291" spans="1:8" x14ac:dyDescent="0.35">
      <c r="A291" s="350" t="s">
        <v>4902</v>
      </c>
      <c r="B291" s="350" t="s">
        <v>4903</v>
      </c>
      <c r="C291" s="350">
        <v>59</v>
      </c>
      <c r="D291" s="350" t="s">
        <v>4911</v>
      </c>
      <c r="E291" s="350">
        <v>591</v>
      </c>
      <c r="F291" s="350" t="s">
        <v>4912</v>
      </c>
      <c r="G291" s="1300">
        <v>5914</v>
      </c>
      <c r="H291" s="350" t="s">
        <v>4915</v>
      </c>
    </row>
    <row r="292" spans="1:8" x14ac:dyDescent="0.35">
      <c r="A292" s="350" t="s">
        <v>4902</v>
      </c>
      <c r="B292" s="350" t="s">
        <v>4903</v>
      </c>
      <c r="C292" s="350">
        <v>59</v>
      </c>
      <c r="D292" s="350" t="s">
        <v>4911</v>
      </c>
      <c r="E292" s="350">
        <v>592</v>
      </c>
      <c r="F292" s="350" t="s">
        <v>4916</v>
      </c>
      <c r="G292" s="1300">
        <v>5920</v>
      </c>
      <c r="H292" s="350" t="s">
        <v>4916</v>
      </c>
    </row>
    <row r="293" spans="1:8" x14ac:dyDescent="0.35">
      <c r="A293" s="350" t="s">
        <v>4902</v>
      </c>
      <c r="B293" s="350" t="s">
        <v>4903</v>
      </c>
      <c r="C293" s="350">
        <v>60</v>
      </c>
      <c r="D293" s="350" t="s">
        <v>4917</v>
      </c>
      <c r="E293" s="350">
        <v>601</v>
      </c>
      <c r="F293" s="350" t="s">
        <v>4918</v>
      </c>
      <c r="G293" s="1300">
        <v>6010</v>
      </c>
      <c r="H293" s="350" t="s">
        <v>4918</v>
      </c>
    </row>
    <row r="294" spans="1:8" x14ac:dyDescent="0.35">
      <c r="A294" s="350" t="s">
        <v>4902</v>
      </c>
      <c r="B294" s="350" t="s">
        <v>4903</v>
      </c>
      <c r="C294" s="350">
        <v>60</v>
      </c>
      <c r="D294" s="350" t="s">
        <v>4917</v>
      </c>
      <c r="E294" s="350">
        <v>602</v>
      </c>
      <c r="F294" s="350" t="s">
        <v>4919</v>
      </c>
      <c r="G294" s="1300">
        <v>6020</v>
      </c>
      <c r="H294" s="350" t="s">
        <v>4919</v>
      </c>
    </row>
    <row r="295" spans="1:8" x14ac:dyDescent="0.35">
      <c r="A295" s="350" t="s">
        <v>4902</v>
      </c>
      <c r="B295" s="350" t="s">
        <v>4903</v>
      </c>
      <c r="C295" s="350">
        <v>61</v>
      </c>
      <c r="D295" s="350" t="s">
        <v>4920</v>
      </c>
      <c r="E295" s="350">
        <v>611</v>
      </c>
      <c r="F295" s="350" t="s">
        <v>4921</v>
      </c>
      <c r="G295" s="1300">
        <v>6110</v>
      </c>
      <c r="H295" s="350" t="s">
        <v>4921</v>
      </c>
    </row>
    <row r="296" spans="1:8" x14ac:dyDescent="0.35">
      <c r="A296" s="350" t="s">
        <v>4902</v>
      </c>
      <c r="B296" s="350" t="s">
        <v>4903</v>
      </c>
      <c r="C296" s="350">
        <v>61</v>
      </c>
      <c r="D296" s="350" t="s">
        <v>4920</v>
      </c>
      <c r="E296" s="350">
        <v>612</v>
      </c>
      <c r="F296" s="350" t="s">
        <v>4922</v>
      </c>
      <c r="G296" s="1300">
        <v>6120</v>
      </c>
      <c r="H296" s="350" t="s">
        <v>4922</v>
      </c>
    </row>
    <row r="297" spans="1:8" x14ac:dyDescent="0.35">
      <c r="A297" s="350" t="s">
        <v>4902</v>
      </c>
      <c r="B297" s="350" t="s">
        <v>4903</v>
      </c>
      <c r="C297" s="350">
        <v>61</v>
      </c>
      <c r="D297" s="350" t="s">
        <v>4920</v>
      </c>
      <c r="E297" s="350">
        <v>613</v>
      </c>
      <c r="F297" s="350" t="s">
        <v>4923</v>
      </c>
      <c r="G297" s="1300">
        <v>6130</v>
      </c>
      <c r="H297" s="350" t="s">
        <v>4923</v>
      </c>
    </row>
    <row r="298" spans="1:8" x14ac:dyDescent="0.35">
      <c r="A298" s="350" t="s">
        <v>4902</v>
      </c>
      <c r="B298" s="350" t="s">
        <v>4903</v>
      </c>
      <c r="C298" s="350">
        <v>61</v>
      </c>
      <c r="D298" s="350" t="s">
        <v>4920</v>
      </c>
      <c r="E298" s="350">
        <v>619</v>
      </c>
      <c r="F298" s="350" t="s">
        <v>4924</v>
      </c>
      <c r="G298" s="1300">
        <v>6190</v>
      </c>
      <c r="H298" s="350" t="s">
        <v>4924</v>
      </c>
    </row>
    <row r="299" spans="1:8" x14ac:dyDescent="0.35">
      <c r="A299" s="350" t="s">
        <v>4902</v>
      </c>
      <c r="B299" s="350" t="s">
        <v>4903</v>
      </c>
      <c r="C299" s="350">
        <v>62</v>
      </c>
      <c r="D299" s="350" t="s">
        <v>4925</v>
      </c>
      <c r="E299" s="350">
        <v>620</v>
      </c>
      <c r="F299" s="350" t="s">
        <v>4925</v>
      </c>
      <c r="G299" s="1300">
        <v>6201</v>
      </c>
      <c r="H299" s="350" t="s">
        <v>4926</v>
      </c>
    </row>
    <row r="300" spans="1:8" x14ac:dyDescent="0.35">
      <c r="A300" s="350" t="s">
        <v>4902</v>
      </c>
      <c r="B300" s="350" t="s">
        <v>4903</v>
      </c>
      <c r="C300" s="350">
        <v>62</v>
      </c>
      <c r="D300" s="350" t="s">
        <v>4925</v>
      </c>
      <c r="E300" s="350">
        <v>620</v>
      </c>
      <c r="F300" s="350" t="s">
        <v>4925</v>
      </c>
      <c r="G300" s="1300">
        <v>6202</v>
      </c>
      <c r="H300" s="350" t="s">
        <v>4927</v>
      </c>
    </row>
    <row r="301" spans="1:8" x14ac:dyDescent="0.35">
      <c r="A301" s="350" t="s">
        <v>4902</v>
      </c>
      <c r="B301" s="350" t="s">
        <v>4903</v>
      </c>
      <c r="C301" s="350">
        <v>62</v>
      </c>
      <c r="D301" s="350" t="s">
        <v>4925</v>
      </c>
      <c r="E301" s="350">
        <v>620</v>
      </c>
      <c r="F301" s="350" t="s">
        <v>4925</v>
      </c>
      <c r="G301" s="1300">
        <v>6209</v>
      </c>
      <c r="H301" s="350" t="s">
        <v>4928</v>
      </c>
    </row>
    <row r="302" spans="1:8" x14ac:dyDescent="0.35">
      <c r="A302" s="350" t="s">
        <v>4902</v>
      </c>
      <c r="B302" s="350" t="s">
        <v>4903</v>
      </c>
      <c r="C302" s="350">
        <v>63</v>
      </c>
      <c r="D302" s="350" t="s">
        <v>4929</v>
      </c>
      <c r="E302" s="350">
        <v>631</v>
      </c>
      <c r="F302" s="350" t="s">
        <v>4930</v>
      </c>
      <c r="G302" s="1300">
        <v>6311</v>
      </c>
      <c r="H302" s="350" t="s">
        <v>4931</v>
      </c>
    </row>
    <row r="303" spans="1:8" x14ac:dyDescent="0.35">
      <c r="A303" s="350" t="s">
        <v>4902</v>
      </c>
      <c r="B303" s="350" t="s">
        <v>4903</v>
      </c>
      <c r="C303" s="350">
        <v>63</v>
      </c>
      <c r="D303" s="350" t="s">
        <v>4929</v>
      </c>
      <c r="E303" s="350">
        <v>631</v>
      </c>
      <c r="F303" s="350" t="s">
        <v>4930</v>
      </c>
      <c r="G303" s="1300">
        <v>6312</v>
      </c>
      <c r="H303" s="350" t="s">
        <v>4932</v>
      </c>
    </row>
    <row r="304" spans="1:8" x14ac:dyDescent="0.35">
      <c r="A304" s="350" t="s">
        <v>4902</v>
      </c>
      <c r="B304" s="350" t="s">
        <v>4903</v>
      </c>
      <c r="C304" s="350">
        <v>63</v>
      </c>
      <c r="D304" s="350" t="s">
        <v>4929</v>
      </c>
      <c r="E304" s="350">
        <v>639</v>
      </c>
      <c r="F304" s="350" t="s">
        <v>4933</v>
      </c>
      <c r="G304" s="1300">
        <v>6391</v>
      </c>
      <c r="H304" s="350" t="s">
        <v>4934</v>
      </c>
    </row>
    <row r="305" spans="1:8" x14ac:dyDescent="0.35">
      <c r="A305" s="350" t="s">
        <v>4902</v>
      </c>
      <c r="B305" s="350" t="s">
        <v>4903</v>
      </c>
      <c r="C305" s="350">
        <v>63</v>
      </c>
      <c r="D305" s="350" t="s">
        <v>4929</v>
      </c>
      <c r="E305" s="350">
        <v>639</v>
      </c>
      <c r="F305" s="350" t="s">
        <v>4933</v>
      </c>
      <c r="G305" s="1300">
        <v>6399</v>
      </c>
      <c r="H305" s="350" t="s">
        <v>4935</v>
      </c>
    </row>
    <row r="306" spans="1:8" x14ac:dyDescent="0.35">
      <c r="A306" s="350" t="s">
        <v>4936</v>
      </c>
      <c r="B306" s="350" t="s">
        <v>4937</v>
      </c>
      <c r="C306" s="350">
        <v>64</v>
      </c>
      <c r="D306" s="350" t="s">
        <v>4938</v>
      </c>
      <c r="E306" s="350">
        <v>641</v>
      </c>
      <c r="F306" s="350" t="s">
        <v>4939</v>
      </c>
      <c r="G306" s="1300">
        <v>6411</v>
      </c>
      <c r="H306" s="350" t="s">
        <v>4940</v>
      </c>
    </row>
    <row r="307" spans="1:8" x14ac:dyDescent="0.35">
      <c r="A307" s="350" t="s">
        <v>4936</v>
      </c>
      <c r="B307" s="350" t="s">
        <v>4937</v>
      </c>
      <c r="C307" s="350">
        <v>64</v>
      </c>
      <c r="D307" s="350" t="s">
        <v>4938</v>
      </c>
      <c r="E307" s="350">
        <v>641</v>
      </c>
      <c r="F307" s="350" t="s">
        <v>4939</v>
      </c>
      <c r="G307" s="1300">
        <v>6419</v>
      </c>
      <c r="H307" s="350" t="s">
        <v>4941</v>
      </c>
    </row>
    <row r="308" spans="1:8" x14ac:dyDescent="0.35">
      <c r="A308" s="350" t="s">
        <v>4936</v>
      </c>
      <c r="B308" s="350" t="s">
        <v>4937</v>
      </c>
      <c r="C308" s="350">
        <v>64</v>
      </c>
      <c r="D308" s="350" t="s">
        <v>4938</v>
      </c>
      <c r="E308" s="350">
        <v>642</v>
      </c>
      <c r="F308" s="350" t="s">
        <v>4942</v>
      </c>
      <c r="G308" s="1300">
        <v>6420</v>
      </c>
      <c r="H308" s="350" t="s">
        <v>4942</v>
      </c>
    </row>
    <row r="309" spans="1:8" x14ac:dyDescent="0.35">
      <c r="A309" s="350" t="s">
        <v>4936</v>
      </c>
      <c r="B309" s="350" t="s">
        <v>4937</v>
      </c>
      <c r="C309" s="350">
        <v>64</v>
      </c>
      <c r="D309" s="350" t="s">
        <v>4938</v>
      </c>
      <c r="E309" s="350">
        <v>643</v>
      </c>
      <c r="F309" s="350" t="s">
        <v>4943</v>
      </c>
      <c r="G309" s="1300">
        <v>6430</v>
      </c>
      <c r="H309" s="350" t="s">
        <v>4943</v>
      </c>
    </row>
    <row r="310" spans="1:8" x14ac:dyDescent="0.35">
      <c r="A310" s="350" t="s">
        <v>4936</v>
      </c>
      <c r="B310" s="350" t="s">
        <v>4937</v>
      </c>
      <c r="C310" s="350">
        <v>64</v>
      </c>
      <c r="D310" s="350" t="s">
        <v>4938</v>
      </c>
      <c r="E310" s="350">
        <v>649</v>
      </c>
      <c r="F310" s="350" t="s">
        <v>4944</v>
      </c>
      <c r="G310" s="1300">
        <v>6491</v>
      </c>
      <c r="H310" s="350" t="s">
        <v>4945</v>
      </c>
    </row>
    <row r="311" spans="1:8" x14ac:dyDescent="0.35">
      <c r="A311" s="350" t="s">
        <v>4936</v>
      </c>
      <c r="B311" s="350" t="s">
        <v>4937</v>
      </c>
      <c r="C311" s="350">
        <v>64</v>
      </c>
      <c r="D311" s="350" t="s">
        <v>4938</v>
      </c>
      <c r="E311" s="350">
        <v>649</v>
      </c>
      <c r="F311" s="350" t="s">
        <v>4944</v>
      </c>
      <c r="G311" s="1300">
        <v>6492</v>
      </c>
      <c r="H311" s="350" t="s">
        <v>4946</v>
      </c>
    </row>
    <row r="312" spans="1:8" x14ac:dyDescent="0.35">
      <c r="A312" s="350" t="s">
        <v>4936</v>
      </c>
      <c r="B312" s="350" t="s">
        <v>4937</v>
      </c>
      <c r="C312" s="350">
        <v>64</v>
      </c>
      <c r="D312" s="350" t="s">
        <v>4938</v>
      </c>
      <c r="E312" s="350">
        <v>649</v>
      </c>
      <c r="F312" s="350" t="s">
        <v>4944</v>
      </c>
      <c r="G312" s="1300">
        <v>6499</v>
      </c>
      <c r="H312" s="350" t="s">
        <v>4947</v>
      </c>
    </row>
    <row r="313" spans="1:8" x14ac:dyDescent="0.35">
      <c r="A313" s="350" t="s">
        <v>4936</v>
      </c>
      <c r="B313" s="350" t="s">
        <v>4937</v>
      </c>
      <c r="C313" s="350">
        <v>65</v>
      </c>
      <c r="D313" s="350" t="s">
        <v>4948</v>
      </c>
      <c r="E313" s="350">
        <v>651</v>
      </c>
      <c r="F313" s="350" t="s">
        <v>4949</v>
      </c>
      <c r="G313" s="1300">
        <v>6511</v>
      </c>
      <c r="H313" s="350" t="s">
        <v>4950</v>
      </c>
    </row>
    <row r="314" spans="1:8" x14ac:dyDescent="0.35">
      <c r="A314" s="350" t="s">
        <v>4936</v>
      </c>
      <c r="B314" s="350" t="s">
        <v>4937</v>
      </c>
      <c r="C314" s="350">
        <v>65</v>
      </c>
      <c r="D314" s="350" t="s">
        <v>4948</v>
      </c>
      <c r="E314" s="350">
        <v>651</v>
      </c>
      <c r="F314" s="350" t="s">
        <v>4949</v>
      </c>
      <c r="G314" s="1300">
        <v>6512</v>
      </c>
      <c r="H314" s="350" t="s">
        <v>4951</v>
      </c>
    </row>
    <row r="315" spans="1:8" x14ac:dyDescent="0.35">
      <c r="A315" s="350" t="s">
        <v>4936</v>
      </c>
      <c r="B315" s="350" t="s">
        <v>4937</v>
      </c>
      <c r="C315" s="350">
        <v>65</v>
      </c>
      <c r="D315" s="350" t="s">
        <v>4948</v>
      </c>
      <c r="E315" s="350">
        <v>652</v>
      </c>
      <c r="F315" s="350" t="s">
        <v>4952</v>
      </c>
      <c r="G315" s="1300">
        <v>6520</v>
      </c>
      <c r="H315" s="350" t="s">
        <v>4952</v>
      </c>
    </row>
    <row r="316" spans="1:8" x14ac:dyDescent="0.35">
      <c r="A316" s="350" t="s">
        <v>4936</v>
      </c>
      <c r="B316" s="350" t="s">
        <v>4937</v>
      </c>
      <c r="C316" s="350">
        <v>65</v>
      </c>
      <c r="D316" s="350" t="s">
        <v>4948</v>
      </c>
      <c r="E316" s="350">
        <v>653</v>
      </c>
      <c r="F316" s="350" t="s">
        <v>4953</v>
      </c>
      <c r="G316" s="1300">
        <v>6530</v>
      </c>
      <c r="H316" s="350" t="s">
        <v>4953</v>
      </c>
    </row>
    <row r="317" spans="1:8" x14ac:dyDescent="0.35">
      <c r="A317" s="350" t="s">
        <v>4936</v>
      </c>
      <c r="B317" s="350" t="s">
        <v>4937</v>
      </c>
      <c r="C317" s="350">
        <v>66</v>
      </c>
      <c r="D317" s="350" t="s">
        <v>4954</v>
      </c>
      <c r="E317" s="350">
        <v>661</v>
      </c>
      <c r="F317" s="350" t="s">
        <v>4955</v>
      </c>
      <c r="G317" s="1300">
        <v>6611</v>
      </c>
      <c r="H317" s="350" t="s">
        <v>4956</v>
      </c>
    </row>
    <row r="318" spans="1:8" x14ac:dyDescent="0.35">
      <c r="A318" s="350" t="s">
        <v>4936</v>
      </c>
      <c r="B318" s="350" t="s">
        <v>4937</v>
      </c>
      <c r="C318" s="350">
        <v>66</v>
      </c>
      <c r="D318" s="350" t="s">
        <v>4954</v>
      </c>
      <c r="E318" s="350">
        <v>661</v>
      </c>
      <c r="F318" s="350" t="s">
        <v>4955</v>
      </c>
      <c r="G318" s="1300">
        <v>6612</v>
      </c>
      <c r="H318" s="350" t="s">
        <v>4957</v>
      </c>
    </row>
    <row r="319" spans="1:8" x14ac:dyDescent="0.35">
      <c r="A319" s="350" t="s">
        <v>4936</v>
      </c>
      <c r="B319" s="350" t="s">
        <v>4937</v>
      </c>
      <c r="C319" s="350">
        <v>66</v>
      </c>
      <c r="D319" s="350" t="s">
        <v>4954</v>
      </c>
      <c r="E319" s="350">
        <v>661</v>
      </c>
      <c r="F319" s="350" t="s">
        <v>4955</v>
      </c>
      <c r="G319" s="1300">
        <v>6619</v>
      </c>
      <c r="H319" s="350" t="s">
        <v>4958</v>
      </c>
    </row>
    <row r="320" spans="1:8" x14ac:dyDescent="0.35">
      <c r="A320" s="350" t="s">
        <v>4936</v>
      </c>
      <c r="B320" s="350" t="s">
        <v>4937</v>
      </c>
      <c r="C320" s="350">
        <v>66</v>
      </c>
      <c r="D320" s="350" t="s">
        <v>4954</v>
      </c>
      <c r="E320" s="350">
        <v>662</v>
      </c>
      <c r="F320" s="350" t="s">
        <v>4959</v>
      </c>
      <c r="G320" s="1300">
        <v>6621</v>
      </c>
      <c r="H320" s="350" t="s">
        <v>4960</v>
      </c>
    </row>
    <row r="321" spans="1:8" x14ac:dyDescent="0.35">
      <c r="A321" s="350" t="s">
        <v>4936</v>
      </c>
      <c r="B321" s="350" t="s">
        <v>4937</v>
      </c>
      <c r="C321" s="350">
        <v>66</v>
      </c>
      <c r="D321" s="350" t="s">
        <v>4954</v>
      </c>
      <c r="E321" s="350">
        <v>662</v>
      </c>
      <c r="F321" s="350" t="s">
        <v>4959</v>
      </c>
      <c r="G321" s="1300">
        <v>6622</v>
      </c>
      <c r="H321" s="350" t="s">
        <v>4961</v>
      </c>
    </row>
    <row r="322" spans="1:8" x14ac:dyDescent="0.35">
      <c r="A322" s="350" t="s">
        <v>4936</v>
      </c>
      <c r="B322" s="350" t="s">
        <v>4937</v>
      </c>
      <c r="C322" s="350">
        <v>66</v>
      </c>
      <c r="D322" s="350" t="s">
        <v>4954</v>
      </c>
      <c r="E322" s="350">
        <v>662</v>
      </c>
      <c r="F322" s="350" t="s">
        <v>4959</v>
      </c>
      <c r="G322" s="1300">
        <v>6629</v>
      </c>
      <c r="H322" s="350" t="s">
        <v>4962</v>
      </c>
    </row>
    <row r="323" spans="1:8" x14ac:dyDescent="0.35">
      <c r="A323" s="350" t="s">
        <v>4936</v>
      </c>
      <c r="B323" s="350" t="s">
        <v>4937</v>
      </c>
      <c r="C323" s="350">
        <v>66</v>
      </c>
      <c r="D323" s="350" t="s">
        <v>4954</v>
      </c>
      <c r="E323" s="350">
        <v>663</v>
      </c>
      <c r="F323" s="350" t="s">
        <v>4963</v>
      </c>
      <c r="G323" s="1300">
        <v>6630</v>
      </c>
      <c r="H323" s="350" t="s">
        <v>4963</v>
      </c>
    </row>
    <row r="324" spans="1:8" x14ac:dyDescent="0.35">
      <c r="A324" s="350" t="s">
        <v>4964</v>
      </c>
      <c r="B324" s="350" t="s">
        <v>4965</v>
      </c>
      <c r="C324" s="350">
        <v>68</v>
      </c>
      <c r="D324" s="350" t="s">
        <v>4965</v>
      </c>
      <c r="E324" s="350">
        <v>681</v>
      </c>
      <c r="F324" s="350" t="s">
        <v>4966</v>
      </c>
      <c r="G324" s="1300">
        <v>6810</v>
      </c>
      <c r="H324" s="350" t="s">
        <v>4966</v>
      </c>
    </row>
    <row r="325" spans="1:8" x14ac:dyDescent="0.35">
      <c r="A325" s="350" t="s">
        <v>4964</v>
      </c>
      <c r="B325" s="350" t="s">
        <v>4965</v>
      </c>
      <c r="C325" s="350">
        <v>68</v>
      </c>
      <c r="D325" s="350" t="s">
        <v>4965</v>
      </c>
      <c r="E325" s="350">
        <v>682</v>
      </c>
      <c r="F325" s="350" t="s">
        <v>4967</v>
      </c>
      <c r="G325" s="1300">
        <v>6820</v>
      </c>
      <c r="H325" s="350" t="s">
        <v>4967</v>
      </c>
    </row>
    <row r="326" spans="1:8" x14ac:dyDescent="0.35">
      <c r="A326" s="350" t="s">
        <v>4968</v>
      </c>
      <c r="B326" s="350" t="s">
        <v>4969</v>
      </c>
      <c r="C326" s="350">
        <v>69</v>
      </c>
      <c r="D326" s="350" t="s">
        <v>4970</v>
      </c>
      <c r="E326" s="350">
        <v>691</v>
      </c>
      <c r="F326" s="350" t="s">
        <v>4971</v>
      </c>
      <c r="G326" s="1300">
        <v>6910</v>
      </c>
      <c r="H326" s="350" t="s">
        <v>4971</v>
      </c>
    </row>
    <row r="327" spans="1:8" x14ac:dyDescent="0.35">
      <c r="A327" s="350" t="s">
        <v>4968</v>
      </c>
      <c r="B327" s="350" t="s">
        <v>4969</v>
      </c>
      <c r="C327" s="350">
        <v>69</v>
      </c>
      <c r="D327" s="350" t="s">
        <v>4970</v>
      </c>
      <c r="E327" s="350">
        <v>692</v>
      </c>
      <c r="F327" s="350" t="s">
        <v>4972</v>
      </c>
      <c r="G327" s="1300">
        <v>6920</v>
      </c>
      <c r="H327" s="350" t="s">
        <v>4972</v>
      </c>
    </row>
    <row r="328" spans="1:8" x14ac:dyDescent="0.35">
      <c r="A328" s="350" t="s">
        <v>4968</v>
      </c>
      <c r="B328" s="350" t="s">
        <v>4969</v>
      </c>
      <c r="C328" s="350">
        <v>70</v>
      </c>
      <c r="D328" s="350" t="s">
        <v>4973</v>
      </c>
      <c r="E328" s="350">
        <v>701</v>
      </c>
      <c r="F328" s="350" t="s">
        <v>4974</v>
      </c>
      <c r="G328" s="1300">
        <v>7010</v>
      </c>
      <c r="H328" s="350" t="s">
        <v>4974</v>
      </c>
    </row>
    <row r="329" spans="1:8" x14ac:dyDescent="0.35">
      <c r="A329" s="350" t="s">
        <v>4968</v>
      </c>
      <c r="B329" s="350" t="s">
        <v>4969</v>
      </c>
      <c r="C329" s="350">
        <v>70</v>
      </c>
      <c r="D329" s="350" t="s">
        <v>4973</v>
      </c>
      <c r="E329" s="350">
        <v>702</v>
      </c>
      <c r="F329" s="350" t="s">
        <v>4975</v>
      </c>
      <c r="G329" s="1300">
        <v>7020</v>
      </c>
      <c r="H329" s="350" t="s">
        <v>4975</v>
      </c>
    </row>
    <row r="330" spans="1:8" x14ac:dyDescent="0.35">
      <c r="A330" s="350" t="s">
        <v>4968</v>
      </c>
      <c r="B330" s="350" t="s">
        <v>4969</v>
      </c>
      <c r="C330" s="350">
        <v>71</v>
      </c>
      <c r="D330" s="350" t="s">
        <v>4976</v>
      </c>
      <c r="E330" s="350">
        <v>711</v>
      </c>
      <c r="F330" s="350" t="s">
        <v>4977</v>
      </c>
      <c r="G330" s="1300">
        <v>7110</v>
      </c>
      <c r="H330" s="350" t="s">
        <v>4977</v>
      </c>
    </row>
    <row r="331" spans="1:8" x14ac:dyDescent="0.35">
      <c r="A331" s="350" t="s">
        <v>4968</v>
      </c>
      <c r="B331" s="350" t="s">
        <v>4969</v>
      </c>
      <c r="C331" s="350">
        <v>71</v>
      </c>
      <c r="D331" s="350" t="s">
        <v>4976</v>
      </c>
      <c r="E331" s="350">
        <v>712</v>
      </c>
      <c r="F331" s="350" t="s">
        <v>4978</v>
      </c>
      <c r="G331" s="1300">
        <v>7120</v>
      </c>
      <c r="H331" s="350" t="s">
        <v>4978</v>
      </c>
    </row>
    <row r="332" spans="1:8" x14ac:dyDescent="0.35">
      <c r="A332" s="350" t="s">
        <v>4968</v>
      </c>
      <c r="B332" s="350" t="s">
        <v>4969</v>
      </c>
      <c r="C332" s="350">
        <v>72</v>
      </c>
      <c r="D332" s="350" t="s">
        <v>4979</v>
      </c>
      <c r="E332" s="350">
        <v>721</v>
      </c>
      <c r="F332" s="350" t="s">
        <v>4980</v>
      </c>
      <c r="G332" s="1300">
        <v>7210</v>
      </c>
      <c r="H332" s="350" t="s">
        <v>4980</v>
      </c>
    </row>
    <row r="333" spans="1:8" x14ac:dyDescent="0.35">
      <c r="A333" s="350" t="s">
        <v>4968</v>
      </c>
      <c r="B333" s="350" t="s">
        <v>4969</v>
      </c>
      <c r="C333" s="350">
        <v>72</v>
      </c>
      <c r="D333" s="350" t="s">
        <v>4979</v>
      </c>
      <c r="E333" s="350">
        <v>722</v>
      </c>
      <c r="F333" s="350" t="s">
        <v>4981</v>
      </c>
      <c r="G333" s="1300">
        <v>7220</v>
      </c>
      <c r="H333" s="350" t="s">
        <v>4981</v>
      </c>
    </row>
    <row r="334" spans="1:8" x14ac:dyDescent="0.35">
      <c r="A334" s="350" t="s">
        <v>4968</v>
      </c>
      <c r="B334" s="350" t="s">
        <v>4969</v>
      </c>
      <c r="C334" s="350">
        <v>73</v>
      </c>
      <c r="D334" s="350" t="s">
        <v>4982</v>
      </c>
      <c r="E334" s="350">
        <v>731</v>
      </c>
      <c r="F334" s="350" t="s">
        <v>4983</v>
      </c>
      <c r="G334" s="1300">
        <v>7310</v>
      </c>
      <c r="H334" s="350" t="s">
        <v>4983</v>
      </c>
    </row>
    <row r="335" spans="1:8" x14ac:dyDescent="0.35">
      <c r="A335" s="350" t="s">
        <v>4968</v>
      </c>
      <c r="B335" s="350" t="s">
        <v>4969</v>
      </c>
      <c r="C335" s="350">
        <v>73</v>
      </c>
      <c r="D335" s="350" t="s">
        <v>4982</v>
      </c>
      <c r="E335" s="350">
        <v>732</v>
      </c>
      <c r="F335" s="350" t="s">
        <v>4984</v>
      </c>
      <c r="G335" s="1300">
        <v>7320</v>
      </c>
      <c r="H335" s="350" t="s">
        <v>4984</v>
      </c>
    </row>
    <row r="336" spans="1:8" x14ac:dyDescent="0.35">
      <c r="A336" s="350" t="s">
        <v>4968</v>
      </c>
      <c r="B336" s="350" t="s">
        <v>4969</v>
      </c>
      <c r="C336" s="350">
        <v>74</v>
      </c>
      <c r="D336" s="350" t="s">
        <v>4985</v>
      </c>
      <c r="E336" s="350">
        <v>741</v>
      </c>
      <c r="F336" s="350" t="s">
        <v>4986</v>
      </c>
      <c r="G336" s="1300">
        <v>7410</v>
      </c>
      <c r="H336" s="350" t="s">
        <v>4986</v>
      </c>
    </row>
    <row r="337" spans="1:8" x14ac:dyDescent="0.35">
      <c r="A337" s="350" t="s">
        <v>4968</v>
      </c>
      <c r="B337" s="350" t="s">
        <v>4969</v>
      </c>
      <c r="C337" s="350">
        <v>74</v>
      </c>
      <c r="D337" s="350" t="s">
        <v>4985</v>
      </c>
      <c r="E337" s="350">
        <v>742</v>
      </c>
      <c r="F337" s="350" t="s">
        <v>4987</v>
      </c>
      <c r="G337" s="1300">
        <v>7420</v>
      </c>
      <c r="H337" s="350" t="s">
        <v>4987</v>
      </c>
    </row>
    <row r="338" spans="1:8" x14ac:dyDescent="0.35">
      <c r="A338" s="350" t="s">
        <v>4968</v>
      </c>
      <c r="B338" s="350" t="s">
        <v>4969</v>
      </c>
      <c r="C338" s="350">
        <v>74</v>
      </c>
      <c r="D338" s="350" t="s">
        <v>4985</v>
      </c>
      <c r="E338" s="350">
        <v>749</v>
      </c>
      <c r="F338" s="350" t="s">
        <v>4988</v>
      </c>
      <c r="G338" s="1300">
        <v>7490</v>
      </c>
      <c r="H338" s="350" t="s">
        <v>4988</v>
      </c>
    </row>
    <row r="339" spans="1:8" x14ac:dyDescent="0.35">
      <c r="A339" s="350" t="s">
        <v>4968</v>
      </c>
      <c r="B339" s="350" t="s">
        <v>4969</v>
      </c>
      <c r="C339" s="350">
        <v>75</v>
      </c>
      <c r="D339" s="350" t="s">
        <v>4989</v>
      </c>
      <c r="E339" s="350">
        <v>750</v>
      </c>
      <c r="F339" s="350" t="s">
        <v>4989</v>
      </c>
      <c r="G339" s="1300">
        <v>7500</v>
      </c>
      <c r="H339" s="350" t="s">
        <v>4989</v>
      </c>
    </row>
    <row r="340" spans="1:8" x14ac:dyDescent="0.35">
      <c r="A340" s="350" t="s">
        <v>4990</v>
      </c>
      <c r="B340" s="350" t="s">
        <v>4991</v>
      </c>
      <c r="C340" s="350">
        <v>77</v>
      </c>
      <c r="D340" s="350" t="s">
        <v>4992</v>
      </c>
      <c r="E340" s="350">
        <v>771</v>
      </c>
      <c r="F340" s="350" t="s">
        <v>4993</v>
      </c>
      <c r="G340" s="1300">
        <v>7710</v>
      </c>
      <c r="H340" s="350" t="s">
        <v>4993</v>
      </c>
    </row>
    <row r="341" spans="1:8" x14ac:dyDescent="0.35">
      <c r="A341" s="350" t="s">
        <v>4990</v>
      </c>
      <c r="B341" s="350" t="s">
        <v>4991</v>
      </c>
      <c r="C341" s="350">
        <v>77</v>
      </c>
      <c r="D341" s="350" t="s">
        <v>4992</v>
      </c>
      <c r="E341" s="350">
        <v>772</v>
      </c>
      <c r="F341" s="350" t="s">
        <v>4994</v>
      </c>
      <c r="G341" s="1300">
        <v>7721</v>
      </c>
      <c r="H341" s="350" t="s">
        <v>4995</v>
      </c>
    </row>
    <row r="342" spans="1:8" x14ac:dyDescent="0.35">
      <c r="A342" s="350" t="s">
        <v>4990</v>
      </c>
      <c r="B342" s="350" t="s">
        <v>4991</v>
      </c>
      <c r="C342" s="350">
        <v>77</v>
      </c>
      <c r="D342" s="350" t="s">
        <v>4992</v>
      </c>
      <c r="E342" s="350">
        <v>772</v>
      </c>
      <c r="F342" s="350" t="s">
        <v>4994</v>
      </c>
      <c r="G342" s="1300">
        <v>7722</v>
      </c>
      <c r="H342" s="350" t="s">
        <v>4996</v>
      </c>
    </row>
    <row r="343" spans="1:8" x14ac:dyDescent="0.35">
      <c r="A343" s="350" t="s">
        <v>4990</v>
      </c>
      <c r="B343" s="350" t="s">
        <v>4991</v>
      </c>
      <c r="C343" s="350">
        <v>77</v>
      </c>
      <c r="D343" s="350" t="s">
        <v>4992</v>
      </c>
      <c r="E343" s="350">
        <v>772</v>
      </c>
      <c r="F343" s="350" t="s">
        <v>4994</v>
      </c>
      <c r="G343" s="1300">
        <v>7729</v>
      </c>
      <c r="H343" s="350" t="s">
        <v>4997</v>
      </c>
    </row>
    <row r="344" spans="1:8" x14ac:dyDescent="0.35">
      <c r="A344" s="350" t="s">
        <v>4990</v>
      </c>
      <c r="B344" s="350" t="s">
        <v>4991</v>
      </c>
      <c r="C344" s="350">
        <v>77</v>
      </c>
      <c r="D344" s="350" t="s">
        <v>4992</v>
      </c>
      <c r="E344" s="350">
        <v>773</v>
      </c>
      <c r="F344" s="350" t="s">
        <v>4998</v>
      </c>
      <c r="G344" s="1300">
        <v>7730</v>
      </c>
      <c r="H344" s="350" t="s">
        <v>4998</v>
      </c>
    </row>
    <row r="345" spans="1:8" x14ac:dyDescent="0.35">
      <c r="A345" s="350" t="s">
        <v>4990</v>
      </c>
      <c r="B345" s="350" t="s">
        <v>4991</v>
      </c>
      <c r="C345" s="350">
        <v>77</v>
      </c>
      <c r="D345" s="350" t="s">
        <v>4992</v>
      </c>
      <c r="E345" s="350">
        <v>774</v>
      </c>
      <c r="F345" s="350" t="s">
        <v>4999</v>
      </c>
      <c r="G345" s="1300">
        <v>7740</v>
      </c>
      <c r="H345" s="350" t="s">
        <v>4999</v>
      </c>
    </row>
    <row r="346" spans="1:8" x14ac:dyDescent="0.35">
      <c r="A346" s="350" t="s">
        <v>4990</v>
      </c>
      <c r="B346" s="350" t="s">
        <v>4991</v>
      </c>
      <c r="C346" s="350">
        <v>78</v>
      </c>
      <c r="D346" s="350" t="s">
        <v>5000</v>
      </c>
      <c r="E346" s="350">
        <v>781</v>
      </c>
      <c r="F346" s="350" t="s">
        <v>5001</v>
      </c>
      <c r="G346" s="1300">
        <v>7810</v>
      </c>
      <c r="H346" s="350" t="s">
        <v>5001</v>
      </c>
    </row>
    <row r="347" spans="1:8" x14ac:dyDescent="0.35">
      <c r="A347" s="350" t="s">
        <v>4990</v>
      </c>
      <c r="B347" s="350" t="s">
        <v>4991</v>
      </c>
      <c r="C347" s="350">
        <v>78</v>
      </c>
      <c r="D347" s="350" t="s">
        <v>5000</v>
      </c>
      <c r="E347" s="350">
        <v>782</v>
      </c>
      <c r="F347" s="350" t="s">
        <v>5002</v>
      </c>
      <c r="G347" s="1300">
        <v>7820</v>
      </c>
      <c r="H347" s="350" t="s">
        <v>5002</v>
      </c>
    </row>
    <row r="348" spans="1:8" x14ac:dyDescent="0.35">
      <c r="A348" s="350" t="s">
        <v>4990</v>
      </c>
      <c r="B348" s="350" t="s">
        <v>4991</v>
      </c>
      <c r="C348" s="350">
        <v>78</v>
      </c>
      <c r="D348" s="350" t="s">
        <v>5000</v>
      </c>
      <c r="E348" s="350">
        <v>783</v>
      </c>
      <c r="F348" s="350" t="s">
        <v>5003</v>
      </c>
      <c r="G348" s="1300">
        <v>7830</v>
      </c>
      <c r="H348" s="350" t="s">
        <v>5003</v>
      </c>
    </row>
    <row r="349" spans="1:8" x14ac:dyDescent="0.35">
      <c r="A349" s="350" t="s">
        <v>4990</v>
      </c>
      <c r="B349" s="350" t="s">
        <v>4991</v>
      </c>
      <c r="C349" s="350">
        <v>79</v>
      </c>
      <c r="D349" s="350" t="s">
        <v>5004</v>
      </c>
      <c r="E349" s="350">
        <v>791</v>
      </c>
      <c r="F349" s="350" t="s">
        <v>5005</v>
      </c>
      <c r="G349" s="1300">
        <v>7911</v>
      </c>
      <c r="H349" s="350" t="s">
        <v>5006</v>
      </c>
    </row>
    <row r="350" spans="1:8" x14ac:dyDescent="0.35">
      <c r="A350" s="350" t="s">
        <v>4990</v>
      </c>
      <c r="B350" s="350" t="s">
        <v>4991</v>
      </c>
      <c r="C350" s="350">
        <v>79</v>
      </c>
      <c r="D350" s="350" t="s">
        <v>5004</v>
      </c>
      <c r="E350" s="350">
        <v>791</v>
      </c>
      <c r="F350" s="350" t="s">
        <v>5005</v>
      </c>
      <c r="G350" s="1300">
        <v>7912</v>
      </c>
      <c r="H350" s="350" t="s">
        <v>5007</v>
      </c>
    </row>
    <row r="351" spans="1:8" x14ac:dyDescent="0.35">
      <c r="A351" s="350" t="s">
        <v>4990</v>
      </c>
      <c r="B351" s="350" t="s">
        <v>4991</v>
      </c>
      <c r="C351" s="350">
        <v>79</v>
      </c>
      <c r="D351" s="350" t="s">
        <v>5004</v>
      </c>
      <c r="E351" s="350">
        <v>799</v>
      </c>
      <c r="F351" s="350" t="s">
        <v>5008</v>
      </c>
      <c r="G351" s="1300">
        <v>7990</v>
      </c>
      <c r="H351" s="350" t="s">
        <v>5008</v>
      </c>
    </row>
    <row r="352" spans="1:8" x14ac:dyDescent="0.35">
      <c r="A352" s="350" t="s">
        <v>4990</v>
      </c>
      <c r="B352" s="350" t="s">
        <v>4991</v>
      </c>
      <c r="C352" s="350">
        <v>80</v>
      </c>
      <c r="D352" s="350" t="s">
        <v>5009</v>
      </c>
      <c r="E352" s="350">
        <v>801</v>
      </c>
      <c r="F352" s="350" t="s">
        <v>5010</v>
      </c>
      <c r="G352" s="1300">
        <v>8010</v>
      </c>
      <c r="H352" s="350" t="s">
        <v>5010</v>
      </c>
    </row>
    <row r="353" spans="1:8" x14ac:dyDescent="0.35">
      <c r="A353" s="350" t="s">
        <v>4990</v>
      </c>
      <c r="B353" s="350" t="s">
        <v>4991</v>
      </c>
      <c r="C353" s="350">
        <v>80</v>
      </c>
      <c r="D353" s="350" t="s">
        <v>5009</v>
      </c>
      <c r="E353" s="350">
        <v>802</v>
      </c>
      <c r="F353" s="350" t="s">
        <v>5011</v>
      </c>
      <c r="G353" s="1300">
        <v>8020</v>
      </c>
      <c r="H353" s="350" t="s">
        <v>5011</v>
      </c>
    </row>
    <row r="354" spans="1:8" x14ac:dyDescent="0.35">
      <c r="A354" s="350" t="s">
        <v>4990</v>
      </c>
      <c r="B354" s="350" t="s">
        <v>4991</v>
      </c>
      <c r="C354" s="350">
        <v>80</v>
      </c>
      <c r="D354" s="350" t="s">
        <v>5009</v>
      </c>
      <c r="E354" s="350">
        <v>803</v>
      </c>
      <c r="F354" s="350" t="s">
        <v>5012</v>
      </c>
      <c r="G354" s="1300">
        <v>8030</v>
      </c>
      <c r="H354" s="350" t="s">
        <v>5012</v>
      </c>
    </row>
    <row r="355" spans="1:8" x14ac:dyDescent="0.35">
      <c r="A355" s="350" t="s">
        <v>4990</v>
      </c>
      <c r="B355" s="350" t="s">
        <v>4991</v>
      </c>
      <c r="C355" s="350">
        <v>81</v>
      </c>
      <c r="D355" s="350" t="s">
        <v>5013</v>
      </c>
      <c r="E355" s="350">
        <v>811</v>
      </c>
      <c r="F355" s="350" t="s">
        <v>5014</v>
      </c>
      <c r="G355" s="1300">
        <v>8110</v>
      </c>
      <c r="H355" s="350" t="s">
        <v>5014</v>
      </c>
    </row>
    <row r="356" spans="1:8" x14ac:dyDescent="0.35">
      <c r="A356" s="350" t="s">
        <v>4990</v>
      </c>
      <c r="B356" s="350" t="s">
        <v>4991</v>
      </c>
      <c r="C356" s="350">
        <v>81</v>
      </c>
      <c r="D356" s="350" t="s">
        <v>5013</v>
      </c>
      <c r="E356" s="350">
        <v>812</v>
      </c>
      <c r="F356" s="350" t="s">
        <v>5015</v>
      </c>
      <c r="G356" s="1300">
        <v>8121</v>
      </c>
      <c r="H356" s="350" t="s">
        <v>5016</v>
      </c>
    </row>
    <row r="357" spans="1:8" x14ac:dyDescent="0.35">
      <c r="A357" s="350" t="s">
        <v>4990</v>
      </c>
      <c r="B357" s="350" t="s">
        <v>4991</v>
      </c>
      <c r="C357" s="350">
        <v>81</v>
      </c>
      <c r="D357" s="350" t="s">
        <v>5013</v>
      </c>
      <c r="E357" s="350">
        <v>812</v>
      </c>
      <c r="F357" s="350" t="s">
        <v>5015</v>
      </c>
      <c r="G357" s="1300">
        <v>8129</v>
      </c>
      <c r="H357" s="350" t="s">
        <v>5017</v>
      </c>
    </row>
    <row r="358" spans="1:8" x14ac:dyDescent="0.35">
      <c r="A358" s="350" t="s">
        <v>4990</v>
      </c>
      <c r="B358" s="350" t="s">
        <v>4991</v>
      </c>
      <c r="C358" s="350">
        <v>81</v>
      </c>
      <c r="D358" s="350" t="s">
        <v>5013</v>
      </c>
      <c r="E358" s="350">
        <v>813</v>
      </c>
      <c r="F358" s="350" t="s">
        <v>5018</v>
      </c>
      <c r="G358" s="1300">
        <v>8130</v>
      </c>
      <c r="H358" s="350" t="s">
        <v>5018</v>
      </c>
    </row>
    <row r="359" spans="1:8" x14ac:dyDescent="0.35">
      <c r="A359" s="350" t="s">
        <v>4990</v>
      </c>
      <c r="B359" s="350" t="s">
        <v>4991</v>
      </c>
      <c r="C359" s="350">
        <v>82</v>
      </c>
      <c r="D359" s="350" t="s">
        <v>5019</v>
      </c>
      <c r="E359" s="350">
        <v>821</v>
      </c>
      <c r="F359" s="350" t="s">
        <v>5020</v>
      </c>
      <c r="G359" s="1300">
        <v>8211</v>
      </c>
      <c r="H359" s="350" t="s">
        <v>5021</v>
      </c>
    </row>
    <row r="360" spans="1:8" x14ac:dyDescent="0.35">
      <c r="A360" s="350" t="s">
        <v>4990</v>
      </c>
      <c r="B360" s="350" t="s">
        <v>4991</v>
      </c>
      <c r="C360" s="350">
        <v>82</v>
      </c>
      <c r="D360" s="350" t="s">
        <v>5019</v>
      </c>
      <c r="E360" s="350">
        <v>821</v>
      </c>
      <c r="F360" s="350" t="s">
        <v>5020</v>
      </c>
      <c r="G360" s="1300">
        <v>8219</v>
      </c>
      <c r="H360" s="350" t="s">
        <v>5022</v>
      </c>
    </row>
    <row r="361" spans="1:8" x14ac:dyDescent="0.35">
      <c r="A361" s="350" t="s">
        <v>4990</v>
      </c>
      <c r="B361" s="350" t="s">
        <v>4991</v>
      </c>
      <c r="C361" s="350">
        <v>82</v>
      </c>
      <c r="D361" s="350" t="s">
        <v>5019</v>
      </c>
      <c r="E361" s="350">
        <v>822</v>
      </c>
      <c r="F361" s="350" t="s">
        <v>5023</v>
      </c>
      <c r="G361" s="1300">
        <v>8220</v>
      </c>
      <c r="H361" s="350" t="s">
        <v>5023</v>
      </c>
    </row>
    <row r="362" spans="1:8" x14ac:dyDescent="0.35">
      <c r="A362" s="350" t="s">
        <v>4990</v>
      </c>
      <c r="B362" s="350" t="s">
        <v>4991</v>
      </c>
      <c r="C362" s="350">
        <v>82</v>
      </c>
      <c r="D362" s="350" t="s">
        <v>5019</v>
      </c>
      <c r="E362" s="350">
        <v>823</v>
      </c>
      <c r="F362" s="350" t="s">
        <v>5024</v>
      </c>
      <c r="G362" s="1300">
        <v>8230</v>
      </c>
      <c r="H362" s="350" t="s">
        <v>5024</v>
      </c>
    </row>
    <row r="363" spans="1:8" x14ac:dyDescent="0.35">
      <c r="A363" s="350" t="s">
        <v>4990</v>
      </c>
      <c r="B363" s="350" t="s">
        <v>4991</v>
      </c>
      <c r="C363" s="350">
        <v>82</v>
      </c>
      <c r="D363" s="350" t="s">
        <v>5019</v>
      </c>
      <c r="E363" s="350">
        <v>829</v>
      </c>
      <c r="F363" s="350" t="s">
        <v>5025</v>
      </c>
      <c r="G363" s="1300">
        <v>8291</v>
      </c>
      <c r="H363" s="350" t="s">
        <v>5026</v>
      </c>
    </row>
    <row r="364" spans="1:8" x14ac:dyDescent="0.35">
      <c r="A364" s="350" t="s">
        <v>4990</v>
      </c>
      <c r="B364" s="350" t="s">
        <v>4991</v>
      </c>
      <c r="C364" s="350">
        <v>82</v>
      </c>
      <c r="D364" s="350" t="s">
        <v>5019</v>
      </c>
      <c r="E364" s="350">
        <v>829</v>
      </c>
      <c r="F364" s="350" t="s">
        <v>5025</v>
      </c>
      <c r="G364" s="1300">
        <v>8292</v>
      </c>
      <c r="H364" s="350" t="s">
        <v>5027</v>
      </c>
    </row>
    <row r="365" spans="1:8" x14ac:dyDescent="0.35">
      <c r="A365" s="350" t="s">
        <v>4990</v>
      </c>
      <c r="B365" s="350" t="s">
        <v>4991</v>
      </c>
      <c r="C365" s="350">
        <v>82</v>
      </c>
      <c r="D365" s="350" t="s">
        <v>5019</v>
      </c>
      <c r="E365" s="350">
        <v>829</v>
      </c>
      <c r="F365" s="350" t="s">
        <v>5025</v>
      </c>
      <c r="G365" s="1300">
        <v>8299</v>
      </c>
      <c r="H365" s="350" t="s">
        <v>5028</v>
      </c>
    </row>
    <row r="366" spans="1:8" x14ac:dyDescent="0.35">
      <c r="A366" s="350" t="s">
        <v>5029</v>
      </c>
      <c r="B366" s="350" t="s">
        <v>5030</v>
      </c>
      <c r="C366" s="350">
        <v>84</v>
      </c>
      <c r="D366" s="350" t="s">
        <v>5030</v>
      </c>
      <c r="E366" s="350">
        <v>841</v>
      </c>
      <c r="F366" s="350" t="s">
        <v>5031</v>
      </c>
      <c r="G366" s="1300">
        <v>8411</v>
      </c>
      <c r="H366" s="350" t="s">
        <v>5032</v>
      </c>
    </row>
    <row r="367" spans="1:8" x14ac:dyDescent="0.35">
      <c r="A367" s="350" t="s">
        <v>5029</v>
      </c>
      <c r="B367" s="350" t="s">
        <v>5030</v>
      </c>
      <c r="C367" s="350">
        <v>84</v>
      </c>
      <c r="D367" s="350" t="s">
        <v>5030</v>
      </c>
      <c r="E367" s="350">
        <v>841</v>
      </c>
      <c r="F367" s="350" t="s">
        <v>5031</v>
      </c>
      <c r="G367" s="1300">
        <v>8412</v>
      </c>
      <c r="H367" s="350" t="s">
        <v>5033</v>
      </c>
    </row>
    <row r="368" spans="1:8" x14ac:dyDescent="0.35">
      <c r="A368" s="350" t="s">
        <v>5029</v>
      </c>
      <c r="B368" s="350" t="s">
        <v>5030</v>
      </c>
      <c r="C368" s="350">
        <v>84</v>
      </c>
      <c r="D368" s="350" t="s">
        <v>5030</v>
      </c>
      <c r="E368" s="350">
        <v>841</v>
      </c>
      <c r="F368" s="350" t="s">
        <v>5031</v>
      </c>
      <c r="G368" s="1300">
        <v>8413</v>
      </c>
      <c r="H368" s="350" t="s">
        <v>5034</v>
      </c>
    </row>
    <row r="369" spans="1:8" x14ac:dyDescent="0.35">
      <c r="A369" s="350" t="s">
        <v>5029</v>
      </c>
      <c r="B369" s="350" t="s">
        <v>5030</v>
      </c>
      <c r="C369" s="350">
        <v>84</v>
      </c>
      <c r="D369" s="350" t="s">
        <v>5030</v>
      </c>
      <c r="E369" s="350">
        <v>842</v>
      </c>
      <c r="F369" s="350" t="s">
        <v>5035</v>
      </c>
      <c r="G369" s="1300">
        <v>8421</v>
      </c>
      <c r="H369" s="350" t="s">
        <v>5036</v>
      </c>
    </row>
    <row r="370" spans="1:8" x14ac:dyDescent="0.35">
      <c r="A370" s="350" t="s">
        <v>5029</v>
      </c>
      <c r="B370" s="350" t="s">
        <v>5030</v>
      </c>
      <c r="C370" s="350">
        <v>84</v>
      </c>
      <c r="D370" s="350" t="s">
        <v>5030</v>
      </c>
      <c r="E370" s="350">
        <v>842</v>
      </c>
      <c r="F370" s="350" t="s">
        <v>5035</v>
      </c>
      <c r="G370" s="1300">
        <v>8422</v>
      </c>
      <c r="H370" s="350" t="s">
        <v>5037</v>
      </c>
    </row>
    <row r="371" spans="1:8" x14ac:dyDescent="0.35">
      <c r="A371" s="350" t="s">
        <v>5029</v>
      </c>
      <c r="B371" s="350" t="s">
        <v>5030</v>
      </c>
      <c r="C371" s="350">
        <v>84</v>
      </c>
      <c r="D371" s="350" t="s">
        <v>5030</v>
      </c>
      <c r="E371" s="350">
        <v>842</v>
      </c>
      <c r="F371" s="350" t="s">
        <v>5035</v>
      </c>
      <c r="G371" s="1300">
        <v>8423</v>
      </c>
      <c r="H371" s="350" t="s">
        <v>5038</v>
      </c>
    </row>
    <row r="372" spans="1:8" x14ac:dyDescent="0.35">
      <c r="A372" s="350" t="s">
        <v>5029</v>
      </c>
      <c r="B372" s="350" t="s">
        <v>5030</v>
      </c>
      <c r="C372" s="350">
        <v>84</v>
      </c>
      <c r="D372" s="350" t="s">
        <v>5030</v>
      </c>
      <c r="E372" s="350">
        <v>843</v>
      </c>
      <c r="F372" s="350" t="s">
        <v>5039</v>
      </c>
      <c r="G372" s="1300">
        <v>8430</v>
      </c>
      <c r="H372" s="350" t="s">
        <v>5039</v>
      </c>
    </row>
    <row r="373" spans="1:8" x14ac:dyDescent="0.35">
      <c r="A373" s="350" t="s">
        <v>5040</v>
      </c>
      <c r="B373" s="350" t="s">
        <v>5041</v>
      </c>
      <c r="C373" s="350">
        <v>85</v>
      </c>
      <c r="D373" s="350" t="s">
        <v>5041</v>
      </c>
      <c r="E373" s="350">
        <v>851</v>
      </c>
      <c r="F373" s="350" t="s">
        <v>5042</v>
      </c>
      <c r="G373" s="1300">
        <v>8510</v>
      </c>
      <c r="H373" s="350" t="s">
        <v>5042</v>
      </c>
    </row>
    <row r="374" spans="1:8" x14ac:dyDescent="0.35">
      <c r="A374" s="350" t="s">
        <v>5040</v>
      </c>
      <c r="B374" s="350" t="s">
        <v>5041</v>
      </c>
      <c r="C374" s="350">
        <v>85</v>
      </c>
      <c r="D374" s="350" t="s">
        <v>5041</v>
      </c>
      <c r="E374" s="350">
        <v>852</v>
      </c>
      <c r="F374" s="350" t="s">
        <v>5043</v>
      </c>
      <c r="G374" s="1300">
        <v>8521</v>
      </c>
      <c r="H374" s="350" t="s">
        <v>5044</v>
      </c>
    </row>
    <row r="375" spans="1:8" x14ac:dyDescent="0.35">
      <c r="A375" s="350" t="s">
        <v>5040</v>
      </c>
      <c r="B375" s="350" t="s">
        <v>5041</v>
      </c>
      <c r="C375" s="350">
        <v>85</v>
      </c>
      <c r="D375" s="350" t="s">
        <v>5041</v>
      </c>
      <c r="E375" s="350">
        <v>852</v>
      </c>
      <c r="F375" s="350" t="s">
        <v>5043</v>
      </c>
      <c r="G375" s="1300">
        <v>8522</v>
      </c>
      <c r="H375" s="350" t="s">
        <v>5045</v>
      </c>
    </row>
    <row r="376" spans="1:8" x14ac:dyDescent="0.35">
      <c r="A376" s="350" t="s">
        <v>5040</v>
      </c>
      <c r="B376" s="350" t="s">
        <v>5041</v>
      </c>
      <c r="C376" s="350">
        <v>85</v>
      </c>
      <c r="D376" s="350" t="s">
        <v>5041</v>
      </c>
      <c r="E376" s="350">
        <v>853</v>
      </c>
      <c r="F376" s="350" t="s">
        <v>5046</v>
      </c>
      <c r="G376" s="1300">
        <v>8530</v>
      </c>
      <c r="H376" s="350" t="s">
        <v>5046</v>
      </c>
    </row>
    <row r="377" spans="1:8" x14ac:dyDescent="0.35">
      <c r="A377" s="350" t="s">
        <v>5040</v>
      </c>
      <c r="B377" s="350" t="s">
        <v>5041</v>
      </c>
      <c r="C377" s="350">
        <v>85</v>
      </c>
      <c r="D377" s="350" t="s">
        <v>5041</v>
      </c>
      <c r="E377" s="350">
        <v>854</v>
      </c>
      <c r="F377" s="350" t="s">
        <v>5047</v>
      </c>
      <c r="G377" s="1300">
        <v>8541</v>
      </c>
      <c r="H377" s="350" t="s">
        <v>5048</v>
      </c>
    </row>
    <row r="378" spans="1:8" x14ac:dyDescent="0.35">
      <c r="A378" s="350" t="s">
        <v>5040</v>
      </c>
      <c r="B378" s="350" t="s">
        <v>5041</v>
      </c>
      <c r="C378" s="350">
        <v>85</v>
      </c>
      <c r="D378" s="350" t="s">
        <v>5041</v>
      </c>
      <c r="E378" s="350">
        <v>854</v>
      </c>
      <c r="F378" s="350" t="s">
        <v>5047</v>
      </c>
      <c r="G378" s="1300">
        <v>8542</v>
      </c>
      <c r="H378" s="350" t="s">
        <v>5049</v>
      </c>
    </row>
    <row r="379" spans="1:8" x14ac:dyDescent="0.35">
      <c r="A379" s="350" t="s">
        <v>5040</v>
      </c>
      <c r="B379" s="350" t="s">
        <v>5041</v>
      </c>
      <c r="C379" s="350">
        <v>85</v>
      </c>
      <c r="D379" s="350" t="s">
        <v>5041</v>
      </c>
      <c r="E379" s="350">
        <v>854</v>
      </c>
      <c r="F379" s="350" t="s">
        <v>5047</v>
      </c>
      <c r="G379" s="1300">
        <v>8549</v>
      </c>
      <c r="H379" s="350" t="s">
        <v>5050</v>
      </c>
    </row>
    <row r="380" spans="1:8" x14ac:dyDescent="0.35">
      <c r="A380" s="350" t="s">
        <v>5040</v>
      </c>
      <c r="B380" s="350" t="s">
        <v>5041</v>
      </c>
      <c r="C380" s="350">
        <v>85</v>
      </c>
      <c r="D380" s="350" t="s">
        <v>5041</v>
      </c>
      <c r="E380" s="350">
        <v>855</v>
      </c>
      <c r="F380" s="350" t="s">
        <v>5051</v>
      </c>
      <c r="G380" s="1300">
        <v>8550</v>
      </c>
      <c r="H380" s="350" t="s">
        <v>5051</v>
      </c>
    </row>
    <row r="381" spans="1:8" x14ac:dyDescent="0.35">
      <c r="A381" s="350" t="s">
        <v>5052</v>
      </c>
      <c r="B381" s="350" t="s">
        <v>5053</v>
      </c>
      <c r="C381" s="350">
        <v>86</v>
      </c>
      <c r="D381" s="350" t="s">
        <v>5054</v>
      </c>
      <c r="E381" s="350">
        <v>861</v>
      </c>
      <c r="F381" s="350" t="s">
        <v>5055</v>
      </c>
      <c r="G381" s="1300">
        <v>8610</v>
      </c>
      <c r="H381" s="350" t="s">
        <v>5055</v>
      </c>
    </row>
    <row r="382" spans="1:8" x14ac:dyDescent="0.35">
      <c r="A382" s="350" t="s">
        <v>5052</v>
      </c>
      <c r="B382" s="350" t="s">
        <v>5053</v>
      </c>
      <c r="C382" s="350">
        <v>86</v>
      </c>
      <c r="D382" s="350" t="s">
        <v>5054</v>
      </c>
      <c r="E382" s="350">
        <v>862</v>
      </c>
      <c r="F382" s="350" t="s">
        <v>5056</v>
      </c>
      <c r="G382" s="1300">
        <v>8620</v>
      </c>
      <c r="H382" s="350" t="s">
        <v>5056</v>
      </c>
    </row>
    <row r="383" spans="1:8" x14ac:dyDescent="0.35">
      <c r="A383" s="350" t="s">
        <v>5052</v>
      </c>
      <c r="B383" s="350" t="s">
        <v>5053</v>
      </c>
      <c r="C383" s="350">
        <v>86</v>
      </c>
      <c r="D383" s="350" t="s">
        <v>5054</v>
      </c>
      <c r="E383" s="350">
        <v>869</v>
      </c>
      <c r="F383" s="350" t="s">
        <v>5057</v>
      </c>
      <c r="G383" s="1300">
        <v>8690</v>
      </c>
      <c r="H383" s="350" t="s">
        <v>5057</v>
      </c>
    </row>
    <row r="384" spans="1:8" x14ac:dyDescent="0.35">
      <c r="A384" s="350" t="s">
        <v>5052</v>
      </c>
      <c r="B384" s="350" t="s">
        <v>5053</v>
      </c>
      <c r="C384" s="350">
        <v>87</v>
      </c>
      <c r="D384" s="350" t="s">
        <v>5058</v>
      </c>
      <c r="E384" s="350">
        <v>871</v>
      </c>
      <c r="F384" s="350" t="s">
        <v>5059</v>
      </c>
      <c r="G384" s="1300">
        <v>8710</v>
      </c>
      <c r="H384" s="350" t="s">
        <v>5059</v>
      </c>
    </row>
    <row r="385" spans="1:8" x14ac:dyDescent="0.35">
      <c r="A385" s="350" t="s">
        <v>5052</v>
      </c>
      <c r="B385" s="350" t="s">
        <v>5053</v>
      </c>
      <c r="C385" s="350">
        <v>87</v>
      </c>
      <c r="D385" s="350" t="s">
        <v>5058</v>
      </c>
      <c r="E385" s="350">
        <v>872</v>
      </c>
      <c r="F385" s="350" t="s">
        <v>5060</v>
      </c>
      <c r="G385" s="1300">
        <v>8720</v>
      </c>
      <c r="H385" s="350" t="s">
        <v>5060</v>
      </c>
    </row>
    <row r="386" spans="1:8" x14ac:dyDescent="0.35">
      <c r="A386" s="350" t="s">
        <v>5052</v>
      </c>
      <c r="B386" s="350" t="s">
        <v>5053</v>
      </c>
      <c r="C386" s="350">
        <v>87</v>
      </c>
      <c r="D386" s="350" t="s">
        <v>5058</v>
      </c>
      <c r="E386" s="350">
        <v>873</v>
      </c>
      <c r="F386" s="350" t="s">
        <v>5061</v>
      </c>
      <c r="G386" s="1300">
        <v>8730</v>
      </c>
      <c r="H386" s="350" t="s">
        <v>5061</v>
      </c>
    </row>
    <row r="387" spans="1:8" x14ac:dyDescent="0.35">
      <c r="A387" s="350" t="s">
        <v>5052</v>
      </c>
      <c r="B387" s="350" t="s">
        <v>5053</v>
      </c>
      <c r="C387" s="350">
        <v>87</v>
      </c>
      <c r="D387" s="350" t="s">
        <v>5058</v>
      </c>
      <c r="E387" s="350">
        <v>879</v>
      </c>
      <c r="F387" s="350" t="s">
        <v>5062</v>
      </c>
      <c r="G387" s="1300">
        <v>8790</v>
      </c>
      <c r="H387" s="350" t="s">
        <v>5062</v>
      </c>
    </row>
    <row r="388" spans="1:8" x14ac:dyDescent="0.35">
      <c r="A388" s="350" t="s">
        <v>5052</v>
      </c>
      <c r="B388" s="350" t="s">
        <v>5053</v>
      </c>
      <c r="C388" s="350">
        <v>88</v>
      </c>
      <c r="D388" s="350" t="s">
        <v>5063</v>
      </c>
      <c r="E388" s="350">
        <v>881</v>
      </c>
      <c r="F388" s="350" t="s">
        <v>5064</v>
      </c>
      <c r="G388" s="1300">
        <v>8810</v>
      </c>
      <c r="H388" s="350" t="s">
        <v>5064</v>
      </c>
    </row>
    <row r="389" spans="1:8" x14ac:dyDescent="0.35">
      <c r="A389" s="350" t="s">
        <v>5052</v>
      </c>
      <c r="B389" s="350" t="s">
        <v>5053</v>
      </c>
      <c r="C389" s="350">
        <v>88</v>
      </c>
      <c r="D389" s="350" t="s">
        <v>5063</v>
      </c>
      <c r="E389" s="350">
        <v>889</v>
      </c>
      <c r="F389" s="350" t="s">
        <v>5065</v>
      </c>
      <c r="G389" s="1300">
        <v>8890</v>
      </c>
      <c r="H389" s="350" t="s">
        <v>5065</v>
      </c>
    </row>
    <row r="390" spans="1:8" x14ac:dyDescent="0.35">
      <c r="A390" s="350" t="s">
        <v>5066</v>
      </c>
      <c r="B390" s="350" t="s">
        <v>5067</v>
      </c>
      <c r="C390" s="350">
        <v>90</v>
      </c>
      <c r="D390" s="350" t="s">
        <v>5068</v>
      </c>
      <c r="E390" s="350">
        <v>900</v>
      </c>
      <c r="F390" s="350" t="s">
        <v>5068</v>
      </c>
      <c r="G390" s="1300">
        <v>9000</v>
      </c>
      <c r="H390" s="350" t="s">
        <v>5068</v>
      </c>
    </row>
    <row r="391" spans="1:8" x14ac:dyDescent="0.35">
      <c r="A391" s="350" t="s">
        <v>5066</v>
      </c>
      <c r="B391" s="350" t="s">
        <v>5067</v>
      </c>
      <c r="C391" s="350">
        <v>91</v>
      </c>
      <c r="D391" s="350" t="s">
        <v>5069</v>
      </c>
      <c r="E391" s="350">
        <v>910</v>
      </c>
      <c r="F391" s="350" t="s">
        <v>5069</v>
      </c>
      <c r="G391" s="1300">
        <v>9101</v>
      </c>
      <c r="H391" s="350" t="s">
        <v>5070</v>
      </c>
    </row>
    <row r="392" spans="1:8" x14ac:dyDescent="0.35">
      <c r="A392" s="350" t="s">
        <v>5066</v>
      </c>
      <c r="B392" s="350" t="s">
        <v>5067</v>
      </c>
      <c r="C392" s="350">
        <v>91</v>
      </c>
      <c r="D392" s="350" t="s">
        <v>5069</v>
      </c>
      <c r="E392" s="350">
        <v>910</v>
      </c>
      <c r="F392" s="350" t="s">
        <v>5069</v>
      </c>
      <c r="G392" s="1300">
        <v>9102</v>
      </c>
      <c r="H392" s="350" t="s">
        <v>5071</v>
      </c>
    </row>
    <row r="393" spans="1:8" x14ac:dyDescent="0.35">
      <c r="A393" s="350" t="s">
        <v>5066</v>
      </c>
      <c r="B393" s="350" t="s">
        <v>5067</v>
      </c>
      <c r="C393" s="350">
        <v>91</v>
      </c>
      <c r="D393" s="350" t="s">
        <v>5069</v>
      </c>
      <c r="E393" s="350">
        <v>910</v>
      </c>
      <c r="F393" s="350" t="s">
        <v>5069</v>
      </c>
      <c r="G393" s="1300">
        <v>9103</v>
      </c>
      <c r="H393" s="350" t="s">
        <v>5072</v>
      </c>
    </row>
    <row r="394" spans="1:8" x14ac:dyDescent="0.35">
      <c r="A394" s="350" t="s">
        <v>5066</v>
      </c>
      <c r="B394" s="350" t="s">
        <v>5067</v>
      </c>
      <c r="C394" s="350">
        <v>92</v>
      </c>
      <c r="D394" s="350" t="s">
        <v>5073</v>
      </c>
      <c r="E394" s="350">
        <v>920</v>
      </c>
      <c r="F394" s="350" t="s">
        <v>5073</v>
      </c>
      <c r="G394" s="1300">
        <v>9200</v>
      </c>
      <c r="H394" s="350" t="s">
        <v>5073</v>
      </c>
    </row>
    <row r="395" spans="1:8" x14ac:dyDescent="0.35">
      <c r="A395" s="350" t="s">
        <v>5066</v>
      </c>
      <c r="B395" s="350" t="s">
        <v>5067</v>
      </c>
      <c r="C395" s="350">
        <v>93</v>
      </c>
      <c r="D395" s="350" t="s">
        <v>5074</v>
      </c>
      <c r="E395" s="350">
        <v>931</v>
      </c>
      <c r="F395" s="350" t="s">
        <v>5075</v>
      </c>
      <c r="G395" s="1300">
        <v>9311</v>
      </c>
      <c r="H395" s="350" t="s">
        <v>5076</v>
      </c>
    </row>
    <row r="396" spans="1:8" x14ac:dyDescent="0.35">
      <c r="A396" s="350" t="s">
        <v>5066</v>
      </c>
      <c r="B396" s="350" t="s">
        <v>5067</v>
      </c>
      <c r="C396" s="350">
        <v>93</v>
      </c>
      <c r="D396" s="350" t="s">
        <v>5074</v>
      </c>
      <c r="E396" s="350">
        <v>931</v>
      </c>
      <c r="F396" s="350" t="s">
        <v>5075</v>
      </c>
      <c r="G396" s="1300">
        <v>9312</v>
      </c>
      <c r="H396" s="350" t="s">
        <v>5077</v>
      </c>
    </row>
    <row r="397" spans="1:8" x14ac:dyDescent="0.35">
      <c r="A397" s="350" t="s">
        <v>5066</v>
      </c>
      <c r="B397" s="350" t="s">
        <v>5067</v>
      </c>
      <c r="C397" s="350">
        <v>93</v>
      </c>
      <c r="D397" s="350" t="s">
        <v>5074</v>
      </c>
      <c r="E397" s="350">
        <v>931</v>
      </c>
      <c r="F397" s="350" t="s">
        <v>5075</v>
      </c>
      <c r="G397" s="1300">
        <v>9319</v>
      </c>
      <c r="H397" s="350" t="s">
        <v>5078</v>
      </c>
    </row>
    <row r="398" spans="1:8" x14ac:dyDescent="0.35">
      <c r="A398" s="350" t="s">
        <v>5066</v>
      </c>
      <c r="B398" s="350" t="s">
        <v>5067</v>
      </c>
      <c r="C398" s="350">
        <v>93</v>
      </c>
      <c r="D398" s="350" t="s">
        <v>5074</v>
      </c>
      <c r="E398" s="350">
        <v>932</v>
      </c>
      <c r="F398" s="350" t="s">
        <v>5079</v>
      </c>
      <c r="G398" s="1300">
        <v>9321</v>
      </c>
      <c r="H398" s="350" t="s">
        <v>5080</v>
      </c>
    </row>
    <row r="399" spans="1:8" x14ac:dyDescent="0.35">
      <c r="A399" s="350" t="s">
        <v>5066</v>
      </c>
      <c r="B399" s="350" t="s">
        <v>5067</v>
      </c>
      <c r="C399" s="350">
        <v>93</v>
      </c>
      <c r="D399" s="350" t="s">
        <v>5074</v>
      </c>
      <c r="E399" s="350">
        <v>932</v>
      </c>
      <c r="F399" s="350" t="s">
        <v>5079</v>
      </c>
      <c r="G399" s="1300">
        <v>9329</v>
      </c>
      <c r="H399" s="350" t="s">
        <v>5081</v>
      </c>
    </row>
    <row r="400" spans="1:8" x14ac:dyDescent="0.35">
      <c r="A400" s="350" t="s">
        <v>5082</v>
      </c>
      <c r="B400" s="350" t="s">
        <v>5083</v>
      </c>
      <c r="C400" s="350">
        <v>94</v>
      </c>
      <c r="D400" s="350" t="s">
        <v>5084</v>
      </c>
      <c r="E400" s="350">
        <v>941</v>
      </c>
      <c r="F400" s="350" t="s">
        <v>5085</v>
      </c>
      <c r="G400" s="1300">
        <v>9411</v>
      </c>
      <c r="H400" s="350" t="s">
        <v>5086</v>
      </c>
    </row>
    <row r="401" spans="1:8" x14ac:dyDescent="0.35">
      <c r="A401" s="350" t="s">
        <v>5082</v>
      </c>
      <c r="B401" s="350" t="s">
        <v>5083</v>
      </c>
      <c r="C401" s="350">
        <v>94</v>
      </c>
      <c r="D401" s="350" t="s">
        <v>5084</v>
      </c>
      <c r="E401" s="350">
        <v>941</v>
      </c>
      <c r="F401" s="350" t="s">
        <v>5085</v>
      </c>
      <c r="G401" s="1300">
        <v>9412</v>
      </c>
      <c r="H401" s="350" t="s">
        <v>5087</v>
      </c>
    </row>
    <row r="402" spans="1:8" x14ac:dyDescent="0.35">
      <c r="A402" s="350" t="s">
        <v>5082</v>
      </c>
      <c r="B402" s="350" t="s">
        <v>5083</v>
      </c>
      <c r="C402" s="350">
        <v>94</v>
      </c>
      <c r="D402" s="350" t="s">
        <v>5084</v>
      </c>
      <c r="E402" s="350">
        <v>942</v>
      </c>
      <c r="F402" s="350" t="s">
        <v>5088</v>
      </c>
      <c r="G402" s="1300">
        <v>9420</v>
      </c>
      <c r="H402" s="350" t="s">
        <v>5088</v>
      </c>
    </row>
    <row r="403" spans="1:8" x14ac:dyDescent="0.35">
      <c r="A403" s="350" t="s">
        <v>5082</v>
      </c>
      <c r="B403" s="350" t="s">
        <v>5083</v>
      </c>
      <c r="C403" s="350">
        <v>94</v>
      </c>
      <c r="D403" s="350" t="s">
        <v>5084</v>
      </c>
      <c r="E403" s="350">
        <v>949</v>
      </c>
      <c r="F403" s="350" t="s">
        <v>5089</v>
      </c>
      <c r="G403" s="1300">
        <v>9491</v>
      </c>
      <c r="H403" s="350" t="s">
        <v>5090</v>
      </c>
    </row>
    <row r="404" spans="1:8" x14ac:dyDescent="0.35">
      <c r="A404" s="350" t="s">
        <v>5082</v>
      </c>
      <c r="B404" s="350" t="s">
        <v>5083</v>
      </c>
      <c r="C404" s="350">
        <v>94</v>
      </c>
      <c r="D404" s="350" t="s">
        <v>5084</v>
      </c>
      <c r="E404" s="350">
        <v>949</v>
      </c>
      <c r="F404" s="350" t="s">
        <v>5089</v>
      </c>
      <c r="G404" s="1300">
        <v>9492</v>
      </c>
      <c r="H404" s="350" t="s">
        <v>5091</v>
      </c>
    </row>
    <row r="405" spans="1:8" x14ac:dyDescent="0.35">
      <c r="A405" s="350" t="s">
        <v>5082</v>
      </c>
      <c r="B405" s="350" t="s">
        <v>5083</v>
      </c>
      <c r="C405" s="350">
        <v>94</v>
      </c>
      <c r="D405" s="350" t="s">
        <v>5084</v>
      </c>
      <c r="E405" s="350">
        <v>949</v>
      </c>
      <c r="F405" s="350" t="s">
        <v>5089</v>
      </c>
      <c r="G405" s="1300">
        <v>9499</v>
      </c>
      <c r="H405" s="350" t="s">
        <v>5092</v>
      </c>
    </row>
    <row r="406" spans="1:8" x14ac:dyDescent="0.35">
      <c r="A406" s="350" t="s">
        <v>5082</v>
      </c>
      <c r="B406" s="350" t="s">
        <v>5083</v>
      </c>
      <c r="C406" s="350">
        <v>95</v>
      </c>
      <c r="D406" s="350" t="s">
        <v>5093</v>
      </c>
      <c r="E406" s="350">
        <v>951</v>
      </c>
      <c r="F406" s="350" t="s">
        <v>5094</v>
      </c>
      <c r="G406" s="1300">
        <v>9511</v>
      </c>
      <c r="H406" s="350" t="s">
        <v>5095</v>
      </c>
    </row>
    <row r="407" spans="1:8" x14ac:dyDescent="0.35">
      <c r="A407" s="350" t="s">
        <v>5082</v>
      </c>
      <c r="B407" s="350" t="s">
        <v>5083</v>
      </c>
      <c r="C407" s="350">
        <v>95</v>
      </c>
      <c r="D407" s="350" t="s">
        <v>5093</v>
      </c>
      <c r="E407" s="350">
        <v>951</v>
      </c>
      <c r="F407" s="350" t="s">
        <v>5094</v>
      </c>
      <c r="G407" s="1300">
        <v>9512</v>
      </c>
      <c r="H407" s="350" t="s">
        <v>5096</v>
      </c>
    </row>
    <row r="408" spans="1:8" x14ac:dyDescent="0.35">
      <c r="A408" s="350" t="s">
        <v>5082</v>
      </c>
      <c r="B408" s="350" t="s">
        <v>5083</v>
      </c>
      <c r="C408" s="350">
        <v>95</v>
      </c>
      <c r="D408" s="350" t="s">
        <v>5093</v>
      </c>
      <c r="E408" s="350">
        <v>952</v>
      </c>
      <c r="F408" s="350" t="s">
        <v>5097</v>
      </c>
      <c r="G408" s="1300">
        <v>9521</v>
      </c>
      <c r="H408" s="350" t="s">
        <v>5098</v>
      </c>
    </row>
    <row r="409" spans="1:8" x14ac:dyDescent="0.35">
      <c r="A409" s="350" t="s">
        <v>5082</v>
      </c>
      <c r="B409" s="350" t="s">
        <v>5083</v>
      </c>
      <c r="C409" s="350">
        <v>95</v>
      </c>
      <c r="D409" s="350" t="s">
        <v>5093</v>
      </c>
      <c r="E409" s="350">
        <v>952</v>
      </c>
      <c r="F409" s="350" t="s">
        <v>5097</v>
      </c>
      <c r="G409" s="1300">
        <v>9522</v>
      </c>
      <c r="H409" s="350" t="s">
        <v>5099</v>
      </c>
    </row>
    <row r="410" spans="1:8" x14ac:dyDescent="0.35">
      <c r="A410" s="350" t="s">
        <v>5082</v>
      </c>
      <c r="B410" s="350" t="s">
        <v>5083</v>
      </c>
      <c r="C410" s="350">
        <v>95</v>
      </c>
      <c r="D410" s="350" t="s">
        <v>5093</v>
      </c>
      <c r="E410" s="350">
        <v>952</v>
      </c>
      <c r="F410" s="350" t="s">
        <v>5097</v>
      </c>
      <c r="G410" s="1300">
        <v>9523</v>
      </c>
      <c r="H410" s="350" t="s">
        <v>5100</v>
      </c>
    </row>
    <row r="411" spans="1:8" x14ac:dyDescent="0.35">
      <c r="A411" s="350" t="s">
        <v>5082</v>
      </c>
      <c r="B411" s="350" t="s">
        <v>5083</v>
      </c>
      <c r="C411" s="350">
        <v>95</v>
      </c>
      <c r="D411" s="350" t="s">
        <v>5093</v>
      </c>
      <c r="E411" s="350">
        <v>952</v>
      </c>
      <c r="F411" s="350" t="s">
        <v>5097</v>
      </c>
      <c r="G411" s="1300">
        <v>9524</v>
      </c>
      <c r="H411" s="350" t="s">
        <v>5101</v>
      </c>
    </row>
    <row r="412" spans="1:8" x14ac:dyDescent="0.35">
      <c r="A412" s="350" t="s">
        <v>5082</v>
      </c>
      <c r="B412" s="350" t="s">
        <v>5083</v>
      </c>
      <c r="C412" s="350">
        <v>95</v>
      </c>
      <c r="D412" s="350" t="s">
        <v>5093</v>
      </c>
      <c r="E412" s="350">
        <v>952</v>
      </c>
      <c r="F412" s="350" t="s">
        <v>5097</v>
      </c>
      <c r="G412" s="1300">
        <v>9529</v>
      </c>
      <c r="H412" s="350" t="s">
        <v>5102</v>
      </c>
    </row>
    <row r="413" spans="1:8" x14ac:dyDescent="0.35">
      <c r="A413" s="350" t="s">
        <v>5082</v>
      </c>
      <c r="B413" s="350" t="s">
        <v>5083</v>
      </c>
      <c r="C413" s="350">
        <v>96</v>
      </c>
      <c r="D413" s="350" t="s">
        <v>5103</v>
      </c>
      <c r="E413" s="350">
        <v>960</v>
      </c>
      <c r="F413" s="350" t="s">
        <v>5103</v>
      </c>
      <c r="G413" s="1300">
        <v>9601</v>
      </c>
      <c r="H413" s="350" t="s">
        <v>5104</v>
      </c>
    </row>
    <row r="414" spans="1:8" x14ac:dyDescent="0.35">
      <c r="A414" s="350" t="s">
        <v>5082</v>
      </c>
      <c r="B414" s="350" t="s">
        <v>5083</v>
      </c>
      <c r="C414" s="350">
        <v>96</v>
      </c>
      <c r="D414" s="350" t="s">
        <v>5103</v>
      </c>
      <c r="E414" s="350">
        <v>960</v>
      </c>
      <c r="F414" s="350" t="s">
        <v>5103</v>
      </c>
      <c r="G414" s="1300">
        <v>9602</v>
      </c>
      <c r="H414" s="350" t="s">
        <v>5105</v>
      </c>
    </row>
    <row r="415" spans="1:8" x14ac:dyDescent="0.35">
      <c r="A415" s="350" t="s">
        <v>5082</v>
      </c>
      <c r="B415" s="350" t="s">
        <v>5083</v>
      </c>
      <c r="C415" s="350">
        <v>96</v>
      </c>
      <c r="D415" s="350" t="s">
        <v>5103</v>
      </c>
      <c r="E415" s="350">
        <v>960</v>
      </c>
      <c r="F415" s="350" t="s">
        <v>5103</v>
      </c>
      <c r="G415" s="1300">
        <v>9603</v>
      </c>
      <c r="H415" s="350" t="s">
        <v>5106</v>
      </c>
    </row>
    <row r="416" spans="1:8" x14ac:dyDescent="0.35">
      <c r="A416" s="350" t="s">
        <v>5082</v>
      </c>
      <c r="B416" s="350" t="s">
        <v>5083</v>
      </c>
      <c r="C416" s="350">
        <v>96</v>
      </c>
      <c r="D416" s="350" t="s">
        <v>5103</v>
      </c>
      <c r="E416" s="350">
        <v>960</v>
      </c>
      <c r="F416" s="350" t="s">
        <v>5103</v>
      </c>
      <c r="G416" s="1300">
        <v>9609</v>
      </c>
      <c r="H416" s="350" t="s">
        <v>5107</v>
      </c>
    </row>
    <row r="417" spans="1:8" x14ac:dyDescent="0.35">
      <c r="A417" s="350" t="s">
        <v>5108</v>
      </c>
      <c r="B417" s="350" t="s">
        <v>5109</v>
      </c>
      <c r="C417" s="350">
        <v>97</v>
      </c>
      <c r="D417" s="350" t="s">
        <v>5110</v>
      </c>
      <c r="E417" s="350">
        <v>970</v>
      </c>
      <c r="F417" s="350" t="s">
        <v>5110</v>
      </c>
      <c r="G417" s="1300">
        <v>9700</v>
      </c>
      <c r="H417" s="350" t="s">
        <v>5110</v>
      </c>
    </row>
    <row r="419" spans="1:8" x14ac:dyDescent="0.35">
      <c r="A419" s="350" t="s">
        <v>5113</v>
      </c>
    </row>
  </sheetData>
  <autoFilter ref="A2:H417"/>
  <mergeCells count="1">
    <mergeCell ref="A1:H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dimension ref="A1:I47"/>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54296875" style="20" customWidth="1"/>
    <col min="2" max="2" width="19.81640625" style="20" customWidth="1"/>
    <col min="3" max="3" width="104.1796875" style="20" customWidth="1"/>
    <col min="4" max="16384" width="11.453125" style="20"/>
  </cols>
  <sheetData>
    <row r="1" spans="1:9" s="177" customFormat="1" ht="15.75" customHeight="1" x14ac:dyDescent="0.35">
      <c r="B1" s="178"/>
      <c r="F1" s="178"/>
    </row>
    <row r="2" spans="1:9" s="177" customFormat="1" ht="15.75" customHeight="1" x14ac:dyDescent="0.35">
      <c r="B2" s="178"/>
      <c r="C2" s="179" t="s">
        <v>254</v>
      </c>
      <c r="F2" s="178"/>
    </row>
    <row r="3" spans="1:9" s="177" customFormat="1" ht="15.75" customHeight="1" x14ac:dyDescent="0.4">
      <c r="B3" s="178"/>
      <c r="C3" s="180"/>
      <c r="F3" s="178"/>
    </row>
    <row r="4" spans="1:9" s="177" customFormat="1" ht="15.75" customHeight="1" x14ac:dyDescent="0.35">
      <c r="B4" s="178"/>
      <c r="C4" s="179" t="s">
        <v>255</v>
      </c>
      <c r="F4" s="178"/>
    </row>
    <row r="5" spans="1:9" s="177" customFormat="1" ht="15.75" customHeight="1" x14ac:dyDescent="0.35">
      <c r="B5" s="178"/>
      <c r="C5" s="181"/>
      <c r="D5" s="178"/>
      <c r="E5" s="182"/>
      <c r="F5" s="178"/>
    </row>
    <row r="6" spans="1:9" ht="20.149999999999999" customHeight="1" x14ac:dyDescent="0.35">
      <c r="A6" s="23" t="s">
        <v>32</v>
      </c>
    </row>
    <row r="7" spans="1:9" ht="18.5" x14ac:dyDescent="0.35">
      <c r="B7" s="1497" t="s">
        <v>5</v>
      </c>
      <c r="C7" s="1497"/>
      <c r="D7" s="1497"/>
    </row>
    <row r="8" spans="1:9" ht="12" customHeight="1" x14ac:dyDescent="0.35"/>
    <row r="9" spans="1:9" ht="18.5" x14ac:dyDescent="0.35">
      <c r="B9" s="1496" t="s">
        <v>79</v>
      </c>
      <c r="C9" s="1496"/>
    </row>
    <row r="10" spans="1:9" x14ac:dyDescent="0.35">
      <c r="F10" s="22"/>
    </row>
    <row r="11" spans="1:9" x14ac:dyDescent="0.35">
      <c r="B11" s="1495" t="s">
        <v>80</v>
      </c>
      <c r="C11" s="1495"/>
      <c r="F11" s="22"/>
    </row>
    <row r="12" spans="1:9" ht="16" thickBot="1" x14ac:dyDescent="0.4">
      <c r="B12" s="380"/>
      <c r="C12" s="381"/>
      <c r="F12" s="22"/>
    </row>
    <row r="13" spans="1:9" ht="16" thickBot="1" x14ac:dyDescent="0.4">
      <c r="A13" s="21"/>
      <c r="B13" s="60" t="s">
        <v>81</v>
      </c>
      <c r="C13" s="382" t="s">
        <v>1527</v>
      </c>
      <c r="D13" s="1228"/>
      <c r="E13" s="123"/>
      <c r="F13" s="124"/>
      <c r="G13" s="124"/>
      <c r="H13" s="124"/>
      <c r="I13" s="124"/>
    </row>
    <row r="14" spans="1:9" ht="16" thickBot="1" x14ac:dyDescent="0.4">
      <c r="A14" s="21"/>
      <c r="B14" s="60" t="s">
        <v>88</v>
      </c>
      <c r="C14" s="383" t="s">
        <v>3126</v>
      </c>
      <c r="D14" s="1228"/>
      <c r="E14" s="123"/>
      <c r="F14" s="124"/>
      <c r="G14" s="124"/>
      <c r="H14" s="124"/>
      <c r="I14" s="124"/>
    </row>
    <row r="15" spans="1:9" ht="16" thickBot="1" x14ac:dyDescent="0.4">
      <c r="B15" s="60" t="s">
        <v>448</v>
      </c>
      <c r="C15" s="383" t="s">
        <v>3127</v>
      </c>
      <c r="D15" s="1228"/>
      <c r="E15" s="123"/>
      <c r="F15" s="124"/>
      <c r="G15" s="124"/>
      <c r="H15" s="124"/>
      <c r="I15" s="124"/>
    </row>
    <row r="16" spans="1:9" x14ac:dyDescent="0.35">
      <c r="B16" s="380"/>
      <c r="C16" s="380"/>
      <c r="D16" s="123"/>
      <c r="E16" s="123"/>
      <c r="F16" s="124"/>
      <c r="G16" s="124"/>
      <c r="H16" s="124"/>
      <c r="I16" s="124"/>
    </row>
    <row r="17" spans="2:9" ht="18.5" x14ac:dyDescent="0.35">
      <c r="B17" s="1496" t="s">
        <v>329</v>
      </c>
      <c r="C17" s="1496"/>
      <c r="D17" s="123"/>
      <c r="E17" s="123"/>
      <c r="F17" s="124"/>
      <c r="G17" s="124"/>
      <c r="H17" s="124"/>
      <c r="I17" s="124"/>
    </row>
    <row r="18" spans="2:9" x14ac:dyDescent="0.35">
      <c r="B18" s="381"/>
      <c r="C18" s="381"/>
      <c r="D18" s="123"/>
      <c r="E18" s="123"/>
      <c r="F18" s="124"/>
      <c r="G18" s="124"/>
      <c r="H18" s="124"/>
      <c r="I18" s="124"/>
    </row>
    <row r="19" spans="2:9" x14ac:dyDescent="0.35">
      <c r="B19" s="1495" t="s">
        <v>97</v>
      </c>
      <c r="C19" s="1495"/>
      <c r="D19" s="123"/>
      <c r="E19" s="123"/>
      <c r="F19" s="124"/>
      <c r="G19" s="124"/>
      <c r="H19" s="124"/>
      <c r="I19" s="124"/>
    </row>
    <row r="20" spans="2:9" ht="16" thickBot="1" x14ac:dyDescent="0.4">
      <c r="B20" s="381"/>
      <c r="C20" s="381"/>
      <c r="D20" s="123"/>
      <c r="E20" s="123"/>
      <c r="F20" s="124"/>
      <c r="G20" s="124"/>
      <c r="H20" s="124"/>
      <c r="I20" s="124"/>
    </row>
    <row r="21" spans="2:9" ht="16" thickBot="1" x14ac:dyDescent="0.4">
      <c r="B21" s="60" t="s">
        <v>597</v>
      </c>
      <c r="C21" s="384" t="s">
        <v>3128</v>
      </c>
      <c r="D21" s="1228"/>
      <c r="E21" s="123"/>
      <c r="F21" s="124"/>
      <c r="G21" s="124"/>
      <c r="H21" s="124"/>
      <c r="I21" s="124"/>
    </row>
    <row r="22" spans="2:9" ht="16" thickBot="1" x14ac:dyDescent="0.4">
      <c r="B22" s="60" t="s">
        <v>98</v>
      </c>
      <c r="C22" s="384" t="s">
        <v>3620</v>
      </c>
      <c r="D22" s="1228"/>
      <c r="E22" s="123"/>
      <c r="F22" s="124"/>
      <c r="G22" s="124"/>
      <c r="H22" s="124"/>
      <c r="I22" s="124"/>
    </row>
    <row r="23" spans="2:9" ht="16" thickBot="1" x14ac:dyDescent="0.4">
      <c r="B23" s="60" t="s">
        <v>99</v>
      </c>
      <c r="C23" s="384" t="s">
        <v>3130</v>
      </c>
      <c r="D23" s="1228"/>
      <c r="E23" s="123"/>
      <c r="F23" s="124"/>
      <c r="G23" s="124"/>
      <c r="H23" s="124"/>
      <c r="I23" s="124"/>
    </row>
    <row r="24" spans="2:9" ht="16" thickBot="1" x14ac:dyDescent="0.4">
      <c r="B24" s="60" t="s">
        <v>100</v>
      </c>
      <c r="C24" s="384" t="s">
        <v>3131</v>
      </c>
      <c r="D24" s="1228"/>
      <c r="E24" s="123"/>
      <c r="F24" s="124"/>
      <c r="G24" s="124"/>
      <c r="H24" s="124"/>
      <c r="I24" s="124"/>
    </row>
    <row r="25" spans="2:9" ht="16" thickBot="1" x14ac:dyDescent="0.4">
      <c r="B25" s="60" t="s">
        <v>2497</v>
      </c>
      <c r="C25" s="384" t="s">
        <v>3132</v>
      </c>
      <c r="D25" s="1228"/>
      <c r="E25" s="123"/>
      <c r="F25" s="124"/>
      <c r="G25" s="124"/>
      <c r="H25" s="124"/>
      <c r="I25" s="124"/>
    </row>
    <row r="26" spans="2:9" ht="16" thickBot="1" x14ac:dyDescent="0.4">
      <c r="B26" s="60" t="s">
        <v>102</v>
      </c>
      <c r="C26" s="384" t="s">
        <v>3133</v>
      </c>
      <c r="D26" s="1228"/>
      <c r="E26" s="123"/>
      <c r="F26" s="124"/>
      <c r="G26" s="124"/>
      <c r="H26" s="124"/>
      <c r="I26" s="124"/>
    </row>
    <row r="27" spans="2:9" ht="16" thickBot="1" x14ac:dyDescent="0.4">
      <c r="B27" s="60" t="s">
        <v>103</v>
      </c>
      <c r="C27" s="384" t="s">
        <v>3134</v>
      </c>
      <c r="D27" s="1228"/>
      <c r="E27" s="123"/>
      <c r="F27" s="124"/>
      <c r="G27" s="124"/>
      <c r="H27" s="124"/>
      <c r="I27" s="124"/>
    </row>
    <row r="28" spans="2:9" x14ac:dyDescent="0.35">
      <c r="D28" s="124"/>
      <c r="E28" s="124"/>
      <c r="F28" s="124"/>
      <c r="G28" s="124"/>
      <c r="H28" s="124"/>
      <c r="I28" s="124"/>
    </row>
    <row r="29" spans="2:9" x14ac:dyDescent="0.35">
      <c r="D29" s="124"/>
      <c r="E29" s="124"/>
      <c r="F29" s="124"/>
      <c r="G29" s="124"/>
      <c r="H29" s="124"/>
      <c r="I29" s="124"/>
    </row>
    <row r="30" spans="2:9" x14ac:dyDescent="0.35">
      <c r="D30" s="124"/>
      <c r="E30" s="124"/>
      <c r="F30" s="124"/>
      <c r="G30" s="124"/>
      <c r="H30" s="124"/>
      <c r="I30" s="124"/>
    </row>
    <row r="31" spans="2:9" x14ac:dyDescent="0.35">
      <c r="D31" s="124"/>
      <c r="E31" s="124"/>
      <c r="F31" s="124"/>
      <c r="G31" s="124"/>
      <c r="H31" s="124"/>
      <c r="I31" s="124"/>
    </row>
    <row r="32" spans="2:9" x14ac:dyDescent="0.35">
      <c r="D32" s="124"/>
      <c r="E32" s="124"/>
      <c r="F32" s="124"/>
      <c r="G32" s="124"/>
      <c r="H32" s="124"/>
      <c r="I32" s="124"/>
    </row>
    <row r="33" spans="4:9" x14ac:dyDescent="0.35">
      <c r="D33" s="124"/>
      <c r="E33" s="124"/>
      <c r="F33" s="124"/>
      <c r="G33" s="124"/>
      <c r="H33" s="124"/>
      <c r="I33" s="124"/>
    </row>
    <row r="34" spans="4:9" x14ac:dyDescent="0.35">
      <c r="D34" s="124"/>
      <c r="E34" s="124"/>
      <c r="F34" s="124"/>
      <c r="G34" s="124"/>
      <c r="H34" s="124"/>
      <c r="I34" s="124"/>
    </row>
    <row r="35" spans="4:9" x14ac:dyDescent="0.35">
      <c r="D35" s="124"/>
      <c r="E35" s="124"/>
      <c r="F35" s="124"/>
      <c r="G35" s="124"/>
      <c r="H35" s="124"/>
      <c r="I35" s="124"/>
    </row>
    <row r="36" spans="4:9" x14ac:dyDescent="0.35">
      <c r="D36" s="124"/>
      <c r="E36" s="124"/>
      <c r="F36" s="124"/>
      <c r="G36" s="124"/>
      <c r="H36" s="124"/>
      <c r="I36" s="124"/>
    </row>
    <row r="37" spans="4:9" x14ac:dyDescent="0.35">
      <c r="D37" s="124"/>
      <c r="E37" s="124"/>
      <c r="F37" s="124"/>
      <c r="G37" s="124"/>
      <c r="H37" s="124"/>
      <c r="I37" s="124"/>
    </row>
    <row r="38" spans="4:9" x14ac:dyDescent="0.35">
      <c r="D38" s="124"/>
      <c r="E38" s="124"/>
      <c r="F38" s="124"/>
      <c r="G38" s="124"/>
      <c r="H38" s="124"/>
      <c r="I38" s="124"/>
    </row>
    <row r="39" spans="4:9" x14ac:dyDescent="0.35">
      <c r="D39" s="124"/>
      <c r="E39" s="124"/>
      <c r="F39" s="124"/>
      <c r="G39" s="124"/>
      <c r="H39" s="124"/>
      <c r="I39" s="124"/>
    </row>
    <row r="40" spans="4:9" x14ac:dyDescent="0.35">
      <c r="D40" s="124"/>
      <c r="E40" s="124"/>
      <c r="F40" s="124"/>
      <c r="G40" s="124"/>
      <c r="H40" s="124"/>
      <c r="I40" s="124"/>
    </row>
    <row r="41" spans="4:9" x14ac:dyDescent="0.35">
      <c r="D41" s="124"/>
      <c r="E41" s="124"/>
      <c r="F41" s="124"/>
      <c r="G41" s="124"/>
      <c r="H41" s="124"/>
      <c r="I41" s="124"/>
    </row>
    <row r="42" spans="4:9" x14ac:dyDescent="0.35">
      <c r="D42" s="124"/>
      <c r="E42" s="124"/>
      <c r="F42" s="124"/>
      <c r="G42" s="124"/>
      <c r="H42" s="124"/>
      <c r="I42" s="124"/>
    </row>
    <row r="43" spans="4:9" x14ac:dyDescent="0.35">
      <c r="D43" s="124"/>
      <c r="E43" s="124"/>
      <c r="F43" s="124"/>
      <c r="G43" s="124"/>
      <c r="H43" s="124"/>
      <c r="I43" s="124"/>
    </row>
    <row r="44" spans="4:9" x14ac:dyDescent="0.35">
      <c r="D44" s="124"/>
      <c r="E44" s="124"/>
      <c r="F44" s="124"/>
      <c r="G44" s="124"/>
      <c r="H44" s="124"/>
      <c r="I44" s="124"/>
    </row>
    <row r="45" spans="4:9" x14ac:dyDescent="0.35">
      <c r="D45" s="124"/>
      <c r="E45" s="124"/>
      <c r="F45" s="124"/>
      <c r="G45" s="124"/>
      <c r="H45" s="124"/>
      <c r="I45" s="124"/>
    </row>
    <row r="46" spans="4:9" x14ac:dyDescent="0.35">
      <c r="D46" s="124"/>
      <c r="E46" s="124"/>
      <c r="F46" s="124"/>
      <c r="G46" s="124"/>
      <c r="H46" s="124"/>
      <c r="I46" s="124"/>
    </row>
    <row r="47" spans="4:9" x14ac:dyDescent="0.35">
      <c r="D47" s="124"/>
      <c r="E47" s="124"/>
      <c r="F47" s="124"/>
      <c r="G47" s="124"/>
      <c r="H47" s="124"/>
      <c r="I47" s="124"/>
    </row>
  </sheetData>
  <mergeCells count="5">
    <mergeCell ref="B19:C19"/>
    <mergeCell ref="B9:C9"/>
    <mergeCell ref="B11:C11"/>
    <mergeCell ref="B7:D7"/>
    <mergeCell ref="B17:C17"/>
  </mergeCells>
  <hyperlinks>
    <hyperlink ref="A6" location="'INDICE MDEA'!A1" display="Regresar"/>
    <hyperlink ref="B14" location="'1.1.2.d.1'!A1" display="1.1.2.d.1"/>
    <hyperlink ref="B15" location="'1.1.2.f'!A1" display="1.1.2.f."/>
    <hyperlink ref="B22" location="'1.3.2.b.1'!A1" display="1.3.2.b.1"/>
    <hyperlink ref="B23" location="'1.3.2.b.2'!A1" display="1.3.2.b.2"/>
    <hyperlink ref="B24" location="'1.3.2.f.1'!A1" display="1.3.2.f.1"/>
    <hyperlink ref="B27" location="'1.3.2.f.5'!A1" display="1.3.2.f.5"/>
    <hyperlink ref="B26" location="'1.3.2.f.3'!A1" display="1.3.2.f.3"/>
    <hyperlink ref="B21" location="'1.3.2.a.1'!A1" display="1.3.2.a.1"/>
    <hyperlink ref="B13" location="'1.1.2.b.1'!A1" display="1.1.2.b.1"/>
    <hyperlink ref="B25" location="'1.3.2.f.2'!A1" display="1.3.2.f.2."/>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1"/>
  <dimension ref="A1:J171"/>
  <sheetViews>
    <sheetView showGridLines="0" zoomScale="90" zoomScaleNormal="90" workbookViewId="0"/>
  </sheetViews>
  <sheetFormatPr baseColWidth="10" defaultColWidth="12" defaultRowHeight="14.5" x14ac:dyDescent="0.35"/>
  <cols>
    <col min="1" max="1" width="12" style="388"/>
    <col min="2" max="2" width="19.54296875" style="388" customWidth="1"/>
    <col min="3" max="3" width="17.453125" style="388" customWidth="1"/>
    <col min="4" max="4" width="14.453125" style="390" customWidth="1"/>
    <col min="5" max="5" width="20.1796875" style="388" customWidth="1"/>
    <col min="6" max="6" width="34.81640625" style="388" customWidth="1"/>
    <col min="7" max="7" width="12" style="388"/>
    <col min="8" max="8" width="16.1796875" style="388" customWidth="1"/>
    <col min="9" max="16384" width="12" style="388"/>
  </cols>
  <sheetData>
    <row r="1" spans="1:10" s="386" customFormat="1" ht="15.5" x14ac:dyDescent="0.35">
      <c r="A1" s="23" t="s">
        <v>59</v>
      </c>
      <c r="D1" s="387"/>
      <c r="H1" s="23" t="s">
        <v>61</v>
      </c>
      <c r="I1" s="388"/>
    </row>
    <row r="2" spans="1:10" x14ac:dyDescent="0.35">
      <c r="B2" s="389" t="s">
        <v>5115</v>
      </c>
    </row>
    <row r="3" spans="1:10" x14ac:dyDescent="0.35">
      <c r="B3" s="388" t="s">
        <v>5</v>
      </c>
    </row>
    <row r="4" spans="1:10" x14ac:dyDescent="0.35">
      <c r="B4" s="388" t="s">
        <v>79</v>
      </c>
    </row>
    <row r="5" spans="1:10" x14ac:dyDescent="0.35">
      <c r="B5" s="388" t="s">
        <v>80</v>
      </c>
    </row>
    <row r="6" spans="1:10" x14ac:dyDescent="0.35">
      <c r="B6" s="388" t="s">
        <v>1525</v>
      </c>
    </row>
    <row r="7" spans="1:10" x14ac:dyDescent="0.35">
      <c r="B7" s="391" t="s">
        <v>1526</v>
      </c>
    </row>
    <row r="9" spans="1:10" x14ac:dyDescent="0.35">
      <c r="B9" s="388" t="s">
        <v>1528</v>
      </c>
    </row>
    <row r="11" spans="1:10" x14ac:dyDescent="0.35">
      <c r="B11" s="392" t="s">
        <v>1644</v>
      </c>
    </row>
    <row r="12" spans="1:10" x14ac:dyDescent="0.35">
      <c r="B12" s="388" t="s">
        <v>1645</v>
      </c>
    </row>
    <row r="13" spans="1:10" ht="42.75" customHeight="1" x14ac:dyDescent="0.35">
      <c r="B13" s="393" t="s">
        <v>1590</v>
      </c>
      <c r="C13" s="394" t="s">
        <v>296</v>
      </c>
      <c r="D13" s="394" t="s">
        <v>1596</v>
      </c>
      <c r="E13" s="394" t="s">
        <v>1591</v>
      </c>
      <c r="F13" s="1506" t="s">
        <v>1592</v>
      </c>
      <c r="G13" s="1506"/>
      <c r="H13" s="1506"/>
      <c r="I13" s="1506"/>
      <c r="J13" s="1506"/>
    </row>
    <row r="14" spans="1:10" ht="36" customHeight="1" x14ac:dyDescent="0.35">
      <c r="B14" s="1498" t="s">
        <v>1593</v>
      </c>
      <c r="C14" s="395" t="s">
        <v>1593</v>
      </c>
      <c r="D14" s="390">
        <v>45</v>
      </c>
      <c r="E14" s="396" t="s">
        <v>1597</v>
      </c>
      <c r="F14" s="1505" t="s">
        <v>1598</v>
      </c>
      <c r="G14" s="1505"/>
      <c r="H14" s="1505"/>
      <c r="I14" s="1505"/>
      <c r="J14" s="1505"/>
    </row>
    <row r="15" spans="1:10" ht="36.75" customHeight="1" x14ac:dyDescent="0.35">
      <c r="B15" s="1499"/>
      <c r="C15" s="397" t="s">
        <v>1594</v>
      </c>
      <c r="D15" s="390">
        <v>44.3</v>
      </c>
      <c r="E15" s="396" t="s">
        <v>1597</v>
      </c>
      <c r="F15" s="1505" t="s">
        <v>1599</v>
      </c>
      <c r="G15" s="1505"/>
      <c r="H15" s="1505"/>
      <c r="I15" s="1505"/>
      <c r="J15" s="1505"/>
    </row>
    <row r="16" spans="1:10" ht="25.5" customHeight="1" x14ac:dyDescent="0.35">
      <c r="B16" s="1500"/>
      <c r="C16" s="398" t="s">
        <v>1595</v>
      </c>
      <c r="D16" s="657">
        <v>43.6</v>
      </c>
      <c r="E16" s="398" t="s">
        <v>1597</v>
      </c>
      <c r="F16" s="1502" t="s">
        <v>1600</v>
      </c>
      <c r="G16" s="1502"/>
      <c r="H16" s="1502"/>
      <c r="I16" s="1502"/>
      <c r="J16" s="1502"/>
    </row>
    <row r="17" spans="2:10" ht="21" customHeight="1" x14ac:dyDescent="0.35">
      <c r="B17" s="1498" t="s">
        <v>1601</v>
      </c>
      <c r="C17" s="397" t="s">
        <v>1602</v>
      </c>
      <c r="D17" s="390">
        <v>17.600000000000001</v>
      </c>
      <c r="E17" s="396" t="s">
        <v>1603</v>
      </c>
      <c r="F17" s="1505"/>
      <c r="G17" s="1505"/>
      <c r="H17" s="1505"/>
      <c r="I17" s="1505"/>
      <c r="J17" s="1505"/>
    </row>
    <row r="18" spans="2:10" ht="31.5" customHeight="1" x14ac:dyDescent="0.35">
      <c r="B18" s="1500"/>
      <c r="C18" s="398" t="s">
        <v>1601</v>
      </c>
      <c r="D18" s="657">
        <v>61.3</v>
      </c>
      <c r="E18" s="398" t="s">
        <v>1597</v>
      </c>
      <c r="F18" s="1502" t="s">
        <v>1604</v>
      </c>
      <c r="G18" s="1502"/>
      <c r="H18" s="1502"/>
      <c r="I18" s="1502"/>
      <c r="J18" s="1502"/>
    </row>
    <row r="19" spans="2:10" ht="48" customHeight="1" x14ac:dyDescent="0.35">
      <c r="B19" s="399" t="s">
        <v>1605</v>
      </c>
      <c r="C19" s="398" t="s">
        <v>1605</v>
      </c>
      <c r="D19" s="657">
        <v>103.8</v>
      </c>
      <c r="E19" s="398" t="s">
        <v>1606</v>
      </c>
      <c r="F19" s="1502" t="s">
        <v>1607</v>
      </c>
      <c r="G19" s="1502"/>
      <c r="H19" s="1502"/>
      <c r="I19" s="1502"/>
      <c r="J19" s="1502"/>
    </row>
    <row r="20" spans="2:10" ht="21" customHeight="1" x14ac:dyDescent="0.35">
      <c r="B20" s="1501" t="s">
        <v>1608</v>
      </c>
      <c r="C20" s="397" t="s">
        <v>1609</v>
      </c>
      <c r="D20" s="390">
        <v>64.900000000000006</v>
      </c>
      <c r="E20" s="396" t="s">
        <v>1608</v>
      </c>
      <c r="F20" s="1505"/>
      <c r="G20" s="1505"/>
      <c r="H20" s="1505"/>
      <c r="I20" s="1505"/>
      <c r="J20" s="1505"/>
    </row>
    <row r="21" spans="2:10" ht="34.5" customHeight="1" x14ac:dyDescent="0.35">
      <c r="B21" s="1502"/>
      <c r="C21" s="398" t="s">
        <v>1608</v>
      </c>
      <c r="D21" s="657">
        <v>113.2</v>
      </c>
      <c r="E21" s="398" t="s">
        <v>1610</v>
      </c>
      <c r="F21" s="1502" t="s">
        <v>1611</v>
      </c>
      <c r="G21" s="1502"/>
      <c r="H21" s="1502"/>
      <c r="I21" s="1502"/>
      <c r="J21" s="1502"/>
    </row>
    <row r="22" spans="2:10" ht="21" customHeight="1" x14ac:dyDescent="0.35">
      <c r="B22" s="1501" t="s">
        <v>1612</v>
      </c>
      <c r="C22" s="397" t="s">
        <v>1613</v>
      </c>
      <c r="D22" s="390">
        <v>77.7</v>
      </c>
      <c r="E22" s="396" t="s">
        <v>1614</v>
      </c>
      <c r="F22" s="1505"/>
      <c r="G22" s="1505"/>
      <c r="H22" s="1505"/>
      <c r="I22" s="1505"/>
      <c r="J22" s="1505"/>
    </row>
    <row r="23" spans="2:10" ht="34.5" customHeight="1" x14ac:dyDescent="0.35">
      <c r="B23" s="1502"/>
      <c r="C23" s="398" t="s">
        <v>1612</v>
      </c>
      <c r="D23" s="657">
        <v>162.4</v>
      </c>
      <c r="E23" s="398" t="s">
        <v>1615</v>
      </c>
      <c r="F23" s="1502" t="s">
        <v>1616</v>
      </c>
      <c r="G23" s="1502"/>
      <c r="H23" s="1502"/>
      <c r="I23" s="1502"/>
      <c r="J23" s="1502"/>
    </row>
    <row r="24" spans="2:10" ht="36" customHeight="1" x14ac:dyDescent="0.35">
      <c r="B24" s="399" t="s">
        <v>188</v>
      </c>
      <c r="C24" s="398" t="s">
        <v>188</v>
      </c>
      <c r="D24" s="657">
        <v>47.4</v>
      </c>
      <c r="E24" s="398" t="s">
        <v>1617</v>
      </c>
      <c r="F24" s="1502" t="s">
        <v>1618</v>
      </c>
      <c r="G24" s="1502"/>
      <c r="H24" s="1502"/>
      <c r="I24" s="1502"/>
      <c r="J24" s="1502"/>
    </row>
    <row r="25" spans="2:10" ht="32.25" customHeight="1" x14ac:dyDescent="0.35">
      <c r="B25" s="399" t="s">
        <v>1619</v>
      </c>
      <c r="C25" s="398" t="s">
        <v>1619</v>
      </c>
      <c r="D25" s="657">
        <v>128</v>
      </c>
      <c r="E25" s="398" t="s">
        <v>1620</v>
      </c>
      <c r="F25" s="1502" t="s">
        <v>1621</v>
      </c>
      <c r="G25" s="1502"/>
      <c r="H25" s="1502"/>
      <c r="I25" s="1502"/>
      <c r="J25" s="1502"/>
    </row>
    <row r="26" spans="2:10" ht="21" customHeight="1" x14ac:dyDescent="0.35">
      <c r="B26" s="1503" t="s">
        <v>75</v>
      </c>
      <c r="C26" s="397" t="s">
        <v>1622</v>
      </c>
      <c r="D26" s="390">
        <v>62.7</v>
      </c>
      <c r="E26" s="396" t="s">
        <v>1623</v>
      </c>
      <c r="F26" s="1505"/>
      <c r="G26" s="1505"/>
      <c r="H26" s="1505"/>
      <c r="I26" s="1505"/>
      <c r="J26" s="1505"/>
    </row>
    <row r="27" spans="2:10" ht="31.5" customHeight="1" x14ac:dyDescent="0.35">
      <c r="B27" s="1504"/>
      <c r="C27" s="398" t="s">
        <v>75</v>
      </c>
      <c r="D27" s="657">
        <v>90.1</v>
      </c>
      <c r="E27" s="398" t="s">
        <v>1617</v>
      </c>
      <c r="F27" s="1502" t="s">
        <v>1624</v>
      </c>
      <c r="G27" s="1502"/>
      <c r="H27" s="1502"/>
      <c r="I27" s="1502"/>
      <c r="J27" s="1502"/>
    </row>
    <row r="28" spans="2:10" ht="21" customHeight="1" x14ac:dyDescent="0.35">
      <c r="B28" s="1503" t="s">
        <v>1625</v>
      </c>
      <c r="C28" s="397" t="s">
        <v>1626</v>
      </c>
      <c r="D28" s="390">
        <v>29.3</v>
      </c>
      <c r="E28" s="396" t="s">
        <v>1627</v>
      </c>
      <c r="F28" s="1505"/>
      <c r="G28" s="1505"/>
      <c r="H28" s="1505"/>
      <c r="I28" s="1505"/>
      <c r="J28" s="1505"/>
    </row>
    <row r="29" spans="2:10" ht="50.25" customHeight="1" x14ac:dyDescent="0.35">
      <c r="B29" s="1504"/>
      <c r="C29" s="398" t="s">
        <v>1625</v>
      </c>
      <c r="D29" s="657">
        <v>163.5</v>
      </c>
      <c r="E29" s="398" t="s">
        <v>1620</v>
      </c>
      <c r="F29" s="1502" t="s">
        <v>1629</v>
      </c>
      <c r="G29" s="1502"/>
      <c r="H29" s="1502"/>
      <c r="I29" s="1502"/>
      <c r="J29" s="1502"/>
    </row>
    <row r="30" spans="2:10" ht="51" customHeight="1" x14ac:dyDescent="0.35">
      <c r="B30" s="399" t="s">
        <v>1630</v>
      </c>
      <c r="C30" s="398" t="s">
        <v>1630</v>
      </c>
      <c r="D30" s="657">
        <v>146.4</v>
      </c>
      <c r="E30" s="398" t="s">
        <v>1606</v>
      </c>
      <c r="F30" s="1502" t="s">
        <v>1628</v>
      </c>
      <c r="G30" s="1502"/>
      <c r="H30" s="1502"/>
      <c r="I30" s="1502"/>
      <c r="J30" s="1502"/>
    </row>
    <row r="31" spans="2:10" ht="21" customHeight="1" x14ac:dyDescent="0.35">
      <c r="B31" s="1503" t="s">
        <v>1631</v>
      </c>
      <c r="C31" s="397" t="s">
        <v>1632</v>
      </c>
      <c r="D31" s="390">
        <v>89.6</v>
      </c>
      <c r="E31" s="396" t="s">
        <v>1635</v>
      </c>
      <c r="F31" s="1505"/>
      <c r="G31" s="1505"/>
      <c r="H31" s="1505"/>
      <c r="I31" s="1505"/>
      <c r="J31" s="1505"/>
    </row>
    <row r="32" spans="2:10" ht="39.75" customHeight="1" x14ac:dyDescent="0.35">
      <c r="B32" s="1508"/>
      <c r="C32" s="397" t="s">
        <v>1633</v>
      </c>
      <c r="D32" s="390">
        <v>89.8</v>
      </c>
      <c r="E32" s="396" t="s">
        <v>1635</v>
      </c>
      <c r="F32" s="1505" t="s">
        <v>1636</v>
      </c>
      <c r="G32" s="1505"/>
      <c r="H32" s="1505"/>
      <c r="I32" s="1505"/>
      <c r="J32" s="1505"/>
    </row>
    <row r="33" spans="2:10" ht="60.75" customHeight="1" x14ac:dyDescent="0.35">
      <c r="B33" s="1504"/>
      <c r="C33" s="398" t="s">
        <v>1634</v>
      </c>
      <c r="D33" s="657">
        <v>97.2</v>
      </c>
      <c r="E33" s="398" t="s">
        <v>1606</v>
      </c>
      <c r="F33" s="1502" t="s">
        <v>1637</v>
      </c>
      <c r="G33" s="1502"/>
      <c r="H33" s="1502"/>
      <c r="I33" s="1502"/>
      <c r="J33" s="1502"/>
    </row>
    <row r="34" spans="2:10" ht="21" customHeight="1" x14ac:dyDescent="0.35">
      <c r="B34" s="1503" t="s">
        <v>83</v>
      </c>
      <c r="C34" s="397" t="s">
        <v>1638</v>
      </c>
      <c r="D34" s="390">
        <v>30.9</v>
      </c>
      <c r="E34" s="396" t="s">
        <v>85</v>
      </c>
      <c r="F34" s="1505"/>
      <c r="G34" s="1505"/>
      <c r="H34" s="1505"/>
      <c r="I34" s="1505"/>
      <c r="J34" s="1505"/>
    </row>
    <row r="35" spans="2:10" ht="37.5" customHeight="1" x14ac:dyDescent="0.35">
      <c r="B35" s="1504"/>
      <c r="C35" s="398" t="s">
        <v>83</v>
      </c>
      <c r="D35" s="657">
        <v>66</v>
      </c>
      <c r="E35" s="398" t="s">
        <v>1610</v>
      </c>
      <c r="F35" s="1502" t="s">
        <v>1639</v>
      </c>
      <c r="G35" s="1502"/>
      <c r="H35" s="1502"/>
      <c r="I35" s="1502"/>
      <c r="J35" s="1502"/>
    </row>
    <row r="36" spans="2:10" ht="39" customHeight="1" x14ac:dyDescent="0.35">
      <c r="B36" s="399" t="s">
        <v>1640</v>
      </c>
      <c r="C36" s="398" t="s">
        <v>1640</v>
      </c>
      <c r="D36" s="657">
        <v>151.69999999999999</v>
      </c>
      <c r="E36" s="398" t="s">
        <v>1597</v>
      </c>
      <c r="F36" s="1502" t="s">
        <v>1641</v>
      </c>
      <c r="G36" s="1502"/>
      <c r="H36" s="1502"/>
      <c r="I36" s="1502"/>
      <c r="J36" s="1502"/>
    </row>
    <row r="37" spans="2:10" ht="33.75" customHeight="1" x14ac:dyDescent="0.35">
      <c r="B37" s="398" t="s">
        <v>1642</v>
      </c>
      <c r="C37" s="398" t="s">
        <v>1642</v>
      </c>
      <c r="D37" s="657">
        <v>47.7</v>
      </c>
      <c r="E37" s="398" t="s">
        <v>1597</v>
      </c>
      <c r="F37" s="1502" t="s">
        <v>1643</v>
      </c>
      <c r="G37" s="1502"/>
      <c r="H37" s="1502"/>
      <c r="I37" s="1502"/>
      <c r="J37" s="1502"/>
    </row>
    <row r="38" spans="2:10" x14ac:dyDescent="0.35">
      <c r="B38" s="1507" t="s">
        <v>3136</v>
      </c>
      <c r="C38" s="1507"/>
      <c r="D38" s="1507"/>
      <c r="E38" s="1507"/>
      <c r="F38" s="1507"/>
      <c r="G38" s="1507"/>
      <c r="H38" s="1507"/>
      <c r="I38" s="1507"/>
      <c r="J38" s="1507"/>
    </row>
    <row r="40" spans="2:10" x14ac:dyDescent="0.35">
      <c r="B40" s="401"/>
      <c r="C40" s="401"/>
      <c r="D40" s="402"/>
      <c r="E40" s="401"/>
      <c r="F40" s="401"/>
    </row>
    <row r="41" spans="2:10" x14ac:dyDescent="0.35">
      <c r="B41" s="401"/>
      <c r="C41" s="401"/>
      <c r="D41" s="402"/>
      <c r="E41" s="401"/>
      <c r="F41" s="401"/>
    </row>
    <row r="42" spans="2:10" x14ac:dyDescent="0.35">
      <c r="B42" s="401"/>
      <c r="C42" s="401"/>
      <c r="D42" s="402"/>
      <c r="E42" s="401"/>
      <c r="F42" s="401"/>
    </row>
    <row r="43" spans="2:10" x14ac:dyDescent="0.35">
      <c r="B43" s="401"/>
      <c r="C43" s="401"/>
      <c r="D43" s="402"/>
      <c r="E43" s="401"/>
      <c r="F43" s="401"/>
    </row>
    <row r="44" spans="2:10" x14ac:dyDescent="0.35">
      <c r="B44" s="401"/>
      <c r="C44" s="401"/>
      <c r="D44" s="402"/>
      <c r="E44" s="401"/>
      <c r="F44" s="401"/>
    </row>
    <row r="45" spans="2:10" x14ac:dyDescent="0.35">
      <c r="B45" s="401"/>
      <c r="C45" s="401"/>
      <c r="D45" s="402"/>
      <c r="E45" s="401"/>
      <c r="F45" s="401"/>
    </row>
    <row r="46" spans="2:10" x14ac:dyDescent="0.35">
      <c r="B46" s="401"/>
      <c r="C46" s="401"/>
      <c r="D46" s="402"/>
      <c r="E46" s="401"/>
      <c r="F46" s="401"/>
    </row>
    <row r="171" spans="5:5" x14ac:dyDescent="0.35">
      <c r="E171" s="396"/>
    </row>
  </sheetData>
  <mergeCells count="34">
    <mergeCell ref="B38:J38"/>
    <mergeCell ref="B28:B29"/>
    <mergeCell ref="B34:B35"/>
    <mergeCell ref="F32:J32"/>
    <mergeCell ref="F33:J33"/>
    <mergeCell ref="F34:J34"/>
    <mergeCell ref="F35:J35"/>
    <mergeCell ref="F36:J36"/>
    <mergeCell ref="F28:J28"/>
    <mergeCell ref="F29:J29"/>
    <mergeCell ref="F30:J30"/>
    <mergeCell ref="F31:J31"/>
    <mergeCell ref="F37:J37"/>
    <mergeCell ref="B31:B33"/>
    <mergeCell ref="F13:J13"/>
    <mergeCell ref="F14:J14"/>
    <mergeCell ref="F15:J15"/>
    <mergeCell ref="F16:J16"/>
    <mergeCell ref="F17:J17"/>
    <mergeCell ref="F18:J18"/>
    <mergeCell ref="F19:J19"/>
    <mergeCell ref="F20:J20"/>
    <mergeCell ref="F21:J21"/>
    <mergeCell ref="F22:J22"/>
    <mergeCell ref="F23:J23"/>
    <mergeCell ref="F24:J24"/>
    <mergeCell ref="F25:J25"/>
    <mergeCell ref="F27:J27"/>
    <mergeCell ref="F26:J26"/>
    <mergeCell ref="B14:B16"/>
    <mergeCell ref="B17:B18"/>
    <mergeCell ref="B20:B21"/>
    <mergeCell ref="B22:B23"/>
    <mergeCell ref="B26:B27"/>
  </mergeCells>
  <hyperlinks>
    <hyperlink ref="A1" location="'C1'!A1" display="Regresar "/>
    <hyperlink ref="H1" location="M.1.1.2.b.1!A1" display="Ver metadato"/>
    <hyperlink ref="H1:I1" location="'HM 1.1.2.b.1'!A1" display="Ver metadato"/>
  </hyperlinks>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2">
    <tabColor theme="8" tint="-0.499984740745262"/>
    <pageSetUpPr fitToPage="1"/>
  </sheetPr>
  <dimension ref="A1:Z670"/>
  <sheetViews>
    <sheetView showGridLines="0" zoomScale="90" zoomScaleNormal="90" workbookViewId="0"/>
  </sheetViews>
  <sheetFormatPr baseColWidth="10" defaultColWidth="12" defaultRowHeight="14.5" x14ac:dyDescent="0.35"/>
  <cols>
    <col min="1" max="1" width="12.1796875" style="388" customWidth="1"/>
    <col min="2" max="2" width="31.81640625" style="406" customWidth="1"/>
    <col min="3" max="3" width="39.54296875" style="406" customWidth="1"/>
    <col min="4" max="4" width="35.81640625" style="406" customWidth="1"/>
    <col min="5" max="5" width="26.81640625" style="406" customWidth="1"/>
    <col min="6" max="6" width="26" style="406" customWidth="1"/>
    <col min="7" max="7" width="22.453125" style="406" customWidth="1"/>
    <col min="8" max="8" width="16.81640625" style="406" customWidth="1"/>
    <col min="9" max="9" width="17" style="406" customWidth="1"/>
    <col min="10" max="10" width="22.81640625" style="406" customWidth="1"/>
    <col min="11" max="16384" width="12" style="406"/>
  </cols>
  <sheetData>
    <row r="1" spans="1:26" s="131" customFormat="1" ht="15.5" x14ac:dyDescent="0.35">
      <c r="A1" s="23" t="s">
        <v>32</v>
      </c>
      <c r="B1" s="403"/>
      <c r="C1" s="403"/>
      <c r="D1" s="403"/>
      <c r="E1" s="403"/>
      <c r="F1" s="403"/>
      <c r="G1" s="403"/>
      <c r="H1" s="403"/>
      <c r="I1" s="403"/>
      <c r="J1" s="403"/>
      <c r="K1" s="403"/>
      <c r="L1" s="403"/>
      <c r="M1" s="403"/>
      <c r="N1" s="403"/>
      <c r="O1" s="403"/>
      <c r="P1" s="403"/>
      <c r="Q1" s="403"/>
      <c r="R1" s="403"/>
      <c r="S1" s="403"/>
      <c r="T1" s="403"/>
      <c r="U1" s="403"/>
      <c r="V1" s="403"/>
      <c r="W1" s="403"/>
      <c r="X1" s="403"/>
      <c r="Y1" s="403"/>
      <c r="Z1" s="403"/>
    </row>
    <row r="2" spans="1:26" s="131" customFormat="1" ht="32.15"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s="658" customFormat="1"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s="658" customFormat="1"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s="658" customFormat="1"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s="658" customFormat="1"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23.5" x14ac:dyDescent="0.35">
      <c r="B7" s="1516"/>
      <c r="C7" s="1516"/>
      <c r="D7" s="1516"/>
      <c r="F7" s="407"/>
      <c r="G7" s="407"/>
    </row>
    <row r="8" spans="1:26" x14ac:dyDescent="0.35">
      <c r="B8" s="408" t="s">
        <v>260</v>
      </c>
      <c r="C8" s="1509" t="s">
        <v>261</v>
      </c>
      <c r="D8" s="1509"/>
      <c r="E8" s="1509"/>
      <c r="F8" s="1509"/>
      <c r="G8" s="1509"/>
    </row>
    <row r="9" spans="1:26" ht="29" x14ac:dyDescent="0.35">
      <c r="B9" s="408" t="s">
        <v>262</v>
      </c>
      <c r="C9" s="1509" t="s">
        <v>1527</v>
      </c>
      <c r="D9" s="1509"/>
      <c r="E9" s="1509"/>
      <c r="F9" s="1509"/>
      <c r="G9" s="1509"/>
    </row>
    <row r="10" spans="1:26" x14ac:dyDescent="0.35">
      <c r="B10" s="1517" t="s">
        <v>263</v>
      </c>
      <c r="C10" s="409" t="s">
        <v>264</v>
      </c>
      <c r="D10" s="409" t="s">
        <v>265</v>
      </c>
      <c r="E10" s="409" t="s">
        <v>266</v>
      </c>
      <c r="F10" s="410" t="s">
        <v>267</v>
      </c>
      <c r="G10" s="410" t="s">
        <v>268</v>
      </c>
    </row>
    <row r="11" spans="1:26" ht="47.9" customHeight="1" x14ac:dyDescent="0.35">
      <c r="B11" s="1518"/>
      <c r="C11" s="411" t="s">
        <v>317</v>
      </c>
      <c r="D11" s="411" t="s">
        <v>318</v>
      </c>
      <c r="E11" s="411" t="s">
        <v>325</v>
      </c>
      <c r="F11" s="412" t="s">
        <v>2332</v>
      </c>
      <c r="G11" s="412" t="s">
        <v>424</v>
      </c>
    </row>
    <row r="12" spans="1:26" ht="17.25" customHeight="1" x14ac:dyDescent="0.35">
      <c r="B12" s="1518"/>
      <c r="C12" s="411"/>
      <c r="D12" s="411"/>
      <c r="E12" s="411"/>
      <c r="F12" s="412" t="s">
        <v>274</v>
      </c>
      <c r="G12" s="412"/>
    </row>
    <row r="13" spans="1:26" ht="17.25" customHeight="1" x14ac:dyDescent="0.35">
      <c r="B13" s="1519"/>
      <c r="C13" s="411"/>
      <c r="D13" s="411"/>
      <c r="E13" s="411"/>
      <c r="F13" s="412" t="s">
        <v>274</v>
      </c>
      <c r="G13" s="412"/>
    </row>
    <row r="14" spans="1:26" x14ac:dyDescent="0.35">
      <c r="B14" s="413" t="s">
        <v>275</v>
      </c>
      <c r="C14" s="1509" t="s">
        <v>2</v>
      </c>
      <c r="D14" s="1509"/>
      <c r="E14" s="1509"/>
      <c r="F14" s="1509"/>
      <c r="G14" s="1509"/>
    </row>
    <row r="15" spans="1:26" x14ac:dyDescent="0.35">
      <c r="B15" s="408" t="s">
        <v>276</v>
      </c>
      <c r="C15" s="1509" t="s">
        <v>3137</v>
      </c>
      <c r="D15" s="1509"/>
      <c r="E15" s="1509"/>
      <c r="F15" s="1509"/>
      <c r="G15" s="1509"/>
    </row>
    <row r="16" spans="1:26" x14ac:dyDescent="0.35">
      <c r="B16" s="408" t="s">
        <v>277</v>
      </c>
      <c r="C16" s="1509" t="s">
        <v>3138</v>
      </c>
      <c r="D16" s="1509"/>
      <c r="E16" s="1509"/>
      <c r="F16" s="1509"/>
      <c r="G16" s="1509"/>
    </row>
    <row r="17" spans="2:9" x14ac:dyDescent="0.35">
      <c r="B17" s="408" t="s">
        <v>278</v>
      </c>
      <c r="C17" s="1509" t="s">
        <v>334</v>
      </c>
      <c r="D17" s="1509"/>
      <c r="E17" s="1509"/>
      <c r="F17" s="1509"/>
      <c r="G17" s="1509"/>
    </row>
    <row r="18" spans="2:9" x14ac:dyDescent="0.35">
      <c r="B18" s="408" t="s">
        <v>280</v>
      </c>
      <c r="C18" s="1509" t="s">
        <v>3139</v>
      </c>
      <c r="D18" s="1509"/>
      <c r="E18" s="1509"/>
      <c r="F18" s="1509"/>
      <c r="G18" s="1509"/>
    </row>
    <row r="19" spans="2:9" ht="36.75" customHeight="1" x14ac:dyDescent="0.35">
      <c r="B19" s="408" t="s">
        <v>281</v>
      </c>
      <c r="C19" s="1509" t="s">
        <v>1590</v>
      </c>
      <c r="D19" s="1509"/>
      <c r="E19" s="1509"/>
      <c r="F19" s="1509"/>
      <c r="G19" s="1509"/>
    </row>
    <row r="20" spans="2:9" ht="78.75" customHeight="1" x14ac:dyDescent="0.35">
      <c r="B20" s="408" t="s">
        <v>282</v>
      </c>
      <c r="C20" s="1509" t="s">
        <v>3140</v>
      </c>
      <c r="D20" s="1509"/>
      <c r="E20" s="1509"/>
      <c r="F20" s="1509"/>
      <c r="G20" s="1509"/>
    </row>
    <row r="21" spans="2:9" ht="55.5" customHeight="1" x14ac:dyDescent="0.35">
      <c r="B21" s="408" t="s">
        <v>283</v>
      </c>
      <c r="C21" s="414" t="s">
        <v>3141</v>
      </c>
      <c r="D21" s="415" t="s">
        <v>3142</v>
      </c>
      <c r="E21" s="1521" t="s">
        <v>3143</v>
      </c>
      <c r="F21" s="1522"/>
      <c r="G21" s="1523"/>
    </row>
    <row r="22" spans="2:9" ht="29" x14ac:dyDescent="0.35">
      <c r="B22" s="408" t="s">
        <v>285</v>
      </c>
      <c r="C22" s="1509" t="s">
        <v>2239</v>
      </c>
      <c r="D22" s="1509"/>
      <c r="E22" s="1509"/>
      <c r="F22" s="1509"/>
      <c r="G22" s="1509"/>
    </row>
    <row r="23" spans="2:9" ht="36.75" customHeight="1" x14ac:dyDescent="0.35">
      <c r="B23" s="408" t="s">
        <v>286</v>
      </c>
      <c r="C23" s="1509"/>
      <c r="D23" s="1509"/>
      <c r="E23" s="1509"/>
      <c r="F23" s="1509"/>
      <c r="G23" s="1509"/>
    </row>
    <row r="24" spans="2:9" x14ac:dyDescent="0.35">
      <c r="B24" s="1524"/>
      <c r="C24" s="1524"/>
      <c r="D24" s="1524"/>
      <c r="E24" s="416"/>
      <c r="F24" s="417"/>
      <c r="G24" s="417"/>
    </row>
    <row r="25" spans="2:9" ht="21" x14ac:dyDescent="0.35">
      <c r="B25" s="1525" t="s">
        <v>287</v>
      </c>
      <c r="C25" s="1525"/>
      <c r="D25" s="1525"/>
      <c r="E25" s="1525"/>
      <c r="F25" s="1525"/>
      <c r="G25" s="1525"/>
    </row>
    <row r="26" spans="2:9" ht="21" x14ac:dyDescent="0.35">
      <c r="B26" s="418"/>
      <c r="C26" s="418"/>
      <c r="D26" s="418"/>
      <c r="E26" s="416"/>
      <c r="F26" s="416"/>
      <c r="G26" s="416"/>
      <c r="I26" s="406" t="s">
        <v>288</v>
      </c>
    </row>
    <row r="27" spans="2:9" ht="51" customHeight="1" x14ac:dyDescent="0.35">
      <c r="B27" s="408" t="s">
        <v>289</v>
      </c>
      <c r="C27" s="1509" t="s">
        <v>3144</v>
      </c>
      <c r="D27" s="1509"/>
      <c r="E27" s="1509"/>
      <c r="F27" s="1509"/>
      <c r="G27" s="1509"/>
    </row>
    <row r="28" spans="2:9" ht="67.5" customHeight="1" x14ac:dyDescent="0.35">
      <c r="B28" s="408" t="s">
        <v>290</v>
      </c>
      <c r="C28" s="1509" t="s">
        <v>3145</v>
      </c>
      <c r="D28" s="1509"/>
      <c r="E28" s="1509"/>
      <c r="F28" s="1509"/>
      <c r="G28" s="1509"/>
    </row>
    <row r="29" spans="2:9" x14ac:dyDescent="0.35">
      <c r="B29" s="408" t="s">
        <v>291</v>
      </c>
      <c r="C29" s="1509" t="s">
        <v>362</v>
      </c>
      <c r="D29" s="1509"/>
      <c r="E29" s="1509"/>
      <c r="F29" s="1509"/>
      <c r="G29" s="1509"/>
    </row>
    <row r="30" spans="2:9" ht="46.5" customHeight="1" x14ac:dyDescent="0.35">
      <c r="B30" s="408" t="s">
        <v>293</v>
      </c>
      <c r="C30" s="1520" t="s">
        <v>323</v>
      </c>
      <c r="D30" s="1520"/>
      <c r="E30" s="1520"/>
      <c r="F30" s="1520"/>
      <c r="G30" s="1520"/>
    </row>
    <row r="31" spans="2:9" x14ac:dyDescent="0.35">
      <c r="B31" s="1526"/>
      <c r="C31" s="1526"/>
      <c r="D31" s="1526"/>
      <c r="E31" s="416"/>
      <c r="F31" s="416"/>
      <c r="G31" s="416"/>
    </row>
    <row r="32" spans="2:9" ht="21" x14ac:dyDescent="0.35">
      <c r="B32" s="1525" t="s">
        <v>295</v>
      </c>
      <c r="C32" s="1525"/>
      <c r="D32" s="1525"/>
      <c r="E32" s="1525"/>
      <c r="F32" s="1525"/>
      <c r="G32" s="1525"/>
    </row>
    <row r="33" spans="2:10" x14ac:dyDescent="0.35">
      <c r="B33" s="1524"/>
      <c r="C33" s="1524"/>
      <c r="D33" s="1524"/>
      <c r="E33" s="416"/>
      <c r="F33" s="416"/>
      <c r="G33" s="416"/>
    </row>
    <row r="34" spans="2:10" ht="29.25" customHeight="1" x14ac:dyDescent="0.35">
      <c r="B34" s="408" t="s">
        <v>296</v>
      </c>
      <c r="C34" s="1509" t="s">
        <v>3146</v>
      </c>
      <c r="D34" s="1509"/>
      <c r="E34" s="1509"/>
      <c r="F34" s="1509"/>
      <c r="G34" s="1509"/>
    </row>
    <row r="35" spans="2:10" ht="29.25" customHeight="1" x14ac:dyDescent="0.35">
      <c r="B35" s="408" t="s">
        <v>297</v>
      </c>
      <c r="C35" s="1509" t="s">
        <v>3147</v>
      </c>
      <c r="D35" s="1509"/>
      <c r="E35" s="1509"/>
      <c r="F35" s="1509"/>
      <c r="G35" s="1509"/>
    </row>
    <row r="36" spans="2:10" ht="29.25" customHeight="1" x14ac:dyDescent="0.35">
      <c r="B36" s="408" t="s">
        <v>298</v>
      </c>
      <c r="C36" s="1509" t="s">
        <v>3148</v>
      </c>
      <c r="D36" s="1509"/>
      <c r="E36" s="1509"/>
      <c r="F36" s="1509"/>
      <c r="G36" s="1509"/>
    </row>
    <row r="37" spans="2:10" ht="29.25" customHeight="1" x14ac:dyDescent="0.35">
      <c r="B37" s="408" t="s">
        <v>299</v>
      </c>
      <c r="C37" s="1509" t="s">
        <v>3149</v>
      </c>
      <c r="D37" s="1509"/>
      <c r="E37" s="1509"/>
      <c r="F37" s="1509"/>
      <c r="G37" s="1509"/>
      <c r="J37" s="416"/>
    </row>
    <row r="38" spans="2:10" ht="29.25" customHeight="1" x14ac:dyDescent="0.35">
      <c r="B38" s="408" t="s">
        <v>300</v>
      </c>
      <c r="C38" s="1527" t="s">
        <v>1873</v>
      </c>
      <c r="D38" s="1509"/>
      <c r="E38" s="1509"/>
      <c r="F38" s="1509"/>
      <c r="G38" s="1509"/>
    </row>
    <row r="39" spans="2:10" ht="29.25" customHeight="1" x14ac:dyDescent="0.35">
      <c r="B39" s="408" t="s">
        <v>301</v>
      </c>
      <c r="C39" s="1509" t="s">
        <v>3150</v>
      </c>
      <c r="D39" s="1509"/>
      <c r="E39" s="1509"/>
      <c r="F39" s="1509"/>
      <c r="G39" s="1509"/>
    </row>
    <row r="40" spans="2:10" x14ac:dyDescent="0.35">
      <c r="B40" s="1526"/>
      <c r="C40" s="1526"/>
      <c r="D40" s="1526"/>
      <c r="E40" s="416"/>
      <c r="F40" s="417"/>
      <c r="G40" s="417"/>
    </row>
    <row r="41" spans="2:10" ht="21" x14ac:dyDescent="0.35">
      <c r="B41" s="1528" t="s">
        <v>302</v>
      </c>
      <c r="C41" s="1528"/>
      <c r="D41" s="1528"/>
      <c r="E41" s="1528"/>
      <c r="F41" s="1528"/>
      <c r="G41" s="1528"/>
    </row>
    <row r="42" spans="2:10" ht="21" x14ac:dyDescent="0.35">
      <c r="B42" s="419"/>
      <c r="C42" s="419"/>
      <c r="D42" s="419"/>
      <c r="E42" s="416"/>
      <c r="F42" s="416"/>
      <c r="G42" s="416"/>
    </row>
    <row r="43" spans="2:10" ht="29" x14ac:dyDescent="0.35">
      <c r="B43" s="408" t="s">
        <v>303</v>
      </c>
      <c r="C43" s="1509" t="s">
        <v>3151</v>
      </c>
      <c r="D43" s="1509"/>
      <c r="E43" s="1509"/>
      <c r="F43" s="1509"/>
      <c r="G43" s="1509"/>
    </row>
    <row r="44" spans="2:10" ht="82.5" customHeight="1" x14ac:dyDescent="0.35">
      <c r="B44" s="408" t="s">
        <v>304</v>
      </c>
      <c r="C44" s="1509" t="s">
        <v>2239</v>
      </c>
      <c r="D44" s="1509"/>
      <c r="E44" s="1509"/>
      <c r="F44" s="1509"/>
      <c r="G44" s="1509"/>
    </row>
    <row r="45" spans="2:10" ht="75.75" customHeight="1" x14ac:dyDescent="0.35">
      <c r="B45" s="408" t="s">
        <v>305</v>
      </c>
      <c r="C45" s="1509" t="s">
        <v>2239</v>
      </c>
      <c r="D45" s="1509"/>
      <c r="E45" s="1509"/>
      <c r="F45" s="1509"/>
      <c r="G45" s="1509"/>
    </row>
    <row r="46" spans="2:10" x14ac:dyDescent="0.35">
      <c r="B46" s="420"/>
      <c r="C46" s="421"/>
      <c r="D46" s="422"/>
      <c r="E46" s="416"/>
      <c r="F46" s="416"/>
      <c r="G46" s="416"/>
    </row>
    <row r="47" spans="2:10" ht="21" x14ac:dyDescent="0.35">
      <c r="B47" s="1528" t="s">
        <v>306</v>
      </c>
      <c r="C47" s="1528"/>
      <c r="D47" s="1528"/>
      <c r="E47" s="1528"/>
      <c r="F47" s="1528"/>
      <c r="G47" s="1528"/>
    </row>
    <row r="48" spans="2:10" x14ac:dyDescent="0.35">
      <c r="B48" s="423"/>
      <c r="C48" s="423"/>
      <c r="D48" s="423"/>
      <c r="E48" s="416"/>
      <c r="F48" s="416"/>
      <c r="G48" s="424"/>
    </row>
    <row r="49" spans="2:7" x14ac:dyDescent="0.35">
      <c r="B49" s="425" t="s">
        <v>307</v>
      </c>
      <c r="C49" s="1529" t="s">
        <v>3152</v>
      </c>
      <c r="D49" s="1529"/>
      <c r="E49" s="1529"/>
      <c r="F49" s="1529"/>
      <c r="G49" s="1529"/>
    </row>
    <row r="50" spans="2:7" x14ac:dyDescent="0.35">
      <c r="B50" s="425" t="s">
        <v>308</v>
      </c>
      <c r="C50" s="1529" t="s">
        <v>3153</v>
      </c>
      <c r="D50" s="1529"/>
      <c r="E50" s="1529"/>
      <c r="F50" s="1529"/>
      <c r="G50" s="1529"/>
    </row>
    <row r="51" spans="2:7" x14ac:dyDescent="0.35">
      <c r="B51" s="425" t="s">
        <v>309</v>
      </c>
      <c r="C51" s="1529" t="s">
        <v>3154</v>
      </c>
      <c r="D51" s="1529"/>
      <c r="E51" s="1529"/>
      <c r="F51" s="1529"/>
      <c r="G51" s="1529"/>
    </row>
    <row r="52" spans="2:7" x14ac:dyDescent="0.35">
      <c r="B52" s="425" t="s">
        <v>310</v>
      </c>
      <c r="C52" s="1529" t="s">
        <v>3155</v>
      </c>
      <c r="D52" s="1529"/>
      <c r="E52" s="1529"/>
      <c r="F52" s="1529"/>
      <c r="G52" s="1529"/>
    </row>
    <row r="53" spans="2:7" x14ac:dyDescent="0.35">
      <c r="B53" s="416"/>
      <c r="C53" s="416"/>
      <c r="D53" s="416"/>
      <c r="E53" s="416"/>
      <c r="F53" s="416"/>
      <c r="G53" s="416"/>
    </row>
    <row r="112" spans="2:6" hidden="1" x14ac:dyDescent="0.35">
      <c r="B112" s="1530" t="s">
        <v>263</v>
      </c>
      <c r="C112" s="1530"/>
      <c r="D112" s="1530"/>
      <c r="E112" s="1530"/>
      <c r="F112" s="1530"/>
    </row>
    <row r="113" spans="2:12" hidden="1" x14ac:dyDescent="0.35">
      <c r="B113" s="426" t="s">
        <v>264</v>
      </c>
      <c r="C113" s="426" t="s">
        <v>265</v>
      </c>
      <c r="D113" s="426" t="s">
        <v>266</v>
      </c>
      <c r="E113" s="427" t="s">
        <v>314</v>
      </c>
      <c r="F113" s="427" t="s">
        <v>268</v>
      </c>
      <c r="G113" s="426" t="s">
        <v>275</v>
      </c>
      <c r="H113" s="426" t="s">
        <v>278</v>
      </c>
      <c r="I113" s="426" t="s">
        <v>315</v>
      </c>
      <c r="J113" s="426" t="s">
        <v>293</v>
      </c>
      <c r="K113" s="416"/>
      <c r="L113" s="416"/>
    </row>
    <row r="114" spans="2:12" hidden="1" x14ac:dyDescent="0.35">
      <c r="B114" s="428" t="s">
        <v>317</v>
      </c>
      <c r="C114" s="428" t="s">
        <v>318</v>
      </c>
      <c r="D114" s="428" t="s">
        <v>86</v>
      </c>
      <c r="E114" s="428" t="s">
        <v>2261</v>
      </c>
      <c r="F114" s="406" t="s">
        <v>2262</v>
      </c>
      <c r="G114" s="406" t="s">
        <v>2</v>
      </c>
      <c r="H114" s="406" t="s">
        <v>321</v>
      </c>
      <c r="I114" s="406" t="s">
        <v>322</v>
      </c>
      <c r="J114" s="406" t="s">
        <v>323</v>
      </c>
    </row>
    <row r="115" spans="2:12" hidden="1" x14ac:dyDescent="0.35">
      <c r="B115" s="428" t="s">
        <v>47</v>
      </c>
      <c r="C115" s="428" t="s">
        <v>324</v>
      </c>
      <c r="D115" s="428" t="s">
        <v>325</v>
      </c>
      <c r="E115" s="428" t="s">
        <v>2263</v>
      </c>
      <c r="F115" s="406" t="s">
        <v>2264</v>
      </c>
      <c r="G115" s="406" t="s">
        <v>0</v>
      </c>
      <c r="H115" s="406" t="s">
        <v>279</v>
      </c>
      <c r="I115" s="406" t="s">
        <v>328</v>
      </c>
      <c r="J115" s="406" t="s">
        <v>294</v>
      </c>
    </row>
    <row r="116" spans="2:12" hidden="1" x14ac:dyDescent="0.35">
      <c r="B116" s="428" t="s">
        <v>25</v>
      </c>
      <c r="C116" s="428" t="s">
        <v>329</v>
      </c>
      <c r="D116" s="428" t="s">
        <v>330</v>
      </c>
      <c r="E116" s="428" t="s">
        <v>2265</v>
      </c>
      <c r="F116" s="406" t="s">
        <v>2266</v>
      </c>
      <c r="G116" s="406" t="s">
        <v>333</v>
      </c>
      <c r="H116" s="406" t="s">
        <v>334</v>
      </c>
      <c r="I116" s="406" t="s">
        <v>335</v>
      </c>
    </row>
    <row r="117" spans="2:12" hidden="1" x14ac:dyDescent="0.35">
      <c r="B117" s="428" t="s">
        <v>2267</v>
      </c>
      <c r="C117" s="428" t="s">
        <v>270</v>
      </c>
      <c r="D117" s="428" t="s">
        <v>337</v>
      </c>
      <c r="E117" s="428" t="s">
        <v>2268</v>
      </c>
      <c r="F117" s="406" t="s">
        <v>2269</v>
      </c>
      <c r="H117" s="406" t="s">
        <v>339</v>
      </c>
      <c r="I117" s="406" t="s">
        <v>340</v>
      </c>
    </row>
    <row r="118" spans="2:12" hidden="1" x14ac:dyDescent="0.35">
      <c r="B118" s="428" t="s">
        <v>341</v>
      </c>
      <c r="C118" s="428" t="s">
        <v>342</v>
      </c>
      <c r="D118" s="428" t="s">
        <v>343</v>
      </c>
      <c r="E118" s="428" t="s">
        <v>2270</v>
      </c>
      <c r="F118" s="406" t="s">
        <v>2271</v>
      </c>
      <c r="H118" s="406" t="s">
        <v>346</v>
      </c>
      <c r="I118" s="406" t="s">
        <v>292</v>
      </c>
    </row>
    <row r="119" spans="2:12" hidden="1" x14ac:dyDescent="0.35">
      <c r="B119" s="428" t="s">
        <v>347</v>
      </c>
      <c r="C119" s="428" t="s">
        <v>348</v>
      </c>
      <c r="D119" s="428" t="s">
        <v>349</v>
      </c>
      <c r="E119" s="428" t="s">
        <v>2272</v>
      </c>
      <c r="F119" s="406" t="s">
        <v>1587</v>
      </c>
      <c r="I119" s="406" t="s">
        <v>352</v>
      </c>
    </row>
    <row r="120" spans="2:12" hidden="1" x14ac:dyDescent="0.35">
      <c r="C120" s="428" t="s">
        <v>2273</v>
      </c>
      <c r="D120" s="428" t="s">
        <v>354</v>
      </c>
      <c r="E120" s="428" t="s">
        <v>2274</v>
      </c>
      <c r="F120" s="406" t="s">
        <v>2275</v>
      </c>
      <c r="I120" s="406" t="s">
        <v>357</v>
      </c>
    </row>
    <row r="121" spans="2:12" hidden="1" x14ac:dyDescent="0.35">
      <c r="C121" s="428" t="s">
        <v>358</v>
      </c>
      <c r="D121" s="428" t="s">
        <v>359</v>
      </c>
      <c r="E121" s="428" t="s">
        <v>2276</v>
      </c>
      <c r="F121" s="406" t="s">
        <v>2277</v>
      </c>
      <c r="I121" s="406" t="s">
        <v>362</v>
      </c>
    </row>
    <row r="122" spans="2:12" hidden="1" x14ac:dyDescent="0.35">
      <c r="C122" s="428" t="s">
        <v>48</v>
      </c>
      <c r="D122" s="428" t="s">
        <v>97</v>
      </c>
      <c r="E122" s="428" t="s">
        <v>2278</v>
      </c>
      <c r="F122" s="406" t="s">
        <v>2279</v>
      </c>
    </row>
    <row r="123" spans="2:12" hidden="1" x14ac:dyDescent="0.35">
      <c r="C123" s="428" t="s">
        <v>365</v>
      </c>
      <c r="D123" s="428" t="s">
        <v>2280</v>
      </c>
      <c r="E123" s="428" t="s">
        <v>2281</v>
      </c>
      <c r="F123" s="406" t="s">
        <v>2282</v>
      </c>
    </row>
    <row r="124" spans="2:12" hidden="1" x14ac:dyDescent="0.35">
      <c r="C124" s="428" t="s">
        <v>369</v>
      </c>
      <c r="D124" s="428" t="s">
        <v>370</v>
      </c>
      <c r="E124" s="428" t="s">
        <v>2283</v>
      </c>
      <c r="F124" s="406" t="s">
        <v>2284</v>
      </c>
    </row>
    <row r="125" spans="2:12" hidden="1" x14ac:dyDescent="0.35">
      <c r="C125" s="428" t="s">
        <v>373</v>
      </c>
      <c r="D125" s="428" t="s">
        <v>374</v>
      </c>
      <c r="E125" s="428" t="s">
        <v>2285</v>
      </c>
      <c r="F125" s="406" t="s">
        <v>2286</v>
      </c>
    </row>
    <row r="126" spans="2:12" hidden="1" x14ac:dyDescent="0.35">
      <c r="C126" s="428" t="s">
        <v>377</v>
      </c>
      <c r="D126" s="428" t="s">
        <v>378</v>
      </c>
      <c r="E126" s="428" t="s">
        <v>2287</v>
      </c>
      <c r="F126" s="406" t="s">
        <v>2288</v>
      </c>
    </row>
    <row r="127" spans="2:12" hidden="1" x14ac:dyDescent="0.35">
      <c r="C127" s="428" t="s">
        <v>381</v>
      </c>
      <c r="D127" s="428" t="s">
        <v>2289</v>
      </c>
      <c r="E127" s="428" t="s">
        <v>2290</v>
      </c>
      <c r="F127" s="406" t="s">
        <v>2291</v>
      </c>
    </row>
    <row r="128" spans="2:12" hidden="1" x14ac:dyDescent="0.35">
      <c r="C128" s="428" t="s">
        <v>384</v>
      </c>
      <c r="D128" s="428" t="s">
        <v>2292</v>
      </c>
      <c r="E128" s="428" t="s">
        <v>2293</v>
      </c>
      <c r="F128" s="406" t="s">
        <v>2294</v>
      </c>
    </row>
    <row r="129" spans="3:6" hidden="1" x14ac:dyDescent="0.35">
      <c r="C129" s="428" t="s">
        <v>50</v>
      </c>
      <c r="D129" s="428" t="s">
        <v>388</v>
      </c>
      <c r="E129" s="428" t="s">
        <v>2295</v>
      </c>
      <c r="F129" s="406" t="s">
        <v>2296</v>
      </c>
    </row>
    <row r="130" spans="3:6" hidden="1" x14ac:dyDescent="0.35">
      <c r="C130" s="428" t="s">
        <v>391</v>
      </c>
      <c r="D130" s="428" t="s">
        <v>392</v>
      </c>
      <c r="E130" s="428" t="s">
        <v>2297</v>
      </c>
      <c r="F130" s="406" t="s">
        <v>2298</v>
      </c>
    </row>
    <row r="131" spans="3:6" hidden="1" x14ac:dyDescent="0.35">
      <c r="C131" s="428" t="s">
        <v>395</v>
      </c>
      <c r="D131" s="428" t="s">
        <v>396</v>
      </c>
      <c r="E131" s="428" t="s">
        <v>2299</v>
      </c>
      <c r="F131" s="406" t="s">
        <v>2300</v>
      </c>
    </row>
    <row r="132" spans="3:6" hidden="1" x14ac:dyDescent="0.35">
      <c r="C132" s="428" t="s">
        <v>399</v>
      </c>
      <c r="D132" s="428" t="s">
        <v>400</v>
      </c>
      <c r="E132" s="428" t="s">
        <v>2301</v>
      </c>
      <c r="F132" s="406" t="s">
        <v>2302</v>
      </c>
    </row>
    <row r="133" spans="3:6" hidden="1" x14ac:dyDescent="0.35">
      <c r="C133" s="428" t="s">
        <v>403</v>
      </c>
      <c r="D133" s="428" t="s">
        <v>404</v>
      </c>
      <c r="E133" s="428" t="s">
        <v>2303</v>
      </c>
      <c r="F133" s="406" t="s">
        <v>2304</v>
      </c>
    </row>
    <row r="134" spans="3:6" hidden="1" x14ac:dyDescent="0.35">
      <c r="C134" s="428" t="s">
        <v>407</v>
      </c>
      <c r="D134" s="428" t="s">
        <v>408</v>
      </c>
      <c r="E134" s="428" t="s">
        <v>2305</v>
      </c>
      <c r="F134" s="406" t="s">
        <v>2306</v>
      </c>
    </row>
    <row r="135" spans="3:6" hidden="1" x14ac:dyDescent="0.35">
      <c r="D135" s="428" t="s">
        <v>411</v>
      </c>
      <c r="E135" s="428" t="s">
        <v>2307</v>
      </c>
      <c r="F135" s="406" t="s">
        <v>2308</v>
      </c>
    </row>
    <row r="136" spans="3:6" hidden="1" x14ac:dyDescent="0.35">
      <c r="D136" s="428" t="s">
        <v>414</v>
      </c>
      <c r="E136" s="428" t="s">
        <v>2309</v>
      </c>
      <c r="F136" s="406" t="s">
        <v>394</v>
      </c>
    </row>
    <row r="137" spans="3:6" hidden="1" x14ac:dyDescent="0.35">
      <c r="D137" s="428" t="s">
        <v>417</v>
      </c>
      <c r="E137" s="428" t="s">
        <v>2310</v>
      </c>
      <c r="F137" s="406" t="s">
        <v>2311</v>
      </c>
    </row>
    <row r="138" spans="3:6" hidden="1" x14ac:dyDescent="0.35">
      <c r="D138" s="428" t="s">
        <v>420</v>
      </c>
      <c r="E138" s="428" t="s">
        <v>2312</v>
      </c>
      <c r="F138" s="406" t="s">
        <v>2313</v>
      </c>
    </row>
    <row r="139" spans="3:6" hidden="1" x14ac:dyDescent="0.35">
      <c r="D139" s="428" t="s">
        <v>423</v>
      </c>
      <c r="E139" s="428" t="s">
        <v>2314</v>
      </c>
      <c r="F139" s="406" t="s">
        <v>2315</v>
      </c>
    </row>
    <row r="140" spans="3:6" hidden="1" x14ac:dyDescent="0.35">
      <c r="D140" s="428" t="s">
        <v>425</v>
      </c>
      <c r="E140" s="428" t="s">
        <v>2316</v>
      </c>
      <c r="F140" s="406" t="s">
        <v>2317</v>
      </c>
    </row>
    <row r="141" spans="3:6" hidden="1" x14ac:dyDescent="0.35">
      <c r="D141" s="428" t="s">
        <v>428</v>
      </c>
      <c r="E141" s="428" t="s">
        <v>2318</v>
      </c>
      <c r="F141" s="406" t="s">
        <v>2319</v>
      </c>
    </row>
    <row r="142" spans="3:6" hidden="1" x14ac:dyDescent="0.35">
      <c r="D142" s="428" t="s">
        <v>431</v>
      </c>
      <c r="E142" s="428" t="s">
        <v>2320</v>
      </c>
      <c r="F142" s="406" t="s">
        <v>2321</v>
      </c>
    </row>
    <row r="143" spans="3:6" hidden="1" x14ac:dyDescent="0.35">
      <c r="D143" s="428" t="s">
        <v>433</v>
      </c>
      <c r="E143" s="428" t="s">
        <v>2322</v>
      </c>
      <c r="F143" s="406" t="s">
        <v>413</v>
      </c>
    </row>
    <row r="144" spans="3:6" hidden="1" x14ac:dyDescent="0.35">
      <c r="D144" s="428" t="s">
        <v>53</v>
      </c>
      <c r="E144" s="428" t="s">
        <v>2323</v>
      </c>
      <c r="F144" s="406" t="s">
        <v>2324</v>
      </c>
    </row>
    <row r="145" spans="4:6" hidden="1" x14ac:dyDescent="0.35">
      <c r="D145" s="428" t="s">
        <v>438</v>
      </c>
      <c r="E145" s="428" t="s">
        <v>2325</v>
      </c>
      <c r="F145" s="406" t="s">
        <v>2326</v>
      </c>
    </row>
    <row r="146" spans="4:6" hidden="1" x14ac:dyDescent="0.35">
      <c r="D146" s="428" t="s">
        <v>441</v>
      </c>
      <c r="E146" s="428" t="s">
        <v>2327</v>
      </c>
      <c r="F146" s="406" t="s">
        <v>2328</v>
      </c>
    </row>
    <row r="147" spans="4:6" hidden="1" x14ac:dyDescent="0.35">
      <c r="D147" s="428" t="s">
        <v>444</v>
      </c>
      <c r="E147" s="428" t="s">
        <v>2329</v>
      </c>
      <c r="F147" s="406" t="s">
        <v>422</v>
      </c>
    </row>
    <row r="148" spans="4:6" hidden="1" x14ac:dyDescent="0.35">
      <c r="D148" s="428" t="s">
        <v>447</v>
      </c>
      <c r="E148" s="428" t="s">
        <v>2330</v>
      </c>
      <c r="F148" s="406" t="s">
        <v>2331</v>
      </c>
    </row>
    <row r="149" spans="4:6" hidden="1" x14ac:dyDescent="0.35">
      <c r="D149" s="428" t="s">
        <v>450</v>
      </c>
      <c r="E149" s="428" t="s">
        <v>2332</v>
      </c>
      <c r="F149" s="406" t="s">
        <v>424</v>
      </c>
    </row>
    <row r="150" spans="4:6" hidden="1" x14ac:dyDescent="0.35">
      <c r="D150" s="428" t="s">
        <v>453</v>
      </c>
      <c r="E150" s="428" t="s">
        <v>2333</v>
      </c>
      <c r="F150" s="406" t="s">
        <v>2334</v>
      </c>
    </row>
    <row r="151" spans="4:6" hidden="1" x14ac:dyDescent="0.35">
      <c r="D151" s="428" t="s">
        <v>456</v>
      </c>
      <c r="E151" s="428" t="s">
        <v>2335</v>
      </c>
      <c r="F151" s="406" t="s">
        <v>427</v>
      </c>
    </row>
    <row r="152" spans="4:6" hidden="1" x14ac:dyDescent="0.35">
      <c r="D152" s="428" t="s">
        <v>459</v>
      </c>
      <c r="E152" s="428" t="s">
        <v>2336</v>
      </c>
      <c r="F152" s="406" t="s">
        <v>430</v>
      </c>
    </row>
    <row r="153" spans="4:6" hidden="1" x14ac:dyDescent="0.35">
      <c r="D153" s="428" t="s">
        <v>462</v>
      </c>
      <c r="E153" s="428" t="s">
        <v>2337</v>
      </c>
      <c r="F153" s="406" t="s">
        <v>2338</v>
      </c>
    </row>
    <row r="154" spans="4:6" hidden="1" x14ac:dyDescent="0.35">
      <c r="D154" s="428" t="s">
        <v>465</v>
      </c>
      <c r="E154" s="428" t="s">
        <v>2339</v>
      </c>
      <c r="F154" s="406" t="s">
        <v>432</v>
      </c>
    </row>
    <row r="155" spans="4:6" hidden="1" x14ac:dyDescent="0.35">
      <c r="D155" s="428" t="s">
        <v>468</v>
      </c>
      <c r="E155" s="428" t="s">
        <v>2340</v>
      </c>
      <c r="F155" s="406" t="s">
        <v>2341</v>
      </c>
    </row>
    <row r="156" spans="4:6" hidden="1" x14ac:dyDescent="0.35">
      <c r="D156" s="428" t="s">
        <v>471</v>
      </c>
      <c r="E156" s="428" t="s">
        <v>2342</v>
      </c>
      <c r="F156" s="406" t="s">
        <v>435</v>
      </c>
    </row>
    <row r="157" spans="4:6" hidden="1" x14ac:dyDescent="0.35">
      <c r="D157" s="428" t="s">
        <v>56</v>
      </c>
      <c r="E157" s="428" t="s">
        <v>2343</v>
      </c>
      <c r="F157" s="406" t="s">
        <v>437</v>
      </c>
    </row>
    <row r="158" spans="4:6" hidden="1" x14ac:dyDescent="0.35">
      <c r="D158" s="428" t="s">
        <v>476</v>
      </c>
      <c r="E158" s="428" t="s">
        <v>2344</v>
      </c>
      <c r="F158" s="406" t="s">
        <v>440</v>
      </c>
    </row>
    <row r="159" spans="4:6" hidden="1" x14ac:dyDescent="0.35">
      <c r="D159" s="428" t="s">
        <v>45</v>
      </c>
      <c r="E159" s="428" t="s">
        <v>2345</v>
      </c>
      <c r="F159" s="406" t="s">
        <v>443</v>
      </c>
    </row>
    <row r="160" spans="4:6" hidden="1" x14ac:dyDescent="0.35">
      <c r="D160" s="428" t="s">
        <v>481</v>
      </c>
      <c r="E160" s="428" t="s">
        <v>2346</v>
      </c>
      <c r="F160" s="406" t="s">
        <v>446</v>
      </c>
    </row>
    <row r="161" spans="4:6" hidden="1" x14ac:dyDescent="0.35">
      <c r="D161" s="428" t="s">
        <v>484</v>
      </c>
      <c r="E161" s="428" t="s">
        <v>448</v>
      </c>
      <c r="F161" s="406" t="s">
        <v>2347</v>
      </c>
    </row>
    <row r="162" spans="4:6" hidden="1" x14ac:dyDescent="0.35">
      <c r="D162" s="428" t="s">
        <v>487</v>
      </c>
      <c r="E162" s="428" t="s">
        <v>451</v>
      </c>
      <c r="F162" s="406" t="s">
        <v>452</v>
      </c>
    </row>
    <row r="163" spans="4:6" hidden="1" x14ac:dyDescent="0.35">
      <c r="D163" s="428" t="s">
        <v>490</v>
      </c>
      <c r="E163" s="428" t="s">
        <v>2348</v>
      </c>
      <c r="F163" s="406" t="s">
        <v>2349</v>
      </c>
    </row>
    <row r="164" spans="4:6" hidden="1" x14ac:dyDescent="0.35">
      <c r="D164" s="428" t="s">
        <v>493</v>
      </c>
      <c r="E164" s="428" t="s">
        <v>2350</v>
      </c>
      <c r="F164" s="406" t="s">
        <v>455</v>
      </c>
    </row>
    <row r="165" spans="4:6" hidden="1" x14ac:dyDescent="0.35">
      <c r="D165" s="428" t="s">
        <v>496</v>
      </c>
      <c r="E165" s="428" t="s">
        <v>2351</v>
      </c>
      <c r="F165" s="406" t="s">
        <v>458</v>
      </c>
    </row>
    <row r="166" spans="4:6" hidden="1" x14ac:dyDescent="0.35">
      <c r="D166" s="428" t="s">
        <v>499</v>
      </c>
      <c r="E166" s="428" t="s">
        <v>2352</v>
      </c>
      <c r="F166" s="406" t="s">
        <v>461</v>
      </c>
    </row>
    <row r="167" spans="4:6" hidden="1" x14ac:dyDescent="0.35">
      <c r="D167" s="428" t="s">
        <v>502</v>
      </c>
      <c r="E167" s="428" t="s">
        <v>2353</v>
      </c>
      <c r="F167" s="406" t="s">
        <v>464</v>
      </c>
    </row>
    <row r="168" spans="4:6" hidden="1" x14ac:dyDescent="0.35">
      <c r="D168" s="428" t="s">
        <v>505</v>
      </c>
      <c r="E168" s="428" t="s">
        <v>2354</v>
      </c>
      <c r="F168" s="406" t="s">
        <v>467</v>
      </c>
    </row>
    <row r="169" spans="4:6" hidden="1" x14ac:dyDescent="0.35">
      <c r="D169" s="428" t="s">
        <v>508</v>
      </c>
      <c r="E169" s="428" t="s">
        <v>2355</v>
      </c>
      <c r="F169" s="406" t="s">
        <v>470</v>
      </c>
    </row>
    <row r="170" spans="4:6" hidden="1" x14ac:dyDescent="0.35">
      <c r="D170" s="428" t="s">
        <v>511</v>
      </c>
      <c r="E170" s="428" t="s">
        <v>2356</v>
      </c>
      <c r="F170" s="406" t="s">
        <v>473</v>
      </c>
    </row>
    <row r="171" spans="4:6" hidden="1" x14ac:dyDescent="0.35">
      <c r="D171" s="428" t="s">
        <v>514</v>
      </c>
      <c r="E171" s="428" t="s">
        <v>2357</v>
      </c>
      <c r="F171" s="406" t="s">
        <v>475</v>
      </c>
    </row>
    <row r="172" spans="4:6" hidden="1" x14ac:dyDescent="0.35">
      <c r="D172" s="428" t="s">
        <v>517</v>
      </c>
      <c r="E172" s="428" t="s">
        <v>2358</v>
      </c>
      <c r="F172" s="406" t="s">
        <v>478</v>
      </c>
    </row>
    <row r="173" spans="4:6" hidden="1" x14ac:dyDescent="0.35">
      <c r="D173" s="428" t="s">
        <v>520</v>
      </c>
      <c r="E173" s="428" t="s">
        <v>479</v>
      </c>
      <c r="F173" s="406" t="s">
        <v>480</v>
      </c>
    </row>
    <row r="174" spans="4:6" hidden="1" x14ac:dyDescent="0.35">
      <c r="E174" s="428" t="s">
        <v>482</v>
      </c>
      <c r="F174" s="406" t="s">
        <v>483</v>
      </c>
    </row>
    <row r="175" spans="4:6" hidden="1" x14ac:dyDescent="0.35">
      <c r="E175" s="428" t="s">
        <v>485</v>
      </c>
      <c r="F175" s="406" t="s">
        <v>486</v>
      </c>
    </row>
    <row r="176" spans="4:6" hidden="1" x14ac:dyDescent="0.35">
      <c r="E176" s="428" t="s">
        <v>2359</v>
      </c>
      <c r="F176" s="406" t="s">
        <v>2360</v>
      </c>
    </row>
    <row r="177" spans="5:6" hidden="1" x14ac:dyDescent="0.35">
      <c r="E177" s="428" t="s">
        <v>2361</v>
      </c>
      <c r="F177" s="406" t="s">
        <v>489</v>
      </c>
    </row>
    <row r="178" spans="5:6" hidden="1" x14ac:dyDescent="0.35">
      <c r="E178" s="428" t="s">
        <v>2362</v>
      </c>
      <c r="F178" s="406" t="s">
        <v>2363</v>
      </c>
    </row>
    <row r="179" spans="5:6" hidden="1" x14ac:dyDescent="0.35">
      <c r="E179" s="428" t="s">
        <v>2364</v>
      </c>
      <c r="F179" s="406" t="s">
        <v>2365</v>
      </c>
    </row>
    <row r="180" spans="5:6" hidden="1" x14ac:dyDescent="0.35">
      <c r="E180" s="428" t="s">
        <v>2366</v>
      </c>
      <c r="F180" s="406" t="s">
        <v>495</v>
      </c>
    </row>
    <row r="181" spans="5:6" hidden="1" x14ac:dyDescent="0.35">
      <c r="E181" s="428" t="s">
        <v>2367</v>
      </c>
      <c r="F181" s="406" t="s">
        <v>498</v>
      </c>
    </row>
    <row r="182" spans="5:6" hidden="1" x14ac:dyDescent="0.35">
      <c r="E182" s="428" t="s">
        <v>2368</v>
      </c>
      <c r="F182" s="406" t="s">
        <v>501</v>
      </c>
    </row>
    <row r="183" spans="5:6" hidden="1" x14ac:dyDescent="0.35">
      <c r="E183" s="428" t="s">
        <v>2369</v>
      </c>
      <c r="F183" s="406" t="s">
        <v>2370</v>
      </c>
    </row>
    <row r="184" spans="5:6" hidden="1" x14ac:dyDescent="0.35">
      <c r="E184" s="428" t="s">
        <v>2371</v>
      </c>
      <c r="F184" s="406" t="s">
        <v>507</v>
      </c>
    </row>
    <row r="185" spans="5:6" hidden="1" x14ac:dyDescent="0.35">
      <c r="E185" s="428" t="s">
        <v>2372</v>
      </c>
      <c r="F185" s="406" t="s">
        <v>2373</v>
      </c>
    </row>
    <row r="186" spans="5:6" hidden="1" x14ac:dyDescent="0.35">
      <c r="E186" s="428" t="s">
        <v>2374</v>
      </c>
      <c r="F186" s="406" t="s">
        <v>2375</v>
      </c>
    </row>
    <row r="187" spans="5:6" hidden="1" x14ac:dyDescent="0.35">
      <c r="E187" s="428" t="s">
        <v>2376</v>
      </c>
      <c r="F187" s="406" t="s">
        <v>2377</v>
      </c>
    </row>
    <row r="188" spans="5:6" hidden="1" x14ac:dyDescent="0.35">
      <c r="E188" s="428" t="s">
        <v>2378</v>
      </c>
      <c r="F188" s="406" t="s">
        <v>2379</v>
      </c>
    </row>
    <row r="189" spans="5:6" hidden="1" x14ac:dyDescent="0.35">
      <c r="E189" s="428" t="s">
        <v>2380</v>
      </c>
      <c r="F189" s="406" t="s">
        <v>2381</v>
      </c>
    </row>
    <row r="190" spans="5:6" hidden="1" x14ac:dyDescent="0.35">
      <c r="E190" s="428" t="s">
        <v>2382</v>
      </c>
      <c r="F190" s="406" t="s">
        <v>2383</v>
      </c>
    </row>
    <row r="191" spans="5:6" hidden="1" x14ac:dyDescent="0.35">
      <c r="E191" s="428" t="s">
        <v>2384</v>
      </c>
      <c r="F191" s="406" t="s">
        <v>2385</v>
      </c>
    </row>
    <row r="192" spans="5:6" hidden="1" x14ac:dyDescent="0.35">
      <c r="E192" s="428" t="s">
        <v>2386</v>
      </c>
      <c r="F192" s="406" t="s">
        <v>2387</v>
      </c>
    </row>
    <row r="193" spans="5:6" hidden="1" x14ac:dyDescent="0.35">
      <c r="E193" s="428" t="s">
        <v>527</v>
      </c>
      <c r="F193" s="406" t="s">
        <v>528</v>
      </c>
    </row>
    <row r="194" spans="5:6" hidden="1" x14ac:dyDescent="0.35">
      <c r="E194" s="428" t="s">
        <v>2388</v>
      </c>
      <c r="F194" s="406" t="s">
        <v>2389</v>
      </c>
    </row>
    <row r="195" spans="5:6" hidden="1" x14ac:dyDescent="0.35">
      <c r="E195" s="428" t="s">
        <v>2390</v>
      </c>
      <c r="F195" s="406" t="s">
        <v>2391</v>
      </c>
    </row>
    <row r="196" spans="5:6" hidden="1" x14ac:dyDescent="0.35">
      <c r="E196" s="428" t="s">
        <v>2392</v>
      </c>
      <c r="F196" s="406" t="s">
        <v>2393</v>
      </c>
    </row>
    <row r="197" spans="5:6" hidden="1" x14ac:dyDescent="0.35">
      <c r="E197" s="428" t="s">
        <v>2394</v>
      </c>
      <c r="F197" s="406" t="s">
        <v>2395</v>
      </c>
    </row>
    <row r="198" spans="5:6" hidden="1" x14ac:dyDescent="0.35">
      <c r="E198" s="428" t="s">
        <v>2396</v>
      </c>
      <c r="F198" s="406" t="s">
        <v>2397</v>
      </c>
    </row>
    <row r="199" spans="5:6" hidden="1" x14ac:dyDescent="0.35">
      <c r="E199" s="428" t="s">
        <v>2398</v>
      </c>
      <c r="F199" s="406" t="s">
        <v>2399</v>
      </c>
    </row>
    <row r="200" spans="5:6" hidden="1" x14ac:dyDescent="0.35">
      <c r="E200" s="428" t="s">
        <v>2400</v>
      </c>
      <c r="F200" s="406" t="s">
        <v>2401</v>
      </c>
    </row>
    <row r="201" spans="5:6" hidden="1" x14ac:dyDescent="0.35">
      <c r="E201" s="428" t="s">
        <v>2402</v>
      </c>
      <c r="F201" s="406" t="s">
        <v>2403</v>
      </c>
    </row>
    <row r="202" spans="5:6" hidden="1" x14ac:dyDescent="0.35">
      <c r="E202" s="428" t="s">
        <v>2404</v>
      </c>
      <c r="F202" s="406" t="s">
        <v>2405</v>
      </c>
    </row>
    <row r="203" spans="5:6" hidden="1" x14ac:dyDescent="0.35">
      <c r="E203" s="428" t="s">
        <v>2406</v>
      </c>
      <c r="F203" s="406" t="s">
        <v>2407</v>
      </c>
    </row>
    <row r="204" spans="5:6" hidden="1" x14ac:dyDescent="0.35">
      <c r="E204" s="428" t="s">
        <v>2408</v>
      </c>
      <c r="F204" s="406" t="s">
        <v>2409</v>
      </c>
    </row>
    <row r="205" spans="5:6" hidden="1" x14ac:dyDescent="0.35">
      <c r="E205" s="428" t="s">
        <v>2410</v>
      </c>
      <c r="F205" s="406" t="s">
        <v>2411</v>
      </c>
    </row>
    <row r="206" spans="5:6" hidden="1" x14ac:dyDescent="0.35">
      <c r="E206" s="428" t="s">
        <v>2412</v>
      </c>
      <c r="F206" s="406" t="s">
        <v>2413</v>
      </c>
    </row>
    <row r="207" spans="5:6" hidden="1" x14ac:dyDescent="0.35">
      <c r="E207" s="428" t="s">
        <v>2414</v>
      </c>
      <c r="F207" s="406" t="s">
        <v>2415</v>
      </c>
    </row>
    <row r="208" spans="5:6" hidden="1" x14ac:dyDescent="0.35">
      <c r="E208" s="428" t="s">
        <v>2416</v>
      </c>
      <c r="F208" s="406" t="s">
        <v>2417</v>
      </c>
    </row>
    <row r="209" spans="5:6" hidden="1" x14ac:dyDescent="0.35">
      <c r="E209" s="428" t="s">
        <v>2418</v>
      </c>
      <c r="F209" s="406" t="s">
        <v>2419</v>
      </c>
    </row>
    <row r="210" spans="5:6" hidden="1" x14ac:dyDescent="0.35">
      <c r="E210" s="428" t="s">
        <v>2420</v>
      </c>
      <c r="F210" s="406" t="s">
        <v>2421</v>
      </c>
    </row>
    <row r="211" spans="5:6" hidden="1" x14ac:dyDescent="0.35">
      <c r="E211" s="428" t="s">
        <v>2422</v>
      </c>
      <c r="F211" s="406" t="s">
        <v>556</v>
      </c>
    </row>
    <row r="212" spans="5:6" hidden="1" x14ac:dyDescent="0.35">
      <c r="E212" s="428" t="s">
        <v>2423</v>
      </c>
      <c r="F212" s="406" t="s">
        <v>558</v>
      </c>
    </row>
    <row r="213" spans="5:6" hidden="1" x14ac:dyDescent="0.35">
      <c r="E213" s="428" t="s">
        <v>2424</v>
      </c>
      <c r="F213" s="406" t="s">
        <v>560</v>
      </c>
    </row>
    <row r="214" spans="5:6" hidden="1" x14ac:dyDescent="0.35">
      <c r="E214" s="428" t="s">
        <v>2425</v>
      </c>
      <c r="F214" s="406" t="s">
        <v>2426</v>
      </c>
    </row>
    <row r="215" spans="5:6" hidden="1" x14ac:dyDescent="0.35">
      <c r="E215" s="428" t="s">
        <v>2427</v>
      </c>
      <c r="F215" s="406" t="s">
        <v>2428</v>
      </c>
    </row>
    <row r="216" spans="5:6" hidden="1" x14ac:dyDescent="0.35">
      <c r="E216" s="428" t="s">
        <v>2429</v>
      </c>
      <c r="F216" s="406" t="s">
        <v>2430</v>
      </c>
    </row>
    <row r="217" spans="5:6" hidden="1" x14ac:dyDescent="0.35">
      <c r="E217" s="428" t="s">
        <v>2431</v>
      </c>
      <c r="F217" s="406" t="s">
        <v>566</v>
      </c>
    </row>
    <row r="218" spans="5:6" hidden="1" x14ac:dyDescent="0.35">
      <c r="E218" s="428" t="s">
        <v>2432</v>
      </c>
      <c r="F218" s="406" t="s">
        <v>2433</v>
      </c>
    </row>
    <row r="219" spans="5:6" hidden="1" x14ac:dyDescent="0.35">
      <c r="E219" s="428" t="s">
        <v>2434</v>
      </c>
      <c r="F219" s="406" t="s">
        <v>2435</v>
      </c>
    </row>
    <row r="220" spans="5:6" hidden="1" x14ac:dyDescent="0.35">
      <c r="E220" s="428" t="s">
        <v>2436</v>
      </c>
      <c r="F220" s="406" t="s">
        <v>2437</v>
      </c>
    </row>
    <row r="221" spans="5:6" hidden="1" x14ac:dyDescent="0.35">
      <c r="E221" s="428" t="s">
        <v>2438</v>
      </c>
      <c r="F221" s="406" t="s">
        <v>2439</v>
      </c>
    </row>
    <row r="222" spans="5:6" hidden="1" x14ac:dyDescent="0.35">
      <c r="E222" s="428" t="s">
        <v>2440</v>
      </c>
      <c r="F222" s="406" t="s">
        <v>2441</v>
      </c>
    </row>
    <row r="223" spans="5:6" hidden="1" x14ac:dyDescent="0.35">
      <c r="E223" s="428" t="s">
        <v>575</v>
      </c>
      <c r="F223" s="406" t="s">
        <v>2442</v>
      </c>
    </row>
    <row r="224" spans="5:6" hidden="1" x14ac:dyDescent="0.35">
      <c r="E224" s="428" t="s">
        <v>2443</v>
      </c>
      <c r="F224" s="406" t="s">
        <v>2444</v>
      </c>
    </row>
    <row r="225" spans="5:6" hidden="1" x14ac:dyDescent="0.35">
      <c r="E225" s="428" t="s">
        <v>2445</v>
      </c>
      <c r="F225" s="406" t="s">
        <v>2446</v>
      </c>
    </row>
    <row r="226" spans="5:6" hidden="1" x14ac:dyDescent="0.35">
      <c r="E226" s="428" t="s">
        <v>2447</v>
      </c>
      <c r="F226" s="406" t="s">
        <v>2448</v>
      </c>
    </row>
    <row r="227" spans="5:6" hidden="1" x14ac:dyDescent="0.35">
      <c r="E227" s="428" t="s">
        <v>2449</v>
      </c>
      <c r="F227" s="406" t="s">
        <v>2450</v>
      </c>
    </row>
    <row r="228" spans="5:6" hidden="1" x14ac:dyDescent="0.35">
      <c r="E228" s="428" t="s">
        <v>2451</v>
      </c>
      <c r="F228" s="406" t="s">
        <v>2452</v>
      </c>
    </row>
    <row r="229" spans="5:6" hidden="1" x14ac:dyDescent="0.35">
      <c r="E229" s="428" t="s">
        <v>2453</v>
      </c>
      <c r="F229" s="406" t="s">
        <v>2454</v>
      </c>
    </row>
    <row r="230" spans="5:6" hidden="1" x14ac:dyDescent="0.35">
      <c r="E230" s="428" t="s">
        <v>2455</v>
      </c>
      <c r="F230" s="406" t="s">
        <v>2456</v>
      </c>
    </row>
    <row r="231" spans="5:6" hidden="1" x14ac:dyDescent="0.35">
      <c r="E231" s="428" t="s">
        <v>2457</v>
      </c>
      <c r="F231" s="406" t="s">
        <v>2458</v>
      </c>
    </row>
    <row r="232" spans="5:6" hidden="1" x14ac:dyDescent="0.35">
      <c r="E232" s="428" t="s">
        <v>2459</v>
      </c>
      <c r="F232" s="406" t="s">
        <v>2460</v>
      </c>
    </row>
    <row r="233" spans="5:6" hidden="1" x14ac:dyDescent="0.35">
      <c r="E233" s="428" t="s">
        <v>2461</v>
      </c>
      <c r="F233" s="406" t="s">
        <v>2462</v>
      </c>
    </row>
    <row r="234" spans="5:6" hidden="1" x14ac:dyDescent="0.35">
      <c r="E234" s="428" t="s">
        <v>2463</v>
      </c>
      <c r="F234" s="406" t="s">
        <v>2464</v>
      </c>
    </row>
    <row r="235" spans="5:6" hidden="1" x14ac:dyDescent="0.35">
      <c r="E235" s="428" t="s">
        <v>2465</v>
      </c>
      <c r="F235" s="406" t="s">
        <v>2466</v>
      </c>
    </row>
    <row r="236" spans="5:6" hidden="1" x14ac:dyDescent="0.35">
      <c r="E236" s="428" t="s">
        <v>2467</v>
      </c>
      <c r="F236" s="406" t="s">
        <v>2468</v>
      </c>
    </row>
    <row r="237" spans="5:6" hidden="1" x14ac:dyDescent="0.35">
      <c r="E237" s="428" t="s">
        <v>2469</v>
      </c>
      <c r="F237" s="406" t="s">
        <v>2470</v>
      </c>
    </row>
    <row r="238" spans="5:6" hidden="1" x14ac:dyDescent="0.35">
      <c r="E238" s="428" t="s">
        <v>2471</v>
      </c>
      <c r="F238" s="406" t="s">
        <v>2472</v>
      </c>
    </row>
    <row r="239" spans="5:6" hidden="1" x14ac:dyDescent="0.35">
      <c r="E239" s="428" t="s">
        <v>2473</v>
      </c>
      <c r="F239" s="406" t="s">
        <v>2474</v>
      </c>
    </row>
    <row r="240" spans="5:6" hidden="1" x14ac:dyDescent="0.35">
      <c r="E240" s="428" t="s">
        <v>2475</v>
      </c>
      <c r="F240" s="406" t="s">
        <v>2476</v>
      </c>
    </row>
    <row r="241" spans="5:6" hidden="1" x14ac:dyDescent="0.35">
      <c r="E241" s="428" t="s">
        <v>2477</v>
      </c>
      <c r="F241" s="406" t="s">
        <v>2478</v>
      </c>
    </row>
    <row r="242" spans="5:6" hidden="1" x14ac:dyDescent="0.35">
      <c r="E242" s="428" t="s">
        <v>2479</v>
      </c>
      <c r="F242" s="406" t="s">
        <v>2480</v>
      </c>
    </row>
    <row r="243" spans="5:6" hidden="1" x14ac:dyDescent="0.35">
      <c r="E243" s="428" t="s">
        <v>2481</v>
      </c>
      <c r="F243" s="406" t="s">
        <v>2482</v>
      </c>
    </row>
    <row r="244" spans="5:6" hidden="1" x14ac:dyDescent="0.35">
      <c r="E244" s="428" t="s">
        <v>2483</v>
      </c>
      <c r="F244" s="406" t="s">
        <v>2484</v>
      </c>
    </row>
    <row r="245" spans="5:6" hidden="1" x14ac:dyDescent="0.35">
      <c r="E245" s="428" t="s">
        <v>2485</v>
      </c>
      <c r="F245" s="406" t="s">
        <v>2486</v>
      </c>
    </row>
    <row r="246" spans="5:6" hidden="1" x14ac:dyDescent="0.35">
      <c r="E246" s="428" t="s">
        <v>2487</v>
      </c>
      <c r="F246" s="406" t="s">
        <v>2488</v>
      </c>
    </row>
    <row r="247" spans="5:6" hidden="1" x14ac:dyDescent="0.35">
      <c r="E247" s="428" t="s">
        <v>2489</v>
      </c>
      <c r="F247" s="406" t="s">
        <v>2490</v>
      </c>
    </row>
    <row r="248" spans="5:6" hidden="1" x14ac:dyDescent="0.35">
      <c r="E248" s="428" t="s">
        <v>2491</v>
      </c>
      <c r="F248" s="406" t="s">
        <v>612</v>
      </c>
    </row>
    <row r="249" spans="5:6" hidden="1" x14ac:dyDescent="0.35">
      <c r="E249" s="428" t="s">
        <v>2492</v>
      </c>
      <c r="F249" s="406" t="s">
        <v>614</v>
      </c>
    </row>
    <row r="250" spans="5:6" hidden="1" x14ac:dyDescent="0.35">
      <c r="E250" s="428" t="s">
        <v>2493</v>
      </c>
      <c r="F250" s="406" t="s">
        <v>2494</v>
      </c>
    </row>
    <row r="251" spans="5:6" hidden="1" x14ac:dyDescent="0.35">
      <c r="E251" s="428" t="s">
        <v>2495</v>
      </c>
      <c r="F251" s="406" t="s">
        <v>2496</v>
      </c>
    </row>
    <row r="252" spans="5:6" hidden="1" x14ac:dyDescent="0.35">
      <c r="E252" s="428" t="s">
        <v>2497</v>
      </c>
      <c r="F252" s="406" t="s">
        <v>2498</v>
      </c>
    </row>
    <row r="253" spans="5:6" hidden="1" x14ac:dyDescent="0.35">
      <c r="E253" s="428" t="s">
        <v>2499</v>
      </c>
      <c r="F253" s="406" t="s">
        <v>2500</v>
      </c>
    </row>
    <row r="254" spans="5:6" hidden="1" x14ac:dyDescent="0.35">
      <c r="E254" s="428" t="s">
        <v>2501</v>
      </c>
      <c r="F254" s="406" t="s">
        <v>2502</v>
      </c>
    </row>
    <row r="255" spans="5:6" hidden="1" x14ac:dyDescent="0.35">
      <c r="E255" s="428" t="s">
        <v>2503</v>
      </c>
      <c r="F255" s="406" t="s">
        <v>2504</v>
      </c>
    </row>
    <row r="256" spans="5:6" hidden="1" x14ac:dyDescent="0.35">
      <c r="E256" s="428" t="s">
        <v>2505</v>
      </c>
      <c r="F256" s="406" t="s">
        <v>2506</v>
      </c>
    </row>
    <row r="257" spans="5:6" hidden="1" x14ac:dyDescent="0.35">
      <c r="E257" s="428" t="s">
        <v>2507</v>
      </c>
      <c r="F257" s="406" t="s">
        <v>2508</v>
      </c>
    </row>
    <row r="258" spans="5:6" hidden="1" x14ac:dyDescent="0.35">
      <c r="E258" s="428" t="s">
        <v>2509</v>
      </c>
      <c r="F258" s="406" t="s">
        <v>2510</v>
      </c>
    </row>
    <row r="259" spans="5:6" hidden="1" x14ac:dyDescent="0.35">
      <c r="E259" s="428" t="s">
        <v>623</v>
      </c>
      <c r="F259" s="406" t="s">
        <v>2511</v>
      </c>
    </row>
    <row r="260" spans="5:6" hidden="1" x14ac:dyDescent="0.35">
      <c r="E260" s="428" t="s">
        <v>2512</v>
      </c>
      <c r="F260" s="406" t="s">
        <v>2513</v>
      </c>
    </row>
    <row r="261" spans="5:6" hidden="1" x14ac:dyDescent="0.35">
      <c r="E261" s="428" t="s">
        <v>2514</v>
      </c>
      <c r="F261" s="406" t="s">
        <v>2515</v>
      </c>
    </row>
    <row r="262" spans="5:6" hidden="1" x14ac:dyDescent="0.35">
      <c r="E262" s="428" t="s">
        <v>2516</v>
      </c>
      <c r="F262" s="406" t="s">
        <v>2517</v>
      </c>
    </row>
    <row r="263" spans="5:6" hidden="1" x14ac:dyDescent="0.35">
      <c r="E263" s="428" t="s">
        <v>2518</v>
      </c>
      <c r="F263" s="406" t="s">
        <v>2519</v>
      </c>
    </row>
    <row r="264" spans="5:6" hidden="1" x14ac:dyDescent="0.35">
      <c r="E264" s="428" t="s">
        <v>2520</v>
      </c>
      <c r="F264" s="406" t="s">
        <v>2521</v>
      </c>
    </row>
    <row r="265" spans="5:6" hidden="1" x14ac:dyDescent="0.35">
      <c r="E265" s="428" t="s">
        <v>2522</v>
      </c>
      <c r="F265" s="406" t="s">
        <v>2523</v>
      </c>
    </row>
    <row r="266" spans="5:6" hidden="1" x14ac:dyDescent="0.35">
      <c r="E266" s="428" t="s">
        <v>2524</v>
      </c>
      <c r="F266" s="406" t="s">
        <v>2525</v>
      </c>
    </row>
    <row r="267" spans="5:6" hidden="1" x14ac:dyDescent="0.35">
      <c r="E267" s="428" t="s">
        <v>2526</v>
      </c>
      <c r="F267" s="406" t="s">
        <v>2527</v>
      </c>
    </row>
    <row r="268" spans="5:6" hidden="1" x14ac:dyDescent="0.35">
      <c r="E268" s="428" t="s">
        <v>2528</v>
      </c>
      <c r="F268" s="406" t="s">
        <v>2529</v>
      </c>
    </row>
    <row r="269" spans="5:6" hidden="1" x14ac:dyDescent="0.35">
      <c r="E269" s="428" t="s">
        <v>2530</v>
      </c>
      <c r="F269" s="406" t="s">
        <v>2531</v>
      </c>
    </row>
    <row r="270" spans="5:6" hidden="1" x14ac:dyDescent="0.35">
      <c r="E270" s="428" t="s">
        <v>2532</v>
      </c>
      <c r="F270" s="406" t="s">
        <v>2533</v>
      </c>
    </row>
    <row r="271" spans="5:6" hidden="1" x14ac:dyDescent="0.35">
      <c r="E271" s="428" t="s">
        <v>2534</v>
      </c>
      <c r="F271" s="406" t="s">
        <v>2535</v>
      </c>
    </row>
    <row r="272" spans="5:6" hidden="1" x14ac:dyDescent="0.35">
      <c r="E272" s="428" t="s">
        <v>2536</v>
      </c>
      <c r="F272" s="406" t="s">
        <v>2537</v>
      </c>
    </row>
    <row r="273" spans="5:6" hidden="1" x14ac:dyDescent="0.35">
      <c r="E273" s="428" t="s">
        <v>2538</v>
      </c>
      <c r="F273" s="406" t="s">
        <v>2539</v>
      </c>
    </row>
    <row r="274" spans="5:6" hidden="1" x14ac:dyDescent="0.35">
      <c r="E274" s="428" t="s">
        <v>2540</v>
      </c>
      <c r="F274" s="406" t="s">
        <v>2541</v>
      </c>
    </row>
    <row r="275" spans="5:6" hidden="1" x14ac:dyDescent="0.35">
      <c r="E275" s="428" t="s">
        <v>2542</v>
      </c>
      <c r="F275" s="406" t="s">
        <v>2543</v>
      </c>
    </row>
    <row r="276" spans="5:6" hidden="1" x14ac:dyDescent="0.35">
      <c r="E276" s="428" t="s">
        <v>2544</v>
      </c>
      <c r="F276" s="406" t="s">
        <v>2545</v>
      </c>
    </row>
    <row r="277" spans="5:6" hidden="1" x14ac:dyDescent="0.35">
      <c r="E277" s="428" t="s">
        <v>2546</v>
      </c>
      <c r="F277" s="406" t="s">
        <v>2547</v>
      </c>
    </row>
    <row r="278" spans="5:6" hidden="1" x14ac:dyDescent="0.35">
      <c r="E278" s="428" t="s">
        <v>2548</v>
      </c>
      <c r="F278" s="406" t="s">
        <v>2549</v>
      </c>
    </row>
    <row r="279" spans="5:6" hidden="1" x14ac:dyDescent="0.35">
      <c r="E279" s="428" t="s">
        <v>2550</v>
      </c>
      <c r="F279" s="406" t="s">
        <v>2551</v>
      </c>
    </row>
    <row r="280" spans="5:6" hidden="1" x14ac:dyDescent="0.35">
      <c r="E280" s="428" t="s">
        <v>2552</v>
      </c>
      <c r="F280" s="406" t="s">
        <v>2553</v>
      </c>
    </row>
    <row r="281" spans="5:6" hidden="1" x14ac:dyDescent="0.35">
      <c r="E281" s="428" t="s">
        <v>2554</v>
      </c>
      <c r="F281" s="406" t="s">
        <v>2555</v>
      </c>
    </row>
    <row r="282" spans="5:6" hidden="1" x14ac:dyDescent="0.35">
      <c r="E282" s="428" t="s">
        <v>2556</v>
      </c>
      <c r="F282" s="406" t="s">
        <v>2557</v>
      </c>
    </row>
    <row r="283" spans="5:6" hidden="1" x14ac:dyDescent="0.35">
      <c r="E283" s="428" t="s">
        <v>2558</v>
      </c>
      <c r="F283" s="406" t="s">
        <v>2559</v>
      </c>
    </row>
    <row r="284" spans="5:6" hidden="1" x14ac:dyDescent="0.35">
      <c r="E284" s="428" t="s">
        <v>2560</v>
      </c>
      <c r="F284" s="406" t="s">
        <v>2561</v>
      </c>
    </row>
    <row r="285" spans="5:6" hidden="1" x14ac:dyDescent="0.35">
      <c r="E285" s="428" t="s">
        <v>2562</v>
      </c>
      <c r="F285" s="406" t="s">
        <v>660</v>
      </c>
    </row>
    <row r="286" spans="5:6" hidden="1" x14ac:dyDescent="0.35">
      <c r="E286" s="428" t="s">
        <v>2563</v>
      </c>
      <c r="F286" s="406" t="s">
        <v>2564</v>
      </c>
    </row>
    <row r="287" spans="5:6" hidden="1" x14ac:dyDescent="0.35">
      <c r="E287" s="428" t="s">
        <v>2565</v>
      </c>
      <c r="F287" s="406" t="s">
        <v>664</v>
      </c>
    </row>
    <row r="288" spans="5:6" hidden="1" x14ac:dyDescent="0.35">
      <c r="E288" s="428" t="s">
        <v>2566</v>
      </c>
      <c r="F288" s="406" t="s">
        <v>2567</v>
      </c>
    </row>
    <row r="289" spans="5:6" hidden="1" x14ac:dyDescent="0.35">
      <c r="E289" s="428" t="s">
        <v>2568</v>
      </c>
      <c r="F289" s="406" t="s">
        <v>2569</v>
      </c>
    </row>
    <row r="290" spans="5:6" hidden="1" x14ac:dyDescent="0.35">
      <c r="E290" s="428" t="s">
        <v>2570</v>
      </c>
      <c r="F290" s="406" t="s">
        <v>2571</v>
      </c>
    </row>
    <row r="291" spans="5:6" hidden="1" x14ac:dyDescent="0.35">
      <c r="E291" s="428" t="s">
        <v>2572</v>
      </c>
      <c r="F291" s="406" t="s">
        <v>2573</v>
      </c>
    </row>
    <row r="292" spans="5:6" hidden="1" x14ac:dyDescent="0.35">
      <c r="E292" s="428" t="s">
        <v>2574</v>
      </c>
      <c r="F292" s="406" t="s">
        <v>2575</v>
      </c>
    </row>
    <row r="293" spans="5:6" hidden="1" x14ac:dyDescent="0.35">
      <c r="E293" s="428" t="s">
        <v>2576</v>
      </c>
      <c r="F293" s="406" t="s">
        <v>2577</v>
      </c>
    </row>
    <row r="294" spans="5:6" hidden="1" x14ac:dyDescent="0.35">
      <c r="E294" s="428" t="s">
        <v>2578</v>
      </c>
      <c r="F294" s="406" t="s">
        <v>2579</v>
      </c>
    </row>
    <row r="295" spans="5:6" hidden="1" x14ac:dyDescent="0.35">
      <c r="E295" s="428" t="s">
        <v>2580</v>
      </c>
      <c r="F295" s="406" t="s">
        <v>2581</v>
      </c>
    </row>
    <row r="296" spans="5:6" hidden="1" x14ac:dyDescent="0.35">
      <c r="E296" s="428" t="s">
        <v>677</v>
      </c>
      <c r="F296" s="406" t="s">
        <v>678</v>
      </c>
    </row>
    <row r="297" spans="5:6" hidden="1" x14ac:dyDescent="0.35">
      <c r="E297" s="428" t="s">
        <v>2582</v>
      </c>
      <c r="F297" s="406" t="s">
        <v>2583</v>
      </c>
    </row>
    <row r="298" spans="5:6" hidden="1" x14ac:dyDescent="0.35">
      <c r="E298" s="428" t="s">
        <v>2584</v>
      </c>
      <c r="F298" s="406" t="s">
        <v>2585</v>
      </c>
    </row>
    <row r="299" spans="5:6" hidden="1" x14ac:dyDescent="0.35">
      <c r="E299" s="428" t="s">
        <v>2586</v>
      </c>
      <c r="F299" s="406" t="s">
        <v>2587</v>
      </c>
    </row>
    <row r="300" spans="5:6" hidden="1" x14ac:dyDescent="0.35">
      <c r="E300" s="428" t="s">
        <v>2588</v>
      </c>
      <c r="F300" s="406" t="s">
        <v>2589</v>
      </c>
    </row>
    <row r="301" spans="5:6" hidden="1" x14ac:dyDescent="0.35">
      <c r="E301" s="428" t="s">
        <v>2590</v>
      </c>
      <c r="F301" s="406" t="s">
        <v>686</v>
      </c>
    </row>
    <row r="302" spans="5:6" hidden="1" x14ac:dyDescent="0.35">
      <c r="E302" s="428" t="s">
        <v>2591</v>
      </c>
      <c r="F302" s="406" t="s">
        <v>2592</v>
      </c>
    </row>
    <row r="303" spans="5:6" hidden="1" x14ac:dyDescent="0.35">
      <c r="E303" s="428" t="s">
        <v>2593</v>
      </c>
      <c r="F303" s="406" t="s">
        <v>690</v>
      </c>
    </row>
    <row r="304" spans="5:6" hidden="1" x14ac:dyDescent="0.35">
      <c r="E304" s="428" t="s">
        <v>2594</v>
      </c>
      <c r="F304" s="406" t="s">
        <v>2595</v>
      </c>
    </row>
    <row r="305" spans="5:6" hidden="1" x14ac:dyDescent="0.35">
      <c r="E305" s="428" t="s">
        <v>2596</v>
      </c>
      <c r="F305" s="406" t="s">
        <v>2597</v>
      </c>
    </row>
    <row r="306" spans="5:6" hidden="1" x14ac:dyDescent="0.35">
      <c r="E306" s="428" t="s">
        <v>2598</v>
      </c>
      <c r="F306" s="406" t="s">
        <v>2599</v>
      </c>
    </row>
    <row r="307" spans="5:6" hidden="1" x14ac:dyDescent="0.35">
      <c r="E307" s="428" t="s">
        <v>2600</v>
      </c>
      <c r="F307" s="406" t="s">
        <v>2601</v>
      </c>
    </row>
    <row r="308" spans="5:6" hidden="1" x14ac:dyDescent="0.35">
      <c r="E308" s="428" t="s">
        <v>2602</v>
      </c>
      <c r="F308" s="406" t="s">
        <v>2603</v>
      </c>
    </row>
    <row r="309" spans="5:6" hidden="1" x14ac:dyDescent="0.35">
      <c r="E309" s="428" t="s">
        <v>701</v>
      </c>
      <c r="F309" s="406" t="s">
        <v>2604</v>
      </c>
    </row>
    <row r="310" spans="5:6" hidden="1" x14ac:dyDescent="0.35">
      <c r="E310" s="428" t="s">
        <v>272</v>
      </c>
      <c r="F310" s="406" t="s">
        <v>2605</v>
      </c>
    </row>
    <row r="311" spans="5:6" hidden="1" x14ac:dyDescent="0.35">
      <c r="E311" s="428" t="s">
        <v>703</v>
      </c>
      <c r="F311" s="406" t="s">
        <v>2606</v>
      </c>
    </row>
    <row r="312" spans="5:6" hidden="1" x14ac:dyDescent="0.35">
      <c r="E312" s="428" t="s">
        <v>2607</v>
      </c>
      <c r="F312" s="406" t="s">
        <v>2608</v>
      </c>
    </row>
    <row r="313" spans="5:6" hidden="1" x14ac:dyDescent="0.35">
      <c r="E313" s="428" t="s">
        <v>2609</v>
      </c>
      <c r="F313" s="406" t="s">
        <v>706</v>
      </c>
    </row>
    <row r="314" spans="5:6" hidden="1" x14ac:dyDescent="0.35">
      <c r="E314" s="428" t="s">
        <v>2610</v>
      </c>
      <c r="F314" s="406" t="s">
        <v>2611</v>
      </c>
    </row>
    <row r="315" spans="5:6" hidden="1" x14ac:dyDescent="0.35">
      <c r="E315" s="428" t="s">
        <v>2612</v>
      </c>
      <c r="F315" s="406" t="s">
        <v>710</v>
      </c>
    </row>
    <row r="316" spans="5:6" hidden="1" x14ac:dyDescent="0.35">
      <c r="E316" s="428" t="s">
        <v>2613</v>
      </c>
      <c r="F316" s="406" t="s">
        <v>712</v>
      </c>
    </row>
    <row r="317" spans="5:6" hidden="1" x14ac:dyDescent="0.35">
      <c r="E317" s="428" t="s">
        <v>2614</v>
      </c>
      <c r="F317" s="406" t="s">
        <v>714</v>
      </c>
    </row>
    <row r="318" spans="5:6" hidden="1" x14ac:dyDescent="0.35">
      <c r="E318" s="428" t="s">
        <v>2615</v>
      </c>
      <c r="F318" s="406" t="s">
        <v>2616</v>
      </c>
    </row>
    <row r="319" spans="5:6" hidden="1" x14ac:dyDescent="0.35">
      <c r="E319" s="428" t="s">
        <v>2617</v>
      </c>
      <c r="F319" s="406" t="s">
        <v>2618</v>
      </c>
    </row>
    <row r="320" spans="5:6" hidden="1" x14ac:dyDescent="0.35">
      <c r="E320" s="428" t="s">
        <v>2619</v>
      </c>
      <c r="F320" s="406" t="s">
        <v>2620</v>
      </c>
    </row>
    <row r="321" spans="5:6" hidden="1" x14ac:dyDescent="0.35">
      <c r="E321" s="428" t="s">
        <v>2621</v>
      </c>
      <c r="F321" s="406" t="s">
        <v>2622</v>
      </c>
    </row>
    <row r="322" spans="5:6" hidden="1" x14ac:dyDescent="0.35">
      <c r="E322" s="428" t="s">
        <v>2623</v>
      </c>
      <c r="F322" s="406" t="s">
        <v>2624</v>
      </c>
    </row>
    <row r="323" spans="5:6" hidden="1" x14ac:dyDescent="0.35">
      <c r="E323" s="428" t="s">
        <v>2625</v>
      </c>
      <c r="F323" s="406" t="s">
        <v>2626</v>
      </c>
    </row>
    <row r="324" spans="5:6" hidden="1" x14ac:dyDescent="0.35">
      <c r="E324" s="428" t="s">
        <v>725</v>
      </c>
      <c r="F324" s="406" t="s">
        <v>2627</v>
      </c>
    </row>
    <row r="325" spans="5:6" hidden="1" x14ac:dyDescent="0.35">
      <c r="E325" s="428" t="s">
        <v>2628</v>
      </c>
      <c r="F325" s="406" t="s">
        <v>2629</v>
      </c>
    </row>
    <row r="326" spans="5:6" hidden="1" x14ac:dyDescent="0.35">
      <c r="E326" s="428" t="s">
        <v>2630</v>
      </c>
      <c r="F326" s="406" t="s">
        <v>2631</v>
      </c>
    </row>
    <row r="327" spans="5:6" hidden="1" x14ac:dyDescent="0.35">
      <c r="E327" s="428" t="s">
        <v>2632</v>
      </c>
      <c r="F327" s="406" t="s">
        <v>2633</v>
      </c>
    </row>
    <row r="328" spans="5:6" hidden="1" x14ac:dyDescent="0.35">
      <c r="E328" s="428" t="s">
        <v>2634</v>
      </c>
      <c r="F328" s="406" t="s">
        <v>2635</v>
      </c>
    </row>
    <row r="329" spans="5:6" hidden="1" x14ac:dyDescent="0.35">
      <c r="E329" s="428" t="s">
        <v>2636</v>
      </c>
      <c r="F329" s="406" t="s">
        <v>2637</v>
      </c>
    </row>
    <row r="330" spans="5:6" hidden="1" x14ac:dyDescent="0.35">
      <c r="E330" s="428" t="s">
        <v>2638</v>
      </c>
      <c r="F330" s="406" t="s">
        <v>2639</v>
      </c>
    </row>
    <row r="331" spans="5:6" hidden="1" x14ac:dyDescent="0.35">
      <c r="E331" s="428" t="s">
        <v>739</v>
      </c>
      <c r="F331" s="406" t="s">
        <v>740</v>
      </c>
    </row>
    <row r="332" spans="5:6" hidden="1" x14ac:dyDescent="0.35">
      <c r="E332" s="428" t="s">
        <v>741</v>
      </c>
      <c r="F332" s="406" t="s">
        <v>742</v>
      </c>
    </row>
    <row r="333" spans="5:6" hidden="1" x14ac:dyDescent="0.35">
      <c r="E333" s="428" t="s">
        <v>743</v>
      </c>
      <c r="F333" s="406" t="s">
        <v>744</v>
      </c>
    </row>
    <row r="334" spans="5:6" hidden="1" x14ac:dyDescent="0.35">
      <c r="E334" s="428" t="s">
        <v>2640</v>
      </c>
      <c r="F334" s="406" t="s">
        <v>2641</v>
      </c>
    </row>
    <row r="335" spans="5:6" hidden="1" x14ac:dyDescent="0.35">
      <c r="E335" s="428" t="s">
        <v>2642</v>
      </c>
      <c r="F335" s="406" t="s">
        <v>746</v>
      </c>
    </row>
    <row r="336" spans="5:6" hidden="1" x14ac:dyDescent="0.35">
      <c r="E336" s="428" t="s">
        <v>2643</v>
      </c>
      <c r="F336" s="406" t="s">
        <v>748</v>
      </c>
    </row>
    <row r="337" spans="5:6" hidden="1" x14ac:dyDescent="0.35">
      <c r="E337" s="428" t="s">
        <v>2644</v>
      </c>
      <c r="F337" s="406" t="s">
        <v>2645</v>
      </c>
    </row>
    <row r="338" spans="5:6" hidden="1" x14ac:dyDescent="0.35">
      <c r="E338" s="428" t="s">
        <v>2646</v>
      </c>
      <c r="F338" s="406" t="s">
        <v>752</v>
      </c>
    </row>
    <row r="339" spans="5:6" hidden="1" x14ac:dyDescent="0.35">
      <c r="E339" s="428" t="s">
        <v>753</v>
      </c>
      <c r="F339" s="406" t="s">
        <v>754</v>
      </c>
    </row>
    <row r="340" spans="5:6" hidden="1" x14ac:dyDescent="0.35">
      <c r="E340" s="428" t="s">
        <v>2647</v>
      </c>
      <c r="F340" s="406" t="s">
        <v>2648</v>
      </c>
    </row>
    <row r="341" spans="5:6" hidden="1" x14ac:dyDescent="0.35">
      <c r="E341" s="428" t="s">
        <v>2649</v>
      </c>
      <c r="F341" s="406" t="s">
        <v>2650</v>
      </c>
    </row>
    <row r="342" spans="5:6" hidden="1" x14ac:dyDescent="0.35">
      <c r="E342" s="428" t="s">
        <v>2651</v>
      </c>
      <c r="F342" s="406" t="s">
        <v>2652</v>
      </c>
    </row>
    <row r="343" spans="5:6" hidden="1" x14ac:dyDescent="0.35">
      <c r="E343" s="428" t="s">
        <v>2653</v>
      </c>
      <c r="F343" s="406" t="s">
        <v>2654</v>
      </c>
    </row>
    <row r="344" spans="5:6" hidden="1" x14ac:dyDescent="0.35">
      <c r="E344" s="428" t="s">
        <v>2655</v>
      </c>
      <c r="F344" s="406" t="s">
        <v>2656</v>
      </c>
    </row>
    <row r="345" spans="5:6" hidden="1" x14ac:dyDescent="0.35">
      <c r="E345" s="428" t="s">
        <v>763</v>
      </c>
      <c r="F345" s="406" t="s">
        <v>764</v>
      </c>
    </row>
    <row r="346" spans="5:6" hidden="1" x14ac:dyDescent="0.35">
      <c r="E346" s="428" t="s">
        <v>2657</v>
      </c>
      <c r="F346" s="406" t="s">
        <v>2658</v>
      </c>
    </row>
    <row r="347" spans="5:6" hidden="1" x14ac:dyDescent="0.35">
      <c r="E347" s="428" t="s">
        <v>2659</v>
      </c>
      <c r="F347" s="406" t="s">
        <v>2660</v>
      </c>
    </row>
    <row r="348" spans="5:6" hidden="1" x14ac:dyDescent="0.35">
      <c r="E348" s="428" t="s">
        <v>2661</v>
      </c>
      <c r="F348" s="406" t="s">
        <v>770</v>
      </c>
    </row>
    <row r="349" spans="5:6" hidden="1" x14ac:dyDescent="0.35">
      <c r="E349" s="428" t="s">
        <v>2662</v>
      </c>
      <c r="F349" s="406" t="s">
        <v>772</v>
      </c>
    </row>
    <row r="350" spans="5:6" hidden="1" x14ac:dyDescent="0.35">
      <c r="E350" s="428" t="s">
        <v>2663</v>
      </c>
      <c r="F350" s="406" t="s">
        <v>774</v>
      </c>
    </row>
    <row r="351" spans="5:6" hidden="1" x14ac:dyDescent="0.35">
      <c r="E351" s="428" t="s">
        <v>2664</v>
      </c>
      <c r="F351" s="406" t="s">
        <v>2665</v>
      </c>
    </row>
    <row r="352" spans="5:6" hidden="1" x14ac:dyDescent="0.35">
      <c r="E352" s="428" t="s">
        <v>2666</v>
      </c>
      <c r="F352" s="406" t="s">
        <v>2667</v>
      </c>
    </row>
    <row r="353" spans="5:6" hidden="1" x14ac:dyDescent="0.35">
      <c r="E353" s="428" t="s">
        <v>2668</v>
      </c>
      <c r="F353" s="406" t="s">
        <v>2669</v>
      </c>
    </row>
    <row r="354" spans="5:6" hidden="1" x14ac:dyDescent="0.35">
      <c r="E354" s="428" t="s">
        <v>2670</v>
      </c>
      <c r="F354" s="406" t="s">
        <v>2671</v>
      </c>
    </row>
    <row r="355" spans="5:6" hidden="1" x14ac:dyDescent="0.35">
      <c r="E355" s="428" t="s">
        <v>2672</v>
      </c>
      <c r="F355" s="406" t="s">
        <v>2673</v>
      </c>
    </row>
    <row r="356" spans="5:6" hidden="1" x14ac:dyDescent="0.35">
      <c r="E356" s="428" t="s">
        <v>2674</v>
      </c>
      <c r="F356" s="406" t="s">
        <v>2675</v>
      </c>
    </row>
    <row r="357" spans="5:6" hidden="1" x14ac:dyDescent="0.35">
      <c r="E357" s="428" t="s">
        <v>2676</v>
      </c>
      <c r="F357" s="406" t="s">
        <v>2677</v>
      </c>
    </row>
    <row r="358" spans="5:6" hidden="1" x14ac:dyDescent="0.35">
      <c r="E358" s="428" t="s">
        <v>2678</v>
      </c>
      <c r="F358" s="406" t="s">
        <v>2679</v>
      </c>
    </row>
    <row r="359" spans="5:6" hidden="1" x14ac:dyDescent="0.35">
      <c r="E359" s="428" t="s">
        <v>2680</v>
      </c>
      <c r="F359" s="406" t="s">
        <v>790</v>
      </c>
    </row>
    <row r="360" spans="5:6" hidden="1" x14ac:dyDescent="0.35">
      <c r="E360" s="428" t="s">
        <v>791</v>
      </c>
      <c r="F360" s="406" t="s">
        <v>792</v>
      </c>
    </row>
    <row r="361" spans="5:6" hidden="1" x14ac:dyDescent="0.35">
      <c r="E361" s="428" t="s">
        <v>793</v>
      </c>
      <c r="F361" s="406" t="s">
        <v>2681</v>
      </c>
    </row>
    <row r="362" spans="5:6" hidden="1" x14ac:dyDescent="0.35">
      <c r="E362" s="428" t="s">
        <v>795</v>
      </c>
      <c r="F362" s="406" t="s">
        <v>796</v>
      </c>
    </row>
    <row r="363" spans="5:6" hidden="1" x14ac:dyDescent="0.35">
      <c r="E363" s="428" t="s">
        <v>797</v>
      </c>
      <c r="F363" s="406" t="s">
        <v>798</v>
      </c>
    </row>
    <row r="364" spans="5:6" hidden="1" x14ac:dyDescent="0.35">
      <c r="E364" s="428" t="s">
        <v>799</v>
      </c>
      <c r="F364" s="406" t="s">
        <v>2682</v>
      </c>
    </row>
    <row r="365" spans="5:6" hidden="1" x14ac:dyDescent="0.35">
      <c r="E365" s="428" t="s">
        <v>2683</v>
      </c>
      <c r="F365" s="406" t="s">
        <v>802</v>
      </c>
    </row>
    <row r="366" spans="5:6" hidden="1" x14ac:dyDescent="0.35">
      <c r="E366" s="428" t="s">
        <v>2684</v>
      </c>
      <c r="F366" s="406" t="s">
        <v>2685</v>
      </c>
    </row>
    <row r="367" spans="5:6" hidden="1" x14ac:dyDescent="0.35">
      <c r="E367" s="428" t="s">
        <v>2686</v>
      </c>
      <c r="F367" s="406" t="s">
        <v>2687</v>
      </c>
    </row>
    <row r="368" spans="5:6" hidden="1" x14ac:dyDescent="0.35">
      <c r="E368" s="428" t="s">
        <v>2688</v>
      </c>
      <c r="F368" s="406" t="s">
        <v>2689</v>
      </c>
    </row>
    <row r="369" spans="5:6" hidden="1" x14ac:dyDescent="0.35">
      <c r="E369" s="428" t="s">
        <v>2690</v>
      </c>
      <c r="F369" s="406" t="s">
        <v>2691</v>
      </c>
    </row>
    <row r="370" spans="5:6" hidden="1" x14ac:dyDescent="0.35">
      <c r="E370" s="428" t="s">
        <v>2692</v>
      </c>
      <c r="F370" s="406" t="s">
        <v>2693</v>
      </c>
    </row>
    <row r="371" spans="5:6" hidden="1" x14ac:dyDescent="0.35">
      <c r="E371" s="428" t="s">
        <v>2694</v>
      </c>
      <c r="F371" s="406" t="s">
        <v>2695</v>
      </c>
    </row>
    <row r="372" spans="5:6" hidden="1" x14ac:dyDescent="0.35">
      <c r="E372" s="428" t="s">
        <v>2696</v>
      </c>
      <c r="F372" s="406" t="s">
        <v>2697</v>
      </c>
    </row>
    <row r="373" spans="5:6" hidden="1" x14ac:dyDescent="0.35">
      <c r="E373" s="428" t="s">
        <v>2698</v>
      </c>
      <c r="F373" s="406" t="s">
        <v>2699</v>
      </c>
    </row>
    <row r="374" spans="5:6" hidden="1" x14ac:dyDescent="0.35">
      <c r="E374" s="428" t="s">
        <v>2700</v>
      </c>
      <c r="F374" s="406" t="s">
        <v>2701</v>
      </c>
    </row>
    <row r="375" spans="5:6" hidden="1" x14ac:dyDescent="0.35">
      <c r="E375" s="428" t="s">
        <v>2702</v>
      </c>
      <c r="F375" s="406" t="s">
        <v>2703</v>
      </c>
    </row>
    <row r="376" spans="5:6" hidden="1" x14ac:dyDescent="0.35">
      <c r="E376" s="428" t="s">
        <v>2704</v>
      </c>
      <c r="F376" s="406" t="s">
        <v>2705</v>
      </c>
    </row>
    <row r="377" spans="5:6" hidden="1" x14ac:dyDescent="0.35">
      <c r="E377" s="428" t="s">
        <v>2706</v>
      </c>
      <c r="F377" s="406" t="s">
        <v>820</v>
      </c>
    </row>
    <row r="378" spans="5:6" hidden="1" x14ac:dyDescent="0.35">
      <c r="E378" s="428" t="s">
        <v>2707</v>
      </c>
      <c r="F378" s="406" t="s">
        <v>822</v>
      </c>
    </row>
    <row r="379" spans="5:6" hidden="1" x14ac:dyDescent="0.35">
      <c r="E379" s="428" t="s">
        <v>2708</v>
      </c>
      <c r="F379" s="406" t="s">
        <v>824</v>
      </c>
    </row>
    <row r="380" spans="5:6" hidden="1" x14ac:dyDescent="0.35">
      <c r="E380" s="428" t="s">
        <v>2709</v>
      </c>
      <c r="F380" s="406" t="s">
        <v>826</v>
      </c>
    </row>
    <row r="381" spans="5:6" hidden="1" x14ac:dyDescent="0.35">
      <c r="E381" s="428" t="s">
        <v>2710</v>
      </c>
      <c r="F381" s="406" t="s">
        <v>2711</v>
      </c>
    </row>
    <row r="382" spans="5:6" hidden="1" x14ac:dyDescent="0.35">
      <c r="E382" s="428" t="s">
        <v>2712</v>
      </c>
      <c r="F382" s="406" t="s">
        <v>2713</v>
      </c>
    </row>
    <row r="383" spans="5:6" hidden="1" x14ac:dyDescent="0.35">
      <c r="E383" s="428" t="s">
        <v>2714</v>
      </c>
      <c r="F383" s="406" t="s">
        <v>2715</v>
      </c>
    </row>
    <row r="384" spans="5:6" hidden="1" x14ac:dyDescent="0.35">
      <c r="E384" s="428" t="s">
        <v>2716</v>
      </c>
      <c r="F384" s="406" t="s">
        <v>2717</v>
      </c>
    </row>
    <row r="385" spans="5:6" hidden="1" x14ac:dyDescent="0.35">
      <c r="E385" s="428" t="s">
        <v>2718</v>
      </c>
      <c r="F385" s="406" t="s">
        <v>2719</v>
      </c>
    </row>
    <row r="386" spans="5:6" hidden="1" x14ac:dyDescent="0.35">
      <c r="E386" s="428" t="s">
        <v>2720</v>
      </c>
      <c r="F386" s="406" t="s">
        <v>2721</v>
      </c>
    </row>
    <row r="387" spans="5:6" hidden="1" x14ac:dyDescent="0.35">
      <c r="E387" s="428" t="s">
        <v>2722</v>
      </c>
      <c r="F387" s="406" t="s">
        <v>2723</v>
      </c>
    </row>
    <row r="388" spans="5:6" hidden="1" x14ac:dyDescent="0.35">
      <c r="E388" s="428" t="s">
        <v>2724</v>
      </c>
      <c r="F388" s="406" t="s">
        <v>838</v>
      </c>
    </row>
    <row r="389" spans="5:6" hidden="1" x14ac:dyDescent="0.35">
      <c r="E389" s="428" t="s">
        <v>2725</v>
      </c>
      <c r="F389" s="406" t="s">
        <v>840</v>
      </c>
    </row>
    <row r="390" spans="5:6" hidden="1" x14ac:dyDescent="0.35">
      <c r="E390" s="428" t="s">
        <v>2726</v>
      </c>
      <c r="F390" s="406" t="s">
        <v>842</v>
      </c>
    </row>
    <row r="391" spans="5:6" hidden="1" x14ac:dyDescent="0.35">
      <c r="E391" s="428" t="s">
        <v>843</v>
      </c>
      <c r="F391" s="406" t="s">
        <v>844</v>
      </c>
    </row>
    <row r="392" spans="5:6" hidden="1" x14ac:dyDescent="0.35">
      <c r="E392" s="428" t="s">
        <v>2727</v>
      </c>
      <c r="F392" s="406" t="s">
        <v>846</v>
      </c>
    </row>
    <row r="393" spans="5:6" hidden="1" x14ac:dyDescent="0.35">
      <c r="E393" s="428" t="s">
        <v>2728</v>
      </c>
      <c r="F393" s="406" t="s">
        <v>2729</v>
      </c>
    </row>
    <row r="394" spans="5:6" hidden="1" x14ac:dyDescent="0.35">
      <c r="E394" s="428" t="s">
        <v>847</v>
      </c>
      <c r="F394" s="406" t="s">
        <v>2730</v>
      </c>
    </row>
    <row r="395" spans="5:6" hidden="1" x14ac:dyDescent="0.35">
      <c r="E395" s="428" t="s">
        <v>2731</v>
      </c>
      <c r="F395" s="406" t="s">
        <v>850</v>
      </c>
    </row>
    <row r="396" spans="5:6" hidden="1" x14ac:dyDescent="0.35">
      <c r="E396" s="428" t="s">
        <v>2732</v>
      </c>
      <c r="F396" s="406" t="s">
        <v>2733</v>
      </c>
    </row>
    <row r="397" spans="5:6" hidden="1" x14ac:dyDescent="0.35">
      <c r="E397" s="428" t="s">
        <v>2734</v>
      </c>
      <c r="F397" s="406" t="s">
        <v>2735</v>
      </c>
    </row>
    <row r="398" spans="5:6" hidden="1" x14ac:dyDescent="0.35">
      <c r="E398" s="428" t="s">
        <v>2736</v>
      </c>
      <c r="F398" s="406" t="s">
        <v>2737</v>
      </c>
    </row>
    <row r="399" spans="5:6" hidden="1" x14ac:dyDescent="0.35">
      <c r="E399" s="428" t="s">
        <v>855</v>
      </c>
      <c r="F399" s="406" t="s">
        <v>856</v>
      </c>
    </row>
    <row r="400" spans="5:6" hidden="1" x14ac:dyDescent="0.35">
      <c r="E400" s="428" t="s">
        <v>857</v>
      </c>
      <c r="F400" s="406" t="s">
        <v>858</v>
      </c>
    </row>
    <row r="401" spans="5:6" hidden="1" x14ac:dyDescent="0.35">
      <c r="E401" s="428" t="s">
        <v>2738</v>
      </c>
      <c r="F401" s="406" t="s">
        <v>2739</v>
      </c>
    </row>
    <row r="402" spans="5:6" hidden="1" x14ac:dyDescent="0.35">
      <c r="E402" s="428" t="s">
        <v>2740</v>
      </c>
      <c r="F402" s="406" t="s">
        <v>860</v>
      </c>
    </row>
    <row r="403" spans="5:6" hidden="1" x14ac:dyDescent="0.35">
      <c r="E403" s="428" t="s">
        <v>2741</v>
      </c>
      <c r="F403" s="406" t="s">
        <v>862</v>
      </c>
    </row>
    <row r="404" spans="5:6" hidden="1" x14ac:dyDescent="0.35">
      <c r="E404" s="428" t="s">
        <v>863</v>
      </c>
      <c r="F404" s="406" t="s">
        <v>2742</v>
      </c>
    </row>
    <row r="405" spans="5:6" hidden="1" x14ac:dyDescent="0.35">
      <c r="E405" s="428" t="s">
        <v>865</v>
      </c>
      <c r="F405" s="406" t="s">
        <v>2743</v>
      </c>
    </row>
    <row r="406" spans="5:6" hidden="1" x14ac:dyDescent="0.35">
      <c r="E406" s="428" t="s">
        <v>867</v>
      </c>
      <c r="F406" s="406" t="s">
        <v>868</v>
      </c>
    </row>
    <row r="407" spans="5:6" hidden="1" x14ac:dyDescent="0.35">
      <c r="E407" s="428" t="s">
        <v>2744</v>
      </c>
      <c r="F407" s="406" t="s">
        <v>870</v>
      </c>
    </row>
    <row r="408" spans="5:6" hidden="1" x14ac:dyDescent="0.35">
      <c r="E408" s="428" t="s">
        <v>871</v>
      </c>
      <c r="F408" s="406" t="s">
        <v>872</v>
      </c>
    </row>
    <row r="409" spans="5:6" hidden="1" x14ac:dyDescent="0.35">
      <c r="E409" s="428" t="s">
        <v>2745</v>
      </c>
      <c r="F409" s="406" t="s">
        <v>2746</v>
      </c>
    </row>
    <row r="410" spans="5:6" hidden="1" x14ac:dyDescent="0.35">
      <c r="E410" s="428" t="s">
        <v>2747</v>
      </c>
      <c r="F410" s="406" t="s">
        <v>2748</v>
      </c>
    </row>
    <row r="411" spans="5:6" hidden="1" x14ac:dyDescent="0.35">
      <c r="E411" s="428" t="s">
        <v>2749</v>
      </c>
      <c r="F411" s="406" t="s">
        <v>2750</v>
      </c>
    </row>
    <row r="412" spans="5:6" hidden="1" x14ac:dyDescent="0.35">
      <c r="E412" s="428" t="s">
        <v>2751</v>
      </c>
      <c r="F412" s="406" t="s">
        <v>2752</v>
      </c>
    </row>
    <row r="413" spans="5:6" hidden="1" x14ac:dyDescent="0.35">
      <c r="E413" s="428" t="s">
        <v>2753</v>
      </c>
      <c r="F413" s="406" t="s">
        <v>2754</v>
      </c>
    </row>
    <row r="414" spans="5:6" hidden="1" x14ac:dyDescent="0.35">
      <c r="E414" s="428" t="s">
        <v>2755</v>
      </c>
      <c r="F414" s="406" t="s">
        <v>2756</v>
      </c>
    </row>
    <row r="415" spans="5:6" hidden="1" x14ac:dyDescent="0.35">
      <c r="E415" s="428" t="s">
        <v>2757</v>
      </c>
      <c r="F415" s="406" t="s">
        <v>2758</v>
      </c>
    </row>
    <row r="416" spans="5:6" hidden="1" x14ac:dyDescent="0.35">
      <c r="E416" s="428" t="s">
        <v>2759</v>
      </c>
      <c r="F416" s="406" t="s">
        <v>2760</v>
      </c>
    </row>
    <row r="417" spans="5:6" hidden="1" x14ac:dyDescent="0.35">
      <c r="E417" s="428" t="s">
        <v>2761</v>
      </c>
      <c r="F417" s="406" t="s">
        <v>2762</v>
      </c>
    </row>
    <row r="418" spans="5:6" hidden="1" x14ac:dyDescent="0.35">
      <c r="E418" s="428" t="s">
        <v>2763</v>
      </c>
      <c r="F418" s="406" t="s">
        <v>2764</v>
      </c>
    </row>
    <row r="419" spans="5:6" hidden="1" x14ac:dyDescent="0.35">
      <c r="E419" s="428" t="s">
        <v>2765</v>
      </c>
      <c r="F419" s="406" t="s">
        <v>2766</v>
      </c>
    </row>
    <row r="420" spans="5:6" hidden="1" x14ac:dyDescent="0.35">
      <c r="E420" s="428" t="s">
        <v>2767</v>
      </c>
      <c r="F420" s="406" t="s">
        <v>2768</v>
      </c>
    </row>
    <row r="421" spans="5:6" hidden="1" x14ac:dyDescent="0.35">
      <c r="E421" s="428" t="s">
        <v>2769</v>
      </c>
      <c r="F421" s="406" t="s">
        <v>2770</v>
      </c>
    </row>
    <row r="422" spans="5:6" hidden="1" x14ac:dyDescent="0.35">
      <c r="E422" s="428" t="s">
        <v>2771</v>
      </c>
      <c r="F422" s="406" t="s">
        <v>2772</v>
      </c>
    </row>
    <row r="423" spans="5:6" hidden="1" x14ac:dyDescent="0.35">
      <c r="E423" s="428" t="s">
        <v>2773</v>
      </c>
      <c r="F423" s="406" t="s">
        <v>2774</v>
      </c>
    </row>
    <row r="424" spans="5:6" hidden="1" x14ac:dyDescent="0.35">
      <c r="E424" s="428" t="s">
        <v>2775</v>
      </c>
      <c r="F424" s="406" t="s">
        <v>2776</v>
      </c>
    </row>
    <row r="425" spans="5:6" hidden="1" x14ac:dyDescent="0.35">
      <c r="E425" s="428" t="s">
        <v>247</v>
      </c>
      <c r="F425" s="406" t="s">
        <v>2777</v>
      </c>
    </row>
    <row r="426" spans="5:6" hidden="1" x14ac:dyDescent="0.35">
      <c r="E426" s="428" t="s">
        <v>248</v>
      </c>
      <c r="F426" s="406" t="s">
        <v>898</v>
      </c>
    </row>
    <row r="427" spans="5:6" hidden="1" x14ac:dyDescent="0.35">
      <c r="E427" s="428" t="s">
        <v>2778</v>
      </c>
      <c r="F427" s="406" t="s">
        <v>2779</v>
      </c>
    </row>
    <row r="428" spans="5:6" hidden="1" x14ac:dyDescent="0.35">
      <c r="E428" s="428" t="s">
        <v>2780</v>
      </c>
      <c r="F428" s="406" t="s">
        <v>2781</v>
      </c>
    </row>
    <row r="429" spans="5:6" hidden="1" x14ac:dyDescent="0.35">
      <c r="E429" s="428" t="s">
        <v>2782</v>
      </c>
      <c r="F429" s="406" t="s">
        <v>2783</v>
      </c>
    </row>
    <row r="430" spans="5:6" hidden="1" x14ac:dyDescent="0.35">
      <c r="E430" s="428" t="s">
        <v>2784</v>
      </c>
      <c r="F430" s="406" t="s">
        <v>2785</v>
      </c>
    </row>
    <row r="431" spans="5:6" hidden="1" x14ac:dyDescent="0.35">
      <c r="E431" s="428" t="s">
        <v>2786</v>
      </c>
      <c r="F431" s="406" t="s">
        <v>906</v>
      </c>
    </row>
    <row r="432" spans="5:6" hidden="1" x14ac:dyDescent="0.35">
      <c r="E432" s="428" t="s">
        <v>2787</v>
      </c>
      <c r="F432" s="406" t="s">
        <v>908</v>
      </c>
    </row>
    <row r="433" spans="5:6" hidden="1" x14ac:dyDescent="0.35">
      <c r="E433" s="428" t="s">
        <v>2788</v>
      </c>
      <c r="F433" s="406" t="s">
        <v>910</v>
      </c>
    </row>
    <row r="434" spans="5:6" hidden="1" x14ac:dyDescent="0.35">
      <c r="E434" s="428" t="s">
        <v>2789</v>
      </c>
      <c r="F434" s="406" t="s">
        <v>911</v>
      </c>
    </row>
    <row r="435" spans="5:6" hidden="1" x14ac:dyDescent="0.35">
      <c r="E435" s="428" t="s">
        <v>2790</v>
      </c>
      <c r="F435" s="406" t="s">
        <v>913</v>
      </c>
    </row>
    <row r="436" spans="5:6" hidden="1" x14ac:dyDescent="0.35">
      <c r="E436" s="428" t="s">
        <v>2791</v>
      </c>
      <c r="F436" s="406" t="s">
        <v>915</v>
      </c>
    </row>
    <row r="437" spans="5:6" hidden="1" x14ac:dyDescent="0.35">
      <c r="E437" s="428" t="s">
        <v>2792</v>
      </c>
      <c r="F437" s="406" t="s">
        <v>916</v>
      </c>
    </row>
    <row r="438" spans="5:6" hidden="1" x14ac:dyDescent="0.35">
      <c r="E438" s="428" t="s">
        <v>2793</v>
      </c>
      <c r="F438" s="406" t="s">
        <v>918</v>
      </c>
    </row>
    <row r="439" spans="5:6" hidden="1" x14ac:dyDescent="0.35">
      <c r="E439" s="428" t="s">
        <v>2794</v>
      </c>
      <c r="F439" s="406" t="s">
        <v>920</v>
      </c>
    </row>
    <row r="440" spans="5:6" hidden="1" x14ac:dyDescent="0.35">
      <c r="E440" s="428" t="s">
        <v>2795</v>
      </c>
      <c r="F440" s="406" t="s">
        <v>922</v>
      </c>
    </row>
    <row r="441" spans="5:6" hidden="1" x14ac:dyDescent="0.35">
      <c r="E441" s="428" t="s">
        <v>2796</v>
      </c>
      <c r="F441" s="406" t="s">
        <v>2797</v>
      </c>
    </row>
    <row r="442" spans="5:6" hidden="1" x14ac:dyDescent="0.35">
      <c r="E442" s="428" t="s">
        <v>2798</v>
      </c>
      <c r="F442" s="406" t="s">
        <v>2799</v>
      </c>
    </row>
    <row r="443" spans="5:6" hidden="1" x14ac:dyDescent="0.35">
      <c r="E443" s="428" t="s">
        <v>2800</v>
      </c>
      <c r="F443" s="406" t="s">
        <v>2801</v>
      </c>
    </row>
    <row r="444" spans="5:6" hidden="1" x14ac:dyDescent="0.35">
      <c r="E444" s="428" t="s">
        <v>2802</v>
      </c>
      <c r="F444" s="406" t="s">
        <v>2803</v>
      </c>
    </row>
    <row r="445" spans="5:6" hidden="1" x14ac:dyDescent="0.35">
      <c r="E445" s="428" t="s">
        <v>2804</v>
      </c>
      <c r="F445" s="406" t="s">
        <v>2805</v>
      </c>
    </row>
    <row r="446" spans="5:6" hidden="1" x14ac:dyDescent="0.35">
      <c r="E446" s="428" t="s">
        <v>2806</v>
      </c>
      <c r="F446" s="406" t="s">
        <v>2807</v>
      </c>
    </row>
    <row r="447" spans="5:6" hidden="1" x14ac:dyDescent="0.35">
      <c r="E447" s="428" t="s">
        <v>2808</v>
      </c>
      <c r="F447" s="406" t="s">
        <v>2809</v>
      </c>
    </row>
    <row r="448" spans="5:6" hidden="1" x14ac:dyDescent="0.35">
      <c r="E448" s="428" t="s">
        <v>2810</v>
      </c>
      <c r="F448" s="406" t="s">
        <v>2811</v>
      </c>
    </row>
    <row r="449" spans="5:6" hidden="1" x14ac:dyDescent="0.35">
      <c r="E449" s="428" t="s">
        <v>2812</v>
      </c>
      <c r="F449" s="406" t="s">
        <v>2813</v>
      </c>
    </row>
    <row r="450" spans="5:6" hidden="1" x14ac:dyDescent="0.35">
      <c r="E450" s="428" t="s">
        <v>2814</v>
      </c>
      <c r="F450" s="406" t="s">
        <v>2815</v>
      </c>
    </row>
    <row r="451" spans="5:6" hidden="1" x14ac:dyDescent="0.35">
      <c r="E451" s="428" t="s">
        <v>2816</v>
      </c>
      <c r="F451" s="406" t="s">
        <v>2817</v>
      </c>
    </row>
    <row r="452" spans="5:6" hidden="1" x14ac:dyDescent="0.35">
      <c r="E452" s="428" t="s">
        <v>2818</v>
      </c>
      <c r="F452" s="406" t="s">
        <v>2819</v>
      </c>
    </row>
    <row r="453" spans="5:6" hidden="1" x14ac:dyDescent="0.35">
      <c r="E453" s="428" t="s">
        <v>2820</v>
      </c>
      <c r="F453" s="406" t="s">
        <v>2821</v>
      </c>
    </row>
    <row r="454" spans="5:6" hidden="1" x14ac:dyDescent="0.35">
      <c r="E454" s="428" t="s">
        <v>2822</v>
      </c>
      <c r="F454" s="406" t="s">
        <v>2823</v>
      </c>
    </row>
    <row r="455" spans="5:6" hidden="1" x14ac:dyDescent="0.35">
      <c r="E455" s="428" t="s">
        <v>2824</v>
      </c>
      <c r="F455" s="406" t="s">
        <v>2825</v>
      </c>
    </row>
    <row r="456" spans="5:6" hidden="1" x14ac:dyDescent="0.35">
      <c r="E456" s="428" t="s">
        <v>2826</v>
      </c>
      <c r="F456" s="406" t="s">
        <v>2827</v>
      </c>
    </row>
    <row r="457" spans="5:6" hidden="1" x14ac:dyDescent="0.35">
      <c r="E457" s="428" t="s">
        <v>2828</v>
      </c>
      <c r="F457" s="406" t="s">
        <v>2829</v>
      </c>
    </row>
    <row r="458" spans="5:6" hidden="1" x14ac:dyDescent="0.35">
      <c r="E458" s="428" t="s">
        <v>2830</v>
      </c>
      <c r="F458" s="406" t="s">
        <v>2831</v>
      </c>
    </row>
    <row r="459" spans="5:6" hidden="1" x14ac:dyDescent="0.35">
      <c r="E459" s="428" t="s">
        <v>2832</v>
      </c>
      <c r="F459" s="406" t="s">
        <v>2833</v>
      </c>
    </row>
    <row r="460" spans="5:6" hidden="1" x14ac:dyDescent="0.35">
      <c r="E460" s="428" t="s">
        <v>2834</v>
      </c>
      <c r="F460" s="406" t="s">
        <v>2835</v>
      </c>
    </row>
    <row r="461" spans="5:6" hidden="1" x14ac:dyDescent="0.35">
      <c r="E461" s="428" t="s">
        <v>2836</v>
      </c>
      <c r="F461" s="406" t="s">
        <v>2837</v>
      </c>
    </row>
    <row r="462" spans="5:6" hidden="1" x14ac:dyDescent="0.35">
      <c r="E462" s="428" t="s">
        <v>2838</v>
      </c>
      <c r="F462" s="406" t="s">
        <v>2839</v>
      </c>
    </row>
    <row r="463" spans="5:6" hidden="1" x14ac:dyDescent="0.35">
      <c r="E463" s="428" t="s">
        <v>2840</v>
      </c>
      <c r="F463" s="406" t="s">
        <v>2841</v>
      </c>
    </row>
    <row r="464" spans="5:6" hidden="1" x14ac:dyDescent="0.35">
      <c r="E464" s="428" t="s">
        <v>2842</v>
      </c>
      <c r="F464" s="406" t="s">
        <v>2843</v>
      </c>
    </row>
    <row r="465" spans="5:6" hidden="1" x14ac:dyDescent="0.35">
      <c r="E465" s="428" t="s">
        <v>963</v>
      </c>
      <c r="F465" s="406" t="s">
        <v>964</v>
      </c>
    </row>
    <row r="466" spans="5:6" hidden="1" x14ac:dyDescent="0.35">
      <c r="E466" s="428" t="s">
        <v>965</v>
      </c>
      <c r="F466" s="406" t="s">
        <v>966</v>
      </c>
    </row>
    <row r="467" spans="5:6" hidden="1" x14ac:dyDescent="0.35">
      <c r="E467" s="428" t="s">
        <v>967</v>
      </c>
      <c r="F467" s="406" t="s">
        <v>2844</v>
      </c>
    </row>
    <row r="468" spans="5:6" hidden="1" x14ac:dyDescent="0.35">
      <c r="E468" s="428" t="s">
        <v>969</v>
      </c>
      <c r="F468" s="406" t="s">
        <v>970</v>
      </c>
    </row>
    <row r="469" spans="5:6" hidden="1" x14ac:dyDescent="0.35">
      <c r="E469" s="428" t="s">
        <v>2845</v>
      </c>
      <c r="F469" s="406" t="s">
        <v>2846</v>
      </c>
    </row>
    <row r="470" spans="5:6" hidden="1" x14ac:dyDescent="0.35">
      <c r="E470" s="428" t="s">
        <v>1310</v>
      </c>
      <c r="F470" s="406" t="s">
        <v>2847</v>
      </c>
    </row>
    <row r="471" spans="5:6" hidden="1" x14ac:dyDescent="0.35">
      <c r="E471" s="428" t="s">
        <v>1311</v>
      </c>
      <c r="F471" s="406" t="s">
        <v>2848</v>
      </c>
    </row>
    <row r="472" spans="5:6" hidden="1" x14ac:dyDescent="0.35">
      <c r="E472" s="428" t="s">
        <v>2849</v>
      </c>
      <c r="F472" s="406" t="s">
        <v>2850</v>
      </c>
    </row>
    <row r="473" spans="5:6" hidden="1" x14ac:dyDescent="0.35">
      <c r="E473" s="428" t="s">
        <v>2851</v>
      </c>
      <c r="F473" s="406" t="s">
        <v>2852</v>
      </c>
    </row>
    <row r="474" spans="5:6" hidden="1" x14ac:dyDescent="0.35">
      <c r="E474" s="428" t="s">
        <v>2853</v>
      </c>
      <c r="F474" s="406" t="s">
        <v>2854</v>
      </c>
    </row>
    <row r="475" spans="5:6" hidden="1" x14ac:dyDescent="0.35">
      <c r="E475" s="428" t="s">
        <v>2855</v>
      </c>
      <c r="F475" s="406" t="s">
        <v>2856</v>
      </c>
    </row>
    <row r="476" spans="5:6" hidden="1" x14ac:dyDescent="0.35">
      <c r="E476" s="428" t="s">
        <v>2857</v>
      </c>
      <c r="F476" s="406" t="s">
        <v>2858</v>
      </c>
    </row>
    <row r="477" spans="5:6" hidden="1" x14ac:dyDescent="0.35">
      <c r="E477" s="428" t="s">
        <v>2859</v>
      </c>
      <c r="F477" s="406" t="s">
        <v>2860</v>
      </c>
    </row>
    <row r="478" spans="5:6" hidden="1" x14ac:dyDescent="0.35">
      <c r="E478" s="428" t="s">
        <v>982</v>
      </c>
      <c r="F478" s="406" t="s">
        <v>983</v>
      </c>
    </row>
    <row r="479" spans="5:6" hidden="1" x14ac:dyDescent="0.35">
      <c r="E479" s="428" t="s">
        <v>984</v>
      </c>
      <c r="F479" s="406" t="s">
        <v>2861</v>
      </c>
    </row>
    <row r="480" spans="5:6" hidden="1" x14ac:dyDescent="0.35">
      <c r="E480" s="428" t="s">
        <v>986</v>
      </c>
      <c r="F480" s="406" t="s">
        <v>987</v>
      </c>
    </row>
    <row r="481" spans="5:6" hidden="1" x14ac:dyDescent="0.35">
      <c r="E481" s="428" t="s">
        <v>988</v>
      </c>
      <c r="F481" s="406" t="s">
        <v>989</v>
      </c>
    </row>
    <row r="482" spans="5:6" hidden="1" x14ac:dyDescent="0.35">
      <c r="E482" s="428" t="s">
        <v>2862</v>
      </c>
      <c r="F482" s="406" t="s">
        <v>2863</v>
      </c>
    </row>
    <row r="483" spans="5:6" hidden="1" x14ac:dyDescent="0.35">
      <c r="E483" s="428" t="s">
        <v>2864</v>
      </c>
      <c r="F483" s="406" t="s">
        <v>2865</v>
      </c>
    </row>
    <row r="484" spans="5:6" hidden="1" x14ac:dyDescent="0.35">
      <c r="E484" s="428" t="s">
        <v>2866</v>
      </c>
      <c r="F484" s="406" t="s">
        <v>2867</v>
      </c>
    </row>
    <row r="485" spans="5:6" hidden="1" x14ac:dyDescent="0.35">
      <c r="E485" s="428" t="s">
        <v>2868</v>
      </c>
      <c r="F485" s="406" t="s">
        <v>2869</v>
      </c>
    </row>
    <row r="486" spans="5:6" hidden="1" x14ac:dyDescent="0.35">
      <c r="E486" s="428" t="s">
        <v>2870</v>
      </c>
      <c r="F486" s="406" t="s">
        <v>2871</v>
      </c>
    </row>
    <row r="487" spans="5:6" hidden="1" x14ac:dyDescent="0.35">
      <c r="E487" s="428" t="s">
        <v>2872</v>
      </c>
      <c r="F487" s="406" t="s">
        <v>2873</v>
      </c>
    </row>
    <row r="488" spans="5:6" hidden="1" x14ac:dyDescent="0.35">
      <c r="E488" s="428" t="s">
        <v>2874</v>
      </c>
      <c r="F488" s="406" t="s">
        <v>2875</v>
      </c>
    </row>
    <row r="489" spans="5:6" hidden="1" x14ac:dyDescent="0.35">
      <c r="E489" s="428" t="s">
        <v>2876</v>
      </c>
      <c r="F489" s="406" t="s">
        <v>2877</v>
      </c>
    </row>
    <row r="490" spans="5:6" hidden="1" x14ac:dyDescent="0.35">
      <c r="E490" s="428" t="s">
        <v>2878</v>
      </c>
      <c r="F490" s="406" t="s">
        <v>2879</v>
      </c>
    </row>
    <row r="491" spans="5:6" hidden="1" x14ac:dyDescent="0.35">
      <c r="E491" s="428" t="s">
        <v>2880</v>
      </c>
      <c r="F491" s="406" t="s">
        <v>2881</v>
      </c>
    </row>
    <row r="492" spans="5:6" hidden="1" x14ac:dyDescent="0.35">
      <c r="E492" s="428" t="s">
        <v>2882</v>
      </c>
      <c r="F492" s="406" t="s">
        <v>2883</v>
      </c>
    </row>
    <row r="493" spans="5:6" hidden="1" x14ac:dyDescent="0.35">
      <c r="E493" s="428" t="s">
        <v>2884</v>
      </c>
      <c r="F493" s="406" t="s">
        <v>2885</v>
      </c>
    </row>
    <row r="494" spans="5:6" hidden="1" x14ac:dyDescent="0.35">
      <c r="E494" s="428" t="s">
        <v>2886</v>
      </c>
      <c r="F494" s="406" t="s">
        <v>2887</v>
      </c>
    </row>
    <row r="495" spans="5:6" hidden="1" x14ac:dyDescent="0.35">
      <c r="E495" s="428" t="s">
        <v>2888</v>
      </c>
      <c r="F495" s="406" t="s">
        <v>2889</v>
      </c>
    </row>
    <row r="496" spans="5:6" hidden="1" x14ac:dyDescent="0.35">
      <c r="E496" s="428" t="s">
        <v>2890</v>
      </c>
      <c r="F496" s="406" t="s">
        <v>2891</v>
      </c>
    </row>
    <row r="497" spans="5:6" hidden="1" x14ac:dyDescent="0.35">
      <c r="E497" s="428" t="s">
        <v>1006</v>
      </c>
      <c r="F497" s="406" t="s">
        <v>1015</v>
      </c>
    </row>
    <row r="498" spans="5:6" hidden="1" x14ac:dyDescent="0.35">
      <c r="E498" s="428" t="s">
        <v>1008</v>
      </c>
      <c r="F498" s="406" t="s">
        <v>1017</v>
      </c>
    </row>
    <row r="499" spans="5:6" hidden="1" x14ac:dyDescent="0.35">
      <c r="E499" s="428" t="s">
        <v>1010</v>
      </c>
      <c r="F499" s="406" t="s">
        <v>1019</v>
      </c>
    </row>
    <row r="500" spans="5:6" hidden="1" x14ac:dyDescent="0.35">
      <c r="E500" s="428" t="s">
        <v>1012</v>
      </c>
      <c r="F500" s="406" t="s">
        <v>1021</v>
      </c>
    </row>
    <row r="501" spans="5:6" hidden="1" x14ac:dyDescent="0.35">
      <c r="E501" s="428" t="s">
        <v>1014</v>
      </c>
      <c r="F501" s="406" t="s">
        <v>1023</v>
      </c>
    </row>
    <row r="502" spans="5:6" hidden="1" x14ac:dyDescent="0.35">
      <c r="E502" s="428" t="s">
        <v>2892</v>
      </c>
      <c r="F502" s="406" t="s">
        <v>2893</v>
      </c>
    </row>
    <row r="503" spans="5:6" hidden="1" x14ac:dyDescent="0.35">
      <c r="E503" s="428" t="s">
        <v>2894</v>
      </c>
      <c r="F503" s="406" t="s">
        <v>2895</v>
      </c>
    </row>
    <row r="504" spans="5:6" hidden="1" x14ac:dyDescent="0.35">
      <c r="E504" s="428" t="s">
        <v>2896</v>
      </c>
      <c r="F504" s="406" t="s">
        <v>2897</v>
      </c>
    </row>
    <row r="505" spans="5:6" hidden="1" x14ac:dyDescent="0.35">
      <c r="E505" s="428" t="s">
        <v>1020</v>
      </c>
      <c r="F505" s="406" t="s">
        <v>1029</v>
      </c>
    </row>
    <row r="506" spans="5:6" hidden="1" x14ac:dyDescent="0.35">
      <c r="E506" s="428" t="s">
        <v>1022</v>
      </c>
      <c r="F506" s="406" t="s">
        <v>1030</v>
      </c>
    </row>
    <row r="507" spans="5:6" hidden="1" x14ac:dyDescent="0.35">
      <c r="E507" s="428" t="s">
        <v>1024</v>
      </c>
      <c r="F507" s="406" t="s">
        <v>1032</v>
      </c>
    </row>
    <row r="508" spans="5:6" hidden="1" x14ac:dyDescent="0.35">
      <c r="E508" s="428" t="s">
        <v>1026</v>
      </c>
      <c r="F508" s="406" t="s">
        <v>1034</v>
      </c>
    </row>
    <row r="509" spans="5:6" hidden="1" x14ac:dyDescent="0.35">
      <c r="E509" s="428" t="s">
        <v>1028</v>
      </c>
      <c r="F509" s="406" t="s">
        <v>1036</v>
      </c>
    </row>
    <row r="510" spans="5:6" hidden="1" x14ac:dyDescent="0.35">
      <c r="E510" s="428" t="s">
        <v>2898</v>
      </c>
      <c r="F510" s="406" t="s">
        <v>2899</v>
      </c>
    </row>
    <row r="511" spans="5:6" hidden="1" x14ac:dyDescent="0.35">
      <c r="E511" s="428" t="s">
        <v>2900</v>
      </c>
      <c r="F511" s="406" t="s">
        <v>2901</v>
      </c>
    </row>
    <row r="512" spans="5:6" hidden="1" x14ac:dyDescent="0.35">
      <c r="E512" s="428" t="s">
        <v>2902</v>
      </c>
      <c r="F512" s="406" t="s">
        <v>2903</v>
      </c>
    </row>
    <row r="513" spans="5:6" hidden="1" x14ac:dyDescent="0.35">
      <c r="E513" s="428" t="s">
        <v>2904</v>
      </c>
      <c r="F513" s="406" t="s">
        <v>1042</v>
      </c>
    </row>
    <row r="514" spans="5:6" hidden="1" x14ac:dyDescent="0.35">
      <c r="E514" s="428" t="s">
        <v>2905</v>
      </c>
      <c r="F514" s="406" t="s">
        <v>2906</v>
      </c>
    </row>
    <row r="515" spans="5:6" hidden="1" x14ac:dyDescent="0.35">
      <c r="E515" s="428" t="s">
        <v>2907</v>
      </c>
      <c r="F515" s="406" t="s">
        <v>2908</v>
      </c>
    </row>
    <row r="516" spans="5:6" hidden="1" x14ac:dyDescent="0.35">
      <c r="E516" s="428" t="s">
        <v>2909</v>
      </c>
      <c r="F516" s="406" t="s">
        <v>2910</v>
      </c>
    </row>
    <row r="517" spans="5:6" hidden="1" x14ac:dyDescent="0.35">
      <c r="E517" s="428" t="s">
        <v>2911</v>
      </c>
      <c r="F517" s="406" t="s">
        <v>2912</v>
      </c>
    </row>
    <row r="518" spans="5:6" hidden="1" x14ac:dyDescent="0.35">
      <c r="E518" s="428" t="s">
        <v>2913</v>
      </c>
      <c r="F518" s="406" t="s">
        <v>2914</v>
      </c>
    </row>
    <row r="519" spans="5:6" hidden="1" x14ac:dyDescent="0.35">
      <c r="E519" s="428" t="s">
        <v>2915</v>
      </c>
      <c r="F519" s="406" t="s">
        <v>2916</v>
      </c>
    </row>
    <row r="520" spans="5:6" hidden="1" x14ac:dyDescent="0.35">
      <c r="E520" s="428" t="s">
        <v>2917</v>
      </c>
      <c r="F520" s="406" t="s">
        <v>2918</v>
      </c>
    </row>
    <row r="521" spans="5:6" hidden="1" x14ac:dyDescent="0.35">
      <c r="E521" s="428" t="s">
        <v>1047</v>
      </c>
      <c r="F521" s="406" t="s">
        <v>1056</v>
      </c>
    </row>
    <row r="522" spans="5:6" hidden="1" x14ac:dyDescent="0.35">
      <c r="E522" s="428" t="s">
        <v>1049</v>
      </c>
      <c r="F522" s="406" t="s">
        <v>1058</v>
      </c>
    </row>
    <row r="523" spans="5:6" hidden="1" x14ac:dyDescent="0.35">
      <c r="E523" s="428" t="s">
        <v>2919</v>
      </c>
      <c r="F523" s="406" t="s">
        <v>2920</v>
      </c>
    </row>
    <row r="524" spans="5:6" hidden="1" x14ac:dyDescent="0.35">
      <c r="E524" s="428" t="s">
        <v>2921</v>
      </c>
      <c r="F524" s="406" t="s">
        <v>2922</v>
      </c>
    </row>
    <row r="525" spans="5:6" hidden="1" x14ac:dyDescent="0.35">
      <c r="E525" s="428" t="s">
        <v>2923</v>
      </c>
      <c r="F525" s="406" t="s">
        <v>2924</v>
      </c>
    </row>
    <row r="526" spans="5:6" hidden="1" x14ac:dyDescent="0.35">
      <c r="E526" s="428" t="s">
        <v>2925</v>
      </c>
      <c r="F526" s="406" t="s">
        <v>2926</v>
      </c>
    </row>
    <row r="527" spans="5:6" hidden="1" x14ac:dyDescent="0.35">
      <c r="E527" s="428" t="s">
        <v>2927</v>
      </c>
      <c r="F527" s="406" t="s">
        <v>1066</v>
      </c>
    </row>
    <row r="528" spans="5:6" hidden="1" x14ac:dyDescent="0.35">
      <c r="E528" s="428" t="s">
        <v>1059</v>
      </c>
      <c r="F528" s="406" t="s">
        <v>1068</v>
      </c>
    </row>
    <row r="529" spans="5:6" hidden="1" x14ac:dyDescent="0.35">
      <c r="E529" s="428" t="s">
        <v>2928</v>
      </c>
      <c r="F529" s="406" t="s">
        <v>2929</v>
      </c>
    </row>
    <row r="530" spans="5:6" hidden="1" x14ac:dyDescent="0.35">
      <c r="E530" s="428" t="s">
        <v>2930</v>
      </c>
      <c r="F530" s="406" t="s">
        <v>2931</v>
      </c>
    </row>
    <row r="531" spans="5:6" hidden="1" x14ac:dyDescent="0.35">
      <c r="E531" s="428" t="s">
        <v>2932</v>
      </c>
      <c r="F531" s="406" t="s">
        <v>1072</v>
      </c>
    </row>
    <row r="532" spans="5:6" hidden="1" x14ac:dyDescent="0.35">
      <c r="E532" s="428" t="s">
        <v>2933</v>
      </c>
      <c r="F532" s="406" t="s">
        <v>1074</v>
      </c>
    </row>
    <row r="533" spans="5:6" hidden="1" x14ac:dyDescent="0.35">
      <c r="E533" s="428" t="s">
        <v>2934</v>
      </c>
      <c r="F533" s="406" t="s">
        <v>1076</v>
      </c>
    </row>
    <row r="534" spans="5:6" hidden="1" x14ac:dyDescent="0.35">
      <c r="E534" s="428" t="s">
        <v>2935</v>
      </c>
      <c r="F534" s="406" t="s">
        <v>2936</v>
      </c>
    </row>
    <row r="535" spans="5:6" hidden="1" x14ac:dyDescent="0.35">
      <c r="E535" s="428" t="s">
        <v>2937</v>
      </c>
      <c r="F535" s="406" t="s">
        <v>1078</v>
      </c>
    </row>
    <row r="536" spans="5:6" hidden="1" x14ac:dyDescent="0.35">
      <c r="E536" s="428" t="s">
        <v>2938</v>
      </c>
      <c r="F536" s="406" t="s">
        <v>1080</v>
      </c>
    </row>
    <row r="537" spans="5:6" hidden="1" x14ac:dyDescent="0.35">
      <c r="E537" s="428" t="s">
        <v>2939</v>
      </c>
      <c r="F537" s="406" t="s">
        <v>1082</v>
      </c>
    </row>
    <row r="538" spans="5:6" hidden="1" x14ac:dyDescent="0.35">
      <c r="E538" s="428" t="s">
        <v>2940</v>
      </c>
      <c r="F538" s="406" t="s">
        <v>1084</v>
      </c>
    </row>
    <row r="539" spans="5:6" hidden="1" x14ac:dyDescent="0.35">
      <c r="E539" s="428" t="s">
        <v>1077</v>
      </c>
      <c r="F539" s="406" t="s">
        <v>1086</v>
      </c>
    </row>
    <row r="540" spans="5:6" hidden="1" x14ac:dyDescent="0.35">
      <c r="E540" s="428" t="s">
        <v>1079</v>
      </c>
      <c r="F540" s="406" t="s">
        <v>1088</v>
      </c>
    </row>
    <row r="541" spans="5:6" hidden="1" x14ac:dyDescent="0.35">
      <c r="E541" s="428" t="s">
        <v>2941</v>
      </c>
      <c r="F541" s="406" t="s">
        <v>2942</v>
      </c>
    </row>
    <row r="542" spans="5:6" hidden="1" x14ac:dyDescent="0.35">
      <c r="E542" s="428" t="s">
        <v>2943</v>
      </c>
      <c r="F542" s="406" t="s">
        <v>2944</v>
      </c>
    </row>
    <row r="543" spans="5:6" hidden="1" x14ac:dyDescent="0.35">
      <c r="E543" s="428" t="s">
        <v>2945</v>
      </c>
      <c r="F543" s="406" t="s">
        <v>2946</v>
      </c>
    </row>
    <row r="544" spans="5:6" hidden="1" x14ac:dyDescent="0.35">
      <c r="E544" s="428" t="s">
        <v>2947</v>
      </c>
      <c r="F544" s="406" t="s">
        <v>2948</v>
      </c>
    </row>
    <row r="545" spans="5:6" hidden="1" x14ac:dyDescent="0.35">
      <c r="E545" s="428" t="s">
        <v>2949</v>
      </c>
      <c r="F545" s="406" t="s">
        <v>2950</v>
      </c>
    </row>
    <row r="546" spans="5:6" hidden="1" x14ac:dyDescent="0.35">
      <c r="E546" s="428" t="s">
        <v>1089</v>
      </c>
      <c r="F546" s="406" t="s">
        <v>1098</v>
      </c>
    </row>
    <row r="547" spans="5:6" hidden="1" x14ac:dyDescent="0.35">
      <c r="E547" s="428" t="s">
        <v>1091</v>
      </c>
      <c r="F547" s="406" t="s">
        <v>1100</v>
      </c>
    </row>
    <row r="548" spans="5:6" hidden="1" x14ac:dyDescent="0.35">
      <c r="E548" s="428" t="s">
        <v>1093</v>
      </c>
      <c r="F548" s="406" t="s">
        <v>1102</v>
      </c>
    </row>
    <row r="549" spans="5:6" hidden="1" x14ac:dyDescent="0.35">
      <c r="E549" s="428" t="s">
        <v>1095</v>
      </c>
      <c r="F549" s="406" t="s">
        <v>1104</v>
      </c>
    </row>
    <row r="550" spans="5:6" hidden="1" x14ac:dyDescent="0.35">
      <c r="E550" s="428" t="s">
        <v>1097</v>
      </c>
      <c r="F550" s="406" t="s">
        <v>1106</v>
      </c>
    </row>
    <row r="551" spans="5:6" hidden="1" x14ac:dyDescent="0.35">
      <c r="E551" s="428" t="s">
        <v>1099</v>
      </c>
      <c r="F551" s="406" t="s">
        <v>1108</v>
      </c>
    </row>
    <row r="552" spans="5:6" hidden="1" x14ac:dyDescent="0.35">
      <c r="E552" s="428" t="s">
        <v>1101</v>
      </c>
      <c r="F552" s="406" t="s">
        <v>1110</v>
      </c>
    </row>
    <row r="553" spans="5:6" hidden="1" x14ac:dyDescent="0.35">
      <c r="E553" s="428" t="s">
        <v>1103</v>
      </c>
      <c r="F553" s="406" t="s">
        <v>1112</v>
      </c>
    </row>
    <row r="554" spans="5:6" hidden="1" x14ac:dyDescent="0.35">
      <c r="E554" s="428" t="s">
        <v>1105</v>
      </c>
      <c r="F554" s="406" t="s">
        <v>1114</v>
      </c>
    </row>
    <row r="555" spans="5:6" hidden="1" x14ac:dyDescent="0.35">
      <c r="E555" s="428" t="s">
        <v>1107</v>
      </c>
      <c r="F555" s="406" t="s">
        <v>1116</v>
      </c>
    </row>
    <row r="556" spans="5:6" hidden="1" x14ac:dyDescent="0.35">
      <c r="E556" s="428" t="s">
        <v>1109</v>
      </c>
      <c r="F556" s="406" t="s">
        <v>1118</v>
      </c>
    </row>
    <row r="557" spans="5:6" hidden="1" x14ac:dyDescent="0.35">
      <c r="E557" s="428" t="s">
        <v>1111</v>
      </c>
      <c r="F557" s="406" t="s">
        <v>1120</v>
      </c>
    </row>
    <row r="558" spans="5:6" hidden="1" x14ac:dyDescent="0.35">
      <c r="E558" s="428" t="s">
        <v>1113</v>
      </c>
      <c r="F558" s="406" t="s">
        <v>1122</v>
      </c>
    </row>
    <row r="559" spans="5:6" hidden="1" x14ac:dyDescent="0.35">
      <c r="E559" s="428" t="s">
        <v>1115</v>
      </c>
      <c r="F559" s="406" t="s">
        <v>1124</v>
      </c>
    </row>
    <row r="560" spans="5:6" hidden="1" x14ac:dyDescent="0.35">
      <c r="E560" s="428" t="s">
        <v>1117</v>
      </c>
      <c r="F560" s="406" t="s">
        <v>1126</v>
      </c>
    </row>
    <row r="561" spans="5:6" hidden="1" x14ac:dyDescent="0.35">
      <c r="E561" s="428" t="s">
        <v>1119</v>
      </c>
      <c r="F561" s="406" t="s">
        <v>1128</v>
      </c>
    </row>
    <row r="562" spans="5:6" hidden="1" x14ac:dyDescent="0.35">
      <c r="E562" s="428" t="s">
        <v>1121</v>
      </c>
      <c r="F562" s="406" t="s">
        <v>1130</v>
      </c>
    </row>
    <row r="563" spans="5:6" hidden="1" x14ac:dyDescent="0.35">
      <c r="E563" s="428" t="s">
        <v>1123</v>
      </c>
      <c r="F563" s="406" t="s">
        <v>1132</v>
      </c>
    </row>
    <row r="564" spans="5:6" hidden="1" x14ac:dyDescent="0.35">
      <c r="E564" s="428" t="s">
        <v>1125</v>
      </c>
      <c r="F564" s="406" t="s">
        <v>1134</v>
      </c>
    </row>
    <row r="565" spans="5:6" hidden="1" x14ac:dyDescent="0.35">
      <c r="E565" s="428" t="s">
        <v>1127</v>
      </c>
      <c r="F565" s="406" t="s">
        <v>1136</v>
      </c>
    </row>
    <row r="566" spans="5:6" hidden="1" x14ac:dyDescent="0.35">
      <c r="E566" s="428" t="s">
        <v>1129</v>
      </c>
      <c r="F566" s="406" t="s">
        <v>1138</v>
      </c>
    </row>
    <row r="567" spans="5:6" hidden="1" x14ac:dyDescent="0.35">
      <c r="E567" s="428" t="s">
        <v>1131</v>
      </c>
      <c r="F567" s="406" t="s">
        <v>1140</v>
      </c>
    </row>
    <row r="568" spans="5:6" hidden="1" x14ac:dyDescent="0.35">
      <c r="E568" s="428" t="s">
        <v>1133</v>
      </c>
      <c r="F568" s="406" t="s">
        <v>1142</v>
      </c>
    </row>
    <row r="569" spans="5:6" hidden="1" x14ac:dyDescent="0.35">
      <c r="E569" s="428" t="s">
        <v>1135</v>
      </c>
      <c r="F569" s="406" t="s">
        <v>1144</v>
      </c>
    </row>
    <row r="570" spans="5:6" hidden="1" x14ac:dyDescent="0.35">
      <c r="E570" s="428" t="s">
        <v>1137</v>
      </c>
      <c r="F570" s="406" t="s">
        <v>1146</v>
      </c>
    </row>
    <row r="571" spans="5:6" hidden="1" x14ac:dyDescent="0.35">
      <c r="E571" s="428" t="s">
        <v>1139</v>
      </c>
      <c r="F571" s="406" t="s">
        <v>1148</v>
      </c>
    </row>
    <row r="572" spans="5:6" hidden="1" x14ac:dyDescent="0.35">
      <c r="E572" s="428" t="s">
        <v>1141</v>
      </c>
      <c r="F572" s="406" t="s">
        <v>1150</v>
      </c>
    </row>
    <row r="573" spans="5:6" hidden="1" x14ac:dyDescent="0.35">
      <c r="E573" s="428" t="s">
        <v>1143</v>
      </c>
      <c r="F573" s="406" t="s">
        <v>1152</v>
      </c>
    </row>
    <row r="574" spans="5:6" hidden="1" x14ac:dyDescent="0.35">
      <c r="E574" s="428" t="s">
        <v>1145</v>
      </c>
      <c r="F574" s="406" t="s">
        <v>1154</v>
      </c>
    </row>
    <row r="575" spans="5:6" hidden="1" x14ac:dyDescent="0.35">
      <c r="E575" s="428" t="s">
        <v>1147</v>
      </c>
      <c r="F575" s="406" t="s">
        <v>1156</v>
      </c>
    </row>
    <row r="576" spans="5:6" hidden="1" x14ac:dyDescent="0.35">
      <c r="E576" s="428" t="s">
        <v>1149</v>
      </c>
      <c r="F576" s="406" t="s">
        <v>1158</v>
      </c>
    </row>
    <row r="577" spans="5:6" hidden="1" x14ac:dyDescent="0.35">
      <c r="E577" s="428" t="s">
        <v>1151</v>
      </c>
      <c r="F577" s="406" t="s">
        <v>1160</v>
      </c>
    </row>
    <row r="578" spans="5:6" hidden="1" x14ac:dyDescent="0.35">
      <c r="E578" s="428" t="s">
        <v>2951</v>
      </c>
      <c r="F578" s="406" t="s">
        <v>2952</v>
      </c>
    </row>
    <row r="579" spans="5:6" hidden="1" x14ac:dyDescent="0.35">
      <c r="E579" s="428" t="s">
        <v>2953</v>
      </c>
      <c r="F579" s="406" t="s">
        <v>1162</v>
      </c>
    </row>
    <row r="580" spans="5:6" hidden="1" x14ac:dyDescent="0.35">
      <c r="E580" s="428" t="s">
        <v>2954</v>
      </c>
      <c r="F580" s="406" t="s">
        <v>1164</v>
      </c>
    </row>
    <row r="581" spans="5:6" hidden="1" x14ac:dyDescent="0.35">
      <c r="E581" s="428" t="s">
        <v>2955</v>
      </c>
      <c r="F581" s="406" t="s">
        <v>2956</v>
      </c>
    </row>
    <row r="582" spans="5:6" hidden="1" x14ac:dyDescent="0.35">
      <c r="E582" s="428" t="s">
        <v>2957</v>
      </c>
      <c r="F582" s="406" t="s">
        <v>1167</v>
      </c>
    </row>
    <row r="583" spans="5:6" hidden="1" x14ac:dyDescent="0.35">
      <c r="E583" s="428" t="s">
        <v>2958</v>
      </c>
      <c r="F583" s="406" t="s">
        <v>1169</v>
      </c>
    </row>
    <row r="584" spans="5:6" hidden="1" x14ac:dyDescent="0.35">
      <c r="E584" s="428" t="s">
        <v>2959</v>
      </c>
      <c r="F584" s="406" t="s">
        <v>2960</v>
      </c>
    </row>
    <row r="585" spans="5:6" hidden="1" x14ac:dyDescent="0.35">
      <c r="E585" s="428" t="s">
        <v>2961</v>
      </c>
      <c r="F585" s="406" t="s">
        <v>1171</v>
      </c>
    </row>
    <row r="586" spans="5:6" hidden="1" x14ac:dyDescent="0.35">
      <c r="E586" s="428" t="s">
        <v>2962</v>
      </c>
      <c r="F586" s="406" t="s">
        <v>1173</v>
      </c>
    </row>
    <row r="587" spans="5:6" hidden="1" x14ac:dyDescent="0.35">
      <c r="E587" s="428" t="s">
        <v>2963</v>
      </c>
      <c r="F587" s="406" t="s">
        <v>2964</v>
      </c>
    </row>
    <row r="588" spans="5:6" hidden="1" x14ac:dyDescent="0.35">
      <c r="E588" s="428" t="s">
        <v>2965</v>
      </c>
      <c r="F588" s="406" t="s">
        <v>1177</v>
      </c>
    </row>
    <row r="589" spans="5:6" hidden="1" x14ac:dyDescent="0.35">
      <c r="E589" s="428" t="s">
        <v>2966</v>
      </c>
      <c r="F589" s="406" t="s">
        <v>1179</v>
      </c>
    </row>
    <row r="590" spans="5:6" hidden="1" x14ac:dyDescent="0.35">
      <c r="E590" s="428" t="s">
        <v>2967</v>
      </c>
      <c r="F590" s="406" t="s">
        <v>2968</v>
      </c>
    </row>
    <row r="591" spans="5:6" hidden="1" x14ac:dyDescent="0.35">
      <c r="E591" s="428" t="s">
        <v>2969</v>
      </c>
      <c r="F591" s="406" t="s">
        <v>1181</v>
      </c>
    </row>
    <row r="592" spans="5:6" hidden="1" x14ac:dyDescent="0.35">
      <c r="E592" s="428" t="s">
        <v>2970</v>
      </c>
      <c r="F592" s="406" t="s">
        <v>1183</v>
      </c>
    </row>
    <row r="593" spans="5:6" hidden="1" x14ac:dyDescent="0.35">
      <c r="E593" s="428" t="s">
        <v>2971</v>
      </c>
      <c r="F593" s="406" t="s">
        <v>2972</v>
      </c>
    </row>
    <row r="594" spans="5:6" hidden="1" x14ac:dyDescent="0.35">
      <c r="E594" s="428" t="s">
        <v>2973</v>
      </c>
      <c r="F594" s="406" t="s">
        <v>1187</v>
      </c>
    </row>
    <row r="595" spans="5:6" hidden="1" x14ac:dyDescent="0.35">
      <c r="E595" s="428" t="s">
        <v>2974</v>
      </c>
      <c r="F595" s="406" t="s">
        <v>1189</v>
      </c>
    </row>
    <row r="596" spans="5:6" hidden="1" x14ac:dyDescent="0.35">
      <c r="E596" s="428" t="s">
        <v>2975</v>
      </c>
      <c r="F596" s="406" t="s">
        <v>2976</v>
      </c>
    </row>
    <row r="597" spans="5:6" hidden="1" x14ac:dyDescent="0.35">
      <c r="E597" s="428" t="s">
        <v>2977</v>
      </c>
      <c r="F597" s="406" t="s">
        <v>1191</v>
      </c>
    </row>
    <row r="598" spans="5:6" hidden="1" x14ac:dyDescent="0.35">
      <c r="E598" s="428" t="s">
        <v>2978</v>
      </c>
      <c r="F598" s="406" t="s">
        <v>1193</v>
      </c>
    </row>
    <row r="599" spans="5:6" hidden="1" x14ac:dyDescent="0.35">
      <c r="E599" s="428" t="s">
        <v>2979</v>
      </c>
      <c r="F599" s="406" t="s">
        <v>1195</v>
      </c>
    </row>
    <row r="600" spans="5:6" hidden="1" x14ac:dyDescent="0.35">
      <c r="E600" s="428" t="s">
        <v>2980</v>
      </c>
      <c r="F600" s="406" t="s">
        <v>1197</v>
      </c>
    </row>
    <row r="601" spans="5:6" hidden="1" x14ac:dyDescent="0.35">
      <c r="E601" s="428" t="s">
        <v>2981</v>
      </c>
      <c r="F601" s="406" t="s">
        <v>2982</v>
      </c>
    </row>
    <row r="602" spans="5:6" hidden="1" x14ac:dyDescent="0.35">
      <c r="E602" s="428" t="s">
        <v>2983</v>
      </c>
      <c r="F602" s="406" t="s">
        <v>1199</v>
      </c>
    </row>
    <row r="603" spans="5:6" hidden="1" x14ac:dyDescent="0.35">
      <c r="E603" s="428" t="s">
        <v>2984</v>
      </c>
      <c r="F603" s="406" t="s">
        <v>1201</v>
      </c>
    </row>
    <row r="604" spans="5:6" hidden="1" x14ac:dyDescent="0.35">
      <c r="E604" s="428" t="s">
        <v>2985</v>
      </c>
      <c r="F604" s="406" t="s">
        <v>1203</v>
      </c>
    </row>
    <row r="605" spans="5:6" hidden="1" x14ac:dyDescent="0.35">
      <c r="E605" s="428" t="s">
        <v>2986</v>
      </c>
      <c r="F605" s="406" t="s">
        <v>1205</v>
      </c>
    </row>
    <row r="606" spans="5:6" hidden="1" x14ac:dyDescent="0.35">
      <c r="E606" s="428" t="s">
        <v>2987</v>
      </c>
      <c r="F606" s="406" t="s">
        <v>2988</v>
      </c>
    </row>
    <row r="607" spans="5:6" hidden="1" x14ac:dyDescent="0.35">
      <c r="E607" s="428" t="s">
        <v>2989</v>
      </c>
      <c r="F607" s="406" t="s">
        <v>2990</v>
      </c>
    </row>
    <row r="608" spans="5:6" hidden="1" x14ac:dyDescent="0.35">
      <c r="E608" s="428" t="s">
        <v>2991</v>
      </c>
      <c r="F608" s="406" t="s">
        <v>2992</v>
      </c>
    </row>
    <row r="609" spans="5:6" hidden="1" x14ac:dyDescent="0.35">
      <c r="E609" s="428" t="s">
        <v>2993</v>
      </c>
      <c r="F609" s="406" t="s">
        <v>2994</v>
      </c>
    </row>
    <row r="610" spans="5:6" hidden="1" x14ac:dyDescent="0.35">
      <c r="E610" s="428" t="s">
        <v>2995</v>
      </c>
      <c r="F610" s="406" t="s">
        <v>2996</v>
      </c>
    </row>
    <row r="611" spans="5:6" hidden="1" x14ac:dyDescent="0.35">
      <c r="E611" s="428" t="s">
        <v>2997</v>
      </c>
      <c r="F611" s="406" t="s">
        <v>2998</v>
      </c>
    </row>
    <row r="612" spans="5:6" hidden="1" x14ac:dyDescent="0.35">
      <c r="E612" s="428" t="s">
        <v>2999</v>
      </c>
      <c r="F612" s="406" t="s">
        <v>3000</v>
      </c>
    </row>
    <row r="613" spans="5:6" hidden="1" x14ac:dyDescent="0.35">
      <c r="E613" s="428" t="s">
        <v>3001</v>
      </c>
      <c r="F613" s="406" t="s">
        <v>3002</v>
      </c>
    </row>
    <row r="614" spans="5:6" hidden="1" x14ac:dyDescent="0.35">
      <c r="E614" s="428" t="s">
        <v>3003</v>
      </c>
      <c r="F614" s="406" t="s">
        <v>3004</v>
      </c>
    </row>
    <row r="615" spans="5:6" hidden="1" x14ac:dyDescent="0.35">
      <c r="E615" s="428" t="s">
        <v>3005</v>
      </c>
      <c r="F615" s="406" t="s">
        <v>3006</v>
      </c>
    </row>
    <row r="616" spans="5:6" hidden="1" x14ac:dyDescent="0.35">
      <c r="E616" s="428" t="s">
        <v>3007</v>
      </c>
      <c r="F616" s="406" t="s">
        <v>3008</v>
      </c>
    </row>
    <row r="617" spans="5:6" hidden="1" x14ac:dyDescent="0.35">
      <c r="E617" s="428" t="s">
        <v>3009</v>
      </c>
      <c r="F617" s="406" t="s">
        <v>3010</v>
      </c>
    </row>
    <row r="618" spans="5:6" hidden="1" x14ac:dyDescent="0.35">
      <c r="E618" s="428" t="s">
        <v>3011</v>
      </c>
      <c r="F618" s="406" t="s">
        <v>3012</v>
      </c>
    </row>
    <row r="619" spans="5:6" hidden="1" x14ac:dyDescent="0.35">
      <c r="E619" s="428" t="s">
        <v>3013</v>
      </c>
      <c r="F619" s="406" t="s">
        <v>3014</v>
      </c>
    </row>
    <row r="620" spans="5:6" hidden="1" x14ac:dyDescent="0.35">
      <c r="E620" s="428" t="s">
        <v>3015</v>
      </c>
      <c r="F620" s="406" t="s">
        <v>3016</v>
      </c>
    </row>
    <row r="621" spans="5:6" hidden="1" x14ac:dyDescent="0.35">
      <c r="E621" s="428" t="s">
        <v>3017</v>
      </c>
      <c r="F621" s="406" t="s">
        <v>3018</v>
      </c>
    </row>
    <row r="622" spans="5:6" hidden="1" x14ac:dyDescent="0.35">
      <c r="E622" s="428" t="s">
        <v>3019</v>
      </c>
      <c r="F622" s="406" t="s">
        <v>3020</v>
      </c>
    </row>
    <row r="623" spans="5:6" hidden="1" x14ac:dyDescent="0.35">
      <c r="E623" s="428" t="s">
        <v>3021</v>
      </c>
      <c r="F623" s="406" t="s">
        <v>3022</v>
      </c>
    </row>
    <row r="624" spans="5:6" hidden="1" x14ac:dyDescent="0.35">
      <c r="E624" s="428" t="s">
        <v>3023</v>
      </c>
      <c r="F624" s="406" t="s">
        <v>1235</v>
      </c>
    </row>
    <row r="625" spans="5:6" hidden="1" x14ac:dyDescent="0.35">
      <c r="E625" s="428" t="s">
        <v>3024</v>
      </c>
      <c r="F625" s="406" t="s">
        <v>1237</v>
      </c>
    </row>
    <row r="626" spans="5:6" hidden="1" x14ac:dyDescent="0.35">
      <c r="E626" s="428" t="s">
        <v>3025</v>
      </c>
      <c r="F626" s="406" t="s">
        <v>1239</v>
      </c>
    </row>
    <row r="627" spans="5:6" hidden="1" x14ac:dyDescent="0.35">
      <c r="E627" s="428" t="s">
        <v>3026</v>
      </c>
      <c r="F627" s="406" t="s">
        <v>3027</v>
      </c>
    </row>
    <row r="628" spans="5:6" hidden="1" x14ac:dyDescent="0.35">
      <c r="E628" s="428" t="s">
        <v>3028</v>
      </c>
      <c r="F628" s="406" t="s">
        <v>3029</v>
      </c>
    </row>
    <row r="629" spans="5:6" hidden="1" x14ac:dyDescent="0.35">
      <c r="E629" s="428" t="s">
        <v>3030</v>
      </c>
      <c r="F629" s="406" t="s">
        <v>3031</v>
      </c>
    </row>
    <row r="630" spans="5:6" hidden="1" x14ac:dyDescent="0.35">
      <c r="E630" s="428" t="s">
        <v>3032</v>
      </c>
      <c r="F630" s="406" t="s">
        <v>3033</v>
      </c>
    </row>
    <row r="631" spans="5:6" hidden="1" x14ac:dyDescent="0.35">
      <c r="E631" s="428" t="s">
        <v>3034</v>
      </c>
      <c r="F631" s="406" t="s">
        <v>3035</v>
      </c>
    </row>
    <row r="632" spans="5:6" hidden="1" x14ac:dyDescent="0.35">
      <c r="E632" s="428" t="s">
        <v>3036</v>
      </c>
      <c r="F632" s="406" t="s">
        <v>3037</v>
      </c>
    </row>
    <row r="633" spans="5:6" hidden="1" x14ac:dyDescent="0.35">
      <c r="E633" s="428" t="s">
        <v>3038</v>
      </c>
      <c r="F633" s="406" t="s">
        <v>3039</v>
      </c>
    </row>
    <row r="634" spans="5:6" hidden="1" x14ac:dyDescent="0.35">
      <c r="E634" s="428" t="s">
        <v>3040</v>
      </c>
      <c r="F634" s="406" t="s">
        <v>3041</v>
      </c>
    </row>
    <row r="635" spans="5:6" hidden="1" x14ac:dyDescent="0.35">
      <c r="E635" s="428" t="s">
        <v>3042</v>
      </c>
      <c r="F635" s="406" t="s">
        <v>3043</v>
      </c>
    </row>
    <row r="636" spans="5:6" hidden="1" x14ac:dyDescent="0.35">
      <c r="E636" s="428" t="s">
        <v>3044</v>
      </c>
      <c r="F636" s="406" t="s">
        <v>3045</v>
      </c>
    </row>
    <row r="637" spans="5:6" hidden="1" x14ac:dyDescent="0.35">
      <c r="E637" s="428" t="s">
        <v>3046</v>
      </c>
      <c r="F637" s="406" t="s">
        <v>3047</v>
      </c>
    </row>
    <row r="638" spans="5:6" hidden="1" x14ac:dyDescent="0.35">
      <c r="E638" s="428" t="s">
        <v>3048</v>
      </c>
      <c r="F638" s="406" t="s">
        <v>3049</v>
      </c>
    </row>
    <row r="639" spans="5:6" hidden="1" x14ac:dyDescent="0.35">
      <c r="E639" s="428" t="s">
        <v>3050</v>
      </c>
      <c r="F639" s="406" t="s">
        <v>3051</v>
      </c>
    </row>
    <row r="640" spans="5:6" hidden="1" x14ac:dyDescent="0.35">
      <c r="E640" s="428" t="s">
        <v>3052</v>
      </c>
      <c r="F640" s="406" t="s">
        <v>3053</v>
      </c>
    </row>
    <row r="641" spans="5:6" hidden="1" x14ac:dyDescent="0.35">
      <c r="E641" s="428" t="s">
        <v>3054</v>
      </c>
      <c r="F641" s="406" t="s">
        <v>3055</v>
      </c>
    </row>
    <row r="642" spans="5:6" hidden="1" x14ac:dyDescent="0.35">
      <c r="E642" s="428" t="s">
        <v>3056</v>
      </c>
      <c r="F642" s="406" t="s">
        <v>3057</v>
      </c>
    </row>
    <row r="643" spans="5:6" hidden="1" x14ac:dyDescent="0.35">
      <c r="E643" s="428" t="s">
        <v>3058</v>
      </c>
      <c r="F643" s="406" t="s">
        <v>3059</v>
      </c>
    </row>
    <row r="644" spans="5:6" hidden="1" x14ac:dyDescent="0.35">
      <c r="E644" s="428" t="s">
        <v>3060</v>
      </c>
      <c r="F644" s="406" t="s">
        <v>3061</v>
      </c>
    </row>
    <row r="645" spans="5:6" hidden="1" x14ac:dyDescent="0.35">
      <c r="E645" s="428" t="s">
        <v>3062</v>
      </c>
      <c r="F645" s="406" t="s">
        <v>3063</v>
      </c>
    </row>
    <row r="646" spans="5:6" hidden="1" x14ac:dyDescent="0.35">
      <c r="E646" s="428" t="s">
        <v>3064</v>
      </c>
      <c r="F646" s="406" t="s">
        <v>3065</v>
      </c>
    </row>
    <row r="647" spans="5:6" hidden="1" x14ac:dyDescent="0.35">
      <c r="E647" s="428" t="s">
        <v>3066</v>
      </c>
      <c r="F647" s="406" t="s">
        <v>3067</v>
      </c>
    </row>
    <row r="648" spans="5:6" hidden="1" x14ac:dyDescent="0.35">
      <c r="E648" s="428" t="s">
        <v>3068</v>
      </c>
      <c r="F648" s="406" t="s">
        <v>3069</v>
      </c>
    </row>
    <row r="649" spans="5:6" hidden="1" x14ac:dyDescent="0.35">
      <c r="E649" s="428" t="s">
        <v>3070</v>
      </c>
      <c r="F649" s="406" t="s">
        <v>3071</v>
      </c>
    </row>
    <row r="650" spans="5:6" hidden="1" x14ac:dyDescent="0.35">
      <c r="E650" s="428" t="s">
        <v>3072</v>
      </c>
      <c r="F650" s="406" t="s">
        <v>3073</v>
      </c>
    </row>
    <row r="651" spans="5:6" hidden="1" x14ac:dyDescent="0.35">
      <c r="E651" s="428" t="s">
        <v>3074</v>
      </c>
      <c r="F651" s="406" t="s">
        <v>3075</v>
      </c>
    </row>
    <row r="652" spans="5:6" hidden="1" x14ac:dyDescent="0.35">
      <c r="E652" s="428" t="s">
        <v>3076</v>
      </c>
      <c r="F652" s="406" t="s">
        <v>3077</v>
      </c>
    </row>
    <row r="653" spans="5:6" hidden="1" x14ac:dyDescent="0.35">
      <c r="E653" s="428" t="s">
        <v>3078</v>
      </c>
      <c r="F653" s="406" t="s">
        <v>3079</v>
      </c>
    </row>
    <row r="654" spans="5:6" hidden="1" x14ac:dyDescent="0.35">
      <c r="E654" s="428" t="s">
        <v>3080</v>
      </c>
      <c r="F654" s="406" t="s">
        <v>3081</v>
      </c>
    </row>
    <row r="655" spans="5:6" hidden="1" x14ac:dyDescent="0.35">
      <c r="E655" s="428" t="s">
        <v>3082</v>
      </c>
      <c r="F655" s="406" t="s">
        <v>3083</v>
      </c>
    </row>
    <row r="656" spans="5:6" hidden="1" x14ac:dyDescent="0.35">
      <c r="E656" s="428" t="s">
        <v>3084</v>
      </c>
      <c r="F656" s="406" t="s">
        <v>3085</v>
      </c>
    </row>
    <row r="657" spans="5:6" hidden="1" x14ac:dyDescent="0.35">
      <c r="E657" s="428" t="s">
        <v>3086</v>
      </c>
      <c r="F657" s="406" t="s">
        <v>3087</v>
      </c>
    </row>
    <row r="658" spans="5:6" hidden="1" x14ac:dyDescent="0.35">
      <c r="E658" s="428" t="s">
        <v>3088</v>
      </c>
      <c r="F658" s="406" t="s">
        <v>3089</v>
      </c>
    </row>
    <row r="659" spans="5:6" hidden="1" x14ac:dyDescent="0.35">
      <c r="E659" s="428" t="s">
        <v>3090</v>
      </c>
      <c r="F659" s="406" t="s">
        <v>3091</v>
      </c>
    </row>
    <row r="660" spans="5:6" hidden="1" x14ac:dyDescent="0.35">
      <c r="E660" s="428" t="s">
        <v>3092</v>
      </c>
      <c r="F660" s="406" t="s">
        <v>3093</v>
      </c>
    </row>
    <row r="661" spans="5:6" hidden="1" x14ac:dyDescent="0.35">
      <c r="E661" s="428" t="s">
        <v>3094</v>
      </c>
      <c r="F661" s="406" t="s">
        <v>3095</v>
      </c>
    </row>
    <row r="662" spans="5:6" hidden="1" x14ac:dyDescent="0.35">
      <c r="E662" s="428" t="s">
        <v>3096</v>
      </c>
      <c r="F662" s="406" t="s">
        <v>3097</v>
      </c>
    </row>
    <row r="663" spans="5:6" hidden="1" x14ac:dyDescent="0.35">
      <c r="E663" s="428" t="s">
        <v>3098</v>
      </c>
      <c r="F663" s="406" t="s">
        <v>3099</v>
      </c>
    </row>
    <row r="664" spans="5:6" hidden="1" x14ac:dyDescent="0.35">
      <c r="E664" s="428" t="s">
        <v>3100</v>
      </c>
      <c r="F664" s="406" t="s">
        <v>3101</v>
      </c>
    </row>
    <row r="665" spans="5:6" hidden="1" x14ac:dyDescent="0.35">
      <c r="E665" s="428" t="s">
        <v>3102</v>
      </c>
      <c r="F665" s="406" t="s">
        <v>3103</v>
      </c>
    </row>
    <row r="666" spans="5:6" hidden="1" x14ac:dyDescent="0.35">
      <c r="E666" s="428" t="s">
        <v>3104</v>
      </c>
      <c r="F666" s="406" t="s">
        <v>3105</v>
      </c>
    </row>
    <row r="667" spans="5:6" hidden="1" x14ac:dyDescent="0.35">
      <c r="E667" s="428" t="s">
        <v>3106</v>
      </c>
      <c r="F667" s="406" t="s">
        <v>3107</v>
      </c>
    </row>
    <row r="668" spans="5:6" hidden="1" x14ac:dyDescent="0.35">
      <c r="E668" s="428" t="s">
        <v>3108</v>
      </c>
      <c r="F668" s="406" t="s">
        <v>3109</v>
      </c>
    </row>
    <row r="669" spans="5:6" hidden="1" x14ac:dyDescent="0.35">
      <c r="E669" s="428" t="s">
        <v>3110</v>
      </c>
      <c r="F669" s="406" t="s">
        <v>3111</v>
      </c>
    </row>
    <row r="670" spans="5:6" hidden="1" x14ac:dyDescent="0.35">
      <c r="E670" s="428" t="s">
        <v>3112</v>
      </c>
      <c r="F670" s="406" t="s">
        <v>3113</v>
      </c>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s>
  <hyperlinks>
    <hyperlink ref="C38" r:id="rId1"/>
    <hyperlink ref="A1" location="'1.1.2.b.1'!A1" display="Regresar"/>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9">
    <tablePart r:id="rId5"/>
    <tablePart r:id="rId6"/>
    <tablePart r:id="rId7"/>
    <tablePart r:id="rId8"/>
    <tablePart r:id="rId9"/>
    <tablePart r:id="rId10"/>
    <tablePart r:id="rId11"/>
    <tablePart r:id="rId12"/>
    <tablePart r:id="rId13"/>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3"/>
  <dimension ref="A1:J49"/>
  <sheetViews>
    <sheetView showGridLines="0" zoomScale="90" zoomScaleNormal="90" workbookViewId="0"/>
  </sheetViews>
  <sheetFormatPr baseColWidth="10" defaultColWidth="12" defaultRowHeight="14.5" x14ac:dyDescent="0.35"/>
  <cols>
    <col min="1" max="1" width="12" style="396"/>
    <col min="2" max="2" width="12" style="390"/>
    <col min="3" max="3" width="31.1796875" style="396" bestFit="1" customWidth="1"/>
    <col min="4" max="4" width="14.453125" style="396" customWidth="1"/>
    <col min="5" max="8" width="12" style="396"/>
    <col min="9" max="9" width="16.54296875" style="396" customWidth="1"/>
    <col min="10" max="16384" width="12" style="396"/>
  </cols>
  <sheetData>
    <row r="1" spans="1:9" ht="15.5" x14ac:dyDescent="0.35">
      <c r="A1" s="23" t="s">
        <v>59</v>
      </c>
      <c r="I1" s="23" t="s">
        <v>60</v>
      </c>
    </row>
    <row r="2" spans="1:9" x14ac:dyDescent="0.35">
      <c r="B2" s="429" t="s">
        <v>5115</v>
      </c>
    </row>
    <row r="3" spans="1:9" x14ac:dyDescent="0.35">
      <c r="B3" s="430" t="s">
        <v>5</v>
      </c>
    </row>
    <row r="4" spans="1:9" x14ac:dyDescent="0.35">
      <c r="B4" s="430" t="s">
        <v>79</v>
      </c>
    </row>
    <row r="5" spans="1:9" x14ac:dyDescent="0.35">
      <c r="B5" s="430" t="s">
        <v>80</v>
      </c>
    </row>
    <row r="6" spans="1:9" x14ac:dyDescent="0.35">
      <c r="B6" s="431" t="s">
        <v>1529</v>
      </c>
    </row>
    <row r="7" spans="1:9" x14ac:dyDescent="0.35">
      <c r="B7" s="431" t="s">
        <v>1530</v>
      </c>
    </row>
    <row r="9" spans="1:9" x14ac:dyDescent="0.35">
      <c r="B9" s="430" t="s">
        <v>1528</v>
      </c>
    </row>
    <row r="11" spans="1:9" x14ac:dyDescent="0.35">
      <c r="B11" s="432" t="s">
        <v>3156</v>
      </c>
    </row>
    <row r="12" spans="1:9" ht="16.5" x14ac:dyDescent="0.35">
      <c r="B12" s="433" t="s">
        <v>3157</v>
      </c>
    </row>
    <row r="13" spans="1:9" ht="37.5" customHeight="1" x14ac:dyDescent="0.35">
      <c r="B13" s="230" t="s">
        <v>3158</v>
      </c>
      <c r="C13" s="230" t="s">
        <v>3159</v>
      </c>
      <c r="D13" s="434" t="s">
        <v>3160</v>
      </c>
    </row>
    <row r="14" spans="1:9" x14ac:dyDescent="0.35">
      <c r="B14" s="435" t="s">
        <v>3161</v>
      </c>
      <c r="C14" s="436" t="s">
        <v>3162</v>
      </c>
      <c r="D14" s="437">
        <v>2414.9270000000001</v>
      </c>
    </row>
    <row r="15" spans="1:9" x14ac:dyDescent="0.35">
      <c r="B15" s="435" t="s">
        <v>3163</v>
      </c>
      <c r="C15" s="436" t="s">
        <v>3164</v>
      </c>
      <c r="D15" s="437">
        <v>252.578</v>
      </c>
    </row>
    <row r="16" spans="1:9" x14ac:dyDescent="0.35">
      <c r="B16" s="435" t="s">
        <v>3165</v>
      </c>
      <c r="C16" s="436" t="s">
        <v>3166</v>
      </c>
      <c r="D16" s="437">
        <v>1757.5309999999999</v>
      </c>
    </row>
    <row r="17" spans="2:4" x14ac:dyDescent="0.35">
      <c r="B17" s="435" t="s">
        <v>3167</v>
      </c>
      <c r="C17" s="436" t="s">
        <v>3168</v>
      </c>
      <c r="D17" s="437">
        <v>1947.433</v>
      </c>
    </row>
    <row r="18" spans="2:4" x14ac:dyDescent="0.35">
      <c r="B18" s="435" t="s">
        <v>3169</v>
      </c>
      <c r="C18" s="436" t="s">
        <v>3170</v>
      </c>
      <c r="D18" s="437">
        <v>5060.7780000000002</v>
      </c>
    </row>
    <row r="19" spans="2:4" x14ac:dyDescent="0.35">
      <c r="B19" s="435" t="s">
        <v>3171</v>
      </c>
      <c r="C19" s="436" t="s">
        <v>210</v>
      </c>
      <c r="D19" s="437">
        <v>541.697</v>
      </c>
    </row>
    <row r="20" spans="2:4" x14ac:dyDescent="0.35">
      <c r="B20" s="435" t="s">
        <v>3172</v>
      </c>
      <c r="C20" s="436" t="s">
        <v>85</v>
      </c>
      <c r="D20" s="437">
        <v>603.73699999999997</v>
      </c>
    </row>
    <row r="21" spans="2:4" x14ac:dyDescent="0.35">
      <c r="B21" s="435" t="s">
        <v>3173</v>
      </c>
      <c r="C21" s="436" t="s">
        <v>84</v>
      </c>
      <c r="D21" s="437">
        <v>323.39600000000002</v>
      </c>
    </row>
    <row r="22" spans="2:4" x14ac:dyDescent="0.35">
      <c r="B22" s="435" t="s">
        <v>3174</v>
      </c>
      <c r="C22" s="436" t="s">
        <v>141</v>
      </c>
      <c r="D22" s="437">
        <v>459.83199999999999</v>
      </c>
    </row>
    <row r="23" spans="2:4" x14ac:dyDescent="0.35">
      <c r="B23" s="435" t="s">
        <v>3175</v>
      </c>
      <c r="C23" s="436" t="s">
        <v>1623</v>
      </c>
      <c r="D23" s="437">
        <v>1288.6220000000001</v>
      </c>
    </row>
    <row r="24" spans="2:4" x14ac:dyDescent="0.35">
      <c r="B24" s="435" t="s">
        <v>3176</v>
      </c>
      <c r="C24" s="436" t="s">
        <v>162</v>
      </c>
      <c r="D24" s="437">
        <v>826.04399999999998</v>
      </c>
    </row>
    <row r="25" spans="2:4" x14ac:dyDescent="0.35">
      <c r="B25" s="435" t="s">
        <v>3177</v>
      </c>
      <c r="C25" s="436" t="s">
        <v>3178</v>
      </c>
      <c r="D25" s="437">
        <v>2165.9989999999998</v>
      </c>
    </row>
    <row r="26" spans="2:4" x14ac:dyDescent="0.35">
      <c r="B26" s="435" t="s">
        <v>3179</v>
      </c>
      <c r="C26" s="436" t="s">
        <v>195</v>
      </c>
      <c r="D26" s="437">
        <v>375.505</v>
      </c>
    </row>
    <row r="27" spans="2:4" x14ac:dyDescent="0.35">
      <c r="B27" s="435" t="s">
        <v>3180</v>
      </c>
      <c r="C27" s="436" t="s">
        <v>1603</v>
      </c>
      <c r="D27" s="437">
        <v>479.14800000000002</v>
      </c>
    </row>
    <row r="28" spans="2:4" x14ac:dyDescent="0.35">
      <c r="B28" s="435" t="s">
        <v>3181</v>
      </c>
      <c r="C28" s="436" t="s">
        <v>3182</v>
      </c>
      <c r="D28" s="437">
        <v>1350.355</v>
      </c>
    </row>
    <row r="29" spans="2:4" x14ac:dyDescent="0.35">
      <c r="B29" s="435" t="s">
        <v>3183</v>
      </c>
      <c r="C29" s="436" t="s">
        <v>3184</v>
      </c>
      <c r="D29" s="437">
        <v>2067.2249999999999</v>
      </c>
    </row>
    <row r="30" spans="2:4" x14ac:dyDescent="0.35">
      <c r="B30" s="435" t="s">
        <v>3185</v>
      </c>
      <c r="C30" s="436" t="s">
        <v>3186</v>
      </c>
      <c r="D30" s="437">
        <v>3354.8389999999999</v>
      </c>
    </row>
    <row r="31" spans="2:4" x14ac:dyDescent="0.35">
      <c r="B31" s="435" t="s">
        <v>3187</v>
      </c>
      <c r="C31" s="436" t="s">
        <v>3188</v>
      </c>
      <c r="D31" s="437">
        <v>4205.3810000000003</v>
      </c>
    </row>
    <row r="32" spans="2:4" x14ac:dyDescent="0.35">
      <c r="B32" s="435" t="s">
        <v>3189</v>
      </c>
      <c r="C32" s="436" t="s">
        <v>3190</v>
      </c>
      <c r="D32" s="437">
        <v>2456.1950000000002</v>
      </c>
    </row>
    <row r="33" spans="2:10" x14ac:dyDescent="0.35">
      <c r="B33" s="435" t="s">
        <v>3191</v>
      </c>
      <c r="C33" s="436" t="s">
        <v>3192</v>
      </c>
      <c r="D33" s="437">
        <v>1683.655</v>
      </c>
    </row>
    <row r="34" spans="2:10" x14ac:dyDescent="0.35">
      <c r="B34" s="435" t="s">
        <v>3193</v>
      </c>
      <c r="C34" s="436" t="s">
        <v>3194</v>
      </c>
      <c r="D34" s="437">
        <v>1638.4079999999999</v>
      </c>
    </row>
    <row r="35" spans="2:10" x14ac:dyDescent="0.35">
      <c r="B35" s="435" t="s">
        <v>3195</v>
      </c>
      <c r="C35" s="436" t="s">
        <v>3196</v>
      </c>
      <c r="D35" s="437">
        <v>3119.8629999999998</v>
      </c>
    </row>
    <row r="36" spans="2:10" x14ac:dyDescent="0.35">
      <c r="B36" s="435" t="s">
        <v>3197</v>
      </c>
      <c r="C36" s="436" t="s">
        <v>3198</v>
      </c>
      <c r="D36" s="437">
        <v>340.89600000000002</v>
      </c>
    </row>
    <row r="37" spans="2:10" x14ac:dyDescent="0.35">
      <c r="B37" s="435" t="s">
        <v>3199</v>
      </c>
      <c r="C37" s="436" t="s">
        <v>1635</v>
      </c>
      <c r="D37" s="437">
        <v>1714.2449999999999</v>
      </c>
    </row>
    <row r="38" spans="2:10" x14ac:dyDescent="0.35">
      <c r="B38" s="435" t="s">
        <v>3200</v>
      </c>
      <c r="C38" s="436" t="s">
        <v>3201</v>
      </c>
      <c r="D38" s="437">
        <v>2057.0830000000001</v>
      </c>
    </row>
    <row r="39" spans="2:10" x14ac:dyDescent="0.35">
      <c r="B39" s="435" t="s">
        <v>3202</v>
      </c>
      <c r="C39" s="436" t="s">
        <v>3203</v>
      </c>
      <c r="D39" s="437">
        <v>1453.1389999999999</v>
      </c>
      <c r="E39" s="438"/>
      <c r="F39" s="438"/>
      <c r="G39" s="438"/>
      <c r="H39" s="438"/>
      <c r="I39" s="438"/>
      <c r="J39" s="438"/>
    </row>
    <row r="40" spans="2:10" x14ac:dyDescent="0.35">
      <c r="B40" s="435" t="s">
        <v>3204</v>
      </c>
      <c r="C40" s="436" t="s">
        <v>1627</v>
      </c>
      <c r="D40" s="437">
        <v>2818.855</v>
      </c>
    </row>
    <row r="41" spans="2:10" ht="15" customHeight="1" x14ac:dyDescent="0.35">
      <c r="B41" s="435" t="s">
        <v>3205</v>
      </c>
      <c r="C41" s="436" t="s">
        <v>3206</v>
      </c>
      <c r="D41" s="437">
        <v>914.11199999999997</v>
      </c>
    </row>
    <row r="42" spans="2:10" x14ac:dyDescent="0.35">
      <c r="B42" s="435" t="s">
        <v>3207</v>
      </c>
      <c r="C42" s="436" t="s">
        <v>3208</v>
      </c>
      <c r="D42" s="437">
        <v>256.44</v>
      </c>
    </row>
    <row r="43" spans="2:10" x14ac:dyDescent="0.35">
      <c r="B43" s="435" t="s">
        <v>3209</v>
      </c>
      <c r="C43" s="436" t="s">
        <v>3210</v>
      </c>
      <c r="D43" s="437">
        <v>1619.4059999999999</v>
      </c>
    </row>
    <row r="44" spans="2:10" x14ac:dyDescent="0.35">
      <c r="B44" s="435" t="s">
        <v>3211</v>
      </c>
      <c r="C44" s="436" t="s">
        <v>3212</v>
      </c>
      <c r="D44" s="437">
        <v>163.572</v>
      </c>
    </row>
    <row r="45" spans="2:10" x14ac:dyDescent="0.35">
      <c r="B45" s="435" t="s">
        <v>3213</v>
      </c>
      <c r="C45" s="436" t="s">
        <v>3214</v>
      </c>
      <c r="D45" s="437">
        <v>227.52500000000001</v>
      </c>
    </row>
    <row r="46" spans="2:10" x14ac:dyDescent="0.35">
      <c r="B46" s="435" t="s">
        <v>3215</v>
      </c>
      <c r="C46" s="436" t="s">
        <v>3216</v>
      </c>
      <c r="D46" s="437">
        <v>208.06299999999999</v>
      </c>
    </row>
    <row r="47" spans="2:10" x14ac:dyDescent="0.35">
      <c r="B47" s="439" t="s">
        <v>3217</v>
      </c>
      <c r="C47" s="440" t="s">
        <v>3218</v>
      </c>
      <c r="D47" s="441">
        <v>1031</v>
      </c>
    </row>
    <row r="48" spans="2:10" ht="72.650000000000006" customHeight="1" x14ac:dyDescent="0.35">
      <c r="B48" s="1532" t="s">
        <v>4414</v>
      </c>
      <c r="C48" s="1532"/>
      <c r="D48" s="1532"/>
    </row>
    <row r="49" spans="2:9" ht="15" customHeight="1" x14ac:dyDescent="0.35">
      <c r="B49" s="1531"/>
      <c r="C49" s="1531"/>
      <c r="D49" s="1531"/>
      <c r="E49" s="1229"/>
      <c r="F49" s="1229"/>
      <c r="G49" s="1229"/>
      <c r="H49" s="1229"/>
      <c r="I49" s="1229"/>
    </row>
  </sheetData>
  <mergeCells count="2">
    <mergeCell ref="B49:D49"/>
    <mergeCell ref="B48:D48"/>
  </mergeCells>
  <hyperlinks>
    <hyperlink ref="A1" location="'C1'!A1" display="Regresar "/>
    <hyperlink ref="I1" location="M.1.1.2.d.1!A1" display="Ver metadato "/>
    <hyperlink ref="I1:J1" location="'HM 1.1.2.d.1'!A1" display="Ver metadato "/>
  </hyperlinks>
  <pageMargins left="0.7" right="0.7" top="0.75" bottom="0.75" header="0.3" footer="0.3"/>
  <pageSetup orientation="portrait" horizontalDpi="90" verticalDpi="90"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4">
    <tabColor theme="8" tint="-0.499984740745262"/>
    <pageSetUpPr fitToPage="1"/>
  </sheetPr>
  <dimension ref="A1:Z670"/>
  <sheetViews>
    <sheetView showGridLines="0" zoomScale="90" zoomScaleNormal="90" workbookViewId="0"/>
  </sheetViews>
  <sheetFormatPr baseColWidth="10" defaultColWidth="12" defaultRowHeight="14.5" x14ac:dyDescent="0.35"/>
  <cols>
    <col min="1" max="1" width="12.1796875" style="406" customWidth="1"/>
    <col min="2" max="2" width="31.81640625" style="406" customWidth="1"/>
    <col min="3" max="3" width="39.54296875" style="406" customWidth="1"/>
    <col min="4" max="4" width="35.81640625" style="406" customWidth="1"/>
    <col min="5" max="5" width="26.81640625" style="406" customWidth="1"/>
    <col min="6" max="6" width="26" style="406" customWidth="1"/>
    <col min="7" max="7" width="22.453125" style="406" customWidth="1"/>
    <col min="8" max="8" width="16.81640625" style="406" customWidth="1"/>
    <col min="9" max="9" width="17" style="406" customWidth="1"/>
    <col min="10" max="10" width="22.81640625" style="406" customWidth="1"/>
    <col min="11" max="16384" width="12" style="406"/>
  </cols>
  <sheetData>
    <row r="1" spans="1:26" s="115" customFormat="1" ht="15.5" x14ac:dyDescent="0.35">
      <c r="A1" s="23" t="s">
        <v>32</v>
      </c>
      <c r="B1" s="403"/>
      <c r="C1" s="403"/>
      <c r="D1" s="403"/>
      <c r="E1" s="403"/>
      <c r="F1" s="403"/>
      <c r="G1" s="403"/>
      <c r="H1" s="403"/>
      <c r="I1" s="403"/>
      <c r="J1" s="403"/>
      <c r="K1" s="403"/>
      <c r="L1" s="403"/>
      <c r="M1" s="403"/>
      <c r="N1" s="403"/>
      <c r="O1" s="403"/>
      <c r="P1" s="403"/>
      <c r="Q1" s="403"/>
      <c r="R1" s="403"/>
      <c r="S1" s="403"/>
      <c r="T1" s="403"/>
      <c r="U1" s="403"/>
      <c r="V1" s="403"/>
      <c r="W1" s="403"/>
      <c r="X1" s="403"/>
      <c r="Y1" s="403"/>
      <c r="Z1" s="403"/>
    </row>
    <row r="2" spans="1:26" s="115" customFormat="1"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s="658" customFormat="1"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s="658" customFormat="1"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s="658" customFormat="1"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s="658" customFormat="1"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23.5" x14ac:dyDescent="0.35">
      <c r="B7" s="1516"/>
      <c r="C7" s="1516"/>
      <c r="D7" s="1516"/>
      <c r="F7" s="407"/>
      <c r="G7" s="407"/>
    </row>
    <row r="8" spans="1:26" x14ac:dyDescent="0.35">
      <c r="B8" s="408" t="s">
        <v>260</v>
      </c>
      <c r="C8" s="1509" t="s">
        <v>261</v>
      </c>
      <c r="D8" s="1509"/>
      <c r="E8" s="1509"/>
      <c r="F8" s="1509"/>
      <c r="G8" s="1509"/>
    </row>
    <row r="9" spans="1:26" ht="29" x14ac:dyDescent="0.35">
      <c r="B9" s="408" t="s">
        <v>262</v>
      </c>
      <c r="C9" s="1509" t="s">
        <v>3219</v>
      </c>
      <c r="D9" s="1509"/>
      <c r="E9" s="1509"/>
      <c r="F9" s="1509"/>
      <c r="G9" s="1509"/>
    </row>
    <row r="10" spans="1:26" x14ac:dyDescent="0.35">
      <c r="B10" s="1517" t="s">
        <v>263</v>
      </c>
      <c r="C10" s="409" t="s">
        <v>264</v>
      </c>
      <c r="D10" s="409" t="s">
        <v>265</v>
      </c>
      <c r="E10" s="409" t="s">
        <v>266</v>
      </c>
      <c r="F10" s="410" t="s">
        <v>267</v>
      </c>
      <c r="G10" s="410" t="s">
        <v>268</v>
      </c>
    </row>
    <row r="11" spans="1:26" ht="47.9" customHeight="1" x14ac:dyDescent="0.35">
      <c r="B11" s="1518"/>
      <c r="C11" s="411" t="s">
        <v>317</v>
      </c>
      <c r="D11" s="411" t="s">
        <v>318</v>
      </c>
      <c r="E11" s="411" t="s">
        <v>325</v>
      </c>
      <c r="F11" s="412" t="s">
        <v>2339</v>
      </c>
      <c r="G11" s="412" t="s">
        <v>432</v>
      </c>
    </row>
    <row r="12" spans="1:26" ht="17.25" customHeight="1" x14ac:dyDescent="0.35">
      <c r="B12" s="1518"/>
      <c r="C12" s="411"/>
      <c r="D12" s="411"/>
      <c r="E12" s="411"/>
      <c r="F12" s="412" t="s">
        <v>274</v>
      </c>
      <c r="G12" s="412"/>
    </row>
    <row r="13" spans="1:26" ht="17.25" customHeight="1" x14ac:dyDescent="0.35">
      <c r="B13" s="1519"/>
      <c r="C13" s="411"/>
      <c r="D13" s="411"/>
      <c r="E13" s="411"/>
      <c r="F13" s="412" t="s">
        <v>274</v>
      </c>
      <c r="G13" s="412"/>
    </row>
    <row r="14" spans="1:26" x14ac:dyDescent="0.35">
      <c r="B14" s="413" t="s">
        <v>275</v>
      </c>
      <c r="C14" s="1509" t="s">
        <v>2</v>
      </c>
      <c r="D14" s="1509"/>
      <c r="E14" s="1509"/>
      <c r="F14" s="1509"/>
      <c r="G14" s="1509"/>
    </row>
    <row r="15" spans="1:26" ht="33" customHeight="1" x14ac:dyDescent="0.35">
      <c r="B15" s="408" t="s">
        <v>276</v>
      </c>
      <c r="C15" s="1509" t="s">
        <v>3220</v>
      </c>
      <c r="D15" s="1509"/>
      <c r="E15" s="1509"/>
      <c r="F15" s="1509"/>
      <c r="G15" s="1509"/>
    </row>
    <row r="16" spans="1:26" x14ac:dyDescent="0.35">
      <c r="B16" s="408" t="s">
        <v>277</v>
      </c>
      <c r="C16" s="1509" t="s">
        <v>3221</v>
      </c>
      <c r="D16" s="1509"/>
      <c r="E16" s="1509"/>
      <c r="F16" s="1509"/>
      <c r="G16" s="1509"/>
    </row>
    <row r="17" spans="2:9" x14ac:dyDescent="0.35">
      <c r="B17" s="408" t="s">
        <v>278</v>
      </c>
      <c r="C17" s="1509" t="s">
        <v>334</v>
      </c>
      <c r="D17" s="1509"/>
      <c r="E17" s="1509"/>
      <c r="F17" s="1509"/>
      <c r="G17" s="1509"/>
    </row>
    <row r="18" spans="2:9" x14ac:dyDescent="0.35">
      <c r="B18" s="408" t="s">
        <v>280</v>
      </c>
      <c r="C18" s="1509" t="s">
        <v>1804</v>
      </c>
      <c r="D18" s="1509"/>
      <c r="E18" s="1509"/>
      <c r="F18" s="1509"/>
      <c r="G18" s="1509"/>
    </row>
    <row r="19" spans="2:9" ht="36.75" customHeight="1" x14ac:dyDescent="0.35">
      <c r="B19" s="408" t="s">
        <v>281</v>
      </c>
      <c r="C19" s="1509" t="s">
        <v>1590</v>
      </c>
      <c r="D19" s="1509"/>
      <c r="E19" s="1509"/>
      <c r="F19" s="1509"/>
      <c r="G19" s="1509"/>
    </row>
    <row r="20" spans="2:9" ht="24" customHeight="1" x14ac:dyDescent="0.35">
      <c r="B20" s="408" t="s">
        <v>282</v>
      </c>
      <c r="C20" s="1509" t="s">
        <v>3139</v>
      </c>
      <c r="D20" s="1509"/>
      <c r="E20" s="1509"/>
      <c r="F20" s="1509"/>
      <c r="G20" s="1509"/>
    </row>
    <row r="21" spans="2:9" ht="55.5" customHeight="1" x14ac:dyDescent="0.35">
      <c r="B21" s="408" t="s">
        <v>283</v>
      </c>
      <c r="C21" s="414" t="s">
        <v>3222</v>
      </c>
      <c r="D21" s="415" t="s">
        <v>3142</v>
      </c>
      <c r="E21" s="1521" t="s">
        <v>3143</v>
      </c>
      <c r="F21" s="1522"/>
      <c r="G21" s="1523"/>
    </row>
    <row r="22" spans="2:9" ht="29" x14ac:dyDescent="0.35">
      <c r="B22" s="408" t="s">
        <v>285</v>
      </c>
      <c r="C22" s="1509" t="s">
        <v>3223</v>
      </c>
      <c r="D22" s="1509"/>
      <c r="E22" s="1509"/>
      <c r="F22" s="1509"/>
      <c r="G22" s="1509"/>
    </row>
    <row r="23" spans="2:9" ht="36.75" customHeight="1" x14ac:dyDescent="0.35">
      <c r="B23" s="408" t="s">
        <v>286</v>
      </c>
      <c r="C23" s="1509"/>
      <c r="D23" s="1509"/>
      <c r="E23" s="1509"/>
      <c r="F23" s="1509"/>
      <c r="G23" s="1509"/>
    </row>
    <row r="24" spans="2:9" x14ac:dyDescent="0.35">
      <c r="B24" s="1524"/>
      <c r="C24" s="1524"/>
      <c r="D24" s="1524"/>
      <c r="E24" s="416"/>
      <c r="F24" s="417"/>
      <c r="G24" s="417"/>
    </row>
    <row r="25" spans="2:9" ht="21" x14ac:dyDescent="0.35">
      <c r="B25" s="1525" t="s">
        <v>287</v>
      </c>
      <c r="C25" s="1525"/>
      <c r="D25" s="1525"/>
      <c r="E25" s="1525"/>
      <c r="F25" s="1525"/>
      <c r="G25" s="1525"/>
    </row>
    <row r="26" spans="2:9" ht="21" x14ac:dyDescent="0.35">
      <c r="B26" s="418"/>
      <c r="C26" s="418"/>
      <c r="D26" s="418"/>
      <c r="E26" s="416"/>
      <c r="F26" s="416"/>
      <c r="G26" s="416"/>
      <c r="I26" s="406" t="s">
        <v>288</v>
      </c>
    </row>
    <row r="27" spans="2:9" ht="51" customHeight="1" x14ac:dyDescent="0.35">
      <c r="B27" s="408" t="s">
        <v>289</v>
      </c>
      <c r="C27" s="1509" t="s">
        <v>3224</v>
      </c>
      <c r="D27" s="1509"/>
      <c r="E27" s="1509"/>
      <c r="F27" s="1509"/>
      <c r="G27" s="1509"/>
    </row>
    <row r="28" spans="2:9" ht="67.5" customHeight="1" x14ac:dyDescent="0.35">
      <c r="B28" s="408" t="s">
        <v>290</v>
      </c>
      <c r="C28" s="1509" t="s">
        <v>3225</v>
      </c>
      <c r="D28" s="1509"/>
      <c r="E28" s="1509"/>
      <c r="F28" s="1509"/>
      <c r="G28" s="1509"/>
    </row>
    <row r="29" spans="2:9" x14ac:dyDescent="0.35">
      <c r="B29" s="408" t="s">
        <v>291</v>
      </c>
      <c r="C29" s="1509" t="s">
        <v>362</v>
      </c>
      <c r="D29" s="1509"/>
      <c r="E29" s="1509"/>
      <c r="F29" s="1509"/>
      <c r="G29" s="1509"/>
    </row>
    <row r="30" spans="2:9" ht="46.5" customHeight="1" x14ac:dyDescent="0.35">
      <c r="B30" s="408" t="s">
        <v>293</v>
      </c>
      <c r="C30" s="1533" t="s">
        <v>294</v>
      </c>
      <c r="D30" s="1533"/>
      <c r="E30" s="1533"/>
      <c r="F30" s="1533"/>
      <c r="G30" s="1533"/>
    </row>
    <row r="31" spans="2:9" x14ac:dyDescent="0.35">
      <c r="B31" s="1526"/>
      <c r="C31" s="1526"/>
      <c r="D31" s="1526"/>
      <c r="E31" s="416"/>
      <c r="F31" s="416"/>
      <c r="G31" s="416"/>
    </row>
    <row r="32" spans="2:9" ht="21" x14ac:dyDescent="0.35">
      <c r="B32" s="1525" t="s">
        <v>295</v>
      </c>
      <c r="C32" s="1525"/>
      <c r="D32" s="1525"/>
      <c r="E32" s="1525"/>
      <c r="F32" s="1525"/>
      <c r="G32" s="1525"/>
    </row>
    <row r="33" spans="2:10" x14ac:dyDescent="0.35">
      <c r="B33" s="1524"/>
      <c r="C33" s="1524"/>
      <c r="D33" s="1524"/>
      <c r="E33" s="416"/>
      <c r="F33" s="416"/>
      <c r="G33" s="416"/>
    </row>
    <row r="34" spans="2:10" ht="29.25" customHeight="1" x14ac:dyDescent="0.35">
      <c r="B34" s="408" t="s">
        <v>296</v>
      </c>
      <c r="C34" s="1509" t="s">
        <v>3146</v>
      </c>
      <c r="D34" s="1509"/>
      <c r="E34" s="1509"/>
      <c r="F34" s="1509"/>
      <c r="G34" s="1509"/>
    </row>
    <row r="35" spans="2:10" ht="29.25" customHeight="1" x14ac:dyDescent="0.35">
      <c r="B35" s="408" t="s">
        <v>297</v>
      </c>
      <c r="C35" s="1509" t="s">
        <v>3147</v>
      </c>
      <c r="D35" s="1509"/>
      <c r="E35" s="1509"/>
      <c r="F35" s="1509"/>
      <c r="G35" s="1509"/>
    </row>
    <row r="36" spans="2:10" ht="29.25" customHeight="1" x14ac:dyDescent="0.35">
      <c r="B36" s="408" t="s">
        <v>298</v>
      </c>
      <c r="C36" s="1509" t="s">
        <v>3148</v>
      </c>
      <c r="D36" s="1509"/>
      <c r="E36" s="1509"/>
      <c r="F36" s="1509"/>
      <c r="G36" s="1509"/>
    </row>
    <row r="37" spans="2:10" ht="29.25" customHeight="1" x14ac:dyDescent="0.35">
      <c r="B37" s="408" t="s">
        <v>299</v>
      </c>
      <c r="C37" s="1509" t="s">
        <v>3149</v>
      </c>
      <c r="D37" s="1509"/>
      <c r="E37" s="1509"/>
      <c r="F37" s="1509"/>
      <c r="G37" s="1509"/>
      <c r="J37" s="416"/>
    </row>
    <row r="38" spans="2:10" ht="29.25" customHeight="1" x14ac:dyDescent="0.35">
      <c r="B38" s="408" t="s">
        <v>300</v>
      </c>
      <c r="C38" s="1527" t="s">
        <v>1873</v>
      </c>
      <c r="D38" s="1509"/>
      <c r="E38" s="1509"/>
      <c r="F38" s="1509"/>
      <c r="G38" s="1509"/>
    </row>
    <row r="39" spans="2:10" ht="29.25" customHeight="1" x14ac:dyDescent="0.35">
      <c r="B39" s="408" t="s">
        <v>301</v>
      </c>
      <c r="C39" s="1509" t="s">
        <v>3150</v>
      </c>
      <c r="D39" s="1509"/>
      <c r="E39" s="1509"/>
      <c r="F39" s="1509"/>
      <c r="G39" s="1509"/>
    </row>
    <row r="40" spans="2:10" x14ac:dyDescent="0.35">
      <c r="B40" s="1526"/>
      <c r="C40" s="1526"/>
      <c r="D40" s="1526"/>
      <c r="E40" s="416"/>
      <c r="F40" s="417"/>
      <c r="G40" s="417"/>
    </row>
    <row r="41" spans="2:10" ht="21" x14ac:dyDescent="0.35">
      <c r="B41" s="1528" t="s">
        <v>302</v>
      </c>
      <c r="C41" s="1528"/>
      <c r="D41" s="1528"/>
      <c r="E41" s="1528"/>
      <c r="F41" s="1528"/>
      <c r="G41" s="1528"/>
    </row>
    <row r="42" spans="2:10" ht="21" x14ac:dyDescent="0.35">
      <c r="B42" s="419"/>
      <c r="C42" s="419"/>
      <c r="D42" s="419"/>
      <c r="E42" s="416"/>
      <c r="F42" s="416"/>
      <c r="G42" s="416"/>
    </row>
    <row r="43" spans="2:10" ht="29" x14ac:dyDescent="0.35">
      <c r="B43" s="408" t="s">
        <v>303</v>
      </c>
      <c r="C43" s="1509" t="s">
        <v>3151</v>
      </c>
      <c r="D43" s="1509"/>
      <c r="E43" s="1509"/>
      <c r="F43" s="1509"/>
      <c r="G43" s="1509"/>
    </row>
    <row r="44" spans="2:10" ht="82.5" customHeight="1" x14ac:dyDescent="0.35">
      <c r="B44" s="408" t="s">
        <v>304</v>
      </c>
      <c r="C44" s="1509" t="s">
        <v>2239</v>
      </c>
      <c r="D44" s="1509"/>
      <c r="E44" s="1509"/>
      <c r="F44" s="1509"/>
      <c r="G44" s="1509"/>
    </row>
    <row r="45" spans="2:10" ht="75.75" customHeight="1" x14ac:dyDescent="0.35">
      <c r="B45" s="408" t="s">
        <v>305</v>
      </c>
      <c r="C45" s="1509" t="s">
        <v>2239</v>
      </c>
      <c r="D45" s="1509"/>
      <c r="E45" s="1509"/>
      <c r="F45" s="1509"/>
      <c r="G45" s="1509"/>
    </row>
    <row r="46" spans="2:10" x14ac:dyDescent="0.35">
      <c r="B46" s="420"/>
      <c r="C46" s="421"/>
      <c r="D46" s="422"/>
      <c r="E46" s="416"/>
      <c r="F46" s="416"/>
      <c r="G46" s="416"/>
    </row>
    <row r="47" spans="2:10" ht="21" x14ac:dyDescent="0.35">
      <c r="B47" s="1528" t="s">
        <v>306</v>
      </c>
      <c r="C47" s="1528"/>
      <c r="D47" s="1528"/>
      <c r="E47" s="1528"/>
      <c r="F47" s="1528"/>
      <c r="G47" s="1528"/>
    </row>
    <row r="48" spans="2:10" x14ac:dyDescent="0.35">
      <c r="B48" s="423"/>
      <c r="C48" s="423"/>
      <c r="D48" s="423"/>
      <c r="E48" s="416"/>
      <c r="F48" s="416"/>
      <c r="G48" s="424"/>
    </row>
    <row r="49" spans="2:7" x14ac:dyDescent="0.35">
      <c r="B49" s="425" t="s">
        <v>307</v>
      </c>
      <c r="C49" s="1529" t="s">
        <v>3152</v>
      </c>
      <c r="D49" s="1529"/>
      <c r="E49" s="1529"/>
      <c r="F49" s="1529"/>
      <c r="G49" s="1529"/>
    </row>
    <row r="50" spans="2:7" x14ac:dyDescent="0.35">
      <c r="B50" s="425" t="s">
        <v>308</v>
      </c>
      <c r="C50" s="1529" t="s">
        <v>3153</v>
      </c>
      <c r="D50" s="1529"/>
      <c r="E50" s="1529"/>
      <c r="F50" s="1529"/>
      <c r="G50" s="1529"/>
    </row>
    <row r="51" spans="2:7" x14ac:dyDescent="0.35">
      <c r="B51" s="425" t="s">
        <v>309</v>
      </c>
      <c r="C51" s="1529" t="s">
        <v>3154</v>
      </c>
      <c r="D51" s="1529"/>
      <c r="E51" s="1529"/>
      <c r="F51" s="1529"/>
      <c r="G51" s="1529"/>
    </row>
    <row r="52" spans="2:7" x14ac:dyDescent="0.35">
      <c r="B52" s="425" t="s">
        <v>310</v>
      </c>
      <c r="C52" s="1529" t="s">
        <v>3155</v>
      </c>
      <c r="D52" s="1529"/>
      <c r="E52" s="1529"/>
      <c r="F52" s="1529"/>
      <c r="G52" s="1529"/>
    </row>
    <row r="53" spans="2:7" x14ac:dyDescent="0.35">
      <c r="B53" s="416"/>
      <c r="C53" s="416"/>
      <c r="D53" s="416"/>
      <c r="E53" s="416"/>
      <c r="F53" s="416"/>
      <c r="G53" s="416"/>
    </row>
    <row r="112" spans="2:6" hidden="1" x14ac:dyDescent="0.35">
      <c r="B112" s="1530" t="s">
        <v>263</v>
      </c>
      <c r="C112" s="1530"/>
      <c r="D112" s="1530"/>
      <c r="E112" s="1530"/>
      <c r="F112" s="1530"/>
    </row>
    <row r="113" spans="1:12" ht="29" hidden="1" x14ac:dyDescent="0.35">
      <c r="A113" s="426" t="s">
        <v>313</v>
      </c>
      <c r="B113" s="426" t="s">
        <v>264</v>
      </c>
      <c r="C113" s="426" t="s">
        <v>265</v>
      </c>
      <c r="D113" s="426" t="s">
        <v>266</v>
      </c>
      <c r="E113" s="427" t="s">
        <v>314</v>
      </c>
      <c r="F113" s="427" t="s">
        <v>268</v>
      </c>
      <c r="G113" s="426" t="s">
        <v>275</v>
      </c>
      <c r="H113" s="426" t="s">
        <v>278</v>
      </c>
      <c r="I113" s="426" t="s">
        <v>315</v>
      </c>
      <c r="J113" s="426" t="s">
        <v>293</v>
      </c>
      <c r="K113" s="416"/>
      <c r="L113" s="416"/>
    </row>
    <row r="114" spans="1:12" hidden="1" x14ac:dyDescent="0.35">
      <c r="A114" s="406" t="s">
        <v>316</v>
      </c>
      <c r="B114" s="428" t="s">
        <v>317</v>
      </c>
      <c r="C114" s="428" t="s">
        <v>318</v>
      </c>
      <c r="D114" s="428" t="s">
        <v>86</v>
      </c>
      <c r="E114" s="428" t="s">
        <v>2261</v>
      </c>
      <c r="F114" s="406" t="s">
        <v>2262</v>
      </c>
      <c r="G114" s="406" t="s">
        <v>2</v>
      </c>
      <c r="H114" s="406" t="s">
        <v>321</v>
      </c>
      <c r="I114" s="406" t="s">
        <v>322</v>
      </c>
      <c r="J114" s="406" t="s">
        <v>323</v>
      </c>
    </row>
    <row r="115" spans="1:12" hidden="1" x14ac:dyDescent="0.35">
      <c r="A115" s="406" t="s">
        <v>261</v>
      </c>
      <c r="B115" s="428" t="s">
        <v>47</v>
      </c>
      <c r="C115" s="428" t="s">
        <v>324</v>
      </c>
      <c r="D115" s="428" t="s">
        <v>325</v>
      </c>
      <c r="E115" s="428" t="s">
        <v>2263</v>
      </c>
      <c r="F115" s="406" t="s">
        <v>2264</v>
      </c>
      <c r="G115" s="406" t="s">
        <v>0</v>
      </c>
      <c r="H115" s="406" t="s">
        <v>279</v>
      </c>
      <c r="I115" s="406" t="s">
        <v>328</v>
      </c>
      <c r="J115" s="406" t="s">
        <v>294</v>
      </c>
    </row>
    <row r="116" spans="1:12" hidden="1" x14ac:dyDescent="0.35">
      <c r="B116" s="428" t="s">
        <v>25</v>
      </c>
      <c r="C116" s="428" t="s">
        <v>329</v>
      </c>
      <c r="D116" s="428" t="s">
        <v>330</v>
      </c>
      <c r="E116" s="428" t="s">
        <v>2265</v>
      </c>
      <c r="F116" s="406" t="s">
        <v>2266</v>
      </c>
      <c r="G116" s="406" t="s">
        <v>333</v>
      </c>
      <c r="H116" s="406" t="s">
        <v>334</v>
      </c>
      <c r="I116" s="406" t="s">
        <v>335</v>
      </c>
    </row>
    <row r="117" spans="1:12" hidden="1" x14ac:dyDescent="0.35">
      <c r="B117" s="428" t="s">
        <v>2267</v>
      </c>
      <c r="C117" s="428" t="s">
        <v>270</v>
      </c>
      <c r="D117" s="428" t="s">
        <v>337</v>
      </c>
      <c r="E117" s="428" t="s">
        <v>2268</v>
      </c>
      <c r="F117" s="406" t="s">
        <v>2269</v>
      </c>
      <c r="H117" s="406" t="s">
        <v>339</v>
      </c>
      <c r="I117" s="406" t="s">
        <v>340</v>
      </c>
    </row>
    <row r="118" spans="1:12" hidden="1" x14ac:dyDescent="0.35">
      <c r="B118" s="428" t="s">
        <v>341</v>
      </c>
      <c r="C118" s="428" t="s">
        <v>342</v>
      </c>
      <c r="D118" s="428" t="s">
        <v>343</v>
      </c>
      <c r="E118" s="428" t="s">
        <v>2270</v>
      </c>
      <c r="F118" s="406" t="s">
        <v>2271</v>
      </c>
      <c r="H118" s="406" t="s">
        <v>346</v>
      </c>
      <c r="I118" s="406" t="s">
        <v>292</v>
      </c>
    </row>
    <row r="119" spans="1:12" hidden="1" x14ac:dyDescent="0.35">
      <c r="B119" s="428" t="s">
        <v>347</v>
      </c>
      <c r="C119" s="428" t="s">
        <v>348</v>
      </c>
      <c r="D119" s="428" t="s">
        <v>349</v>
      </c>
      <c r="E119" s="428" t="s">
        <v>2272</v>
      </c>
      <c r="F119" s="406" t="s">
        <v>1587</v>
      </c>
      <c r="I119" s="406" t="s">
        <v>352</v>
      </c>
    </row>
    <row r="120" spans="1:12" hidden="1" x14ac:dyDescent="0.35">
      <c r="C120" s="428" t="s">
        <v>2273</v>
      </c>
      <c r="D120" s="428" t="s">
        <v>354</v>
      </c>
      <c r="E120" s="428" t="s">
        <v>2274</v>
      </c>
      <c r="F120" s="406" t="s">
        <v>2275</v>
      </c>
      <c r="I120" s="406" t="s">
        <v>357</v>
      </c>
    </row>
    <row r="121" spans="1:12" hidden="1" x14ac:dyDescent="0.35">
      <c r="C121" s="428" t="s">
        <v>358</v>
      </c>
      <c r="D121" s="428" t="s">
        <v>359</v>
      </c>
      <c r="E121" s="428" t="s">
        <v>2276</v>
      </c>
      <c r="F121" s="406" t="s">
        <v>2277</v>
      </c>
      <c r="I121" s="406" t="s">
        <v>362</v>
      </c>
    </row>
    <row r="122" spans="1:12" hidden="1" x14ac:dyDescent="0.35">
      <c r="C122" s="428" t="s">
        <v>48</v>
      </c>
      <c r="D122" s="428" t="s">
        <v>97</v>
      </c>
      <c r="E122" s="428" t="s">
        <v>2278</v>
      </c>
      <c r="F122" s="406" t="s">
        <v>2279</v>
      </c>
    </row>
    <row r="123" spans="1:12" hidden="1" x14ac:dyDescent="0.35">
      <c r="C123" s="428" t="s">
        <v>365</v>
      </c>
      <c r="D123" s="428" t="s">
        <v>2280</v>
      </c>
      <c r="E123" s="428" t="s">
        <v>2281</v>
      </c>
      <c r="F123" s="406" t="s">
        <v>2282</v>
      </c>
    </row>
    <row r="124" spans="1:12" hidden="1" x14ac:dyDescent="0.35">
      <c r="C124" s="428" t="s">
        <v>369</v>
      </c>
      <c r="D124" s="428" t="s">
        <v>370</v>
      </c>
      <c r="E124" s="428" t="s">
        <v>2283</v>
      </c>
      <c r="F124" s="406" t="s">
        <v>2284</v>
      </c>
    </row>
    <row r="125" spans="1:12" hidden="1" x14ac:dyDescent="0.35">
      <c r="C125" s="428" t="s">
        <v>373</v>
      </c>
      <c r="D125" s="428" t="s">
        <v>374</v>
      </c>
      <c r="E125" s="428" t="s">
        <v>2285</v>
      </c>
      <c r="F125" s="406" t="s">
        <v>2286</v>
      </c>
    </row>
    <row r="126" spans="1:12" hidden="1" x14ac:dyDescent="0.35">
      <c r="C126" s="428" t="s">
        <v>377</v>
      </c>
      <c r="D126" s="428" t="s">
        <v>378</v>
      </c>
      <c r="E126" s="428" t="s">
        <v>2287</v>
      </c>
      <c r="F126" s="406" t="s">
        <v>2288</v>
      </c>
    </row>
    <row r="127" spans="1:12" hidden="1" x14ac:dyDescent="0.35">
      <c r="C127" s="428" t="s">
        <v>381</v>
      </c>
      <c r="D127" s="428" t="s">
        <v>2289</v>
      </c>
      <c r="E127" s="428" t="s">
        <v>2290</v>
      </c>
      <c r="F127" s="406" t="s">
        <v>2291</v>
      </c>
    </row>
    <row r="128" spans="1:12" hidden="1" x14ac:dyDescent="0.35">
      <c r="C128" s="428" t="s">
        <v>384</v>
      </c>
      <c r="D128" s="428" t="s">
        <v>2292</v>
      </c>
      <c r="E128" s="428" t="s">
        <v>2293</v>
      </c>
      <c r="F128" s="406" t="s">
        <v>2294</v>
      </c>
    </row>
    <row r="129" spans="3:6" hidden="1" x14ac:dyDescent="0.35">
      <c r="C129" s="428" t="s">
        <v>50</v>
      </c>
      <c r="D129" s="428" t="s">
        <v>388</v>
      </c>
      <c r="E129" s="428" t="s">
        <v>2295</v>
      </c>
      <c r="F129" s="406" t="s">
        <v>2296</v>
      </c>
    </row>
    <row r="130" spans="3:6" hidden="1" x14ac:dyDescent="0.35">
      <c r="C130" s="428" t="s">
        <v>391</v>
      </c>
      <c r="D130" s="428" t="s">
        <v>392</v>
      </c>
      <c r="E130" s="428" t="s">
        <v>2297</v>
      </c>
      <c r="F130" s="406" t="s">
        <v>2298</v>
      </c>
    </row>
    <row r="131" spans="3:6" hidden="1" x14ac:dyDescent="0.35">
      <c r="C131" s="428" t="s">
        <v>395</v>
      </c>
      <c r="D131" s="428" t="s">
        <v>396</v>
      </c>
      <c r="E131" s="428" t="s">
        <v>2299</v>
      </c>
      <c r="F131" s="406" t="s">
        <v>2300</v>
      </c>
    </row>
    <row r="132" spans="3:6" hidden="1" x14ac:dyDescent="0.35">
      <c r="C132" s="428" t="s">
        <v>399</v>
      </c>
      <c r="D132" s="428" t="s">
        <v>400</v>
      </c>
      <c r="E132" s="428" t="s">
        <v>2301</v>
      </c>
      <c r="F132" s="406" t="s">
        <v>2302</v>
      </c>
    </row>
    <row r="133" spans="3:6" hidden="1" x14ac:dyDescent="0.35">
      <c r="C133" s="428" t="s">
        <v>403</v>
      </c>
      <c r="D133" s="428" t="s">
        <v>404</v>
      </c>
      <c r="E133" s="428" t="s">
        <v>2303</v>
      </c>
      <c r="F133" s="406" t="s">
        <v>2304</v>
      </c>
    </row>
    <row r="134" spans="3:6" hidden="1" x14ac:dyDescent="0.35">
      <c r="C134" s="428" t="s">
        <v>407</v>
      </c>
      <c r="D134" s="428" t="s">
        <v>408</v>
      </c>
      <c r="E134" s="428" t="s">
        <v>2305</v>
      </c>
      <c r="F134" s="406" t="s">
        <v>2306</v>
      </c>
    </row>
    <row r="135" spans="3:6" hidden="1" x14ac:dyDescent="0.35">
      <c r="D135" s="428" t="s">
        <v>411</v>
      </c>
      <c r="E135" s="428" t="s">
        <v>2307</v>
      </c>
      <c r="F135" s="406" t="s">
        <v>2308</v>
      </c>
    </row>
    <row r="136" spans="3:6" hidden="1" x14ac:dyDescent="0.35">
      <c r="D136" s="428" t="s">
        <v>414</v>
      </c>
      <c r="E136" s="428" t="s">
        <v>2309</v>
      </c>
      <c r="F136" s="406" t="s">
        <v>394</v>
      </c>
    </row>
    <row r="137" spans="3:6" hidden="1" x14ac:dyDescent="0.35">
      <c r="D137" s="428" t="s">
        <v>417</v>
      </c>
      <c r="E137" s="428" t="s">
        <v>2310</v>
      </c>
      <c r="F137" s="406" t="s">
        <v>2311</v>
      </c>
    </row>
    <row r="138" spans="3:6" hidden="1" x14ac:dyDescent="0.35">
      <c r="D138" s="428" t="s">
        <v>420</v>
      </c>
      <c r="E138" s="428" t="s">
        <v>2312</v>
      </c>
      <c r="F138" s="406" t="s">
        <v>2313</v>
      </c>
    </row>
    <row r="139" spans="3:6" hidden="1" x14ac:dyDescent="0.35">
      <c r="D139" s="428" t="s">
        <v>423</v>
      </c>
      <c r="E139" s="428" t="s">
        <v>2314</v>
      </c>
      <c r="F139" s="406" t="s">
        <v>2315</v>
      </c>
    </row>
    <row r="140" spans="3:6" hidden="1" x14ac:dyDescent="0.35">
      <c r="D140" s="428" t="s">
        <v>425</v>
      </c>
      <c r="E140" s="428" t="s">
        <v>2316</v>
      </c>
      <c r="F140" s="406" t="s">
        <v>2317</v>
      </c>
    </row>
    <row r="141" spans="3:6" hidden="1" x14ac:dyDescent="0.35">
      <c r="D141" s="428" t="s">
        <v>428</v>
      </c>
      <c r="E141" s="428" t="s">
        <v>2318</v>
      </c>
      <c r="F141" s="406" t="s">
        <v>2319</v>
      </c>
    </row>
    <row r="142" spans="3:6" hidden="1" x14ac:dyDescent="0.35">
      <c r="D142" s="428" t="s">
        <v>431</v>
      </c>
      <c r="E142" s="428" t="s">
        <v>2320</v>
      </c>
      <c r="F142" s="406" t="s">
        <v>2321</v>
      </c>
    </row>
    <row r="143" spans="3:6" hidden="1" x14ac:dyDescent="0.35">
      <c r="D143" s="428" t="s">
        <v>433</v>
      </c>
      <c r="E143" s="428" t="s">
        <v>2322</v>
      </c>
      <c r="F143" s="406" t="s">
        <v>413</v>
      </c>
    </row>
    <row r="144" spans="3:6" hidden="1" x14ac:dyDescent="0.35">
      <c r="D144" s="428" t="s">
        <v>53</v>
      </c>
      <c r="E144" s="428" t="s">
        <v>2323</v>
      </c>
      <c r="F144" s="406" t="s">
        <v>2324</v>
      </c>
    </row>
    <row r="145" spans="4:6" hidden="1" x14ac:dyDescent="0.35">
      <c r="D145" s="428" t="s">
        <v>438</v>
      </c>
      <c r="E145" s="428" t="s">
        <v>2325</v>
      </c>
      <c r="F145" s="406" t="s">
        <v>2326</v>
      </c>
    </row>
    <row r="146" spans="4:6" hidden="1" x14ac:dyDescent="0.35">
      <c r="D146" s="428" t="s">
        <v>441</v>
      </c>
      <c r="E146" s="428" t="s">
        <v>2327</v>
      </c>
      <c r="F146" s="406" t="s">
        <v>2328</v>
      </c>
    </row>
    <row r="147" spans="4:6" hidden="1" x14ac:dyDescent="0.35">
      <c r="D147" s="428" t="s">
        <v>444</v>
      </c>
      <c r="E147" s="428" t="s">
        <v>2329</v>
      </c>
      <c r="F147" s="406" t="s">
        <v>422</v>
      </c>
    </row>
    <row r="148" spans="4:6" hidden="1" x14ac:dyDescent="0.35">
      <c r="D148" s="428" t="s">
        <v>447</v>
      </c>
      <c r="E148" s="428" t="s">
        <v>2330</v>
      </c>
      <c r="F148" s="406" t="s">
        <v>2331</v>
      </c>
    </row>
    <row r="149" spans="4:6" hidden="1" x14ac:dyDescent="0.35">
      <c r="D149" s="428" t="s">
        <v>450</v>
      </c>
      <c r="E149" s="428" t="s">
        <v>2332</v>
      </c>
      <c r="F149" s="406" t="s">
        <v>424</v>
      </c>
    </row>
    <row r="150" spans="4:6" hidden="1" x14ac:dyDescent="0.35">
      <c r="D150" s="428" t="s">
        <v>453</v>
      </c>
      <c r="E150" s="428" t="s">
        <v>2333</v>
      </c>
      <c r="F150" s="406" t="s">
        <v>2334</v>
      </c>
    </row>
    <row r="151" spans="4:6" hidden="1" x14ac:dyDescent="0.35">
      <c r="D151" s="428" t="s">
        <v>456</v>
      </c>
      <c r="E151" s="428" t="s">
        <v>2335</v>
      </c>
      <c r="F151" s="406" t="s">
        <v>427</v>
      </c>
    </row>
    <row r="152" spans="4:6" hidden="1" x14ac:dyDescent="0.35">
      <c r="D152" s="428" t="s">
        <v>459</v>
      </c>
      <c r="E152" s="428" t="s">
        <v>2336</v>
      </c>
      <c r="F152" s="406" t="s">
        <v>430</v>
      </c>
    </row>
    <row r="153" spans="4:6" hidden="1" x14ac:dyDescent="0.35">
      <c r="D153" s="428" t="s">
        <v>462</v>
      </c>
      <c r="E153" s="428" t="s">
        <v>2337</v>
      </c>
      <c r="F153" s="406" t="s">
        <v>2338</v>
      </c>
    </row>
    <row r="154" spans="4:6" hidden="1" x14ac:dyDescent="0.35">
      <c r="D154" s="428" t="s">
        <v>465</v>
      </c>
      <c r="E154" s="428" t="s">
        <v>2339</v>
      </c>
      <c r="F154" s="406" t="s">
        <v>432</v>
      </c>
    </row>
    <row r="155" spans="4:6" hidden="1" x14ac:dyDescent="0.35">
      <c r="D155" s="428" t="s">
        <v>468</v>
      </c>
      <c r="E155" s="428" t="s">
        <v>2340</v>
      </c>
      <c r="F155" s="406" t="s">
        <v>2341</v>
      </c>
    </row>
    <row r="156" spans="4:6" hidden="1" x14ac:dyDescent="0.35">
      <c r="D156" s="428" t="s">
        <v>471</v>
      </c>
      <c r="E156" s="428" t="s">
        <v>2342</v>
      </c>
      <c r="F156" s="406" t="s">
        <v>435</v>
      </c>
    </row>
    <row r="157" spans="4:6" hidden="1" x14ac:dyDescent="0.35">
      <c r="D157" s="428" t="s">
        <v>56</v>
      </c>
      <c r="E157" s="428" t="s">
        <v>2343</v>
      </c>
      <c r="F157" s="406" t="s">
        <v>437</v>
      </c>
    </row>
    <row r="158" spans="4:6" hidden="1" x14ac:dyDescent="0.35">
      <c r="D158" s="428" t="s">
        <v>476</v>
      </c>
      <c r="E158" s="428" t="s">
        <v>2344</v>
      </c>
      <c r="F158" s="406" t="s">
        <v>440</v>
      </c>
    </row>
    <row r="159" spans="4:6" hidden="1" x14ac:dyDescent="0.35">
      <c r="D159" s="428" t="s">
        <v>45</v>
      </c>
      <c r="E159" s="428" t="s">
        <v>2345</v>
      </c>
      <c r="F159" s="406" t="s">
        <v>443</v>
      </c>
    </row>
    <row r="160" spans="4:6" hidden="1" x14ac:dyDescent="0.35">
      <c r="D160" s="428" t="s">
        <v>481</v>
      </c>
      <c r="E160" s="428" t="s">
        <v>2346</v>
      </c>
      <c r="F160" s="406" t="s">
        <v>446</v>
      </c>
    </row>
    <row r="161" spans="4:6" hidden="1" x14ac:dyDescent="0.35">
      <c r="D161" s="428" t="s">
        <v>484</v>
      </c>
      <c r="E161" s="428" t="s">
        <v>448</v>
      </c>
      <c r="F161" s="406" t="s">
        <v>2347</v>
      </c>
    </row>
    <row r="162" spans="4:6" hidden="1" x14ac:dyDescent="0.35">
      <c r="D162" s="428" t="s">
        <v>487</v>
      </c>
      <c r="E162" s="428" t="s">
        <v>451</v>
      </c>
      <c r="F162" s="406" t="s">
        <v>452</v>
      </c>
    </row>
    <row r="163" spans="4:6" hidden="1" x14ac:dyDescent="0.35">
      <c r="D163" s="428" t="s">
        <v>490</v>
      </c>
      <c r="E163" s="428" t="s">
        <v>2348</v>
      </c>
      <c r="F163" s="406" t="s">
        <v>2349</v>
      </c>
    </row>
    <row r="164" spans="4:6" hidden="1" x14ac:dyDescent="0.35">
      <c r="D164" s="428" t="s">
        <v>493</v>
      </c>
      <c r="E164" s="428" t="s">
        <v>2350</v>
      </c>
      <c r="F164" s="406" t="s">
        <v>455</v>
      </c>
    </row>
    <row r="165" spans="4:6" hidden="1" x14ac:dyDescent="0.35">
      <c r="D165" s="428" t="s">
        <v>496</v>
      </c>
      <c r="E165" s="428" t="s">
        <v>2351</v>
      </c>
      <c r="F165" s="406" t="s">
        <v>458</v>
      </c>
    </row>
    <row r="166" spans="4:6" hidden="1" x14ac:dyDescent="0.35">
      <c r="D166" s="428" t="s">
        <v>499</v>
      </c>
      <c r="E166" s="428" t="s">
        <v>2352</v>
      </c>
      <c r="F166" s="406" t="s">
        <v>461</v>
      </c>
    </row>
    <row r="167" spans="4:6" hidden="1" x14ac:dyDescent="0.35">
      <c r="D167" s="428" t="s">
        <v>502</v>
      </c>
      <c r="E167" s="428" t="s">
        <v>2353</v>
      </c>
      <c r="F167" s="406" t="s">
        <v>464</v>
      </c>
    </row>
    <row r="168" spans="4:6" hidden="1" x14ac:dyDescent="0.35">
      <c r="D168" s="428" t="s">
        <v>505</v>
      </c>
      <c r="E168" s="428" t="s">
        <v>2354</v>
      </c>
      <c r="F168" s="406" t="s">
        <v>467</v>
      </c>
    </row>
    <row r="169" spans="4:6" hidden="1" x14ac:dyDescent="0.35">
      <c r="D169" s="428" t="s">
        <v>508</v>
      </c>
      <c r="E169" s="428" t="s">
        <v>2355</v>
      </c>
      <c r="F169" s="406" t="s">
        <v>470</v>
      </c>
    </row>
    <row r="170" spans="4:6" hidden="1" x14ac:dyDescent="0.35">
      <c r="D170" s="428" t="s">
        <v>511</v>
      </c>
      <c r="E170" s="428" t="s">
        <v>2356</v>
      </c>
      <c r="F170" s="406" t="s">
        <v>473</v>
      </c>
    </row>
    <row r="171" spans="4:6" hidden="1" x14ac:dyDescent="0.35">
      <c r="D171" s="428" t="s">
        <v>514</v>
      </c>
      <c r="E171" s="428" t="s">
        <v>2357</v>
      </c>
      <c r="F171" s="406" t="s">
        <v>475</v>
      </c>
    </row>
    <row r="172" spans="4:6" hidden="1" x14ac:dyDescent="0.35">
      <c r="D172" s="428" t="s">
        <v>517</v>
      </c>
      <c r="E172" s="428" t="s">
        <v>2358</v>
      </c>
      <c r="F172" s="406" t="s">
        <v>478</v>
      </c>
    </row>
    <row r="173" spans="4:6" hidden="1" x14ac:dyDescent="0.35">
      <c r="D173" s="428" t="s">
        <v>520</v>
      </c>
      <c r="E173" s="428" t="s">
        <v>479</v>
      </c>
      <c r="F173" s="406" t="s">
        <v>480</v>
      </c>
    </row>
    <row r="174" spans="4:6" hidden="1" x14ac:dyDescent="0.35">
      <c r="E174" s="428" t="s">
        <v>482</v>
      </c>
      <c r="F174" s="406" t="s">
        <v>483</v>
      </c>
    </row>
    <row r="175" spans="4:6" hidden="1" x14ac:dyDescent="0.35">
      <c r="E175" s="428" t="s">
        <v>485</v>
      </c>
      <c r="F175" s="406" t="s">
        <v>486</v>
      </c>
    </row>
    <row r="176" spans="4:6" hidden="1" x14ac:dyDescent="0.35">
      <c r="E176" s="428" t="s">
        <v>2359</v>
      </c>
      <c r="F176" s="406" t="s">
        <v>2360</v>
      </c>
    </row>
    <row r="177" spans="5:6" hidden="1" x14ac:dyDescent="0.35">
      <c r="E177" s="428" t="s">
        <v>2361</v>
      </c>
      <c r="F177" s="406" t="s">
        <v>489</v>
      </c>
    </row>
    <row r="178" spans="5:6" hidden="1" x14ac:dyDescent="0.35">
      <c r="E178" s="428" t="s">
        <v>2362</v>
      </c>
      <c r="F178" s="406" t="s">
        <v>2363</v>
      </c>
    </row>
    <row r="179" spans="5:6" hidden="1" x14ac:dyDescent="0.35">
      <c r="E179" s="428" t="s">
        <v>2364</v>
      </c>
      <c r="F179" s="406" t="s">
        <v>2365</v>
      </c>
    </row>
    <row r="180" spans="5:6" hidden="1" x14ac:dyDescent="0.35">
      <c r="E180" s="428" t="s">
        <v>2366</v>
      </c>
      <c r="F180" s="406" t="s">
        <v>495</v>
      </c>
    </row>
    <row r="181" spans="5:6" hidden="1" x14ac:dyDescent="0.35">
      <c r="E181" s="428" t="s">
        <v>2367</v>
      </c>
      <c r="F181" s="406" t="s">
        <v>498</v>
      </c>
    </row>
    <row r="182" spans="5:6" hidden="1" x14ac:dyDescent="0.35">
      <c r="E182" s="428" t="s">
        <v>2368</v>
      </c>
      <c r="F182" s="406" t="s">
        <v>501</v>
      </c>
    </row>
    <row r="183" spans="5:6" hidden="1" x14ac:dyDescent="0.35">
      <c r="E183" s="428" t="s">
        <v>2369</v>
      </c>
      <c r="F183" s="406" t="s">
        <v>2370</v>
      </c>
    </row>
    <row r="184" spans="5:6" hidden="1" x14ac:dyDescent="0.35">
      <c r="E184" s="428" t="s">
        <v>2371</v>
      </c>
      <c r="F184" s="406" t="s">
        <v>507</v>
      </c>
    </row>
    <row r="185" spans="5:6" hidden="1" x14ac:dyDescent="0.35">
      <c r="E185" s="428" t="s">
        <v>2372</v>
      </c>
      <c r="F185" s="406" t="s">
        <v>2373</v>
      </c>
    </row>
    <row r="186" spans="5:6" hidden="1" x14ac:dyDescent="0.35">
      <c r="E186" s="428" t="s">
        <v>2374</v>
      </c>
      <c r="F186" s="406" t="s">
        <v>2375</v>
      </c>
    </row>
    <row r="187" spans="5:6" hidden="1" x14ac:dyDescent="0.35">
      <c r="E187" s="428" t="s">
        <v>2376</v>
      </c>
      <c r="F187" s="406" t="s">
        <v>2377</v>
      </c>
    </row>
    <row r="188" spans="5:6" hidden="1" x14ac:dyDescent="0.35">
      <c r="E188" s="428" t="s">
        <v>2378</v>
      </c>
      <c r="F188" s="406" t="s">
        <v>2379</v>
      </c>
    </row>
    <row r="189" spans="5:6" hidden="1" x14ac:dyDescent="0.35">
      <c r="E189" s="428" t="s">
        <v>2380</v>
      </c>
      <c r="F189" s="406" t="s">
        <v>2381</v>
      </c>
    </row>
    <row r="190" spans="5:6" hidden="1" x14ac:dyDescent="0.35">
      <c r="E190" s="428" t="s">
        <v>2382</v>
      </c>
      <c r="F190" s="406" t="s">
        <v>2383</v>
      </c>
    </row>
    <row r="191" spans="5:6" hidden="1" x14ac:dyDescent="0.35">
      <c r="E191" s="428" t="s">
        <v>2384</v>
      </c>
      <c r="F191" s="406" t="s">
        <v>2385</v>
      </c>
    </row>
    <row r="192" spans="5:6" hidden="1" x14ac:dyDescent="0.35">
      <c r="E192" s="428" t="s">
        <v>2386</v>
      </c>
      <c r="F192" s="406" t="s">
        <v>2387</v>
      </c>
    </row>
    <row r="193" spans="5:6" hidden="1" x14ac:dyDescent="0.35">
      <c r="E193" s="428" t="s">
        <v>527</v>
      </c>
      <c r="F193" s="406" t="s">
        <v>528</v>
      </c>
    </row>
    <row r="194" spans="5:6" hidden="1" x14ac:dyDescent="0.35">
      <c r="E194" s="428" t="s">
        <v>2388</v>
      </c>
      <c r="F194" s="406" t="s">
        <v>2389</v>
      </c>
    </row>
    <row r="195" spans="5:6" hidden="1" x14ac:dyDescent="0.35">
      <c r="E195" s="428" t="s">
        <v>2390</v>
      </c>
      <c r="F195" s="406" t="s">
        <v>2391</v>
      </c>
    </row>
    <row r="196" spans="5:6" hidden="1" x14ac:dyDescent="0.35">
      <c r="E196" s="428" t="s">
        <v>2392</v>
      </c>
      <c r="F196" s="406" t="s">
        <v>2393</v>
      </c>
    </row>
    <row r="197" spans="5:6" hidden="1" x14ac:dyDescent="0.35">
      <c r="E197" s="428" t="s">
        <v>2394</v>
      </c>
      <c r="F197" s="406" t="s">
        <v>2395</v>
      </c>
    </row>
    <row r="198" spans="5:6" hidden="1" x14ac:dyDescent="0.35">
      <c r="E198" s="428" t="s">
        <v>2396</v>
      </c>
      <c r="F198" s="406" t="s">
        <v>2397</v>
      </c>
    </row>
    <row r="199" spans="5:6" hidden="1" x14ac:dyDescent="0.35">
      <c r="E199" s="428" t="s">
        <v>2398</v>
      </c>
      <c r="F199" s="406" t="s">
        <v>2399</v>
      </c>
    </row>
    <row r="200" spans="5:6" hidden="1" x14ac:dyDescent="0.35">
      <c r="E200" s="428" t="s">
        <v>2400</v>
      </c>
      <c r="F200" s="406" t="s">
        <v>2401</v>
      </c>
    </row>
    <row r="201" spans="5:6" hidden="1" x14ac:dyDescent="0.35">
      <c r="E201" s="428" t="s">
        <v>2402</v>
      </c>
      <c r="F201" s="406" t="s">
        <v>2403</v>
      </c>
    </row>
    <row r="202" spans="5:6" hidden="1" x14ac:dyDescent="0.35">
      <c r="E202" s="428" t="s">
        <v>2404</v>
      </c>
      <c r="F202" s="406" t="s">
        <v>2405</v>
      </c>
    </row>
    <row r="203" spans="5:6" hidden="1" x14ac:dyDescent="0.35">
      <c r="E203" s="428" t="s">
        <v>2406</v>
      </c>
      <c r="F203" s="406" t="s">
        <v>2407</v>
      </c>
    </row>
    <row r="204" spans="5:6" hidden="1" x14ac:dyDescent="0.35">
      <c r="E204" s="428" t="s">
        <v>2408</v>
      </c>
      <c r="F204" s="406" t="s">
        <v>2409</v>
      </c>
    </row>
    <row r="205" spans="5:6" hidden="1" x14ac:dyDescent="0.35">
      <c r="E205" s="428" t="s">
        <v>2410</v>
      </c>
      <c r="F205" s="406" t="s">
        <v>2411</v>
      </c>
    </row>
    <row r="206" spans="5:6" hidden="1" x14ac:dyDescent="0.35">
      <c r="E206" s="428" t="s">
        <v>2412</v>
      </c>
      <c r="F206" s="406" t="s">
        <v>2413</v>
      </c>
    </row>
    <row r="207" spans="5:6" hidden="1" x14ac:dyDescent="0.35">
      <c r="E207" s="428" t="s">
        <v>2414</v>
      </c>
      <c r="F207" s="406" t="s">
        <v>2415</v>
      </c>
    </row>
    <row r="208" spans="5:6" hidden="1" x14ac:dyDescent="0.35">
      <c r="E208" s="428" t="s">
        <v>2416</v>
      </c>
      <c r="F208" s="406" t="s">
        <v>2417</v>
      </c>
    </row>
    <row r="209" spans="5:6" hidden="1" x14ac:dyDescent="0.35">
      <c r="E209" s="428" t="s">
        <v>2418</v>
      </c>
      <c r="F209" s="406" t="s">
        <v>2419</v>
      </c>
    </row>
    <row r="210" spans="5:6" hidden="1" x14ac:dyDescent="0.35">
      <c r="E210" s="428" t="s">
        <v>2420</v>
      </c>
      <c r="F210" s="406" t="s">
        <v>2421</v>
      </c>
    </row>
    <row r="211" spans="5:6" hidden="1" x14ac:dyDescent="0.35">
      <c r="E211" s="428" t="s">
        <v>2422</v>
      </c>
      <c r="F211" s="406" t="s">
        <v>556</v>
      </c>
    </row>
    <row r="212" spans="5:6" hidden="1" x14ac:dyDescent="0.35">
      <c r="E212" s="428" t="s">
        <v>2423</v>
      </c>
      <c r="F212" s="406" t="s">
        <v>558</v>
      </c>
    </row>
    <row r="213" spans="5:6" hidden="1" x14ac:dyDescent="0.35">
      <c r="E213" s="428" t="s">
        <v>2424</v>
      </c>
      <c r="F213" s="406" t="s">
        <v>560</v>
      </c>
    </row>
    <row r="214" spans="5:6" hidden="1" x14ac:dyDescent="0.35">
      <c r="E214" s="428" t="s">
        <v>2425</v>
      </c>
      <c r="F214" s="406" t="s">
        <v>2426</v>
      </c>
    </row>
    <row r="215" spans="5:6" hidden="1" x14ac:dyDescent="0.35">
      <c r="E215" s="428" t="s">
        <v>2427</v>
      </c>
      <c r="F215" s="406" t="s">
        <v>2428</v>
      </c>
    </row>
    <row r="216" spans="5:6" hidden="1" x14ac:dyDescent="0.35">
      <c r="E216" s="428" t="s">
        <v>2429</v>
      </c>
      <c r="F216" s="406" t="s">
        <v>2430</v>
      </c>
    </row>
    <row r="217" spans="5:6" hidden="1" x14ac:dyDescent="0.35">
      <c r="E217" s="428" t="s">
        <v>2431</v>
      </c>
      <c r="F217" s="406" t="s">
        <v>566</v>
      </c>
    </row>
    <row r="218" spans="5:6" hidden="1" x14ac:dyDescent="0.35">
      <c r="E218" s="428" t="s">
        <v>2432</v>
      </c>
      <c r="F218" s="406" t="s">
        <v>2433</v>
      </c>
    </row>
    <row r="219" spans="5:6" hidden="1" x14ac:dyDescent="0.35">
      <c r="E219" s="428" t="s">
        <v>2434</v>
      </c>
      <c r="F219" s="406" t="s">
        <v>2435</v>
      </c>
    </row>
    <row r="220" spans="5:6" hidden="1" x14ac:dyDescent="0.35">
      <c r="E220" s="428" t="s">
        <v>2436</v>
      </c>
      <c r="F220" s="406" t="s">
        <v>2437</v>
      </c>
    </row>
    <row r="221" spans="5:6" hidden="1" x14ac:dyDescent="0.35">
      <c r="E221" s="428" t="s">
        <v>2438</v>
      </c>
      <c r="F221" s="406" t="s">
        <v>2439</v>
      </c>
    </row>
    <row r="222" spans="5:6" hidden="1" x14ac:dyDescent="0.35">
      <c r="E222" s="428" t="s">
        <v>2440</v>
      </c>
      <c r="F222" s="406" t="s">
        <v>2441</v>
      </c>
    </row>
    <row r="223" spans="5:6" hidden="1" x14ac:dyDescent="0.35">
      <c r="E223" s="428" t="s">
        <v>575</v>
      </c>
      <c r="F223" s="406" t="s">
        <v>2442</v>
      </c>
    </row>
    <row r="224" spans="5:6" hidden="1" x14ac:dyDescent="0.35">
      <c r="E224" s="428" t="s">
        <v>2443</v>
      </c>
      <c r="F224" s="406" t="s">
        <v>2444</v>
      </c>
    </row>
    <row r="225" spans="5:6" hidden="1" x14ac:dyDescent="0.35">
      <c r="E225" s="428" t="s">
        <v>2445</v>
      </c>
      <c r="F225" s="406" t="s">
        <v>2446</v>
      </c>
    </row>
    <row r="226" spans="5:6" hidden="1" x14ac:dyDescent="0.35">
      <c r="E226" s="428" t="s">
        <v>2447</v>
      </c>
      <c r="F226" s="406" t="s">
        <v>2448</v>
      </c>
    </row>
    <row r="227" spans="5:6" hidden="1" x14ac:dyDescent="0.35">
      <c r="E227" s="428" t="s">
        <v>2449</v>
      </c>
      <c r="F227" s="406" t="s">
        <v>2450</v>
      </c>
    </row>
    <row r="228" spans="5:6" hidden="1" x14ac:dyDescent="0.35">
      <c r="E228" s="428" t="s">
        <v>2451</v>
      </c>
      <c r="F228" s="406" t="s">
        <v>2452</v>
      </c>
    </row>
    <row r="229" spans="5:6" hidden="1" x14ac:dyDescent="0.35">
      <c r="E229" s="428" t="s">
        <v>2453</v>
      </c>
      <c r="F229" s="406" t="s">
        <v>2454</v>
      </c>
    </row>
    <row r="230" spans="5:6" hidden="1" x14ac:dyDescent="0.35">
      <c r="E230" s="428" t="s">
        <v>2455</v>
      </c>
      <c r="F230" s="406" t="s">
        <v>2456</v>
      </c>
    </row>
    <row r="231" spans="5:6" hidden="1" x14ac:dyDescent="0.35">
      <c r="E231" s="428" t="s">
        <v>2457</v>
      </c>
      <c r="F231" s="406" t="s">
        <v>2458</v>
      </c>
    </row>
    <row r="232" spans="5:6" hidden="1" x14ac:dyDescent="0.35">
      <c r="E232" s="428" t="s">
        <v>2459</v>
      </c>
      <c r="F232" s="406" t="s">
        <v>2460</v>
      </c>
    </row>
    <row r="233" spans="5:6" hidden="1" x14ac:dyDescent="0.35">
      <c r="E233" s="428" t="s">
        <v>2461</v>
      </c>
      <c r="F233" s="406" t="s">
        <v>2462</v>
      </c>
    </row>
    <row r="234" spans="5:6" hidden="1" x14ac:dyDescent="0.35">
      <c r="E234" s="428" t="s">
        <v>2463</v>
      </c>
      <c r="F234" s="406" t="s">
        <v>2464</v>
      </c>
    </row>
    <row r="235" spans="5:6" hidden="1" x14ac:dyDescent="0.35">
      <c r="E235" s="428" t="s">
        <v>2465</v>
      </c>
      <c r="F235" s="406" t="s">
        <v>2466</v>
      </c>
    </row>
    <row r="236" spans="5:6" hidden="1" x14ac:dyDescent="0.35">
      <c r="E236" s="428" t="s">
        <v>2467</v>
      </c>
      <c r="F236" s="406" t="s">
        <v>2468</v>
      </c>
    </row>
    <row r="237" spans="5:6" hidden="1" x14ac:dyDescent="0.35">
      <c r="E237" s="428" t="s">
        <v>2469</v>
      </c>
      <c r="F237" s="406" t="s">
        <v>2470</v>
      </c>
    </row>
    <row r="238" spans="5:6" hidden="1" x14ac:dyDescent="0.35">
      <c r="E238" s="428" t="s">
        <v>2471</v>
      </c>
      <c r="F238" s="406" t="s">
        <v>2472</v>
      </c>
    </row>
    <row r="239" spans="5:6" hidden="1" x14ac:dyDescent="0.35">
      <c r="E239" s="428" t="s">
        <v>2473</v>
      </c>
      <c r="F239" s="406" t="s">
        <v>2474</v>
      </c>
    </row>
    <row r="240" spans="5:6" hidden="1" x14ac:dyDescent="0.35">
      <c r="E240" s="428" t="s">
        <v>2475</v>
      </c>
      <c r="F240" s="406" t="s">
        <v>2476</v>
      </c>
    </row>
    <row r="241" spans="5:6" hidden="1" x14ac:dyDescent="0.35">
      <c r="E241" s="428" t="s">
        <v>2477</v>
      </c>
      <c r="F241" s="406" t="s">
        <v>2478</v>
      </c>
    </row>
    <row r="242" spans="5:6" hidden="1" x14ac:dyDescent="0.35">
      <c r="E242" s="428" t="s">
        <v>2479</v>
      </c>
      <c r="F242" s="406" t="s">
        <v>2480</v>
      </c>
    </row>
    <row r="243" spans="5:6" hidden="1" x14ac:dyDescent="0.35">
      <c r="E243" s="428" t="s">
        <v>2481</v>
      </c>
      <c r="F243" s="406" t="s">
        <v>2482</v>
      </c>
    </row>
    <row r="244" spans="5:6" hidden="1" x14ac:dyDescent="0.35">
      <c r="E244" s="428" t="s">
        <v>2483</v>
      </c>
      <c r="F244" s="406" t="s">
        <v>2484</v>
      </c>
    </row>
    <row r="245" spans="5:6" hidden="1" x14ac:dyDescent="0.35">
      <c r="E245" s="428" t="s">
        <v>2485</v>
      </c>
      <c r="F245" s="406" t="s">
        <v>2486</v>
      </c>
    </row>
    <row r="246" spans="5:6" hidden="1" x14ac:dyDescent="0.35">
      <c r="E246" s="428" t="s">
        <v>2487</v>
      </c>
      <c r="F246" s="406" t="s">
        <v>2488</v>
      </c>
    </row>
    <row r="247" spans="5:6" hidden="1" x14ac:dyDescent="0.35">
      <c r="E247" s="428" t="s">
        <v>2489</v>
      </c>
      <c r="F247" s="406" t="s">
        <v>2490</v>
      </c>
    </row>
    <row r="248" spans="5:6" hidden="1" x14ac:dyDescent="0.35">
      <c r="E248" s="428" t="s">
        <v>2491</v>
      </c>
      <c r="F248" s="406" t="s">
        <v>612</v>
      </c>
    </row>
    <row r="249" spans="5:6" hidden="1" x14ac:dyDescent="0.35">
      <c r="E249" s="428" t="s">
        <v>2492</v>
      </c>
      <c r="F249" s="406" t="s">
        <v>614</v>
      </c>
    </row>
    <row r="250" spans="5:6" hidden="1" x14ac:dyDescent="0.35">
      <c r="E250" s="428" t="s">
        <v>2493</v>
      </c>
      <c r="F250" s="406" t="s">
        <v>2494</v>
      </c>
    </row>
    <row r="251" spans="5:6" hidden="1" x14ac:dyDescent="0.35">
      <c r="E251" s="428" t="s">
        <v>2495</v>
      </c>
      <c r="F251" s="406" t="s">
        <v>2496</v>
      </c>
    </row>
    <row r="252" spans="5:6" hidden="1" x14ac:dyDescent="0.35">
      <c r="E252" s="428" t="s">
        <v>2497</v>
      </c>
      <c r="F252" s="406" t="s">
        <v>2498</v>
      </c>
    </row>
    <row r="253" spans="5:6" hidden="1" x14ac:dyDescent="0.35">
      <c r="E253" s="428" t="s">
        <v>2499</v>
      </c>
      <c r="F253" s="406" t="s">
        <v>2500</v>
      </c>
    </row>
    <row r="254" spans="5:6" hidden="1" x14ac:dyDescent="0.35">
      <c r="E254" s="428" t="s">
        <v>2501</v>
      </c>
      <c r="F254" s="406" t="s">
        <v>2502</v>
      </c>
    </row>
    <row r="255" spans="5:6" hidden="1" x14ac:dyDescent="0.35">
      <c r="E255" s="428" t="s">
        <v>2503</v>
      </c>
      <c r="F255" s="406" t="s">
        <v>2504</v>
      </c>
    </row>
    <row r="256" spans="5:6" hidden="1" x14ac:dyDescent="0.35">
      <c r="E256" s="428" t="s">
        <v>2505</v>
      </c>
      <c r="F256" s="406" t="s">
        <v>2506</v>
      </c>
    </row>
    <row r="257" spans="5:6" hidden="1" x14ac:dyDescent="0.35">
      <c r="E257" s="428" t="s">
        <v>2507</v>
      </c>
      <c r="F257" s="406" t="s">
        <v>2508</v>
      </c>
    </row>
    <row r="258" spans="5:6" hidden="1" x14ac:dyDescent="0.35">
      <c r="E258" s="428" t="s">
        <v>2509</v>
      </c>
      <c r="F258" s="406" t="s">
        <v>2510</v>
      </c>
    </row>
    <row r="259" spans="5:6" hidden="1" x14ac:dyDescent="0.35">
      <c r="E259" s="428" t="s">
        <v>623</v>
      </c>
      <c r="F259" s="406" t="s">
        <v>2511</v>
      </c>
    </row>
    <row r="260" spans="5:6" hidden="1" x14ac:dyDescent="0.35">
      <c r="E260" s="428" t="s">
        <v>2512</v>
      </c>
      <c r="F260" s="406" t="s">
        <v>2513</v>
      </c>
    </row>
    <row r="261" spans="5:6" hidden="1" x14ac:dyDescent="0.35">
      <c r="E261" s="428" t="s">
        <v>2514</v>
      </c>
      <c r="F261" s="406" t="s">
        <v>2515</v>
      </c>
    </row>
    <row r="262" spans="5:6" hidden="1" x14ac:dyDescent="0.35">
      <c r="E262" s="428" t="s">
        <v>2516</v>
      </c>
      <c r="F262" s="406" t="s">
        <v>2517</v>
      </c>
    </row>
    <row r="263" spans="5:6" hidden="1" x14ac:dyDescent="0.35">
      <c r="E263" s="428" t="s">
        <v>2518</v>
      </c>
      <c r="F263" s="406" t="s">
        <v>2519</v>
      </c>
    </row>
    <row r="264" spans="5:6" hidden="1" x14ac:dyDescent="0.35">
      <c r="E264" s="428" t="s">
        <v>2520</v>
      </c>
      <c r="F264" s="406" t="s">
        <v>2521</v>
      </c>
    </row>
    <row r="265" spans="5:6" hidden="1" x14ac:dyDescent="0.35">
      <c r="E265" s="428" t="s">
        <v>2522</v>
      </c>
      <c r="F265" s="406" t="s">
        <v>2523</v>
      </c>
    </row>
    <row r="266" spans="5:6" hidden="1" x14ac:dyDescent="0.35">
      <c r="E266" s="428" t="s">
        <v>2524</v>
      </c>
      <c r="F266" s="406" t="s">
        <v>2525</v>
      </c>
    </row>
    <row r="267" spans="5:6" hidden="1" x14ac:dyDescent="0.35">
      <c r="E267" s="428" t="s">
        <v>2526</v>
      </c>
      <c r="F267" s="406" t="s">
        <v>2527</v>
      </c>
    </row>
    <row r="268" spans="5:6" hidden="1" x14ac:dyDescent="0.35">
      <c r="E268" s="428" t="s">
        <v>2528</v>
      </c>
      <c r="F268" s="406" t="s">
        <v>2529</v>
      </c>
    </row>
    <row r="269" spans="5:6" hidden="1" x14ac:dyDescent="0.35">
      <c r="E269" s="428" t="s">
        <v>2530</v>
      </c>
      <c r="F269" s="406" t="s">
        <v>2531</v>
      </c>
    </row>
    <row r="270" spans="5:6" hidden="1" x14ac:dyDescent="0.35">
      <c r="E270" s="428" t="s">
        <v>2532</v>
      </c>
      <c r="F270" s="406" t="s">
        <v>2533</v>
      </c>
    </row>
    <row r="271" spans="5:6" hidden="1" x14ac:dyDescent="0.35">
      <c r="E271" s="428" t="s">
        <v>2534</v>
      </c>
      <c r="F271" s="406" t="s">
        <v>2535</v>
      </c>
    </row>
    <row r="272" spans="5:6" hidden="1" x14ac:dyDescent="0.35">
      <c r="E272" s="428" t="s">
        <v>2536</v>
      </c>
      <c r="F272" s="406" t="s">
        <v>2537</v>
      </c>
    </row>
    <row r="273" spans="5:6" hidden="1" x14ac:dyDescent="0.35">
      <c r="E273" s="428" t="s">
        <v>2538</v>
      </c>
      <c r="F273" s="406" t="s">
        <v>2539</v>
      </c>
    </row>
    <row r="274" spans="5:6" hidden="1" x14ac:dyDescent="0.35">
      <c r="E274" s="428" t="s">
        <v>2540</v>
      </c>
      <c r="F274" s="406" t="s">
        <v>2541</v>
      </c>
    </row>
    <row r="275" spans="5:6" hidden="1" x14ac:dyDescent="0.35">
      <c r="E275" s="428" t="s">
        <v>2542</v>
      </c>
      <c r="F275" s="406" t="s">
        <v>2543</v>
      </c>
    </row>
    <row r="276" spans="5:6" hidden="1" x14ac:dyDescent="0.35">
      <c r="E276" s="428" t="s">
        <v>2544</v>
      </c>
      <c r="F276" s="406" t="s">
        <v>2545</v>
      </c>
    </row>
    <row r="277" spans="5:6" hidden="1" x14ac:dyDescent="0.35">
      <c r="E277" s="428" t="s">
        <v>2546</v>
      </c>
      <c r="F277" s="406" t="s">
        <v>2547</v>
      </c>
    </row>
    <row r="278" spans="5:6" hidden="1" x14ac:dyDescent="0.35">
      <c r="E278" s="428" t="s">
        <v>2548</v>
      </c>
      <c r="F278" s="406" t="s">
        <v>2549</v>
      </c>
    </row>
    <row r="279" spans="5:6" hidden="1" x14ac:dyDescent="0.35">
      <c r="E279" s="428" t="s">
        <v>2550</v>
      </c>
      <c r="F279" s="406" t="s">
        <v>2551</v>
      </c>
    </row>
    <row r="280" spans="5:6" hidden="1" x14ac:dyDescent="0.35">
      <c r="E280" s="428" t="s">
        <v>2552</v>
      </c>
      <c r="F280" s="406" t="s">
        <v>2553</v>
      </c>
    </row>
    <row r="281" spans="5:6" hidden="1" x14ac:dyDescent="0.35">
      <c r="E281" s="428" t="s">
        <v>2554</v>
      </c>
      <c r="F281" s="406" t="s">
        <v>2555</v>
      </c>
    </row>
    <row r="282" spans="5:6" hidden="1" x14ac:dyDescent="0.35">
      <c r="E282" s="428" t="s">
        <v>2556</v>
      </c>
      <c r="F282" s="406" t="s">
        <v>2557</v>
      </c>
    </row>
    <row r="283" spans="5:6" hidden="1" x14ac:dyDescent="0.35">
      <c r="E283" s="428" t="s">
        <v>2558</v>
      </c>
      <c r="F283" s="406" t="s">
        <v>2559</v>
      </c>
    </row>
    <row r="284" spans="5:6" hidden="1" x14ac:dyDescent="0.35">
      <c r="E284" s="428" t="s">
        <v>2560</v>
      </c>
      <c r="F284" s="406" t="s">
        <v>2561</v>
      </c>
    </row>
    <row r="285" spans="5:6" hidden="1" x14ac:dyDescent="0.35">
      <c r="E285" s="428" t="s">
        <v>2562</v>
      </c>
      <c r="F285" s="406" t="s">
        <v>660</v>
      </c>
    </row>
    <row r="286" spans="5:6" hidden="1" x14ac:dyDescent="0.35">
      <c r="E286" s="428" t="s">
        <v>2563</v>
      </c>
      <c r="F286" s="406" t="s">
        <v>2564</v>
      </c>
    </row>
    <row r="287" spans="5:6" hidden="1" x14ac:dyDescent="0.35">
      <c r="E287" s="428" t="s">
        <v>2565</v>
      </c>
      <c r="F287" s="406" t="s">
        <v>664</v>
      </c>
    </row>
    <row r="288" spans="5:6" hidden="1" x14ac:dyDescent="0.35">
      <c r="E288" s="428" t="s">
        <v>2566</v>
      </c>
      <c r="F288" s="406" t="s">
        <v>2567</v>
      </c>
    </row>
    <row r="289" spans="5:6" hidden="1" x14ac:dyDescent="0.35">
      <c r="E289" s="428" t="s">
        <v>2568</v>
      </c>
      <c r="F289" s="406" t="s">
        <v>2569</v>
      </c>
    </row>
    <row r="290" spans="5:6" hidden="1" x14ac:dyDescent="0.35">
      <c r="E290" s="428" t="s">
        <v>2570</v>
      </c>
      <c r="F290" s="406" t="s">
        <v>2571</v>
      </c>
    </row>
    <row r="291" spans="5:6" hidden="1" x14ac:dyDescent="0.35">
      <c r="E291" s="428" t="s">
        <v>2572</v>
      </c>
      <c r="F291" s="406" t="s">
        <v>2573</v>
      </c>
    </row>
    <row r="292" spans="5:6" hidden="1" x14ac:dyDescent="0.35">
      <c r="E292" s="428" t="s">
        <v>2574</v>
      </c>
      <c r="F292" s="406" t="s">
        <v>2575</v>
      </c>
    </row>
    <row r="293" spans="5:6" hidden="1" x14ac:dyDescent="0.35">
      <c r="E293" s="428" t="s">
        <v>2576</v>
      </c>
      <c r="F293" s="406" t="s">
        <v>2577</v>
      </c>
    </row>
    <row r="294" spans="5:6" hidden="1" x14ac:dyDescent="0.35">
      <c r="E294" s="428" t="s">
        <v>2578</v>
      </c>
      <c r="F294" s="406" t="s">
        <v>2579</v>
      </c>
    </row>
    <row r="295" spans="5:6" hidden="1" x14ac:dyDescent="0.35">
      <c r="E295" s="428" t="s">
        <v>2580</v>
      </c>
      <c r="F295" s="406" t="s">
        <v>2581</v>
      </c>
    </row>
    <row r="296" spans="5:6" hidden="1" x14ac:dyDescent="0.35">
      <c r="E296" s="428" t="s">
        <v>677</v>
      </c>
      <c r="F296" s="406" t="s">
        <v>678</v>
      </c>
    </row>
    <row r="297" spans="5:6" hidden="1" x14ac:dyDescent="0.35">
      <c r="E297" s="428" t="s">
        <v>2582</v>
      </c>
      <c r="F297" s="406" t="s">
        <v>2583</v>
      </c>
    </row>
    <row r="298" spans="5:6" hidden="1" x14ac:dyDescent="0.35">
      <c r="E298" s="428" t="s">
        <v>2584</v>
      </c>
      <c r="F298" s="406" t="s">
        <v>2585</v>
      </c>
    </row>
    <row r="299" spans="5:6" hidden="1" x14ac:dyDescent="0.35">
      <c r="E299" s="428" t="s">
        <v>2586</v>
      </c>
      <c r="F299" s="406" t="s">
        <v>2587</v>
      </c>
    </row>
    <row r="300" spans="5:6" hidden="1" x14ac:dyDescent="0.35">
      <c r="E300" s="428" t="s">
        <v>2588</v>
      </c>
      <c r="F300" s="406" t="s">
        <v>2589</v>
      </c>
    </row>
    <row r="301" spans="5:6" hidden="1" x14ac:dyDescent="0.35">
      <c r="E301" s="428" t="s">
        <v>2590</v>
      </c>
      <c r="F301" s="406" t="s">
        <v>686</v>
      </c>
    </row>
    <row r="302" spans="5:6" hidden="1" x14ac:dyDescent="0.35">
      <c r="E302" s="428" t="s">
        <v>2591</v>
      </c>
      <c r="F302" s="406" t="s">
        <v>2592</v>
      </c>
    </row>
    <row r="303" spans="5:6" hidden="1" x14ac:dyDescent="0.35">
      <c r="E303" s="428" t="s">
        <v>2593</v>
      </c>
      <c r="F303" s="406" t="s">
        <v>690</v>
      </c>
    </row>
    <row r="304" spans="5:6" hidden="1" x14ac:dyDescent="0.35">
      <c r="E304" s="428" t="s">
        <v>2594</v>
      </c>
      <c r="F304" s="406" t="s">
        <v>2595</v>
      </c>
    </row>
    <row r="305" spans="5:6" hidden="1" x14ac:dyDescent="0.35">
      <c r="E305" s="428" t="s">
        <v>2596</v>
      </c>
      <c r="F305" s="406" t="s">
        <v>2597</v>
      </c>
    </row>
    <row r="306" spans="5:6" hidden="1" x14ac:dyDescent="0.35">
      <c r="E306" s="428" t="s">
        <v>2598</v>
      </c>
      <c r="F306" s="406" t="s">
        <v>2599</v>
      </c>
    </row>
    <row r="307" spans="5:6" hidden="1" x14ac:dyDescent="0.35">
      <c r="E307" s="428" t="s">
        <v>2600</v>
      </c>
      <c r="F307" s="406" t="s">
        <v>2601</v>
      </c>
    </row>
    <row r="308" spans="5:6" hidden="1" x14ac:dyDescent="0.35">
      <c r="E308" s="428" t="s">
        <v>2602</v>
      </c>
      <c r="F308" s="406" t="s">
        <v>2603</v>
      </c>
    </row>
    <row r="309" spans="5:6" hidden="1" x14ac:dyDescent="0.35">
      <c r="E309" s="428" t="s">
        <v>701</v>
      </c>
      <c r="F309" s="406" t="s">
        <v>2604</v>
      </c>
    </row>
    <row r="310" spans="5:6" hidden="1" x14ac:dyDescent="0.35">
      <c r="E310" s="428" t="s">
        <v>272</v>
      </c>
      <c r="F310" s="406" t="s">
        <v>2605</v>
      </c>
    </row>
    <row r="311" spans="5:6" hidden="1" x14ac:dyDescent="0.35">
      <c r="E311" s="428" t="s">
        <v>703</v>
      </c>
      <c r="F311" s="406" t="s">
        <v>2606</v>
      </c>
    </row>
    <row r="312" spans="5:6" hidden="1" x14ac:dyDescent="0.35">
      <c r="E312" s="428" t="s">
        <v>2607</v>
      </c>
      <c r="F312" s="406" t="s">
        <v>2608</v>
      </c>
    </row>
    <row r="313" spans="5:6" hidden="1" x14ac:dyDescent="0.35">
      <c r="E313" s="428" t="s">
        <v>2609</v>
      </c>
      <c r="F313" s="406" t="s">
        <v>706</v>
      </c>
    </row>
    <row r="314" spans="5:6" hidden="1" x14ac:dyDescent="0.35">
      <c r="E314" s="428" t="s">
        <v>2610</v>
      </c>
      <c r="F314" s="406" t="s">
        <v>2611</v>
      </c>
    </row>
    <row r="315" spans="5:6" hidden="1" x14ac:dyDescent="0.35">
      <c r="E315" s="428" t="s">
        <v>2612</v>
      </c>
      <c r="F315" s="406" t="s">
        <v>710</v>
      </c>
    </row>
    <row r="316" spans="5:6" hidden="1" x14ac:dyDescent="0.35">
      <c r="E316" s="428" t="s">
        <v>2613</v>
      </c>
      <c r="F316" s="406" t="s">
        <v>712</v>
      </c>
    </row>
    <row r="317" spans="5:6" hidden="1" x14ac:dyDescent="0.35">
      <c r="E317" s="428" t="s">
        <v>2614</v>
      </c>
      <c r="F317" s="406" t="s">
        <v>714</v>
      </c>
    </row>
    <row r="318" spans="5:6" hidden="1" x14ac:dyDescent="0.35">
      <c r="E318" s="428" t="s">
        <v>2615</v>
      </c>
      <c r="F318" s="406" t="s">
        <v>2616</v>
      </c>
    </row>
    <row r="319" spans="5:6" hidden="1" x14ac:dyDescent="0.35">
      <c r="E319" s="428" t="s">
        <v>2617</v>
      </c>
      <c r="F319" s="406" t="s">
        <v>2618</v>
      </c>
    </row>
    <row r="320" spans="5:6" hidden="1" x14ac:dyDescent="0.35">
      <c r="E320" s="428" t="s">
        <v>2619</v>
      </c>
      <c r="F320" s="406" t="s">
        <v>2620</v>
      </c>
    </row>
    <row r="321" spans="5:6" hidden="1" x14ac:dyDescent="0.35">
      <c r="E321" s="428" t="s">
        <v>2621</v>
      </c>
      <c r="F321" s="406" t="s">
        <v>2622</v>
      </c>
    </row>
    <row r="322" spans="5:6" hidden="1" x14ac:dyDescent="0.35">
      <c r="E322" s="428" t="s">
        <v>2623</v>
      </c>
      <c r="F322" s="406" t="s">
        <v>2624</v>
      </c>
    </row>
    <row r="323" spans="5:6" hidden="1" x14ac:dyDescent="0.35">
      <c r="E323" s="428" t="s">
        <v>2625</v>
      </c>
      <c r="F323" s="406" t="s">
        <v>2626</v>
      </c>
    </row>
    <row r="324" spans="5:6" hidden="1" x14ac:dyDescent="0.35">
      <c r="E324" s="428" t="s">
        <v>725</v>
      </c>
      <c r="F324" s="406" t="s">
        <v>2627</v>
      </c>
    </row>
    <row r="325" spans="5:6" hidden="1" x14ac:dyDescent="0.35">
      <c r="E325" s="428" t="s">
        <v>2628</v>
      </c>
      <c r="F325" s="406" t="s">
        <v>2629</v>
      </c>
    </row>
    <row r="326" spans="5:6" hidden="1" x14ac:dyDescent="0.35">
      <c r="E326" s="428" t="s">
        <v>2630</v>
      </c>
      <c r="F326" s="406" t="s">
        <v>2631</v>
      </c>
    </row>
    <row r="327" spans="5:6" hidden="1" x14ac:dyDescent="0.35">
      <c r="E327" s="428" t="s">
        <v>2632</v>
      </c>
      <c r="F327" s="406" t="s">
        <v>2633</v>
      </c>
    </row>
    <row r="328" spans="5:6" hidden="1" x14ac:dyDescent="0.35">
      <c r="E328" s="428" t="s">
        <v>2634</v>
      </c>
      <c r="F328" s="406" t="s">
        <v>2635</v>
      </c>
    </row>
    <row r="329" spans="5:6" hidden="1" x14ac:dyDescent="0.35">
      <c r="E329" s="428" t="s">
        <v>2636</v>
      </c>
      <c r="F329" s="406" t="s">
        <v>2637</v>
      </c>
    </row>
    <row r="330" spans="5:6" hidden="1" x14ac:dyDescent="0.35">
      <c r="E330" s="428" t="s">
        <v>2638</v>
      </c>
      <c r="F330" s="406" t="s">
        <v>2639</v>
      </c>
    </row>
    <row r="331" spans="5:6" hidden="1" x14ac:dyDescent="0.35">
      <c r="E331" s="428" t="s">
        <v>739</v>
      </c>
      <c r="F331" s="406" t="s">
        <v>740</v>
      </c>
    </row>
    <row r="332" spans="5:6" hidden="1" x14ac:dyDescent="0.35">
      <c r="E332" s="428" t="s">
        <v>741</v>
      </c>
      <c r="F332" s="406" t="s">
        <v>742</v>
      </c>
    </row>
    <row r="333" spans="5:6" hidden="1" x14ac:dyDescent="0.35">
      <c r="E333" s="428" t="s">
        <v>743</v>
      </c>
      <c r="F333" s="406" t="s">
        <v>744</v>
      </c>
    </row>
    <row r="334" spans="5:6" hidden="1" x14ac:dyDescent="0.35">
      <c r="E334" s="428" t="s">
        <v>2640</v>
      </c>
      <c r="F334" s="406" t="s">
        <v>2641</v>
      </c>
    </row>
    <row r="335" spans="5:6" hidden="1" x14ac:dyDescent="0.35">
      <c r="E335" s="428" t="s">
        <v>2642</v>
      </c>
      <c r="F335" s="406" t="s">
        <v>746</v>
      </c>
    </row>
    <row r="336" spans="5:6" hidden="1" x14ac:dyDescent="0.35">
      <c r="E336" s="428" t="s">
        <v>2643</v>
      </c>
      <c r="F336" s="406" t="s">
        <v>748</v>
      </c>
    </row>
    <row r="337" spans="5:6" hidden="1" x14ac:dyDescent="0.35">
      <c r="E337" s="428" t="s">
        <v>2644</v>
      </c>
      <c r="F337" s="406" t="s">
        <v>2645</v>
      </c>
    </row>
    <row r="338" spans="5:6" hidden="1" x14ac:dyDescent="0.35">
      <c r="E338" s="428" t="s">
        <v>2646</v>
      </c>
      <c r="F338" s="406" t="s">
        <v>752</v>
      </c>
    </row>
    <row r="339" spans="5:6" hidden="1" x14ac:dyDescent="0.35">
      <c r="E339" s="428" t="s">
        <v>753</v>
      </c>
      <c r="F339" s="406" t="s">
        <v>754</v>
      </c>
    </row>
    <row r="340" spans="5:6" hidden="1" x14ac:dyDescent="0.35">
      <c r="E340" s="428" t="s">
        <v>2647</v>
      </c>
      <c r="F340" s="406" t="s">
        <v>2648</v>
      </c>
    </row>
    <row r="341" spans="5:6" hidden="1" x14ac:dyDescent="0.35">
      <c r="E341" s="428" t="s">
        <v>2649</v>
      </c>
      <c r="F341" s="406" t="s">
        <v>2650</v>
      </c>
    </row>
    <row r="342" spans="5:6" hidden="1" x14ac:dyDescent="0.35">
      <c r="E342" s="428" t="s">
        <v>2651</v>
      </c>
      <c r="F342" s="406" t="s">
        <v>2652</v>
      </c>
    </row>
    <row r="343" spans="5:6" hidden="1" x14ac:dyDescent="0.35">
      <c r="E343" s="428" t="s">
        <v>2653</v>
      </c>
      <c r="F343" s="406" t="s">
        <v>2654</v>
      </c>
    </row>
    <row r="344" spans="5:6" hidden="1" x14ac:dyDescent="0.35">
      <c r="E344" s="428" t="s">
        <v>2655</v>
      </c>
      <c r="F344" s="406" t="s">
        <v>2656</v>
      </c>
    </row>
    <row r="345" spans="5:6" hidden="1" x14ac:dyDescent="0.35">
      <c r="E345" s="428" t="s">
        <v>763</v>
      </c>
      <c r="F345" s="406" t="s">
        <v>764</v>
      </c>
    </row>
    <row r="346" spans="5:6" hidden="1" x14ac:dyDescent="0.35">
      <c r="E346" s="428" t="s">
        <v>2657</v>
      </c>
      <c r="F346" s="406" t="s">
        <v>2658</v>
      </c>
    </row>
    <row r="347" spans="5:6" hidden="1" x14ac:dyDescent="0.35">
      <c r="E347" s="428" t="s">
        <v>2659</v>
      </c>
      <c r="F347" s="406" t="s">
        <v>2660</v>
      </c>
    </row>
    <row r="348" spans="5:6" hidden="1" x14ac:dyDescent="0.35">
      <c r="E348" s="428" t="s">
        <v>2661</v>
      </c>
      <c r="F348" s="406" t="s">
        <v>770</v>
      </c>
    </row>
    <row r="349" spans="5:6" hidden="1" x14ac:dyDescent="0.35">
      <c r="E349" s="428" t="s">
        <v>2662</v>
      </c>
      <c r="F349" s="406" t="s">
        <v>772</v>
      </c>
    </row>
    <row r="350" spans="5:6" hidden="1" x14ac:dyDescent="0.35">
      <c r="E350" s="428" t="s">
        <v>2663</v>
      </c>
      <c r="F350" s="406" t="s">
        <v>774</v>
      </c>
    </row>
    <row r="351" spans="5:6" hidden="1" x14ac:dyDescent="0.35">
      <c r="E351" s="428" t="s">
        <v>2664</v>
      </c>
      <c r="F351" s="406" t="s">
        <v>2665</v>
      </c>
    </row>
    <row r="352" spans="5:6" hidden="1" x14ac:dyDescent="0.35">
      <c r="E352" s="428" t="s">
        <v>2666</v>
      </c>
      <c r="F352" s="406" t="s">
        <v>2667</v>
      </c>
    </row>
    <row r="353" spans="5:6" hidden="1" x14ac:dyDescent="0.35">
      <c r="E353" s="428" t="s">
        <v>2668</v>
      </c>
      <c r="F353" s="406" t="s">
        <v>2669</v>
      </c>
    </row>
    <row r="354" spans="5:6" hidden="1" x14ac:dyDescent="0.35">
      <c r="E354" s="428" t="s">
        <v>2670</v>
      </c>
      <c r="F354" s="406" t="s">
        <v>2671</v>
      </c>
    </row>
    <row r="355" spans="5:6" hidden="1" x14ac:dyDescent="0.35">
      <c r="E355" s="428" t="s">
        <v>2672</v>
      </c>
      <c r="F355" s="406" t="s">
        <v>2673</v>
      </c>
    </row>
    <row r="356" spans="5:6" hidden="1" x14ac:dyDescent="0.35">
      <c r="E356" s="428" t="s">
        <v>2674</v>
      </c>
      <c r="F356" s="406" t="s">
        <v>2675</v>
      </c>
    </row>
    <row r="357" spans="5:6" hidden="1" x14ac:dyDescent="0.35">
      <c r="E357" s="428" t="s">
        <v>2676</v>
      </c>
      <c r="F357" s="406" t="s">
        <v>2677</v>
      </c>
    </row>
    <row r="358" spans="5:6" hidden="1" x14ac:dyDescent="0.35">
      <c r="E358" s="428" t="s">
        <v>2678</v>
      </c>
      <c r="F358" s="406" t="s">
        <v>2679</v>
      </c>
    </row>
    <row r="359" spans="5:6" hidden="1" x14ac:dyDescent="0.35">
      <c r="E359" s="428" t="s">
        <v>2680</v>
      </c>
      <c r="F359" s="406" t="s">
        <v>790</v>
      </c>
    </row>
    <row r="360" spans="5:6" hidden="1" x14ac:dyDescent="0.35">
      <c r="E360" s="428" t="s">
        <v>791</v>
      </c>
      <c r="F360" s="406" t="s">
        <v>792</v>
      </c>
    </row>
    <row r="361" spans="5:6" hidden="1" x14ac:dyDescent="0.35">
      <c r="E361" s="428" t="s">
        <v>793</v>
      </c>
      <c r="F361" s="406" t="s">
        <v>2681</v>
      </c>
    </row>
    <row r="362" spans="5:6" hidden="1" x14ac:dyDescent="0.35">
      <c r="E362" s="428" t="s">
        <v>795</v>
      </c>
      <c r="F362" s="406" t="s">
        <v>796</v>
      </c>
    </row>
    <row r="363" spans="5:6" hidden="1" x14ac:dyDescent="0.35">
      <c r="E363" s="428" t="s">
        <v>797</v>
      </c>
      <c r="F363" s="406" t="s">
        <v>798</v>
      </c>
    </row>
    <row r="364" spans="5:6" hidden="1" x14ac:dyDescent="0.35">
      <c r="E364" s="428" t="s">
        <v>799</v>
      </c>
      <c r="F364" s="406" t="s">
        <v>2682</v>
      </c>
    </row>
    <row r="365" spans="5:6" hidden="1" x14ac:dyDescent="0.35">
      <c r="E365" s="428" t="s">
        <v>2683</v>
      </c>
      <c r="F365" s="406" t="s">
        <v>802</v>
      </c>
    </row>
    <row r="366" spans="5:6" hidden="1" x14ac:dyDescent="0.35">
      <c r="E366" s="428" t="s">
        <v>2684</v>
      </c>
      <c r="F366" s="406" t="s">
        <v>2685</v>
      </c>
    </row>
    <row r="367" spans="5:6" hidden="1" x14ac:dyDescent="0.35">
      <c r="E367" s="428" t="s">
        <v>2686</v>
      </c>
      <c r="F367" s="406" t="s">
        <v>2687</v>
      </c>
    </row>
    <row r="368" spans="5:6" hidden="1" x14ac:dyDescent="0.35">
      <c r="E368" s="428" t="s">
        <v>2688</v>
      </c>
      <c r="F368" s="406" t="s">
        <v>2689</v>
      </c>
    </row>
    <row r="369" spans="5:6" hidden="1" x14ac:dyDescent="0.35">
      <c r="E369" s="428" t="s">
        <v>2690</v>
      </c>
      <c r="F369" s="406" t="s">
        <v>2691</v>
      </c>
    </row>
    <row r="370" spans="5:6" hidden="1" x14ac:dyDescent="0.35">
      <c r="E370" s="428" t="s">
        <v>2692</v>
      </c>
      <c r="F370" s="406" t="s">
        <v>2693</v>
      </c>
    </row>
    <row r="371" spans="5:6" hidden="1" x14ac:dyDescent="0.35">
      <c r="E371" s="428" t="s">
        <v>2694</v>
      </c>
      <c r="F371" s="406" t="s">
        <v>2695</v>
      </c>
    </row>
    <row r="372" spans="5:6" hidden="1" x14ac:dyDescent="0.35">
      <c r="E372" s="428" t="s">
        <v>2696</v>
      </c>
      <c r="F372" s="406" t="s">
        <v>2697</v>
      </c>
    </row>
    <row r="373" spans="5:6" hidden="1" x14ac:dyDescent="0.35">
      <c r="E373" s="428" t="s">
        <v>2698</v>
      </c>
      <c r="F373" s="406" t="s">
        <v>2699</v>
      </c>
    </row>
    <row r="374" spans="5:6" hidden="1" x14ac:dyDescent="0.35">
      <c r="E374" s="428" t="s">
        <v>2700</v>
      </c>
      <c r="F374" s="406" t="s">
        <v>2701</v>
      </c>
    </row>
    <row r="375" spans="5:6" hidden="1" x14ac:dyDescent="0.35">
      <c r="E375" s="428" t="s">
        <v>2702</v>
      </c>
      <c r="F375" s="406" t="s">
        <v>2703</v>
      </c>
    </row>
    <row r="376" spans="5:6" hidden="1" x14ac:dyDescent="0.35">
      <c r="E376" s="428" t="s">
        <v>2704</v>
      </c>
      <c r="F376" s="406" t="s">
        <v>2705</v>
      </c>
    </row>
    <row r="377" spans="5:6" hidden="1" x14ac:dyDescent="0.35">
      <c r="E377" s="428" t="s">
        <v>2706</v>
      </c>
      <c r="F377" s="406" t="s">
        <v>820</v>
      </c>
    </row>
    <row r="378" spans="5:6" hidden="1" x14ac:dyDescent="0.35">
      <c r="E378" s="428" t="s">
        <v>2707</v>
      </c>
      <c r="F378" s="406" t="s">
        <v>822</v>
      </c>
    </row>
    <row r="379" spans="5:6" hidden="1" x14ac:dyDescent="0.35">
      <c r="E379" s="428" t="s">
        <v>2708</v>
      </c>
      <c r="F379" s="406" t="s">
        <v>824</v>
      </c>
    </row>
    <row r="380" spans="5:6" hidden="1" x14ac:dyDescent="0.35">
      <c r="E380" s="428" t="s">
        <v>2709</v>
      </c>
      <c r="F380" s="406" t="s">
        <v>826</v>
      </c>
    </row>
    <row r="381" spans="5:6" hidden="1" x14ac:dyDescent="0.35">
      <c r="E381" s="428" t="s">
        <v>2710</v>
      </c>
      <c r="F381" s="406" t="s">
        <v>2711</v>
      </c>
    </row>
    <row r="382" spans="5:6" hidden="1" x14ac:dyDescent="0.35">
      <c r="E382" s="428" t="s">
        <v>2712</v>
      </c>
      <c r="F382" s="406" t="s">
        <v>2713</v>
      </c>
    </row>
    <row r="383" spans="5:6" hidden="1" x14ac:dyDescent="0.35">
      <c r="E383" s="428" t="s">
        <v>2714</v>
      </c>
      <c r="F383" s="406" t="s">
        <v>2715</v>
      </c>
    </row>
    <row r="384" spans="5:6" hidden="1" x14ac:dyDescent="0.35">
      <c r="E384" s="428" t="s">
        <v>2716</v>
      </c>
      <c r="F384" s="406" t="s">
        <v>2717</v>
      </c>
    </row>
    <row r="385" spans="5:6" hidden="1" x14ac:dyDescent="0.35">
      <c r="E385" s="428" t="s">
        <v>2718</v>
      </c>
      <c r="F385" s="406" t="s">
        <v>2719</v>
      </c>
    </row>
    <row r="386" spans="5:6" hidden="1" x14ac:dyDescent="0.35">
      <c r="E386" s="428" t="s">
        <v>2720</v>
      </c>
      <c r="F386" s="406" t="s">
        <v>2721</v>
      </c>
    </row>
    <row r="387" spans="5:6" hidden="1" x14ac:dyDescent="0.35">
      <c r="E387" s="428" t="s">
        <v>2722</v>
      </c>
      <c r="F387" s="406" t="s">
        <v>2723</v>
      </c>
    </row>
    <row r="388" spans="5:6" hidden="1" x14ac:dyDescent="0.35">
      <c r="E388" s="428" t="s">
        <v>2724</v>
      </c>
      <c r="F388" s="406" t="s">
        <v>838</v>
      </c>
    </row>
    <row r="389" spans="5:6" hidden="1" x14ac:dyDescent="0.35">
      <c r="E389" s="428" t="s">
        <v>2725</v>
      </c>
      <c r="F389" s="406" t="s">
        <v>840</v>
      </c>
    </row>
    <row r="390" spans="5:6" hidden="1" x14ac:dyDescent="0.35">
      <c r="E390" s="428" t="s">
        <v>2726</v>
      </c>
      <c r="F390" s="406" t="s">
        <v>842</v>
      </c>
    </row>
    <row r="391" spans="5:6" hidden="1" x14ac:dyDescent="0.35">
      <c r="E391" s="428" t="s">
        <v>843</v>
      </c>
      <c r="F391" s="406" t="s">
        <v>844</v>
      </c>
    </row>
    <row r="392" spans="5:6" hidden="1" x14ac:dyDescent="0.35">
      <c r="E392" s="428" t="s">
        <v>2727</v>
      </c>
      <c r="F392" s="406" t="s">
        <v>846</v>
      </c>
    </row>
    <row r="393" spans="5:6" hidden="1" x14ac:dyDescent="0.35">
      <c r="E393" s="428" t="s">
        <v>2728</v>
      </c>
      <c r="F393" s="406" t="s">
        <v>2729</v>
      </c>
    </row>
    <row r="394" spans="5:6" hidden="1" x14ac:dyDescent="0.35">
      <c r="E394" s="428" t="s">
        <v>847</v>
      </c>
      <c r="F394" s="406" t="s">
        <v>2730</v>
      </c>
    </row>
    <row r="395" spans="5:6" hidden="1" x14ac:dyDescent="0.35">
      <c r="E395" s="428" t="s">
        <v>2731</v>
      </c>
      <c r="F395" s="406" t="s">
        <v>850</v>
      </c>
    </row>
    <row r="396" spans="5:6" hidden="1" x14ac:dyDescent="0.35">
      <c r="E396" s="428" t="s">
        <v>2732</v>
      </c>
      <c r="F396" s="406" t="s">
        <v>2733</v>
      </c>
    </row>
    <row r="397" spans="5:6" hidden="1" x14ac:dyDescent="0.35">
      <c r="E397" s="428" t="s">
        <v>2734</v>
      </c>
      <c r="F397" s="406" t="s">
        <v>2735</v>
      </c>
    </row>
    <row r="398" spans="5:6" hidden="1" x14ac:dyDescent="0.35">
      <c r="E398" s="428" t="s">
        <v>2736</v>
      </c>
      <c r="F398" s="406" t="s">
        <v>2737</v>
      </c>
    </row>
    <row r="399" spans="5:6" hidden="1" x14ac:dyDescent="0.35">
      <c r="E399" s="428" t="s">
        <v>855</v>
      </c>
      <c r="F399" s="406" t="s">
        <v>856</v>
      </c>
    </row>
    <row r="400" spans="5:6" hidden="1" x14ac:dyDescent="0.35">
      <c r="E400" s="428" t="s">
        <v>857</v>
      </c>
      <c r="F400" s="406" t="s">
        <v>858</v>
      </c>
    </row>
    <row r="401" spans="5:6" hidden="1" x14ac:dyDescent="0.35">
      <c r="E401" s="428" t="s">
        <v>2738</v>
      </c>
      <c r="F401" s="406" t="s">
        <v>2739</v>
      </c>
    </row>
    <row r="402" spans="5:6" hidden="1" x14ac:dyDescent="0.35">
      <c r="E402" s="428" t="s">
        <v>2740</v>
      </c>
      <c r="F402" s="406" t="s">
        <v>860</v>
      </c>
    </row>
    <row r="403" spans="5:6" hidden="1" x14ac:dyDescent="0.35">
      <c r="E403" s="428" t="s">
        <v>2741</v>
      </c>
      <c r="F403" s="406" t="s">
        <v>862</v>
      </c>
    </row>
    <row r="404" spans="5:6" hidden="1" x14ac:dyDescent="0.35">
      <c r="E404" s="428" t="s">
        <v>863</v>
      </c>
      <c r="F404" s="406" t="s">
        <v>2742</v>
      </c>
    </row>
    <row r="405" spans="5:6" hidden="1" x14ac:dyDescent="0.35">
      <c r="E405" s="428" t="s">
        <v>865</v>
      </c>
      <c r="F405" s="406" t="s">
        <v>2743</v>
      </c>
    </row>
    <row r="406" spans="5:6" hidden="1" x14ac:dyDescent="0.35">
      <c r="E406" s="428" t="s">
        <v>867</v>
      </c>
      <c r="F406" s="406" t="s">
        <v>868</v>
      </c>
    </row>
    <row r="407" spans="5:6" hidden="1" x14ac:dyDescent="0.35">
      <c r="E407" s="428" t="s">
        <v>2744</v>
      </c>
      <c r="F407" s="406" t="s">
        <v>870</v>
      </c>
    </row>
    <row r="408" spans="5:6" hidden="1" x14ac:dyDescent="0.35">
      <c r="E408" s="428" t="s">
        <v>871</v>
      </c>
      <c r="F408" s="406" t="s">
        <v>872</v>
      </c>
    </row>
    <row r="409" spans="5:6" hidden="1" x14ac:dyDescent="0.35">
      <c r="E409" s="428" t="s">
        <v>2745</v>
      </c>
      <c r="F409" s="406" t="s">
        <v>2746</v>
      </c>
    </row>
    <row r="410" spans="5:6" hidden="1" x14ac:dyDescent="0.35">
      <c r="E410" s="428" t="s">
        <v>2747</v>
      </c>
      <c r="F410" s="406" t="s">
        <v>2748</v>
      </c>
    </row>
    <row r="411" spans="5:6" hidden="1" x14ac:dyDescent="0.35">
      <c r="E411" s="428" t="s">
        <v>2749</v>
      </c>
      <c r="F411" s="406" t="s">
        <v>2750</v>
      </c>
    </row>
    <row r="412" spans="5:6" hidden="1" x14ac:dyDescent="0.35">
      <c r="E412" s="428" t="s">
        <v>2751</v>
      </c>
      <c r="F412" s="406" t="s">
        <v>2752</v>
      </c>
    </row>
    <row r="413" spans="5:6" hidden="1" x14ac:dyDescent="0.35">
      <c r="E413" s="428" t="s">
        <v>2753</v>
      </c>
      <c r="F413" s="406" t="s">
        <v>2754</v>
      </c>
    </row>
    <row r="414" spans="5:6" hidden="1" x14ac:dyDescent="0.35">
      <c r="E414" s="428" t="s">
        <v>2755</v>
      </c>
      <c r="F414" s="406" t="s">
        <v>2756</v>
      </c>
    </row>
    <row r="415" spans="5:6" hidden="1" x14ac:dyDescent="0.35">
      <c r="E415" s="428" t="s">
        <v>2757</v>
      </c>
      <c r="F415" s="406" t="s">
        <v>2758</v>
      </c>
    </row>
    <row r="416" spans="5:6" hidden="1" x14ac:dyDescent="0.35">
      <c r="E416" s="428" t="s">
        <v>2759</v>
      </c>
      <c r="F416" s="406" t="s">
        <v>2760</v>
      </c>
    </row>
    <row r="417" spans="5:6" hidden="1" x14ac:dyDescent="0.35">
      <c r="E417" s="428" t="s">
        <v>2761</v>
      </c>
      <c r="F417" s="406" t="s">
        <v>2762</v>
      </c>
    </row>
    <row r="418" spans="5:6" hidden="1" x14ac:dyDescent="0.35">
      <c r="E418" s="428" t="s">
        <v>2763</v>
      </c>
      <c r="F418" s="406" t="s">
        <v>2764</v>
      </c>
    </row>
    <row r="419" spans="5:6" hidden="1" x14ac:dyDescent="0.35">
      <c r="E419" s="428" t="s">
        <v>2765</v>
      </c>
      <c r="F419" s="406" t="s">
        <v>2766</v>
      </c>
    </row>
    <row r="420" spans="5:6" hidden="1" x14ac:dyDescent="0.35">
      <c r="E420" s="428" t="s">
        <v>2767</v>
      </c>
      <c r="F420" s="406" t="s">
        <v>2768</v>
      </c>
    </row>
    <row r="421" spans="5:6" hidden="1" x14ac:dyDescent="0.35">
      <c r="E421" s="428" t="s">
        <v>2769</v>
      </c>
      <c r="F421" s="406" t="s">
        <v>2770</v>
      </c>
    </row>
    <row r="422" spans="5:6" hidden="1" x14ac:dyDescent="0.35">
      <c r="E422" s="428" t="s">
        <v>2771</v>
      </c>
      <c r="F422" s="406" t="s">
        <v>2772</v>
      </c>
    </row>
    <row r="423" spans="5:6" hidden="1" x14ac:dyDescent="0.35">
      <c r="E423" s="428" t="s">
        <v>2773</v>
      </c>
      <c r="F423" s="406" t="s">
        <v>2774</v>
      </c>
    </row>
    <row r="424" spans="5:6" hidden="1" x14ac:dyDescent="0.35">
      <c r="E424" s="428" t="s">
        <v>2775</v>
      </c>
      <c r="F424" s="406" t="s">
        <v>2776</v>
      </c>
    </row>
    <row r="425" spans="5:6" hidden="1" x14ac:dyDescent="0.35">
      <c r="E425" s="428" t="s">
        <v>247</v>
      </c>
      <c r="F425" s="406" t="s">
        <v>2777</v>
      </c>
    </row>
    <row r="426" spans="5:6" hidden="1" x14ac:dyDescent="0.35">
      <c r="E426" s="428" t="s">
        <v>248</v>
      </c>
      <c r="F426" s="406" t="s">
        <v>898</v>
      </c>
    </row>
    <row r="427" spans="5:6" hidden="1" x14ac:dyDescent="0.35">
      <c r="E427" s="428" t="s">
        <v>2778</v>
      </c>
      <c r="F427" s="406" t="s">
        <v>2779</v>
      </c>
    </row>
    <row r="428" spans="5:6" hidden="1" x14ac:dyDescent="0.35">
      <c r="E428" s="428" t="s">
        <v>2780</v>
      </c>
      <c r="F428" s="406" t="s">
        <v>2781</v>
      </c>
    </row>
    <row r="429" spans="5:6" hidden="1" x14ac:dyDescent="0.35">
      <c r="E429" s="428" t="s">
        <v>2782</v>
      </c>
      <c r="F429" s="406" t="s">
        <v>2783</v>
      </c>
    </row>
    <row r="430" spans="5:6" hidden="1" x14ac:dyDescent="0.35">
      <c r="E430" s="428" t="s">
        <v>2784</v>
      </c>
      <c r="F430" s="406" t="s">
        <v>2785</v>
      </c>
    </row>
    <row r="431" spans="5:6" hidden="1" x14ac:dyDescent="0.35">
      <c r="E431" s="428" t="s">
        <v>2786</v>
      </c>
      <c r="F431" s="406" t="s">
        <v>906</v>
      </c>
    </row>
    <row r="432" spans="5:6" hidden="1" x14ac:dyDescent="0.35">
      <c r="E432" s="428" t="s">
        <v>2787</v>
      </c>
      <c r="F432" s="406" t="s">
        <v>908</v>
      </c>
    </row>
    <row r="433" spans="5:6" hidden="1" x14ac:dyDescent="0.35">
      <c r="E433" s="428" t="s">
        <v>2788</v>
      </c>
      <c r="F433" s="406" t="s">
        <v>910</v>
      </c>
    </row>
    <row r="434" spans="5:6" hidden="1" x14ac:dyDescent="0.35">
      <c r="E434" s="428" t="s">
        <v>2789</v>
      </c>
      <c r="F434" s="406" t="s">
        <v>911</v>
      </c>
    </row>
    <row r="435" spans="5:6" hidden="1" x14ac:dyDescent="0.35">
      <c r="E435" s="428" t="s">
        <v>2790</v>
      </c>
      <c r="F435" s="406" t="s">
        <v>913</v>
      </c>
    </row>
    <row r="436" spans="5:6" hidden="1" x14ac:dyDescent="0.35">
      <c r="E436" s="428" t="s">
        <v>2791</v>
      </c>
      <c r="F436" s="406" t="s">
        <v>915</v>
      </c>
    </row>
    <row r="437" spans="5:6" hidden="1" x14ac:dyDescent="0.35">
      <c r="E437" s="428" t="s">
        <v>2792</v>
      </c>
      <c r="F437" s="406" t="s">
        <v>916</v>
      </c>
    </row>
    <row r="438" spans="5:6" hidden="1" x14ac:dyDescent="0.35">
      <c r="E438" s="428" t="s">
        <v>2793</v>
      </c>
      <c r="F438" s="406" t="s">
        <v>918</v>
      </c>
    </row>
    <row r="439" spans="5:6" hidden="1" x14ac:dyDescent="0.35">
      <c r="E439" s="428" t="s">
        <v>2794</v>
      </c>
      <c r="F439" s="406" t="s">
        <v>920</v>
      </c>
    </row>
    <row r="440" spans="5:6" hidden="1" x14ac:dyDescent="0.35">
      <c r="E440" s="428" t="s">
        <v>2795</v>
      </c>
      <c r="F440" s="406" t="s">
        <v>922</v>
      </c>
    </row>
    <row r="441" spans="5:6" hidden="1" x14ac:dyDescent="0.35">
      <c r="E441" s="428" t="s">
        <v>2796</v>
      </c>
      <c r="F441" s="406" t="s">
        <v>2797</v>
      </c>
    </row>
    <row r="442" spans="5:6" hidden="1" x14ac:dyDescent="0.35">
      <c r="E442" s="428" t="s">
        <v>2798</v>
      </c>
      <c r="F442" s="406" t="s">
        <v>2799</v>
      </c>
    </row>
    <row r="443" spans="5:6" hidden="1" x14ac:dyDescent="0.35">
      <c r="E443" s="428" t="s">
        <v>2800</v>
      </c>
      <c r="F443" s="406" t="s">
        <v>2801</v>
      </c>
    </row>
    <row r="444" spans="5:6" hidden="1" x14ac:dyDescent="0.35">
      <c r="E444" s="428" t="s">
        <v>2802</v>
      </c>
      <c r="F444" s="406" t="s">
        <v>2803</v>
      </c>
    </row>
    <row r="445" spans="5:6" hidden="1" x14ac:dyDescent="0.35">
      <c r="E445" s="428" t="s">
        <v>2804</v>
      </c>
      <c r="F445" s="406" t="s">
        <v>2805</v>
      </c>
    </row>
    <row r="446" spans="5:6" hidden="1" x14ac:dyDescent="0.35">
      <c r="E446" s="428" t="s">
        <v>2806</v>
      </c>
      <c r="F446" s="406" t="s">
        <v>2807</v>
      </c>
    </row>
    <row r="447" spans="5:6" hidden="1" x14ac:dyDescent="0.35">
      <c r="E447" s="428" t="s">
        <v>2808</v>
      </c>
      <c r="F447" s="406" t="s">
        <v>2809</v>
      </c>
    </row>
    <row r="448" spans="5:6" hidden="1" x14ac:dyDescent="0.35">
      <c r="E448" s="428" t="s">
        <v>2810</v>
      </c>
      <c r="F448" s="406" t="s">
        <v>2811</v>
      </c>
    </row>
    <row r="449" spans="5:6" hidden="1" x14ac:dyDescent="0.35">
      <c r="E449" s="428" t="s">
        <v>2812</v>
      </c>
      <c r="F449" s="406" t="s">
        <v>2813</v>
      </c>
    </row>
    <row r="450" spans="5:6" hidden="1" x14ac:dyDescent="0.35">
      <c r="E450" s="428" t="s">
        <v>2814</v>
      </c>
      <c r="F450" s="406" t="s">
        <v>2815</v>
      </c>
    </row>
    <row r="451" spans="5:6" hidden="1" x14ac:dyDescent="0.35">
      <c r="E451" s="428" t="s">
        <v>2816</v>
      </c>
      <c r="F451" s="406" t="s">
        <v>2817</v>
      </c>
    </row>
    <row r="452" spans="5:6" hidden="1" x14ac:dyDescent="0.35">
      <c r="E452" s="428" t="s">
        <v>2818</v>
      </c>
      <c r="F452" s="406" t="s">
        <v>2819</v>
      </c>
    </row>
    <row r="453" spans="5:6" hidden="1" x14ac:dyDescent="0.35">
      <c r="E453" s="428" t="s">
        <v>2820</v>
      </c>
      <c r="F453" s="406" t="s">
        <v>2821</v>
      </c>
    </row>
    <row r="454" spans="5:6" hidden="1" x14ac:dyDescent="0.35">
      <c r="E454" s="428" t="s">
        <v>2822</v>
      </c>
      <c r="F454" s="406" t="s">
        <v>2823</v>
      </c>
    </row>
    <row r="455" spans="5:6" hidden="1" x14ac:dyDescent="0.35">
      <c r="E455" s="428" t="s">
        <v>2824</v>
      </c>
      <c r="F455" s="406" t="s">
        <v>2825</v>
      </c>
    </row>
    <row r="456" spans="5:6" hidden="1" x14ac:dyDescent="0.35">
      <c r="E456" s="428" t="s">
        <v>2826</v>
      </c>
      <c r="F456" s="406" t="s">
        <v>2827</v>
      </c>
    </row>
    <row r="457" spans="5:6" hidden="1" x14ac:dyDescent="0.35">
      <c r="E457" s="428" t="s">
        <v>2828</v>
      </c>
      <c r="F457" s="406" t="s">
        <v>2829</v>
      </c>
    </row>
    <row r="458" spans="5:6" hidden="1" x14ac:dyDescent="0.35">
      <c r="E458" s="428" t="s">
        <v>2830</v>
      </c>
      <c r="F458" s="406" t="s">
        <v>2831</v>
      </c>
    </row>
    <row r="459" spans="5:6" hidden="1" x14ac:dyDescent="0.35">
      <c r="E459" s="428" t="s">
        <v>2832</v>
      </c>
      <c r="F459" s="406" t="s">
        <v>2833</v>
      </c>
    </row>
    <row r="460" spans="5:6" hidden="1" x14ac:dyDescent="0.35">
      <c r="E460" s="428" t="s">
        <v>2834</v>
      </c>
      <c r="F460" s="406" t="s">
        <v>2835</v>
      </c>
    </row>
    <row r="461" spans="5:6" hidden="1" x14ac:dyDescent="0.35">
      <c r="E461" s="428" t="s">
        <v>2836</v>
      </c>
      <c r="F461" s="406" t="s">
        <v>2837</v>
      </c>
    </row>
    <row r="462" spans="5:6" hidden="1" x14ac:dyDescent="0.35">
      <c r="E462" s="428" t="s">
        <v>2838</v>
      </c>
      <c r="F462" s="406" t="s">
        <v>2839</v>
      </c>
    </row>
    <row r="463" spans="5:6" hidden="1" x14ac:dyDescent="0.35">
      <c r="E463" s="428" t="s">
        <v>2840</v>
      </c>
      <c r="F463" s="406" t="s">
        <v>2841</v>
      </c>
    </row>
    <row r="464" spans="5:6" hidden="1" x14ac:dyDescent="0.35">
      <c r="E464" s="428" t="s">
        <v>2842</v>
      </c>
      <c r="F464" s="406" t="s">
        <v>2843</v>
      </c>
    </row>
    <row r="465" spans="5:6" hidden="1" x14ac:dyDescent="0.35">
      <c r="E465" s="428" t="s">
        <v>963</v>
      </c>
      <c r="F465" s="406" t="s">
        <v>964</v>
      </c>
    </row>
    <row r="466" spans="5:6" hidden="1" x14ac:dyDescent="0.35">
      <c r="E466" s="428" t="s">
        <v>965</v>
      </c>
      <c r="F466" s="406" t="s">
        <v>966</v>
      </c>
    </row>
    <row r="467" spans="5:6" hidden="1" x14ac:dyDescent="0.35">
      <c r="E467" s="428" t="s">
        <v>967</v>
      </c>
      <c r="F467" s="406" t="s">
        <v>2844</v>
      </c>
    </row>
    <row r="468" spans="5:6" hidden="1" x14ac:dyDescent="0.35">
      <c r="E468" s="428" t="s">
        <v>969</v>
      </c>
      <c r="F468" s="406" t="s">
        <v>970</v>
      </c>
    </row>
    <row r="469" spans="5:6" hidden="1" x14ac:dyDescent="0.35">
      <c r="E469" s="428" t="s">
        <v>2845</v>
      </c>
      <c r="F469" s="406" t="s">
        <v>2846</v>
      </c>
    </row>
    <row r="470" spans="5:6" hidden="1" x14ac:dyDescent="0.35">
      <c r="E470" s="428" t="s">
        <v>1310</v>
      </c>
      <c r="F470" s="406" t="s">
        <v>2847</v>
      </c>
    </row>
    <row r="471" spans="5:6" hidden="1" x14ac:dyDescent="0.35">
      <c r="E471" s="428" t="s">
        <v>1311</v>
      </c>
      <c r="F471" s="406" t="s">
        <v>2848</v>
      </c>
    </row>
    <row r="472" spans="5:6" hidden="1" x14ac:dyDescent="0.35">
      <c r="E472" s="428" t="s">
        <v>2849</v>
      </c>
      <c r="F472" s="406" t="s">
        <v>2850</v>
      </c>
    </row>
    <row r="473" spans="5:6" hidden="1" x14ac:dyDescent="0.35">
      <c r="E473" s="428" t="s">
        <v>2851</v>
      </c>
      <c r="F473" s="406" t="s">
        <v>2852</v>
      </c>
    </row>
    <row r="474" spans="5:6" hidden="1" x14ac:dyDescent="0.35">
      <c r="E474" s="428" t="s">
        <v>2853</v>
      </c>
      <c r="F474" s="406" t="s">
        <v>2854</v>
      </c>
    </row>
    <row r="475" spans="5:6" hidden="1" x14ac:dyDescent="0.35">
      <c r="E475" s="428" t="s">
        <v>2855</v>
      </c>
      <c r="F475" s="406" t="s">
        <v>2856</v>
      </c>
    </row>
    <row r="476" spans="5:6" hidden="1" x14ac:dyDescent="0.35">
      <c r="E476" s="428" t="s">
        <v>2857</v>
      </c>
      <c r="F476" s="406" t="s">
        <v>2858</v>
      </c>
    </row>
    <row r="477" spans="5:6" hidden="1" x14ac:dyDescent="0.35">
      <c r="E477" s="428" t="s">
        <v>2859</v>
      </c>
      <c r="F477" s="406" t="s">
        <v>2860</v>
      </c>
    </row>
    <row r="478" spans="5:6" hidden="1" x14ac:dyDescent="0.35">
      <c r="E478" s="428" t="s">
        <v>982</v>
      </c>
      <c r="F478" s="406" t="s">
        <v>983</v>
      </c>
    </row>
    <row r="479" spans="5:6" hidden="1" x14ac:dyDescent="0.35">
      <c r="E479" s="428" t="s">
        <v>984</v>
      </c>
      <c r="F479" s="406" t="s">
        <v>2861</v>
      </c>
    </row>
    <row r="480" spans="5:6" hidden="1" x14ac:dyDescent="0.35">
      <c r="E480" s="428" t="s">
        <v>986</v>
      </c>
      <c r="F480" s="406" t="s">
        <v>987</v>
      </c>
    </row>
    <row r="481" spans="5:6" hidden="1" x14ac:dyDescent="0.35">
      <c r="E481" s="428" t="s">
        <v>988</v>
      </c>
      <c r="F481" s="406" t="s">
        <v>989</v>
      </c>
    </row>
    <row r="482" spans="5:6" hidden="1" x14ac:dyDescent="0.35">
      <c r="E482" s="428" t="s">
        <v>2862</v>
      </c>
      <c r="F482" s="406" t="s">
        <v>2863</v>
      </c>
    </row>
    <row r="483" spans="5:6" hidden="1" x14ac:dyDescent="0.35">
      <c r="E483" s="428" t="s">
        <v>2864</v>
      </c>
      <c r="F483" s="406" t="s">
        <v>2865</v>
      </c>
    </row>
    <row r="484" spans="5:6" hidden="1" x14ac:dyDescent="0.35">
      <c r="E484" s="428" t="s">
        <v>2866</v>
      </c>
      <c r="F484" s="406" t="s">
        <v>2867</v>
      </c>
    </row>
    <row r="485" spans="5:6" hidden="1" x14ac:dyDescent="0.35">
      <c r="E485" s="428" t="s">
        <v>2868</v>
      </c>
      <c r="F485" s="406" t="s">
        <v>2869</v>
      </c>
    </row>
    <row r="486" spans="5:6" hidden="1" x14ac:dyDescent="0.35">
      <c r="E486" s="428" t="s">
        <v>2870</v>
      </c>
      <c r="F486" s="406" t="s">
        <v>2871</v>
      </c>
    </row>
    <row r="487" spans="5:6" hidden="1" x14ac:dyDescent="0.35">
      <c r="E487" s="428" t="s">
        <v>2872</v>
      </c>
      <c r="F487" s="406" t="s">
        <v>2873</v>
      </c>
    </row>
    <row r="488" spans="5:6" hidden="1" x14ac:dyDescent="0.35">
      <c r="E488" s="428" t="s">
        <v>2874</v>
      </c>
      <c r="F488" s="406" t="s">
        <v>2875</v>
      </c>
    </row>
    <row r="489" spans="5:6" hidden="1" x14ac:dyDescent="0.35">
      <c r="E489" s="428" t="s">
        <v>2876</v>
      </c>
      <c r="F489" s="406" t="s">
        <v>2877</v>
      </c>
    </row>
    <row r="490" spans="5:6" hidden="1" x14ac:dyDescent="0.35">
      <c r="E490" s="428" t="s">
        <v>2878</v>
      </c>
      <c r="F490" s="406" t="s">
        <v>2879</v>
      </c>
    </row>
    <row r="491" spans="5:6" hidden="1" x14ac:dyDescent="0.35">
      <c r="E491" s="428" t="s">
        <v>2880</v>
      </c>
      <c r="F491" s="406" t="s">
        <v>2881</v>
      </c>
    </row>
    <row r="492" spans="5:6" hidden="1" x14ac:dyDescent="0.35">
      <c r="E492" s="428" t="s">
        <v>2882</v>
      </c>
      <c r="F492" s="406" t="s">
        <v>2883</v>
      </c>
    </row>
    <row r="493" spans="5:6" hidden="1" x14ac:dyDescent="0.35">
      <c r="E493" s="428" t="s">
        <v>2884</v>
      </c>
      <c r="F493" s="406" t="s">
        <v>2885</v>
      </c>
    </row>
    <row r="494" spans="5:6" hidden="1" x14ac:dyDescent="0.35">
      <c r="E494" s="428" t="s">
        <v>2886</v>
      </c>
      <c r="F494" s="406" t="s">
        <v>2887</v>
      </c>
    </row>
    <row r="495" spans="5:6" hidden="1" x14ac:dyDescent="0.35">
      <c r="E495" s="428" t="s">
        <v>2888</v>
      </c>
      <c r="F495" s="406" t="s">
        <v>2889</v>
      </c>
    </row>
    <row r="496" spans="5:6" hidden="1" x14ac:dyDescent="0.35">
      <c r="E496" s="428" t="s">
        <v>2890</v>
      </c>
      <c r="F496" s="406" t="s">
        <v>2891</v>
      </c>
    </row>
    <row r="497" spans="5:6" hidden="1" x14ac:dyDescent="0.35">
      <c r="E497" s="428" t="s">
        <v>1006</v>
      </c>
      <c r="F497" s="406" t="s">
        <v>1015</v>
      </c>
    </row>
    <row r="498" spans="5:6" hidden="1" x14ac:dyDescent="0.35">
      <c r="E498" s="428" t="s">
        <v>1008</v>
      </c>
      <c r="F498" s="406" t="s">
        <v>1017</v>
      </c>
    </row>
    <row r="499" spans="5:6" hidden="1" x14ac:dyDescent="0.35">
      <c r="E499" s="428" t="s">
        <v>1010</v>
      </c>
      <c r="F499" s="406" t="s">
        <v>1019</v>
      </c>
    </row>
    <row r="500" spans="5:6" hidden="1" x14ac:dyDescent="0.35">
      <c r="E500" s="428" t="s">
        <v>1012</v>
      </c>
      <c r="F500" s="406" t="s">
        <v>1021</v>
      </c>
    </row>
    <row r="501" spans="5:6" hidden="1" x14ac:dyDescent="0.35">
      <c r="E501" s="428" t="s">
        <v>1014</v>
      </c>
      <c r="F501" s="406" t="s">
        <v>1023</v>
      </c>
    </row>
    <row r="502" spans="5:6" hidden="1" x14ac:dyDescent="0.35">
      <c r="E502" s="428" t="s">
        <v>2892</v>
      </c>
      <c r="F502" s="406" t="s">
        <v>2893</v>
      </c>
    </row>
    <row r="503" spans="5:6" hidden="1" x14ac:dyDescent="0.35">
      <c r="E503" s="428" t="s">
        <v>2894</v>
      </c>
      <c r="F503" s="406" t="s">
        <v>2895</v>
      </c>
    </row>
    <row r="504" spans="5:6" hidden="1" x14ac:dyDescent="0.35">
      <c r="E504" s="428" t="s">
        <v>2896</v>
      </c>
      <c r="F504" s="406" t="s">
        <v>2897</v>
      </c>
    </row>
    <row r="505" spans="5:6" hidden="1" x14ac:dyDescent="0.35">
      <c r="E505" s="428" t="s">
        <v>1020</v>
      </c>
      <c r="F505" s="406" t="s">
        <v>1029</v>
      </c>
    </row>
    <row r="506" spans="5:6" hidden="1" x14ac:dyDescent="0.35">
      <c r="E506" s="428" t="s">
        <v>1022</v>
      </c>
      <c r="F506" s="406" t="s">
        <v>1030</v>
      </c>
    </row>
    <row r="507" spans="5:6" hidden="1" x14ac:dyDescent="0.35">
      <c r="E507" s="428" t="s">
        <v>1024</v>
      </c>
      <c r="F507" s="406" t="s">
        <v>1032</v>
      </c>
    </row>
    <row r="508" spans="5:6" hidden="1" x14ac:dyDescent="0.35">
      <c r="E508" s="428" t="s">
        <v>1026</v>
      </c>
      <c r="F508" s="406" t="s">
        <v>1034</v>
      </c>
    </row>
    <row r="509" spans="5:6" hidden="1" x14ac:dyDescent="0.35">
      <c r="E509" s="428" t="s">
        <v>1028</v>
      </c>
      <c r="F509" s="406" t="s">
        <v>1036</v>
      </c>
    </row>
    <row r="510" spans="5:6" hidden="1" x14ac:dyDescent="0.35">
      <c r="E510" s="428" t="s">
        <v>2898</v>
      </c>
      <c r="F510" s="406" t="s">
        <v>2899</v>
      </c>
    </row>
    <row r="511" spans="5:6" hidden="1" x14ac:dyDescent="0.35">
      <c r="E511" s="428" t="s">
        <v>2900</v>
      </c>
      <c r="F511" s="406" t="s">
        <v>2901</v>
      </c>
    </row>
    <row r="512" spans="5:6" hidden="1" x14ac:dyDescent="0.35">
      <c r="E512" s="428" t="s">
        <v>2902</v>
      </c>
      <c r="F512" s="406" t="s">
        <v>2903</v>
      </c>
    </row>
    <row r="513" spans="5:6" hidden="1" x14ac:dyDescent="0.35">
      <c r="E513" s="428" t="s">
        <v>2904</v>
      </c>
      <c r="F513" s="406" t="s">
        <v>1042</v>
      </c>
    </row>
    <row r="514" spans="5:6" hidden="1" x14ac:dyDescent="0.35">
      <c r="E514" s="428" t="s">
        <v>2905</v>
      </c>
      <c r="F514" s="406" t="s">
        <v>2906</v>
      </c>
    </row>
    <row r="515" spans="5:6" hidden="1" x14ac:dyDescent="0.35">
      <c r="E515" s="428" t="s">
        <v>2907</v>
      </c>
      <c r="F515" s="406" t="s">
        <v>2908</v>
      </c>
    </row>
    <row r="516" spans="5:6" hidden="1" x14ac:dyDescent="0.35">
      <c r="E516" s="428" t="s">
        <v>2909</v>
      </c>
      <c r="F516" s="406" t="s">
        <v>2910</v>
      </c>
    </row>
    <row r="517" spans="5:6" hidden="1" x14ac:dyDescent="0.35">
      <c r="E517" s="428" t="s">
        <v>2911</v>
      </c>
      <c r="F517" s="406" t="s">
        <v>2912</v>
      </c>
    </row>
    <row r="518" spans="5:6" hidden="1" x14ac:dyDescent="0.35">
      <c r="E518" s="428" t="s">
        <v>2913</v>
      </c>
      <c r="F518" s="406" t="s">
        <v>2914</v>
      </c>
    </row>
    <row r="519" spans="5:6" hidden="1" x14ac:dyDescent="0.35">
      <c r="E519" s="428" t="s">
        <v>2915</v>
      </c>
      <c r="F519" s="406" t="s">
        <v>2916</v>
      </c>
    </row>
    <row r="520" spans="5:6" hidden="1" x14ac:dyDescent="0.35">
      <c r="E520" s="428" t="s">
        <v>2917</v>
      </c>
      <c r="F520" s="406" t="s">
        <v>2918</v>
      </c>
    </row>
    <row r="521" spans="5:6" hidden="1" x14ac:dyDescent="0.35">
      <c r="E521" s="428" t="s">
        <v>1047</v>
      </c>
      <c r="F521" s="406" t="s">
        <v>1056</v>
      </c>
    </row>
    <row r="522" spans="5:6" hidden="1" x14ac:dyDescent="0.35">
      <c r="E522" s="428" t="s">
        <v>1049</v>
      </c>
      <c r="F522" s="406" t="s">
        <v>1058</v>
      </c>
    </row>
    <row r="523" spans="5:6" hidden="1" x14ac:dyDescent="0.35">
      <c r="E523" s="428" t="s">
        <v>2919</v>
      </c>
      <c r="F523" s="406" t="s">
        <v>2920</v>
      </c>
    </row>
    <row r="524" spans="5:6" hidden="1" x14ac:dyDescent="0.35">
      <c r="E524" s="428" t="s">
        <v>2921</v>
      </c>
      <c r="F524" s="406" t="s">
        <v>2922</v>
      </c>
    </row>
    <row r="525" spans="5:6" hidden="1" x14ac:dyDescent="0.35">
      <c r="E525" s="428" t="s">
        <v>2923</v>
      </c>
      <c r="F525" s="406" t="s">
        <v>2924</v>
      </c>
    </row>
    <row r="526" spans="5:6" hidden="1" x14ac:dyDescent="0.35">
      <c r="E526" s="428" t="s">
        <v>2925</v>
      </c>
      <c r="F526" s="406" t="s">
        <v>2926</v>
      </c>
    </row>
    <row r="527" spans="5:6" hidden="1" x14ac:dyDescent="0.35">
      <c r="E527" s="428" t="s">
        <v>2927</v>
      </c>
      <c r="F527" s="406" t="s">
        <v>1066</v>
      </c>
    </row>
    <row r="528" spans="5:6" hidden="1" x14ac:dyDescent="0.35">
      <c r="E528" s="428" t="s">
        <v>1059</v>
      </c>
      <c r="F528" s="406" t="s">
        <v>1068</v>
      </c>
    </row>
    <row r="529" spans="5:6" hidden="1" x14ac:dyDescent="0.35">
      <c r="E529" s="428" t="s">
        <v>2928</v>
      </c>
      <c r="F529" s="406" t="s">
        <v>2929</v>
      </c>
    </row>
    <row r="530" spans="5:6" hidden="1" x14ac:dyDescent="0.35">
      <c r="E530" s="428" t="s">
        <v>2930</v>
      </c>
      <c r="F530" s="406" t="s">
        <v>2931</v>
      </c>
    </row>
    <row r="531" spans="5:6" hidden="1" x14ac:dyDescent="0.35">
      <c r="E531" s="428" t="s">
        <v>2932</v>
      </c>
      <c r="F531" s="406" t="s">
        <v>1072</v>
      </c>
    </row>
    <row r="532" spans="5:6" hidden="1" x14ac:dyDescent="0.35">
      <c r="E532" s="428" t="s">
        <v>2933</v>
      </c>
      <c r="F532" s="406" t="s">
        <v>1074</v>
      </c>
    </row>
    <row r="533" spans="5:6" hidden="1" x14ac:dyDescent="0.35">
      <c r="E533" s="428" t="s">
        <v>2934</v>
      </c>
      <c r="F533" s="406" t="s">
        <v>1076</v>
      </c>
    </row>
    <row r="534" spans="5:6" hidden="1" x14ac:dyDescent="0.35">
      <c r="E534" s="428" t="s">
        <v>2935</v>
      </c>
      <c r="F534" s="406" t="s">
        <v>2936</v>
      </c>
    </row>
    <row r="535" spans="5:6" hidden="1" x14ac:dyDescent="0.35">
      <c r="E535" s="428" t="s">
        <v>2937</v>
      </c>
      <c r="F535" s="406" t="s">
        <v>1078</v>
      </c>
    </row>
    <row r="536" spans="5:6" hidden="1" x14ac:dyDescent="0.35">
      <c r="E536" s="428" t="s">
        <v>2938</v>
      </c>
      <c r="F536" s="406" t="s">
        <v>1080</v>
      </c>
    </row>
    <row r="537" spans="5:6" hidden="1" x14ac:dyDescent="0.35">
      <c r="E537" s="428" t="s">
        <v>2939</v>
      </c>
      <c r="F537" s="406" t="s">
        <v>1082</v>
      </c>
    </row>
    <row r="538" spans="5:6" hidden="1" x14ac:dyDescent="0.35">
      <c r="E538" s="428" t="s">
        <v>2940</v>
      </c>
      <c r="F538" s="406" t="s">
        <v>1084</v>
      </c>
    </row>
    <row r="539" spans="5:6" hidden="1" x14ac:dyDescent="0.35">
      <c r="E539" s="428" t="s">
        <v>1077</v>
      </c>
      <c r="F539" s="406" t="s">
        <v>1086</v>
      </c>
    </row>
    <row r="540" spans="5:6" hidden="1" x14ac:dyDescent="0.35">
      <c r="E540" s="428" t="s">
        <v>1079</v>
      </c>
      <c r="F540" s="406" t="s">
        <v>1088</v>
      </c>
    </row>
    <row r="541" spans="5:6" hidden="1" x14ac:dyDescent="0.35">
      <c r="E541" s="428" t="s">
        <v>2941</v>
      </c>
      <c r="F541" s="406" t="s">
        <v>2942</v>
      </c>
    </row>
    <row r="542" spans="5:6" hidden="1" x14ac:dyDescent="0.35">
      <c r="E542" s="428" t="s">
        <v>2943</v>
      </c>
      <c r="F542" s="406" t="s">
        <v>2944</v>
      </c>
    </row>
    <row r="543" spans="5:6" hidden="1" x14ac:dyDescent="0.35">
      <c r="E543" s="428" t="s">
        <v>2945</v>
      </c>
      <c r="F543" s="406" t="s">
        <v>2946</v>
      </c>
    </row>
    <row r="544" spans="5:6" hidden="1" x14ac:dyDescent="0.35">
      <c r="E544" s="428" t="s">
        <v>2947</v>
      </c>
      <c r="F544" s="406" t="s">
        <v>2948</v>
      </c>
    </row>
    <row r="545" spans="5:6" hidden="1" x14ac:dyDescent="0.35">
      <c r="E545" s="428" t="s">
        <v>2949</v>
      </c>
      <c r="F545" s="406" t="s">
        <v>2950</v>
      </c>
    </row>
    <row r="546" spans="5:6" hidden="1" x14ac:dyDescent="0.35">
      <c r="E546" s="428" t="s">
        <v>1089</v>
      </c>
      <c r="F546" s="406" t="s">
        <v>1098</v>
      </c>
    </row>
    <row r="547" spans="5:6" hidden="1" x14ac:dyDescent="0.35">
      <c r="E547" s="428" t="s">
        <v>1091</v>
      </c>
      <c r="F547" s="406" t="s">
        <v>1100</v>
      </c>
    </row>
    <row r="548" spans="5:6" hidden="1" x14ac:dyDescent="0.35">
      <c r="E548" s="428" t="s">
        <v>1093</v>
      </c>
      <c r="F548" s="406" t="s">
        <v>1102</v>
      </c>
    </row>
    <row r="549" spans="5:6" hidden="1" x14ac:dyDescent="0.35">
      <c r="E549" s="428" t="s">
        <v>1095</v>
      </c>
      <c r="F549" s="406" t="s">
        <v>1104</v>
      </c>
    </row>
    <row r="550" spans="5:6" hidden="1" x14ac:dyDescent="0.35">
      <c r="E550" s="428" t="s">
        <v>1097</v>
      </c>
      <c r="F550" s="406" t="s">
        <v>1106</v>
      </c>
    </row>
    <row r="551" spans="5:6" hidden="1" x14ac:dyDescent="0.35">
      <c r="E551" s="428" t="s">
        <v>1099</v>
      </c>
      <c r="F551" s="406" t="s">
        <v>1108</v>
      </c>
    </row>
    <row r="552" spans="5:6" hidden="1" x14ac:dyDescent="0.35">
      <c r="E552" s="428" t="s">
        <v>1101</v>
      </c>
      <c r="F552" s="406" t="s">
        <v>1110</v>
      </c>
    </row>
    <row r="553" spans="5:6" hidden="1" x14ac:dyDescent="0.35">
      <c r="E553" s="428" t="s">
        <v>1103</v>
      </c>
      <c r="F553" s="406" t="s">
        <v>1112</v>
      </c>
    </row>
    <row r="554" spans="5:6" hidden="1" x14ac:dyDescent="0.35">
      <c r="E554" s="428" t="s">
        <v>1105</v>
      </c>
      <c r="F554" s="406" t="s">
        <v>1114</v>
      </c>
    </row>
    <row r="555" spans="5:6" hidden="1" x14ac:dyDescent="0.35">
      <c r="E555" s="428" t="s">
        <v>1107</v>
      </c>
      <c r="F555" s="406" t="s">
        <v>1116</v>
      </c>
    </row>
    <row r="556" spans="5:6" hidden="1" x14ac:dyDescent="0.35">
      <c r="E556" s="428" t="s">
        <v>1109</v>
      </c>
      <c r="F556" s="406" t="s">
        <v>1118</v>
      </c>
    </row>
    <row r="557" spans="5:6" hidden="1" x14ac:dyDescent="0.35">
      <c r="E557" s="428" t="s">
        <v>1111</v>
      </c>
      <c r="F557" s="406" t="s">
        <v>1120</v>
      </c>
    </row>
    <row r="558" spans="5:6" hidden="1" x14ac:dyDescent="0.35">
      <c r="E558" s="428" t="s">
        <v>1113</v>
      </c>
      <c r="F558" s="406" t="s">
        <v>1122</v>
      </c>
    </row>
    <row r="559" spans="5:6" hidden="1" x14ac:dyDescent="0.35">
      <c r="E559" s="428" t="s">
        <v>1115</v>
      </c>
      <c r="F559" s="406" t="s">
        <v>1124</v>
      </c>
    </row>
    <row r="560" spans="5:6" hidden="1" x14ac:dyDescent="0.35">
      <c r="E560" s="428" t="s">
        <v>1117</v>
      </c>
      <c r="F560" s="406" t="s">
        <v>1126</v>
      </c>
    </row>
    <row r="561" spans="5:6" hidden="1" x14ac:dyDescent="0.35">
      <c r="E561" s="428" t="s">
        <v>1119</v>
      </c>
      <c r="F561" s="406" t="s">
        <v>1128</v>
      </c>
    </row>
    <row r="562" spans="5:6" hidden="1" x14ac:dyDescent="0.35">
      <c r="E562" s="428" t="s">
        <v>1121</v>
      </c>
      <c r="F562" s="406" t="s">
        <v>1130</v>
      </c>
    </row>
    <row r="563" spans="5:6" hidden="1" x14ac:dyDescent="0.35">
      <c r="E563" s="428" t="s">
        <v>1123</v>
      </c>
      <c r="F563" s="406" t="s">
        <v>1132</v>
      </c>
    </row>
    <row r="564" spans="5:6" hidden="1" x14ac:dyDescent="0.35">
      <c r="E564" s="428" t="s">
        <v>1125</v>
      </c>
      <c r="F564" s="406" t="s">
        <v>1134</v>
      </c>
    </row>
    <row r="565" spans="5:6" hidden="1" x14ac:dyDescent="0.35">
      <c r="E565" s="428" t="s">
        <v>1127</v>
      </c>
      <c r="F565" s="406" t="s">
        <v>1136</v>
      </c>
    </row>
    <row r="566" spans="5:6" hidden="1" x14ac:dyDescent="0.35">
      <c r="E566" s="428" t="s">
        <v>1129</v>
      </c>
      <c r="F566" s="406" t="s">
        <v>1138</v>
      </c>
    </row>
    <row r="567" spans="5:6" hidden="1" x14ac:dyDescent="0.35">
      <c r="E567" s="428" t="s">
        <v>1131</v>
      </c>
      <c r="F567" s="406" t="s">
        <v>1140</v>
      </c>
    </row>
    <row r="568" spans="5:6" hidden="1" x14ac:dyDescent="0.35">
      <c r="E568" s="428" t="s">
        <v>1133</v>
      </c>
      <c r="F568" s="406" t="s">
        <v>1142</v>
      </c>
    </row>
    <row r="569" spans="5:6" hidden="1" x14ac:dyDescent="0.35">
      <c r="E569" s="428" t="s">
        <v>1135</v>
      </c>
      <c r="F569" s="406" t="s">
        <v>1144</v>
      </c>
    </row>
    <row r="570" spans="5:6" hidden="1" x14ac:dyDescent="0.35">
      <c r="E570" s="428" t="s">
        <v>1137</v>
      </c>
      <c r="F570" s="406" t="s">
        <v>1146</v>
      </c>
    </row>
    <row r="571" spans="5:6" hidden="1" x14ac:dyDescent="0.35">
      <c r="E571" s="428" t="s">
        <v>1139</v>
      </c>
      <c r="F571" s="406" t="s">
        <v>1148</v>
      </c>
    </row>
    <row r="572" spans="5:6" hidden="1" x14ac:dyDescent="0.35">
      <c r="E572" s="428" t="s">
        <v>1141</v>
      </c>
      <c r="F572" s="406" t="s">
        <v>1150</v>
      </c>
    </row>
    <row r="573" spans="5:6" hidden="1" x14ac:dyDescent="0.35">
      <c r="E573" s="428" t="s">
        <v>1143</v>
      </c>
      <c r="F573" s="406" t="s">
        <v>1152</v>
      </c>
    </row>
    <row r="574" spans="5:6" hidden="1" x14ac:dyDescent="0.35">
      <c r="E574" s="428" t="s">
        <v>1145</v>
      </c>
      <c r="F574" s="406" t="s">
        <v>1154</v>
      </c>
    </row>
    <row r="575" spans="5:6" hidden="1" x14ac:dyDescent="0.35">
      <c r="E575" s="428" t="s">
        <v>1147</v>
      </c>
      <c r="F575" s="406" t="s">
        <v>1156</v>
      </c>
    </row>
    <row r="576" spans="5:6" hidden="1" x14ac:dyDescent="0.35">
      <c r="E576" s="428" t="s">
        <v>1149</v>
      </c>
      <c r="F576" s="406" t="s">
        <v>1158</v>
      </c>
    </row>
    <row r="577" spans="5:6" hidden="1" x14ac:dyDescent="0.35">
      <c r="E577" s="428" t="s">
        <v>1151</v>
      </c>
      <c r="F577" s="406" t="s">
        <v>1160</v>
      </c>
    </row>
    <row r="578" spans="5:6" hidden="1" x14ac:dyDescent="0.35">
      <c r="E578" s="428" t="s">
        <v>2951</v>
      </c>
      <c r="F578" s="406" t="s">
        <v>2952</v>
      </c>
    </row>
    <row r="579" spans="5:6" hidden="1" x14ac:dyDescent="0.35">
      <c r="E579" s="428" t="s">
        <v>2953</v>
      </c>
      <c r="F579" s="406" t="s">
        <v>1162</v>
      </c>
    </row>
    <row r="580" spans="5:6" hidden="1" x14ac:dyDescent="0.35">
      <c r="E580" s="428" t="s">
        <v>2954</v>
      </c>
      <c r="F580" s="406" t="s">
        <v>1164</v>
      </c>
    </row>
    <row r="581" spans="5:6" hidden="1" x14ac:dyDescent="0.35">
      <c r="E581" s="428" t="s">
        <v>2955</v>
      </c>
      <c r="F581" s="406" t="s">
        <v>2956</v>
      </c>
    </row>
    <row r="582" spans="5:6" hidden="1" x14ac:dyDescent="0.35">
      <c r="E582" s="428" t="s">
        <v>2957</v>
      </c>
      <c r="F582" s="406" t="s">
        <v>1167</v>
      </c>
    </row>
    <row r="583" spans="5:6" hidden="1" x14ac:dyDescent="0.35">
      <c r="E583" s="428" t="s">
        <v>2958</v>
      </c>
      <c r="F583" s="406" t="s">
        <v>1169</v>
      </c>
    </row>
    <row r="584" spans="5:6" hidden="1" x14ac:dyDescent="0.35">
      <c r="E584" s="428" t="s">
        <v>2959</v>
      </c>
      <c r="F584" s="406" t="s">
        <v>2960</v>
      </c>
    </row>
    <row r="585" spans="5:6" hidden="1" x14ac:dyDescent="0.35">
      <c r="E585" s="428" t="s">
        <v>2961</v>
      </c>
      <c r="F585" s="406" t="s">
        <v>1171</v>
      </c>
    </row>
    <row r="586" spans="5:6" hidden="1" x14ac:dyDescent="0.35">
      <c r="E586" s="428" t="s">
        <v>2962</v>
      </c>
      <c r="F586" s="406" t="s">
        <v>1173</v>
      </c>
    </row>
    <row r="587" spans="5:6" hidden="1" x14ac:dyDescent="0.35">
      <c r="E587" s="428" t="s">
        <v>2963</v>
      </c>
      <c r="F587" s="406" t="s">
        <v>2964</v>
      </c>
    </row>
    <row r="588" spans="5:6" hidden="1" x14ac:dyDescent="0.35">
      <c r="E588" s="428" t="s">
        <v>2965</v>
      </c>
      <c r="F588" s="406" t="s">
        <v>1177</v>
      </c>
    </row>
    <row r="589" spans="5:6" hidden="1" x14ac:dyDescent="0.35">
      <c r="E589" s="428" t="s">
        <v>2966</v>
      </c>
      <c r="F589" s="406" t="s">
        <v>1179</v>
      </c>
    </row>
    <row r="590" spans="5:6" hidden="1" x14ac:dyDescent="0.35">
      <c r="E590" s="428" t="s">
        <v>2967</v>
      </c>
      <c r="F590" s="406" t="s">
        <v>2968</v>
      </c>
    </row>
    <row r="591" spans="5:6" hidden="1" x14ac:dyDescent="0.35">
      <c r="E591" s="428" t="s">
        <v>2969</v>
      </c>
      <c r="F591" s="406" t="s">
        <v>1181</v>
      </c>
    </row>
    <row r="592" spans="5:6" hidden="1" x14ac:dyDescent="0.35">
      <c r="E592" s="428" t="s">
        <v>2970</v>
      </c>
      <c r="F592" s="406" t="s">
        <v>1183</v>
      </c>
    </row>
    <row r="593" spans="5:6" hidden="1" x14ac:dyDescent="0.35">
      <c r="E593" s="428" t="s">
        <v>2971</v>
      </c>
      <c r="F593" s="406" t="s">
        <v>2972</v>
      </c>
    </row>
    <row r="594" spans="5:6" hidden="1" x14ac:dyDescent="0.35">
      <c r="E594" s="428" t="s">
        <v>2973</v>
      </c>
      <c r="F594" s="406" t="s">
        <v>1187</v>
      </c>
    </row>
    <row r="595" spans="5:6" hidden="1" x14ac:dyDescent="0.35">
      <c r="E595" s="428" t="s">
        <v>2974</v>
      </c>
      <c r="F595" s="406" t="s">
        <v>1189</v>
      </c>
    </row>
    <row r="596" spans="5:6" hidden="1" x14ac:dyDescent="0.35">
      <c r="E596" s="428" t="s">
        <v>2975</v>
      </c>
      <c r="F596" s="406" t="s">
        <v>2976</v>
      </c>
    </row>
    <row r="597" spans="5:6" hidden="1" x14ac:dyDescent="0.35">
      <c r="E597" s="428" t="s">
        <v>2977</v>
      </c>
      <c r="F597" s="406" t="s">
        <v>1191</v>
      </c>
    </row>
    <row r="598" spans="5:6" hidden="1" x14ac:dyDescent="0.35">
      <c r="E598" s="428" t="s">
        <v>2978</v>
      </c>
      <c r="F598" s="406" t="s">
        <v>1193</v>
      </c>
    </row>
    <row r="599" spans="5:6" hidden="1" x14ac:dyDescent="0.35">
      <c r="E599" s="428" t="s">
        <v>2979</v>
      </c>
      <c r="F599" s="406" t="s">
        <v>1195</v>
      </c>
    </row>
    <row r="600" spans="5:6" hidden="1" x14ac:dyDescent="0.35">
      <c r="E600" s="428" t="s">
        <v>2980</v>
      </c>
      <c r="F600" s="406" t="s">
        <v>1197</v>
      </c>
    </row>
    <row r="601" spans="5:6" hidden="1" x14ac:dyDescent="0.35">
      <c r="E601" s="428" t="s">
        <v>2981</v>
      </c>
      <c r="F601" s="406" t="s">
        <v>2982</v>
      </c>
    </row>
    <row r="602" spans="5:6" hidden="1" x14ac:dyDescent="0.35">
      <c r="E602" s="428" t="s">
        <v>2983</v>
      </c>
      <c r="F602" s="406" t="s">
        <v>1199</v>
      </c>
    </row>
    <row r="603" spans="5:6" hidden="1" x14ac:dyDescent="0.35">
      <c r="E603" s="428" t="s">
        <v>2984</v>
      </c>
      <c r="F603" s="406" t="s">
        <v>1201</v>
      </c>
    </row>
    <row r="604" spans="5:6" hidden="1" x14ac:dyDescent="0.35">
      <c r="E604" s="428" t="s">
        <v>2985</v>
      </c>
      <c r="F604" s="406" t="s">
        <v>1203</v>
      </c>
    </row>
    <row r="605" spans="5:6" hidden="1" x14ac:dyDescent="0.35">
      <c r="E605" s="428" t="s">
        <v>2986</v>
      </c>
      <c r="F605" s="406" t="s">
        <v>1205</v>
      </c>
    </row>
    <row r="606" spans="5:6" hidden="1" x14ac:dyDescent="0.35">
      <c r="E606" s="428" t="s">
        <v>2987</v>
      </c>
      <c r="F606" s="406" t="s">
        <v>2988</v>
      </c>
    </row>
    <row r="607" spans="5:6" hidden="1" x14ac:dyDescent="0.35">
      <c r="E607" s="428" t="s">
        <v>2989</v>
      </c>
      <c r="F607" s="406" t="s">
        <v>2990</v>
      </c>
    </row>
    <row r="608" spans="5:6" hidden="1" x14ac:dyDescent="0.35">
      <c r="E608" s="428" t="s">
        <v>2991</v>
      </c>
      <c r="F608" s="406" t="s">
        <v>2992</v>
      </c>
    </row>
    <row r="609" spans="5:6" hidden="1" x14ac:dyDescent="0.35">
      <c r="E609" s="428" t="s">
        <v>2993</v>
      </c>
      <c r="F609" s="406" t="s">
        <v>2994</v>
      </c>
    </row>
    <row r="610" spans="5:6" hidden="1" x14ac:dyDescent="0.35">
      <c r="E610" s="428" t="s">
        <v>2995</v>
      </c>
      <c r="F610" s="406" t="s">
        <v>2996</v>
      </c>
    </row>
    <row r="611" spans="5:6" hidden="1" x14ac:dyDescent="0.35">
      <c r="E611" s="428" t="s">
        <v>2997</v>
      </c>
      <c r="F611" s="406" t="s">
        <v>2998</v>
      </c>
    </row>
    <row r="612" spans="5:6" hidden="1" x14ac:dyDescent="0.35">
      <c r="E612" s="428" t="s">
        <v>2999</v>
      </c>
      <c r="F612" s="406" t="s">
        <v>3000</v>
      </c>
    </row>
    <row r="613" spans="5:6" hidden="1" x14ac:dyDescent="0.35">
      <c r="E613" s="428" t="s">
        <v>3001</v>
      </c>
      <c r="F613" s="406" t="s">
        <v>3002</v>
      </c>
    </row>
    <row r="614" spans="5:6" hidden="1" x14ac:dyDescent="0.35">
      <c r="E614" s="428" t="s">
        <v>3003</v>
      </c>
      <c r="F614" s="406" t="s">
        <v>3004</v>
      </c>
    </row>
    <row r="615" spans="5:6" hidden="1" x14ac:dyDescent="0.35">
      <c r="E615" s="428" t="s">
        <v>3005</v>
      </c>
      <c r="F615" s="406" t="s">
        <v>3006</v>
      </c>
    </row>
    <row r="616" spans="5:6" hidden="1" x14ac:dyDescent="0.35">
      <c r="E616" s="428" t="s">
        <v>3007</v>
      </c>
      <c r="F616" s="406" t="s">
        <v>3008</v>
      </c>
    </row>
    <row r="617" spans="5:6" hidden="1" x14ac:dyDescent="0.35">
      <c r="E617" s="428" t="s">
        <v>3009</v>
      </c>
      <c r="F617" s="406" t="s">
        <v>3010</v>
      </c>
    </row>
    <row r="618" spans="5:6" hidden="1" x14ac:dyDescent="0.35">
      <c r="E618" s="428" t="s">
        <v>3011</v>
      </c>
      <c r="F618" s="406" t="s">
        <v>3012</v>
      </c>
    </row>
    <row r="619" spans="5:6" hidden="1" x14ac:dyDescent="0.35">
      <c r="E619" s="428" t="s">
        <v>3013</v>
      </c>
      <c r="F619" s="406" t="s">
        <v>3014</v>
      </c>
    </row>
    <row r="620" spans="5:6" hidden="1" x14ac:dyDescent="0.35">
      <c r="E620" s="428" t="s">
        <v>3015</v>
      </c>
      <c r="F620" s="406" t="s">
        <v>3016</v>
      </c>
    </row>
    <row r="621" spans="5:6" hidden="1" x14ac:dyDescent="0.35">
      <c r="E621" s="428" t="s">
        <v>3017</v>
      </c>
      <c r="F621" s="406" t="s">
        <v>3018</v>
      </c>
    </row>
    <row r="622" spans="5:6" hidden="1" x14ac:dyDescent="0.35">
      <c r="E622" s="428" t="s">
        <v>3019</v>
      </c>
      <c r="F622" s="406" t="s">
        <v>3020</v>
      </c>
    </row>
    <row r="623" spans="5:6" hidden="1" x14ac:dyDescent="0.35">
      <c r="E623" s="428" t="s">
        <v>3021</v>
      </c>
      <c r="F623" s="406" t="s">
        <v>3022</v>
      </c>
    </row>
    <row r="624" spans="5:6" hidden="1" x14ac:dyDescent="0.35">
      <c r="E624" s="428" t="s">
        <v>3023</v>
      </c>
      <c r="F624" s="406" t="s">
        <v>1235</v>
      </c>
    </row>
    <row r="625" spans="5:6" hidden="1" x14ac:dyDescent="0.35">
      <c r="E625" s="428" t="s">
        <v>3024</v>
      </c>
      <c r="F625" s="406" t="s">
        <v>1237</v>
      </c>
    </row>
    <row r="626" spans="5:6" hidden="1" x14ac:dyDescent="0.35">
      <c r="E626" s="428" t="s">
        <v>3025</v>
      </c>
      <c r="F626" s="406" t="s">
        <v>1239</v>
      </c>
    </row>
    <row r="627" spans="5:6" hidden="1" x14ac:dyDescent="0.35">
      <c r="E627" s="428" t="s">
        <v>3026</v>
      </c>
      <c r="F627" s="406" t="s">
        <v>3027</v>
      </c>
    </row>
    <row r="628" spans="5:6" hidden="1" x14ac:dyDescent="0.35">
      <c r="E628" s="428" t="s">
        <v>3028</v>
      </c>
      <c r="F628" s="406" t="s">
        <v>3029</v>
      </c>
    </row>
    <row r="629" spans="5:6" hidden="1" x14ac:dyDescent="0.35">
      <c r="E629" s="428" t="s">
        <v>3030</v>
      </c>
      <c r="F629" s="406" t="s">
        <v>3031</v>
      </c>
    </row>
    <row r="630" spans="5:6" hidden="1" x14ac:dyDescent="0.35">
      <c r="E630" s="428" t="s">
        <v>3032</v>
      </c>
      <c r="F630" s="406" t="s">
        <v>3033</v>
      </c>
    </row>
    <row r="631" spans="5:6" hidden="1" x14ac:dyDescent="0.35">
      <c r="E631" s="428" t="s">
        <v>3034</v>
      </c>
      <c r="F631" s="406" t="s">
        <v>3035</v>
      </c>
    </row>
    <row r="632" spans="5:6" hidden="1" x14ac:dyDescent="0.35">
      <c r="E632" s="428" t="s">
        <v>3036</v>
      </c>
      <c r="F632" s="406" t="s">
        <v>3037</v>
      </c>
    </row>
    <row r="633" spans="5:6" hidden="1" x14ac:dyDescent="0.35">
      <c r="E633" s="428" t="s">
        <v>3038</v>
      </c>
      <c r="F633" s="406" t="s">
        <v>3039</v>
      </c>
    </row>
    <row r="634" spans="5:6" hidden="1" x14ac:dyDescent="0.35">
      <c r="E634" s="428" t="s">
        <v>3040</v>
      </c>
      <c r="F634" s="406" t="s">
        <v>3041</v>
      </c>
    </row>
    <row r="635" spans="5:6" hidden="1" x14ac:dyDescent="0.35">
      <c r="E635" s="428" t="s">
        <v>3042</v>
      </c>
      <c r="F635" s="406" t="s">
        <v>3043</v>
      </c>
    </row>
    <row r="636" spans="5:6" hidden="1" x14ac:dyDescent="0.35">
      <c r="E636" s="428" t="s">
        <v>3044</v>
      </c>
      <c r="F636" s="406" t="s">
        <v>3045</v>
      </c>
    </row>
    <row r="637" spans="5:6" hidden="1" x14ac:dyDescent="0.35">
      <c r="E637" s="428" t="s">
        <v>3046</v>
      </c>
      <c r="F637" s="406" t="s">
        <v>3047</v>
      </c>
    </row>
    <row r="638" spans="5:6" hidden="1" x14ac:dyDescent="0.35">
      <c r="E638" s="428" t="s">
        <v>3048</v>
      </c>
      <c r="F638" s="406" t="s">
        <v>3049</v>
      </c>
    </row>
    <row r="639" spans="5:6" hidden="1" x14ac:dyDescent="0.35">
      <c r="E639" s="428" t="s">
        <v>3050</v>
      </c>
      <c r="F639" s="406" t="s">
        <v>3051</v>
      </c>
    </row>
    <row r="640" spans="5:6" hidden="1" x14ac:dyDescent="0.35">
      <c r="E640" s="428" t="s">
        <v>3052</v>
      </c>
      <c r="F640" s="406" t="s">
        <v>3053</v>
      </c>
    </row>
    <row r="641" spans="5:6" hidden="1" x14ac:dyDescent="0.35">
      <c r="E641" s="428" t="s">
        <v>3054</v>
      </c>
      <c r="F641" s="406" t="s">
        <v>3055</v>
      </c>
    </row>
    <row r="642" spans="5:6" hidden="1" x14ac:dyDescent="0.35">
      <c r="E642" s="428" t="s">
        <v>3056</v>
      </c>
      <c r="F642" s="406" t="s">
        <v>3057</v>
      </c>
    </row>
    <row r="643" spans="5:6" hidden="1" x14ac:dyDescent="0.35">
      <c r="E643" s="428" t="s">
        <v>3058</v>
      </c>
      <c r="F643" s="406" t="s">
        <v>3059</v>
      </c>
    </row>
    <row r="644" spans="5:6" hidden="1" x14ac:dyDescent="0.35">
      <c r="E644" s="428" t="s">
        <v>3060</v>
      </c>
      <c r="F644" s="406" t="s">
        <v>3061</v>
      </c>
    </row>
    <row r="645" spans="5:6" hidden="1" x14ac:dyDescent="0.35">
      <c r="E645" s="428" t="s">
        <v>3062</v>
      </c>
      <c r="F645" s="406" t="s">
        <v>3063</v>
      </c>
    </row>
    <row r="646" spans="5:6" hidden="1" x14ac:dyDescent="0.35">
      <c r="E646" s="428" t="s">
        <v>3064</v>
      </c>
      <c r="F646" s="406" t="s">
        <v>3065</v>
      </c>
    </row>
    <row r="647" spans="5:6" hidden="1" x14ac:dyDescent="0.35">
      <c r="E647" s="428" t="s">
        <v>3066</v>
      </c>
      <c r="F647" s="406" t="s">
        <v>3067</v>
      </c>
    </row>
    <row r="648" spans="5:6" hidden="1" x14ac:dyDescent="0.35">
      <c r="E648" s="428" t="s">
        <v>3068</v>
      </c>
      <c r="F648" s="406" t="s">
        <v>3069</v>
      </c>
    </row>
    <row r="649" spans="5:6" hidden="1" x14ac:dyDescent="0.35">
      <c r="E649" s="428" t="s">
        <v>3070</v>
      </c>
      <c r="F649" s="406" t="s">
        <v>3071</v>
      </c>
    </row>
    <row r="650" spans="5:6" hidden="1" x14ac:dyDescent="0.35">
      <c r="E650" s="428" t="s">
        <v>3072</v>
      </c>
      <c r="F650" s="406" t="s">
        <v>3073</v>
      </c>
    </row>
    <row r="651" spans="5:6" hidden="1" x14ac:dyDescent="0.35">
      <c r="E651" s="428" t="s">
        <v>3074</v>
      </c>
      <c r="F651" s="406" t="s">
        <v>3075</v>
      </c>
    </row>
    <row r="652" spans="5:6" hidden="1" x14ac:dyDescent="0.35">
      <c r="E652" s="428" t="s">
        <v>3076</v>
      </c>
      <c r="F652" s="406" t="s">
        <v>3077</v>
      </c>
    </row>
    <row r="653" spans="5:6" hidden="1" x14ac:dyDescent="0.35">
      <c r="E653" s="428" t="s">
        <v>3078</v>
      </c>
      <c r="F653" s="406" t="s">
        <v>3079</v>
      </c>
    </row>
    <row r="654" spans="5:6" hidden="1" x14ac:dyDescent="0.35">
      <c r="E654" s="428" t="s">
        <v>3080</v>
      </c>
      <c r="F654" s="406" t="s">
        <v>3081</v>
      </c>
    </row>
    <row r="655" spans="5:6" hidden="1" x14ac:dyDescent="0.35">
      <c r="E655" s="428" t="s">
        <v>3082</v>
      </c>
      <c r="F655" s="406" t="s">
        <v>3083</v>
      </c>
    </row>
    <row r="656" spans="5:6" hidden="1" x14ac:dyDescent="0.35">
      <c r="E656" s="428" t="s">
        <v>3084</v>
      </c>
      <c r="F656" s="406" t="s">
        <v>3085</v>
      </c>
    </row>
    <row r="657" spans="5:6" hidden="1" x14ac:dyDescent="0.35">
      <c r="E657" s="428" t="s">
        <v>3086</v>
      </c>
      <c r="F657" s="406" t="s">
        <v>3087</v>
      </c>
    </row>
    <row r="658" spans="5:6" hidden="1" x14ac:dyDescent="0.35">
      <c r="E658" s="428" t="s">
        <v>3088</v>
      </c>
      <c r="F658" s="406" t="s">
        <v>3089</v>
      </c>
    </row>
    <row r="659" spans="5:6" hidden="1" x14ac:dyDescent="0.35">
      <c r="E659" s="428" t="s">
        <v>3090</v>
      </c>
      <c r="F659" s="406" t="s">
        <v>3091</v>
      </c>
    </row>
    <row r="660" spans="5:6" hidden="1" x14ac:dyDescent="0.35">
      <c r="E660" s="428" t="s">
        <v>3092</v>
      </c>
      <c r="F660" s="406" t="s">
        <v>3093</v>
      </c>
    </row>
    <row r="661" spans="5:6" hidden="1" x14ac:dyDescent="0.35">
      <c r="E661" s="428" t="s">
        <v>3094</v>
      </c>
      <c r="F661" s="406" t="s">
        <v>3095</v>
      </c>
    </row>
    <row r="662" spans="5:6" hidden="1" x14ac:dyDescent="0.35">
      <c r="E662" s="428" t="s">
        <v>3096</v>
      </c>
      <c r="F662" s="406" t="s">
        <v>3097</v>
      </c>
    </row>
    <row r="663" spans="5:6" hidden="1" x14ac:dyDescent="0.35">
      <c r="E663" s="428" t="s">
        <v>3098</v>
      </c>
      <c r="F663" s="406" t="s">
        <v>3099</v>
      </c>
    </row>
    <row r="664" spans="5:6" hidden="1" x14ac:dyDescent="0.35">
      <c r="E664" s="428" t="s">
        <v>3100</v>
      </c>
      <c r="F664" s="406" t="s">
        <v>3101</v>
      </c>
    </row>
    <row r="665" spans="5:6" hidden="1" x14ac:dyDescent="0.35">
      <c r="E665" s="428" t="s">
        <v>3102</v>
      </c>
      <c r="F665" s="406" t="s">
        <v>3103</v>
      </c>
    </row>
    <row r="666" spans="5:6" hidden="1" x14ac:dyDescent="0.35">
      <c r="E666" s="428" t="s">
        <v>3104</v>
      </c>
      <c r="F666" s="406" t="s">
        <v>3105</v>
      </c>
    </row>
    <row r="667" spans="5:6" hidden="1" x14ac:dyDescent="0.35">
      <c r="E667" s="428" t="s">
        <v>3106</v>
      </c>
      <c r="F667" s="406" t="s">
        <v>3107</v>
      </c>
    </row>
    <row r="668" spans="5:6" hidden="1" x14ac:dyDescent="0.35">
      <c r="E668" s="428" t="s">
        <v>3108</v>
      </c>
      <c r="F668" s="406" t="s">
        <v>3109</v>
      </c>
    </row>
    <row r="669" spans="5:6" hidden="1" x14ac:dyDescent="0.35">
      <c r="E669" s="428" t="s">
        <v>3110</v>
      </c>
      <c r="F669" s="406" t="s">
        <v>3111</v>
      </c>
    </row>
    <row r="670" spans="5:6" hidden="1" x14ac:dyDescent="0.35">
      <c r="E670" s="428" t="s">
        <v>3112</v>
      </c>
      <c r="F670" s="406" t="s">
        <v>3113</v>
      </c>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s>
  <hyperlinks>
    <hyperlink ref="A1" location="'1.1.2.d.1'!A1" display="Regresar"/>
    <hyperlink ref="C38" r:id="rId1"/>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5"/>
  <dimension ref="A1:J73"/>
  <sheetViews>
    <sheetView showGridLines="0" zoomScale="90" zoomScaleNormal="90" workbookViewId="0"/>
  </sheetViews>
  <sheetFormatPr baseColWidth="10" defaultColWidth="12" defaultRowHeight="14.5" x14ac:dyDescent="0.35"/>
  <cols>
    <col min="1" max="1" width="12" style="396"/>
    <col min="2" max="2" width="16.1796875" style="396" customWidth="1"/>
    <col min="3" max="3" width="6.1796875" style="390" customWidth="1"/>
    <col min="4" max="4" width="21" style="396" customWidth="1"/>
    <col min="5" max="5" width="13" style="442" customWidth="1"/>
    <col min="6" max="6" width="15.81640625" style="396" customWidth="1"/>
    <col min="7" max="7" width="17.1796875" style="396" customWidth="1"/>
    <col min="8" max="8" width="23.54296875" style="396" customWidth="1"/>
    <col min="9" max="9" width="15.54296875" style="396" customWidth="1"/>
    <col min="10" max="10" width="14.453125" style="396" customWidth="1"/>
    <col min="11" max="16384" width="12" style="396"/>
  </cols>
  <sheetData>
    <row r="1" spans="1:10" ht="15.5" x14ac:dyDescent="0.35">
      <c r="A1" s="23" t="s">
        <v>59</v>
      </c>
      <c r="G1" s="23" t="s">
        <v>60</v>
      </c>
    </row>
    <row r="2" spans="1:10" ht="15.5" x14ac:dyDescent="0.35">
      <c r="B2" s="443" t="s">
        <v>5115</v>
      </c>
    </row>
    <row r="3" spans="1:10" x14ac:dyDescent="0.35">
      <c r="B3" s="396" t="s">
        <v>5</v>
      </c>
    </row>
    <row r="4" spans="1:10" x14ac:dyDescent="0.35">
      <c r="B4" s="396" t="s">
        <v>79</v>
      </c>
    </row>
    <row r="5" spans="1:10" x14ac:dyDescent="0.35">
      <c r="B5" s="396" t="s">
        <v>80</v>
      </c>
    </row>
    <row r="6" spans="1:10" x14ac:dyDescent="0.35">
      <c r="B6" s="444" t="s">
        <v>3226</v>
      </c>
    </row>
    <row r="7" spans="1:10" x14ac:dyDescent="0.35">
      <c r="B7" s="444" t="s">
        <v>3227</v>
      </c>
    </row>
    <row r="8" spans="1:10" x14ac:dyDescent="0.35">
      <c r="H8" s="1531"/>
      <c r="I8" s="1531"/>
      <c r="J8" s="1531"/>
    </row>
    <row r="9" spans="1:10" x14ac:dyDescent="0.35">
      <c r="B9" s="396" t="s">
        <v>1528</v>
      </c>
      <c r="H9" s="1531"/>
      <c r="I9" s="1531"/>
      <c r="J9" s="1531"/>
    </row>
    <row r="11" spans="1:10" x14ac:dyDescent="0.35">
      <c r="B11" s="445" t="s">
        <v>3228</v>
      </c>
    </row>
    <row r="12" spans="1:10" x14ac:dyDescent="0.35">
      <c r="B12" s="446" t="s">
        <v>3229</v>
      </c>
    </row>
    <row r="13" spans="1:10" ht="15" customHeight="1" x14ac:dyDescent="0.35">
      <c r="B13" s="399"/>
      <c r="C13" s="399" t="s">
        <v>1531</v>
      </c>
      <c r="D13" s="399"/>
      <c r="E13" s="1534" t="s">
        <v>3230</v>
      </c>
      <c r="F13" s="1534" t="s">
        <v>3231</v>
      </c>
    </row>
    <row r="14" spans="1:10" ht="27" customHeight="1" x14ac:dyDescent="0.35">
      <c r="B14" s="447" t="s">
        <v>1532</v>
      </c>
      <c r="C14" s="447" t="s">
        <v>1533</v>
      </c>
      <c r="D14" s="447" t="s">
        <v>296</v>
      </c>
      <c r="E14" s="1535"/>
      <c r="F14" s="1535"/>
    </row>
    <row r="15" spans="1:10" x14ac:dyDescent="0.35">
      <c r="B15" s="1538" t="s">
        <v>1536</v>
      </c>
      <c r="C15" s="448">
        <v>1</v>
      </c>
      <c r="D15" s="397" t="s">
        <v>1537</v>
      </c>
      <c r="E15" s="449" t="s">
        <v>3232</v>
      </c>
      <c r="F15" s="448">
        <v>15</v>
      </c>
    </row>
    <row r="16" spans="1:10" x14ac:dyDescent="0.35">
      <c r="B16" s="1538"/>
      <c r="C16" s="448">
        <v>2</v>
      </c>
      <c r="D16" s="397" t="s">
        <v>1538</v>
      </c>
      <c r="E16" s="449" t="s">
        <v>3233</v>
      </c>
      <c r="F16" s="448">
        <v>10</v>
      </c>
    </row>
    <row r="17" spans="2:6" x14ac:dyDescent="0.35">
      <c r="B17" s="1538"/>
      <c r="C17" s="448">
        <v>3</v>
      </c>
      <c r="D17" s="397" t="s">
        <v>1539</v>
      </c>
      <c r="E17" s="449" t="s">
        <v>3233</v>
      </c>
      <c r="F17" s="448">
        <v>20</v>
      </c>
    </row>
    <row r="18" spans="2:6" x14ac:dyDescent="0.35">
      <c r="B18" s="1538"/>
      <c r="C18" s="450">
        <v>4</v>
      </c>
      <c r="D18" s="397" t="s">
        <v>1540</v>
      </c>
      <c r="E18" s="449">
        <v>0.5</v>
      </c>
      <c r="F18" s="448">
        <v>10</v>
      </c>
    </row>
    <row r="19" spans="2:6" x14ac:dyDescent="0.35">
      <c r="B19" s="1538"/>
      <c r="C19" s="450">
        <v>5</v>
      </c>
      <c r="D19" s="397" t="s">
        <v>1541</v>
      </c>
      <c r="E19" s="449" t="s">
        <v>3234</v>
      </c>
      <c r="F19" s="448">
        <v>10</v>
      </c>
    </row>
    <row r="20" spans="2:6" x14ac:dyDescent="0.35">
      <c r="B20" s="1538"/>
      <c r="C20" s="450">
        <v>6</v>
      </c>
      <c r="D20" s="397" t="s">
        <v>1542</v>
      </c>
      <c r="E20" s="449" t="s">
        <v>3233</v>
      </c>
      <c r="F20" s="448">
        <v>10</v>
      </c>
    </row>
    <row r="21" spans="2:6" x14ac:dyDescent="0.35">
      <c r="B21" s="1538"/>
      <c r="C21" s="448">
        <v>7</v>
      </c>
      <c r="D21" s="397" t="s">
        <v>1646</v>
      </c>
      <c r="E21" s="449" t="s">
        <v>3233</v>
      </c>
      <c r="F21" s="448">
        <v>20</v>
      </c>
    </row>
    <row r="22" spans="2:6" x14ac:dyDescent="0.35">
      <c r="B22" s="1538"/>
      <c r="C22" s="448">
        <v>8</v>
      </c>
      <c r="D22" s="397" t="s">
        <v>1647</v>
      </c>
      <c r="E22" s="449" t="s">
        <v>3233</v>
      </c>
      <c r="F22" s="448">
        <v>10</v>
      </c>
    </row>
    <row r="23" spans="2:6" x14ac:dyDescent="0.35">
      <c r="B23" s="1538"/>
      <c r="C23" s="448">
        <v>9</v>
      </c>
      <c r="D23" s="397" t="s">
        <v>1648</v>
      </c>
      <c r="E23" s="449" t="s">
        <v>3235</v>
      </c>
      <c r="F23" s="448">
        <v>20</v>
      </c>
    </row>
    <row r="24" spans="2:6" x14ac:dyDescent="0.35">
      <c r="B24" s="1538"/>
      <c r="C24" s="450">
        <v>10</v>
      </c>
      <c r="D24" s="397" t="s">
        <v>1649</v>
      </c>
      <c r="E24" s="448">
        <v>9</v>
      </c>
      <c r="F24" s="448">
        <v>15</v>
      </c>
    </row>
    <row r="25" spans="2:6" x14ac:dyDescent="0.35">
      <c r="B25" s="1538"/>
      <c r="C25" s="450">
        <v>11</v>
      </c>
      <c r="D25" s="397" t="s">
        <v>1650</v>
      </c>
      <c r="E25" s="449" t="s">
        <v>3233</v>
      </c>
      <c r="F25" s="448">
        <v>10</v>
      </c>
    </row>
    <row r="26" spans="2:6" x14ac:dyDescent="0.35">
      <c r="B26" s="1538"/>
      <c r="C26" s="450">
        <v>12</v>
      </c>
      <c r="D26" s="397" t="s">
        <v>1651</v>
      </c>
      <c r="E26" s="448">
        <v>1</v>
      </c>
      <c r="F26" s="448">
        <v>10</v>
      </c>
    </row>
    <row r="27" spans="2:6" x14ac:dyDescent="0.35">
      <c r="B27" s="1538"/>
      <c r="C27" s="448">
        <v>13</v>
      </c>
      <c r="D27" s="397" t="s">
        <v>1652</v>
      </c>
      <c r="E27" s="449" t="s">
        <v>3233</v>
      </c>
      <c r="F27" s="448">
        <v>15</v>
      </c>
    </row>
    <row r="28" spans="2:6" x14ac:dyDescent="0.35">
      <c r="B28" s="1538"/>
      <c r="C28" s="448">
        <v>14</v>
      </c>
      <c r="D28" s="397" t="s">
        <v>1653</v>
      </c>
      <c r="E28" s="449" t="s">
        <v>3233</v>
      </c>
      <c r="F28" s="448">
        <v>25</v>
      </c>
    </row>
    <row r="29" spans="2:6" x14ac:dyDescent="0.35">
      <c r="B29" s="1538"/>
      <c r="C29" s="448">
        <v>15</v>
      </c>
      <c r="D29" s="397" t="s">
        <v>1654</v>
      </c>
      <c r="E29" s="449" t="s">
        <v>3233</v>
      </c>
      <c r="F29" s="448">
        <v>10</v>
      </c>
    </row>
    <row r="30" spans="2:6" x14ac:dyDescent="0.35">
      <c r="B30" s="1538"/>
      <c r="C30" s="450">
        <v>16</v>
      </c>
      <c r="D30" s="397" t="s">
        <v>1655</v>
      </c>
      <c r="E30" s="449" t="s">
        <v>3233</v>
      </c>
      <c r="F30" s="448">
        <v>15</v>
      </c>
    </row>
    <row r="31" spans="2:6" x14ac:dyDescent="0.35">
      <c r="B31" s="1538"/>
      <c r="C31" s="450">
        <v>17</v>
      </c>
      <c r="D31" s="397" t="s">
        <v>1656</v>
      </c>
      <c r="E31" s="449" t="s">
        <v>3233</v>
      </c>
      <c r="F31" s="448">
        <v>20</v>
      </c>
    </row>
    <row r="32" spans="2:6" x14ac:dyDescent="0.35">
      <c r="B32" s="1538"/>
      <c r="C32" s="450">
        <v>18</v>
      </c>
      <c r="D32" s="397" t="s">
        <v>1657</v>
      </c>
      <c r="E32" s="449" t="s">
        <v>3233</v>
      </c>
      <c r="F32" s="448">
        <v>20</v>
      </c>
    </row>
    <row r="33" spans="2:6" x14ac:dyDescent="0.35">
      <c r="B33" s="1538"/>
      <c r="C33" s="448">
        <v>19</v>
      </c>
      <c r="D33" s="397" t="s">
        <v>1658</v>
      </c>
      <c r="E33" s="449" t="s">
        <v>3236</v>
      </c>
      <c r="F33" s="448">
        <v>30</v>
      </c>
    </row>
    <row r="34" spans="2:6" x14ac:dyDescent="0.35">
      <c r="B34" s="1538"/>
      <c r="C34" s="448">
        <v>20</v>
      </c>
      <c r="D34" s="397" t="s">
        <v>1659</v>
      </c>
      <c r="E34" s="449" t="s">
        <v>3233</v>
      </c>
      <c r="F34" s="448">
        <v>10</v>
      </c>
    </row>
    <row r="35" spans="2:6" x14ac:dyDescent="0.35">
      <c r="B35" s="1538"/>
      <c r="C35" s="448">
        <v>21</v>
      </c>
      <c r="D35" s="397" t="s">
        <v>1660</v>
      </c>
      <c r="E35" s="449" t="s">
        <v>3233</v>
      </c>
      <c r="F35" s="448">
        <v>20</v>
      </c>
    </row>
    <row r="36" spans="2:6" x14ac:dyDescent="0.35">
      <c r="B36" s="1538"/>
      <c r="C36" s="450">
        <v>22</v>
      </c>
      <c r="D36" s="397" t="s">
        <v>1661</v>
      </c>
      <c r="E36" s="449" t="s">
        <v>3237</v>
      </c>
      <c r="F36" s="448">
        <v>50</v>
      </c>
    </row>
    <row r="37" spans="2:6" x14ac:dyDescent="0.35">
      <c r="B37" s="1538"/>
      <c r="C37" s="450">
        <v>23</v>
      </c>
      <c r="D37" s="397" t="s">
        <v>1662</v>
      </c>
      <c r="E37" s="449" t="s">
        <v>3238</v>
      </c>
      <c r="F37" s="448">
        <v>5</v>
      </c>
    </row>
    <row r="38" spans="2:6" x14ac:dyDescent="0.35">
      <c r="B38" s="1538"/>
      <c r="C38" s="450">
        <v>24</v>
      </c>
      <c r="D38" s="397" t="s">
        <v>82</v>
      </c>
      <c r="E38" s="449" t="s">
        <v>3236</v>
      </c>
      <c r="F38" s="448">
        <v>15</v>
      </c>
    </row>
    <row r="39" spans="2:6" x14ac:dyDescent="0.35">
      <c r="B39" s="1538"/>
      <c r="C39" s="448">
        <v>25</v>
      </c>
      <c r="D39" s="397" t="s">
        <v>153</v>
      </c>
      <c r="E39" s="449" t="s">
        <v>3236</v>
      </c>
      <c r="F39" s="448">
        <v>15</v>
      </c>
    </row>
    <row r="40" spans="2:6" x14ac:dyDescent="0.35">
      <c r="B40" s="1538"/>
      <c r="C40" s="448">
        <v>26</v>
      </c>
      <c r="D40" s="397" t="s">
        <v>1663</v>
      </c>
      <c r="E40" s="449" t="s">
        <v>3236</v>
      </c>
      <c r="F40" s="448">
        <v>15</v>
      </c>
    </row>
    <row r="41" spans="2:6" x14ac:dyDescent="0.35">
      <c r="B41" s="1538"/>
      <c r="C41" s="448">
        <v>27</v>
      </c>
      <c r="D41" s="397" t="s">
        <v>75</v>
      </c>
      <c r="E41" s="449" t="s">
        <v>3236</v>
      </c>
      <c r="F41" s="448">
        <v>20</v>
      </c>
    </row>
    <row r="42" spans="2:6" x14ac:dyDescent="0.35">
      <c r="B42" s="1539"/>
      <c r="C42" s="451">
        <v>28</v>
      </c>
      <c r="D42" s="398" t="s">
        <v>74</v>
      </c>
      <c r="E42" s="452" t="s">
        <v>3233</v>
      </c>
      <c r="F42" s="400">
        <v>25</v>
      </c>
    </row>
    <row r="43" spans="2:6" x14ac:dyDescent="0.35">
      <c r="B43" s="1537" t="s">
        <v>1536</v>
      </c>
      <c r="C43" s="453">
        <v>29</v>
      </c>
      <c r="D43" s="395" t="s">
        <v>213</v>
      </c>
      <c r="E43" s="449" t="s">
        <v>3239</v>
      </c>
      <c r="F43" s="448">
        <v>20</v>
      </c>
    </row>
    <row r="44" spans="2:6" x14ac:dyDescent="0.35">
      <c r="B44" s="1538"/>
      <c r="C44" s="450">
        <v>30</v>
      </c>
      <c r="D44" s="397" t="s">
        <v>1664</v>
      </c>
      <c r="E44" s="449" t="s">
        <v>3240</v>
      </c>
      <c r="F44" s="448">
        <v>30</v>
      </c>
    </row>
    <row r="45" spans="2:6" x14ac:dyDescent="0.35">
      <c r="B45" s="1538"/>
      <c r="C45" s="448">
        <v>31</v>
      </c>
      <c r="D45" s="397" t="s">
        <v>1665</v>
      </c>
      <c r="E45" s="448">
        <v>10</v>
      </c>
      <c r="F45" s="448">
        <v>12</v>
      </c>
    </row>
    <row r="46" spans="2:6" x14ac:dyDescent="0.35">
      <c r="B46" s="1538"/>
      <c r="C46" s="448">
        <v>32</v>
      </c>
      <c r="D46" s="397" t="s">
        <v>1666</v>
      </c>
      <c r="E46" s="448">
        <v>1.5</v>
      </c>
      <c r="F46" s="448">
        <v>25</v>
      </c>
    </row>
    <row r="47" spans="2:6" x14ac:dyDescent="0.35">
      <c r="B47" s="1538"/>
      <c r="C47" s="448">
        <v>33</v>
      </c>
      <c r="D47" s="397" t="s">
        <v>1667</v>
      </c>
      <c r="E47" s="448">
        <v>100</v>
      </c>
      <c r="F47" s="448">
        <v>20</v>
      </c>
    </row>
    <row r="48" spans="2:6" x14ac:dyDescent="0.35">
      <c r="B48" s="1539"/>
      <c r="C48" s="451">
        <v>34</v>
      </c>
      <c r="D48" s="398" t="s">
        <v>1668</v>
      </c>
      <c r="E48" s="452" t="s">
        <v>3241</v>
      </c>
      <c r="F48" s="400">
        <v>30</v>
      </c>
    </row>
    <row r="49" spans="2:6" x14ac:dyDescent="0.35">
      <c r="B49" s="1534" t="s">
        <v>1535</v>
      </c>
      <c r="C49" s="453">
        <v>35</v>
      </c>
      <c r="D49" s="395" t="s">
        <v>1669</v>
      </c>
      <c r="E49" s="449" t="s">
        <v>3233</v>
      </c>
      <c r="F49" s="448">
        <v>50</v>
      </c>
    </row>
    <row r="50" spans="2:6" x14ac:dyDescent="0.35">
      <c r="B50" s="1536"/>
      <c r="C50" s="450">
        <v>36</v>
      </c>
      <c r="D50" s="397" t="s">
        <v>1670</v>
      </c>
      <c r="E50" s="449" t="s">
        <v>3242</v>
      </c>
      <c r="F50" s="448">
        <v>70</v>
      </c>
    </row>
    <row r="51" spans="2:6" x14ac:dyDescent="0.35">
      <c r="B51" s="1536"/>
      <c r="C51" s="448">
        <v>37</v>
      </c>
      <c r="D51" s="397" t="s">
        <v>1671</v>
      </c>
      <c r="E51" s="448">
        <v>10</v>
      </c>
      <c r="F51" s="448">
        <v>5</v>
      </c>
    </row>
    <row r="52" spans="2:6" x14ac:dyDescent="0.35">
      <c r="B52" s="1536"/>
      <c r="C52" s="448">
        <v>38</v>
      </c>
      <c r="D52" s="397" t="s">
        <v>1672</v>
      </c>
      <c r="E52" s="449" t="s">
        <v>3233</v>
      </c>
      <c r="F52" s="448">
        <v>10</v>
      </c>
    </row>
    <row r="53" spans="2:6" x14ac:dyDescent="0.35">
      <c r="B53" s="1536"/>
      <c r="C53" s="448">
        <v>39</v>
      </c>
      <c r="D53" s="397" t="s">
        <v>1673</v>
      </c>
      <c r="E53" s="449" t="s">
        <v>3234</v>
      </c>
      <c r="F53" s="448">
        <v>60</v>
      </c>
    </row>
    <row r="54" spans="2:6" x14ac:dyDescent="0.35">
      <c r="B54" s="1536"/>
      <c r="C54" s="450">
        <v>40</v>
      </c>
      <c r="D54" s="397" t="s">
        <v>1674</v>
      </c>
      <c r="E54" s="448">
        <v>100</v>
      </c>
      <c r="F54" s="448">
        <v>200</v>
      </c>
    </row>
    <row r="55" spans="2:6" x14ac:dyDescent="0.35">
      <c r="B55" s="1536"/>
      <c r="C55" s="450">
        <v>41</v>
      </c>
      <c r="D55" s="397" t="s">
        <v>1675</v>
      </c>
      <c r="E55" s="448">
        <v>75</v>
      </c>
      <c r="F55" s="448">
        <v>100</v>
      </c>
    </row>
    <row r="56" spans="2:6" x14ac:dyDescent="0.35">
      <c r="B56" s="1536"/>
      <c r="C56" s="450">
        <v>42</v>
      </c>
      <c r="D56" s="397" t="s">
        <v>1676</v>
      </c>
      <c r="E56" s="449" t="s">
        <v>3243</v>
      </c>
      <c r="F56" s="448">
        <v>65</v>
      </c>
    </row>
    <row r="57" spans="2:6" x14ac:dyDescent="0.35">
      <c r="B57" s="1535"/>
      <c r="C57" s="400">
        <v>43</v>
      </c>
      <c r="D57" s="398" t="s">
        <v>68</v>
      </c>
      <c r="E57" s="452" t="s">
        <v>3244</v>
      </c>
      <c r="F57" s="400">
        <v>15</v>
      </c>
    </row>
    <row r="58" spans="2:6" x14ac:dyDescent="0.35">
      <c r="B58" s="1534" t="s">
        <v>1534</v>
      </c>
      <c r="C58" s="454">
        <v>44</v>
      </c>
      <c r="D58" s="395" t="s">
        <v>1677</v>
      </c>
      <c r="E58" s="449" t="s">
        <v>3245</v>
      </c>
      <c r="F58" s="448">
        <v>25</v>
      </c>
    </row>
    <row r="59" spans="2:6" x14ac:dyDescent="0.35">
      <c r="B59" s="1536"/>
      <c r="C59" s="448">
        <v>45</v>
      </c>
      <c r="D59" s="397" t="s">
        <v>1678</v>
      </c>
      <c r="E59" s="448" t="s">
        <v>1691</v>
      </c>
      <c r="F59" s="448">
        <v>20</v>
      </c>
    </row>
    <row r="60" spans="2:6" x14ac:dyDescent="0.35">
      <c r="B60" s="1536"/>
      <c r="C60" s="450">
        <v>46</v>
      </c>
      <c r="D60" s="397" t="s">
        <v>1679</v>
      </c>
      <c r="E60" s="448" t="s">
        <v>1691</v>
      </c>
      <c r="F60" s="448">
        <v>20</v>
      </c>
    </row>
    <row r="61" spans="2:6" x14ac:dyDescent="0.35">
      <c r="B61" s="1536"/>
      <c r="C61" s="450">
        <v>47</v>
      </c>
      <c r="D61" s="397" t="s">
        <v>1680</v>
      </c>
      <c r="E61" s="449" t="s">
        <v>3246</v>
      </c>
      <c r="F61" s="448">
        <v>20</v>
      </c>
    </row>
    <row r="62" spans="2:6" x14ac:dyDescent="0.35">
      <c r="B62" s="1536"/>
      <c r="C62" s="450">
        <v>48</v>
      </c>
      <c r="D62" s="397" t="s">
        <v>1681</v>
      </c>
      <c r="E62" s="449" t="s">
        <v>3233</v>
      </c>
      <c r="F62" s="448">
        <v>10</v>
      </c>
    </row>
    <row r="63" spans="2:6" x14ac:dyDescent="0.35">
      <c r="B63" s="1536"/>
      <c r="C63" s="448">
        <v>49</v>
      </c>
      <c r="D63" s="397" t="s">
        <v>1682</v>
      </c>
      <c r="E63" s="449" t="s">
        <v>3247</v>
      </c>
      <c r="F63" s="448">
        <v>25</v>
      </c>
    </row>
    <row r="64" spans="2:6" x14ac:dyDescent="0.35">
      <c r="B64" s="1536"/>
      <c r="C64" s="448">
        <v>50</v>
      </c>
      <c r="D64" s="397" t="s">
        <v>1683</v>
      </c>
      <c r="E64" s="449" t="s">
        <v>3247</v>
      </c>
      <c r="F64" s="448">
        <v>30</v>
      </c>
    </row>
    <row r="65" spans="2:6" x14ac:dyDescent="0.35">
      <c r="B65" s="1536"/>
      <c r="C65" s="448">
        <v>51</v>
      </c>
      <c r="D65" s="397" t="s">
        <v>1684</v>
      </c>
      <c r="E65" s="448">
        <v>15</v>
      </c>
      <c r="F65" s="448">
        <v>15</v>
      </c>
    </row>
    <row r="66" spans="2:6" x14ac:dyDescent="0.35">
      <c r="B66" s="1536"/>
      <c r="C66" s="450">
        <v>52</v>
      </c>
      <c r="D66" s="397" t="s">
        <v>1685</v>
      </c>
      <c r="E66" s="448">
        <v>5</v>
      </c>
      <c r="F66" s="448">
        <v>30</v>
      </c>
    </row>
    <row r="67" spans="2:6" x14ac:dyDescent="0.35">
      <c r="B67" s="1536"/>
      <c r="C67" s="450">
        <v>53</v>
      </c>
      <c r="D67" s="397" t="s">
        <v>1686</v>
      </c>
      <c r="E67" s="448">
        <v>5</v>
      </c>
      <c r="F67" s="448">
        <v>10</v>
      </c>
    </row>
    <row r="68" spans="2:6" x14ac:dyDescent="0.35">
      <c r="B68" s="1536"/>
      <c r="C68" s="450">
        <v>54</v>
      </c>
      <c r="D68" s="397" t="s">
        <v>1687</v>
      </c>
      <c r="E68" s="449" t="s">
        <v>3233</v>
      </c>
      <c r="F68" s="448">
        <v>15</v>
      </c>
    </row>
    <row r="69" spans="2:6" x14ac:dyDescent="0.35">
      <c r="B69" s="1536"/>
      <c r="C69" s="448">
        <v>55</v>
      </c>
      <c r="D69" s="397" t="s">
        <v>1688</v>
      </c>
      <c r="E69" s="449" t="s">
        <v>3248</v>
      </c>
      <c r="F69" s="448">
        <v>15</v>
      </c>
    </row>
    <row r="70" spans="2:6" x14ac:dyDescent="0.35">
      <c r="B70" s="1536"/>
      <c r="C70" s="448">
        <v>56</v>
      </c>
      <c r="D70" s="397" t="s">
        <v>1689</v>
      </c>
      <c r="E70" s="449" t="s">
        <v>3233</v>
      </c>
      <c r="F70" s="448">
        <v>40</v>
      </c>
    </row>
    <row r="71" spans="2:6" x14ac:dyDescent="0.35">
      <c r="B71" s="1536"/>
      <c r="C71" s="448">
        <v>57</v>
      </c>
      <c r="D71" s="397" t="s">
        <v>1640</v>
      </c>
      <c r="E71" s="449" t="s">
        <v>3249</v>
      </c>
      <c r="F71" s="448">
        <v>30</v>
      </c>
    </row>
    <row r="72" spans="2:6" x14ac:dyDescent="0.35">
      <c r="B72" s="1535"/>
      <c r="C72" s="451">
        <v>58</v>
      </c>
      <c r="D72" s="398" t="s">
        <v>1690</v>
      </c>
      <c r="E72" s="452" t="s">
        <v>3235</v>
      </c>
      <c r="F72" s="400">
        <v>15</v>
      </c>
    </row>
    <row r="73" spans="2:6" x14ac:dyDescent="0.35">
      <c r="B73" s="455" t="s">
        <v>1704</v>
      </c>
      <c r="C73" s="456"/>
    </row>
  </sheetData>
  <mergeCells count="7">
    <mergeCell ref="H8:J9"/>
    <mergeCell ref="E13:E14"/>
    <mergeCell ref="F13:F14"/>
    <mergeCell ref="B58:B72"/>
    <mergeCell ref="B49:B57"/>
    <mergeCell ref="B43:B48"/>
    <mergeCell ref="B15:B42"/>
  </mergeCells>
  <hyperlinks>
    <hyperlink ref="A1" location="'C1'!A1" display="Regresar "/>
    <hyperlink ref="G1" location="'HM 1.1.2.f'!A1" display="Ver metadato "/>
  </hyperlinks>
  <pageMargins left="0.7" right="0.7" top="0.75" bottom="0.75" header="0.3" footer="0.3"/>
  <pageSetup orientation="portrait" horizontalDpi="90" verticalDpi="90"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6">
    <tabColor theme="8" tint="-0.499984740745262"/>
    <pageSetUpPr fitToPage="1"/>
  </sheetPr>
  <dimension ref="A1:Z670"/>
  <sheetViews>
    <sheetView showGridLines="0" zoomScale="90" zoomScaleNormal="90" workbookViewId="0"/>
  </sheetViews>
  <sheetFormatPr baseColWidth="10" defaultColWidth="12" defaultRowHeight="14.5" x14ac:dyDescent="0.35"/>
  <cols>
    <col min="1" max="1" width="12.1796875" style="406" customWidth="1"/>
    <col min="2" max="2" width="31.81640625" style="406" customWidth="1"/>
    <col min="3" max="3" width="39.54296875" style="406" customWidth="1"/>
    <col min="4" max="4" width="35.81640625" style="406" customWidth="1"/>
    <col min="5" max="5" width="26.81640625" style="406" customWidth="1"/>
    <col min="6" max="6" width="26" style="406" customWidth="1"/>
    <col min="7" max="7" width="22.453125" style="406" customWidth="1"/>
    <col min="8" max="8" width="16.81640625" style="406" customWidth="1"/>
    <col min="9" max="9" width="17" style="406" customWidth="1"/>
    <col min="10" max="10" width="22.81640625" style="406" customWidth="1"/>
    <col min="11" max="16384" width="12" style="406"/>
  </cols>
  <sheetData>
    <row r="1" spans="1:26" s="115" customFormat="1" ht="15.5" x14ac:dyDescent="0.35">
      <c r="A1" s="23" t="s">
        <v>32</v>
      </c>
      <c r="B1" s="403"/>
      <c r="C1" s="403"/>
      <c r="D1" s="403"/>
      <c r="E1" s="403"/>
      <c r="F1" s="403"/>
      <c r="G1" s="403"/>
      <c r="H1" s="403"/>
      <c r="I1" s="403"/>
      <c r="J1" s="403"/>
      <c r="K1" s="403"/>
      <c r="L1" s="403"/>
      <c r="M1" s="403"/>
      <c r="N1" s="403"/>
      <c r="O1" s="403"/>
      <c r="P1" s="403"/>
      <c r="Q1" s="403"/>
      <c r="R1" s="403"/>
      <c r="S1" s="403"/>
      <c r="T1" s="403"/>
      <c r="U1" s="403"/>
      <c r="V1" s="403"/>
      <c r="W1" s="403"/>
      <c r="X1" s="403"/>
      <c r="Y1" s="403"/>
      <c r="Z1" s="403"/>
    </row>
    <row r="2" spans="1:26" s="115" customFormat="1"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s="658" customFormat="1"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s="658" customFormat="1"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s="658" customFormat="1"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s="658" customFormat="1"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23.5" x14ac:dyDescent="0.35">
      <c r="B7" s="1516"/>
      <c r="C7" s="1516"/>
      <c r="D7" s="1516"/>
      <c r="F7" s="407"/>
      <c r="G7" s="407"/>
    </row>
    <row r="8" spans="1:26" x14ac:dyDescent="0.35">
      <c r="B8" s="408" t="s">
        <v>260</v>
      </c>
      <c r="C8" s="1509" t="s">
        <v>261</v>
      </c>
      <c r="D8" s="1509"/>
      <c r="E8" s="1509"/>
      <c r="F8" s="1509"/>
      <c r="G8" s="1509"/>
    </row>
    <row r="9" spans="1:26" ht="29" x14ac:dyDescent="0.35">
      <c r="B9" s="408" t="s">
        <v>262</v>
      </c>
      <c r="C9" s="1509" t="s">
        <v>3127</v>
      </c>
      <c r="D9" s="1509"/>
      <c r="E9" s="1509"/>
      <c r="F9" s="1509"/>
      <c r="G9" s="1509"/>
    </row>
    <row r="10" spans="1:26" x14ac:dyDescent="0.35">
      <c r="B10" s="1517" t="s">
        <v>263</v>
      </c>
      <c r="C10" s="409" t="s">
        <v>264</v>
      </c>
      <c r="D10" s="409" t="s">
        <v>265</v>
      </c>
      <c r="E10" s="409" t="s">
        <v>266</v>
      </c>
      <c r="F10" s="410" t="s">
        <v>267</v>
      </c>
      <c r="G10" s="410" t="s">
        <v>268</v>
      </c>
    </row>
    <row r="11" spans="1:26" ht="47.9" customHeight="1" x14ac:dyDescent="0.35">
      <c r="B11" s="1518"/>
      <c r="C11" s="411" t="s">
        <v>317</v>
      </c>
      <c r="D11" s="411" t="s">
        <v>318</v>
      </c>
      <c r="E11" s="411" t="s">
        <v>325</v>
      </c>
      <c r="F11" s="412" t="s">
        <v>448</v>
      </c>
      <c r="G11" s="412" t="s">
        <v>2347</v>
      </c>
    </row>
    <row r="12" spans="1:26" ht="17.25" customHeight="1" x14ac:dyDescent="0.35">
      <c r="B12" s="1518"/>
      <c r="C12" s="411"/>
      <c r="D12" s="411"/>
      <c r="E12" s="411"/>
      <c r="F12" s="412" t="s">
        <v>274</v>
      </c>
      <c r="G12" s="412"/>
    </row>
    <row r="13" spans="1:26" ht="17.25" customHeight="1" x14ac:dyDescent="0.35">
      <c r="B13" s="1519"/>
      <c r="C13" s="411"/>
      <c r="D13" s="411"/>
      <c r="E13" s="411"/>
      <c r="F13" s="412" t="s">
        <v>274</v>
      </c>
      <c r="G13" s="412"/>
    </row>
    <row r="14" spans="1:26" x14ac:dyDescent="0.35">
      <c r="B14" s="413" t="s">
        <v>275</v>
      </c>
      <c r="C14" s="1509" t="s">
        <v>2</v>
      </c>
      <c r="D14" s="1509"/>
      <c r="E14" s="1509"/>
      <c r="F14" s="1509"/>
      <c r="G14" s="1509"/>
    </row>
    <row r="15" spans="1:26" x14ac:dyDescent="0.35">
      <c r="B15" s="408" t="s">
        <v>276</v>
      </c>
      <c r="C15" s="1509" t="s">
        <v>2239</v>
      </c>
      <c r="D15" s="1509"/>
      <c r="E15" s="1509"/>
      <c r="F15" s="1509"/>
      <c r="G15" s="1509"/>
    </row>
    <row r="16" spans="1:26" ht="33.75" customHeight="1" x14ac:dyDescent="0.35">
      <c r="B16" s="408" t="s">
        <v>277</v>
      </c>
      <c r="C16" s="1509" t="s">
        <v>3250</v>
      </c>
      <c r="D16" s="1509"/>
      <c r="E16" s="1509"/>
      <c r="F16" s="1509"/>
      <c r="G16" s="1509"/>
    </row>
    <row r="17" spans="2:9" x14ac:dyDescent="0.35">
      <c r="B17" s="408" t="s">
        <v>278</v>
      </c>
      <c r="C17" s="1509" t="s">
        <v>334</v>
      </c>
      <c r="D17" s="1509"/>
      <c r="E17" s="1509"/>
      <c r="F17" s="1509"/>
      <c r="G17" s="1509"/>
    </row>
    <row r="18" spans="2:9" x14ac:dyDescent="0.35">
      <c r="B18" s="408" t="s">
        <v>280</v>
      </c>
      <c r="C18" s="1509" t="s">
        <v>3251</v>
      </c>
      <c r="D18" s="1509"/>
      <c r="E18" s="1509"/>
      <c r="F18" s="1509"/>
      <c r="G18" s="1509"/>
    </row>
    <row r="19" spans="2:9" ht="36.75" customHeight="1" x14ac:dyDescent="0.35">
      <c r="B19" s="408" t="s">
        <v>281</v>
      </c>
      <c r="C19" s="1509" t="s">
        <v>3252</v>
      </c>
      <c r="D19" s="1509"/>
      <c r="E19" s="1509"/>
      <c r="F19" s="1509"/>
      <c r="G19" s="1509"/>
    </row>
    <row r="20" spans="2:9" ht="50.25" customHeight="1" x14ac:dyDescent="0.35">
      <c r="B20" s="408" t="s">
        <v>282</v>
      </c>
      <c r="C20" s="1509" t="s">
        <v>3253</v>
      </c>
      <c r="D20" s="1509"/>
      <c r="E20" s="1509"/>
      <c r="F20" s="1509"/>
      <c r="G20" s="1509"/>
    </row>
    <row r="21" spans="2:9" ht="55.5" customHeight="1" x14ac:dyDescent="0.35">
      <c r="B21" s="408" t="s">
        <v>283</v>
      </c>
      <c r="C21" s="414" t="s">
        <v>3222</v>
      </c>
      <c r="D21" s="415" t="s">
        <v>3142</v>
      </c>
      <c r="E21" s="1521" t="s">
        <v>3254</v>
      </c>
      <c r="F21" s="1522"/>
      <c r="G21" s="1523"/>
    </row>
    <row r="22" spans="2:9" ht="29" x14ac:dyDescent="0.35">
      <c r="B22" s="408" t="s">
        <v>285</v>
      </c>
      <c r="C22" s="1509" t="s">
        <v>2239</v>
      </c>
      <c r="D22" s="1509"/>
      <c r="E22" s="1509"/>
      <c r="F22" s="1509"/>
      <c r="G22" s="1509"/>
    </row>
    <row r="23" spans="2:9" ht="36.75" customHeight="1" x14ac:dyDescent="0.35">
      <c r="B23" s="408" t="s">
        <v>286</v>
      </c>
      <c r="C23" s="1509"/>
      <c r="D23" s="1509"/>
      <c r="E23" s="1509"/>
      <c r="F23" s="1509"/>
      <c r="G23" s="1509"/>
    </row>
    <row r="24" spans="2:9" x14ac:dyDescent="0.35">
      <c r="B24" s="1524"/>
      <c r="C24" s="1524"/>
      <c r="D24" s="1524"/>
      <c r="E24" s="416"/>
      <c r="F24" s="417"/>
      <c r="G24" s="417"/>
    </row>
    <row r="25" spans="2:9" ht="21" x14ac:dyDescent="0.35">
      <c r="B25" s="1525" t="s">
        <v>287</v>
      </c>
      <c r="C25" s="1525"/>
      <c r="D25" s="1525"/>
      <c r="E25" s="1525"/>
      <c r="F25" s="1525"/>
      <c r="G25" s="1525"/>
    </row>
    <row r="26" spans="2:9" ht="21" x14ac:dyDescent="0.35">
      <c r="B26" s="418"/>
      <c r="C26" s="418"/>
      <c r="D26" s="418"/>
      <c r="E26" s="416"/>
      <c r="F26" s="416"/>
      <c r="G26" s="416"/>
      <c r="I26" s="406" t="s">
        <v>288</v>
      </c>
    </row>
    <row r="27" spans="2:9" ht="51" customHeight="1" x14ac:dyDescent="0.35">
      <c r="B27" s="408" t="s">
        <v>289</v>
      </c>
      <c r="C27" s="1509" t="s">
        <v>3144</v>
      </c>
      <c r="D27" s="1509"/>
      <c r="E27" s="1509"/>
      <c r="F27" s="1509"/>
      <c r="G27" s="1509"/>
    </row>
    <row r="28" spans="2:9" ht="67.5" customHeight="1" x14ac:dyDescent="0.35">
      <c r="B28" s="408" t="s">
        <v>290</v>
      </c>
      <c r="C28" s="1509" t="s">
        <v>3145</v>
      </c>
      <c r="D28" s="1509"/>
      <c r="E28" s="1509"/>
      <c r="F28" s="1509"/>
      <c r="G28" s="1509"/>
    </row>
    <row r="29" spans="2:9" x14ac:dyDescent="0.35">
      <c r="B29" s="408" t="s">
        <v>291</v>
      </c>
      <c r="C29" s="1509" t="s">
        <v>362</v>
      </c>
      <c r="D29" s="1509"/>
      <c r="E29" s="1509"/>
      <c r="F29" s="1509"/>
      <c r="G29" s="1509"/>
    </row>
    <row r="30" spans="2:9" ht="46.5" customHeight="1" x14ac:dyDescent="0.35">
      <c r="B30" s="408" t="s">
        <v>293</v>
      </c>
      <c r="C30" s="1520" t="s">
        <v>323</v>
      </c>
      <c r="D30" s="1520"/>
      <c r="E30" s="1520"/>
      <c r="F30" s="1520"/>
      <c r="G30" s="1520"/>
    </row>
    <row r="31" spans="2:9" x14ac:dyDescent="0.35">
      <c r="B31" s="1526"/>
      <c r="C31" s="1526"/>
      <c r="D31" s="1526"/>
      <c r="E31" s="416"/>
      <c r="F31" s="416"/>
      <c r="G31" s="416"/>
    </row>
    <row r="32" spans="2:9" ht="21" x14ac:dyDescent="0.35">
      <c r="B32" s="1525" t="s">
        <v>295</v>
      </c>
      <c r="C32" s="1525"/>
      <c r="D32" s="1525"/>
      <c r="E32" s="1525"/>
      <c r="F32" s="1525"/>
      <c r="G32" s="1525"/>
    </row>
    <row r="33" spans="2:10" x14ac:dyDescent="0.35">
      <c r="B33" s="1524"/>
      <c r="C33" s="1524"/>
      <c r="D33" s="1524"/>
      <c r="E33" s="416"/>
      <c r="F33" s="416"/>
      <c r="G33" s="416"/>
    </row>
    <row r="34" spans="2:10" ht="29.25" customHeight="1" x14ac:dyDescent="0.35">
      <c r="B34" s="408" t="s">
        <v>296</v>
      </c>
      <c r="C34" s="1509" t="s">
        <v>3146</v>
      </c>
      <c r="D34" s="1509"/>
      <c r="E34" s="1509"/>
      <c r="F34" s="1509"/>
      <c r="G34" s="1509"/>
    </row>
    <row r="35" spans="2:10" ht="29.25" customHeight="1" x14ac:dyDescent="0.35">
      <c r="B35" s="408" t="s">
        <v>297</v>
      </c>
      <c r="C35" s="1509" t="s">
        <v>3147</v>
      </c>
      <c r="D35" s="1509"/>
      <c r="E35" s="1509"/>
      <c r="F35" s="1509"/>
      <c r="G35" s="1509"/>
    </row>
    <row r="36" spans="2:10" ht="29.25" customHeight="1" x14ac:dyDescent="0.35">
      <c r="B36" s="408" t="s">
        <v>298</v>
      </c>
      <c r="C36" s="1509" t="s">
        <v>3148</v>
      </c>
      <c r="D36" s="1509"/>
      <c r="E36" s="1509"/>
      <c r="F36" s="1509"/>
      <c r="G36" s="1509"/>
    </row>
    <row r="37" spans="2:10" ht="29.25" customHeight="1" x14ac:dyDescent="0.35">
      <c r="B37" s="408" t="s">
        <v>299</v>
      </c>
      <c r="C37" s="1509" t="s">
        <v>3149</v>
      </c>
      <c r="D37" s="1509"/>
      <c r="E37" s="1509"/>
      <c r="F37" s="1509"/>
      <c r="G37" s="1509"/>
      <c r="J37" s="416"/>
    </row>
    <row r="38" spans="2:10" ht="29.25" customHeight="1" x14ac:dyDescent="0.35">
      <c r="B38" s="408" t="s">
        <v>300</v>
      </c>
      <c r="C38" s="1527" t="s">
        <v>1873</v>
      </c>
      <c r="D38" s="1509"/>
      <c r="E38" s="1509"/>
      <c r="F38" s="1509"/>
      <c r="G38" s="1509"/>
    </row>
    <row r="39" spans="2:10" ht="29.25" customHeight="1" x14ac:dyDescent="0.35">
      <c r="B39" s="408" t="s">
        <v>301</v>
      </c>
      <c r="C39" s="1509" t="s">
        <v>3150</v>
      </c>
      <c r="D39" s="1509"/>
      <c r="E39" s="1509"/>
      <c r="F39" s="1509"/>
      <c r="G39" s="1509"/>
    </row>
    <row r="40" spans="2:10" x14ac:dyDescent="0.35">
      <c r="B40" s="1526"/>
      <c r="C40" s="1526"/>
      <c r="D40" s="1526"/>
      <c r="E40" s="416"/>
      <c r="F40" s="417"/>
      <c r="G40" s="417"/>
    </row>
    <row r="41" spans="2:10" ht="21" x14ac:dyDescent="0.35">
      <c r="B41" s="1528" t="s">
        <v>302</v>
      </c>
      <c r="C41" s="1528"/>
      <c r="D41" s="1528"/>
      <c r="E41" s="1528"/>
      <c r="F41" s="1528"/>
      <c r="G41" s="1528"/>
    </row>
    <row r="42" spans="2:10" ht="21" x14ac:dyDescent="0.35">
      <c r="B42" s="419"/>
      <c r="C42" s="419"/>
      <c r="D42" s="419"/>
      <c r="E42" s="416"/>
      <c r="F42" s="416"/>
      <c r="G42" s="416"/>
    </row>
    <row r="43" spans="2:10" ht="29" x14ac:dyDescent="0.35">
      <c r="B43" s="408" t="s">
        <v>303</v>
      </c>
      <c r="C43" s="1509" t="s">
        <v>3151</v>
      </c>
      <c r="D43" s="1509"/>
      <c r="E43" s="1509"/>
      <c r="F43" s="1509"/>
      <c r="G43" s="1509"/>
    </row>
    <row r="44" spans="2:10" ht="82.5" customHeight="1" x14ac:dyDescent="0.35">
      <c r="B44" s="408" t="s">
        <v>304</v>
      </c>
      <c r="C44" s="1509" t="s">
        <v>2239</v>
      </c>
      <c r="D44" s="1509"/>
      <c r="E44" s="1509"/>
      <c r="F44" s="1509"/>
      <c r="G44" s="1509"/>
    </row>
    <row r="45" spans="2:10" ht="75.75" customHeight="1" x14ac:dyDescent="0.35">
      <c r="B45" s="408" t="s">
        <v>305</v>
      </c>
      <c r="C45" s="1509" t="s">
        <v>2239</v>
      </c>
      <c r="D45" s="1509"/>
      <c r="E45" s="1509"/>
      <c r="F45" s="1509"/>
      <c r="G45" s="1509"/>
    </row>
    <row r="46" spans="2:10" x14ac:dyDescent="0.35">
      <c r="B46" s="420"/>
      <c r="C46" s="421"/>
      <c r="D46" s="422"/>
      <c r="E46" s="416"/>
      <c r="F46" s="416"/>
      <c r="G46" s="416"/>
    </row>
    <row r="47" spans="2:10" ht="21" x14ac:dyDescent="0.35">
      <c r="B47" s="1528" t="s">
        <v>306</v>
      </c>
      <c r="C47" s="1528"/>
      <c r="D47" s="1528"/>
      <c r="E47" s="1528"/>
      <c r="F47" s="1528"/>
      <c r="G47" s="1528"/>
    </row>
    <row r="48" spans="2:10" x14ac:dyDescent="0.35">
      <c r="B48" s="423"/>
      <c r="C48" s="423"/>
      <c r="D48" s="423"/>
      <c r="E48" s="416"/>
      <c r="F48" s="416"/>
      <c r="G48" s="424"/>
    </row>
    <row r="49" spans="2:7" x14ac:dyDescent="0.35">
      <c r="B49" s="425" t="s">
        <v>307</v>
      </c>
      <c r="C49" s="1529" t="s">
        <v>3152</v>
      </c>
      <c r="D49" s="1529"/>
      <c r="E49" s="1529"/>
      <c r="F49" s="1529"/>
      <c r="G49" s="1529"/>
    </row>
    <row r="50" spans="2:7" x14ac:dyDescent="0.35">
      <c r="B50" s="425" t="s">
        <v>308</v>
      </c>
      <c r="C50" s="1529" t="s">
        <v>3153</v>
      </c>
      <c r="D50" s="1529"/>
      <c r="E50" s="1529"/>
      <c r="F50" s="1529"/>
      <c r="G50" s="1529"/>
    </row>
    <row r="51" spans="2:7" x14ac:dyDescent="0.35">
      <c r="B51" s="425" t="s">
        <v>309</v>
      </c>
      <c r="C51" s="1529" t="s">
        <v>3154</v>
      </c>
      <c r="D51" s="1529"/>
      <c r="E51" s="1529"/>
      <c r="F51" s="1529"/>
      <c r="G51" s="1529"/>
    </row>
    <row r="52" spans="2:7" x14ac:dyDescent="0.35">
      <c r="B52" s="425" t="s">
        <v>310</v>
      </c>
      <c r="C52" s="1529" t="s">
        <v>3155</v>
      </c>
      <c r="D52" s="1529"/>
      <c r="E52" s="1529"/>
      <c r="F52" s="1529"/>
      <c r="G52" s="1529"/>
    </row>
    <row r="53" spans="2:7" x14ac:dyDescent="0.35">
      <c r="B53" s="416"/>
      <c r="C53" s="416"/>
      <c r="D53" s="416"/>
      <c r="E53" s="416"/>
      <c r="F53" s="416"/>
      <c r="G53" s="416"/>
    </row>
    <row r="112" spans="2:6" hidden="1" x14ac:dyDescent="0.35">
      <c r="B112" s="1530" t="s">
        <v>263</v>
      </c>
      <c r="C112" s="1530"/>
      <c r="D112" s="1530"/>
      <c r="E112" s="1530"/>
      <c r="F112" s="1530"/>
    </row>
    <row r="113" spans="1:12" ht="29" hidden="1" x14ac:dyDescent="0.35">
      <c r="A113" s="426" t="s">
        <v>313</v>
      </c>
      <c r="B113" s="426" t="s">
        <v>264</v>
      </c>
      <c r="C113" s="426" t="s">
        <v>265</v>
      </c>
      <c r="D113" s="426" t="s">
        <v>266</v>
      </c>
      <c r="E113" s="427" t="s">
        <v>314</v>
      </c>
      <c r="F113" s="427" t="s">
        <v>268</v>
      </c>
      <c r="G113" s="426" t="s">
        <v>275</v>
      </c>
      <c r="H113" s="426" t="s">
        <v>278</v>
      </c>
      <c r="I113" s="426" t="s">
        <v>315</v>
      </c>
      <c r="J113" s="426" t="s">
        <v>293</v>
      </c>
      <c r="K113" s="416"/>
      <c r="L113" s="416"/>
    </row>
    <row r="114" spans="1:12" hidden="1" x14ac:dyDescent="0.35">
      <c r="A114" s="406" t="s">
        <v>316</v>
      </c>
      <c r="B114" s="428" t="s">
        <v>317</v>
      </c>
      <c r="C114" s="428" t="s">
        <v>318</v>
      </c>
      <c r="D114" s="428" t="s">
        <v>86</v>
      </c>
      <c r="E114" s="428" t="s">
        <v>2261</v>
      </c>
      <c r="F114" s="406" t="s">
        <v>2262</v>
      </c>
      <c r="G114" s="406" t="s">
        <v>2</v>
      </c>
      <c r="H114" s="406" t="s">
        <v>321</v>
      </c>
      <c r="I114" s="406" t="s">
        <v>322</v>
      </c>
      <c r="J114" s="406" t="s">
        <v>323</v>
      </c>
    </row>
    <row r="115" spans="1:12" hidden="1" x14ac:dyDescent="0.35">
      <c r="A115" s="406" t="s">
        <v>261</v>
      </c>
      <c r="B115" s="428" t="s">
        <v>47</v>
      </c>
      <c r="C115" s="428" t="s">
        <v>324</v>
      </c>
      <c r="D115" s="428" t="s">
        <v>325</v>
      </c>
      <c r="E115" s="428" t="s">
        <v>2263</v>
      </c>
      <c r="F115" s="406" t="s">
        <v>2264</v>
      </c>
      <c r="G115" s="406" t="s">
        <v>0</v>
      </c>
      <c r="H115" s="406" t="s">
        <v>279</v>
      </c>
      <c r="I115" s="406" t="s">
        <v>328</v>
      </c>
      <c r="J115" s="406" t="s">
        <v>294</v>
      </c>
    </row>
    <row r="116" spans="1:12" hidden="1" x14ac:dyDescent="0.35">
      <c r="B116" s="428" t="s">
        <v>25</v>
      </c>
      <c r="C116" s="428" t="s">
        <v>329</v>
      </c>
      <c r="D116" s="428" t="s">
        <v>330</v>
      </c>
      <c r="E116" s="428" t="s">
        <v>2265</v>
      </c>
      <c r="F116" s="406" t="s">
        <v>2266</v>
      </c>
      <c r="G116" s="406" t="s">
        <v>333</v>
      </c>
      <c r="H116" s="406" t="s">
        <v>334</v>
      </c>
      <c r="I116" s="406" t="s">
        <v>335</v>
      </c>
    </row>
    <row r="117" spans="1:12" hidden="1" x14ac:dyDescent="0.35">
      <c r="B117" s="428" t="s">
        <v>2267</v>
      </c>
      <c r="C117" s="428" t="s">
        <v>270</v>
      </c>
      <c r="D117" s="428" t="s">
        <v>337</v>
      </c>
      <c r="E117" s="428" t="s">
        <v>2268</v>
      </c>
      <c r="F117" s="406" t="s">
        <v>2269</v>
      </c>
      <c r="H117" s="406" t="s">
        <v>339</v>
      </c>
      <c r="I117" s="406" t="s">
        <v>340</v>
      </c>
    </row>
    <row r="118" spans="1:12" hidden="1" x14ac:dyDescent="0.35">
      <c r="B118" s="428" t="s">
        <v>341</v>
      </c>
      <c r="C118" s="428" t="s">
        <v>342</v>
      </c>
      <c r="D118" s="428" t="s">
        <v>343</v>
      </c>
      <c r="E118" s="428" t="s">
        <v>2270</v>
      </c>
      <c r="F118" s="406" t="s">
        <v>2271</v>
      </c>
      <c r="H118" s="406" t="s">
        <v>346</v>
      </c>
      <c r="I118" s="406" t="s">
        <v>292</v>
      </c>
    </row>
    <row r="119" spans="1:12" hidden="1" x14ac:dyDescent="0.35">
      <c r="B119" s="428" t="s">
        <v>347</v>
      </c>
      <c r="C119" s="428" t="s">
        <v>348</v>
      </c>
      <c r="D119" s="428" t="s">
        <v>349</v>
      </c>
      <c r="E119" s="428" t="s">
        <v>2272</v>
      </c>
      <c r="F119" s="406" t="s">
        <v>1587</v>
      </c>
      <c r="I119" s="406" t="s">
        <v>352</v>
      </c>
    </row>
    <row r="120" spans="1:12" hidden="1" x14ac:dyDescent="0.35">
      <c r="C120" s="428" t="s">
        <v>2273</v>
      </c>
      <c r="D120" s="428" t="s">
        <v>354</v>
      </c>
      <c r="E120" s="428" t="s">
        <v>2274</v>
      </c>
      <c r="F120" s="406" t="s">
        <v>2275</v>
      </c>
      <c r="I120" s="406" t="s">
        <v>357</v>
      </c>
    </row>
    <row r="121" spans="1:12" hidden="1" x14ac:dyDescent="0.35">
      <c r="C121" s="428" t="s">
        <v>358</v>
      </c>
      <c r="D121" s="428" t="s">
        <v>359</v>
      </c>
      <c r="E121" s="428" t="s">
        <v>2276</v>
      </c>
      <c r="F121" s="406" t="s">
        <v>2277</v>
      </c>
      <c r="I121" s="406" t="s">
        <v>362</v>
      </c>
    </row>
    <row r="122" spans="1:12" hidden="1" x14ac:dyDescent="0.35">
      <c r="C122" s="428" t="s">
        <v>48</v>
      </c>
      <c r="D122" s="428" t="s">
        <v>97</v>
      </c>
      <c r="E122" s="428" t="s">
        <v>2278</v>
      </c>
      <c r="F122" s="406" t="s">
        <v>2279</v>
      </c>
    </row>
    <row r="123" spans="1:12" hidden="1" x14ac:dyDescent="0.35">
      <c r="C123" s="428" t="s">
        <v>365</v>
      </c>
      <c r="D123" s="428" t="s">
        <v>2280</v>
      </c>
      <c r="E123" s="428" t="s">
        <v>2281</v>
      </c>
      <c r="F123" s="406" t="s">
        <v>2282</v>
      </c>
    </row>
    <row r="124" spans="1:12" hidden="1" x14ac:dyDescent="0.35">
      <c r="C124" s="428" t="s">
        <v>369</v>
      </c>
      <c r="D124" s="428" t="s">
        <v>370</v>
      </c>
      <c r="E124" s="428" t="s">
        <v>2283</v>
      </c>
      <c r="F124" s="406" t="s">
        <v>2284</v>
      </c>
    </row>
    <row r="125" spans="1:12" hidden="1" x14ac:dyDescent="0.35">
      <c r="C125" s="428" t="s">
        <v>373</v>
      </c>
      <c r="D125" s="428" t="s">
        <v>374</v>
      </c>
      <c r="E125" s="428" t="s">
        <v>2285</v>
      </c>
      <c r="F125" s="406" t="s">
        <v>2286</v>
      </c>
    </row>
    <row r="126" spans="1:12" hidden="1" x14ac:dyDescent="0.35">
      <c r="C126" s="428" t="s">
        <v>377</v>
      </c>
      <c r="D126" s="428" t="s">
        <v>378</v>
      </c>
      <c r="E126" s="428" t="s">
        <v>2287</v>
      </c>
      <c r="F126" s="406" t="s">
        <v>2288</v>
      </c>
    </row>
    <row r="127" spans="1:12" hidden="1" x14ac:dyDescent="0.35">
      <c r="C127" s="428" t="s">
        <v>381</v>
      </c>
      <c r="D127" s="428" t="s">
        <v>2289</v>
      </c>
      <c r="E127" s="428" t="s">
        <v>2290</v>
      </c>
      <c r="F127" s="406" t="s">
        <v>2291</v>
      </c>
    </row>
    <row r="128" spans="1:12" hidden="1" x14ac:dyDescent="0.35">
      <c r="C128" s="428" t="s">
        <v>384</v>
      </c>
      <c r="D128" s="428" t="s">
        <v>2292</v>
      </c>
      <c r="E128" s="428" t="s">
        <v>2293</v>
      </c>
      <c r="F128" s="406" t="s">
        <v>2294</v>
      </c>
    </row>
    <row r="129" spans="3:6" hidden="1" x14ac:dyDescent="0.35">
      <c r="C129" s="428" t="s">
        <v>50</v>
      </c>
      <c r="D129" s="428" t="s">
        <v>388</v>
      </c>
      <c r="E129" s="428" t="s">
        <v>2295</v>
      </c>
      <c r="F129" s="406" t="s">
        <v>2296</v>
      </c>
    </row>
    <row r="130" spans="3:6" hidden="1" x14ac:dyDescent="0.35">
      <c r="C130" s="428" t="s">
        <v>391</v>
      </c>
      <c r="D130" s="428" t="s">
        <v>392</v>
      </c>
      <c r="E130" s="428" t="s">
        <v>2297</v>
      </c>
      <c r="F130" s="406" t="s">
        <v>2298</v>
      </c>
    </row>
    <row r="131" spans="3:6" hidden="1" x14ac:dyDescent="0.35">
      <c r="C131" s="428" t="s">
        <v>395</v>
      </c>
      <c r="D131" s="428" t="s">
        <v>396</v>
      </c>
      <c r="E131" s="428" t="s">
        <v>2299</v>
      </c>
      <c r="F131" s="406" t="s">
        <v>2300</v>
      </c>
    </row>
    <row r="132" spans="3:6" hidden="1" x14ac:dyDescent="0.35">
      <c r="C132" s="428" t="s">
        <v>399</v>
      </c>
      <c r="D132" s="428" t="s">
        <v>400</v>
      </c>
      <c r="E132" s="428" t="s">
        <v>2301</v>
      </c>
      <c r="F132" s="406" t="s">
        <v>2302</v>
      </c>
    </row>
    <row r="133" spans="3:6" hidden="1" x14ac:dyDescent="0.35">
      <c r="C133" s="428" t="s">
        <v>403</v>
      </c>
      <c r="D133" s="428" t="s">
        <v>404</v>
      </c>
      <c r="E133" s="428" t="s">
        <v>2303</v>
      </c>
      <c r="F133" s="406" t="s">
        <v>2304</v>
      </c>
    </row>
    <row r="134" spans="3:6" hidden="1" x14ac:dyDescent="0.35">
      <c r="C134" s="428" t="s">
        <v>407</v>
      </c>
      <c r="D134" s="428" t="s">
        <v>408</v>
      </c>
      <c r="E134" s="428" t="s">
        <v>2305</v>
      </c>
      <c r="F134" s="406" t="s">
        <v>2306</v>
      </c>
    </row>
    <row r="135" spans="3:6" hidden="1" x14ac:dyDescent="0.35">
      <c r="D135" s="428" t="s">
        <v>411</v>
      </c>
      <c r="E135" s="428" t="s">
        <v>2307</v>
      </c>
      <c r="F135" s="406" t="s">
        <v>2308</v>
      </c>
    </row>
    <row r="136" spans="3:6" hidden="1" x14ac:dyDescent="0.35">
      <c r="D136" s="428" t="s">
        <v>414</v>
      </c>
      <c r="E136" s="428" t="s">
        <v>2309</v>
      </c>
      <c r="F136" s="406" t="s">
        <v>394</v>
      </c>
    </row>
    <row r="137" spans="3:6" hidden="1" x14ac:dyDescent="0.35">
      <c r="D137" s="428" t="s">
        <v>417</v>
      </c>
      <c r="E137" s="428" t="s">
        <v>2310</v>
      </c>
      <c r="F137" s="406" t="s">
        <v>2311</v>
      </c>
    </row>
    <row r="138" spans="3:6" hidden="1" x14ac:dyDescent="0.35">
      <c r="D138" s="428" t="s">
        <v>420</v>
      </c>
      <c r="E138" s="428" t="s">
        <v>2312</v>
      </c>
      <c r="F138" s="406" t="s">
        <v>2313</v>
      </c>
    </row>
    <row r="139" spans="3:6" hidden="1" x14ac:dyDescent="0.35">
      <c r="D139" s="428" t="s">
        <v>423</v>
      </c>
      <c r="E139" s="428" t="s">
        <v>2314</v>
      </c>
      <c r="F139" s="406" t="s">
        <v>2315</v>
      </c>
    </row>
    <row r="140" spans="3:6" hidden="1" x14ac:dyDescent="0.35">
      <c r="D140" s="428" t="s">
        <v>425</v>
      </c>
      <c r="E140" s="428" t="s">
        <v>2316</v>
      </c>
      <c r="F140" s="406" t="s">
        <v>2317</v>
      </c>
    </row>
    <row r="141" spans="3:6" hidden="1" x14ac:dyDescent="0.35">
      <c r="D141" s="428" t="s">
        <v>428</v>
      </c>
      <c r="E141" s="428" t="s">
        <v>2318</v>
      </c>
      <c r="F141" s="406" t="s">
        <v>2319</v>
      </c>
    </row>
    <row r="142" spans="3:6" hidden="1" x14ac:dyDescent="0.35">
      <c r="D142" s="428" t="s">
        <v>431</v>
      </c>
      <c r="E142" s="428" t="s">
        <v>2320</v>
      </c>
      <c r="F142" s="406" t="s">
        <v>2321</v>
      </c>
    </row>
    <row r="143" spans="3:6" hidden="1" x14ac:dyDescent="0.35">
      <c r="D143" s="428" t="s">
        <v>433</v>
      </c>
      <c r="E143" s="428" t="s">
        <v>2322</v>
      </c>
      <c r="F143" s="406" t="s">
        <v>413</v>
      </c>
    </row>
    <row r="144" spans="3:6" hidden="1" x14ac:dyDescent="0.35">
      <c r="D144" s="428" t="s">
        <v>53</v>
      </c>
      <c r="E144" s="428" t="s">
        <v>2323</v>
      </c>
      <c r="F144" s="406" t="s">
        <v>2324</v>
      </c>
    </row>
    <row r="145" spans="4:6" hidden="1" x14ac:dyDescent="0.35">
      <c r="D145" s="428" t="s">
        <v>438</v>
      </c>
      <c r="E145" s="428" t="s">
        <v>2325</v>
      </c>
      <c r="F145" s="406" t="s">
        <v>2326</v>
      </c>
    </row>
    <row r="146" spans="4:6" hidden="1" x14ac:dyDescent="0.35">
      <c r="D146" s="428" t="s">
        <v>441</v>
      </c>
      <c r="E146" s="428" t="s">
        <v>2327</v>
      </c>
      <c r="F146" s="406" t="s">
        <v>2328</v>
      </c>
    </row>
    <row r="147" spans="4:6" hidden="1" x14ac:dyDescent="0.35">
      <c r="D147" s="428" t="s">
        <v>444</v>
      </c>
      <c r="E147" s="428" t="s">
        <v>2329</v>
      </c>
      <c r="F147" s="406" t="s">
        <v>422</v>
      </c>
    </row>
    <row r="148" spans="4:6" hidden="1" x14ac:dyDescent="0.35">
      <c r="D148" s="428" t="s">
        <v>447</v>
      </c>
      <c r="E148" s="428" t="s">
        <v>2330</v>
      </c>
      <c r="F148" s="406" t="s">
        <v>2331</v>
      </c>
    </row>
    <row r="149" spans="4:6" hidden="1" x14ac:dyDescent="0.35">
      <c r="D149" s="428" t="s">
        <v>450</v>
      </c>
      <c r="E149" s="428" t="s">
        <v>2332</v>
      </c>
      <c r="F149" s="406" t="s">
        <v>424</v>
      </c>
    </row>
    <row r="150" spans="4:6" hidden="1" x14ac:dyDescent="0.35">
      <c r="D150" s="428" t="s">
        <v>453</v>
      </c>
      <c r="E150" s="428" t="s">
        <v>2333</v>
      </c>
      <c r="F150" s="406" t="s">
        <v>2334</v>
      </c>
    </row>
    <row r="151" spans="4:6" hidden="1" x14ac:dyDescent="0.35">
      <c r="D151" s="428" t="s">
        <v>456</v>
      </c>
      <c r="E151" s="428" t="s">
        <v>2335</v>
      </c>
      <c r="F151" s="406" t="s">
        <v>427</v>
      </c>
    </row>
    <row r="152" spans="4:6" hidden="1" x14ac:dyDescent="0.35">
      <c r="D152" s="428" t="s">
        <v>459</v>
      </c>
      <c r="E152" s="428" t="s">
        <v>2336</v>
      </c>
      <c r="F152" s="406" t="s">
        <v>430</v>
      </c>
    </row>
    <row r="153" spans="4:6" hidden="1" x14ac:dyDescent="0.35">
      <c r="D153" s="428" t="s">
        <v>462</v>
      </c>
      <c r="E153" s="428" t="s">
        <v>2337</v>
      </c>
      <c r="F153" s="406" t="s">
        <v>2338</v>
      </c>
    </row>
    <row r="154" spans="4:6" hidden="1" x14ac:dyDescent="0.35">
      <c r="D154" s="428" t="s">
        <v>465</v>
      </c>
      <c r="E154" s="428" t="s">
        <v>2339</v>
      </c>
      <c r="F154" s="406" t="s">
        <v>432</v>
      </c>
    </row>
    <row r="155" spans="4:6" hidden="1" x14ac:dyDescent="0.35">
      <c r="D155" s="428" t="s">
        <v>468</v>
      </c>
      <c r="E155" s="428" t="s">
        <v>2340</v>
      </c>
      <c r="F155" s="406" t="s">
        <v>2341</v>
      </c>
    </row>
    <row r="156" spans="4:6" hidden="1" x14ac:dyDescent="0.35">
      <c r="D156" s="428" t="s">
        <v>471</v>
      </c>
      <c r="E156" s="428" t="s">
        <v>2342</v>
      </c>
      <c r="F156" s="406" t="s">
        <v>435</v>
      </c>
    </row>
    <row r="157" spans="4:6" hidden="1" x14ac:dyDescent="0.35">
      <c r="D157" s="428" t="s">
        <v>56</v>
      </c>
      <c r="E157" s="428" t="s">
        <v>2343</v>
      </c>
      <c r="F157" s="406" t="s">
        <v>437</v>
      </c>
    </row>
    <row r="158" spans="4:6" hidden="1" x14ac:dyDescent="0.35">
      <c r="D158" s="428" t="s">
        <v>476</v>
      </c>
      <c r="E158" s="428" t="s">
        <v>2344</v>
      </c>
      <c r="F158" s="406" t="s">
        <v>440</v>
      </c>
    </row>
    <row r="159" spans="4:6" hidden="1" x14ac:dyDescent="0.35">
      <c r="D159" s="428" t="s">
        <v>45</v>
      </c>
      <c r="E159" s="428" t="s">
        <v>2345</v>
      </c>
      <c r="F159" s="406" t="s">
        <v>443</v>
      </c>
    </row>
    <row r="160" spans="4:6" hidden="1" x14ac:dyDescent="0.35">
      <c r="D160" s="428" t="s">
        <v>481</v>
      </c>
      <c r="E160" s="428" t="s">
        <v>2346</v>
      </c>
      <c r="F160" s="406" t="s">
        <v>446</v>
      </c>
    </row>
    <row r="161" spans="4:6" hidden="1" x14ac:dyDescent="0.35">
      <c r="D161" s="428" t="s">
        <v>484</v>
      </c>
      <c r="E161" s="428" t="s">
        <v>448</v>
      </c>
      <c r="F161" s="406" t="s">
        <v>2347</v>
      </c>
    </row>
    <row r="162" spans="4:6" hidden="1" x14ac:dyDescent="0.35">
      <c r="D162" s="428" t="s">
        <v>487</v>
      </c>
      <c r="E162" s="428" t="s">
        <v>451</v>
      </c>
      <c r="F162" s="406" t="s">
        <v>452</v>
      </c>
    </row>
    <row r="163" spans="4:6" hidden="1" x14ac:dyDescent="0.35">
      <c r="D163" s="428" t="s">
        <v>490</v>
      </c>
      <c r="E163" s="428" t="s">
        <v>2348</v>
      </c>
      <c r="F163" s="406" t="s">
        <v>2349</v>
      </c>
    </row>
    <row r="164" spans="4:6" hidden="1" x14ac:dyDescent="0.35">
      <c r="D164" s="428" t="s">
        <v>493</v>
      </c>
      <c r="E164" s="428" t="s">
        <v>2350</v>
      </c>
      <c r="F164" s="406" t="s">
        <v>455</v>
      </c>
    </row>
    <row r="165" spans="4:6" hidden="1" x14ac:dyDescent="0.35">
      <c r="D165" s="428" t="s">
        <v>496</v>
      </c>
      <c r="E165" s="428" t="s">
        <v>2351</v>
      </c>
      <c r="F165" s="406" t="s">
        <v>458</v>
      </c>
    </row>
    <row r="166" spans="4:6" hidden="1" x14ac:dyDescent="0.35">
      <c r="D166" s="428" t="s">
        <v>499</v>
      </c>
      <c r="E166" s="428" t="s">
        <v>2352</v>
      </c>
      <c r="F166" s="406" t="s">
        <v>461</v>
      </c>
    </row>
    <row r="167" spans="4:6" hidden="1" x14ac:dyDescent="0.35">
      <c r="D167" s="428" t="s">
        <v>502</v>
      </c>
      <c r="E167" s="428" t="s">
        <v>2353</v>
      </c>
      <c r="F167" s="406" t="s">
        <v>464</v>
      </c>
    </row>
    <row r="168" spans="4:6" hidden="1" x14ac:dyDescent="0.35">
      <c r="D168" s="428" t="s">
        <v>505</v>
      </c>
      <c r="E168" s="428" t="s">
        <v>2354</v>
      </c>
      <c r="F168" s="406" t="s">
        <v>467</v>
      </c>
    </row>
    <row r="169" spans="4:6" hidden="1" x14ac:dyDescent="0.35">
      <c r="D169" s="428" t="s">
        <v>508</v>
      </c>
      <c r="E169" s="428" t="s">
        <v>2355</v>
      </c>
      <c r="F169" s="406" t="s">
        <v>470</v>
      </c>
    </row>
    <row r="170" spans="4:6" hidden="1" x14ac:dyDescent="0.35">
      <c r="D170" s="428" t="s">
        <v>511</v>
      </c>
      <c r="E170" s="428" t="s">
        <v>2356</v>
      </c>
      <c r="F170" s="406" t="s">
        <v>473</v>
      </c>
    </row>
    <row r="171" spans="4:6" hidden="1" x14ac:dyDescent="0.35">
      <c r="D171" s="428" t="s">
        <v>514</v>
      </c>
      <c r="E171" s="428" t="s">
        <v>2357</v>
      </c>
      <c r="F171" s="406" t="s">
        <v>475</v>
      </c>
    </row>
    <row r="172" spans="4:6" hidden="1" x14ac:dyDescent="0.35">
      <c r="D172" s="428" t="s">
        <v>517</v>
      </c>
      <c r="E172" s="428" t="s">
        <v>2358</v>
      </c>
      <c r="F172" s="406" t="s">
        <v>478</v>
      </c>
    </row>
    <row r="173" spans="4:6" hidden="1" x14ac:dyDescent="0.35">
      <c r="D173" s="428" t="s">
        <v>520</v>
      </c>
      <c r="E173" s="428" t="s">
        <v>479</v>
      </c>
      <c r="F173" s="406" t="s">
        <v>480</v>
      </c>
    </row>
    <row r="174" spans="4:6" hidden="1" x14ac:dyDescent="0.35">
      <c r="E174" s="428" t="s">
        <v>482</v>
      </c>
      <c r="F174" s="406" t="s">
        <v>483</v>
      </c>
    </row>
    <row r="175" spans="4:6" hidden="1" x14ac:dyDescent="0.35">
      <c r="E175" s="428" t="s">
        <v>485</v>
      </c>
      <c r="F175" s="406" t="s">
        <v>486</v>
      </c>
    </row>
    <row r="176" spans="4:6" hidden="1" x14ac:dyDescent="0.35">
      <c r="E176" s="428" t="s">
        <v>2359</v>
      </c>
      <c r="F176" s="406" t="s">
        <v>2360</v>
      </c>
    </row>
    <row r="177" spans="5:6" hidden="1" x14ac:dyDescent="0.35">
      <c r="E177" s="428" t="s">
        <v>2361</v>
      </c>
      <c r="F177" s="406" t="s">
        <v>489</v>
      </c>
    </row>
    <row r="178" spans="5:6" hidden="1" x14ac:dyDescent="0.35">
      <c r="E178" s="428" t="s">
        <v>2362</v>
      </c>
      <c r="F178" s="406" t="s">
        <v>2363</v>
      </c>
    </row>
    <row r="179" spans="5:6" hidden="1" x14ac:dyDescent="0.35">
      <c r="E179" s="428" t="s">
        <v>2364</v>
      </c>
      <c r="F179" s="406" t="s">
        <v>2365</v>
      </c>
    </row>
    <row r="180" spans="5:6" hidden="1" x14ac:dyDescent="0.35">
      <c r="E180" s="428" t="s">
        <v>2366</v>
      </c>
      <c r="F180" s="406" t="s">
        <v>495</v>
      </c>
    </row>
    <row r="181" spans="5:6" hidden="1" x14ac:dyDescent="0.35">
      <c r="E181" s="428" t="s">
        <v>2367</v>
      </c>
      <c r="F181" s="406" t="s">
        <v>498</v>
      </c>
    </row>
    <row r="182" spans="5:6" hidden="1" x14ac:dyDescent="0.35">
      <c r="E182" s="428" t="s">
        <v>2368</v>
      </c>
      <c r="F182" s="406" t="s">
        <v>501</v>
      </c>
    </row>
    <row r="183" spans="5:6" hidden="1" x14ac:dyDescent="0.35">
      <c r="E183" s="428" t="s">
        <v>2369</v>
      </c>
      <c r="F183" s="406" t="s">
        <v>2370</v>
      </c>
    </row>
    <row r="184" spans="5:6" hidden="1" x14ac:dyDescent="0.35">
      <c r="E184" s="428" t="s">
        <v>2371</v>
      </c>
      <c r="F184" s="406" t="s">
        <v>507</v>
      </c>
    </row>
    <row r="185" spans="5:6" hidden="1" x14ac:dyDescent="0.35">
      <c r="E185" s="428" t="s">
        <v>2372</v>
      </c>
      <c r="F185" s="406" t="s">
        <v>2373</v>
      </c>
    </row>
    <row r="186" spans="5:6" hidden="1" x14ac:dyDescent="0.35">
      <c r="E186" s="428" t="s">
        <v>2374</v>
      </c>
      <c r="F186" s="406" t="s">
        <v>2375</v>
      </c>
    </row>
    <row r="187" spans="5:6" hidden="1" x14ac:dyDescent="0.35">
      <c r="E187" s="428" t="s">
        <v>2376</v>
      </c>
      <c r="F187" s="406" t="s">
        <v>2377</v>
      </c>
    </row>
    <row r="188" spans="5:6" hidden="1" x14ac:dyDescent="0.35">
      <c r="E188" s="428" t="s">
        <v>2378</v>
      </c>
      <c r="F188" s="406" t="s">
        <v>2379</v>
      </c>
    </row>
    <row r="189" spans="5:6" hidden="1" x14ac:dyDescent="0.35">
      <c r="E189" s="428" t="s">
        <v>2380</v>
      </c>
      <c r="F189" s="406" t="s">
        <v>2381</v>
      </c>
    </row>
    <row r="190" spans="5:6" hidden="1" x14ac:dyDescent="0.35">
      <c r="E190" s="428" t="s">
        <v>2382</v>
      </c>
      <c r="F190" s="406" t="s">
        <v>2383</v>
      </c>
    </row>
    <row r="191" spans="5:6" hidden="1" x14ac:dyDescent="0.35">
      <c r="E191" s="428" t="s">
        <v>2384</v>
      </c>
      <c r="F191" s="406" t="s">
        <v>2385</v>
      </c>
    </row>
    <row r="192" spans="5:6" hidden="1" x14ac:dyDescent="0.35">
      <c r="E192" s="428" t="s">
        <v>2386</v>
      </c>
      <c r="F192" s="406" t="s">
        <v>2387</v>
      </c>
    </row>
    <row r="193" spans="5:6" hidden="1" x14ac:dyDescent="0.35">
      <c r="E193" s="428" t="s">
        <v>527</v>
      </c>
      <c r="F193" s="406" t="s">
        <v>528</v>
      </c>
    </row>
    <row r="194" spans="5:6" hidden="1" x14ac:dyDescent="0.35">
      <c r="E194" s="428" t="s">
        <v>2388</v>
      </c>
      <c r="F194" s="406" t="s">
        <v>2389</v>
      </c>
    </row>
    <row r="195" spans="5:6" hidden="1" x14ac:dyDescent="0.35">
      <c r="E195" s="428" t="s">
        <v>2390</v>
      </c>
      <c r="F195" s="406" t="s">
        <v>2391</v>
      </c>
    </row>
    <row r="196" spans="5:6" hidden="1" x14ac:dyDescent="0.35">
      <c r="E196" s="428" t="s">
        <v>2392</v>
      </c>
      <c r="F196" s="406" t="s">
        <v>2393</v>
      </c>
    </row>
    <row r="197" spans="5:6" hidden="1" x14ac:dyDescent="0.35">
      <c r="E197" s="428" t="s">
        <v>2394</v>
      </c>
      <c r="F197" s="406" t="s">
        <v>2395</v>
      </c>
    </row>
    <row r="198" spans="5:6" hidden="1" x14ac:dyDescent="0.35">
      <c r="E198" s="428" t="s">
        <v>2396</v>
      </c>
      <c r="F198" s="406" t="s">
        <v>2397</v>
      </c>
    </row>
    <row r="199" spans="5:6" hidden="1" x14ac:dyDescent="0.35">
      <c r="E199" s="428" t="s">
        <v>2398</v>
      </c>
      <c r="F199" s="406" t="s">
        <v>2399</v>
      </c>
    </row>
    <row r="200" spans="5:6" hidden="1" x14ac:dyDescent="0.35">
      <c r="E200" s="428" t="s">
        <v>2400</v>
      </c>
      <c r="F200" s="406" t="s">
        <v>2401</v>
      </c>
    </row>
    <row r="201" spans="5:6" hidden="1" x14ac:dyDescent="0.35">
      <c r="E201" s="428" t="s">
        <v>2402</v>
      </c>
      <c r="F201" s="406" t="s">
        <v>2403</v>
      </c>
    </row>
    <row r="202" spans="5:6" hidden="1" x14ac:dyDescent="0.35">
      <c r="E202" s="428" t="s">
        <v>2404</v>
      </c>
      <c r="F202" s="406" t="s">
        <v>2405</v>
      </c>
    </row>
    <row r="203" spans="5:6" hidden="1" x14ac:dyDescent="0.35">
      <c r="E203" s="428" t="s">
        <v>2406</v>
      </c>
      <c r="F203" s="406" t="s">
        <v>2407</v>
      </c>
    </row>
    <row r="204" spans="5:6" hidden="1" x14ac:dyDescent="0.35">
      <c r="E204" s="428" t="s">
        <v>2408</v>
      </c>
      <c r="F204" s="406" t="s">
        <v>2409</v>
      </c>
    </row>
    <row r="205" spans="5:6" hidden="1" x14ac:dyDescent="0.35">
      <c r="E205" s="428" t="s">
        <v>2410</v>
      </c>
      <c r="F205" s="406" t="s">
        <v>2411</v>
      </c>
    </row>
    <row r="206" spans="5:6" hidden="1" x14ac:dyDescent="0.35">
      <c r="E206" s="428" t="s">
        <v>2412</v>
      </c>
      <c r="F206" s="406" t="s">
        <v>2413</v>
      </c>
    </row>
    <row r="207" spans="5:6" hidden="1" x14ac:dyDescent="0.35">
      <c r="E207" s="428" t="s">
        <v>2414</v>
      </c>
      <c r="F207" s="406" t="s">
        <v>2415</v>
      </c>
    </row>
    <row r="208" spans="5:6" hidden="1" x14ac:dyDescent="0.35">
      <c r="E208" s="428" t="s">
        <v>2416</v>
      </c>
      <c r="F208" s="406" t="s">
        <v>2417</v>
      </c>
    </row>
    <row r="209" spans="5:6" hidden="1" x14ac:dyDescent="0.35">
      <c r="E209" s="428" t="s">
        <v>2418</v>
      </c>
      <c r="F209" s="406" t="s">
        <v>2419</v>
      </c>
    </row>
    <row r="210" spans="5:6" hidden="1" x14ac:dyDescent="0.35">
      <c r="E210" s="428" t="s">
        <v>2420</v>
      </c>
      <c r="F210" s="406" t="s">
        <v>2421</v>
      </c>
    </row>
    <row r="211" spans="5:6" hidden="1" x14ac:dyDescent="0.35">
      <c r="E211" s="428" t="s">
        <v>2422</v>
      </c>
      <c r="F211" s="406" t="s">
        <v>556</v>
      </c>
    </row>
    <row r="212" spans="5:6" hidden="1" x14ac:dyDescent="0.35">
      <c r="E212" s="428" t="s">
        <v>2423</v>
      </c>
      <c r="F212" s="406" t="s">
        <v>558</v>
      </c>
    </row>
    <row r="213" spans="5:6" hidden="1" x14ac:dyDescent="0.35">
      <c r="E213" s="428" t="s">
        <v>2424</v>
      </c>
      <c r="F213" s="406" t="s">
        <v>560</v>
      </c>
    </row>
    <row r="214" spans="5:6" hidden="1" x14ac:dyDescent="0.35">
      <c r="E214" s="428" t="s">
        <v>2425</v>
      </c>
      <c r="F214" s="406" t="s">
        <v>2426</v>
      </c>
    </row>
    <row r="215" spans="5:6" hidden="1" x14ac:dyDescent="0.35">
      <c r="E215" s="428" t="s">
        <v>2427</v>
      </c>
      <c r="F215" s="406" t="s">
        <v>2428</v>
      </c>
    </row>
    <row r="216" spans="5:6" hidden="1" x14ac:dyDescent="0.35">
      <c r="E216" s="428" t="s">
        <v>2429</v>
      </c>
      <c r="F216" s="406" t="s">
        <v>2430</v>
      </c>
    </row>
    <row r="217" spans="5:6" hidden="1" x14ac:dyDescent="0.35">
      <c r="E217" s="428" t="s">
        <v>2431</v>
      </c>
      <c r="F217" s="406" t="s">
        <v>566</v>
      </c>
    </row>
    <row r="218" spans="5:6" hidden="1" x14ac:dyDescent="0.35">
      <c r="E218" s="428" t="s">
        <v>2432</v>
      </c>
      <c r="F218" s="406" t="s">
        <v>2433</v>
      </c>
    </row>
    <row r="219" spans="5:6" hidden="1" x14ac:dyDescent="0.35">
      <c r="E219" s="428" t="s">
        <v>2434</v>
      </c>
      <c r="F219" s="406" t="s">
        <v>2435</v>
      </c>
    </row>
    <row r="220" spans="5:6" hidden="1" x14ac:dyDescent="0.35">
      <c r="E220" s="428" t="s">
        <v>2436</v>
      </c>
      <c r="F220" s="406" t="s">
        <v>2437</v>
      </c>
    </row>
    <row r="221" spans="5:6" hidden="1" x14ac:dyDescent="0.35">
      <c r="E221" s="428" t="s">
        <v>2438</v>
      </c>
      <c r="F221" s="406" t="s">
        <v>2439</v>
      </c>
    </row>
    <row r="222" spans="5:6" hidden="1" x14ac:dyDescent="0.35">
      <c r="E222" s="428" t="s">
        <v>2440</v>
      </c>
      <c r="F222" s="406" t="s">
        <v>2441</v>
      </c>
    </row>
    <row r="223" spans="5:6" hidden="1" x14ac:dyDescent="0.35">
      <c r="E223" s="428" t="s">
        <v>575</v>
      </c>
      <c r="F223" s="406" t="s">
        <v>2442</v>
      </c>
    </row>
    <row r="224" spans="5:6" hidden="1" x14ac:dyDescent="0.35">
      <c r="E224" s="428" t="s">
        <v>2443</v>
      </c>
      <c r="F224" s="406" t="s">
        <v>2444</v>
      </c>
    </row>
    <row r="225" spans="5:6" hidden="1" x14ac:dyDescent="0.35">
      <c r="E225" s="428" t="s">
        <v>2445</v>
      </c>
      <c r="F225" s="406" t="s">
        <v>2446</v>
      </c>
    </row>
    <row r="226" spans="5:6" hidden="1" x14ac:dyDescent="0.35">
      <c r="E226" s="428" t="s">
        <v>2447</v>
      </c>
      <c r="F226" s="406" t="s">
        <v>2448</v>
      </c>
    </row>
    <row r="227" spans="5:6" hidden="1" x14ac:dyDescent="0.35">
      <c r="E227" s="428" t="s">
        <v>2449</v>
      </c>
      <c r="F227" s="406" t="s">
        <v>2450</v>
      </c>
    </row>
    <row r="228" spans="5:6" hidden="1" x14ac:dyDescent="0.35">
      <c r="E228" s="428" t="s">
        <v>2451</v>
      </c>
      <c r="F228" s="406" t="s">
        <v>2452</v>
      </c>
    </row>
    <row r="229" spans="5:6" hidden="1" x14ac:dyDescent="0.35">
      <c r="E229" s="428" t="s">
        <v>2453</v>
      </c>
      <c r="F229" s="406" t="s">
        <v>2454</v>
      </c>
    </row>
    <row r="230" spans="5:6" hidden="1" x14ac:dyDescent="0.35">
      <c r="E230" s="428" t="s">
        <v>2455</v>
      </c>
      <c r="F230" s="406" t="s">
        <v>2456</v>
      </c>
    </row>
    <row r="231" spans="5:6" hidden="1" x14ac:dyDescent="0.35">
      <c r="E231" s="428" t="s">
        <v>2457</v>
      </c>
      <c r="F231" s="406" t="s">
        <v>2458</v>
      </c>
    </row>
    <row r="232" spans="5:6" hidden="1" x14ac:dyDescent="0.35">
      <c r="E232" s="428" t="s">
        <v>2459</v>
      </c>
      <c r="F232" s="406" t="s">
        <v>2460</v>
      </c>
    </row>
    <row r="233" spans="5:6" hidden="1" x14ac:dyDescent="0.35">
      <c r="E233" s="428" t="s">
        <v>2461</v>
      </c>
      <c r="F233" s="406" t="s">
        <v>2462</v>
      </c>
    </row>
    <row r="234" spans="5:6" hidden="1" x14ac:dyDescent="0.35">
      <c r="E234" s="428" t="s">
        <v>2463</v>
      </c>
      <c r="F234" s="406" t="s">
        <v>2464</v>
      </c>
    </row>
    <row r="235" spans="5:6" hidden="1" x14ac:dyDescent="0.35">
      <c r="E235" s="428" t="s">
        <v>2465</v>
      </c>
      <c r="F235" s="406" t="s">
        <v>2466</v>
      </c>
    </row>
    <row r="236" spans="5:6" hidden="1" x14ac:dyDescent="0.35">
      <c r="E236" s="428" t="s">
        <v>2467</v>
      </c>
      <c r="F236" s="406" t="s">
        <v>2468</v>
      </c>
    </row>
    <row r="237" spans="5:6" hidden="1" x14ac:dyDescent="0.35">
      <c r="E237" s="428" t="s">
        <v>2469</v>
      </c>
      <c r="F237" s="406" t="s">
        <v>2470</v>
      </c>
    </row>
    <row r="238" spans="5:6" hidden="1" x14ac:dyDescent="0.35">
      <c r="E238" s="428" t="s">
        <v>2471</v>
      </c>
      <c r="F238" s="406" t="s">
        <v>2472</v>
      </c>
    </row>
    <row r="239" spans="5:6" hidden="1" x14ac:dyDescent="0.35">
      <c r="E239" s="428" t="s">
        <v>2473</v>
      </c>
      <c r="F239" s="406" t="s">
        <v>2474</v>
      </c>
    </row>
    <row r="240" spans="5:6" hidden="1" x14ac:dyDescent="0.35">
      <c r="E240" s="428" t="s">
        <v>2475</v>
      </c>
      <c r="F240" s="406" t="s">
        <v>2476</v>
      </c>
    </row>
    <row r="241" spans="5:6" hidden="1" x14ac:dyDescent="0.35">
      <c r="E241" s="428" t="s">
        <v>2477</v>
      </c>
      <c r="F241" s="406" t="s">
        <v>2478</v>
      </c>
    </row>
    <row r="242" spans="5:6" hidden="1" x14ac:dyDescent="0.35">
      <c r="E242" s="428" t="s">
        <v>2479</v>
      </c>
      <c r="F242" s="406" t="s">
        <v>2480</v>
      </c>
    </row>
    <row r="243" spans="5:6" hidden="1" x14ac:dyDescent="0.35">
      <c r="E243" s="428" t="s">
        <v>2481</v>
      </c>
      <c r="F243" s="406" t="s">
        <v>2482</v>
      </c>
    </row>
    <row r="244" spans="5:6" hidden="1" x14ac:dyDescent="0.35">
      <c r="E244" s="428" t="s">
        <v>2483</v>
      </c>
      <c r="F244" s="406" t="s">
        <v>2484</v>
      </c>
    </row>
    <row r="245" spans="5:6" hidden="1" x14ac:dyDescent="0.35">
      <c r="E245" s="428" t="s">
        <v>2485</v>
      </c>
      <c r="F245" s="406" t="s">
        <v>2486</v>
      </c>
    </row>
    <row r="246" spans="5:6" hidden="1" x14ac:dyDescent="0.35">
      <c r="E246" s="428" t="s">
        <v>2487</v>
      </c>
      <c r="F246" s="406" t="s">
        <v>2488</v>
      </c>
    </row>
    <row r="247" spans="5:6" hidden="1" x14ac:dyDescent="0.35">
      <c r="E247" s="428" t="s">
        <v>2489</v>
      </c>
      <c r="F247" s="406" t="s">
        <v>2490</v>
      </c>
    </row>
    <row r="248" spans="5:6" hidden="1" x14ac:dyDescent="0.35">
      <c r="E248" s="428" t="s">
        <v>2491</v>
      </c>
      <c r="F248" s="406" t="s">
        <v>612</v>
      </c>
    </row>
    <row r="249" spans="5:6" hidden="1" x14ac:dyDescent="0.35">
      <c r="E249" s="428" t="s">
        <v>2492</v>
      </c>
      <c r="F249" s="406" t="s">
        <v>614</v>
      </c>
    </row>
    <row r="250" spans="5:6" hidden="1" x14ac:dyDescent="0.35">
      <c r="E250" s="428" t="s">
        <v>2493</v>
      </c>
      <c r="F250" s="406" t="s">
        <v>2494</v>
      </c>
    </row>
    <row r="251" spans="5:6" hidden="1" x14ac:dyDescent="0.35">
      <c r="E251" s="428" t="s">
        <v>2495</v>
      </c>
      <c r="F251" s="406" t="s">
        <v>2496</v>
      </c>
    </row>
    <row r="252" spans="5:6" hidden="1" x14ac:dyDescent="0.35">
      <c r="E252" s="428" t="s">
        <v>2497</v>
      </c>
      <c r="F252" s="406" t="s">
        <v>2498</v>
      </c>
    </row>
    <row r="253" spans="5:6" hidden="1" x14ac:dyDescent="0.35">
      <c r="E253" s="428" t="s">
        <v>2499</v>
      </c>
      <c r="F253" s="406" t="s">
        <v>2500</v>
      </c>
    </row>
    <row r="254" spans="5:6" hidden="1" x14ac:dyDescent="0.35">
      <c r="E254" s="428" t="s">
        <v>2501</v>
      </c>
      <c r="F254" s="406" t="s">
        <v>2502</v>
      </c>
    </row>
    <row r="255" spans="5:6" hidden="1" x14ac:dyDescent="0.35">
      <c r="E255" s="428" t="s">
        <v>2503</v>
      </c>
      <c r="F255" s="406" t="s">
        <v>2504</v>
      </c>
    </row>
    <row r="256" spans="5:6" hidden="1" x14ac:dyDescent="0.35">
      <c r="E256" s="428" t="s">
        <v>2505</v>
      </c>
      <c r="F256" s="406" t="s">
        <v>2506</v>
      </c>
    </row>
    <row r="257" spans="5:6" hidden="1" x14ac:dyDescent="0.35">
      <c r="E257" s="428" t="s">
        <v>2507</v>
      </c>
      <c r="F257" s="406" t="s">
        <v>2508</v>
      </c>
    </row>
    <row r="258" spans="5:6" hidden="1" x14ac:dyDescent="0.35">
      <c r="E258" s="428" t="s">
        <v>2509</v>
      </c>
      <c r="F258" s="406" t="s">
        <v>2510</v>
      </c>
    </row>
    <row r="259" spans="5:6" hidden="1" x14ac:dyDescent="0.35">
      <c r="E259" s="428" t="s">
        <v>623</v>
      </c>
      <c r="F259" s="406" t="s">
        <v>2511</v>
      </c>
    </row>
    <row r="260" spans="5:6" hidden="1" x14ac:dyDescent="0.35">
      <c r="E260" s="428" t="s">
        <v>2512</v>
      </c>
      <c r="F260" s="406" t="s">
        <v>2513</v>
      </c>
    </row>
    <row r="261" spans="5:6" hidden="1" x14ac:dyDescent="0.35">
      <c r="E261" s="428" t="s">
        <v>2514</v>
      </c>
      <c r="F261" s="406" t="s">
        <v>2515</v>
      </c>
    </row>
    <row r="262" spans="5:6" hidden="1" x14ac:dyDescent="0.35">
      <c r="E262" s="428" t="s">
        <v>2516</v>
      </c>
      <c r="F262" s="406" t="s">
        <v>2517</v>
      </c>
    </row>
    <row r="263" spans="5:6" hidden="1" x14ac:dyDescent="0.35">
      <c r="E263" s="428" t="s">
        <v>2518</v>
      </c>
      <c r="F263" s="406" t="s">
        <v>2519</v>
      </c>
    </row>
    <row r="264" spans="5:6" hidden="1" x14ac:dyDescent="0.35">
      <c r="E264" s="428" t="s">
        <v>2520</v>
      </c>
      <c r="F264" s="406" t="s">
        <v>2521</v>
      </c>
    </row>
    <row r="265" spans="5:6" hidden="1" x14ac:dyDescent="0.35">
      <c r="E265" s="428" t="s">
        <v>2522</v>
      </c>
      <c r="F265" s="406" t="s">
        <v>2523</v>
      </c>
    </row>
    <row r="266" spans="5:6" hidden="1" x14ac:dyDescent="0.35">
      <c r="E266" s="428" t="s">
        <v>2524</v>
      </c>
      <c r="F266" s="406" t="s">
        <v>2525</v>
      </c>
    </row>
    <row r="267" spans="5:6" hidden="1" x14ac:dyDescent="0.35">
      <c r="E267" s="428" t="s">
        <v>2526</v>
      </c>
      <c r="F267" s="406" t="s">
        <v>2527</v>
      </c>
    </row>
    <row r="268" spans="5:6" hidden="1" x14ac:dyDescent="0.35">
      <c r="E268" s="428" t="s">
        <v>2528</v>
      </c>
      <c r="F268" s="406" t="s">
        <v>2529</v>
      </c>
    </row>
    <row r="269" spans="5:6" hidden="1" x14ac:dyDescent="0.35">
      <c r="E269" s="428" t="s">
        <v>2530</v>
      </c>
      <c r="F269" s="406" t="s">
        <v>2531</v>
      </c>
    </row>
    <row r="270" spans="5:6" hidden="1" x14ac:dyDescent="0.35">
      <c r="E270" s="428" t="s">
        <v>2532</v>
      </c>
      <c r="F270" s="406" t="s">
        <v>2533</v>
      </c>
    </row>
    <row r="271" spans="5:6" hidden="1" x14ac:dyDescent="0.35">
      <c r="E271" s="428" t="s">
        <v>2534</v>
      </c>
      <c r="F271" s="406" t="s">
        <v>2535</v>
      </c>
    </row>
    <row r="272" spans="5:6" hidden="1" x14ac:dyDescent="0.35">
      <c r="E272" s="428" t="s">
        <v>2536</v>
      </c>
      <c r="F272" s="406" t="s">
        <v>2537</v>
      </c>
    </row>
    <row r="273" spans="5:6" hidden="1" x14ac:dyDescent="0.35">
      <c r="E273" s="428" t="s">
        <v>2538</v>
      </c>
      <c r="F273" s="406" t="s">
        <v>2539</v>
      </c>
    </row>
    <row r="274" spans="5:6" hidden="1" x14ac:dyDescent="0.35">
      <c r="E274" s="428" t="s">
        <v>2540</v>
      </c>
      <c r="F274" s="406" t="s">
        <v>2541</v>
      </c>
    </row>
    <row r="275" spans="5:6" hidden="1" x14ac:dyDescent="0.35">
      <c r="E275" s="428" t="s">
        <v>2542</v>
      </c>
      <c r="F275" s="406" t="s">
        <v>2543</v>
      </c>
    </row>
    <row r="276" spans="5:6" hidden="1" x14ac:dyDescent="0.35">
      <c r="E276" s="428" t="s">
        <v>2544</v>
      </c>
      <c r="F276" s="406" t="s">
        <v>2545</v>
      </c>
    </row>
    <row r="277" spans="5:6" hidden="1" x14ac:dyDescent="0.35">
      <c r="E277" s="428" t="s">
        <v>2546</v>
      </c>
      <c r="F277" s="406" t="s">
        <v>2547</v>
      </c>
    </row>
    <row r="278" spans="5:6" hidden="1" x14ac:dyDescent="0.35">
      <c r="E278" s="428" t="s">
        <v>2548</v>
      </c>
      <c r="F278" s="406" t="s">
        <v>2549</v>
      </c>
    </row>
    <row r="279" spans="5:6" hidden="1" x14ac:dyDescent="0.35">
      <c r="E279" s="428" t="s">
        <v>2550</v>
      </c>
      <c r="F279" s="406" t="s">
        <v>2551</v>
      </c>
    </row>
    <row r="280" spans="5:6" hidden="1" x14ac:dyDescent="0.35">
      <c r="E280" s="428" t="s">
        <v>2552</v>
      </c>
      <c r="F280" s="406" t="s">
        <v>2553</v>
      </c>
    </row>
    <row r="281" spans="5:6" hidden="1" x14ac:dyDescent="0.35">
      <c r="E281" s="428" t="s">
        <v>2554</v>
      </c>
      <c r="F281" s="406" t="s">
        <v>2555</v>
      </c>
    </row>
    <row r="282" spans="5:6" hidden="1" x14ac:dyDescent="0.35">
      <c r="E282" s="428" t="s">
        <v>2556</v>
      </c>
      <c r="F282" s="406" t="s">
        <v>2557</v>
      </c>
    </row>
    <row r="283" spans="5:6" hidden="1" x14ac:dyDescent="0.35">
      <c r="E283" s="428" t="s">
        <v>2558</v>
      </c>
      <c r="F283" s="406" t="s">
        <v>2559</v>
      </c>
    </row>
    <row r="284" spans="5:6" hidden="1" x14ac:dyDescent="0.35">
      <c r="E284" s="428" t="s">
        <v>2560</v>
      </c>
      <c r="F284" s="406" t="s">
        <v>2561</v>
      </c>
    </row>
    <row r="285" spans="5:6" hidden="1" x14ac:dyDescent="0.35">
      <c r="E285" s="428" t="s">
        <v>2562</v>
      </c>
      <c r="F285" s="406" t="s">
        <v>660</v>
      </c>
    </row>
    <row r="286" spans="5:6" hidden="1" x14ac:dyDescent="0.35">
      <c r="E286" s="428" t="s">
        <v>2563</v>
      </c>
      <c r="F286" s="406" t="s">
        <v>2564</v>
      </c>
    </row>
    <row r="287" spans="5:6" hidden="1" x14ac:dyDescent="0.35">
      <c r="E287" s="428" t="s">
        <v>2565</v>
      </c>
      <c r="F287" s="406" t="s">
        <v>664</v>
      </c>
    </row>
    <row r="288" spans="5:6" hidden="1" x14ac:dyDescent="0.35">
      <c r="E288" s="428" t="s">
        <v>2566</v>
      </c>
      <c r="F288" s="406" t="s">
        <v>2567</v>
      </c>
    </row>
    <row r="289" spans="5:6" hidden="1" x14ac:dyDescent="0.35">
      <c r="E289" s="428" t="s">
        <v>2568</v>
      </c>
      <c r="F289" s="406" t="s">
        <v>2569</v>
      </c>
    </row>
    <row r="290" spans="5:6" hidden="1" x14ac:dyDescent="0.35">
      <c r="E290" s="428" t="s">
        <v>2570</v>
      </c>
      <c r="F290" s="406" t="s">
        <v>2571</v>
      </c>
    </row>
    <row r="291" spans="5:6" hidden="1" x14ac:dyDescent="0.35">
      <c r="E291" s="428" t="s">
        <v>2572</v>
      </c>
      <c r="F291" s="406" t="s">
        <v>2573</v>
      </c>
    </row>
    <row r="292" spans="5:6" hidden="1" x14ac:dyDescent="0.35">
      <c r="E292" s="428" t="s">
        <v>2574</v>
      </c>
      <c r="F292" s="406" t="s">
        <v>2575</v>
      </c>
    </row>
    <row r="293" spans="5:6" hidden="1" x14ac:dyDescent="0.35">
      <c r="E293" s="428" t="s">
        <v>2576</v>
      </c>
      <c r="F293" s="406" t="s">
        <v>2577</v>
      </c>
    </row>
    <row r="294" spans="5:6" hidden="1" x14ac:dyDescent="0.35">
      <c r="E294" s="428" t="s">
        <v>2578</v>
      </c>
      <c r="F294" s="406" t="s">
        <v>2579</v>
      </c>
    </row>
    <row r="295" spans="5:6" hidden="1" x14ac:dyDescent="0.35">
      <c r="E295" s="428" t="s">
        <v>2580</v>
      </c>
      <c r="F295" s="406" t="s">
        <v>2581</v>
      </c>
    </row>
    <row r="296" spans="5:6" hidden="1" x14ac:dyDescent="0.35">
      <c r="E296" s="428" t="s">
        <v>677</v>
      </c>
      <c r="F296" s="406" t="s">
        <v>678</v>
      </c>
    </row>
    <row r="297" spans="5:6" hidden="1" x14ac:dyDescent="0.35">
      <c r="E297" s="428" t="s">
        <v>2582</v>
      </c>
      <c r="F297" s="406" t="s">
        <v>2583</v>
      </c>
    </row>
    <row r="298" spans="5:6" hidden="1" x14ac:dyDescent="0.35">
      <c r="E298" s="428" t="s">
        <v>2584</v>
      </c>
      <c r="F298" s="406" t="s">
        <v>2585</v>
      </c>
    </row>
    <row r="299" spans="5:6" hidden="1" x14ac:dyDescent="0.35">
      <c r="E299" s="428" t="s">
        <v>2586</v>
      </c>
      <c r="F299" s="406" t="s">
        <v>2587</v>
      </c>
    </row>
    <row r="300" spans="5:6" hidden="1" x14ac:dyDescent="0.35">
      <c r="E300" s="428" t="s">
        <v>2588</v>
      </c>
      <c r="F300" s="406" t="s">
        <v>2589</v>
      </c>
    </row>
    <row r="301" spans="5:6" hidden="1" x14ac:dyDescent="0.35">
      <c r="E301" s="428" t="s">
        <v>2590</v>
      </c>
      <c r="F301" s="406" t="s">
        <v>686</v>
      </c>
    </row>
    <row r="302" spans="5:6" hidden="1" x14ac:dyDescent="0.35">
      <c r="E302" s="428" t="s">
        <v>2591</v>
      </c>
      <c r="F302" s="406" t="s">
        <v>2592</v>
      </c>
    </row>
    <row r="303" spans="5:6" hidden="1" x14ac:dyDescent="0.35">
      <c r="E303" s="428" t="s">
        <v>2593</v>
      </c>
      <c r="F303" s="406" t="s">
        <v>690</v>
      </c>
    </row>
    <row r="304" spans="5:6" hidden="1" x14ac:dyDescent="0.35">
      <c r="E304" s="428" t="s">
        <v>2594</v>
      </c>
      <c r="F304" s="406" t="s">
        <v>2595</v>
      </c>
    </row>
    <row r="305" spans="5:6" hidden="1" x14ac:dyDescent="0.35">
      <c r="E305" s="428" t="s">
        <v>2596</v>
      </c>
      <c r="F305" s="406" t="s">
        <v>2597</v>
      </c>
    </row>
    <row r="306" spans="5:6" hidden="1" x14ac:dyDescent="0.35">
      <c r="E306" s="428" t="s">
        <v>2598</v>
      </c>
      <c r="F306" s="406" t="s">
        <v>2599</v>
      </c>
    </row>
    <row r="307" spans="5:6" hidden="1" x14ac:dyDescent="0.35">
      <c r="E307" s="428" t="s">
        <v>2600</v>
      </c>
      <c r="F307" s="406" t="s">
        <v>2601</v>
      </c>
    </row>
    <row r="308" spans="5:6" hidden="1" x14ac:dyDescent="0.35">
      <c r="E308" s="428" t="s">
        <v>2602</v>
      </c>
      <c r="F308" s="406" t="s">
        <v>2603</v>
      </c>
    </row>
    <row r="309" spans="5:6" hidden="1" x14ac:dyDescent="0.35">
      <c r="E309" s="428" t="s">
        <v>701</v>
      </c>
      <c r="F309" s="406" t="s">
        <v>2604</v>
      </c>
    </row>
    <row r="310" spans="5:6" hidden="1" x14ac:dyDescent="0.35">
      <c r="E310" s="428" t="s">
        <v>272</v>
      </c>
      <c r="F310" s="406" t="s">
        <v>2605</v>
      </c>
    </row>
    <row r="311" spans="5:6" hidden="1" x14ac:dyDescent="0.35">
      <c r="E311" s="428" t="s">
        <v>703</v>
      </c>
      <c r="F311" s="406" t="s">
        <v>2606</v>
      </c>
    </row>
    <row r="312" spans="5:6" hidden="1" x14ac:dyDescent="0.35">
      <c r="E312" s="428" t="s">
        <v>2607</v>
      </c>
      <c r="F312" s="406" t="s">
        <v>2608</v>
      </c>
    </row>
    <row r="313" spans="5:6" hidden="1" x14ac:dyDescent="0.35">
      <c r="E313" s="428" t="s">
        <v>2609</v>
      </c>
      <c r="F313" s="406" t="s">
        <v>706</v>
      </c>
    </row>
    <row r="314" spans="5:6" hidden="1" x14ac:dyDescent="0.35">
      <c r="E314" s="428" t="s">
        <v>2610</v>
      </c>
      <c r="F314" s="406" t="s">
        <v>2611</v>
      </c>
    </row>
    <row r="315" spans="5:6" hidden="1" x14ac:dyDescent="0.35">
      <c r="E315" s="428" t="s">
        <v>2612</v>
      </c>
      <c r="F315" s="406" t="s">
        <v>710</v>
      </c>
    </row>
    <row r="316" spans="5:6" hidden="1" x14ac:dyDescent="0.35">
      <c r="E316" s="428" t="s">
        <v>2613</v>
      </c>
      <c r="F316" s="406" t="s">
        <v>712</v>
      </c>
    </row>
    <row r="317" spans="5:6" hidden="1" x14ac:dyDescent="0.35">
      <c r="E317" s="428" t="s">
        <v>2614</v>
      </c>
      <c r="F317" s="406" t="s">
        <v>714</v>
      </c>
    </row>
    <row r="318" spans="5:6" hidden="1" x14ac:dyDescent="0.35">
      <c r="E318" s="428" t="s">
        <v>2615</v>
      </c>
      <c r="F318" s="406" t="s">
        <v>2616</v>
      </c>
    </row>
    <row r="319" spans="5:6" hidden="1" x14ac:dyDescent="0.35">
      <c r="E319" s="428" t="s">
        <v>2617</v>
      </c>
      <c r="F319" s="406" t="s">
        <v>2618</v>
      </c>
    </row>
    <row r="320" spans="5:6" hidden="1" x14ac:dyDescent="0.35">
      <c r="E320" s="428" t="s">
        <v>2619</v>
      </c>
      <c r="F320" s="406" t="s">
        <v>2620</v>
      </c>
    </row>
    <row r="321" spans="5:6" hidden="1" x14ac:dyDescent="0.35">
      <c r="E321" s="428" t="s">
        <v>2621</v>
      </c>
      <c r="F321" s="406" t="s">
        <v>2622</v>
      </c>
    </row>
    <row r="322" spans="5:6" hidden="1" x14ac:dyDescent="0.35">
      <c r="E322" s="428" t="s">
        <v>2623</v>
      </c>
      <c r="F322" s="406" t="s">
        <v>2624</v>
      </c>
    </row>
    <row r="323" spans="5:6" hidden="1" x14ac:dyDescent="0.35">
      <c r="E323" s="428" t="s">
        <v>2625</v>
      </c>
      <c r="F323" s="406" t="s">
        <v>2626</v>
      </c>
    </row>
    <row r="324" spans="5:6" hidden="1" x14ac:dyDescent="0.35">
      <c r="E324" s="428" t="s">
        <v>725</v>
      </c>
      <c r="F324" s="406" t="s">
        <v>2627</v>
      </c>
    </row>
    <row r="325" spans="5:6" hidden="1" x14ac:dyDescent="0.35">
      <c r="E325" s="428" t="s">
        <v>2628</v>
      </c>
      <c r="F325" s="406" t="s">
        <v>2629</v>
      </c>
    </row>
    <row r="326" spans="5:6" hidden="1" x14ac:dyDescent="0.35">
      <c r="E326" s="428" t="s">
        <v>2630</v>
      </c>
      <c r="F326" s="406" t="s">
        <v>2631</v>
      </c>
    </row>
    <row r="327" spans="5:6" hidden="1" x14ac:dyDescent="0.35">
      <c r="E327" s="428" t="s">
        <v>2632</v>
      </c>
      <c r="F327" s="406" t="s">
        <v>2633</v>
      </c>
    </row>
    <row r="328" spans="5:6" hidden="1" x14ac:dyDescent="0.35">
      <c r="E328" s="428" t="s">
        <v>2634</v>
      </c>
      <c r="F328" s="406" t="s">
        <v>2635</v>
      </c>
    </row>
    <row r="329" spans="5:6" hidden="1" x14ac:dyDescent="0.35">
      <c r="E329" s="428" t="s">
        <v>2636</v>
      </c>
      <c r="F329" s="406" t="s">
        <v>2637</v>
      </c>
    </row>
    <row r="330" spans="5:6" hidden="1" x14ac:dyDescent="0.35">
      <c r="E330" s="428" t="s">
        <v>2638</v>
      </c>
      <c r="F330" s="406" t="s">
        <v>2639</v>
      </c>
    </row>
    <row r="331" spans="5:6" hidden="1" x14ac:dyDescent="0.35">
      <c r="E331" s="428" t="s">
        <v>739</v>
      </c>
      <c r="F331" s="406" t="s">
        <v>740</v>
      </c>
    </row>
    <row r="332" spans="5:6" hidden="1" x14ac:dyDescent="0.35">
      <c r="E332" s="428" t="s">
        <v>741</v>
      </c>
      <c r="F332" s="406" t="s">
        <v>742</v>
      </c>
    </row>
    <row r="333" spans="5:6" hidden="1" x14ac:dyDescent="0.35">
      <c r="E333" s="428" t="s">
        <v>743</v>
      </c>
      <c r="F333" s="406" t="s">
        <v>744</v>
      </c>
    </row>
    <row r="334" spans="5:6" hidden="1" x14ac:dyDescent="0.35">
      <c r="E334" s="428" t="s">
        <v>2640</v>
      </c>
      <c r="F334" s="406" t="s">
        <v>2641</v>
      </c>
    </row>
    <row r="335" spans="5:6" hidden="1" x14ac:dyDescent="0.35">
      <c r="E335" s="428" t="s">
        <v>2642</v>
      </c>
      <c r="F335" s="406" t="s">
        <v>746</v>
      </c>
    </row>
    <row r="336" spans="5:6" hidden="1" x14ac:dyDescent="0.35">
      <c r="E336" s="428" t="s">
        <v>2643</v>
      </c>
      <c r="F336" s="406" t="s">
        <v>748</v>
      </c>
    </row>
    <row r="337" spans="5:6" hidden="1" x14ac:dyDescent="0.35">
      <c r="E337" s="428" t="s">
        <v>2644</v>
      </c>
      <c r="F337" s="406" t="s">
        <v>2645</v>
      </c>
    </row>
    <row r="338" spans="5:6" hidden="1" x14ac:dyDescent="0.35">
      <c r="E338" s="428" t="s">
        <v>2646</v>
      </c>
      <c r="F338" s="406" t="s">
        <v>752</v>
      </c>
    </row>
    <row r="339" spans="5:6" hidden="1" x14ac:dyDescent="0.35">
      <c r="E339" s="428" t="s">
        <v>753</v>
      </c>
      <c r="F339" s="406" t="s">
        <v>754</v>
      </c>
    </row>
    <row r="340" spans="5:6" hidden="1" x14ac:dyDescent="0.35">
      <c r="E340" s="428" t="s">
        <v>2647</v>
      </c>
      <c r="F340" s="406" t="s">
        <v>2648</v>
      </c>
    </row>
    <row r="341" spans="5:6" hidden="1" x14ac:dyDescent="0.35">
      <c r="E341" s="428" t="s">
        <v>2649</v>
      </c>
      <c r="F341" s="406" t="s">
        <v>2650</v>
      </c>
    </row>
    <row r="342" spans="5:6" hidden="1" x14ac:dyDescent="0.35">
      <c r="E342" s="428" t="s">
        <v>2651</v>
      </c>
      <c r="F342" s="406" t="s">
        <v>2652</v>
      </c>
    </row>
    <row r="343" spans="5:6" hidden="1" x14ac:dyDescent="0.35">
      <c r="E343" s="428" t="s">
        <v>2653</v>
      </c>
      <c r="F343" s="406" t="s">
        <v>2654</v>
      </c>
    </row>
    <row r="344" spans="5:6" hidden="1" x14ac:dyDescent="0.35">
      <c r="E344" s="428" t="s">
        <v>2655</v>
      </c>
      <c r="F344" s="406" t="s">
        <v>2656</v>
      </c>
    </row>
    <row r="345" spans="5:6" hidden="1" x14ac:dyDescent="0.35">
      <c r="E345" s="428" t="s">
        <v>763</v>
      </c>
      <c r="F345" s="406" t="s">
        <v>764</v>
      </c>
    </row>
    <row r="346" spans="5:6" hidden="1" x14ac:dyDescent="0.35">
      <c r="E346" s="428" t="s">
        <v>2657</v>
      </c>
      <c r="F346" s="406" t="s">
        <v>2658</v>
      </c>
    </row>
    <row r="347" spans="5:6" hidden="1" x14ac:dyDescent="0.35">
      <c r="E347" s="428" t="s">
        <v>2659</v>
      </c>
      <c r="F347" s="406" t="s">
        <v>2660</v>
      </c>
    </row>
    <row r="348" spans="5:6" hidden="1" x14ac:dyDescent="0.35">
      <c r="E348" s="428" t="s">
        <v>2661</v>
      </c>
      <c r="F348" s="406" t="s">
        <v>770</v>
      </c>
    </row>
    <row r="349" spans="5:6" hidden="1" x14ac:dyDescent="0.35">
      <c r="E349" s="428" t="s">
        <v>2662</v>
      </c>
      <c r="F349" s="406" t="s">
        <v>772</v>
      </c>
    </row>
    <row r="350" spans="5:6" hidden="1" x14ac:dyDescent="0.35">
      <c r="E350" s="428" t="s">
        <v>2663</v>
      </c>
      <c r="F350" s="406" t="s">
        <v>774</v>
      </c>
    </row>
    <row r="351" spans="5:6" hidden="1" x14ac:dyDescent="0.35">
      <c r="E351" s="428" t="s">
        <v>2664</v>
      </c>
      <c r="F351" s="406" t="s">
        <v>2665</v>
      </c>
    </row>
    <row r="352" spans="5:6" hidden="1" x14ac:dyDescent="0.35">
      <c r="E352" s="428" t="s">
        <v>2666</v>
      </c>
      <c r="F352" s="406" t="s">
        <v>2667</v>
      </c>
    </row>
    <row r="353" spans="5:6" hidden="1" x14ac:dyDescent="0.35">
      <c r="E353" s="428" t="s">
        <v>2668</v>
      </c>
      <c r="F353" s="406" t="s">
        <v>2669</v>
      </c>
    </row>
    <row r="354" spans="5:6" hidden="1" x14ac:dyDescent="0.35">
      <c r="E354" s="428" t="s">
        <v>2670</v>
      </c>
      <c r="F354" s="406" t="s">
        <v>2671</v>
      </c>
    </row>
    <row r="355" spans="5:6" hidden="1" x14ac:dyDescent="0.35">
      <c r="E355" s="428" t="s">
        <v>2672</v>
      </c>
      <c r="F355" s="406" t="s">
        <v>2673</v>
      </c>
    </row>
    <row r="356" spans="5:6" hidden="1" x14ac:dyDescent="0.35">
      <c r="E356" s="428" t="s">
        <v>2674</v>
      </c>
      <c r="F356" s="406" t="s">
        <v>2675</v>
      </c>
    </row>
    <row r="357" spans="5:6" hidden="1" x14ac:dyDescent="0.35">
      <c r="E357" s="428" t="s">
        <v>2676</v>
      </c>
      <c r="F357" s="406" t="s">
        <v>2677</v>
      </c>
    </row>
    <row r="358" spans="5:6" hidden="1" x14ac:dyDescent="0.35">
      <c r="E358" s="428" t="s">
        <v>2678</v>
      </c>
      <c r="F358" s="406" t="s">
        <v>2679</v>
      </c>
    </row>
    <row r="359" spans="5:6" hidden="1" x14ac:dyDescent="0.35">
      <c r="E359" s="428" t="s">
        <v>2680</v>
      </c>
      <c r="F359" s="406" t="s">
        <v>790</v>
      </c>
    </row>
    <row r="360" spans="5:6" hidden="1" x14ac:dyDescent="0.35">
      <c r="E360" s="428" t="s">
        <v>791</v>
      </c>
      <c r="F360" s="406" t="s">
        <v>792</v>
      </c>
    </row>
    <row r="361" spans="5:6" hidden="1" x14ac:dyDescent="0.35">
      <c r="E361" s="428" t="s">
        <v>793</v>
      </c>
      <c r="F361" s="406" t="s">
        <v>2681</v>
      </c>
    </row>
    <row r="362" spans="5:6" hidden="1" x14ac:dyDescent="0.35">
      <c r="E362" s="428" t="s">
        <v>795</v>
      </c>
      <c r="F362" s="406" t="s">
        <v>796</v>
      </c>
    </row>
    <row r="363" spans="5:6" hidden="1" x14ac:dyDescent="0.35">
      <c r="E363" s="428" t="s">
        <v>797</v>
      </c>
      <c r="F363" s="406" t="s">
        <v>798</v>
      </c>
    </row>
    <row r="364" spans="5:6" hidden="1" x14ac:dyDescent="0.35">
      <c r="E364" s="428" t="s">
        <v>799</v>
      </c>
      <c r="F364" s="406" t="s">
        <v>2682</v>
      </c>
    </row>
    <row r="365" spans="5:6" hidden="1" x14ac:dyDescent="0.35">
      <c r="E365" s="428" t="s">
        <v>2683</v>
      </c>
      <c r="F365" s="406" t="s">
        <v>802</v>
      </c>
    </row>
    <row r="366" spans="5:6" hidden="1" x14ac:dyDescent="0.35">
      <c r="E366" s="428" t="s">
        <v>2684</v>
      </c>
      <c r="F366" s="406" t="s">
        <v>2685</v>
      </c>
    </row>
    <row r="367" spans="5:6" hidden="1" x14ac:dyDescent="0.35">
      <c r="E367" s="428" t="s">
        <v>2686</v>
      </c>
      <c r="F367" s="406" t="s">
        <v>2687</v>
      </c>
    </row>
    <row r="368" spans="5:6" hidden="1" x14ac:dyDescent="0.35">
      <c r="E368" s="428" t="s">
        <v>2688</v>
      </c>
      <c r="F368" s="406" t="s">
        <v>2689</v>
      </c>
    </row>
    <row r="369" spans="5:6" hidden="1" x14ac:dyDescent="0.35">
      <c r="E369" s="428" t="s">
        <v>2690</v>
      </c>
      <c r="F369" s="406" t="s">
        <v>2691</v>
      </c>
    </row>
    <row r="370" spans="5:6" hidden="1" x14ac:dyDescent="0.35">
      <c r="E370" s="428" t="s">
        <v>2692</v>
      </c>
      <c r="F370" s="406" t="s">
        <v>2693</v>
      </c>
    </row>
    <row r="371" spans="5:6" hidden="1" x14ac:dyDescent="0.35">
      <c r="E371" s="428" t="s">
        <v>2694</v>
      </c>
      <c r="F371" s="406" t="s">
        <v>2695</v>
      </c>
    </row>
    <row r="372" spans="5:6" hidden="1" x14ac:dyDescent="0.35">
      <c r="E372" s="428" t="s">
        <v>2696</v>
      </c>
      <c r="F372" s="406" t="s">
        <v>2697</v>
      </c>
    </row>
    <row r="373" spans="5:6" hidden="1" x14ac:dyDescent="0.35">
      <c r="E373" s="428" t="s">
        <v>2698</v>
      </c>
      <c r="F373" s="406" t="s">
        <v>2699</v>
      </c>
    </row>
    <row r="374" spans="5:6" hidden="1" x14ac:dyDescent="0.35">
      <c r="E374" s="428" t="s">
        <v>2700</v>
      </c>
      <c r="F374" s="406" t="s">
        <v>2701</v>
      </c>
    </row>
    <row r="375" spans="5:6" hidden="1" x14ac:dyDescent="0.35">
      <c r="E375" s="428" t="s">
        <v>2702</v>
      </c>
      <c r="F375" s="406" t="s">
        <v>2703</v>
      </c>
    </row>
    <row r="376" spans="5:6" hidden="1" x14ac:dyDescent="0.35">
      <c r="E376" s="428" t="s">
        <v>2704</v>
      </c>
      <c r="F376" s="406" t="s">
        <v>2705</v>
      </c>
    </row>
    <row r="377" spans="5:6" hidden="1" x14ac:dyDescent="0.35">
      <c r="E377" s="428" t="s">
        <v>2706</v>
      </c>
      <c r="F377" s="406" t="s">
        <v>820</v>
      </c>
    </row>
    <row r="378" spans="5:6" hidden="1" x14ac:dyDescent="0.35">
      <c r="E378" s="428" t="s">
        <v>2707</v>
      </c>
      <c r="F378" s="406" t="s">
        <v>822</v>
      </c>
    </row>
    <row r="379" spans="5:6" hidden="1" x14ac:dyDescent="0.35">
      <c r="E379" s="428" t="s">
        <v>2708</v>
      </c>
      <c r="F379" s="406" t="s">
        <v>824</v>
      </c>
    </row>
    <row r="380" spans="5:6" hidden="1" x14ac:dyDescent="0.35">
      <c r="E380" s="428" t="s">
        <v>2709</v>
      </c>
      <c r="F380" s="406" t="s">
        <v>826</v>
      </c>
    </row>
    <row r="381" spans="5:6" hidden="1" x14ac:dyDescent="0.35">
      <c r="E381" s="428" t="s">
        <v>2710</v>
      </c>
      <c r="F381" s="406" t="s">
        <v>2711</v>
      </c>
    </row>
    <row r="382" spans="5:6" hidden="1" x14ac:dyDescent="0.35">
      <c r="E382" s="428" t="s">
        <v>2712</v>
      </c>
      <c r="F382" s="406" t="s">
        <v>2713</v>
      </c>
    </row>
    <row r="383" spans="5:6" hidden="1" x14ac:dyDescent="0.35">
      <c r="E383" s="428" t="s">
        <v>2714</v>
      </c>
      <c r="F383" s="406" t="s">
        <v>2715</v>
      </c>
    </row>
    <row r="384" spans="5:6" hidden="1" x14ac:dyDescent="0.35">
      <c r="E384" s="428" t="s">
        <v>2716</v>
      </c>
      <c r="F384" s="406" t="s">
        <v>2717</v>
      </c>
    </row>
    <row r="385" spans="5:6" hidden="1" x14ac:dyDescent="0.35">
      <c r="E385" s="428" t="s">
        <v>2718</v>
      </c>
      <c r="F385" s="406" t="s">
        <v>2719</v>
      </c>
    </row>
    <row r="386" spans="5:6" hidden="1" x14ac:dyDescent="0.35">
      <c r="E386" s="428" t="s">
        <v>2720</v>
      </c>
      <c r="F386" s="406" t="s">
        <v>2721</v>
      </c>
    </row>
    <row r="387" spans="5:6" hidden="1" x14ac:dyDescent="0.35">
      <c r="E387" s="428" t="s">
        <v>2722</v>
      </c>
      <c r="F387" s="406" t="s">
        <v>2723</v>
      </c>
    </row>
    <row r="388" spans="5:6" hidden="1" x14ac:dyDescent="0.35">
      <c r="E388" s="428" t="s">
        <v>2724</v>
      </c>
      <c r="F388" s="406" t="s">
        <v>838</v>
      </c>
    </row>
    <row r="389" spans="5:6" hidden="1" x14ac:dyDescent="0.35">
      <c r="E389" s="428" t="s">
        <v>2725</v>
      </c>
      <c r="F389" s="406" t="s">
        <v>840</v>
      </c>
    </row>
    <row r="390" spans="5:6" hidden="1" x14ac:dyDescent="0.35">
      <c r="E390" s="428" t="s">
        <v>2726</v>
      </c>
      <c r="F390" s="406" t="s">
        <v>842</v>
      </c>
    </row>
    <row r="391" spans="5:6" hidden="1" x14ac:dyDescent="0.35">
      <c r="E391" s="428" t="s">
        <v>843</v>
      </c>
      <c r="F391" s="406" t="s">
        <v>844</v>
      </c>
    </row>
    <row r="392" spans="5:6" hidden="1" x14ac:dyDescent="0.35">
      <c r="E392" s="428" t="s">
        <v>2727</v>
      </c>
      <c r="F392" s="406" t="s">
        <v>846</v>
      </c>
    </row>
    <row r="393" spans="5:6" hidden="1" x14ac:dyDescent="0.35">
      <c r="E393" s="428" t="s">
        <v>2728</v>
      </c>
      <c r="F393" s="406" t="s">
        <v>2729</v>
      </c>
    </row>
    <row r="394" spans="5:6" hidden="1" x14ac:dyDescent="0.35">
      <c r="E394" s="428" t="s">
        <v>847</v>
      </c>
      <c r="F394" s="406" t="s">
        <v>2730</v>
      </c>
    </row>
    <row r="395" spans="5:6" hidden="1" x14ac:dyDescent="0.35">
      <c r="E395" s="428" t="s">
        <v>2731</v>
      </c>
      <c r="F395" s="406" t="s">
        <v>850</v>
      </c>
    </row>
    <row r="396" spans="5:6" hidden="1" x14ac:dyDescent="0.35">
      <c r="E396" s="428" t="s">
        <v>2732</v>
      </c>
      <c r="F396" s="406" t="s">
        <v>2733</v>
      </c>
    </row>
    <row r="397" spans="5:6" hidden="1" x14ac:dyDescent="0.35">
      <c r="E397" s="428" t="s">
        <v>2734</v>
      </c>
      <c r="F397" s="406" t="s">
        <v>2735</v>
      </c>
    </row>
    <row r="398" spans="5:6" hidden="1" x14ac:dyDescent="0.35">
      <c r="E398" s="428" t="s">
        <v>2736</v>
      </c>
      <c r="F398" s="406" t="s">
        <v>2737</v>
      </c>
    </row>
    <row r="399" spans="5:6" hidden="1" x14ac:dyDescent="0.35">
      <c r="E399" s="428" t="s">
        <v>855</v>
      </c>
      <c r="F399" s="406" t="s">
        <v>856</v>
      </c>
    </row>
    <row r="400" spans="5:6" hidden="1" x14ac:dyDescent="0.35">
      <c r="E400" s="428" t="s">
        <v>857</v>
      </c>
      <c r="F400" s="406" t="s">
        <v>858</v>
      </c>
    </row>
    <row r="401" spans="5:6" hidden="1" x14ac:dyDescent="0.35">
      <c r="E401" s="428" t="s">
        <v>2738</v>
      </c>
      <c r="F401" s="406" t="s">
        <v>2739</v>
      </c>
    </row>
    <row r="402" spans="5:6" hidden="1" x14ac:dyDescent="0.35">
      <c r="E402" s="428" t="s">
        <v>2740</v>
      </c>
      <c r="F402" s="406" t="s">
        <v>860</v>
      </c>
    </row>
    <row r="403" spans="5:6" hidden="1" x14ac:dyDescent="0.35">
      <c r="E403" s="428" t="s">
        <v>2741</v>
      </c>
      <c r="F403" s="406" t="s">
        <v>862</v>
      </c>
    </row>
    <row r="404" spans="5:6" hidden="1" x14ac:dyDescent="0.35">
      <c r="E404" s="428" t="s">
        <v>863</v>
      </c>
      <c r="F404" s="406" t="s">
        <v>2742</v>
      </c>
    </row>
    <row r="405" spans="5:6" hidden="1" x14ac:dyDescent="0.35">
      <c r="E405" s="428" t="s">
        <v>865</v>
      </c>
      <c r="F405" s="406" t="s">
        <v>2743</v>
      </c>
    </row>
    <row r="406" spans="5:6" hidden="1" x14ac:dyDescent="0.35">
      <c r="E406" s="428" t="s">
        <v>867</v>
      </c>
      <c r="F406" s="406" t="s">
        <v>868</v>
      </c>
    </row>
    <row r="407" spans="5:6" hidden="1" x14ac:dyDescent="0.35">
      <c r="E407" s="428" t="s">
        <v>2744</v>
      </c>
      <c r="F407" s="406" t="s">
        <v>870</v>
      </c>
    </row>
    <row r="408" spans="5:6" hidden="1" x14ac:dyDescent="0.35">
      <c r="E408" s="428" t="s">
        <v>871</v>
      </c>
      <c r="F408" s="406" t="s">
        <v>872</v>
      </c>
    </row>
    <row r="409" spans="5:6" hidden="1" x14ac:dyDescent="0.35">
      <c r="E409" s="428" t="s">
        <v>2745</v>
      </c>
      <c r="F409" s="406" t="s">
        <v>2746</v>
      </c>
    </row>
    <row r="410" spans="5:6" hidden="1" x14ac:dyDescent="0.35">
      <c r="E410" s="428" t="s">
        <v>2747</v>
      </c>
      <c r="F410" s="406" t="s">
        <v>2748</v>
      </c>
    </row>
    <row r="411" spans="5:6" hidden="1" x14ac:dyDescent="0.35">
      <c r="E411" s="428" t="s">
        <v>2749</v>
      </c>
      <c r="F411" s="406" t="s">
        <v>2750</v>
      </c>
    </row>
    <row r="412" spans="5:6" hidden="1" x14ac:dyDescent="0.35">
      <c r="E412" s="428" t="s">
        <v>2751</v>
      </c>
      <c r="F412" s="406" t="s">
        <v>2752</v>
      </c>
    </row>
    <row r="413" spans="5:6" hidden="1" x14ac:dyDescent="0.35">
      <c r="E413" s="428" t="s">
        <v>2753</v>
      </c>
      <c r="F413" s="406" t="s">
        <v>2754</v>
      </c>
    </row>
    <row r="414" spans="5:6" hidden="1" x14ac:dyDescent="0.35">
      <c r="E414" s="428" t="s">
        <v>2755</v>
      </c>
      <c r="F414" s="406" t="s">
        <v>2756</v>
      </c>
    </row>
    <row r="415" spans="5:6" hidden="1" x14ac:dyDescent="0.35">
      <c r="E415" s="428" t="s">
        <v>2757</v>
      </c>
      <c r="F415" s="406" t="s">
        <v>2758</v>
      </c>
    </row>
    <row r="416" spans="5:6" hidden="1" x14ac:dyDescent="0.35">
      <c r="E416" s="428" t="s">
        <v>2759</v>
      </c>
      <c r="F416" s="406" t="s">
        <v>2760</v>
      </c>
    </row>
    <row r="417" spans="5:6" hidden="1" x14ac:dyDescent="0.35">
      <c r="E417" s="428" t="s">
        <v>2761</v>
      </c>
      <c r="F417" s="406" t="s">
        <v>2762</v>
      </c>
    </row>
    <row r="418" spans="5:6" hidden="1" x14ac:dyDescent="0.35">
      <c r="E418" s="428" t="s">
        <v>2763</v>
      </c>
      <c r="F418" s="406" t="s">
        <v>2764</v>
      </c>
    </row>
    <row r="419" spans="5:6" hidden="1" x14ac:dyDescent="0.35">
      <c r="E419" s="428" t="s">
        <v>2765</v>
      </c>
      <c r="F419" s="406" t="s">
        <v>2766</v>
      </c>
    </row>
    <row r="420" spans="5:6" hidden="1" x14ac:dyDescent="0.35">
      <c r="E420" s="428" t="s">
        <v>2767</v>
      </c>
      <c r="F420" s="406" t="s">
        <v>2768</v>
      </c>
    </row>
    <row r="421" spans="5:6" hidden="1" x14ac:dyDescent="0.35">
      <c r="E421" s="428" t="s">
        <v>2769</v>
      </c>
      <c r="F421" s="406" t="s">
        <v>2770</v>
      </c>
    </row>
    <row r="422" spans="5:6" hidden="1" x14ac:dyDescent="0.35">
      <c r="E422" s="428" t="s">
        <v>2771</v>
      </c>
      <c r="F422" s="406" t="s">
        <v>2772</v>
      </c>
    </row>
    <row r="423" spans="5:6" hidden="1" x14ac:dyDescent="0.35">
      <c r="E423" s="428" t="s">
        <v>2773</v>
      </c>
      <c r="F423" s="406" t="s">
        <v>2774</v>
      </c>
    </row>
    <row r="424" spans="5:6" hidden="1" x14ac:dyDescent="0.35">
      <c r="E424" s="428" t="s">
        <v>2775</v>
      </c>
      <c r="F424" s="406" t="s">
        <v>2776</v>
      </c>
    </row>
    <row r="425" spans="5:6" hidden="1" x14ac:dyDescent="0.35">
      <c r="E425" s="428" t="s">
        <v>247</v>
      </c>
      <c r="F425" s="406" t="s">
        <v>2777</v>
      </c>
    </row>
    <row r="426" spans="5:6" hidden="1" x14ac:dyDescent="0.35">
      <c r="E426" s="428" t="s">
        <v>248</v>
      </c>
      <c r="F426" s="406" t="s">
        <v>898</v>
      </c>
    </row>
    <row r="427" spans="5:6" hidden="1" x14ac:dyDescent="0.35">
      <c r="E427" s="428" t="s">
        <v>2778</v>
      </c>
      <c r="F427" s="406" t="s">
        <v>2779</v>
      </c>
    </row>
    <row r="428" spans="5:6" hidden="1" x14ac:dyDescent="0.35">
      <c r="E428" s="428" t="s">
        <v>2780</v>
      </c>
      <c r="F428" s="406" t="s">
        <v>2781</v>
      </c>
    </row>
    <row r="429" spans="5:6" hidden="1" x14ac:dyDescent="0.35">
      <c r="E429" s="428" t="s">
        <v>2782</v>
      </c>
      <c r="F429" s="406" t="s">
        <v>2783</v>
      </c>
    </row>
    <row r="430" spans="5:6" hidden="1" x14ac:dyDescent="0.35">
      <c r="E430" s="428" t="s">
        <v>2784</v>
      </c>
      <c r="F430" s="406" t="s">
        <v>2785</v>
      </c>
    </row>
    <row r="431" spans="5:6" hidden="1" x14ac:dyDescent="0.35">
      <c r="E431" s="428" t="s">
        <v>2786</v>
      </c>
      <c r="F431" s="406" t="s">
        <v>906</v>
      </c>
    </row>
    <row r="432" spans="5:6" hidden="1" x14ac:dyDescent="0.35">
      <c r="E432" s="428" t="s">
        <v>2787</v>
      </c>
      <c r="F432" s="406" t="s">
        <v>908</v>
      </c>
    </row>
    <row r="433" spans="5:6" hidden="1" x14ac:dyDescent="0.35">
      <c r="E433" s="428" t="s">
        <v>2788</v>
      </c>
      <c r="F433" s="406" t="s">
        <v>910</v>
      </c>
    </row>
    <row r="434" spans="5:6" hidden="1" x14ac:dyDescent="0.35">
      <c r="E434" s="428" t="s">
        <v>2789</v>
      </c>
      <c r="F434" s="406" t="s">
        <v>911</v>
      </c>
    </row>
    <row r="435" spans="5:6" hidden="1" x14ac:dyDescent="0.35">
      <c r="E435" s="428" t="s">
        <v>2790</v>
      </c>
      <c r="F435" s="406" t="s">
        <v>913</v>
      </c>
    </row>
    <row r="436" spans="5:6" hidden="1" x14ac:dyDescent="0.35">
      <c r="E436" s="428" t="s">
        <v>2791</v>
      </c>
      <c r="F436" s="406" t="s">
        <v>915</v>
      </c>
    </row>
    <row r="437" spans="5:6" hidden="1" x14ac:dyDescent="0.35">
      <c r="E437" s="428" t="s">
        <v>2792</v>
      </c>
      <c r="F437" s="406" t="s">
        <v>916</v>
      </c>
    </row>
    <row r="438" spans="5:6" hidden="1" x14ac:dyDescent="0.35">
      <c r="E438" s="428" t="s">
        <v>2793</v>
      </c>
      <c r="F438" s="406" t="s">
        <v>918</v>
      </c>
    </row>
    <row r="439" spans="5:6" hidden="1" x14ac:dyDescent="0.35">
      <c r="E439" s="428" t="s">
        <v>2794</v>
      </c>
      <c r="F439" s="406" t="s">
        <v>920</v>
      </c>
    </row>
    <row r="440" spans="5:6" hidden="1" x14ac:dyDescent="0.35">
      <c r="E440" s="428" t="s">
        <v>2795</v>
      </c>
      <c r="F440" s="406" t="s">
        <v>922</v>
      </c>
    </row>
    <row r="441" spans="5:6" hidden="1" x14ac:dyDescent="0.35">
      <c r="E441" s="428" t="s">
        <v>2796</v>
      </c>
      <c r="F441" s="406" t="s">
        <v>2797</v>
      </c>
    </row>
    <row r="442" spans="5:6" hidden="1" x14ac:dyDescent="0.35">
      <c r="E442" s="428" t="s">
        <v>2798</v>
      </c>
      <c r="F442" s="406" t="s">
        <v>2799</v>
      </c>
    </row>
    <row r="443" spans="5:6" hidden="1" x14ac:dyDescent="0.35">
      <c r="E443" s="428" t="s">
        <v>2800</v>
      </c>
      <c r="F443" s="406" t="s">
        <v>2801</v>
      </c>
    </row>
    <row r="444" spans="5:6" hidden="1" x14ac:dyDescent="0.35">
      <c r="E444" s="428" t="s">
        <v>2802</v>
      </c>
      <c r="F444" s="406" t="s">
        <v>2803</v>
      </c>
    </row>
    <row r="445" spans="5:6" hidden="1" x14ac:dyDescent="0.35">
      <c r="E445" s="428" t="s">
        <v>2804</v>
      </c>
      <c r="F445" s="406" t="s">
        <v>2805</v>
      </c>
    </row>
    <row r="446" spans="5:6" hidden="1" x14ac:dyDescent="0.35">
      <c r="E446" s="428" t="s">
        <v>2806</v>
      </c>
      <c r="F446" s="406" t="s">
        <v>2807</v>
      </c>
    </row>
    <row r="447" spans="5:6" hidden="1" x14ac:dyDescent="0.35">
      <c r="E447" s="428" t="s">
        <v>2808</v>
      </c>
      <c r="F447" s="406" t="s">
        <v>2809</v>
      </c>
    </row>
    <row r="448" spans="5:6" hidden="1" x14ac:dyDescent="0.35">
      <c r="E448" s="428" t="s">
        <v>2810</v>
      </c>
      <c r="F448" s="406" t="s">
        <v>2811</v>
      </c>
    </row>
    <row r="449" spans="5:6" hidden="1" x14ac:dyDescent="0.35">
      <c r="E449" s="428" t="s">
        <v>2812</v>
      </c>
      <c r="F449" s="406" t="s">
        <v>2813</v>
      </c>
    </row>
    <row r="450" spans="5:6" hidden="1" x14ac:dyDescent="0.35">
      <c r="E450" s="428" t="s">
        <v>2814</v>
      </c>
      <c r="F450" s="406" t="s">
        <v>2815</v>
      </c>
    </row>
    <row r="451" spans="5:6" hidden="1" x14ac:dyDescent="0.35">
      <c r="E451" s="428" t="s">
        <v>2816</v>
      </c>
      <c r="F451" s="406" t="s">
        <v>2817</v>
      </c>
    </row>
    <row r="452" spans="5:6" hidden="1" x14ac:dyDescent="0.35">
      <c r="E452" s="428" t="s">
        <v>2818</v>
      </c>
      <c r="F452" s="406" t="s">
        <v>2819</v>
      </c>
    </row>
    <row r="453" spans="5:6" hidden="1" x14ac:dyDescent="0.35">
      <c r="E453" s="428" t="s">
        <v>2820</v>
      </c>
      <c r="F453" s="406" t="s">
        <v>2821</v>
      </c>
    </row>
    <row r="454" spans="5:6" hidden="1" x14ac:dyDescent="0.35">
      <c r="E454" s="428" t="s">
        <v>2822</v>
      </c>
      <c r="F454" s="406" t="s">
        <v>2823</v>
      </c>
    </row>
    <row r="455" spans="5:6" hidden="1" x14ac:dyDescent="0.35">
      <c r="E455" s="428" t="s">
        <v>2824</v>
      </c>
      <c r="F455" s="406" t="s">
        <v>2825</v>
      </c>
    </row>
    <row r="456" spans="5:6" hidden="1" x14ac:dyDescent="0.35">
      <c r="E456" s="428" t="s">
        <v>2826</v>
      </c>
      <c r="F456" s="406" t="s">
        <v>2827</v>
      </c>
    </row>
    <row r="457" spans="5:6" hidden="1" x14ac:dyDescent="0.35">
      <c r="E457" s="428" t="s">
        <v>2828</v>
      </c>
      <c r="F457" s="406" t="s">
        <v>2829</v>
      </c>
    </row>
    <row r="458" spans="5:6" hidden="1" x14ac:dyDescent="0.35">
      <c r="E458" s="428" t="s">
        <v>2830</v>
      </c>
      <c r="F458" s="406" t="s">
        <v>2831</v>
      </c>
    </row>
    <row r="459" spans="5:6" hidden="1" x14ac:dyDescent="0.35">
      <c r="E459" s="428" t="s">
        <v>2832</v>
      </c>
      <c r="F459" s="406" t="s">
        <v>2833</v>
      </c>
    </row>
    <row r="460" spans="5:6" hidden="1" x14ac:dyDescent="0.35">
      <c r="E460" s="428" t="s">
        <v>2834</v>
      </c>
      <c r="F460" s="406" t="s">
        <v>2835</v>
      </c>
    </row>
    <row r="461" spans="5:6" hidden="1" x14ac:dyDescent="0.35">
      <c r="E461" s="428" t="s">
        <v>2836</v>
      </c>
      <c r="F461" s="406" t="s">
        <v>2837</v>
      </c>
    </row>
    <row r="462" spans="5:6" hidden="1" x14ac:dyDescent="0.35">
      <c r="E462" s="428" t="s">
        <v>2838</v>
      </c>
      <c r="F462" s="406" t="s">
        <v>2839</v>
      </c>
    </row>
    <row r="463" spans="5:6" hidden="1" x14ac:dyDescent="0.35">
      <c r="E463" s="428" t="s">
        <v>2840</v>
      </c>
      <c r="F463" s="406" t="s">
        <v>2841</v>
      </c>
    </row>
    <row r="464" spans="5:6" hidden="1" x14ac:dyDescent="0.35">
      <c r="E464" s="428" t="s">
        <v>2842</v>
      </c>
      <c r="F464" s="406" t="s">
        <v>2843</v>
      </c>
    </row>
    <row r="465" spans="5:6" hidden="1" x14ac:dyDescent="0.35">
      <c r="E465" s="428" t="s">
        <v>963</v>
      </c>
      <c r="F465" s="406" t="s">
        <v>964</v>
      </c>
    </row>
    <row r="466" spans="5:6" hidden="1" x14ac:dyDescent="0.35">
      <c r="E466" s="428" t="s">
        <v>965</v>
      </c>
      <c r="F466" s="406" t="s">
        <v>966</v>
      </c>
    </row>
    <row r="467" spans="5:6" hidden="1" x14ac:dyDescent="0.35">
      <c r="E467" s="428" t="s">
        <v>967</v>
      </c>
      <c r="F467" s="406" t="s">
        <v>2844</v>
      </c>
    </row>
    <row r="468" spans="5:6" hidden="1" x14ac:dyDescent="0.35">
      <c r="E468" s="428" t="s">
        <v>969</v>
      </c>
      <c r="F468" s="406" t="s">
        <v>970</v>
      </c>
    </row>
    <row r="469" spans="5:6" hidden="1" x14ac:dyDescent="0.35">
      <c r="E469" s="428" t="s">
        <v>2845</v>
      </c>
      <c r="F469" s="406" t="s">
        <v>2846</v>
      </c>
    </row>
    <row r="470" spans="5:6" hidden="1" x14ac:dyDescent="0.35">
      <c r="E470" s="428" t="s">
        <v>1310</v>
      </c>
      <c r="F470" s="406" t="s">
        <v>2847</v>
      </c>
    </row>
    <row r="471" spans="5:6" hidden="1" x14ac:dyDescent="0.35">
      <c r="E471" s="428" t="s">
        <v>1311</v>
      </c>
      <c r="F471" s="406" t="s">
        <v>2848</v>
      </c>
    </row>
    <row r="472" spans="5:6" hidden="1" x14ac:dyDescent="0.35">
      <c r="E472" s="428" t="s">
        <v>2849</v>
      </c>
      <c r="F472" s="406" t="s">
        <v>2850</v>
      </c>
    </row>
    <row r="473" spans="5:6" hidden="1" x14ac:dyDescent="0.35">
      <c r="E473" s="428" t="s">
        <v>2851</v>
      </c>
      <c r="F473" s="406" t="s">
        <v>2852</v>
      </c>
    </row>
    <row r="474" spans="5:6" hidden="1" x14ac:dyDescent="0.35">
      <c r="E474" s="428" t="s">
        <v>2853</v>
      </c>
      <c r="F474" s="406" t="s">
        <v>2854</v>
      </c>
    </row>
    <row r="475" spans="5:6" hidden="1" x14ac:dyDescent="0.35">
      <c r="E475" s="428" t="s">
        <v>2855</v>
      </c>
      <c r="F475" s="406" t="s">
        <v>2856</v>
      </c>
    </row>
    <row r="476" spans="5:6" hidden="1" x14ac:dyDescent="0.35">
      <c r="E476" s="428" t="s">
        <v>2857</v>
      </c>
      <c r="F476" s="406" t="s">
        <v>2858</v>
      </c>
    </row>
    <row r="477" spans="5:6" hidden="1" x14ac:dyDescent="0.35">
      <c r="E477" s="428" t="s">
        <v>2859</v>
      </c>
      <c r="F477" s="406" t="s">
        <v>2860</v>
      </c>
    </row>
    <row r="478" spans="5:6" hidden="1" x14ac:dyDescent="0.35">
      <c r="E478" s="428" t="s">
        <v>982</v>
      </c>
      <c r="F478" s="406" t="s">
        <v>983</v>
      </c>
    </row>
    <row r="479" spans="5:6" hidden="1" x14ac:dyDescent="0.35">
      <c r="E479" s="428" t="s">
        <v>984</v>
      </c>
      <c r="F479" s="406" t="s">
        <v>2861</v>
      </c>
    </row>
    <row r="480" spans="5:6" hidden="1" x14ac:dyDescent="0.35">
      <c r="E480" s="428" t="s">
        <v>986</v>
      </c>
      <c r="F480" s="406" t="s">
        <v>987</v>
      </c>
    </row>
    <row r="481" spans="5:6" hidden="1" x14ac:dyDescent="0.35">
      <c r="E481" s="428" t="s">
        <v>988</v>
      </c>
      <c r="F481" s="406" t="s">
        <v>989</v>
      </c>
    </row>
    <row r="482" spans="5:6" hidden="1" x14ac:dyDescent="0.35">
      <c r="E482" s="428" t="s">
        <v>2862</v>
      </c>
      <c r="F482" s="406" t="s">
        <v>2863</v>
      </c>
    </row>
    <row r="483" spans="5:6" hidden="1" x14ac:dyDescent="0.35">
      <c r="E483" s="428" t="s">
        <v>2864</v>
      </c>
      <c r="F483" s="406" t="s">
        <v>2865</v>
      </c>
    </row>
    <row r="484" spans="5:6" hidden="1" x14ac:dyDescent="0.35">
      <c r="E484" s="428" t="s">
        <v>2866</v>
      </c>
      <c r="F484" s="406" t="s">
        <v>2867</v>
      </c>
    </row>
    <row r="485" spans="5:6" hidden="1" x14ac:dyDescent="0.35">
      <c r="E485" s="428" t="s">
        <v>2868</v>
      </c>
      <c r="F485" s="406" t="s">
        <v>2869</v>
      </c>
    </row>
    <row r="486" spans="5:6" hidden="1" x14ac:dyDescent="0.35">
      <c r="E486" s="428" t="s">
        <v>2870</v>
      </c>
      <c r="F486" s="406" t="s">
        <v>2871</v>
      </c>
    </row>
    <row r="487" spans="5:6" hidden="1" x14ac:dyDescent="0.35">
      <c r="E487" s="428" t="s">
        <v>2872</v>
      </c>
      <c r="F487" s="406" t="s">
        <v>2873</v>
      </c>
    </row>
    <row r="488" spans="5:6" hidden="1" x14ac:dyDescent="0.35">
      <c r="E488" s="428" t="s">
        <v>2874</v>
      </c>
      <c r="F488" s="406" t="s">
        <v>2875</v>
      </c>
    </row>
    <row r="489" spans="5:6" hidden="1" x14ac:dyDescent="0.35">
      <c r="E489" s="428" t="s">
        <v>2876</v>
      </c>
      <c r="F489" s="406" t="s">
        <v>2877</v>
      </c>
    </row>
    <row r="490" spans="5:6" hidden="1" x14ac:dyDescent="0.35">
      <c r="E490" s="428" t="s">
        <v>2878</v>
      </c>
      <c r="F490" s="406" t="s">
        <v>2879</v>
      </c>
    </row>
    <row r="491" spans="5:6" hidden="1" x14ac:dyDescent="0.35">
      <c r="E491" s="428" t="s">
        <v>2880</v>
      </c>
      <c r="F491" s="406" t="s">
        <v>2881</v>
      </c>
    </row>
    <row r="492" spans="5:6" hidden="1" x14ac:dyDescent="0.35">
      <c r="E492" s="428" t="s">
        <v>2882</v>
      </c>
      <c r="F492" s="406" t="s">
        <v>2883</v>
      </c>
    </row>
    <row r="493" spans="5:6" hidden="1" x14ac:dyDescent="0.35">
      <c r="E493" s="428" t="s">
        <v>2884</v>
      </c>
      <c r="F493" s="406" t="s">
        <v>2885</v>
      </c>
    </row>
    <row r="494" spans="5:6" hidden="1" x14ac:dyDescent="0.35">
      <c r="E494" s="428" t="s">
        <v>2886</v>
      </c>
      <c r="F494" s="406" t="s">
        <v>2887</v>
      </c>
    </row>
    <row r="495" spans="5:6" hidden="1" x14ac:dyDescent="0.35">
      <c r="E495" s="428" t="s">
        <v>2888</v>
      </c>
      <c r="F495" s="406" t="s">
        <v>2889</v>
      </c>
    </row>
    <row r="496" spans="5:6" hidden="1" x14ac:dyDescent="0.35">
      <c r="E496" s="428" t="s">
        <v>2890</v>
      </c>
      <c r="F496" s="406" t="s">
        <v>2891</v>
      </c>
    </row>
    <row r="497" spans="5:6" hidden="1" x14ac:dyDescent="0.35">
      <c r="E497" s="428" t="s">
        <v>1006</v>
      </c>
      <c r="F497" s="406" t="s">
        <v>1015</v>
      </c>
    </row>
    <row r="498" spans="5:6" hidden="1" x14ac:dyDescent="0.35">
      <c r="E498" s="428" t="s">
        <v>1008</v>
      </c>
      <c r="F498" s="406" t="s">
        <v>1017</v>
      </c>
    </row>
    <row r="499" spans="5:6" hidden="1" x14ac:dyDescent="0.35">
      <c r="E499" s="428" t="s">
        <v>1010</v>
      </c>
      <c r="F499" s="406" t="s">
        <v>1019</v>
      </c>
    </row>
    <row r="500" spans="5:6" hidden="1" x14ac:dyDescent="0.35">
      <c r="E500" s="428" t="s">
        <v>1012</v>
      </c>
      <c r="F500" s="406" t="s">
        <v>1021</v>
      </c>
    </row>
    <row r="501" spans="5:6" hidden="1" x14ac:dyDescent="0.35">
      <c r="E501" s="428" t="s">
        <v>1014</v>
      </c>
      <c r="F501" s="406" t="s">
        <v>1023</v>
      </c>
    </row>
    <row r="502" spans="5:6" hidden="1" x14ac:dyDescent="0.35">
      <c r="E502" s="428" t="s">
        <v>2892</v>
      </c>
      <c r="F502" s="406" t="s">
        <v>2893</v>
      </c>
    </row>
    <row r="503" spans="5:6" hidden="1" x14ac:dyDescent="0.35">
      <c r="E503" s="428" t="s">
        <v>2894</v>
      </c>
      <c r="F503" s="406" t="s">
        <v>2895</v>
      </c>
    </row>
    <row r="504" spans="5:6" hidden="1" x14ac:dyDescent="0.35">
      <c r="E504" s="428" t="s">
        <v>2896</v>
      </c>
      <c r="F504" s="406" t="s">
        <v>2897</v>
      </c>
    </row>
    <row r="505" spans="5:6" hidden="1" x14ac:dyDescent="0.35">
      <c r="E505" s="428" t="s">
        <v>1020</v>
      </c>
      <c r="F505" s="406" t="s">
        <v>1029</v>
      </c>
    </row>
    <row r="506" spans="5:6" hidden="1" x14ac:dyDescent="0.35">
      <c r="E506" s="428" t="s">
        <v>1022</v>
      </c>
      <c r="F506" s="406" t="s">
        <v>1030</v>
      </c>
    </row>
    <row r="507" spans="5:6" hidden="1" x14ac:dyDescent="0.35">
      <c r="E507" s="428" t="s">
        <v>1024</v>
      </c>
      <c r="F507" s="406" t="s">
        <v>1032</v>
      </c>
    </row>
    <row r="508" spans="5:6" hidden="1" x14ac:dyDescent="0.35">
      <c r="E508" s="428" t="s">
        <v>1026</v>
      </c>
      <c r="F508" s="406" t="s">
        <v>1034</v>
      </c>
    </row>
    <row r="509" spans="5:6" hidden="1" x14ac:dyDescent="0.35">
      <c r="E509" s="428" t="s">
        <v>1028</v>
      </c>
      <c r="F509" s="406" t="s">
        <v>1036</v>
      </c>
    </row>
    <row r="510" spans="5:6" hidden="1" x14ac:dyDescent="0.35">
      <c r="E510" s="428" t="s">
        <v>2898</v>
      </c>
      <c r="F510" s="406" t="s">
        <v>2899</v>
      </c>
    </row>
    <row r="511" spans="5:6" hidden="1" x14ac:dyDescent="0.35">
      <c r="E511" s="428" t="s">
        <v>2900</v>
      </c>
      <c r="F511" s="406" t="s">
        <v>2901</v>
      </c>
    </row>
    <row r="512" spans="5:6" hidden="1" x14ac:dyDescent="0.35">
      <c r="E512" s="428" t="s">
        <v>2902</v>
      </c>
      <c r="F512" s="406" t="s">
        <v>2903</v>
      </c>
    </row>
    <row r="513" spans="5:6" hidden="1" x14ac:dyDescent="0.35">
      <c r="E513" s="428" t="s">
        <v>2904</v>
      </c>
      <c r="F513" s="406" t="s">
        <v>1042</v>
      </c>
    </row>
    <row r="514" spans="5:6" hidden="1" x14ac:dyDescent="0.35">
      <c r="E514" s="428" t="s">
        <v>2905</v>
      </c>
      <c r="F514" s="406" t="s">
        <v>2906</v>
      </c>
    </row>
    <row r="515" spans="5:6" hidden="1" x14ac:dyDescent="0.35">
      <c r="E515" s="428" t="s">
        <v>2907</v>
      </c>
      <c r="F515" s="406" t="s">
        <v>2908</v>
      </c>
    </row>
    <row r="516" spans="5:6" hidden="1" x14ac:dyDescent="0.35">
      <c r="E516" s="428" t="s">
        <v>2909</v>
      </c>
      <c r="F516" s="406" t="s">
        <v>2910</v>
      </c>
    </row>
    <row r="517" spans="5:6" hidden="1" x14ac:dyDescent="0.35">
      <c r="E517" s="428" t="s">
        <v>2911</v>
      </c>
      <c r="F517" s="406" t="s">
        <v>2912</v>
      </c>
    </row>
    <row r="518" spans="5:6" hidden="1" x14ac:dyDescent="0.35">
      <c r="E518" s="428" t="s">
        <v>2913</v>
      </c>
      <c r="F518" s="406" t="s">
        <v>2914</v>
      </c>
    </row>
    <row r="519" spans="5:6" hidden="1" x14ac:dyDescent="0.35">
      <c r="E519" s="428" t="s">
        <v>2915</v>
      </c>
      <c r="F519" s="406" t="s">
        <v>2916</v>
      </c>
    </row>
    <row r="520" spans="5:6" hidden="1" x14ac:dyDescent="0.35">
      <c r="E520" s="428" t="s">
        <v>2917</v>
      </c>
      <c r="F520" s="406" t="s">
        <v>2918</v>
      </c>
    </row>
    <row r="521" spans="5:6" hidden="1" x14ac:dyDescent="0.35">
      <c r="E521" s="428" t="s">
        <v>1047</v>
      </c>
      <c r="F521" s="406" t="s">
        <v>1056</v>
      </c>
    </row>
    <row r="522" spans="5:6" hidden="1" x14ac:dyDescent="0.35">
      <c r="E522" s="428" t="s">
        <v>1049</v>
      </c>
      <c r="F522" s="406" t="s">
        <v>1058</v>
      </c>
    </row>
    <row r="523" spans="5:6" hidden="1" x14ac:dyDescent="0.35">
      <c r="E523" s="428" t="s">
        <v>2919</v>
      </c>
      <c r="F523" s="406" t="s">
        <v>2920</v>
      </c>
    </row>
    <row r="524" spans="5:6" hidden="1" x14ac:dyDescent="0.35">
      <c r="E524" s="428" t="s">
        <v>2921</v>
      </c>
      <c r="F524" s="406" t="s">
        <v>2922</v>
      </c>
    </row>
    <row r="525" spans="5:6" hidden="1" x14ac:dyDescent="0.35">
      <c r="E525" s="428" t="s">
        <v>2923</v>
      </c>
      <c r="F525" s="406" t="s">
        <v>2924</v>
      </c>
    </row>
    <row r="526" spans="5:6" hidden="1" x14ac:dyDescent="0.35">
      <c r="E526" s="428" t="s">
        <v>2925</v>
      </c>
      <c r="F526" s="406" t="s">
        <v>2926</v>
      </c>
    </row>
    <row r="527" spans="5:6" hidden="1" x14ac:dyDescent="0.35">
      <c r="E527" s="428" t="s">
        <v>2927</v>
      </c>
      <c r="F527" s="406" t="s">
        <v>1066</v>
      </c>
    </row>
    <row r="528" spans="5:6" hidden="1" x14ac:dyDescent="0.35">
      <c r="E528" s="428" t="s">
        <v>1059</v>
      </c>
      <c r="F528" s="406" t="s">
        <v>1068</v>
      </c>
    </row>
    <row r="529" spans="5:6" hidden="1" x14ac:dyDescent="0.35">
      <c r="E529" s="428" t="s">
        <v>2928</v>
      </c>
      <c r="F529" s="406" t="s">
        <v>2929</v>
      </c>
    </row>
    <row r="530" spans="5:6" hidden="1" x14ac:dyDescent="0.35">
      <c r="E530" s="428" t="s">
        <v>2930</v>
      </c>
      <c r="F530" s="406" t="s">
        <v>2931</v>
      </c>
    </row>
    <row r="531" spans="5:6" hidden="1" x14ac:dyDescent="0.35">
      <c r="E531" s="428" t="s">
        <v>2932</v>
      </c>
      <c r="F531" s="406" t="s">
        <v>1072</v>
      </c>
    </row>
    <row r="532" spans="5:6" hidden="1" x14ac:dyDescent="0.35">
      <c r="E532" s="428" t="s">
        <v>2933</v>
      </c>
      <c r="F532" s="406" t="s">
        <v>1074</v>
      </c>
    </row>
    <row r="533" spans="5:6" hidden="1" x14ac:dyDescent="0.35">
      <c r="E533" s="428" t="s">
        <v>2934</v>
      </c>
      <c r="F533" s="406" t="s">
        <v>1076</v>
      </c>
    </row>
    <row r="534" spans="5:6" hidden="1" x14ac:dyDescent="0.35">
      <c r="E534" s="428" t="s">
        <v>2935</v>
      </c>
      <c r="F534" s="406" t="s">
        <v>2936</v>
      </c>
    </row>
    <row r="535" spans="5:6" hidden="1" x14ac:dyDescent="0.35">
      <c r="E535" s="428" t="s">
        <v>2937</v>
      </c>
      <c r="F535" s="406" t="s">
        <v>1078</v>
      </c>
    </row>
    <row r="536" spans="5:6" hidden="1" x14ac:dyDescent="0.35">
      <c r="E536" s="428" t="s">
        <v>2938</v>
      </c>
      <c r="F536" s="406" t="s">
        <v>1080</v>
      </c>
    </row>
    <row r="537" spans="5:6" hidden="1" x14ac:dyDescent="0.35">
      <c r="E537" s="428" t="s">
        <v>2939</v>
      </c>
      <c r="F537" s="406" t="s">
        <v>1082</v>
      </c>
    </row>
    <row r="538" spans="5:6" hidden="1" x14ac:dyDescent="0.35">
      <c r="E538" s="428" t="s">
        <v>2940</v>
      </c>
      <c r="F538" s="406" t="s">
        <v>1084</v>
      </c>
    </row>
    <row r="539" spans="5:6" hidden="1" x14ac:dyDescent="0.35">
      <c r="E539" s="428" t="s">
        <v>1077</v>
      </c>
      <c r="F539" s="406" t="s">
        <v>1086</v>
      </c>
    </row>
    <row r="540" spans="5:6" hidden="1" x14ac:dyDescent="0.35">
      <c r="E540" s="428" t="s">
        <v>1079</v>
      </c>
      <c r="F540" s="406" t="s">
        <v>1088</v>
      </c>
    </row>
    <row r="541" spans="5:6" hidden="1" x14ac:dyDescent="0.35">
      <c r="E541" s="428" t="s">
        <v>2941</v>
      </c>
      <c r="F541" s="406" t="s">
        <v>2942</v>
      </c>
    </row>
    <row r="542" spans="5:6" hidden="1" x14ac:dyDescent="0.35">
      <c r="E542" s="428" t="s">
        <v>2943</v>
      </c>
      <c r="F542" s="406" t="s">
        <v>2944</v>
      </c>
    </row>
    <row r="543" spans="5:6" hidden="1" x14ac:dyDescent="0.35">
      <c r="E543" s="428" t="s">
        <v>2945</v>
      </c>
      <c r="F543" s="406" t="s">
        <v>2946</v>
      </c>
    </row>
    <row r="544" spans="5:6" hidden="1" x14ac:dyDescent="0.35">
      <c r="E544" s="428" t="s">
        <v>2947</v>
      </c>
      <c r="F544" s="406" t="s">
        <v>2948</v>
      </c>
    </row>
    <row r="545" spans="5:6" hidden="1" x14ac:dyDescent="0.35">
      <c r="E545" s="428" t="s">
        <v>2949</v>
      </c>
      <c r="F545" s="406" t="s">
        <v>2950</v>
      </c>
    </row>
    <row r="546" spans="5:6" hidden="1" x14ac:dyDescent="0.35">
      <c r="E546" s="428" t="s">
        <v>1089</v>
      </c>
      <c r="F546" s="406" t="s">
        <v>1098</v>
      </c>
    </row>
    <row r="547" spans="5:6" hidden="1" x14ac:dyDescent="0.35">
      <c r="E547" s="428" t="s">
        <v>1091</v>
      </c>
      <c r="F547" s="406" t="s">
        <v>1100</v>
      </c>
    </row>
    <row r="548" spans="5:6" hidden="1" x14ac:dyDescent="0.35">
      <c r="E548" s="428" t="s">
        <v>1093</v>
      </c>
      <c r="F548" s="406" t="s">
        <v>1102</v>
      </c>
    </row>
    <row r="549" spans="5:6" hidden="1" x14ac:dyDescent="0.35">
      <c r="E549" s="428" t="s">
        <v>1095</v>
      </c>
      <c r="F549" s="406" t="s">
        <v>1104</v>
      </c>
    </row>
    <row r="550" spans="5:6" hidden="1" x14ac:dyDescent="0.35">
      <c r="E550" s="428" t="s">
        <v>1097</v>
      </c>
      <c r="F550" s="406" t="s">
        <v>1106</v>
      </c>
    </row>
    <row r="551" spans="5:6" hidden="1" x14ac:dyDescent="0.35">
      <c r="E551" s="428" t="s">
        <v>1099</v>
      </c>
      <c r="F551" s="406" t="s">
        <v>1108</v>
      </c>
    </row>
    <row r="552" spans="5:6" hidden="1" x14ac:dyDescent="0.35">
      <c r="E552" s="428" t="s">
        <v>1101</v>
      </c>
      <c r="F552" s="406" t="s">
        <v>1110</v>
      </c>
    </row>
    <row r="553" spans="5:6" hidden="1" x14ac:dyDescent="0.35">
      <c r="E553" s="428" t="s">
        <v>1103</v>
      </c>
      <c r="F553" s="406" t="s">
        <v>1112</v>
      </c>
    </row>
    <row r="554" spans="5:6" hidden="1" x14ac:dyDescent="0.35">
      <c r="E554" s="428" t="s">
        <v>1105</v>
      </c>
      <c r="F554" s="406" t="s">
        <v>1114</v>
      </c>
    </row>
    <row r="555" spans="5:6" hidden="1" x14ac:dyDescent="0.35">
      <c r="E555" s="428" t="s">
        <v>1107</v>
      </c>
      <c r="F555" s="406" t="s">
        <v>1116</v>
      </c>
    </row>
    <row r="556" spans="5:6" hidden="1" x14ac:dyDescent="0.35">
      <c r="E556" s="428" t="s">
        <v>1109</v>
      </c>
      <c r="F556" s="406" t="s">
        <v>1118</v>
      </c>
    </row>
    <row r="557" spans="5:6" hidden="1" x14ac:dyDescent="0.35">
      <c r="E557" s="428" t="s">
        <v>1111</v>
      </c>
      <c r="F557" s="406" t="s">
        <v>1120</v>
      </c>
    </row>
    <row r="558" spans="5:6" hidden="1" x14ac:dyDescent="0.35">
      <c r="E558" s="428" t="s">
        <v>1113</v>
      </c>
      <c r="F558" s="406" t="s">
        <v>1122</v>
      </c>
    </row>
    <row r="559" spans="5:6" hidden="1" x14ac:dyDescent="0.35">
      <c r="E559" s="428" t="s">
        <v>1115</v>
      </c>
      <c r="F559" s="406" t="s">
        <v>1124</v>
      </c>
    </row>
    <row r="560" spans="5:6" hidden="1" x14ac:dyDescent="0.35">
      <c r="E560" s="428" t="s">
        <v>1117</v>
      </c>
      <c r="F560" s="406" t="s">
        <v>1126</v>
      </c>
    </row>
    <row r="561" spans="5:6" hidden="1" x14ac:dyDescent="0.35">
      <c r="E561" s="428" t="s">
        <v>1119</v>
      </c>
      <c r="F561" s="406" t="s">
        <v>1128</v>
      </c>
    </row>
    <row r="562" spans="5:6" hidden="1" x14ac:dyDescent="0.35">
      <c r="E562" s="428" t="s">
        <v>1121</v>
      </c>
      <c r="F562" s="406" t="s">
        <v>1130</v>
      </c>
    </row>
    <row r="563" spans="5:6" hidden="1" x14ac:dyDescent="0.35">
      <c r="E563" s="428" t="s">
        <v>1123</v>
      </c>
      <c r="F563" s="406" t="s">
        <v>1132</v>
      </c>
    </row>
    <row r="564" spans="5:6" hidden="1" x14ac:dyDescent="0.35">
      <c r="E564" s="428" t="s">
        <v>1125</v>
      </c>
      <c r="F564" s="406" t="s">
        <v>1134</v>
      </c>
    </row>
    <row r="565" spans="5:6" hidden="1" x14ac:dyDescent="0.35">
      <c r="E565" s="428" t="s">
        <v>1127</v>
      </c>
      <c r="F565" s="406" t="s">
        <v>1136</v>
      </c>
    </row>
    <row r="566" spans="5:6" hidden="1" x14ac:dyDescent="0.35">
      <c r="E566" s="428" t="s">
        <v>1129</v>
      </c>
      <c r="F566" s="406" t="s">
        <v>1138</v>
      </c>
    </row>
    <row r="567" spans="5:6" hidden="1" x14ac:dyDescent="0.35">
      <c r="E567" s="428" t="s">
        <v>1131</v>
      </c>
      <c r="F567" s="406" t="s">
        <v>1140</v>
      </c>
    </row>
    <row r="568" spans="5:6" hidden="1" x14ac:dyDescent="0.35">
      <c r="E568" s="428" t="s">
        <v>1133</v>
      </c>
      <c r="F568" s="406" t="s">
        <v>1142</v>
      </c>
    </row>
    <row r="569" spans="5:6" hidden="1" x14ac:dyDescent="0.35">
      <c r="E569" s="428" t="s">
        <v>1135</v>
      </c>
      <c r="F569" s="406" t="s">
        <v>1144</v>
      </c>
    </row>
    <row r="570" spans="5:6" hidden="1" x14ac:dyDescent="0.35">
      <c r="E570" s="428" t="s">
        <v>1137</v>
      </c>
      <c r="F570" s="406" t="s">
        <v>1146</v>
      </c>
    </row>
    <row r="571" spans="5:6" hidden="1" x14ac:dyDescent="0.35">
      <c r="E571" s="428" t="s">
        <v>1139</v>
      </c>
      <c r="F571" s="406" t="s">
        <v>1148</v>
      </c>
    </row>
    <row r="572" spans="5:6" hidden="1" x14ac:dyDescent="0.35">
      <c r="E572" s="428" t="s">
        <v>1141</v>
      </c>
      <c r="F572" s="406" t="s">
        <v>1150</v>
      </c>
    </row>
    <row r="573" spans="5:6" hidden="1" x14ac:dyDescent="0.35">
      <c r="E573" s="428" t="s">
        <v>1143</v>
      </c>
      <c r="F573" s="406" t="s">
        <v>1152</v>
      </c>
    </row>
    <row r="574" spans="5:6" hidden="1" x14ac:dyDescent="0.35">
      <c r="E574" s="428" t="s">
        <v>1145</v>
      </c>
      <c r="F574" s="406" t="s">
        <v>1154</v>
      </c>
    </row>
    <row r="575" spans="5:6" hidden="1" x14ac:dyDescent="0.35">
      <c r="E575" s="428" t="s">
        <v>1147</v>
      </c>
      <c r="F575" s="406" t="s">
        <v>1156</v>
      </c>
    </row>
    <row r="576" spans="5:6" hidden="1" x14ac:dyDescent="0.35">
      <c r="E576" s="428" t="s">
        <v>1149</v>
      </c>
      <c r="F576" s="406" t="s">
        <v>1158</v>
      </c>
    </row>
    <row r="577" spans="5:6" hidden="1" x14ac:dyDescent="0.35">
      <c r="E577" s="428" t="s">
        <v>1151</v>
      </c>
      <c r="F577" s="406" t="s">
        <v>1160</v>
      </c>
    </row>
    <row r="578" spans="5:6" hidden="1" x14ac:dyDescent="0.35">
      <c r="E578" s="428" t="s">
        <v>2951</v>
      </c>
      <c r="F578" s="406" t="s">
        <v>2952</v>
      </c>
    </row>
    <row r="579" spans="5:6" hidden="1" x14ac:dyDescent="0.35">
      <c r="E579" s="428" t="s">
        <v>2953</v>
      </c>
      <c r="F579" s="406" t="s">
        <v>1162</v>
      </c>
    </row>
    <row r="580" spans="5:6" hidden="1" x14ac:dyDescent="0.35">
      <c r="E580" s="428" t="s">
        <v>2954</v>
      </c>
      <c r="F580" s="406" t="s">
        <v>1164</v>
      </c>
    </row>
    <row r="581" spans="5:6" hidden="1" x14ac:dyDescent="0.35">
      <c r="E581" s="428" t="s">
        <v>2955</v>
      </c>
      <c r="F581" s="406" t="s">
        <v>2956</v>
      </c>
    </row>
    <row r="582" spans="5:6" hidden="1" x14ac:dyDescent="0.35">
      <c r="E582" s="428" t="s">
        <v>2957</v>
      </c>
      <c r="F582" s="406" t="s">
        <v>1167</v>
      </c>
    </row>
    <row r="583" spans="5:6" hidden="1" x14ac:dyDescent="0.35">
      <c r="E583" s="428" t="s">
        <v>2958</v>
      </c>
      <c r="F583" s="406" t="s">
        <v>1169</v>
      </c>
    </row>
    <row r="584" spans="5:6" hidden="1" x14ac:dyDescent="0.35">
      <c r="E584" s="428" t="s">
        <v>2959</v>
      </c>
      <c r="F584" s="406" t="s">
        <v>2960</v>
      </c>
    </row>
    <row r="585" spans="5:6" hidden="1" x14ac:dyDescent="0.35">
      <c r="E585" s="428" t="s">
        <v>2961</v>
      </c>
      <c r="F585" s="406" t="s">
        <v>1171</v>
      </c>
    </row>
    <row r="586" spans="5:6" hidden="1" x14ac:dyDescent="0.35">
      <c r="E586" s="428" t="s">
        <v>2962</v>
      </c>
      <c r="F586" s="406" t="s">
        <v>1173</v>
      </c>
    </row>
    <row r="587" spans="5:6" hidden="1" x14ac:dyDescent="0.35">
      <c r="E587" s="428" t="s">
        <v>2963</v>
      </c>
      <c r="F587" s="406" t="s">
        <v>2964</v>
      </c>
    </row>
    <row r="588" spans="5:6" hidden="1" x14ac:dyDescent="0.35">
      <c r="E588" s="428" t="s">
        <v>2965</v>
      </c>
      <c r="F588" s="406" t="s">
        <v>1177</v>
      </c>
    </row>
    <row r="589" spans="5:6" hidden="1" x14ac:dyDescent="0.35">
      <c r="E589" s="428" t="s">
        <v>2966</v>
      </c>
      <c r="F589" s="406" t="s">
        <v>1179</v>
      </c>
    </row>
    <row r="590" spans="5:6" hidden="1" x14ac:dyDescent="0.35">
      <c r="E590" s="428" t="s">
        <v>2967</v>
      </c>
      <c r="F590" s="406" t="s">
        <v>2968</v>
      </c>
    </row>
    <row r="591" spans="5:6" hidden="1" x14ac:dyDescent="0.35">
      <c r="E591" s="428" t="s">
        <v>2969</v>
      </c>
      <c r="F591" s="406" t="s">
        <v>1181</v>
      </c>
    </row>
    <row r="592" spans="5:6" hidden="1" x14ac:dyDescent="0.35">
      <c r="E592" s="428" t="s">
        <v>2970</v>
      </c>
      <c r="F592" s="406" t="s">
        <v>1183</v>
      </c>
    </row>
    <row r="593" spans="5:6" hidden="1" x14ac:dyDescent="0.35">
      <c r="E593" s="428" t="s">
        <v>2971</v>
      </c>
      <c r="F593" s="406" t="s">
        <v>2972</v>
      </c>
    </row>
    <row r="594" spans="5:6" hidden="1" x14ac:dyDescent="0.35">
      <c r="E594" s="428" t="s">
        <v>2973</v>
      </c>
      <c r="F594" s="406" t="s">
        <v>1187</v>
      </c>
    </row>
    <row r="595" spans="5:6" hidden="1" x14ac:dyDescent="0.35">
      <c r="E595" s="428" t="s">
        <v>2974</v>
      </c>
      <c r="F595" s="406" t="s">
        <v>1189</v>
      </c>
    </row>
    <row r="596" spans="5:6" hidden="1" x14ac:dyDescent="0.35">
      <c r="E596" s="428" t="s">
        <v>2975</v>
      </c>
      <c r="F596" s="406" t="s">
        <v>2976</v>
      </c>
    </row>
    <row r="597" spans="5:6" hidden="1" x14ac:dyDescent="0.35">
      <c r="E597" s="428" t="s">
        <v>2977</v>
      </c>
      <c r="F597" s="406" t="s">
        <v>1191</v>
      </c>
    </row>
    <row r="598" spans="5:6" hidden="1" x14ac:dyDescent="0.35">
      <c r="E598" s="428" t="s">
        <v>2978</v>
      </c>
      <c r="F598" s="406" t="s">
        <v>1193</v>
      </c>
    </row>
    <row r="599" spans="5:6" hidden="1" x14ac:dyDescent="0.35">
      <c r="E599" s="428" t="s">
        <v>2979</v>
      </c>
      <c r="F599" s="406" t="s">
        <v>1195</v>
      </c>
    </row>
    <row r="600" spans="5:6" hidden="1" x14ac:dyDescent="0.35">
      <c r="E600" s="428" t="s">
        <v>2980</v>
      </c>
      <c r="F600" s="406" t="s">
        <v>1197</v>
      </c>
    </row>
    <row r="601" spans="5:6" hidden="1" x14ac:dyDescent="0.35">
      <c r="E601" s="428" t="s">
        <v>2981</v>
      </c>
      <c r="F601" s="406" t="s">
        <v>2982</v>
      </c>
    </row>
    <row r="602" spans="5:6" hidden="1" x14ac:dyDescent="0.35">
      <c r="E602" s="428" t="s">
        <v>2983</v>
      </c>
      <c r="F602" s="406" t="s">
        <v>1199</v>
      </c>
    </row>
    <row r="603" spans="5:6" hidden="1" x14ac:dyDescent="0.35">
      <c r="E603" s="428" t="s">
        <v>2984</v>
      </c>
      <c r="F603" s="406" t="s">
        <v>1201</v>
      </c>
    </row>
    <row r="604" spans="5:6" hidden="1" x14ac:dyDescent="0.35">
      <c r="E604" s="428" t="s">
        <v>2985</v>
      </c>
      <c r="F604" s="406" t="s">
        <v>1203</v>
      </c>
    </row>
    <row r="605" spans="5:6" hidden="1" x14ac:dyDescent="0.35">
      <c r="E605" s="428" t="s">
        <v>2986</v>
      </c>
      <c r="F605" s="406" t="s">
        <v>1205</v>
      </c>
    </row>
    <row r="606" spans="5:6" hidden="1" x14ac:dyDescent="0.35">
      <c r="E606" s="428" t="s">
        <v>2987</v>
      </c>
      <c r="F606" s="406" t="s">
        <v>2988</v>
      </c>
    </row>
    <row r="607" spans="5:6" hidden="1" x14ac:dyDescent="0.35">
      <c r="E607" s="428" t="s">
        <v>2989</v>
      </c>
      <c r="F607" s="406" t="s">
        <v>2990</v>
      </c>
    </row>
    <row r="608" spans="5:6" hidden="1" x14ac:dyDescent="0.35">
      <c r="E608" s="428" t="s">
        <v>2991</v>
      </c>
      <c r="F608" s="406" t="s">
        <v>2992</v>
      </c>
    </row>
    <row r="609" spans="5:6" hidden="1" x14ac:dyDescent="0.35">
      <c r="E609" s="428" t="s">
        <v>2993</v>
      </c>
      <c r="F609" s="406" t="s">
        <v>2994</v>
      </c>
    </row>
    <row r="610" spans="5:6" hidden="1" x14ac:dyDescent="0.35">
      <c r="E610" s="428" t="s">
        <v>2995</v>
      </c>
      <c r="F610" s="406" t="s">
        <v>2996</v>
      </c>
    </row>
    <row r="611" spans="5:6" hidden="1" x14ac:dyDescent="0.35">
      <c r="E611" s="428" t="s">
        <v>2997</v>
      </c>
      <c r="F611" s="406" t="s">
        <v>2998</v>
      </c>
    </row>
    <row r="612" spans="5:6" hidden="1" x14ac:dyDescent="0.35">
      <c r="E612" s="428" t="s">
        <v>2999</v>
      </c>
      <c r="F612" s="406" t="s">
        <v>3000</v>
      </c>
    </row>
    <row r="613" spans="5:6" hidden="1" x14ac:dyDescent="0.35">
      <c r="E613" s="428" t="s">
        <v>3001</v>
      </c>
      <c r="F613" s="406" t="s">
        <v>3002</v>
      </c>
    </row>
    <row r="614" spans="5:6" hidden="1" x14ac:dyDescent="0.35">
      <c r="E614" s="428" t="s">
        <v>3003</v>
      </c>
      <c r="F614" s="406" t="s">
        <v>3004</v>
      </c>
    </row>
    <row r="615" spans="5:6" hidden="1" x14ac:dyDescent="0.35">
      <c r="E615" s="428" t="s">
        <v>3005</v>
      </c>
      <c r="F615" s="406" t="s">
        <v>3006</v>
      </c>
    </row>
    <row r="616" spans="5:6" hidden="1" x14ac:dyDescent="0.35">
      <c r="E616" s="428" t="s">
        <v>3007</v>
      </c>
      <c r="F616" s="406" t="s">
        <v>3008</v>
      </c>
    </row>
    <row r="617" spans="5:6" hidden="1" x14ac:dyDescent="0.35">
      <c r="E617" s="428" t="s">
        <v>3009</v>
      </c>
      <c r="F617" s="406" t="s">
        <v>3010</v>
      </c>
    </row>
    <row r="618" spans="5:6" hidden="1" x14ac:dyDescent="0.35">
      <c r="E618" s="428" t="s">
        <v>3011</v>
      </c>
      <c r="F618" s="406" t="s">
        <v>3012</v>
      </c>
    </row>
    <row r="619" spans="5:6" hidden="1" x14ac:dyDescent="0.35">
      <c r="E619" s="428" t="s">
        <v>3013</v>
      </c>
      <c r="F619" s="406" t="s">
        <v>3014</v>
      </c>
    </row>
    <row r="620" spans="5:6" hidden="1" x14ac:dyDescent="0.35">
      <c r="E620" s="428" t="s">
        <v>3015</v>
      </c>
      <c r="F620" s="406" t="s">
        <v>3016</v>
      </c>
    </row>
    <row r="621" spans="5:6" hidden="1" x14ac:dyDescent="0.35">
      <c r="E621" s="428" t="s">
        <v>3017</v>
      </c>
      <c r="F621" s="406" t="s">
        <v>3018</v>
      </c>
    </row>
    <row r="622" spans="5:6" hidden="1" x14ac:dyDescent="0.35">
      <c r="E622" s="428" t="s">
        <v>3019</v>
      </c>
      <c r="F622" s="406" t="s">
        <v>3020</v>
      </c>
    </row>
    <row r="623" spans="5:6" hidden="1" x14ac:dyDescent="0.35">
      <c r="E623" s="428" t="s">
        <v>3021</v>
      </c>
      <c r="F623" s="406" t="s">
        <v>3022</v>
      </c>
    </row>
    <row r="624" spans="5:6" hidden="1" x14ac:dyDescent="0.35">
      <c r="E624" s="428" t="s">
        <v>3023</v>
      </c>
      <c r="F624" s="406" t="s">
        <v>1235</v>
      </c>
    </row>
    <row r="625" spans="5:6" hidden="1" x14ac:dyDescent="0.35">
      <c r="E625" s="428" t="s">
        <v>3024</v>
      </c>
      <c r="F625" s="406" t="s">
        <v>1237</v>
      </c>
    </row>
    <row r="626" spans="5:6" hidden="1" x14ac:dyDescent="0.35">
      <c r="E626" s="428" t="s">
        <v>3025</v>
      </c>
      <c r="F626" s="406" t="s">
        <v>1239</v>
      </c>
    </row>
    <row r="627" spans="5:6" hidden="1" x14ac:dyDescent="0.35">
      <c r="E627" s="428" t="s">
        <v>3026</v>
      </c>
      <c r="F627" s="406" t="s">
        <v>3027</v>
      </c>
    </row>
    <row r="628" spans="5:6" hidden="1" x14ac:dyDescent="0.35">
      <c r="E628" s="428" t="s">
        <v>3028</v>
      </c>
      <c r="F628" s="406" t="s">
        <v>3029</v>
      </c>
    </row>
    <row r="629" spans="5:6" hidden="1" x14ac:dyDescent="0.35">
      <c r="E629" s="428" t="s">
        <v>3030</v>
      </c>
      <c r="F629" s="406" t="s">
        <v>3031</v>
      </c>
    </row>
    <row r="630" spans="5:6" hidden="1" x14ac:dyDescent="0.35">
      <c r="E630" s="428" t="s">
        <v>3032</v>
      </c>
      <c r="F630" s="406" t="s">
        <v>3033</v>
      </c>
    </row>
    <row r="631" spans="5:6" hidden="1" x14ac:dyDescent="0.35">
      <c r="E631" s="428" t="s">
        <v>3034</v>
      </c>
      <c r="F631" s="406" t="s">
        <v>3035</v>
      </c>
    </row>
    <row r="632" spans="5:6" hidden="1" x14ac:dyDescent="0.35">
      <c r="E632" s="428" t="s">
        <v>3036</v>
      </c>
      <c r="F632" s="406" t="s">
        <v>3037</v>
      </c>
    </row>
    <row r="633" spans="5:6" hidden="1" x14ac:dyDescent="0.35">
      <c r="E633" s="428" t="s">
        <v>3038</v>
      </c>
      <c r="F633" s="406" t="s">
        <v>3039</v>
      </c>
    </row>
    <row r="634" spans="5:6" hidden="1" x14ac:dyDescent="0.35">
      <c r="E634" s="428" t="s">
        <v>3040</v>
      </c>
      <c r="F634" s="406" t="s">
        <v>3041</v>
      </c>
    </row>
    <row r="635" spans="5:6" hidden="1" x14ac:dyDescent="0.35">
      <c r="E635" s="428" t="s">
        <v>3042</v>
      </c>
      <c r="F635" s="406" t="s">
        <v>3043</v>
      </c>
    </row>
    <row r="636" spans="5:6" hidden="1" x14ac:dyDescent="0.35">
      <c r="E636" s="428" t="s">
        <v>3044</v>
      </c>
      <c r="F636" s="406" t="s">
        <v>3045</v>
      </c>
    </row>
    <row r="637" spans="5:6" hidden="1" x14ac:dyDescent="0.35">
      <c r="E637" s="428" t="s">
        <v>3046</v>
      </c>
      <c r="F637" s="406" t="s">
        <v>3047</v>
      </c>
    </row>
    <row r="638" spans="5:6" hidden="1" x14ac:dyDescent="0.35">
      <c r="E638" s="428" t="s">
        <v>3048</v>
      </c>
      <c r="F638" s="406" t="s">
        <v>3049</v>
      </c>
    </row>
    <row r="639" spans="5:6" hidden="1" x14ac:dyDescent="0.35">
      <c r="E639" s="428" t="s">
        <v>3050</v>
      </c>
      <c r="F639" s="406" t="s">
        <v>3051</v>
      </c>
    </row>
    <row r="640" spans="5:6" hidden="1" x14ac:dyDescent="0.35">
      <c r="E640" s="428" t="s">
        <v>3052</v>
      </c>
      <c r="F640" s="406" t="s">
        <v>3053</v>
      </c>
    </row>
    <row r="641" spans="5:6" hidden="1" x14ac:dyDescent="0.35">
      <c r="E641" s="428" t="s">
        <v>3054</v>
      </c>
      <c r="F641" s="406" t="s">
        <v>3055</v>
      </c>
    </row>
    <row r="642" spans="5:6" hidden="1" x14ac:dyDescent="0.35">
      <c r="E642" s="428" t="s">
        <v>3056</v>
      </c>
      <c r="F642" s="406" t="s">
        <v>3057</v>
      </c>
    </row>
    <row r="643" spans="5:6" hidden="1" x14ac:dyDescent="0.35">
      <c r="E643" s="428" t="s">
        <v>3058</v>
      </c>
      <c r="F643" s="406" t="s">
        <v>3059</v>
      </c>
    </row>
    <row r="644" spans="5:6" hidden="1" x14ac:dyDescent="0.35">
      <c r="E644" s="428" t="s">
        <v>3060</v>
      </c>
      <c r="F644" s="406" t="s">
        <v>3061</v>
      </c>
    </row>
    <row r="645" spans="5:6" hidden="1" x14ac:dyDescent="0.35">
      <c r="E645" s="428" t="s">
        <v>3062</v>
      </c>
      <c r="F645" s="406" t="s">
        <v>3063</v>
      </c>
    </row>
    <row r="646" spans="5:6" hidden="1" x14ac:dyDescent="0.35">
      <c r="E646" s="428" t="s">
        <v>3064</v>
      </c>
      <c r="F646" s="406" t="s">
        <v>3065</v>
      </c>
    </row>
    <row r="647" spans="5:6" hidden="1" x14ac:dyDescent="0.35">
      <c r="E647" s="428" t="s">
        <v>3066</v>
      </c>
      <c r="F647" s="406" t="s">
        <v>3067</v>
      </c>
    </row>
    <row r="648" spans="5:6" hidden="1" x14ac:dyDescent="0.35">
      <c r="E648" s="428" t="s">
        <v>3068</v>
      </c>
      <c r="F648" s="406" t="s">
        <v>3069</v>
      </c>
    </row>
    <row r="649" spans="5:6" hidden="1" x14ac:dyDescent="0.35">
      <c r="E649" s="428" t="s">
        <v>3070</v>
      </c>
      <c r="F649" s="406" t="s">
        <v>3071</v>
      </c>
    </row>
    <row r="650" spans="5:6" hidden="1" x14ac:dyDescent="0.35">
      <c r="E650" s="428" t="s">
        <v>3072</v>
      </c>
      <c r="F650" s="406" t="s">
        <v>3073</v>
      </c>
    </row>
    <row r="651" spans="5:6" hidden="1" x14ac:dyDescent="0.35">
      <c r="E651" s="428" t="s">
        <v>3074</v>
      </c>
      <c r="F651" s="406" t="s">
        <v>3075</v>
      </c>
    </row>
    <row r="652" spans="5:6" hidden="1" x14ac:dyDescent="0.35">
      <c r="E652" s="428" t="s">
        <v>3076</v>
      </c>
      <c r="F652" s="406" t="s">
        <v>3077</v>
      </c>
    </row>
    <row r="653" spans="5:6" hidden="1" x14ac:dyDescent="0.35">
      <c r="E653" s="428" t="s">
        <v>3078</v>
      </c>
      <c r="F653" s="406" t="s">
        <v>3079</v>
      </c>
    </row>
    <row r="654" spans="5:6" hidden="1" x14ac:dyDescent="0.35">
      <c r="E654" s="428" t="s">
        <v>3080</v>
      </c>
      <c r="F654" s="406" t="s">
        <v>3081</v>
      </c>
    </row>
    <row r="655" spans="5:6" hidden="1" x14ac:dyDescent="0.35">
      <c r="E655" s="428" t="s">
        <v>3082</v>
      </c>
      <c r="F655" s="406" t="s">
        <v>3083</v>
      </c>
    </row>
    <row r="656" spans="5:6" hidden="1" x14ac:dyDescent="0.35">
      <c r="E656" s="428" t="s">
        <v>3084</v>
      </c>
      <c r="F656" s="406" t="s">
        <v>3085</v>
      </c>
    </row>
    <row r="657" spans="5:6" hidden="1" x14ac:dyDescent="0.35">
      <c r="E657" s="428" t="s">
        <v>3086</v>
      </c>
      <c r="F657" s="406" t="s">
        <v>3087</v>
      </c>
    </row>
    <row r="658" spans="5:6" hidden="1" x14ac:dyDescent="0.35">
      <c r="E658" s="428" t="s">
        <v>3088</v>
      </c>
      <c r="F658" s="406" t="s">
        <v>3089</v>
      </c>
    </row>
    <row r="659" spans="5:6" hidden="1" x14ac:dyDescent="0.35">
      <c r="E659" s="428" t="s">
        <v>3090</v>
      </c>
      <c r="F659" s="406" t="s">
        <v>3091</v>
      </c>
    </row>
    <row r="660" spans="5:6" hidden="1" x14ac:dyDescent="0.35">
      <c r="E660" s="428" t="s">
        <v>3092</v>
      </c>
      <c r="F660" s="406" t="s">
        <v>3093</v>
      </c>
    </row>
    <row r="661" spans="5:6" hidden="1" x14ac:dyDescent="0.35">
      <c r="E661" s="428" t="s">
        <v>3094</v>
      </c>
      <c r="F661" s="406" t="s">
        <v>3095</v>
      </c>
    </row>
    <row r="662" spans="5:6" hidden="1" x14ac:dyDescent="0.35">
      <c r="E662" s="428" t="s">
        <v>3096</v>
      </c>
      <c r="F662" s="406" t="s">
        <v>3097</v>
      </c>
    </row>
    <row r="663" spans="5:6" hidden="1" x14ac:dyDescent="0.35">
      <c r="E663" s="428" t="s">
        <v>3098</v>
      </c>
      <c r="F663" s="406" t="s">
        <v>3099</v>
      </c>
    </row>
    <row r="664" spans="5:6" hidden="1" x14ac:dyDescent="0.35">
      <c r="E664" s="428" t="s">
        <v>3100</v>
      </c>
      <c r="F664" s="406" t="s">
        <v>3101</v>
      </c>
    </row>
    <row r="665" spans="5:6" hidden="1" x14ac:dyDescent="0.35">
      <c r="E665" s="428" t="s">
        <v>3102</v>
      </c>
      <c r="F665" s="406" t="s">
        <v>3103</v>
      </c>
    </row>
    <row r="666" spans="5:6" hidden="1" x14ac:dyDescent="0.35">
      <c r="E666" s="428" t="s">
        <v>3104</v>
      </c>
      <c r="F666" s="406" t="s">
        <v>3105</v>
      </c>
    </row>
    <row r="667" spans="5:6" hidden="1" x14ac:dyDescent="0.35">
      <c r="E667" s="428" t="s">
        <v>3106</v>
      </c>
      <c r="F667" s="406" t="s">
        <v>3107</v>
      </c>
    </row>
    <row r="668" spans="5:6" hidden="1" x14ac:dyDescent="0.35">
      <c r="E668" s="428" t="s">
        <v>3108</v>
      </c>
      <c r="F668" s="406" t="s">
        <v>3109</v>
      </c>
    </row>
    <row r="669" spans="5:6" hidden="1" x14ac:dyDescent="0.35">
      <c r="E669" s="428" t="s">
        <v>3110</v>
      </c>
      <c r="F669" s="406" t="s">
        <v>3111</v>
      </c>
    </row>
    <row r="670" spans="5:6" hidden="1" x14ac:dyDescent="0.35">
      <c r="E670" s="428" t="s">
        <v>3112</v>
      </c>
      <c r="F670" s="406" t="s">
        <v>3113</v>
      </c>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s>
  <hyperlinks>
    <hyperlink ref="A1" location="'1.1.2.f'!A1" display="Regresar"/>
    <hyperlink ref="C38" r:id="rId1"/>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7"/>
  <dimension ref="A1:M691"/>
  <sheetViews>
    <sheetView showGridLines="0" zoomScale="90" zoomScaleNormal="90" workbookViewId="0"/>
  </sheetViews>
  <sheetFormatPr baseColWidth="10" defaultColWidth="14.453125" defaultRowHeight="14.5" x14ac:dyDescent="0.35"/>
  <cols>
    <col min="1" max="1" width="11.1796875" style="660" customWidth="1"/>
    <col min="2" max="2" width="13" style="660" customWidth="1"/>
    <col min="3" max="3" width="22" style="660" customWidth="1"/>
    <col min="4" max="7" width="15.81640625" style="660" customWidth="1"/>
    <col min="8" max="8" width="18.453125" style="660" bestFit="1" customWidth="1"/>
    <col min="9" max="9" width="16.1796875" style="660" customWidth="1"/>
    <col min="10" max="13" width="14.1796875" style="675" customWidth="1"/>
    <col min="14" max="15" width="10.81640625" style="660" customWidth="1"/>
    <col min="16" max="16" width="15.81640625" style="660" customWidth="1"/>
    <col min="17" max="22" width="10.81640625" style="660" customWidth="1"/>
    <col min="23" max="16384" width="14.453125" style="660"/>
  </cols>
  <sheetData>
    <row r="1" spans="1:13" s="673" customFormat="1" ht="19.5" customHeight="1" x14ac:dyDescent="0.35">
      <c r="A1" s="656" t="s">
        <v>32</v>
      </c>
      <c r="G1" s="656" t="s">
        <v>61</v>
      </c>
      <c r="J1" s="674"/>
      <c r="K1" s="674"/>
      <c r="L1" s="674"/>
      <c r="M1" s="674"/>
    </row>
    <row r="2" spans="1:13" ht="14.25" customHeight="1" x14ac:dyDescent="0.35">
      <c r="B2" s="21" t="s">
        <v>5115</v>
      </c>
    </row>
    <row r="3" spans="1:13" ht="14.25" customHeight="1" x14ac:dyDescent="0.35">
      <c r="B3" s="310" t="s">
        <v>5</v>
      </c>
      <c r="H3" s="310"/>
      <c r="I3" s="310"/>
    </row>
    <row r="4" spans="1:13" ht="14.25" customHeight="1" x14ac:dyDescent="0.35">
      <c r="B4" s="310" t="s">
        <v>329</v>
      </c>
      <c r="H4" s="310"/>
      <c r="I4" s="310"/>
    </row>
    <row r="5" spans="1:13" ht="14.25" customHeight="1" x14ac:dyDescent="0.35">
      <c r="B5" s="310" t="s">
        <v>97</v>
      </c>
      <c r="H5" s="310"/>
      <c r="I5" s="310"/>
    </row>
    <row r="6" spans="1:13" ht="14.25" customHeight="1" x14ac:dyDescent="0.35">
      <c r="B6" s="87" t="s">
        <v>1709</v>
      </c>
      <c r="H6" s="310"/>
      <c r="I6" s="310"/>
    </row>
    <row r="7" spans="1:13" ht="14.25" customHeight="1" x14ac:dyDescent="0.35">
      <c r="B7" s="87" t="s">
        <v>3255</v>
      </c>
      <c r="H7" s="310"/>
      <c r="I7" s="310"/>
    </row>
    <row r="8" spans="1:13" ht="14.25" customHeight="1" x14ac:dyDescent="0.35">
      <c r="B8" s="310"/>
      <c r="H8" s="310"/>
      <c r="I8" s="310"/>
    </row>
    <row r="9" spans="1:13" ht="14.25" customHeight="1" x14ac:dyDescent="0.35">
      <c r="B9" s="310" t="s">
        <v>1528</v>
      </c>
      <c r="H9" s="310"/>
      <c r="I9" s="310"/>
    </row>
    <row r="10" spans="1:13" s="1251" customFormat="1" ht="14.25" customHeight="1" x14ac:dyDescent="0.35">
      <c r="B10" s="310"/>
      <c r="H10" s="310"/>
      <c r="I10" s="310"/>
      <c r="J10" s="1250"/>
      <c r="K10" s="1250"/>
      <c r="L10" s="1250"/>
      <c r="M10" s="1250"/>
    </row>
    <row r="11" spans="1:13" s="1251" customFormat="1" ht="14.25" customHeight="1" x14ac:dyDescent="0.35">
      <c r="B11" s="310"/>
      <c r="H11" s="310"/>
      <c r="I11" s="310"/>
      <c r="J11" s="1250"/>
      <c r="K11" s="1250"/>
      <c r="L11" s="1250"/>
      <c r="M11" s="1250"/>
    </row>
    <row r="12" spans="1:13" ht="14.25" customHeight="1" x14ac:dyDescent="0.35">
      <c r="B12" s="19" t="s">
        <v>4437</v>
      </c>
      <c r="C12" s="310"/>
      <c r="D12" s="310"/>
      <c r="E12" s="310"/>
    </row>
    <row r="13" spans="1:13" ht="14.25" customHeight="1" x14ac:dyDescent="0.35">
      <c r="B13" s="676"/>
      <c r="C13" s="346"/>
      <c r="D13" s="346"/>
    </row>
    <row r="14" spans="1:13" ht="14.25" customHeight="1" x14ac:dyDescent="0.35"/>
    <row r="15" spans="1:13" ht="14.25" customHeight="1" x14ac:dyDescent="0.35">
      <c r="B15" s="690" t="s">
        <v>1705</v>
      </c>
      <c r="C15" s="677"/>
      <c r="D15" s="677"/>
      <c r="E15" s="677"/>
      <c r="F15" s="677"/>
      <c r="G15" s="677"/>
      <c r="H15" s="677"/>
      <c r="I15" s="677"/>
      <c r="J15" s="677"/>
      <c r="K15" s="677"/>
      <c r="L15" s="677"/>
      <c r="M15" s="677"/>
    </row>
    <row r="16" spans="1:13" ht="14.25" customHeight="1" x14ac:dyDescent="0.35">
      <c r="A16" s="13"/>
      <c r="B16" s="1552" t="s">
        <v>1861</v>
      </c>
      <c r="C16" s="1552"/>
      <c r="D16" s="1552"/>
      <c r="E16" s="1552"/>
      <c r="F16" s="1552"/>
      <c r="G16" s="1552"/>
      <c r="H16" s="1552"/>
      <c r="I16" s="1552"/>
      <c r="J16" s="1552"/>
      <c r="K16" s="1552"/>
      <c r="L16" s="1552"/>
      <c r="M16" s="1552"/>
    </row>
    <row r="17" spans="1:13" ht="14.25" customHeight="1" x14ac:dyDescent="0.35">
      <c r="A17" s="13"/>
      <c r="B17" s="768"/>
      <c r="C17" s="1553" t="s">
        <v>104</v>
      </c>
      <c r="D17" s="1553" t="s">
        <v>105</v>
      </c>
      <c r="E17" s="1555" t="s">
        <v>106</v>
      </c>
      <c r="F17" s="1555"/>
      <c r="G17" s="1555"/>
      <c r="H17" s="1555"/>
      <c r="I17" s="1555"/>
      <c r="J17" s="1555" t="s">
        <v>110</v>
      </c>
      <c r="K17" s="1555"/>
      <c r="L17" s="1555"/>
      <c r="M17" s="1555"/>
    </row>
    <row r="18" spans="1:13" ht="23.25" customHeight="1" x14ac:dyDescent="0.35">
      <c r="A18" s="749"/>
      <c r="B18" s="1556" t="s">
        <v>113</v>
      </c>
      <c r="C18" s="1553"/>
      <c r="D18" s="1553"/>
      <c r="E18" s="739" t="s">
        <v>114</v>
      </c>
      <c r="F18" s="739" t="s">
        <v>115</v>
      </c>
      <c r="G18" s="1558" t="s">
        <v>39</v>
      </c>
      <c r="H18" s="1558" t="s">
        <v>64</v>
      </c>
      <c r="I18" s="1558" t="s">
        <v>116</v>
      </c>
      <c r="J18" s="739" t="s">
        <v>110</v>
      </c>
      <c r="K18" s="739" t="s">
        <v>110</v>
      </c>
      <c r="L18" s="739" t="s">
        <v>110</v>
      </c>
      <c r="M18" s="739" t="s">
        <v>110</v>
      </c>
    </row>
    <row r="19" spans="1:13" ht="14.25" customHeight="1" x14ac:dyDescent="0.35">
      <c r="A19" s="13"/>
      <c r="B19" s="1557"/>
      <c r="C19" s="1554"/>
      <c r="D19" s="1554"/>
      <c r="E19" s="578" t="s">
        <v>134</v>
      </c>
      <c r="F19" s="578" t="s">
        <v>134</v>
      </c>
      <c r="G19" s="1554"/>
      <c r="H19" s="1554"/>
      <c r="I19" s="1554"/>
      <c r="J19" s="741" t="s">
        <v>136</v>
      </c>
      <c r="K19" s="741" t="s">
        <v>137</v>
      </c>
      <c r="L19" s="741" t="s">
        <v>138</v>
      </c>
      <c r="M19" s="741" t="s">
        <v>139</v>
      </c>
    </row>
    <row r="20" spans="1:13" ht="14.25" customHeight="1" x14ac:dyDescent="0.35">
      <c r="A20" s="1540" t="s">
        <v>3257</v>
      </c>
      <c r="B20" s="1567" t="s">
        <v>140</v>
      </c>
      <c r="C20" s="769" t="s">
        <v>141</v>
      </c>
      <c r="D20" s="769" t="s">
        <v>142</v>
      </c>
      <c r="E20" s="770">
        <v>478577</v>
      </c>
      <c r="F20" s="770">
        <v>1053258</v>
      </c>
      <c r="G20" s="770" t="s">
        <v>38</v>
      </c>
      <c r="H20" s="770" t="s">
        <v>75</v>
      </c>
      <c r="I20" s="770" t="s">
        <v>75</v>
      </c>
      <c r="J20" s="772">
        <v>0.49</v>
      </c>
      <c r="K20" s="772">
        <v>0.49</v>
      </c>
      <c r="L20" s="772">
        <v>0.49</v>
      </c>
      <c r="M20" s="772">
        <v>0.49</v>
      </c>
    </row>
    <row r="21" spans="1:13" ht="14.25" customHeight="1" x14ac:dyDescent="0.35">
      <c r="A21" s="1547"/>
      <c r="B21" s="1567"/>
      <c r="C21" s="769" t="s">
        <v>141</v>
      </c>
      <c r="D21" s="769" t="s">
        <v>143</v>
      </c>
      <c r="E21" s="770">
        <v>475877</v>
      </c>
      <c r="F21" s="770">
        <v>1051840</v>
      </c>
      <c r="G21" s="770" t="s">
        <v>38</v>
      </c>
      <c r="H21" s="770" t="s">
        <v>75</v>
      </c>
      <c r="I21" s="770" t="s">
        <v>75</v>
      </c>
      <c r="J21" s="772">
        <v>0.49</v>
      </c>
      <c r="K21" s="772">
        <v>0.49</v>
      </c>
      <c r="L21" s="772">
        <v>0.49</v>
      </c>
      <c r="M21" s="772">
        <v>0.49</v>
      </c>
    </row>
    <row r="22" spans="1:13" ht="14.25" customHeight="1" x14ac:dyDescent="0.35">
      <c r="A22" s="1547"/>
      <c r="B22" s="1567"/>
      <c r="C22" s="769" t="s">
        <v>144</v>
      </c>
      <c r="D22" s="769" t="s">
        <v>145</v>
      </c>
      <c r="E22" s="770">
        <v>489634</v>
      </c>
      <c r="F22" s="770">
        <v>1051066</v>
      </c>
      <c r="G22" s="770" t="s">
        <v>38</v>
      </c>
      <c r="H22" s="770" t="s">
        <v>73</v>
      </c>
      <c r="I22" s="770" t="s">
        <v>146</v>
      </c>
      <c r="J22" s="772">
        <v>0.49</v>
      </c>
      <c r="K22" s="772">
        <v>0.49</v>
      </c>
      <c r="L22" s="772">
        <v>0.49</v>
      </c>
      <c r="M22" s="772">
        <v>0.49</v>
      </c>
    </row>
    <row r="23" spans="1:13" ht="14.25" customHeight="1" x14ac:dyDescent="0.35">
      <c r="A23" s="1547"/>
      <c r="B23" s="1567"/>
      <c r="C23" s="769" t="s">
        <v>144</v>
      </c>
      <c r="D23" s="769" t="s">
        <v>147</v>
      </c>
      <c r="E23" s="770">
        <v>480470</v>
      </c>
      <c r="F23" s="770">
        <v>1046523</v>
      </c>
      <c r="G23" s="770" t="s">
        <v>38</v>
      </c>
      <c r="H23" s="770" t="s">
        <v>73</v>
      </c>
      <c r="I23" s="770" t="s">
        <v>74</v>
      </c>
      <c r="J23" s="772">
        <v>0.49</v>
      </c>
      <c r="K23" s="772">
        <v>0.49</v>
      </c>
      <c r="L23" s="772">
        <v>0.49</v>
      </c>
      <c r="M23" s="772">
        <v>0.49</v>
      </c>
    </row>
    <row r="24" spans="1:13" ht="14.25" customHeight="1" x14ac:dyDescent="0.35">
      <c r="A24" s="1547"/>
      <c r="B24" s="1568" t="s">
        <v>148</v>
      </c>
      <c r="C24" s="773" t="s">
        <v>149</v>
      </c>
      <c r="D24" s="773" t="s">
        <v>150</v>
      </c>
      <c r="E24" s="774">
        <v>430273</v>
      </c>
      <c r="F24" s="774">
        <v>1074425</v>
      </c>
      <c r="G24" s="774" t="s">
        <v>38</v>
      </c>
      <c r="H24" s="774" t="s">
        <v>76</v>
      </c>
      <c r="I24" s="774" t="s">
        <v>82</v>
      </c>
      <c r="J24" s="775">
        <v>0.49</v>
      </c>
      <c r="K24" s="775">
        <v>0.49</v>
      </c>
      <c r="L24" s="775">
        <v>0.49</v>
      </c>
      <c r="M24" s="775">
        <v>0.49</v>
      </c>
    </row>
    <row r="25" spans="1:13" ht="14.25" customHeight="1" x14ac:dyDescent="0.35">
      <c r="A25" s="1547"/>
      <c r="B25" s="1568"/>
      <c r="C25" s="773" t="s">
        <v>151</v>
      </c>
      <c r="D25" s="773" t="s">
        <v>152</v>
      </c>
      <c r="E25" s="774">
        <v>431757</v>
      </c>
      <c r="F25" s="774">
        <v>1064259</v>
      </c>
      <c r="G25" s="774" t="s">
        <v>38</v>
      </c>
      <c r="H25" s="774" t="s">
        <v>76</v>
      </c>
      <c r="I25" s="774" t="s">
        <v>153</v>
      </c>
      <c r="J25" s="775">
        <v>0.49</v>
      </c>
      <c r="K25" s="775">
        <v>0.49</v>
      </c>
      <c r="L25" s="775">
        <v>0.49</v>
      </c>
      <c r="M25" s="775">
        <v>0.49</v>
      </c>
    </row>
    <row r="26" spans="1:13" ht="14.25" customHeight="1" x14ac:dyDescent="0.35">
      <c r="A26" s="1547"/>
      <c r="B26" s="1568"/>
      <c r="C26" s="773" t="s">
        <v>154</v>
      </c>
      <c r="D26" s="773" t="s">
        <v>155</v>
      </c>
      <c r="E26" s="774">
        <v>442810</v>
      </c>
      <c r="F26" s="774">
        <v>1064763</v>
      </c>
      <c r="G26" s="774" t="s">
        <v>36</v>
      </c>
      <c r="H26" s="774" t="s">
        <v>156</v>
      </c>
      <c r="I26" s="774" t="s">
        <v>157</v>
      </c>
      <c r="J26" s="775">
        <v>0.49</v>
      </c>
      <c r="K26" s="775">
        <v>0.49</v>
      </c>
      <c r="L26" s="775">
        <v>0.49</v>
      </c>
      <c r="M26" s="775">
        <v>0.49</v>
      </c>
    </row>
    <row r="27" spans="1:13" ht="14.25" customHeight="1" x14ac:dyDescent="0.35">
      <c r="A27" s="1547"/>
      <c r="B27" s="1568"/>
      <c r="C27" s="773" t="s">
        <v>158</v>
      </c>
      <c r="D27" s="773" t="s">
        <v>159</v>
      </c>
      <c r="E27" s="774">
        <v>446879</v>
      </c>
      <c r="F27" s="774">
        <v>1064096</v>
      </c>
      <c r="G27" s="774" t="s">
        <v>38</v>
      </c>
      <c r="H27" s="774" t="s">
        <v>69</v>
      </c>
      <c r="I27" s="774" t="s">
        <v>160</v>
      </c>
      <c r="J27" s="775">
        <v>0.49</v>
      </c>
      <c r="K27" s="775">
        <v>0.49</v>
      </c>
      <c r="L27" s="775">
        <v>0.49</v>
      </c>
      <c r="M27" s="775">
        <v>0.49</v>
      </c>
    </row>
    <row r="28" spans="1:13" ht="14.25" customHeight="1" x14ac:dyDescent="0.35">
      <c r="A28" s="1547"/>
      <c r="B28" s="1568"/>
      <c r="C28" s="773" t="s">
        <v>158</v>
      </c>
      <c r="D28" s="773" t="s">
        <v>161</v>
      </c>
      <c r="E28" s="774">
        <v>442563</v>
      </c>
      <c r="F28" s="774">
        <v>1058628</v>
      </c>
      <c r="G28" s="774" t="s">
        <v>38</v>
      </c>
      <c r="H28" s="774" t="s">
        <v>75</v>
      </c>
      <c r="I28" s="774" t="s">
        <v>75</v>
      </c>
      <c r="J28" s="775">
        <v>0.49</v>
      </c>
      <c r="K28" s="775">
        <v>0.49</v>
      </c>
      <c r="L28" s="775">
        <v>0.49</v>
      </c>
      <c r="M28" s="775">
        <v>0.49</v>
      </c>
    </row>
    <row r="29" spans="1:13" ht="14.25" customHeight="1" x14ac:dyDescent="0.35">
      <c r="A29" s="1547"/>
      <c r="B29" s="1568"/>
      <c r="C29" s="773" t="s">
        <v>162</v>
      </c>
      <c r="D29" s="773" t="s">
        <v>163</v>
      </c>
      <c r="E29" s="774">
        <v>441801</v>
      </c>
      <c r="F29" s="774">
        <v>1058697</v>
      </c>
      <c r="G29" s="774" t="s">
        <v>38</v>
      </c>
      <c r="H29" s="774" t="s">
        <v>75</v>
      </c>
      <c r="I29" s="774" t="s">
        <v>75</v>
      </c>
      <c r="J29" s="775">
        <v>0.49</v>
      </c>
      <c r="K29" s="775">
        <v>0.49</v>
      </c>
      <c r="L29" s="775">
        <v>0.49</v>
      </c>
      <c r="M29" s="775">
        <v>0.49</v>
      </c>
    </row>
    <row r="30" spans="1:13" ht="14.25" customHeight="1" x14ac:dyDescent="0.35">
      <c r="A30" s="1547"/>
      <c r="B30" s="1568"/>
      <c r="C30" s="773" t="s">
        <v>158</v>
      </c>
      <c r="D30" s="773" t="s">
        <v>164</v>
      </c>
      <c r="E30" s="774">
        <v>454785</v>
      </c>
      <c r="F30" s="774">
        <v>1059635</v>
      </c>
      <c r="G30" s="774" t="s">
        <v>35</v>
      </c>
      <c r="H30" s="774" t="s">
        <v>69</v>
      </c>
      <c r="I30" s="774" t="s">
        <v>160</v>
      </c>
      <c r="J30" s="775">
        <v>0.49</v>
      </c>
      <c r="K30" s="775">
        <v>0.49</v>
      </c>
      <c r="L30" s="775">
        <v>0.49</v>
      </c>
      <c r="M30" s="775">
        <v>0.49</v>
      </c>
    </row>
    <row r="31" spans="1:13" ht="14.25" customHeight="1" x14ac:dyDescent="0.35">
      <c r="A31" s="1547"/>
      <c r="B31" s="1568"/>
      <c r="C31" s="773" t="s">
        <v>165</v>
      </c>
      <c r="D31" s="773" t="s">
        <v>166</v>
      </c>
      <c r="E31" s="774">
        <v>458078</v>
      </c>
      <c r="F31" s="774">
        <v>1069926</v>
      </c>
      <c r="G31" s="774" t="s">
        <v>35</v>
      </c>
      <c r="H31" s="774" t="s">
        <v>69</v>
      </c>
      <c r="I31" s="774" t="s">
        <v>160</v>
      </c>
      <c r="J31" s="775">
        <v>0.49</v>
      </c>
      <c r="K31" s="775">
        <v>0.49</v>
      </c>
      <c r="L31" s="775">
        <v>0.49</v>
      </c>
      <c r="M31" s="775">
        <v>0.49</v>
      </c>
    </row>
    <row r="32" spans="1:13" ht="14.25" customHeight="1" x14ac:dyDescent="0.35">
      <c r="A32" s="1547"/>
      <c r="B32" s="1569" t="s">
        <v>82</v>
      </c>
      <c r="C32" s="776" t="s">
        <v>167</v>
      </c>
      <c r="D32" s="776" t="s">
        <v>168</v>
      </c>
      <c r="E32" s="777">
        <v>505940</v>
      </c>
      <c r="F32" s="777">
        <v>1104290</v>
      </c>
      <c r="G32" s="777" t="s">
        <v>35</v>
      </c>
      <c r="H32" s="777" t="s">
        <v>169</v>
      </c>
      <c r="I32" s="777" t="s">
        <v>170</v>
      </c>
      <c r="J32" s="778"/>
      <c r="K32" s="778"/>
      <c r="L32" s="778">
        <v>0.4</v>
      </c>
      <c r="M32" s="778">
        <v>0.17399999999999999</v>
      </c>
    </row>
    <row r="33" spans="1:13" ht="14.25" customHeight="1" x14ac:dyDescent="0.35">
      <c r="A33" s="1547"/>
      <c r="B33" s="1569"/>
      <c r="C33" s="776" t="s">
        <v>167</v>
      </c>
      <c r="D33" s="776" t="s">
        <v>171</v>
      </c>
      <c r="E33" s="777">
        <v>499343</v>
      </c>
      <c r="F33" s="777">
        <v>1103594</v>
      </c>
      <c r="G33" s="777" t="s">
        <v>35</v>
      </c>
      <c r="H33" s="777" t="s">
        <v>169</v>
      </c>
      <c r="I33" s="777" t="s">
        <v>65</v>
      </c>
      <c r="J33" s="778"/>
      <c r="K33" s="778"/>
      <c r="L33" s="778">
        <v>4.0000000000000001E-3</v>
      </c>
      <c r="M33" s="778">
        <v>0.224</v>
      </c>
    </row>
    <row r="34" spans="1:13" ht="14.25" customHeight="1" x14ac:dyDescent="0.35">
      <c r="A34" s="1547"/>
      <c r="B34" s="1569"/>
      <c r="C34" s="776" t="s">
        <v>167</v>
      </c>
      <c r="D34" s="776" t="s">
        <v>172</v>
      </c>
      <c r="E34" s="777">
        <v>491495</v>
      </c>
      <c r="F34" s="777">
        <v>1102221</v>
      </c>
      <c r="G34" s="777" t="s">
        <v>35</v>
      </c>
      <c r="H34" s="777" t="s">
        <v>173</v>
      </c>
      <c r="I34" s="777" t="s">
        <v>67</v>
      </c>
      <c r="J34" s="778"/>
      <c r="K34" s="778"/>
      <c r="L34" s="778">
        <v>0.753</v>
      </c>
      <c r="M34" s="778">
        <v>0.25700000000000001</v>
      </c>
    </row>
    <row r="35" spans="1:13" ht="14.25" customHeight="1" x14ac:dyDescent="0.35">
      <c r="A35" s="1547"/>
      <c r="B35" s="1569"/>
      <c r="C35" s="776" t="s">
        <v>167</v>
      </c>
      <c r="D35" s="776" t="s">
        <v>174</v>
      </c>
      <c r="E35" s="777">
        <v>480338</v>
      </c>
      <c r="F35" s="777">
        <v>1102283</v>
      </c>
      <c r="G35" s="777" t="s">
        <v>37</v>
      </c>
      <c r="H35" s="777" t="s">
        <v>175</v>
      </c>
      <c r="I35" s="777" t="s">
        <v>176</v>
      </c>
      <c r="J35" s="778"/>
      <c r="K35" s="778"/>
      <c r="L35" s="778">
        <v>11.1</v>
      </c>
      <c r="M35" s="778">
        <v>6.63</v>
      </c>
    </row>
    <row r="36" spans="1:13" ht="14.25" customHeight="1" x14ac:dyDescent="0.35">
      <c r="A36" s="1547"/>
      <c r="B36" s="1569"/>
      <c r="C36" s="776" t="s">
        <v>167</v>
      </c>
      <c r="D36" s="776" t="s">
        <v>177</v>
      </c>
      <c r="E36" s="777">
        <v>470780</v>
      </c>
      <c r="F36" s="777">
        <v>1098167</v>
      </c>
      <c r="G36" s="777" t="s">
        <v>37</v>
      </c>
      <c r="H36" s="777" t="s">
        <v>178</v>
      </c>
      <c r="I36" s="777" t="s">
        <v>179</v>
      </c>
      <c r="J36" s="778"/>
      <c r="K36" s="778"/>
      <c r="L36" s="778">
        <v>0.85399999999999998</v>
      </c>
      <c r="M36" s="778">
        <v>4.5709999999999997</v>
      </c>
    </row>
    <row r="37" spans="1:13" ht="14.25" customHeight="1" x14ac:dyDescent="0.35">
      <c r="A37" s="1547"/>
      <c r="B37" s="1569"/>
      <c r="C37" s="776" t="s">
        <v>180</v>
      </c>
      <c r="D37" s="776" t="s">
        <v>181</v>
      </c>
      <c r="E37" s="777">
        <v>450165</v>
      </c>
      <c r="F37" s="777">
        <v>1097109</v>
      </c>
      <c r="G37" s="777" t="s">
        <v>36</v>
      </c>
      <c r="H37" s="777" t="s">
        <v>36</v>
      </c>
      <c r="I37" s="777" t="s">
        <v>182</v>
      </c>
      <c r="J37" s="778"/>
      <c r="K37" s="778"/>
      <c r="L37" s="778">
        <v>0.52600000000000002</v>
      </c>
      <c r="M37" s="778">
        <v>0.498</v>
      </c>
    </row>
    <row r="38" spans="1:13" ht="14.25" customHeight="1" x14ac:dyDescent="0.35">
      <c r="A38" s="1547"/>
      <c r="B38" s="1569"/>
      <c r="C38" s="776" t="s">
        <v>183</v>
      </c>
      <c r="D38" s="776" t="s">
        <v>184</v>
      </c>
      <c r="E38" s="777">
        <v>461417</v>
      </c>
      <c r="F38" s="777">
        <v>1102524</v>
      </c>
      <c r="G38" s="777" t="s">
        <v>36</v>
      </c>
      <c r="H38" s="777" t="s">
        <v>68</v>
      </c>
      <c r="I38" s="777" t="s">
        <v>185</v>
      </c>
      <c r="J38" s="778"/>
      <c r="K38" s="778"/>
      <c r="L38" s="778">
        <v>0.879</v>
      </c>
      <c r="M38" s="778">
        <v>0.186</v>
      </c>
    </row>
    <row r="39" spans="1:13" ht="14.25" customHeight="1" x14ac:dyDescent="0.35">
      <c r="A39" s="1547"/>
      <c r="B39" s="1569"/>
      <c r="C39" s="776" t="s">
        <v>180</v>
      </c>
      <c r="D39" s="776" t="s">
        <v>186</v>
      </c>
      <c r="E39" s="777">
        <v>442305</v>
      </c>
      <c r="F39" s="777">
        <v>1092780</v>
      </c>
      <c r="G39" s="777" t="s">
        <v>36</v>
      </c>
      <c r="H39" s="777" t="s">
        <v>187</v>
      </c>
      <c r="I39" s="777" t="s">
        <v>187</v>
      </c>
      <c r="J39" s="778"/>
      <c r="K39" s="778"/>
      <c r="L39" s="778">
        <v>0.39600000000000002</v>
      </c>
      <c r="M39" s="778">
        <v>0.38300000000000001</v>
      </c>
    </row>
    <row r="40" spans="1:13" ht="14.25" customHeight="1" x14ac:dyDescent="0.35">
      <c r="A40" s="1547"/>
      <c r="B40" s="1568" t="s">
        <v>188</v>
      </c>
      <c r="C40" s="773" t="s">
        <v>84</v>
      </c>
      <c r="D40" s="773" t="s">
        <v>189</v>
      </c>
      <c r="E40" s="774">
        <v>494958</v>
      </c>
      <c r="F40" s="774">
        <v>1049620</v>
      </c>
      <c r="G40" s="774" t="s">
        <v>38</v>
      </c>
      <c r="H40" s="774" t="s">
        <v>73</v>
      </c>
      <c r="I40" s="774" t="s">
        <v>74</v>
      </c>
      <c r="J40" s="775"/>
      <c r="K40" s="775"/>
      <c r="L40" s="775">
        <v>8.3000000000000004E-2</v>
      </c>
      <c r="M40" s="775">
        <v>0.376</v>
      </c>
    </row>
    <row r="41" spans="1:13" ht="14.25" customHeight="1" x14ac:dyDescent="0.35">
      <c r="A41" s="1547"/>
      <c r="B41" s="1568"/>
      <c r="C41" s="773" t="s">
        <v>84</v>
      </c>
      <c r="D41" s="773" t="s">
        <v>190</v>
      </c>
      <c r="E41" s="774">
        <v>492323</v>
      </c>
      <c r="F41" s="774">
        <v>1046307</v>
      </c>
      <c r="G41" s="774" t="s">
        <v>38</v>
      </c>
      <c r="H41" s="774" t="s">
        <v>73</v>
      </c>
      <c r="I41" s="774" t="s">
        <v>74</v>
      </c>
      <c r="J41" s="775"/>
      <c r="K41" s="775"/>
      <c r="L41" s="775">
        <v>8.3000000000000004E-2</v>
      </c>
      <c r="M41" s="775">
        <v>0.25</v>
      </c>
    </row>
    <row r="42" spans="1:13" ht="14.25" customHeight="1" x14ac:dyDescent="0.35">
      <c r="A42" s="1547"/>
      <c r="B42" s="1568"/>
      <c r="C42" s="773" t="s">
        <v>84</v>
      </c>
      <c r="D42" s="773" t="s">
        <v>191</v>
      </c>
      <c r="E42" s="774">
        <v>487152</v>
      </c>
      <c r="F42" s="774">
        <v>1042701</v>
      </c>
      <c r="G42" s="774" t="s">
        <v>38</v>
      </c>
      <c r="H42" s="774" t="s">
        <v>73</v>
      </c>
      <c r="I42" s="774" t="s">
        <v>74</v>
      </c>
      <c r="J42" s="775"/>
      <c r="K42" s="775"/>
      <c r="L42" s="775">
        <v>7.3999999999999996E-2</v>
      </c>
      <c r="M42" s="775">
        <v>0.34</v>
      </c>
    </row>
    <row r="43" spans="1:13" ht="14.25" customHeight="1" x14ac:dyDescent="0.35">
      <c r="A43" s="1547"/>
      <c r="B43" s="1568"/>
      <c r="C43" s="773" t="s">
        <v>192</v>
      </c>
      <c r="D43" s="773" t="s">
        <v>193</v>
      </c>
      <c r="E43" s="774">
        <v>493052</v>
      </c>
      <c r="F43" s="774">
        <v>1038399</v>
      </c>
      <c r="G43" s="774" t="s">
        <v>38</v>
      </c>
      <c r="H43" s="774" t="s">
        <v>73</v>
      </c>
      <c r="I43" s="774" t="s">
        <v>74</v>
      </c>
      <c r="J43" s="775"/>
      <c r="K43" s="775"/>
      <c r="L43" s="775">
        <v>7.3999999999999996E-2</v>
      </c>
      <c r="M43" s="775">
        <v>0.35699999999999998</v>
      </c>
    </row>
    <row r="44" spans="1:13" ht="14.25" customHeight="1" x14ac:dyDescent="0.35">
      <c r="A44" s="1547"/>
      <c r="B44" s="1570" t="s">
        <v>194</v>
      </c>
      <c r="C44" s="779" t="s">
        <v>195</v>
      </c>
      <c r="D44" s="779" t="s">
        <v>196</v>
      </c>
      <c r="E44" s="780">
        <v>438645</v>
      </c>
      <c r="F44" s="780">
        <v>1103798</v>
      </c>
      <c r="G44" s="780" t="s">
        <v>36</v>
      </c>
      <c r="H44" s="780" t="s">
        <v>71</v>
      </c>
      <c r="I44" s="780" t="s">
        <v>71</v>
      </c>
      <c r="J44" s="781"/>
      <c r="K44" s="781"/>
      <c r="L44" s="781">
        <v>0.03</v>
      </c>
      <c r="M44" s="781">
        <v>2.54</v>
      </c>
    </row>
    <row r="45" spans="1:13" ht="14.25" customHeight="1" x14ac:dyDescent="0.35">
      <c r="A45" s="1547"/>
      <c r="B45" s="1570"/>
      <c r="C45" s="779" t="s">
        <v>195</v>
      </c>
      <c r="D45" s="779" t="s">
        <v>197</v>
      </c>
      <c r="E45" s="780">
        <v>433449</v>
      </c>
      <c r="F45" s="780">
        <v>1101403</v>
      </c>
      <c r="G45" s="780" t="s">
        <v>36</v>
      </c>
      <c r="H45" s="780" t="s">
        <v>71</v>
      </c>
      <c r="I45" s="780" t="s">
        <v>71</v>
      </c>
      <c r="J45" s="781"/>
      <c r="K45" s="781"/>
      <c r="L45" s="781">
        <v>4.2000000000000003E-2</v>
      </c>
      <c r="M45" s="781">
        <v>0.03</v>
      </c>
    </row>
    <row r="46" spans="1:13" ht="14.25" customHeight="1" x14ac:dyDescent="0.35">
      <c r="A46" s="1547"/>
      <c r="B46" s="1570"/>
      <c r="C46" s="779" t="s">
        <v>195</v>
      </c>
      <c r="D46" s="779" t="s">
        <v>198</v>
      </c>
      <c r="E46" s="780">
        <v>427002</v>
      </c>
      <c r="F46" s="780">
        <v>1096916</v>
      </c>
      <c r="G46" s="780" t="s">
        <v>36</v>
      </c>
      <c r="H46" s="780" t="s">
        <v>71</v>
      </c>
      <c r="I46" s="780" t="s">
        <v>71</v>
      </c>
      <c r="J46" s="781"/>
      <c r="K46" s="781"/>
      <c r="L46" s="781">
        <v>0.03</v>
      </c>
      <c r="M46" s="781">
        <v>0.03</v>
      </c>
    </row>
    <row r="47" spans="1:13" ht="14.25" customHeight="1" x14ac:dyDescent="0.35">
      <c r="A47" s="1547"/>
      <c r="B47" s="1570"/>
      <c r="C47" s="779" t="s">
        <v>195</v>
      </c>
      <c r="D47" s="779" t="s">
        <v>199</v>
      </c>
      <c r="E47" s="780">
        <v>426346</v>
      </c>
      <c r="F47" s="780">
        <v>1096040</v>
      </c>
      <c r="G47" s="780" t="s">
        <v>38</v>
      </c>
      <c r="H47" s="780" t="s">
        <v>72</v>
      </c>
      <c r="I47" s="780" t="s">
        <v>200</v>
      </c>
      <c r="J47" s="781"/>
      <c r="K47" s="781"/>
      <c r="L47" s="781">
        <v>4.5999999999999999E-2</v>
      </c>
      <c r="M47" s="781">
        <v>0.03</v>
      </c>
    </row>
    <row r="48" spans="1:13" ht="14.25" customHeight="1" x14ac:dyDescent="0.35">
      <c r="A48" s="1547"/>
      <c r="B48" s="1570"/>
      <c r="C48" s="779" t="s">
        <v>201</v>
      </c>
      <c r="D48" s="779" t="s">
        <v>202</v>
      </c>
      <c r="E48" s="780">
        <v>442899</v>
      </c>
      <c r="F48" s="780">
        <v>1097938</v>
      </c>
      <c r="G48" s="780" t="s">
        <v>36</v>
      </c>
      <c r="H48" s="780" t="s">
        <v>71</v>
      </c>
      <c r="I48" s="780" t="s">
        <v>194</v>
      </c>
      <c r="J48" s="781"/>
      <c r="K48" s="781"/>
      <c r="L48" s="781">
        <v>0.03</v>
      </c>
      <c r="M48" s="781">
        <v>0.03</v>
      </c>
    </row>
    <row r="49" spans="1:13" ht="14.25" customHeight="1" x14ac:dyDescent="0.35">
      <c r="A49" s="1547"/>
      <c r="B49" s="1570"/>
      <c r="C49" s="779" t="s">
        <v>195</v>
      </c>
      <c r="D49" s="779" t="s">
        <v>203</v>
      </c>
      <c r="E49" s="780">
        <v>424452</v>
      </c>
      <c r="F49" s="780">
        <v>1095218</v>
      </c>
      <c r="G49" s="780" t="s">
        <v>36</v>
      </c>
      <c r="H49" s="780" t="s">
        <v>187</v>
      </c>
      <c r="I49" s="780" t="s">
        <v>204</v>
      </c>
      <c r="J49" s="781"/>
      <c r="K49" s="781"/>
      <c r="L49" s="781">
        <v>0.03</v>
      </c>
      <c r="M49" s="781">
        <v>0.03</v>
      </c>
    </row>
    <row r="50" spans="1:13" ht="14.25" customHeight="1" x14ac:dyDescent="0.35">
      <c r="A50" s="1547"/>
      <c r="B50" s="1570"/>
      <c r="C50" s="779" t="s">
        <v>195</v>
      </c>
      <c r="D50" s="779" t="s">
        <v>205</v>
      </c>
      <c r="E50" s="780">
        <v>424914</v>
      </c>
      <c r="F50" s="780">
        <v>1093895</v>
      </c>
      <c r="G50" s="780" t="s">
        <v>36</v>
      </c>
      <c r="H50" s="780" t="s">
        <v>187</v>
      </c>
      <c r="I50" s="780" t="s">
        <v>204</v>
      </c>
      <c r="J50" s="781"/>
      <c r="K50" s="781"/>
      <c r="L50" s="781">
        <v>0.03</v>
      </c>
      <c r="M50" s="781">
        <v>0.03</v>
      </c>
    </row>
    <row r="51" spans="1:13" ht="14.25" customHeight="1" x14ac:dyDescent="0.35">
      <c r="A51" s="1547"/>
      <c r="B51" s="1568" t="s">
        <v>206</v>
      </c>
      <c r="C51" s="773" t="s">
        <v>207</v>
      </c>
      <c r="D51" s="773" t="s">
        <v>208</v>
      </c>
      <c r="E51" s="774">
        <v>523586</v>
      </c>
      <c r="F51" s="774">
        <v>1024342</v>
      </c>
      <c r="G51" s="774" t="s">
        <v>35</v>
      </c>
      <c r="H51" s="774" t="s">
        <v>209</v>
      </c>
      <c r="I51" s="774" t="s">
        <v>206</v>
      </c>
      <c r="J51" s="775"/>
      <c r="K51" s="775"/>
      <c r="L51" s="775">
        <v>0.03</v>
      </c>
      <c r="M51" s="775">
        <v>0.03</v>
      </c>
    </row>
    <row r="52" spans="1:13" ht="14.25" customHeight="1" x14ac:dyDescent="0.35">
      <c r="A52" s="1547"/>
      <c r="B52" s="1568"/>
      <c r="C52" s="773" t="s">
        <v>210</v>
      </c>
      <c r="D52" s="773" t="s">
        <v>211</v>
      </c>
      <c r="E52" s="774">
        <v>519598</v>
      </c>
      <c r="F52" s="774">
        <v>1024524</v>
      </c>
      <c r="G52" s="774" t="s">
        <v>35</v>
      </c>
      <c r="H52" s="774" t="s">
        <v>209</v>
      </c>
      <c r="I52" s="774" t="s">
        <v>206</v>
      </c>
      <c r="J52" s="775"/>
      <c r="K52" s="775"/>
      <c r="L52" s="775">
        <v>0.03</v>
      </c>
      <c r="M52" s="775">
        <v>0.03</v>
      </c>
    </row>
    <row r="53" spans="1:13" ht="14.25" customHeight="1" x14ac:dyDescent="0.35">
      <c r="A53" s="1547"/>
      <c r="B53" s="1568"/>
      <c r="C53" s="773" t="s">
        <v>210</v>
      </c>
      <c r="D53" s="773" t="s">
        <v>212</v>
      </c>
      <c r="E53" s="774">
        <v>515570</v>
      </c>
      <c r="F53" s="774">
        <v>1025242</v>
      </c>
      <c r="G53" s="774" t="s">
        <v>38</v>
      </c>
      <c r="H53" s="774" t="s">
        <v>66</v>
      </c>
      <c r="I53" s="774" t="s">
        <v>213</v>
      </c>
      <c r="J53" s="775"/>
      <c r="K53" s="775"/>
      <c r="L53" s="775">
        <v>0.03</v>
      </c>
      <c r="M53" s="775">
        <v>0.03</v>
      </c>
    </row>
    <row r="54" spans="1:13" ht="14.25" customHeight="1" x14ac:dyDescent="0.35">
      <c r="A54" s="1547"/>
      <c r="B54" s="1567" t="s">
        <v>75</v>
      </c>
      <c r="C54" s="769" t="s">
        <v>214</v>
      </c>
      <c r="D54" s="769" t="s">
        <v>215</v>
      </c>
      <c r="E54" s="770">
        <v>507465</v>
      </c>
      <c r="F54" s="770">
        <v>1066603</v>
      </c>
      <c r="G54" s="770" t="s">
        <v>35</v>
      </c>
      <c r="H54" s="770" t="s">
        <v>216</v>
      </c>
      <c r="I54" s="770" t="s">
        <v>217</v>
      </c>
      <c r="J54" s="772"/>
      <c r="K54" s="772"/>
      <c r="L54" s="772">
        <v>0.03</v>
      </c>
      <c r="M54" s="772">
        <v>0.03</v>
      </c>
    </row>
    <row r="55" spans="1:13" ht="14.25" customHeight="1" x14ac:dyDescent="0.35">
      <c r="A55" s="1547"/>
      <c r="B55" s="1567"/>
      <c r="C55" s="769" t="s">
        <v>214</v>
      </c>
      <c r="D55" s="769" t="s">
        <v>218</v>
      </c>
      <c r="E55" s="770">
        <v>494664</v>
      </c>
      <c r="F55" s="770">
        <v>1067818</v>
      </c>
      <c r="G55" s="770" t="s">
        <v>35</v>
      </c>
      <c r="H55" s="770" t="s">
        <v>219</v>
      </c>
      <c r="I55" s="770" t="s">
        <v>220</v>
      </c>
      <c r="J55" s="772"/>
      <c r="K55" s="772"/>
      <c r="L55" s="772">
        <v>0.03</v>
      </c>
      <c r="M55" s="772">
        <v>0.03</v>
      </c>
    </row>
    <row r="56" spans="1:13" ht="14.25" customHeight="1" x14ac:dyDescent="0.35">
      <c r="A56" s="1547"/>
      <c r="B56" s="1567"/>
      <c r="C56" s="769" t="s">
        <v>214</v>
      </c>
      <c r="D56" s="769" t="s">
        <v>221</v>
      </c>
      <c r="E56" s="770">
        <v>470906</v>
      </c>
      <c r="F56" s="770">
        <v>1067483</v>
      </c>
      <c r="G56" s="770" t="s">
        <v>35</v>
      </c>
      <c r="H56" s="770" t="s">
        <v>70</v>
      </c>
      <c r="I56" s="770" t="s">
        <v>222</v>
      </c>
      <c r="J56" s="772">
        <v>0.49</v>
      </c>
      <c r="K56" s="772">
        <v>0.49</v>
      </c>
      <c r="L56" s="772">
        <v>0.49</v>
      </c>
      <c r="M56" s="772">
        <v>0.49</v>
      </c>
    </row>
    <row r="57" spans="1:13" ht="14.25" customHeight="1" x14ac:dyDescent="0.35">
      <c r="A57" s="1547"/>
      <c r="B57" s="1567"/>
      <c r="C57" s="769" t="s">
        <v>223</v>
      </c>
      <c r="D57" s="769" t="s">
        <v>224</v>
      </c>
      <c r="E57" s="770">
        <v>479275</v>
      </c>
      <c r="F57" s="770">
        <v>1081225</v>
      </c>
      <c r="G57" s="770" t="s">
        <v>35</v>
      </c>
      <c r="H57" s="770" t="s">
        <v>70</v>
      </c>
      <c r="I57" s="770" t="s">
        <v>225</v>
      </c>
      <c r="J57" s="772">
        <v>0.49</v>
      </c>
      <c r="K57" s="772">
        <v>0.49</v>
      </c>
      <c r="L57" s="772">
        <v>0.49</v>
      </c>
      <c r="M57" s="772">
        <v>0.49</v>
      </c>
    </row>
    <row r="58" spans="1:13" ht="14.25" customHeight="1" x14ac:dyDescent="0.35">
      <c r="A58" s="1547"/>
      <c r="B58" s="1567"/>
      <c r="C58" s="769" t="s">
        <v>223</v>
      </c>
      <c r="D58" s="769" t="s">
        <v>226</v>
      </c>
      <c r="E58" s="770">
        <v>464126</v>
      </c>
      <c r="F58" s="770">
        <v>1080033</v>
      </c>
      <c r="G58" s="770" t="s">
        <v>35</v>
      </c>
      <c r="H58" s="770" t="s">
        <v>70</v>
      </c>
      <c r="I58" s="770" t="s">
        <v>222</v>
      </c>
      <c r="J58" s="772">
        <v>0.49</v>
      </c>
      <c r="K58" s="772">
        <v>0.49</v>
      </c>
      <c r="L58" s="772">
        <v>0.49</v>
      </c>
      <c r="M58" s="772">
        <v>0.49</v>
      </c>
    </row>
    <row r="59" spans="1:13" ht="14.25" customHeight="1" x14ac:dyDescent="0.35">
      <c r="A59" s="1547"/>
      <c r="B59" s="1571" t="s">
        <v>83</v>
      </c>
      <c r="C59" s="782" t="s">
        <v>85</v>
      </c>
      <c r="D59" s="782" t="s">
        <v>227</v>
      </c>
      <c r="E59" s="783">
        <v>521484</v>
      </c>
      <c r="F59" s="783">
        <v>1056755</v>
      </c>
      <c r="G59" s="783" t="s">
        <v>35</v>
      </c>
      <c r="H59" s="783" t="s">
        <v>216</v>
      </c>
      <c r="I59" s="783" t="s">
        <v>228</v>
      </c>
      <c r="J59" s="784"/>
      <c r="K59" s="784"/>
      <c r="L59" s="784">
        <v>0.03</v>
      </c>
      <c r="M59" s="784">
        <v>0.03</v>
      </c>
    </row>
    <row r="60" spans="1:13" ht="14.25" customHeight="1" x14ac:dyDescent="0.35">
      <c r="A60" s="1547"/>
      <c r="B60" s="1571"/>
      <c r="C60" s="782" t="s">
        <v>85</v>
      </c>
      <c r="D60" s="782" t="s">
        <v>229</v>
      </c>
      <c r="E60" s="783">
        <v>520293</v>
      </c>
      <c r="F60" s="783">
        <v>1055374</v>
      </c>
      <c r="G60" s="783" t="s">
        <v>35</v>
      </c>
      <c r="H60" s="783" t="s">
        <v>216</v>
      </c>
      <c r="I60" s="783" t="s">
        <v>228</v>
      </c>
      <c r="J60" s="784"/>
      <c r="K60" s="784"/>
      <c r="L60" s="784">
        <v>0.39600000000000002</v>
      </c>
      <c r="M60" s="784">
        <v>0.34699999999999998</v>
      </c>
    </row>
    <row r="61" spans="1:13" ht="14.25" customHeight="1" x14ac:dyDescent="0.35">
      <c r="A61" s="1547"/>
      <c r="B61" s="1571"/>
      <c r="C61" s="782" t="s">
        <v>85</v>
      </c>
      <c r="D61" s="782" t="s">
        <v>230</v>
      </c>
      <c r="E61" s="783">
        <v>504072</v>
      </c>
      <c r="F61" s="783">
        <v>1043116</v>
      </c>
      <c r="G61" s="783" t="s">
        <v>38</v>
      </c>
      <c r="H61" s="783" t="s">
        <v>73</v>
      </c>
      <c r="I61" s="783" t="s">
        <v>83</v>
      </c>
      <c r="J61" s="784"/>
      <c r="K61" s="784"/>
      <c r="L61" s="784">
        <v>7.4999999999999997E-2</v>
      </c>
      <c r="M61" s="784">
        <v>0.27400000000000002</v>
      </c>
    </row>
    <row r="62" spans="1:13" ht="14.25" customHeight="1" x14ac:dyDescent="0.35">
      <c r="A62" s="1547"/>
      <c r="B62" s="1571"/>
      <c r="C62" s="782" t="s">
        <v>85</v>
      </c>
      <c r="D62" s="782" t="s">
        <v>231</v>
      </c>
      <c r="E62" s="783">
        <v>495894</v>
      </c>
      <c r="F62" s="783">
        <v>1037499</v>
      </c>
      <c r="G62" s="783" t="s">
        <v>38</v>
      </c>
      <c r="H62" s="783" t="s">
        <v>73</v>
      </c>
      <c r="I62" s="783" t="s">
        <v>83</v>
      </c>
      <c r="J62" s="784"/>
      <c r="K62" s="784"/>
      <c r="L62" s="784">
        <v>5.1999999999999998E-2</v>
      </c>
      <c r="M62" s="784">
        <v>0.309</v>
      </c>
    </row>
    <row r="63" spans="1:13" ht="14.25" customHeight="1" x14ac:dyDescent="0.35">
      <c r="A63" s="1547"/>
      <c r="B63" s="1571"/>
      <c r="C63" s="782" t="s">
        <v>232</v>
      </c>
      <c r="D63" s="782" t="s">
        <v>233</v>
      </c>
      <c r="E63" s="783">
        <v>526378</v>
      </c>
      <c r="F63" s="783">
        <v>1049217</v>
      </c>
      <c r="G63" s="783" t="s">
        <v>35</v>
      </c>
      <c r="H63" s="783" t="s">
        <v>234</v>
      </c>
      <c r="I63" s="783" t="s">
        <v>235</v>
      </c>
      <c r="J63" s="784"/>
      <c r="K63" s="784"/>
      <c r="L63" s="784">
        <v>0.03</v>
      </c>
      <c r="M63" s="784">
        <v>0.03</v>
      </c>
    </row>
    <row r="64" spans="1:13" ht="14.25" customHeight="1" x14ac:dyDescent="0.35">
      <c r="A64" s="1547"/>
      <c r="B64" s="1572"/>
      <c r="C64" s="786" t="s">
        <v>85</v>
      </c>
      <c r="D64" s="786" t="s">
        <v>236</v>
      </c>
      <c r="E64" s="787">
        <v>495005</v>
      </c>
      <c r="F64" s="787">
        <v>1041790</v>
      </c>
      <c r="G64" s="787" t="s">
        <v>38</v>
      </c>
      <c r="H64" s="787" t="s">
        <v>73</v>
      </c>
      <c r="I64" s="787" t="s">
        <v>74</v>
      </c>
      <c r="J64" s="788"/>
      <c r="K64" s="788"/>
      <c r="L64" s="788">
        <v>0.03</v>
      </c>
      <c r="M64" s="788">
        <v>0.03</v>
      </c>
    </row>
    <row r="65" spans="1:13" ht="14.25" customHeight="1" x14ac:dyDescent="0.35">
      <c r="A65" s="13"/>
      <c r="B65" s="1552" t="s">
        <v>3589</v>
      </c>
      <c r="C65" s="1552"/>
      <c r="D65" s="1552"/>
      <c r="E65" s="1552"/>
      <c r="F65" s="1552"/>
      <c r="G65" s="1552"/>
      <c r="H65" s="1552"/>
      <c r="I65" s="1552"/>
      <c r="J65" s="1552"/>
      <c r="K65" s="1552"/>
      <c r="L65" s="1552"/>
      <c r="M65" s="1552"/>
    </row>
    <row r="66" spans="1:13" ht="14.25" customHeight="1" x14ac:dyDescent="0.35">
      <c r="A66" s="13"/>
      <c r="B66" s="768"/>
      <c r="C66" s="1553" t="s">
        <v>104</v>
      </c>
      <c r="D66" s="1553" t="s">
        <v>105</v>
      </c>
      <c r="E66" s="1555" t="s">
        <v>106</v>
      </c>
      <c r="F66" s="1555"/>
      <c r="G66" s="1555"/>
      <c r="H66" s="1555"/>
      <c r="I66" s="1555"/>
      <c r="J66" s="1555" t="s">
        <v>110</v>
      </c>
      <c r="K66" s="1555"/>
      <c r="L66" s="1555"/>
      <c r="M66" s="1555"/>
    </row>
    <row r="67" spans="1:13" ht="27" customHeight="1" x14ac:dyDescent="0.35">
      <c r="A67" s="749"/>
      <c r="B67" s="1556" t="s">
        <v>113</v>
      </c>
      <c r="C67" s="1553"/>
      <c r="D67" s="1553"/>
      <c r="E67" s="739" t="s">
        <v>114</v>
      </c>
      <c r="F67" s="739" t="s">
        <v>115</v>
      </c>
      <c r="G67" s="1558" t="s">
        <v>39</v>
      </c>
      <c r="H67" s="1558" t="s">
        <v>64</v>
      </c>
      <c r="I67" s="1558" t="s">
        <v>116</v>
      </c>
      <c r="J67" s="739" t="s">
        <v>110</v>
      </c>
      <c r="K67" s="739" t="s">
        <v>110</v>
      </c>
      <c r="L67" s="739" t="s">
        <v>110</v>
      </c>
      <c r="M67" s="739" t="s">
        <v>110</v>
      </c>
    </row>
    <row r="68" spans="1:13" ht="14.25" customHeight="1" x14ac:dyDescent="0.35">
      <c r="A68" s="13"/>
      <c r="B68" s="1557"/>
      <c r="C68" s="1554"/>
      <c r="D68" s="1554"/>
      <c r="E68" s="578" t="s">
        <v>134</v>
      </c>
      <c r="F68" s="578" t="s">
        <v>134</v>
      </c>
      <c r="G68" s="1554"/>
      <c r="H68" s="1554"/>
      <c r="I68" s="1554"/>
      <c r="J68" s="741" t="s">
        <v>3259</v>
      </c>
      <c r="K68" s="741" t="s">
        <v>3260</v>
      </c>
      <c r="L68" s="741" t="s">
        <v>3261</v>
      </c>
      <c r="M68" s="741" t="s">
        <v>3262</v>
      </c>
    </row>
    <row r="69" spans="1:13" ht="14.25" customHeight="1" x14ac:dyDescent="0.35">
      <c r="A69" s="1563" t="s">
        <v>3263</v>
      </c>
      <c r="B69" s="1564" t="s">
        <v>1625</v>
      </c>
      <c r="C69" s="789" t="s">
        <v>3264</v>
      </c>
      <c r="D69" s="790" t="s">
        <v>3265</v>
      </c>
      <c r="E69" s="791">
        <v>506671.89854899998</v>
      </c>
      <c r="F69" s="791">
        <v>1092705.08678</v>
      </c>
      <c r="G69" s="792" t="s">
        <v>1676</v>
      </c>
      <c r="H69" s="793" t="s">
        <v>1676</v>
      </c>
      <c r="I69" s="793" t="s">
        <v>3266</v>
      </c>
      <c r="J69" s="795">
        <v>1.4</v>
      </c>
      <c r="K69" s="795">
        <v>0.49</v>
      </c>
      <c r="L69" s="795">
        <v>1.9</v>
      </c>
      <c r="M69" s="795">
        <v>0.59</v>
      </c>
    </row>
    <row r="70" spans="1:13" ht="14.25" customHeight="1" x14ac:dyDescent="0.35">
      <c r="A70" s="1547"/>
      <c r="B70" s="1547"/>
      <c r="C70" s="789" t="s">
        <v>3267</v>
      </c>
      <c r="D70" s="790" t="s">
        <v>3268</v>
      </c>
      <c r="E70" s="791">
        <v>499318.84782000002</v>
      </c>
      <c r="F70" s="791">
        <v>1087030.56436</v>
      </c>
      <c r="G70" s="792" t="s">
        <v>1676</v>
      </c>
      <c r="H70" s="793" t="s">
        <v>1676</v>
      </c>
      <c r="I70" s="793" t="s">
        <v>3269</v>
      </c>
      <c r="J70" s="795">
        <v>0.49</v>
      </c>
      <c r="K70" s="795">
        <v>0.49</v>
      </c>
      <c r="L70" s="795">
        <v>0.49</v>
      </c>
      <c r="M70" s="795">
        <v>0.49</v>
      </c>
    </row>
    <row r="71" spans="1:13" ht="14.25" customHeight="1" x14ac:dyDescent="0.35">
      <c r="A71" s="1547"/>
      <c r="B71" s="1547"/>
      <c r="C71" s="789" t="s">
        <v>3267</v>
      </c>
      <c r="D71" s="790" t="s">
        <v>3270</v>
      </c>
      <c r="E71" s="791">
        <v>505246</v>
      </c>
      <c r="F71" s="791">
        <v>1087450</v>
      </c>
      <c r="G71" s="792" t="s">
        <v>1676</v>
      </c>
      <c r="H71" s="793" t="s">
        <v>3271</v>
      </c>
      <c r="I71" s="793" t="s">
        <v>65</v>
      </c>
      <c r="J71" s="795">
        <v>7.7</v>
      </c>
      <c r="K71" s="795">
        <v>1.9</v>
      </c>
      <c r="L71" s="795">
        <v>1.3</v>
      </c>
      <c r="M71" s="795">
        <v>0.97</v>
      </c>
    </row>
    <row r="72" spans="1:13" ht="14.25" customHeight="1" x14ac:dyDescent="0.35">
      <c r="A72" s="1547"/>
      <c r="B72" s="1547"/>
      <c r="C72" s="789" t="s">
        <v>3272</v>
      </c>
      <c r="D72" s="790" t="s">
        <v>3273</v>
      </c>
      <c r="E72" s="791">
        <v>514164.19604399998</v>
      </c>
      <c r="F72" s="791">
        <v>1084516.13619</v>
      </c>
      <c r="G72" s="792" t="s">
        <v>1676</v>
      </c>
      <c r="H72" s="793" t="s">
        <v>1676</v>
      </c>
      <c r="I72" s="793" t="s">
        <v>3274</v>
      </c>
      <c r="J72" s="795">
        <v>1</v>
      </c>
      <c r="K72" s="795">
        <v>0.6</v>
      </c>
      <c r="L72" s="795">
        <v>0.49</v>
      </c>
      <c r="M72" s="795">
        <v>0.97</v>
      </c>
    </row>
    <row r="73" spans="1:13" ht="14.25" customHeight="1" x14ac:dyDescent="0.35">
      <c r="A73" s="1547"/>
      <c r="B73" s="1547"/>
      <c r="C73" s="789" t="s">
        <v>3275</v>
      </c>
      <c r="D73" s="790" t="s">
        <v>3276</v>
      </c>
      <c r="E73" s="791">
        <v>516802.37727400003</v>
      </c>
      <c r="F73" s="791">
        <v>1082233.6014099999</v>
      </c>
      <c r="G73" s="792" t="s">
        <v>1676</v>
      </c>
      <c r="H73" s="793" t="s">
        <v>3277</v>
      </c>
      <c r="I73" s="793" t="s">
        <v>3278</v>
      </c>
      <c r="J73" s="795">
        <v>0.49</v>
      </c>
      <c r="K73" s="795">
        <v>0.49</v>
      </c>
      <c r="L73" s="795">
        <v>0.49</v>
      </c>
      <c r="M73" s="795">
        <v>0.49</v>
      </c>
    </row>
    <row r="74" spans="1:13" ht="14.25" customHeight="1" x14ac:dyDescent="0.35">
      <c r="A74" s="1547"/>
      <c r="B74" s="1547"/>
      <c r="C74" s="789" t="s">
        <v>3279</v>
      </c>
      <c r="D74" s="790" t="s">
        <v>3280</v>
      </c>
      <c r="E74" s="791">
        <v>534974.92869600002</v>
      </c>
      <c r="F74" s="791">
        <v>1087583.00351</v>
      </c>
      <c r="G74" s="792" t="s">
        <v>1676</v>
      </c>
      <c r="H74" s="793" t="s">
        <v>3281</v>
      </c>
      <c r="I74" s="793" t="s">
        <v>3282</v>
      </c>
      <c r="J74" s="795">
        <v>0.49</v>
      </c>
      <c r="K74" s="795">
        <v>0.49</v>
      </c>
      <c r="L74" s="795">
        <v>0.49</v>
      </c>
      <c r="M74" s="795">
        <v>0.49</v>
      </c>
    </row>
    <row r="75" spans="1:13" ht="14.25" customHeight="1" x14ac:dyDescent="0.35">
      <c r="A75" s="1547"/>
      <c r="B75" s="1547"/>
      <c r="C75" s="789" t="s">
        <v>3283</v>
      </c>
      <c r="D75" s="790" t="s">
        <v>3284</v>
      </c>
      <c r="E75" s="791">
        <v>538084.02751199994</v>
      </c>
      <c r="F75" s="791">
        <v>1087094.59916</v>
      </c>
      <c r="G75" s="792" t="s">
        <v>1676</v>
      </c>
      <c r="H75" s="793" t="s">
        <v>1682</v>
      </c>
      <c r="I75" s="793" t="s">
        <v>3285</v>
      </c>
      <c r="J75" s="795">
        <v>0.49</v>
      </c>
      <c r="K75" s="795">
        <v>0.49</v>
      </c>
      <c r="L75" s="795">
        <v>0.49</v>
      </c>
      <c r="M75" s="795">
        <v>0.49</v>
      </c>
    </row>
    <row r="76" spans="1:13" ht="14.25" customHeight="1" x14ac:dyDescent="0.35">
      <c r="A76" s="1547"/>
      <c r="B76" s="1547"/>
      <c r="C76" s="789" t="s">
        <v>3286</v>
      </c>
      <c r="D76" s="790" t="s">
        <v>3287</v>
      </c>
      <c r="E76" s="791">
        <v>539801</v>
      </c>
      <c r="F76" s="791">
        <v>1091071</v>
      </c>
      <c r="G76" s="792" t="s">
        <v>1676</v>
      </c>
      <c r="H76" s="793" t="s">
        <v>1682</v>
      </c>
      <c r="I76" s="793" t="s">
        <v>3285</v>
      </c>
      <c r="J76" s="795">
        <v>0.49</v>
      </c>
      <c r="K76" s="795">
        <v>0.49</v>
      </c>
      <c r="L76" s="795">
        <v>0.49</v>
      </c>
      <c r="M76" s="795">
        <v>0.49</v>
      </c>
    </row>
    <row r="77" spans="1:13" ht="14.25" customHeight="1" x14ac:dyDescent="0.35">
      <c r="A77" s="1547"/>
      <c r="B77" s="1547"/>
      <c r="C77" s="789" t="s">
        <v>3288</v>
      </c>
      <c r="D77" s="790" t="s">
        <v>3289</v>
      </c>
      <c r="E77" s="791">
        <v>533672.54728499998</v>
      </c>
      <c r="F77" s="791">
        <v>1096155.5043899999</v>
      </c>
      <c r="G77" s="792" t="s">
        <v>1676</v>
      </c>
      <c r="H77" s="793" t="s">
        <v>1682</v>
      </c>
      <c r="I77" s="793" t="s">
        <v>1682</v>
      </c>
      <c r="J77" s="795">
        <v>0.49</v>
      </c>
      <c r="K77" s="795">
        <v>0.49</v>
      </c>
      <c r="L77" s="795">
        <v>0.49</v>
      </c>
      <c r="M77" s="795">
        <v>0.49</v>
      </c>
    </row>
    <row r="78" spans="1:13" ht="14.25" customHeight="1" x14ac:dyDescent="0.35">
      <c r="A78" s="1547"/>
      <c r="B78" s="1547"/>
      <c r="C78" s="789" t="s">
        <v>3290</v>
      </c>
      <c r="D78" s="790" t="s">
        <v>3291</v>
      </c>
      <c r="E78" s="791">
        <v>515725.17498800001</v>
      </c>
      <c r="F78" s="791">
        <v>1088402.9497799999</v>
      </c>
      <c r="G78" s="792" t="s">
        <v>1676</v>
      </c>
      <c r="H78" s="793" t="s">
        <v>3277</v>
      </c>
      <c r="I78" s="793" t="s">
        <v>3277</v>
      </c>
      <c r="J78" s="795">
        <v>0.49</v>
      </c>
      <c r="K78" s="795">
        <v>0.8</v>
      </c>
      <c r="L78" s="795">
        <v>0.49</v>
      </c>
      <c r="M78" s="795">
        <v>0.49</v>
      </c>
    </row>
    <row r="79" spans="1:13" ht="14.25" customHeight="1" x14ac:dyDescent="0.35">
      <c r="A79" s="1547"/>
      <c r="B79" s="1547"/>
      <c r="C79" s="789" t="s">
        <v>1627</v>
      </c>
      <c r="D79" s="790" t="s">
        <v>3292</v>
      </c>
      <c r="E79" s="791">
        <v>538321</v>
      </c>
      <c r="F79" s="791">
        <v>1094946</v>
      </c>
      <c r="G79" s="792" t="s">
        <v>1676</v>
      </c>
      <c r="H79" s="793" t="s">
        <v>1682</v>
      </c>
      <c r="I79" s="793" t="s">
        <v>1682</v>
      </c>
      <c r="J79" s="795">
        <v>5.8000000000000003E-2</v>
      </c>
      <c r="K79" s="795">
        <v>0.13800000000000001</v>
      </c>
      <c r="L79" s="795">
        <v>0.14499999999999999</v>
      </c>
      <c r="M79" s="795">
        <v>0.14099999999999999</v>
      </c>
    </row>
    <row r="80" spans="1:13" ht="14.25" customHeight="1" x14ac:dyDescent="0.35">
      <c r="A80" s="1547"/>
      <c r="B80" s="1547"/>
      <c r="C80" s="789" t="s">
        <v>1627</v>
      </c>
      <c r="D80" s="790" t="s">
        <v>3293</v>
      </c>
      <c r="E80" s="791">
        <v>551179</v>
      </c>
      <c r="F80" s="791">
        <v>1117583</v>
      </c>
      <c r="G80" s="793" t="s">
        <v>3294</v>
      </c>
      <c r="H80" s="793" t="s">
        <v>1684</v>
      </c>
      <c r="I80" s="793" t="s">
        <v>3295</v>
      </c>
      <c r="J80" s="795">
        <v>4.2999999999999997E-2</v>
      </c>
      <c r="K80" s="795">
        <v>0.184</v>
      </c>
      <c r="L80" s="795">
        <v>0.38600000000000001</v>
      </c>
      <c r="M80" s="795">
        <v>0.10299999999999999</v>
      </c>
    </row>
    <row r="81" spans="1:13" ht="14.25" customHeight="1" x14ac:dyDescent="0.35">
      <c r="A81" s="1547"/>
      <c r="B81" s="1547"/>
      <c r="C81" s="789" t="s">
        <v>1627</v>
      </c>
      <c r="D81" s="790" t="s">
        <v>3296</v>
      </c>
      <c r="E81" s="793">
        <v>555993</v>
      </c>
      <c r="F81" s="793">
        <v>1125844</v>
      </c>
      <c r="G81" s="793" t="s">
        <v>3294</v>
      </c>
      <c r="H81" s="792" t="s">
        <v>1684</v>
      </c>
      <c r="I81" s="793" t="s">
        <v>3295</v>
      </c>
      <c r="J81" s="795">
        <v>5.2999999999999999E-2</v>
      </c>
      <c r="K81" s="795">
        <v>0.13</v>
      </c>
      <c r="L81" s="795">
        <v>0.16200000000000001</v>
      </c>
      <c r="M81" s="795">
        <v>0.1171</v>
      </c>
    </row>
    <row r="82" spans="1:13" ht="14.25" customHeight="1" x14ac:dyDescent="0.35">
      <c r="A82" s="1547"/>
      <c r="B82" s="1560" t="s">
        <v>3297</v>
      </c>
      <c r="C82" s="796" t="s">
        <v>3208</v>
      </c>
      <c r="D82" s="797" t="s">
        <v>3298</v>
      </c>
      <c r="E82" s="798">
        <v>564448</v>
      </c>
      <c r="F82" s="798">
        <v>1114320</v>
      </c>
      <c r="G82" s="798" t="s">
        <v>3294</v>
      </c>
      <c r="H82" s="798" t="s">
        <v>1683</v>
      </c>
      <c r="I82" s="798" t="s">
        <v>3299</v>
      </c>
      <c r="J82" s="686">
        <v>0.14699999999999999</v>
      </c>
      <c r="K82" s="686">
        <v>4.9000000000000002E-2</v>
      </c>
      <c r="L82" s="686">
        <v>0.17100000000000001</v>
      </c>
      <c r="M82" s="686">
        <v>0.71799999999999997</v>
      </c>
    </row>
    <row r="83" spans="1:13" ht="14.25" customHeight="1" x14ac:dyDescent="0.35">
      <c r="A83" s="1547"/>
      <c r="B83" s="1561"/>
      <c r="C83" s="796" t="s">
        <v>3300</v>
      </c>
      <c r="D83" s="797" t="s">
        <v>3301</v>
      </c>
      <c r="E83" s="798">
        <v>569791</v>
      </c>
      <c r="F83" s="798">
        <v>1121546</v>
      </c>
      <c r="G83" s="798" t="s">
        <v>3294</v>
      </c>
      <c r="H83" s="798" t="s">
        <v>1684</v>
      </c>
      <c r="I83" s="798" t="s">
        <v>3302</v>
      </c>
      <c r="J83" s="686">
        <v>2.484</v>
      </c>
      <c r="K83" s="686">
        <v>0.158</v>
      </c>
      <c r="L83" s="686">
        <v>0.27</v>
      </c>
      <c r="M83" s="686">
        <v>1.196</v>
      </c>
    </row>
    <row r="84" spans="1:13" ht="14.25" customHeight="1" x14ac:dyDescent="0.35">
      <c r="A84" s="1547"/>
      <c r="B84" s="1561"/>
      <c r="C84" s="796" t="s">
        <v>3208</v>
      </c>
      <c r="D84" s="797" t="s">
        <v>3303</v>
      </c>
      <c r="E84" s="798">
        <v>569864</v>
      </c>
      <c r="F84" s="798">
        <v>1121460</v>
      </c>
      <c r="G84" s="798" t="s">
        <v>3294</v>
      </c>
      <c r="H84" s="798" t="s">
        <v>1683</v>
      </c>
      <c r="I84" s="798" t="s">
        <v>3299</v>
      </c>
      <c r="J84" s="686">
        <v>6.3E-2</v>
      </c>
      <c r="K84" s="686">
        <v>4.7E-2</v>
      </c>
      <c r="L84" s="686">
        <v>6.0999999999999999E-2</v>
      </c>
      <c r="M84" s="686">
        <v>0.97499999999999998</v>
      </c>
    </row>
    <row r="85" spans="1:13" ht="14.25" customHeight="1" x14ac:dyDescent="0.35">
      <c r="A85" s="1547"/>
      <c r="B85" s="1565" t="s">
        <v>3304</v>
      </c>
      <c r="C85" s="799" t="s">
        <v>3305</v>
      </c>
      <c r="D85" s="800" t="s">
        <v>3306</v>
      </c>
      <c r="E85" s="801">
        <v>591520.71426963026</v>
      </c>
      <c r="F85" s="801">
        <v>1099004.6167526627</v>
      </c>
      <c r="G85" s="802" t="s">
        <v>3294</v>
      </c>
      <c r="H85" s="802" t="s">
        <v>3294</v>
      </c>
      <c r="I85" s="802" t="s">
        <v>3307</v>
      </c>
      <c r="J85" s="803">
        <v>0.03</v>
      </c>
      <c r="K85" s="803">
        <v>0.03</v>
      </c>
      <c r="L85" s="803">
        <v>0.03</v>
      </c>
      <c r="M85" s="803">
        <v>0.03</v>
      </c>
    </row>
    <row r="86" spans="1:13" ht="14.25" customHeight="1" x14ac:dyDescent="0.35">
      <c r="A86" s="1547"/>
      <c r="B86" s="1547"/>
      <c r="C86" s="799" t="s">
        <v>3308</v>
      </c>
      <c r="D86" s="800" t="s">
        <v>3309</v>
      </c>
      <c r="E86" s="801">
        <v>595924.74767325248</v>
      </c>
      <c r="F86" s="801">
        <v>1104968.4121655016</v>
      </c>
      <c r="G86" s="802" t="s">
        <v>3294</v>
      </c>
      <c r="H86" s="802" t="s">
        <v>3294</v>
      </c>
      <c r="I86" s="802" t="s">
        <v>3307</v>
      </c>
      <c r="J86" s="803">
        <v>5.7000000000000002E-2</v>
      </c>
      <c r="K86" s="803">
        <v>5.8000000000000003E-2</v>
      </c>
      <c r="L86" s="803">
        <v>4.9000000000000002E-2</v>
      </c>
      <c r="M86" s="803">
        <v>3.7999999999999999E-2</v>
      </c>
    </row>
    <row r="87" spans="1:13" ht="14.25" customHeight="1" x14ac:dyDescent="0.35">
      <c r="A87" s="1547"/>
      <c r="B87" s="1547"/>
      <c r="C87" s="799" t="s">
        <v>3310</v>
      </c>
      <c r="D87" s="800" t="s">
        <v>3311</v>
      </c>
      <c r="E87" s="801">
        <v>602652.52525066072</v>
      </c>
      <c r="F87" s="801">
        <v>1100493.3765315467</v>
      </c>
      <c r="G87" s="802" t="s">
        <v>3294</v>
      </c>
      <c r="H87" s="802" t="s">
        <v>3294</v>
      </c>
      <c r="I87" s="802" t="s">
        <v>3312</v>
      </c>
      <c r="J87" s="803">
        <v>0.03</v>
      </c>
      <c r="K87" s="803">
        <v>0.03</v>
      </c>
      <c r="L87" s="803">
        <v>0.03</v>
      </c>
      <c r="M87" s="803">
        <v>0.03</v>
      </c>
    </row>
    <row r="88" spans="1:13" ht="14.25" customHeight="1" x14ac:dyDescent="0.35">
      <c r="A88" s="1547"/>
      <c r="B88" s="1547"/>
      <c r="C88" s="799" t="s">
        <v>3310</v>
      </c>
      <c r="D88" s="800" t="s">
        <v>3313</v>
      </c>
      <c r="E88" s="801">
        <v>604923.94574288733</v>
      </c>
      <c r="F88" s="801">
        <v>1104152.7542006073</v>
      </c>
      <c r="G88" s="802" t="s">
        <v>3294</v>
      </c>
      <c r="H88" s="802" t="s">
        <v>3294</v>
      </c>
      <c r="I88" s="802" t="s">
        <v>3294</v>
      </c>
      <c r="J88" s="803">
        <v>1.004</v>
      </c>
      <c r="K88" s="803">
        <v>2.5499999999999998</v>
      </c>
      <c r="L88" s="803">
        <v>5.34</v>
      </c>
      <c r="M88" s="803">
        <v>1.9890000000000001</v>
      </c>
    </row>
    <row r="89" spans="1:13" ht="14.25" customHeight="1" x14ac:dyDescent="0.35">
      <c r="A89" s="1547"/>
      <c r="B89" s="1560" t="s">
        <v>3314</v>
      </c>
      <c r="C89" s="796" t="s">
        <v>3315</v>
      </c>
      <c r="D89" s="797" t="s">
        <v>3316</v>
      </c>
      <c r="E89" s="804">
        <v>606552.14130791917</v>
      </c>
      <c r="F89" s="804">
        <v>1095138.5711386923</v>
      </c>
      <c r="G89" s="798" t="s">
        <v>3294</v>
      </c>
      <c r="H89" s="798" t="s">
        <v>3294</v>
      </c>
      <c r="I89" s="798" t="s">
        <v>3312</v>
      </c>
      <c r="J89" s="686">
        <v>0.03</v>
      </c>
      <c r="K89" s="686">
        <v>0.03</v>
      </c>
      <c r="L89" s="686">
        <v>0.03</v>
      </c>
      <c r="M89" s="686">
        <v>0.03</v>
      </c>
    </row>
    <row r="90" spans="1:13" ht="14.25" customHeight="1" x14ac:dyDescent="0.35">
      <c r="A90" s="1547"/>
      <c r="B90" s="1561"/>
      <c r="C90" s="796" t="s">
        <v>3214</v>
      </c>
      <c r="D90" s="797" t="s">
        <v>3317</v>
      </c>
      <c r="E90" s="804">
        <v>608827.68570771674</v>
      </c>
      <c r="F90" s="804">
        <v>1092270.7315434166</v>
      </c>
      <c r="G90" s="798" t="s">
        <v>3294</v>
      </c>
      <c r="H90" s="798" t="s">
        <v>3294</v>
      </c>
      <c r="I90" s="798" t="s">
        <v>3312</v>
      </c>
      <c r="J90" s="686">
        <v>6.5000000000000002E-2</v>
      </c>
      <c r="K90" s="686">
        <v>0.03</v>
      </c>
      <c r="L90" s="686">
        <v>0.03</v>
      </c>
      <c r="M90" s="686">
        <v>0.03</v>
      </c>
    </row>
    <row r="91" spans="1:13" ht="14.25" customHeight="1" x14ac:dyDescent="0.35">
      <c r="A91" s="1547"/>
      <c r="B91" s="1561"/>
      <c r="C91" s="796" t="s">
        <v>3214</v>
      </c>
      <c r="D91" s="797" t="s">
        <v>3318</v>
      </c>
      <c r="E91" s="804">
        <v>611005.1219393136</v>
      </c>
      <c r="F91" s="804">
        <v>1094210.1141867936</v>
      </c>
      <c r="G91" s="798" t="s">
        <v>3294</v>
      </c>
      <c r="H91" s="798" t="s">
        <v>3294</v>
      </c>
      <c r="I91" s="798" t="s">
        <v>3312</v>
      </c>
      <c r="J91" s="686">
        <v>0.03</v>
      </c>
      <c r="K91" s="686">
        <v>0.03</v>
      </c>
      <c r="L91" s="686">
        <v>0.03</v>
      </c>
      <c r="M91" s="686">
        <v>0.03</v>
      </c>
    </row>
    <row r="92" spans="1:13" ht="14.25" customHeight="1" x14ac:dyDescent="0.35">
      <c r="A92" s="1547"/>
      <c r="B92" s="1561"/>
      <c r="C92" s="796" t="s">
        <v>3319</v>
      </c>
      <c r="D92" s="797" t="s">
        <v>3320</v>
      </c>
      <c r="E92" s="804">
        <v>615309.394813983</v>
      </c>
      <c r="F92" s="804">
        <v>1089459.641124723</v>
      </c>
      <c r="G92" s="798" t="s">
        <v>3294</v>
      </c>
      <c r="H92" s="798" t="s">
        <v>3294</v>
      </c>
      <c r="I92" s="798" t="s">
        <v>3312</v>
      </c>
      <c r="J92" s="686">
        <v>9.8000000000000004E-2</v>
      </c>
      <c r="K92" s="686">
        <v>0.03</v>
      </c>
      <c r="L92" s="686">
        <v>7.6999999999999999E-2</v>
      </c>
      <c r="M92" s="686">
        <v>0.115</v>
      </c>
    </row>
    <row r="93" spans="1:13" ht="14.25" customHeight="1" x14ac:dyDescent="0.35">
      <c r="A93" s="1547"/>
      <c r="B93" s="1549" t="s">
        <v>1683</v>
      </c>
      <c r="C93" s="805" t="s">
        <v>3210</v>
      </c>
      <c r="D93" s="806" t="s">
        <v>3321</v>
      </c>
      <c r="E93" s="807">
        <v>584311</v>
      </c>
      <c r="F93" s="807">
        <v>1119663</v>
      </c>
      <c r="G93" s="808" t="s">
        <v>3294</v>
      </c>
      <c r="H93" s="808" t="s">
        <v>1683</v>
      </c>
      <c r="I93" s="808" t="s">
        <v>1683</v>
      </c>
      <c r="J93" s="809">
        <v>0.80200000000000005</v>
      </c>
      <c r="K93" s="809">
        <v>0.26700000000000002</v>
      </c>
      <c r="L93" s="809">
        <v>0.254</v>
      </c>
      <c r="M93" s="809">
        <v>0.83899999999999997</v>
      </c>
    </row>
    <row r="94" spans="1:13" ht="14.25" customHeight="1" x14ac:dyDescent="0.35">
      <c r="A94" s="1547"/>
      <c r="B94" s="1547"/>
      <c r="C94" s="805" t="s">
        <v>3210</v>
      </c>
      <c r="D94" s="806" t="s">
        <v>3322</v>
      </c>
      <c r="E94" s="807">
        <v>587660</v>
      </c>
      <c r="F94" s="807">
        <v>1119040</v>
      </c>
      <c r="G94" s="808" t="s">
        <v>3294</v>
      </c>
      <c r="H94" s="808" t="s">
        <v>1683</v>
      </c>
      <c r="I94" s="808" t="s">
        <v>1683</v>
      </c>
      <c r="J94" s="809">
        <v>6.0999999999999999E-2</v>
      </c>
      <c r="K94" s="809">
        <v>4.1000000000000002E-2</v>
      </c>
      <c r="L94" s="809">
        <v>0.26500000000000001</v>
      </c>
      <c r="M94" s="809">
        <v>0.84299999999999997</v>
      </c>
    </row>
    <row r="95" spans="1:13" ht="14.25" customHeight="1" x14ac:dyDescent="0.35">
      <c r="A95" s="1547"/>
      <c r="B95" s="1547"/>
      <c r="C95" s="805" t="s">
        <v>3210</v>
      </c>
      <c r="D95" s="806" t="s">
        <v>3323</v>
      </c>
      <c r="E95" s="807">
        <v>579394</v>
      </c>
      <c r="F95" s="807">
        <v>1114132</v>
      </c>
      <c r="G95" s="808" t="s">
        <v>3294</v>
      </c>
      <c r="H95" s="808" t="s">
        <v>1683</v>
      </c>
      <c r="I95" s="808" t="s">
        <v>1683</v>
      </c>
      <c r="J95" s="809">
        <v>8.2000000000000003E-2</v>
      </c>
      <c r="K95" s="809">
        <v>0.249</v>
      </c>
      <c r="L95" s="809">
        <v>0.22500000000000001</v>
      </c>
      <c r="M95" s="809">
        <v>0.84499999999999997</v>
      </c>
    </row>
    <row r="96" spans="1:13" ht="14.25" customHeight="1" x14ac:dyDescent="0.35">
      <c r="A96" s="1547"/>
      <c r="B96" s="1547"/>
      <c r="C96" s="805" t="s">
        <v>3324</v>
      </c>
      <c r="D96" s="806" t="s">
        <v>3325</v>
      </c>
      <c r="E96" s="807">
        <v>568897</v>
      </c>
      <c r="F96" s="807">
        <v>1112449</v>
      </c>
      <c r="G96" s="808" t="s">
        <v>3294</v>
      </c>
      <c r="H96" s="808" t="s">
        <v>1683</v>
      </c>
      <c r="I96" s="808" t="s">
        <v>3299</v>
      </c>
      <c r="J96" s="809">
        <v>0.84</v>
      </c>
      <c r="K96" s="809">
        <v>0.20499999999999999</v>
      </c>
      <c r="L96" s="809">
        <v>8.4000000000000005E-2</v>
      </c>
      <c r="M96" s="809">
        <v>0.80600000000000005</v>
      </c>
    </row>
    <row r="97" spans="1:13" ht="14.25" customHeight="1" x14ac:dyDescent="0.35">
      <c r="A97" s="1547"/>
      <c r="B97" s="1547"/>
      <c r="C97" s="805" t="s">
        <v>3201</v>
      </c>
      <c r="D97" s="806" t="s">
        <v>3326</v>
      </c>
      <c r="E97" s="807">
        <v>576526</v>
      </c>
      <c r="F97" s="807">
        <v>1105216</v>
      </c>
      <c r="G97" s="808" t="s">
        <v>3294</v>
      </c>
      <c r="H97" s="808" t="s">
        <v>1683</v>
      </c>
      <c r="I97" s="808" t="s">
        <v>1683</v>
      </c>
      <c r="J97" s="809">
        <v>0.66200000000000003</v>
      </c>
      <c r="K97" s="809">
        <v>0.26100000000000001</v>
      </c>
      <c r="L97" s="809">
        <v>0.17</v>
      </c>
      <c r="M97" s="809">
        <v>1.232</v>
      </c>
    </row>
    <row r="98" spans="1:13" ht="14.25" customHeight="1" x14ac:dyDescent="0.35">
      <c r="A98" s="1547"/>
      <c r="B98" s="1547"/>
      <c r="C98" s="805" t="s">
        <v>3201</v>
      </c>
      <c r="D98" s="806" t="s">
        <v>3327</v>
      </c>
      <c r="E98" s="807">
        <v>572276</v>
      </c>
      <c r="F98" s="807">
        <v>1101262</v>
      </c>
      <c r="G98" s="808" t="s">
        <v>3294</v>
      </c>
      <c r="H98" s="808" t="s">
        <v>1683</v>
      </c>
      <c r="I98" s="808" t="s">
        <v>1683</v>
      </c>
      <c r="J98" s="809">
        <v>9.1999999999999998E-2</v>
      </c>
      <c r="K98" s="809">
        <v>0.124</v>
      </c>
      <c r="L98" s="809">
        <v>0.19700000000000001</v>
      </c>
      <c r="M98" s="809"/>
    </row>
    <row r="99" spans="1:13" ht="14.25" customHeight="1" x14ac:dyDescent="0.35">
      <c r="A99" s="1547"/>
      <c r="B99" s="1547"/>
      <c r="C99" s="805" t="s">
        <v>3201</v>
      </c>
      <c r="D99" s="806" t="s">
        <v>3328</v>
      </c>
      <c r="E99" s="807">
        <v>570379</v>
      </c>
      <c r="F99" s="807">
        <v>1083192</v>
      </c>
      <c r="G99" s="810" t="s">
        <v>1676</v>
      </c>
      <c r="H99" s="808" t="s">
        <v>1682</v>
      </c>
      <c r="I99" s="808" t="s">
        <v>3329</v>
      </c>
      <c r="J99" s="809">
        <v>0.49</v>
      </c>
      <c r="K99" s="809">
        <v>0.49</v>
      </c>
      <c r="L99" s="809">
        <v>0.49</v>
      </c>
      <c r="M99" s="809"/>
    </row>
    <row r="100" spans="1:13" ht="14.25" customHeight="1" x14ac:dyDescent="0.35">
      <c r="A100" s="1547"/>
      <c r="B100" s="1547"/>
      <c r="C100" s="805" t="s">
        <v>3201</v>
      </c>
      <c r="D100" s="806" t="s">
        <v>3330</v>
      </c>
      <c r="E100" s="807">
        <v>569987</v>
      </c>
      <c r="F100" s="807">
        <v>1082807</v>
      </c>
      <c r="G100" s="810" t="s">
        <v>1676</v>
      </c>
      <c r="H100" s="808" t="s">
        <v>1682</v>
      </c>
      <c r="I100" s="808" t="s">
        <v>3329</v>
      </c>
      <c r="J100" s="809">
        <v>0.49</v>
      </c>
      <c r="K100" s="809">
        <v>0.49</v>
      </c>
      <c r="L100" s="809">
        <v>0.49</v>
      </c>
      <c r="M100" s="809"/>
    </row>
    <row r="101" spans="1:13" ht="14.25" customHeight="1" x14ac:dyDescent="0.35">
      <c r="A101" s="1547"/>
      <c r="B101" s="1560" t="s">
        <v>1619</v>
      </c>
      <c r="C101" s="796" t="s">
        <v>3206</v>
      </c>
      <c r="D101" s="797" t="s">
        <v>3331</v>
      </c>
      <c r="E101" s="804">
        <v>553952.78625700006</v>
      </c>
      <c r="F101" s="804">
        <v>1086598.7197799999</v>
      </c>
      <c r="G101" s="811" t="s">
        <v>1676</v>
      </c>
      <c r="H101" s="798" t="s">
        <v>1682</v>
      </c>
      <c r="I101" s="798" t="s">
        <v>3332</v>
      </c>
      <c r="J101" s="686">
        <v>0.49</v>
      </c>
      <c r="K101" s="686">
        <v>0.49</v>
      </c>
      <c r="L101" s="686">
        <v>0.49</v>
      </c>
      <c r="M101" s="686">
        <v>0.49</v>
      </c>
    </row>
    <row r="102" spans="1:13" ht="14.25" customHeight="1" x14ac:dyDescent="0.35">
      <c r="A102" s="1547"/>
      <c r="B102" s="1561"/>
      <c r="C102" s="796" t="s">
        <v>3206</v>
      </c>
      <c r="D102" s="797" t="s">
        <v>3333</v>
      </c>
      <c r="E102" s="804">
        <v>549561.67938325589</v>
      </c>
      <c r="F102" s="804">
        <v>1104203.6085808857</v>
      </c>
      <c r="G102" s="811" t="s">
        <v>1676</v>
      </c>
      <c r="H102" s="798" t="s">
        <v>1682</v>
      </c>
      <c r="I102" s="798" t="s">
        <v>3334</v>
      </c>
      <c r="J102" s="686">
        <v>0.03</v>
      </c>
      <c r="K102" s="686">
        <v>0.03</v>
      </c>
      <c r="L102" s="686">
        <v>0.03</v>
      </c>
      <c r="M102" s="686">
        <v>0.03</v>
      </c>
    </row>
    <row r="103" spans="1:13" ht="14.25" customHeight="1" x14ac:dyDescent="0.35">
      <c r="A103" s="1547"/>
      <c r="B103" s="1561"/>
      <c r="C103" s="796" t="s">
        <v>3335</v>
      </c>
      <c r="D103" s="797" t="s">
        <v>3336</v>
      </c>
      <c r="E103" s="804">
        <v>561423.24358003505</v>
      </c>
      <c r="F103" s="804">
        <v>1122417.3554679255</v>
      </c>
      <c r="G103" s="798" t="s">
        <v>3294</v>
      </c>
      <c r="H103" s="798" t="s">
        <v>1684</v>
      </c>
      <c r="I103" s="798" t="s">
        <v>1684</v>
      </c>
      <c r="J103" s="686">
        <v>0.03</v>
      </c>
      <c r="K103" s="686">
        <v>0.03</v>
      </c>
      <c r="L103" s="686">
        <v>0.03</v>
      </c>
      <c r="M103" s="686">
        <v>0.03</v>
      </c>
    </row>
    <row r="104" spans="1:13" ht="14.25" customHeight="1" x14ac:dyDescent="0.35">
      <c r="A104" s="1547"/>
      <c r="B104" s="1561"/>
      <c r="C104" s="796" t="s">
        <v>3206</v>
      </c>
      <c r="D104" s="797" t="s">
        <v>3337</v>
      </c>
      <c r="E104" s="804">
        <v>556395</v>
      </c>
      <c r="F104" s="804">
        <v>1116515</v>
      </c>
      <c r="G104" s="798" t="s">
        <v>3294</v>
      </c>
      <c r="H104" s="798" t="s">
        <v>1684</v>
      </c>
      <c r="I104" s="798" t="s">
        <v>3302</v>
      </c>
      <c r="J104" s="686">
        <v>4.8000000000000001E-2</v>
      </c>
      <c r="K104" s="686">
        <v>9.9000000000000005E-2</v>
      </c>
      <c r="L104" s="686">
        <v>0.16200000000000001</v>
      </c>
      <c r="M104" s="686"/>
    </row>
    <row r="105" spans="1:13" ht="14.25" customHeight="1" x14ac:dyDescent="0.35">
      <c r="A105" s="1547"/>
      <c r="B105" s="1561"/>
      <c r="C105" s="796" t="s">
        <v>3206</v>
      </c>
      <c r="D105" s="797" t="s">
        <v>3338</v>
      </c>
      <c r="E105" s="804">
        <v>559157</v>
      </c>
      <c r="F105" s="804">
        <v>1118911</v>
      </c>
      <c r="G105" s="798" t="s">
        <v>3294</v>
      </c>
      <c r="H105" s="798" t="s">
        <v>1684</v>
      </c>
      <c r="I105" s="798" t="s">
        <v>3302</v>
      </c>
      <c r="J105" s="686">
        <v>5.5E-2</v>
      </c>
      <c r="K105" s="686">
        <v>0.11600000000000001</v>
      </c>
      <c r="L105" s="686">
        <v>0.13400000000000001</v>
      </c>
      <c r="M105" s="686">
        <v>1.165</v>
      </c>
    </row>
    <row r="106" spans="1:13" ht="14.25" customHeight="1" x14ac:dyDescent="0.35">
      <c r="A106" s="1547"/>
      <c r="B106" s="1561"/>
      <c r="C106" s="796" t="s">
        <v>3206</v>
      </c>
      <c r="D106" s="797" t="s">
        <v>3339</v>
      </c>
      <c r="E106" s="804">
        <v>573103</v>
      </c>
      <c r="F106" s="804">
        <v>1128204</v>
      </c>
      <c r="G106" s="798" t="s">
        <v>3294</v>
      </c>
      <c r="H106" s="798" t="s">
        <v>1684</v>
      </c>
      <c r="I106" s="798" t="s">
        <v>3302</v>
      </c>
      <c r="J106" s="686">
        <v>5.8000000000000003E-2</v>
      </c>
      <c r="K106" s="686">
        <v>8.1000000000000003E-2</v>
      </c>
      <c r="L106" s="686">
        <v>0.05</v>
      </c>
      <c r="M106" s="686">
        <v>2.073</v>
      </c>
    </row>
    <row r="107" spans="1:13" ht="14.25" customHeight="1" x14ac:dyDescent="0.35">
      <c r="A107" s="1547"/>
      <c r="B107" s="1561"/>
      <c r="C107" s="796" t="s">
        <v>3206</v>
      </c>
      <c r="D107" s="797" t="s">
        <v>3340</v>
      </c>
      <c r="E107" s="804">
        <v>573104</v>
      </c>
      <c r="F107" s="804">
        <v>1128204</v>
      </c>
      <c r="G107" s="798" t="s">
        <v>3294</v>
      </c>
      <c r="H107" s="798" t="s">
        <v>1684</v>
      </c>
      <c r="I107" s="798" t="s">
        <v>3302</v>
      </c>
      <c r="J107" s="686"/>
      <c r="K107" s="686"/>
      <c r="L107" s="686"/>
      <c r="M107" s="686">
        <v>2.62</v>
      </c>
    </row>
    <row r="108" spans="1:13" ht="14.25" customHeight="1" x14ac:dyDescent="0.35">
      <c r="A108" s="1547"/>
      <c r="B108" s="1566" t="s">
        <v>3341</v>
      </c>
      <c r="C108" s="812" t="s">
        <v>3216</v>
      </c>
      <c r="D108" s="813" t="s">
        <v>3342</v>
      </c>
      <c r="E108" s="814">
        <v>600425.51656381693</v>
      </c>
      <c r="F108" s="814">
        <v>1096342.995986542</v>
      </c>
      <c r="G108" s="815" t="s">
        <v>3294</v>
      </c>
      <c r="H108" s="815" t="s">
        <v>3294</v>
      </c>
      <c r="I108" s="815" t="s">
        <v>3312</v>
      </c>
      <c r="J108" s="816">
        <v>0.03</v>
      </c>
      <c r="K108" s="816">
        <v>0.03</v>
      </c>
      <c r="L108" s="816">
        <v>0.03</v>
      </c>
      <c r="M108" s="816">
        <v>0.03</v>
      </c>
    </row>
    <row r="109" spans="1:13" ht="14.25" customHeight="1" x14ac:dyDescent="0.35">
      <c r="A109" s="1547"/>
      <c r="B109" s="1547"/>
      <c r="C109" s="812" t="s">
        <v>3216</v>
      </c>
      <c r="D109" s="813" t="s">
        <v>3343</v>
      </c>
      <c r="E109" s="814">
        <v>607646.82591882814</v>
      </c>
      <c r="F109" s="814">
        <v>1096504.2731407266</v>
      </c>
      <c r="G109" s="815" t="s">
        <v>3294</v>
      </c>
      <c r="H109" s="815" t="s">
        <v>3294</v>
      </c>
      <c r="I109" s="815" t="s">
        <v>3312</v>
      </c>
      <c r="J109" s="816">
        <v>0.03</v>
      </c>
      <c r="K109" s="816">
        <v>0.03</v>
      </c>
      <c r="L109" s="816">
        <v>0.03</v>
      </c>
      <c r="M109" s="816">
        <v>0.03</v>
      </c>
    </row>
    <row r="110" spans="1:13" ht="14.25" customHeight="1" x14ac:dyDescent="0.35">
      <c r="A110" s="1547"/>
      <c r="B110" s="1560" t="s">
        <v>3344</v>
      </c>
      <c r="C110" s="796" t="s">
        <v>3345</v>
      </c>
      <c r="D110" s="797" t="s">
        <v>3346</v>
      </c>
      <c r="E110" s="804">
        <v>592527.17399299995</v>
      </c>
      <c r="F110" s="804">
        <v>1075888.68053</v>
      </c>
      <c r="G110" s="811" t="s">
        <v>3294</v>
      </c>
      <c r="H110" s="798" t="s">
        <v>3294</v>
      </c>
      <c r="I110" s="798" t="s">
        <v>3347</v>
      </c>
      <c r="J110" s="686">
        <v>0.49</v>
      </c>
      <c r="K110" s="686">
        <v>0.49</v>
      </c>
      <c r="L110" s="686">
        <v>0.49</v>
      </c>
      <c r="M110" s="686">
        <v>0.49</v>
      </c>
    </row>
    <row r="111" spans="1:13" ht="14.25" customHeight="1" x14ac:dyDescent="0.35">
      <c r="A111" s="1547"/>
      <c r="B111" s="1561"/>
      <c r="C111" s="796" t="s">
        <v>3348</v>
      </c>
      <c r="D111" s="797" t="s">
        <v>3349</v>
      </c>
      <c r="E111" s="804">
        <v>597935.684289</v>
      </c>
      <c r="F111" s="804">
        <v>1075672.9735900001</v>
      </c>
      <c r="G111" s="811" t="s">
        <v>3294</v>
      </c>
      <c r="H111" s="798" t="s">
        <v>3294</v>
      </c>
      <c r="I111" s="798" t="s">
        <v>3347</v>
      </c>
      <c r="J111" s="686">
        <v>0.49</v>
      </c>
      <c r="K111" s="686">
        <v>0.49</v>
      </c>
      <c r="L111" s="686">
        <v>0.49</v>
      </c>
      <c r="M111" s="686">
        <v>0.49</v>
      </c>
    </row>
    <row r="112" spans="1:13" ht="14.25" customHeight="1" x14ac:dyDescent="0.35">
      <c r="A112" s="1547"/>
      <c r="B112" s="1561"/>
      <c r="C112" s="796" t="s">
        <v>3348</v>
      </c>
      <c r="D112" s="797" t="s">
        <v>3350</v>
      </c>
      <c r="E112" s="804">
        <v>615149.50571000006</v>
      </c>
      <c r="F112" s="804">
        <v>1078051.2324600001</v>
      </c>
      <c r="G112" s="811" t="s">
        <v>3294</v>
      </c>
      <c r="H112" s="798" t="s">
        <v>3294</v>
      </c>
      <c r="I112" s="798" t="s">
        <v>3347</v>
      </c>
      <c r="J112" s="686">
        <v>0.49</v>
      </c>
      <c r="K112" s="686">
        <v>0.49</v>
      </c>
      <c r="L112" s="686">
        <v>0.49</v>
      </c>
      <c r="M112" s="686">
        <v>0.49</v>
      </c>
    </row>
    <row r="113" spans="1:13" ht="14.25" customHeight="1" x14ac:dyDescent="0.35">
      <c r="A113" s="1547"/>
      <c r="B113" s="1561"/>
      <c r="C113" s="796" t="s">
        <v>3348</v>
      </c>
      <c r="D113" s="797" t="s">
        <v>3351</v>
      </c>
      <c r="E113" s="804">
        <v>619158.21645099996</v>
      </c>
      <c r="F113" s="804">
        <v>1082458.2407500001</v>
      </c>
      <c r="G113" s="811" t="s">
        <v>3294</v>
      </c>
      <c r="H113" s="798" t="s">
        <v>3294</v>
      </c>
      <c r="I113" s="798" t="s">
        <v>3347</v>
      </c>
      <c r="J113" s="686">
        <v>0.49</v>
      </c>
      <c r="K113" s="686">
        <v>0.49</v>
      </c>
      <c r="L113" s="686">
        <v>0.49</v>
      </c>
      <c r="M113" s="686">
        <v>0.49</v>
      </c>
    </row>
    <row r="114" spans="1:13" ht="14.25" customHeight="1" x14ac:dyDescent="0.35">
      <c r="A114" s="1547"/>
      <c r="B114" s="1564" t="s">
        <v>1665</v>
      </c>
      <c r="C114" s="789" t="s">
        <v>3162</v>
      </c>
      <c r="D114" s="790" t="s">
        <v>3352</v>
      </c>
      <c r="E114" s="791">
        <v>624974.12809500005</v>
      </c>
      <c r="F114" s="791">
        <v>1062379.17001</v>
      </c>
      <c r="G114" s="793" t="s">
        <v>3294</v>
      </c>
      <c r="H114" s="793" t="s">
        <v>3353</v>
      </c>
      <c r="I114" s="793" t="s">
        <v>3354</v>
      </c>
      <c r="J114" s="795">
        <v>0.49</v>
      </c>
      <c r="K114" s="795">
        <v>0.49</v>
      </c>
      <c r="L114" s="795">
        <v>0.49</v>
      </c>
      <c r="M114" s="795">
        <v>0.49</v>
      </c>
    </row>
    <row r="115" spans="1:13" ht="14.25" customHeight="1" x14ac:dyDescent="0.35">
      <c r="A115" s="1547"/>
      <c r="B115" s="1547"/>
      <c r="C115" s="789" t="s">
        <v>3162</v>
      </c>
      <c r="D115" s="790" t="s">
        <v>3355</v>
      </c>
      <c r="E115" s="791">
        <v>624971.39812400006</v>
      </c>
      <c r="F115" s="791">
        <v>1060351.15711</v>
      </c>
      <c r="G115" s="793" t="s">
        <v>3294</v>
      </c>
      <c r="H115" s="793" t="s">
        <v>3353</v>
      </c>
      <c r="I115" s="793" t="s">
        <v>3354</v>
      </c>
      <c r="J115" s="795">
        <v>0.49</v>
      </c>
      <c r="K115" s="795">
        <v>0.49</v>
      </c>
      <c r="L115" s="795">
        <v>0.49</v>
      </c>
      <c r="M115" s="795">
        <v>0.49</v>
      </c>
    </row>
    <row r="116" spans="1:13" ht="14.25" customHeight="1" x14ac:dyDescent="0.35">
      <c r="A116" s="1547"/>
      <c r="B116" s="1547"/>
      <c r="C116" s="789" t="s">
        <v>3162</v>
      </c>
      <c r="D116" s="790" t="s">
        <v>3356</v>
      </c>
      <c r="E116" s="791">
        <v>652225.83105200005</v>
      </c>
      <c r="F116" s="791">
        <v>1050611.6472499999</v>
      </c>
      <c r="G116" s="793" t="s">
        <v>3294</v>
      </c>
      <c r="H116" s="793" t="s">
        <v>3353</v>
      </c>
      <c r="I116" s="793" t="s">
        <v>1665</v>
      </c>
      <c r="J116" s="795">
        <v>0.49</v>
      </c>
      <c r="K116" s="795">
        <v>0.49</v>
      </c>
      <c r="L116" s="795">
        <v>0.49</v>
      </c>
      <c r="M116" s="795">
        <v>0.49</v>
      </c>
    </row>
    <row r="117" spans="1:13" ht="14.25" customHeight="1" x14ac:dyDescent="0.35">
      <c r="A117" s="1547"/>
      <c r="B117" s="1560" t="s">
        <v>3357</v>
      </c>
      <c r="C117" s="796" t="s">
        <v>3203</v>
      </c>
      <c r="D117" s="797" t="s">
        <v>3358</v>
      </c>
      <c r="E117" s="804">
        <v>520825.42225943832</v>
      </c>
      <c r="F117" s="804">
        <v>1130420.8807922739</v>
      </c>
      <c r="G117" s="798" t="s">
        <v>3294</v>
      </c>
      <c r="H117" s="798" t="s">
        <v>3359</v>
      </c>
      <c r="I117" s="798" t="s">
        <v>3360</v>
      </c>
      <c r="J117" s="686">
        <v>0.03</v>
      </c>
      <c r="K117" s="686">
        <v>0.03</v>
      </c>
      <c r="L117" s="686">
        <v>0.03</v>
      </c>
      <c r="M117" s="686">
        <v>0.03</v>
      </c>
    </row>
    <row r="118" spans="1:13" ht="14.25" customHeight="1" x14ac:dyDescent="0.35">
      <c r="A118" s="1547"/>
      <c r="B118" s="1561"/>
      <c r="C118" s="796" t="s">
        <v>3203</v>
      </c>
      <c r="D118" s="797" t="s">
        <v>3361</v>
      </c>
      <c r="E118" s="804">
        <v>521255.62175536982</v>
      </c>
      <c r="F118" s="804">
        <v>1128763.54850037</v>
      </c>
      <c r="G118" s="798" t="s">
        <v>3294</v>
      </c>
      <c r="H118" s="798" t="s">
        <v>3359</v>
      </c>
      <c r="I118" s="798" t="s">
        <v>3360</v>
      </c>
      <c r="J118" s="686">
        <v>0.03</v>
      </c>
      <c r="K118" s="686">
        <v>0.03</v>
      </c>
      <c r="L118" s="686"/>
      <c r="M118" s="686">
        <v>0.03</v>
      </c>
    </row>
    <row r="119" spans="1:13" ht="14.25" customHeight="1" x14ac:dyDescent="0.35">
      <c r="A119" s="1547"/>
      <c r="B119" s="1561"/>
      <c r="C119" s="796" t="s">
        <v>3203</v>
      </c>
      <c r="D119" s="797" t="s">
        <v>3362</v>
      </c>
      <c r="E119" s="804">
        <v>523998.05564395263</v>
      </c>
      <c r="F119" s="804">
        <v>1137805.9637596633</v>
      </c>
      <c r="G119" s="798" t="s">
        <v>3294</v>
      </c>
      <c r="H119" s="798" t="s">
        <v>3359</v>
      </c>
      <c r="I119" s="798" t="s">
        <v>3363</v>
      </c>
      <c r="J119" s="686">
        <v>0.03</v>
      </c>
      <c r="K119" s="686">
        <v>0.03</v>
      </c>
      <c r="L119" s="686">
        <v>0.03</v>
      </c>
      <c r="M119" s="686">
        <v>0.03</v>
      </c>
    </row>
    <row r="120" spans="1:13" ht="14.25" customHeight="1" x14ac:dyDescent="0.35">
      <c r="A120" s="1547"/>
      <c r="B120" s="1561"/>
      <c r="C120" s="796" t="s">
        <v>3203</v>
      </c>
      <c r="D120" s="797" t="s">
        <v>3364</v>
      </c>
      <c r="E120" s="804">
        <v>534432.40908333356</v>
      </c>
      <c r="F120" s="804">
        <v>1147242.2668981161</v>
      </c>
      <c r="G120" s="798" t="s">
        <v>3294</v>
      </c>
      <c r="H120" s="798" t="s">
        <v>3359</v>
      </c>
      <c r="I120" s="798" t="s">
        <v>3365</v>
      </c>
      <c r="J120" s="686">
        <v>0.03</v>
      </c>
      <c r="K120" s="686">
        <v>0.03</v>
      </c>
      <c r="L120" s="686">
        <v>0.03</v>
      </c>
      <c r="M120" s="686">
        <v>0.03</v>
      </c>
    </row>
    <row r="121" spans="1:13" ht="14.25" customHeight="1" x14ac:dyDescent="0.35">
      <c r="A121" s="1559"/>
      <c r="B121" s="1559"/>
      <c r="C121" s="817" t="s">
        <v>3203</v>
      </c>
      <c r="D121" s="818" t="s">
        <v>3366</v>
      </c>
      <c r="E121" s="819">
        <v>536063.47043958877</v>
      </c>
      <c r="F121" s="819">
        <v>1149276.4199238133</v>
      </c>
      <c r="G121" s="820" t="s">
        <v>3294</v>
      </c>
      <c r="H121" s="820" t="s">
        <v>3359</v>
      </c>
      <c r="I121" s="820" t="s">
        <v>3365</v>
      </c>
      <c r="J121" s="682">
        <v>0.03</v>
      </c>
      <c r="K121" s="682">
        <v>0.03</v>
      </c>
      <c r="L121" s="682">
        <v>0.03</v>
      </c>
      <c r="M121" s="682">
        <v>0.03</v>
      </c>
    </row>
    <row r="122" spans="1:13" ht="14.25" customHeight="1" x14ac:dyDescent="0.35">
      <c r="A122" s="13"/>
      <c r="B122" s="1552" t="s">
        <v>3591</v>
      </c>
      <c r="C122" s="1552"/>
      <c r="D122" s="1552"/>
      <c r="E122" s="1552"/>
      <c r="F122" s="1552"/>
      <c r="G122" s="1552"/>
      <c r="H122" s="1552"/>
      <c r="I122" s="1552"/>
      <c r="J122" s="1552"/>
      <c r="K122" s="1552"/>
      <c r="L122" s="1552"/>
      <c r="M122" s="1552"/>
    </row>
    <row r="123" spans="1:13" ht="14.25" customHeight="1" x14ac:dyDescent="0.35">
      <c r="A123" s="13"/>
      <c r="B123" s="768"/>
      <c r="C123" s="1553" t="s">
        <v>104</v>
      </c>
      <c r="D123" s="1553" t="s">
        <v>105</v>
      </c>
      <c r="E123" s="1555" t="s">
        <v>106</v>
      </c>
      <c r="F123" s="1555"/>
      <c r="G123" s="1555"/>
      <c r="H123" s="1555"/>
      <c r="I123" s="1555"/>
      <c r="J123" s="1555" t="s">
        <v>110</v>
      </c>
      <c r="K123" s="1555"/>
      <c r="L123" s="1555"/>
      <c r="M123" s="1555"/>
    </row>
    <row r="124" spans="1:13" ht="28.5" customHeight="1" x14ac:dyDescent="0.35">
      <c r="A124" s="749"/>
      <c r="B124" s="1556" t="s">
        <v>113</v>
      </c>
      <c r="C124" s="1553"/>
      <c r="D124" s="1553"/>
      <c r="E124" s="739" t="s">
        <v>114</v>
      </c>
      <c r="F124" s="739" t="s">
        <v>115</v>
      </c>
      <c r="G124" s="1558" t="s">
        <v>39</v>
      </c>
      <c r="H124" s="1558" t="s">
        <v>64</v>
      </c>
      <c r="I124" s="1558" t="s">
        <v>116</v>
      </c>
      <c r="J124" s="739" t="s">
        <v>110</v>
      </c>
      <c r="K124" s="739" t="s">
        <v>110</v>
      </c>
      <c r="L124" s="739" t="s">
        <v>110</v>
      </c>
      <c r="M124" s="739" t="s">
        <v>110</v>
      </c>
    </row>
    <row r="125" spans="1:13" ht="14.25" customHeight="1" x14ac:dyDescent="0.35">
      <c r="A125" s="13"/>
      <c r="B125" s="1557"/>
      <c r="C125" s="1554"/>
      <c r="D125" s="1554"/>
      <c r="E125" s="578" t="s">
        <v>134</v>
      </c>
      <c r="F125" s="578" t="s">
        <v>134</v>
      </c>
      <c r="G125" s="1554"/>
      <c r="H125" s="1554"/>
      <c r="I125" s="1554"/>
      <c r="J125" s="741" t="s">
        <v>3367</v>
      </c>
      <c r="K125" s="741" t="s">
        <v>3368</v>
      </c>
      <c r="L125" s="741" t="s">
        <v>3369</v>
      </c>
      <c r="M125" s="741" t="s">
        <v>3370</v>
      </c>
    </row>
    <row r="126" spans="1:13" ht="14.25" customHeight="1" x14ac:dyDescent="0.35">
      <c r="A126" s="1540" t="s">
        <v>3371</v>
      </c>
      <c r="B126" s="1543" t="s">
        <v>3372</v>
      </c>
      <c r="C126" s="821" t="s">
        <v>3373</v>
      </c>
      <c r="D126" s="802" t="s">
        <v>3748</v>
      </c>
      <c r="E126" s="801">
        <v>349842</v>
      </c>
      <c r="F126" s="801">
        <v>1117119</v>
      </c>
      <c r="G126" s="821" t="s">
        <v>3375</v>
      </c>
      <c r="H126" s="802" t="s">
        <v>3376</v>
      </c>
      <c r="I126" s="802" t="s">
        <v>3377</v>
      </c>
      <c r="J126" s="803">
        <v>0.629</v>
      </c>
      <c r="K126" s="803">
        <v>3.2399999999999998E-2</v>
      </c>
      <c r="L126" s="803">
        <v>0.80100000000000005</v>
      </c>
      <c r="M126" s="803">
        <v>0.56399999999999995</v>
      </c>
    </row>
    <row r="127" spans="1:13" ht="14.25" customHeight="1" x14ac:dyDescent="0.35">
      <c r="A127" s="1547"/>
      <c r="B127" s="1547"/>
      <c r="C127" s="821" t="s">
        <v>3373</v>
      </c>
      <c r="D127" s="802" t="s">
        <v>3749</v>
      </c>
      <c r="E127" s="801">
        <v>355309</v>
      </c>
      <c r="F127" s="801">
        <v>1113777</v>
      </c>
      <c r="G127" s="821" t="s">
        <v>3375</v>
      </c>
      <c r="H127" s="802" t="s">
        <v>3376</v>
      </c>
      <c r="I127" s="802" t="s">
        <v>3377</v>
      </c>
      <c r="J127" s="803">
        <v>0.84199999999999997</v>
      </c>
      <c r="K127" s="803">
        <v>0.29199999999999998</v>
      </c>
      <c r="L127" s="803">
        <v>0.83199999999999996</v>
      </c>
      <c r="M127" s="803">
        <v>5.6600000000000004E-2</v>
      </c>
    </row>
    <row r="128" spans="1:13" ht="14.25" customHeight="1" x14ac:dyDescent="0.35">
      <c r="A128" s="1547"/>
      <c r="B128" s="1547"/>
      <c r="C128" s="821" t="s">
        <v>3373</v>
      </c>
      <c r="D128" s="802" t="s">
        <v>3750</v>
      </c>
      <c r="E128" s="801">
        <v>365172</v>
      </c>
      <c r="F128" s="801">
        <v>1112633</v>
      </c>
      <c r="G128" s="821" t="s">
        <v>3375</v>
      </c>
      <c r="H128" s="802" t="s">
        <v>3376</v>
      </c>
      <c r="I128" s="802" t="s">
        <v>3376</v>
      </c>
      <c r="J128" s="803">
        <v>5.8179999999999996</v>
      </c>
      <c r="K128" s="803">
        <v>6.4399999999999999E-2</v>
      </c>
      <c r="L128" s="803">
        <v>1.0449999999999999</v>
      </c>
      <c r="M128" s="803">
        <v>1.52E-2</v>
      </c>
    </row>
    <row r="129" spans="1:13" ht="14.25" customHeight="1" x14ac:dyDescent="0.35">
      <c r="A129" s="1547"/>
      <c r="B129" s="1547"/>
      <c r="C129" s="821" t="s">
        <v>3380</v>
      </c>
      <c r="D129" s="802" t="s">
        <v>3751</v>
      </c>
      <c r="E129" s="801">
        <v>317976</v>
      </c>
      <c r="F129" s="801">
        <v>1102883</v>
      </c>
      <c r="G129" s="821" t="s">
        <v>3375</v>
      </c>
      <c r="H129" s="802" t="s">
        <v>3376</v>
      </c>
      <c r="I129" s="802" t="s">
        <v>3380</v>
      </c>
      <c r="J129" s="803">
        <v>1.117</v>
      </c>
      <c r="K129" s="803">
        <v>6.13E-2</v>
      </c>
      <c r="L129" s="803">
        <v>0.82099999999999995</v>
      </c>
      <c r="M129" s="803">
        <v>0</v>
      </c>
    </row>
    <row r="130" spans="1:13" ht="14.25" customHeight="1" x14ac:dyDescent="0.35">
      <c r="A130" s="1547"/>
      <c r="B130" s="1547"/>
      <c r="C130" s="821" t="s">
        <v>3382</v>
      </c>
      <c r="D130" s="802" t="s">
        <v>3752</v>
      </c>
      <c r="E130" s="801">
        <v>331169</v>
      </c>
      <c r="F130" s="801">
        <v>1109457</v>
      </c>
      <c r="G130" s="821" t="s">
        <v>3375</v>
      </c>
      <c r="H130" s="802" t="s">
        <v>3376</v>
      </c>
      <c r="I130" s="802" t="s">
        <v>3380</v>
      </c>
      <c r="J130" s="803">
        <v>0.86899999999999999</v>
      </c>
      <c r="K130" s="803">
        <v>8.6599999999999996E-2</v>
      </c>
      <c r="L130" s="803">
        <v>9.6199999999999994E-2</v>
      </c>
      <c r="M130" s="803">
        <v>0.61</v>
      </c>
    </row>
    <row r="131" spans="1:13" ht="14.25" customHeight="1" x14ac:dyDescent="0.35">
      <c r="A131" s="1547"/>
      <c r="B131" s="1547"/>
      <c r="C131" s="821" t="s">
        <v>3384</v>
      </c>
      <c r="D131" s="802" t="s">
        <v>3753</v>
      </c>
      <c r="E131" s="801">
        <v>367100</v>
      </c>
      <c r="F131" s="801">
        <v>1077698</v>
      </c>
      <c r="G131" s="821" t="s">
        <v>3375</v>
      </c>
      <c r="H131" s="802" t="s">
        <v>3386</v>
      </c>
      <c r="I131" s="802" t="s">
        <v>1653</v>
      </c>
      <c r="J131" s="803">
        <v>0.49</v>
      </c>
      <c r="K131" s="803">
        <v>0.49</v>
      </c>
      <c r="L131" s="803">
        <v>0.49</v>
      </c>
      <c r="M131" s="803">
        <v>0.49</v>
      </c>
    </row>
    <row r="132" spans="1:13" ht="14.25" customHeight="1" x14ac:dyDescent="0.35">
      <c r="A132" s="1547"/>
      <c r="B132" s="1547"/>
      <c r="C132" s="821" t="s">
        <v>3387</v>
      </c>
      <c r="D132" s="802" t="s">
        <v>3754</v>
      </c>
      <c r="E132" s="801">
        <v>369901</v>
      </c>
      <c r="F132" s="801">
        <v>1088599</v>
      </c>
      <c r="G132" s="821" t="s">
        <v>38</v>
      </c>
      <c r="H132" s="821" t="s">
        <v>38</v>
      </c>
      <c r="I132" s="802" t="s">
        <v>1658</v>
      </c>
      <c r="J132" s="803">
        <v>0.49</v>
      </c>
      <c r="K132" s="803">
        <v>0.49</v>
      </c>
      <c r="L132" s="803">
        <v>0.49</v>
      </c>
      <c r="M132" s="803">
        <v>0.49</v>
      </c>
    </row>
    <row r="133" spans="1:13" ht="14.25" customHeight="1" x14ac:dyDescent="0.35">
      <c r="A133" s="1547"/>
      <c r="B133" s="1547"/>
      <c r="C133" s="821" t="s">
        <v>3389</v>
      </c>
      <c r="D133" s="802" t="s">
        <v>3755</v>
      </c>
      <c r="E133" s="801">
        <v>369108</v>
      </c>
      <c r="F133" s="801">
        <v>1075466</v>
      </c>
      <c r="G133" s="821" t="s">
        <v>38</v>
      </c>
      <c r="H133" s="821" t="s">
        <v>38</v>
      </c>
      <c r="I133" s="802" t="s">
        <v>1657</v>
      </c>
      <c r="J133" s="803">
        <v>0.49</v>
      </c>
      <c r="K133" s="803">
        <v>0.49</v>
      </c>
      <c r="L133" s="803">
        <v>0.49</v>
      </c>
      <c r="M133" s="803">
        <v>0.49</v>
      </c>
    </row>
    <row r="134" spans="1:13" ht="14.25" customHeight="1" x14ac:dyDescent="0.35">
      <c r="A134" s="1547"/>
      <c r="B134" s="1547"/>
      <c r="C134" s="821" t="s">
        <v>3389</v>
      </c>
      <c r="D134" s="802" t="s">
        <v>3756</v>
      </c>
      <c r="E134" s="801">
        <v>377981</v>
      </c>
      <c r="F134" s="801">
        <v>1077549</v>
      </c>
      <c r="G134" s="821" t="s">
        <v>38</v>
      </c>
      <c r="H134" s="821" t="s">
        <v>38</v>
      </c>
      <c r="I134" s="802" t="s">
        <v>1657</v>
      </c>
      <c r="J134" s="803">
        <v>0.49</v>
      </c>
      <c r="K134" s="803">
        <v>0.49</v>
      </c>
      <c r="L134" s="803">
        <v>0.49</v>
      </c>
      <c r="M134" s="803">
        <v>3.2</v>
      </c>
    </row>
    <row r="135" spans="1:13" ht="14.25" customHeight="1" x14ac:dyDescent="0.35">
      <c r="A135" s="1547"/>
      <c r="B135" s="1560" t="s">
        <v>1640</v>
      </c>
      <c r="C135" s="811" t="s">
        <v>3392</v>
      </c>
      <c r="D135" s="798" t="s">
        <v>3757</v>
      </c>
      <c r="E135" s="804">
        <v>331594</v>
      </c>
      <c r="F135" s="804">
        <v>1196861</v>
      </c>
      <c r="G135" s="811" t="s">
        <v>3375</v>
      </c>
      <c r="H135" s="811" t="s">
        <v>3394</v>
      </c>
      <c r="I135" s="811" t="s">
        <v>3394</v>
      </c>
      <c r="J135" s="822">
        <v>0.40300000000000002</v>
      </c>
      <c r="K135" s="822">
        <v>4.7800000000000002E-2</v>
      </c>
      <c r="L135" s="822">
        <v>1.079</v>
      </c>
      <c r="M135" s="822">
        <v>0.79800000000000004</v>
      </c>
    </row>
    <row r="136" spans="1:13" ht="14.25" customHeight="1" x14ac:dyDescent="0.35">
      <c r="A136" s="1547"/>
      <c r="B136" s="1561"/>
      <c r="C136" s="811" t="s">
        <v>3395</v>
      </c>
      <c r="D136" s="798" t="s">
        <v>3758</v>
      </c>
      <c r="E136" s="804">
        <v>341394</v>
      </c>
      <c r="F136" s="804">
        <v>1198407</v>
      </c>
      <c r="G136" s="811" t="s">
        <v>3375</v>
      </c>
      <c r="H136" s="811" t="s">
        <v>3394</v>
      </c>
      <c r="I136" s="811" t="s">
        <v>3394</v>
      </c>
      <c r="J136" s="822">
        <v>1.1819999999999999</v>
      </c>
      <c r="K136" s="822">
        <v>8.1600000000000006E-2</v>
      </c>
      <c r="L136" s="822">
        <v>0.91400000000000003</v>
      </c>
      <c r="M136" s="822">
        <v>0.74</v>
      </c>
    </row>
    <row r="137" spans="1:13" ht="14.25" customHeight="1" x14ac:dyDescent="0.35">
      <c r="A137" s="1547"/>
      <c r="B137" s="1561"/>
      <c r="C137" s="811" t="s">
        <v>3397</v>
      </c>
      <c r="D137" s="798" t="s">
        <v>3759</v>
      </c>
      <c r="E137" s="804">
        <v>329305</v>
      </c>
      <c r="F137" s="804">
        <v>1176957</v>
      </c>
      <c r="G137" s="811" t="s">
        <v>3375</v>
      </c>
      <c r="H137" s="811" t="s">
        <v>3394</v>
      </c>
      <c r="I137" s="811" t="s">
        <v>3394</v>
      </c>
      <c r="J137" s="822">
        <v>0.1754</v>
      </c>
      <c r="K137" s="822">
        <v>0.80300000000000005</v>
      </c>
      <c r="L137" s="822">
        <v>0.91600000000000004</v>
      </c>
      <c r="M137" s="822">
        <v>0.83399999999999996</v>
      </c>
    </row>
    <row r="138" spans="1:13" ht="14.25" customHeight="1" x14ac:dyDescent="0.35">
      <c r="A138" s="1547"/>
      <c r="B138" s="1561"/>
      <c r="C138" s="811" t="s">
        <v>3394</v>
      </c>
      <c r="D138" s="798" t="s">
        <v>3760</v>
      </c>
      <c r="E138" s="798">
        <v>344627</v>
      </c>
      <c r="F138" s="798">
        <v>1176883</v>
      </c>
      <c r="G138" s="811" t="s">
        <v>3375</v>
      </c>
      <c r="H138" s="811" t="s">
        <v>3394</v>
      </c>
      <c r="I138" s="811" t="s">
        <v>3394</v>
      </c>
      <c r="J138" s="822">
        <v>0.59799999999999998</v>
      </c>
      <c r="K138" s="822">
        <v>5.3199999999999997E-2</v>
      </c>
      <c r="L138" s="822">
        <v>0.84199999999999997</v>
      </c>
      <c r="M138" s="822">
        <v>1.032</v>
      </c>
    </row>
    <row r="139" spans="1:13" ht="14.25" customHeight="1" x14ac:dyDescent="0.35">
      <c r="A139" s="1547"/>
      <c r="B139" s="1561"/>
      <c r="C139" s="811" t="s">
        <v>1640</v>
      </c>
      <c r="D139" s="798" t="s">
        <v>3761</v>
      </c>
      <c r="E139" s="798">
        <v>328127</v>
      </c>
      <c r="F139" s="798">
        <v>1160366</v>
      </c>
      <c r="G139" s="811" t="s">
        <v>3375</v>
      </c>
      <c r="H139" s="811" t="s">
        <v>3401</v>
      </c>
      <c r="I139" s="811" t="s">
        <v>3402</v>
      </c>
      <c r="J139" s="822">
        <v>0.75900000000000001</v>
      </c>
      <c r="K139" s="822">
        <v>4.6100000000000002E-2</v>
      </c>
      <c r="L139" s="822">
        <v>0.90100000000000002</v>
      </c>
      <c r="M139" s="822">
        <v>0.79600000000000004</v>
      </c>
    </row>
    <row r="140" spans="1:13" ht="14.25" customHeight="1" x14ac:dyDescent="0.35">
      <c r="A140" s="1547"/>
      <c r="B140" s="1561"/>
      <c r="C140" s="811" t="s">
        <v>1640</v>
      </c>
      <c r="D140" s="798" t="s">
        <v>3762</v>
      </c>
      <c r="E140" s="798">
        <v>331385</v>
      </c>
      <c r="F140" s="798">
        <v>1154818</v>
      </c>
      <c r="G140" s="811" t="s">
        <v>3375</v>
      </c>
      <c r="H140" s="811" t="s">
        <v>3401</v>
      </c>
      <c r="I140" s="811" t="s">
        <v>3402</v>
      </c>
      <c r="J140" s="822">
        <v>1.7929999999999999</v>
      </c>
      <c r="K140" s="822">
        <v>4.9000000000000002E-2</v>
      </c>
      <c r="L140" s="822">
        <v>0.1638</v>
      </c>
      <c r="M140" s="822">
        <v>0.59299999999999997</v>
      </c>
    </row>
    <row r="141" spans="1:13" ht="14.25" customHeight="1" x14ac:dyDescent="0.35">
      <c r="A141" s="1547"/>
      <c r="B141" s="1561"/>
      <c r="C141" s="811" t="s">
        <v>1640</v>
      </c>
      <c r="D141" s="798" t="s">
        <v>3763</v>
      </c>
      <c r="E141" s="798">
        <v>346688</v>
      </c>
      <c r="F141" s="798">
        <v>1148109</v>
      </c>
      <c r="G141" s="811" t="s">
        <v>3375</v>
      </c>
      <c r="H141" s="798" t="s">
        <v>3405</v>
      </c>
      <c r="I141" s="798" t="s">
        <v>3406</v>
      </c>
      <c r="J141" s="822">
        <v>1.742</v>
      </c>
      <c r="K141" s="822">
        <v>8.4599999999999995E-2</v>
      </c>
      <c r="L141" s="822">
        <v>0.91800000000000004</v>
      </c>
      <c r="M141" s="822">
        <v>0.79100000000000004</v>
      </c>
    </row>
    <row r="142" spans="1:13" ht="14.25" customHeight="1" x14ac:dyDescent="0.35">
      <c r="A142" s="1547"/>
      <c r="B142" s="1561"/>
      <c r="C142" s="811" t="s">
        <v>3406</v>
      </c>
      <c r="D142" s="798" t="s">
        <v>3764</v>
      </c>
      <c r="E142" s="798">
        <v>340111</v>
      </c>
      <c r="F142" s="798">
        <v>1147032</v>
      </c>
      <c r="G142" s="811" t="s">
        <v>3375</v>
      </c>
      <c r="H142" s="798" t="s">
        <v>3405</v>
      </c>
      <c r="I142" s="798" t="s">
        <v>3406</v>
      </c>
      <c r="J142" s="822">
        <v>1.85</v>
      </c>
      <c r="K142" s="822">
        <v>7.0199999999999999E-2</v>
      </c>
      <c r="L142" s="822">
        <v>0.26900000000000002</v>
      </c>
      <c r="M142" s="822">
        <v>1.226</v>
      </c>
    </row>
    <row r="143" spans="1:13" ht="14.25" customHeight="1" x14ac:dyDescent="0.35">
      <c r="A143" s="1547"/>
      <c r="B143" s="1561"/>
      <c r="C143" s="811" t="s">
        <v>3408</v>
      </c>
      <c r="D143" s="798" t="s">
        <v>3765</v>
      </c>
      <c r="E143" s="798">
        <v>325936</v>
      </c>
      <c r="F143" s="798">
        <v>1135312</v>
      </c>
      <c r="G143" s="811" t="s">
        <v>3375</v>
      </c>
      <c r="H143" s="798" t="s">
        <v>3405</v>
      </c>
      <c r="I143" s="798" t="s">
        <v>3410</v>
      </c>
      <c r="J143" s="822">
        <v>1.0409999999999999</v>
      </c>
      <c r="K143" s="822">
        <v>4.65E-2</v>
      </c>
      <c r="L143" s="822">
        <v>0.38519999999999999</v>
      </c>
      <c r="M143" s="822">
        <v>0.70599999999999996</v>
      </c>
    </row>
    <row r="144" spans="1:13" ht="14.25" customHeight="1" x14ac:dyDescent="0.35">
      <c r="A144" s="1547"/>
      <c r="B144" s="1561"/>
      <c r="C144" s="811" t="s">
        <v>3411</v>
      </c>
      <c r="D144" s="798" t="s">
        <v>3766</v>
      </c>
      <c r="E144" s="798">
        <v>328051</v>
      </c>
      <c r="F144" s="798">
        <v>1144877</v>
      </c>
      <c r="G144" s="811" t="s">
        <v>3375</v>
      </c>
      <c r="H144" s="798" t="s">
        <v>3405</v>
      </c>
      <c r="I144" s="798" t="s">
        <v>3410</v>
      </c>
      <c r="J144" s="822">
        <v>0.9</v>
      </c>
      <c r="K144" s="822">
        <v>0.873</v>
      </c>
      <c r="L144" s="822">
        <v>0.1079</v>
      </c>
      <c r="M144" s="822">
        <v>0.71499999999999997</v>
      </c>
    </row>
    <row r="145" spans="1:13" ht="14.25" customHeight="1" x14ac:dyDescent="0.35">
      <c r="A145" s="1547"/>
      <c r="B145" s="1561"/>
      <c r="C145" s="811" t="s">
        <v>3411</v>
      </c>
      <c r="D145" s="798" t="s">
        <v>3767</v>
      </c>
      <c r="E145" s="798">
        <v>318168</v>
      </c>
      <c r="F145" s="798">
        <v>1140501</v>
      </c>
      <c r="G145" s="811" t="s">
        <v>3375</v>
      </c>
      <c r="H145" s="798" t="s">
        <v>3405</v>
      </c>
      <c r="I145" s="798" t="s">
        <v>3410</v>
      </c>
      <c r="J145" s="822">
        <v>1.1060000000000001</v>
      </c>
      <c r="K145" s="822">
        <v>0.73299999999999998</v>
      </c>
      <c r="L145" s="822">
        <v>0.36909999999999998</v>
      </c>
      <c r="M145" s="822">
        <v>3.6299999999999999E-2</v>
      </c>
    </row>
    <row r="146" spans="1:13" ht="14.25" customHeight="1" x14ac:dyDescent="0.35">
      <c r="A146" s="1547"/>
      <c r="B146" s="1546" t="s">
        <v>1593</v>
      </c>
      <c r="C146" s="823" t="s">
        <v>3414</v>
      </c>
      <c r="D146" s="824" t="s">
        <v>3768</v>
      </c>
      <c r="E146" s="825">
        <v>400868.82</v>
      </c>
      <c r="F146" s="825">
        <v>1140315.75</v>
      </c>
      <c r="G146" s="823" t="s">
        <v>3375</v>
      </c>
      <c r="H146" s="824" t="s">
        <v>1593</v>
      </c>
      <c r="I146" s="824" t="s">
        <v>67</v>
      </c>
      <c r="J146" s="826">
        <v>0.03</v>
      </c>
      <c r="K146" s="826">
        <v>4.2999999999999997E-2</v>
      </c>
      <c r="L146" s="826">
        <v>0.03</v>
      </c>
      <c r="M146" s="826">
        <v>0.03</v>
      </c>
    </row>
    <row r="147" spans="1:13" ht="14.25" customHeight="1" x14ac:dyDescent="0.35">
      <c r="A147" s="1547"/>
      <c r="B147" s="1547"/>
      <c r="C147" s="823" t="s">
        <v>1593</v>
      </c>
      <c r="D147" s="824" t="s">
        <v>3769</v>
      </c>
      <c r="E147" s="825">
        <v>398847.55</v>
      </c>
      <c r="F147" s="825">
        <v>1137200.72</v>
      </c>
      <c r="G147" s="823" t="s">
        <v>3375</v>
      </c>
      <c r="H147" s="824" t="s">
        <v>1593</v>
      </c>
      <c r="I147" s="823" t="s">
        <v>3417</v>
      </c>
      <c r="J147" s="826">
        <v>0.03</v>
      </c>
      <c r="K147" s="826">
        <v>0.03</v>
      </c>
      <c r="L147" s="826">
        <v>0.03</v>
      </c>
      <c r="M147" s="826">
        <v>0.03</v>
      </c>
    </row>
    <row r="148" spans="1:13" ht="14.25" customHeight="1" x14ac:dyDescent="0.35">
      <c r="A148" s="1547"/>
      <c r="B148" s="1547"/>
      <c r="C148" s="823" t="s">
        <v>1593</v>
      </c>
      <c r="D148" s="824" t="s">
        <v>3770</v>
      </c>
      <c r="E148" s="825">
        <v>393838.02</v>
      </c>
      <c r="F148" s="825">
        <v>1136985.83</v>
      </c>
      <c r="G148" s="823" t="s">
        <v>3375</v>
      </c>
      <c r="H148" s="824" t="s">
        <v>1593</v>
      </c>
      <c r="I148" s="824" t="s">
        <v>1690</v>
      </c>
      <c r="J148" s="826">
        <v>0.03</v>
      </c>
      <c r="K148" s="826">
        <v>0.03</v>
      </c>
      <c r="L148" s="826">
        <v>0.03</v>
      </c>
      <c r="M148" s="826">
        <v>3.9E-2</v>
      </c>
    </row>
    <row r="149" spans="1:13" ht="14.25" customHeight="1" x14ac:dyDescent="0.35">
      <c r="A149" s="1547"/>
      <c r="B149" s="1547"/>
      <c r="C149" s="823" t="s">
        <v>1593</v>
      </c>
      <c r="D149" s="824" t="s">
        <v>3771</v>
      </c>
      <c r="E149" s="825">
        <v>390196.46</v>
      </c>
      <c r="F149" s="825">
        <v>1135715.47</v>
      </c>
      <c r="G149" s="823" t="s">
        <v>3375</v>
      </c>
      <c r="H149" s="824" t="s">
        <v>1593</v>
      </c>
      <c r="I149" s="824" t="s">
        <v>1690</v>
      </c>
      <c r="J149" s="826">
        <v>0.03</v>
      </c>
      <c r="K149" s="826">
        <v>0.03</v>
      </c>
      <c r="L149" s="826">
        <v>0.03</v>
      </c>
      <c r="M149" s="826">
        <v>0.03</v>
      </c>
    </row>
    <row r="150" spans="1:13" ht="14.25" customHeight="1" x14ac:dyDescent="0.35">
      <c r="A150" s="1547"/>
      <c r="B150" s="1547"/>
      <c r="C150" s="823" t="s">
        <v>1593</v>
      </c>
      <c r="D150" s="824" t="s">
        <v>3772</v>
      </c>
      <c r="E150" s="825">
        <v>386965.28</v>
      </c>
      <c r="F150" s="825">
        <v>1130793.43</v>
      </c>
      <c r="G150" s="823" t="s">
        <v>3375</v>
      </c>
      <c r="H150" s="824" t="s">
        <v>1593</v>
      </c>
      <c r="I150" s="824" t="s">
        <v>1690</v>
      </c>
      <c r="J150" s="826">
        <v>0.03</v>
      </c>
      <c r="K150" s="826">
        <v>0.03</v>
      </c>
      <c r="L150" s="826">
        <v>0.03</v>
      </c>
      <c r="M150" s="826">
        <v>7.2999999999999995E-2</v>
      </c>
    </row>
    <row r="151" spans="1:13" ht="14.25" customHeight="1" x14ac:dyDescent="0.35">
      <c r="A151" s="1547"/>
      <c r="B151" s="1547"/>
      <c r="C151" s="823" t="s">
        <v>1593</v>
      </c>
      <c r="D151" s="824" t="s">
        <v>3773</v>
      </c>
      <c r="E151" s="825">
        <v>386110.34</v>
      </c>
      <c r="F151" s="825">
        <v>1126878.02</v>
      </c>
      <c r="G151" s="823" t="s">
        <v>3375</v>
      </c>
      <c r="H151" s="824" t="s">
        <v>1593</v>
      </c>
      <c r="I151" s="824" t="s">
        <v>3397</v>
      </c>
      <c r="J151" s="826">
        <v>0.03</v>
      </c>
      <c r="K151" s="826">
        <v>0.03</v>
      </c>
      <c r="L151" s="826">
        <v>0.03</v>
      </c>
      <c r="M151" s="826">
        <v>0.03</v>
      </c>
    </row>
    <row r="152" spans="1:13" ht="14.25" customHeight="1" x14ac:dyDescent="0.35">
      <c r="A152" s="1547"/>
      <c r="B152" s="1547"/>
      <c r="C152" s="823" t="s">
        <v>1593</v>
      </c>
      <c r="D152" s="824" t="s">
        <v>3774</v>
      </c>
      <c r="E152" s="825">
        <v>386127.09</v>
      </c>
      <c r="F152" s="825">
        <v>1123542.79</v>
      </c>
      <c r="G152" s="823" t="s">
        <v>38</v>
      </c>
      <c r="H152" s="824" t="s">
        <v>38</v>
      </c>
      <c r="I152" s="824" t="s">
        <v>3423</v>
      </c>
      <c r="J152" s="826">
        <v>0.03</v>
      </c>
      <c r="K152" s="826">
        <v>0.03</v>
      </c>
      <c r="L152" s="826">
        <v>0.03</v>
      </c>
      <c r="M152" s="826">
        <v>4.7E-2</v>
      </c>
    </row>
    <row r="153" spans="1:13" ht="14.25" customHeight="1" x14ac:dyDescent="0.35">
      <c r="A153" s="1547"/>
      <c r="B153" s="1562" t="s">
        <v>1601</v>
      </c>
      <c r="C153" s="811" t="s">
        <v>3424</v>
      </c>
      <c r="D153" s="798" t="s">
        <v>3775</v>
      </c>
      <c r="E153" s="804">
        <v>435084</v>
      </c>
      <c r="F153" s="804">
        <v>1119313</v>
      </c>
      <c r="G153" s="811" t="s">
        <v>36</v>
      </c>
      <c r="H153" s="798" t="s">
        <v>3425</v>
      </c>
      <c r="I153" s="811" t="s">
        <v>3426</v>
      </c>
      <c r="J153" s="822">
        <v>0.49</v>
      </c>
      <c r="K153" s="822">
        <v>0.49</v>
      </c>
      <c r="L153" s="822">
        <v>0.49</v>
      </c>
      <c r="M153" s="822" t="s">
        <v>288</v>
      </c>
    </row>
    <row r="154" spans="1:13" ht="14.25" customHeight="1" x14ac:dyDescent="0.35">
      <c r="A154" s="1547"/>
      <c r="B154" s="1561"/>
      <c r="C154" s="811" t="s">
        <v>3427</v>
      </c>
      <c r="D154" s="798" t="s">
        <v>3776</v>
      </c>
      <c r="E154" s="804">
        <v>431170</v>
      </c>
      <c r="F154" s="804">
        <v>1116259</v>
      </c>
      <c r="G154" s="811" t="s">
        <v>36</v>
      </c>
      <c r="H154" s="798" t="s">
        <v>3425</v>
      </c>
      <c r="I154" s="811" t="s">
        <v>3426</v>
      </c>
      <c r="J154" s="822">
        <v>0.49</v>
      </c>
      <c r="K154" s="822">
        <v>0.49</v>
      </c>
      <c r="L154" s="822">
        <v>0.49</v>
      </c>
      <c r="M154" s="822">
        <v>0.49</v>
      </c>
    </row>
    <row r="155" spans="1:13" ht="14.25" customHeight="1" x14ac:dyDescent="0.35">
      <c r="A155" s="1547"/>
      <c r="B155" s="1561"/>
      <c r="C155" s="811" t="s">
        <v>3428</v>
      </c>
      <c r="D155" s="798" t="s">
        <v>3777</v>
      </c>
      <c r="E155" s="804">
        <v>429923</v>
      </c>
      <c r="F155" s="804">
        <v>1114448</v>
      </c>
      <c r="G155" s="811" t="s">
        <v>36</v>
      </c>
      <c r="H155" s="798" t="s">
        <v>3425</v>
      </c>
      <c r="I155" s="798" t="s">
        <v>3429</v>
      </c>
      <c r="J155" s="822">
        <v>0.49</v>
      </c>
      <c r="K155" s="822">
        <v>0.49</v>
      </c>
      <c r="L155" s="822">
        <v>0.49</v>
      </c>
      <c r="M155" s="822">
        <v>0.49</v>
      </c>
    </row>
    <row r="156" spans="1:13" ht="14.25" customHeight="1" x14ac:dyDescent="0.35">
      <c r="A156" s="1547"/>
      <c r="B156" s="1561"/>
      <c r="C156" s="811" t="s">
        <v>1601</v>
      </c>
      <c r="D156" s="798" t="s">
        <v>3778</v>
      </c>
      <c r="E156" s="804">
        <v>459288</v>
      </c>
      <c r="F156" s="804">
        <v>1123742</v>
      </c>
      <c r="G156" s="811" t="s">
        <v>36</v>
      </c>
      <c r="H156" s="798" t="s">
        <v>188</v>
      </c>
      <c r="I156" s="798" t="s">
        <v>3431</v>
      </c>
      <c r="J156" s="822">
        <v>0.49</v>
      </c>
      <c r="K156" s="822">
        <v>0.49</v>
      </c>
      <c r="L156" s="822">
        <v>0.49</v>
      </c>
      <c r="M156" s="822">
        <v>0.49</v>
      </c>
    </row>
    <row r="157" spans="1:13" ht="14.25" customHeight="1" x14ac:dyDescent="0.35">
      <c r="A157" s="1547"/>
      <c r="B157" s="1561"/>
      <c r="C157" s="811" t="s">
        <v>3432</v>
      </c>
      <c r="D157" s="798" t="s">
        <v>3779</v>
      </c>
      <c r="E157" s="804">
        <v>441837</v>
      </c>
      <c r="F157" s="804">
        <v>1113776</v>
      </c>
      <c r="G157" s="811" t="s">
        <v>36</v>
      </c>
      <c r="H157" s="798" t="s">
        <v>3425</v>
      </c>
      <c r="I157" s="798" t="s">
        <v>3434</v>
      </c>
      <c r="J157" s="822">
        <v>0.49</v>
      </c>
      <c r="K157" s="822">
        <v>0.49</v>
      </c>
      <c r="L157" s="822">
        <v>0.49</v>
      </c>
      <c r="M157" s="822">
        <v>0.49</v>
      </c>
    </row>
    <row r="158" spans="1:13" ht="14.25" customHeight="1" x14ac:dyDescent="0.35">
      <c r="A158" s="1547"/>
      <c r="B158" s="1561"/>
      <c r="C158" s="811" t="s">
        <v>3432</v>
      </c>
      <c r="D158" s="798" t="s">
        <v>3780</v>
      </c>
      <c r="E158" s="804">
        <v>430232</v>
      </c>
      <c r="F158" s="804">
        <v>1107699</v>
      </c>
      <c r="G158" s="811" t="s">
        <v>38</v>
      </c>
      <c r="H158" s="798" t="s">
        <v>72</v>
      </c>
      <c r="I158" s="798" t="s">
        <v>3436</v>
      </c>
      <c r="J158" s="822">
        <v>0.49</v>
      </c>
      <c r="K158" s="822">
        <v>0.49</v>
      </c>
      <c r="L158" s="822">
        <v>0.49</v>
      </c>
      <c r="M158" s="822">
        <v>0.49</v>
      </c>
    </row>
    <row r="159" spans="1:13" ht="14.25" customHeight="1" x14ac:dyDescent="0.35">
      <c r="A159" s="1547"/>
      <c r="B159" s="1561"/>
      <c r="C159" s="811" t="s">
        <v>3432</v>
      </c>
      <c r="D159" s="798" t="s">
        <v>3781</v>
      </c>
      <c r="E159" s="804">
        <v>423874</v>
      </c>
      <c r="F159" s="804">
        <v>1105780</v>
      </c>
      <c r="G159" s="811" t="s">
        <v>38</v>
      </c>
      <c r="H159" s="798" t="s">
        <v>38</v>
      </c>
      <c r="I159" s="798" t="s">
        <v>1601</v>
      </c>
      <c r="J159" s="822">
        <v>0.49</v>
      </c>
      <c r="K159" s="822">
        <v>0.49</v>
      </c>
      <c r="L159" s="822">
        <v>0.49</v>
      </c>
      <c r="M159" s="822">
        <v>0.49</v>
      </c>
    </row>
    <row r="160" spans="1:13" ht="14.25" customHeight="1" x14ac:dyDescent="0.35">
      <c r="A160" s="1547"/>
      <c r="B160" s="1561"/>
      <c r="C160" s="811" t="s">
        <v>3432</v>
      </c>
      <c r="D160" s="798" t="s">
        <v>3782</v>
      </c>
      <c r="E160" s="804">
        <v>422334</v>
      </c>
      <c r="F160" s="804">
        <v>1104536</v>
      </c>
      <c r="G160" s="811" t="s">
        <v>38</v>
      </c>
      <c r="H160" s="811" t="s">
        <v>38</v>
      </c>
      <c r="I160" s="798" t="s">
        <v>1601</v>
      </c>
      <c r="J160" s="822">
        <v>0.49</v>
      </c>
      <c r="K160" s="822">
        <v>0.49</v>
      </c>
      <c r="L160" s="822">
        <v>0.49</v>
      </c>
      <c r="M160" s="822">
        <v>0.49</v>
      </c>
    </row>
    <row r="161" spans="1:13" ht="14.25" customHeight="1" x14ac:dyDescent="0.35">
      <c r="A161" s="1547"/>
      <c r="B161" s="1549" t="s">
        <v>1642</v>
      </c>
      <c r="C161" s="810" t="s">
        <v>3439</v>
      </c>
      <c r="D161" s="808" t="s">
        <v>3783</v>
      </c>
      <c r="E161" s="807">
        <v>380766.86</v>
      </c>
      <c r="F161" s="807">
        <v>1152545.4099999999</v>
      </c>
      <c r="G161" s="810" t="s">
        <v>3375</v>
      </c>
      <c r="H161" s="808" t="s">
        <v>3439</v>
      </c>
      <c r="I161" s="808" t="s">
        <v>3439</v>
      </c>
      <c r="J161" s="809">
        <v>0.03</v>
      </c>
      <c r="K161" s="809">
        <v>0.03</v>
      </c>
      <c r="L161" s="809">
        <v>0.03</v>
      </c>
      <c r="M161" s="809">
        <v>0.03</v>
      </c>
    </row>
    <row r="162" spans="1:13" ht="14.25" customHeight="1" x14ac:dyDescent="0.35">
      <c r="A162" s="1547"/>
      <c r="B162" s="1547"/>
      <c r="C162" s="810" t="s">
        <v>3441</v>
      </c>
      <c r="D162" s="808" t="s">
        <v>3784</v>
      </c>
      <c r="E162" s="807">
        <v>367338.22</v>
      </c>
      <c r="F162" s="807">
        <v>1149747.29</v>
      </c>
      <c r="G162" s="810" t="s">
        <v>3375</v>
      </c>
      <c r="H162" s="808" t="s">
        <v>3443</v>
      </c>
      <c r="I162" s="808" t="s">
        <v>3443</v>
      </c>
      <c r="J162" s="809">
        <v>5.3999999999999999E-2</v>
      </c>
      <c r="K162" s="809">
        <v>0.03</v>
      </c>
      <c r="L162" s="809">
        <v>0.03</v>
      </c>
      <c r="M162" s="809">
        <v>4.1000000000000002E-2</v>
      </c>
    </row>
    <row r="163" spans="1:13" ht="14.25" customHeight="1" x14ac:dyDescent="0.35">
      <c r="A163" s="1547"/>
      <c r="B163" s="1547"/>
      <c r="C163" s="810" t="s">
        <v>1642</v>
      </c>
      <c r="D163" s="808" t="s">
        <v>3785</v>
      </c>
      <c r="E163" s="807">
        <v>368908.16</v>
      </c>
      <c r="F163" s="807">
        <v>1146581.26</v>
      </c>
      <c r="G163" s="810" t="s">
        <v>3375</v>
      </c>
      <c r="H163" s="808" t="s">
        <v>3439</v>
      </c>
      <c r="I163" s="808" t="s">
        <v>1642</v>
      </c>
      <c r="J163" s="809">
        <v>0.03</v>
      </c>
      <c r="K163" s="809">
        <v>0.03</v>
      </c>
      <c r="L163" s="809">
        <v>6.9000000000000006E-2</v>
      </c>
      <c r="M163" s="809">
        <v>0.03</v>
      </c>
    </row>
    <row r="164" spans="1:13" ht="14.25" customHeight="1" x14ac:dyDescent="0.35">
      <c r="A164" s="1547"/>
      <c r="B164" s="1547"/>
      <c r="C164" s="810" t="s">
        <v>3445</v>
      </c>
      <c r="D164" s="808" t="s">
        <v>3786</v>
      </c>
      <c r="E164" s="807">
        <v>393740.93</v>
      </c>
      <c r="F164" s="807">
        <v>1159078.99</v>
      </c>
      <c r="G164" s="810" t="s">
        <v>3375</v>
      </c>
      <c r="H164" s="808" t="s">
        <v>3447</v>
      </c>
      <c r="I164" s="808" t="s">
        <v>3445</v>
      </c>
      <c r="J164" s="809">
        <v>0.03</v>
      </c>
      <c r="K164" s="809">
        <v>0.03</v>
      </c>
      <c r="L164" s="809">
        <v>0.03</v>
      </c>
      <c r="M164" s="809">
        <v>0.03</v>
      </c>
    </row>
    <row r="165" spans="1:13" ht="14.25" customHeight="1" x14ac:dyDescent="0.35">
      <c r="A165" s="1559"/>
      <c r="B165" s="1559"/>
      <c r="C165" s="827" t="s">
        <v>3387</v>
      </c>
      <c r="D165" s="828" t="s">
        <v>3787</v>
      </c>
      <c r="E165" s="829">
        <v>367653.27</v>
      </c>
      <c r="F165" s="829">
        <v>1181807.9099999999</v>
      </c>
      <c r="G165" s="827" t="s">
        <v>3375</v>
      </c>
      <c r="H165" s="828" t="s">
        <v>3443</v>
      </c>
      <c r="I165" s="828" t="s">
        <v>3449</v>
      </c>
      <c r="J165" s="830">
        <v>0.127</v>
      </c>
      <c r="K165" s="830">
        <v>0.09</v>
      </c>
      <c r="L165" s="830">
        <v>4.8000000000000001E-2</v>
      </c>
      <c r="M165" s="830">
        <v>0.115</v>
      </c>
    </row>
    <row r="166" spans="1:13" ht="14.25" customHeight="1" x14ac:dyDescent="0.35">
      <c r="A166" s="13"/>
      <c r="B166" s="1552" t="s">
        <v>3788</v>
      </c>
      <c r="C166" s="1552"/>
      <c r="D166" s="1552"/>
      <c r="E166" s="1552"/>
      <c r="F166" s="1552"/>
      <c r="G166" s="1552"/>
      <c r="H166" s="1552"/>
      <c r="I166" s="1552"/>
      <c r="J166" s="1552"/>
      <c r="K166" s="1552"/>
      <c r="L166" s="1552"/>
      <c r="M166" s="1552"/>
    </row>
    <row r="167" spans="1:13" ht="14.25" customHeight="1" x14ac:dyDescent="0.35">
      <c r="A167" s="13"/>
      <c r="B167" s="768"/>
      <c r="C167" s="1553" t="s">
        <v>104</v>
      </c>
      <c r="D167" s="1553" t="s">
        <v>105</v>
      </c>
      <c r="E167" s="1555" t="s">
        <v>106</v>
      </c>
      <c r="F167" s="1555"/>
      <c r="G167" s="1555"/>
      <c r="H167" s="1555"/>
      <c r="I167" s="1555"/>
      <c r="J167" s="1555" t="s">
        <v>110</v>
      </c>
      <c r="K167" s="1555"/>
      <c r="L167" s="1555"/>
      <c r="M167" s="1555"/>
    </row>
    <row r="168" spans="1:13" ht="32.25" customHeight="1" x14ac:dyDescent="0.35">
      <c r="A168" s="749"/>
      <c r="B168" s="1556" t="s">
        <v>113</v>
      </c>
      <c r="C168" s="1553"/>
      <c r="D168" s="1553"/>
      <c r="E168" s="739" t="s">
        <v>114</v>
      </c>
      <c r="F168" s="739" t="s">
        <v>115</v>
      </c>
      <c r="G168" s="1558" t="s">
        <v>39</v>
      </c>
      <c r="H168" s="1558" t="s">
        <v>64</v>
      </c>
      <c r="I168" s="1558" t="s">
        <v>116</v>
      </c>
      <c r="J168" s="739" t="s">
        <v>110</v>
      </c>
      <c r="K168" s="739" t="s">
        <v>110</v>
      </c>
      <c r="L168" s="739" t="s">
        <v>110</v>
      </c>
      <c r="M168" s="739" t="s">
        <v>110</v>
      </c>
    </row>
    <row r="169" spans="1:13" ht="14.25" customHeight="1" x14ac:dyDescent="0.35">
      <c r="A169" s="13"/>
      <c r="B169" s="1557"/>
      <c r="C169" s="1554"/>
      <c r="D169" s="1554"/>
      <c r="E169" s="739" t="s">
        <v>134</v>
      </c>
      <c r="F169" s="739" t="s">
        <v>134</v>
      </c>
      <c r="G169" s="1554"/>
      <c r="H169" s="1554"/>
      <c r="I169" s="1554"/>
      <c r="J169" s="741" t="s">
        <v>3790</v>
      </c>
      <c r="K169" s="741" t="s">
        <v>3791</v>
      </c>
      <c r="L169" s="741" t="s">
        <v>3792</v>
      </c>
      <c r="M169" s="741" t="s">
        <v>3793</v>
      </c>
    </row>
    <row r="170" spans="1:13" ht="14.25" customHeight="1" x14ac:dyDescent="0.35">
      <c r="A170" s="1540" t="s">
        <v>3794</v>
      </c>
      <c r="B170" s="1542" t="s">
        <v>3795</v>
      </c>
      <c r="C170" s="821" t="s">
        <v>3796</v>
      </c>
      <c r="D170" s="802" t="s">
        <v>3797</v>
      </c>
      <c r="E170" s="802">
        <v>459889</v>
      </c>
      <c r="F170" s="802">
        <v>1204407</v>
      </c>
      <c r="G170" s="802" t="s">
        <v>36</v>
      </c>
      <c r="H170" s="802" t="s">
        <v>1630</v>
      </c>
      <c r="I170" s="802" t="s">
        <v>3798</v>
      </c>
      <c r="J170" s="803">
        <v>0.03</v>
      </c>
      <c r="K170" s="803">
        <v>0.03</v>
      </c>
      <c r="L170" s="803">
        <v>4.7800000000000002E-2</v>
      </c>
      <c r="M170" s="803">
        <v>8.2799999999999999E-2</v>
      </c>
    </row>
    <row r="171" spans="1:13" ht="14.25" customHeight="1" x14ac:dyDescent="0.35">
      <c r="A171" s="1540"/>
      <c r="B171" s="1543"/>
      <c r="C171" s="821" t="s">
        <v>3795</v>
      </c>
      <c r="D171" s="802" t="s">
        <v>3801</v>
      </c>
      <c r="E171" s="802">
        <v>439806</v>
      </c>
      <c r="F171" s="802">
        <v>1181286</v>
      </c>
      <c r="G171" s="802" t="s">
        <v>36</v>
      </c>
      <c r="H171" s="802" t="s">
        <v>1630</v>
      </c>
      <c r="I171" s="802" t="s">
        <v>3795</v>
      </c>
      <c r="J171" s="803">
        <v>0.03</v>
      </c>
      <c r="K171" s="803">
        <v>0.03</v>
      </c>
      <c r="L171" s="803">
        <v>5.5300000000000002E-2</v>
      </c>
      <c r="M171" s="803">
        <v>5.0700000000000002E-2</v>
      </c>
    </row>
    <row r="172" spans="1:13" ht="14.25" customHeight="1" x14ac:dyDescent="0.35">
      <c r="A172" s="1540"/>
      <c r="B172" s="1543"/>
      <c r="C172" s="821" t="s">
        <v>3795</v>
      </c>
      <c r="D172" s="802" t="s">
        <v>3802</v>
      </c>
      <c r="E172" s="802">
        <v>440761</v>
      </c>
      <c r="F172" s="802">
        <v>1196191</v>
      </c>
      <c r="G172" s="802" t="s">
        <v>36</v>
      </c>
      <c r="H172" s="802" t="s">
        <v>1630</v>
      </c>
      <c r="I172" s="802" t="s">
        <v>3795</v>
      </c>
      <c r="J172" s="803">
        <v>7.6999999999999999E-2</v>
      </c>
      <c r="K172" s="803">
        <v>3.6999999999999998E-2</v>
      </c>
      <c r="L172" s="803">
        <v>6.54E-2</v>
      </c>
      <c r="M172" s="803">
        <v>5.0799999999999998E-2</v>
      </c>
    </row>
    <row r="173" spans="1:13" ht="14.25" customHeight="1" x14ac:dyDescent="0.35">
      <c r="A173" s="1540"/>
      <c r="B173" s="1543"/>
      <c r="C173" s="821" t="s">
        <v>3795</v>
      </c>
      <c r="D173" s="802" t="s">
        <v>3803</v>
      </c>
      <c r="E173" s="802">
        <v>447414</v>
      </c>
      <c r="F173" s="802">
        <v>1208498</v>
      </c>
      <c r="G173" s="802" t="s">
        <v>36</v>
      </c>
      <c r="H173" s="802" t="s">
        <v>1688</v>
      </c>
      <c r="I173" s="802" t="s">
        <v>1688</v>
      </c>
      <c r="J173" s="803">
        <v>4.9000000000000002E-2</v>
      </c>
      <c r="K173" s="803">
        <v>0.03</v>
      </c>
      <c r="L173" s="803">
        <v>9.01E-2</v>
      </c>
      <c r="M173" s="803">
        <v>2.7400000000000001E-2</v>
      </c>
    </row>
    <row r="174" spans="1:13" ht="14.25" customHeight="1" x14ac:dyDescent="0.35">
      <c r="A174" s="1540"/>
      <c r="B174" s="1543"/>
      <c r="C174" s="821" t="s">
        <v>3804</v>
      </c>
      <c r="D174" s="802" t="s">
        <v>3805</v>
      </c>
      <c r="E174" s="802">
        <v>424939</v>
      </c>
      <c r="F174" s="802">
        <v>1219769</v>
      </c>
      <c r="G174" s="802" t="s">
        <v>36</v>
      </c>
      <c r="H174" s="802" t="s">
        <v>1688</v>
      </c>
      <c r="I174" s="802" t="s">
        <v>1688</v>
      </c>
      <c r="J174" s="803">
        <v>0.03</v>
      </c>
      <c r="K174" s="803">
        <v>0.03</v>
      </c>
      <c r="L174" s="803">
        <v>5.74E-2</v>
      </c>
      <c r="M174" s="803">
        <v>6.83E-2</v>
      </c>
    </row>
    <row r="175" spans="1:13" ht="14.25" customHeight="1" x14ac:dyDescent="0.35">
      <c r="A175" s="1540"/>
      <c r="B175" s="1543"/>
      <c r="C175" s="821" t="s">
        <v>3807</v>
      </c>
      <c r="D175" s="802" t="s">
        <v>3808</v>
      </c>
      <c r="E175" s="802">
        <v>437136</v>
      </c>
      <c r="F175" s="802">
        <v>1219338</v>
      </c>
      <c r="G175" s="802" t="s">
        <v>36</v>
      </c>
      <c r="H175" s="802" t="s">
        <v>1688</v>
      </c>
      <c r="I175" s="802" t="s">
        <v>1688</v>
      </c>
      <c r="J175" s="803">
        <v>0.03</v>
      </c>
      <c r="K175" s="803">
        <v>0.03</v>
      </c>
      <c r="L175" s="803">
        <v>7.6899999999999996E-2</v>
      </c>
      <c r="M175" s="803">
        <v>5.6300000000000003E-2</v>
      </c>
    </row>
    <row r="176" spans="1:13" ht="14.25" customHeight="1" x14ac:dyDescent="0.35">
      <c r="A176" s="1540"/>
      <c r="B176" s="1544" t="s">
        <v>1605</v>
      </c>
      <c r="C176" s="831" t="s">
        <v>3809</v>
      </c>
      <c r="D176" s="832" t="s">
        <v>3810</v>
      </c>
      <c r="E176" s="833">
        <v>396005</v>
      </c>
      <c r="F176" s="834">
        <v>1182789</v>
      </c>
      <c r="G176" s="834" t="s">
        <v>36</v>
      </c>
      <c r="H176" s="834" t="s">
        <v>3811</v>
      </c>
      <c r="I176" s="834" t="s">
        <v>3812</v>
      </c>
      <c r="J176" s="835">
        <v>0.57473110999999999</v>
      </c>
      <c r="K176" s="835">
        <v>0</v>
      </c>
      <c r="L176" s="835">
        <v>0.17632222222222224</v>
      </c>
      <c r="M176" s="835">
        <v>7.0499999999999993E-2</v>
      </c>
    </row>
    <row r="177" spans="1:13" ht="14.25" customHeight="1" x14ac:dyDescent="0.35">
      <c r="A177" s="1540"/>
      <c r="B177" s="1545"/>
      <c r="C177" s="831" t="s">
        <v>3815</v>
      </c>
      <c r="D177" s="832" t="s">
        <v>3816</v>
      </c>
      <c r="E177" s="833">
        <v>396513</v>
      </c>
      <c r="F177" s="833">
        <v>1185236</v>
      </c>
      <c r="G177" s="834" t="s">
        <v>36</v>
      </c>
      <c r="H177" s="834" t="s">
        <v>3811</v>
      </c>
      <c r="I177" s="834" t="s">
        <v>3812</v>
      </c>
      <c r="J177" s="835">
        <v>0.61057616999999997</v>
      </c>
      <c r="K177" s="835">
        <v>0.10655555555555557</v>
      </c>
      <c r="L177" s="835">
        <v>6.5877777777777785E-2</v>
      </c>
      <c r="M177" s="835">
        <v>0.14899999999999999</v>
      </c>
    </row>
    <row r="178" spans="1:13" ht="14.25" customHeight="1" x14ac:dyDescent="0.35">
      <c r="A178" s="1540"/>
      <c r="B178" s="1545"/>
      <c r="C178" s="831" t="s">
        <v>3817</v>
      </c>
      <c r="D178" s="832" t="s">
        <v>3818</v>
      </c>
      <c r="E178" s="833">
        <v>406466</v>
      </c>
      <c r="F178" s="833">
        <v>1195288</v>
      </c>
      <c r="G178" s="834" t="s">
        <v>36</v>
      </c>
      <c r="H178" s="834" t="s">
        <v>1688</v>
      </c>
      <c r="I178" s="834" t="s">
        <v>3819</v>
      </c>
      <c r="J178" s="835">
        <v>1.90460783</v>
      </c>
      <c r="K178" s="835">
        <v>0.56700000000000006</v>
      </c>
      <c r="L178" s="835">
        <v>7.1400000000000005E-2</v>
      </c>
      <c r="M178" s="835">
        <v>6.4399999999999999E-2</v>
      </c>
    </row>
    <row r="179" spans="1:13" ht="14.25" customHeight="1" x14ac:dyDescent="0.35">
      <c r="A179" s="1540"/>
      <c r="B179" s="1545"/>
      <c r="C179" s="831" t="s">
        <v>1605</v>
      </c>
      <c r="D179" s="832" t="s">
        <v>3820</v>
      </c>
      <c r="E179" s="833">
        <v>419081</v>
      </c>
      <c r="F179" s="833">
        <v>1213800</v>
      </c>
      <c r="G179" s="834" t="s">
        <v>36</v>
      </c>
      <c r="H179" s="834" t="s">
        <v>1688</v>
      </c>
      <c r="I179" s="834" t="s">
        <v>3819</v>
      </c>
      <c r="J179" s="835">
        <v>0.77924716000000005</v>
      </c>
      <c r="K179" s="835">
        <v>0.44877777777777783</v>
      </c>
      <c r="L179" s="835">
        <v>8.0422222222222228E-2</v>
      </c>
      <c r="M179" s="835">
        <v>8.4099999999999994E-2</v>
      </c>
    </row>
    <row r="180" spans="1:13" ht="14.25" customHeight="1" x14ac:dyDescent="0.35">
      <c r="A180" s="1540"/>
      <c r="B180" s="1545"/>
      <c r="C180" s="831" t="s">
        <v>3821</v>
      </c>
      <c r="D180" s="832" t="s">
        <v>3822</v>
      </c>
      <c r="E180" s="833">
        <v>424116</v>
      </c>
      <c r="F180" s="833">
        <v>1198841</v>
      </c>
      <c r="G180" s="834" t="s">
        <v>36</v>
      </c>
      <c r="H180" s="834" t="s">
        <v>1688</v>
      </c>
      <c r="I180" s="834" t="s">
        <v>3819</v>
      </c>
      <c r="J180" s="835">
        <v>0.76404930000000004</v>
      </c>
      <c r="K180" s="835">
        <v>0.56311111111111112</v>
      </c>
      <c r="L180" s="835">
        <v>0.10500000000000001</v>
      </c>
      <c r="M180" s="835">
        <v>0.112</v>
      </c>
    </row>
    <row r="181" spans="1:13" ht="14.25" customHeight="1" x14ac:dyDescent="0.35">
      <c r="A181" s="1540"/>
      <c r="B181" s="1546" t="s">
        <v>1630</v>
      </c>
      <c r="C181" s="823" t="s">
        <v>3823</v>
      </c>
      <c r="D181" s="824" t="s">
        <v>3824</v>
      </c>
      <c r="E181" s="824">
        <v>445595</v>
      </c>
      <c r="F181" s="824">
        <v>1150072</v>
      </c>
      <c r="G181" s="824" t="s">
        <v>36</v>
      </c>
      <c r="H181" s="824" t="s">
        <v>1630</v>
      </c>
      <c r="I181" s="824" t="s">
        <v>3825</v>
      </c>
      <c r="J181" s="826">
        <v>2.7</v>
      </c>
      <c r="K181" s="826">
        <v>0.49</v>
      </c>
      <c r="L181" s="826">
        <v>0.49</v>
      </c>
      <c r="M181" s="826">
        <v>0.49</v>
      </c>
    </row>
    <row r="182" spans="1:13" ht="14.25" customHeight="1" x14ac:dyDescent="0.35">
      <c r="A182" s="1540"/>
      <c r="B182" s="1547"/>
      <c r="C182" s="823" t="s">
        <v>1630</v>
      </c>
      <c r="D182" s="824" t="s">
        <v>3826</v>
      </c>
      <c r="E182" s="824">
        <v>448391</v>
      </c>
      <c r="F182" s="824">
        <v>1154099</v>
      </c>
      <c r="G182" s="824" t="s">
        <v>36</v>
      </c>
      <c r="H182" s="824" t="s">
        <v>1630</v>
      </c>
      <c r="I182" s="824" t="s">
        <v>3825</v>
      </c>
      <c r="J182" s="826">
        <v>3.4</v>
      </c>
      <c r="K182" s="826">
        <v>0.49</v>
      </c>
      <c r="L182" s="826">
        <v>2.2000000000000002</v>
      </c>
      <c r="M182" s="826">
        <v>0.49</v>
      </c>
    </row>
    <row r="183" spans="1:13" ht="14.25" customHeight="1" x14ac:dyDescent="0.35">
      <c r="A183" s="1540"/>
      <c r="B183" s="1547"/>
      <c r="C183" s="823" t="s">
        <v>1630</v>
      </c>
      <c r="D183" s="824" t="s">
        <v>3827</v>
      </c>
      <c r="E183" s="824">
        <v>447360</v>
      </c>
      <c r="F183" s="824">
        <v>1164091</v>
      </c>
      <c r="G183" s="824" t="s">
        <v>36</v>
      </c>
      <c r="H183" s="824" t="s">
        <v>1630</v>
      </c>
      <c r="I183" s="824" t="s">
        <v>3798</v>
      </c>
      <c r="J183" s="826">
        <v>0.49</v>
      </c>
      <c r="K183" s="826">
        <v>0.49</v>
      </c>
      <c r="L183" s="826">
        <v>1.5</v>
      </c>
      <c r="M183" s="826">
        <v>0.49</v>
      </c>
    </row>
    <row r="184" spans="1:13" ht="14.25" customHeight="1" x14ac:dyDescent="0.35">
      <c r="A184" s="1540"/>
      <c r="B184" s="1547"/>
      <c r="C184" s="823" t="s">
        <v>1630</v>
      </c>
      <c r="D184" s="824" t="s">
        <v>3828</v>
      </c>
      <c r="E184" s="824">
        <v>446170</v>
      </c>
      <c r="F184" s="824">
        <v>1167233</v>
      </c>
      <c r="G184" s="824" t="s">
        <v>36</v>
      </c>
      <c r="H184" s="824" t="s">
        <v>1630</v>
      </c>
      <c r="I184" s="824" t="s">
        <v>3795</v>
      </c>
      <c r="J184" s="826">
        <v>0.49</v>
      </c>
      <c r="K184" s="826">
        <v>0.49</v>
      </c>
      <c r="L184" s="826">
        <v>2.2000000000000002</v>
      </c>
      <c r="M184" s="826">
        <v>0.49</v>
      </c>
    </row>
    <row r="185" spans="1:13" ht="14.25" customHeight="1" x14ac:dyDescent="0.35">
      <c r="A185" s="1540"/>
      <c r="B185" s="1547"/>
      <c r="C185" s="823" t="s">
        <v>1630</v>
      </c>
      <c r="D185" s="824" t="s">
        <v>3829</v>
      </c>
      <c r="E185" s="824">
        <v>472597</v>
      </c>
      <c r="F185" s="824">
        <v>1178771</v>
      </c>
      <c r="G185" s="824" t="s">
        <v>36</v>
      </c>
      <c r="H185" s="824" t="s">
        <v>1630</v>
      </c>
      <c r="I185" s="824" t="s">
        <v>3830</v>
      </c>
      <c r="J185" s="826">
        <v>0.49</v>
      </c>
      <c r="K185" s="826">
        <v>0.49</v>
      </c>
      <c r="L185" s="826">
        <v>1.5</v>
      </c>
      <c r="M185" s="826">
        <v>0.49</v>
      </c>
    </row>
    <row r="186" spans="1:13" ht="14.25" customHeight="1" x14ac:dyDescent="0.35">
      <c r="A186" s="1540"/>
      <c r="B186" s="1547"/>
      <c r="C186" s="823" t="s">
        <v>1630</v>
      </c>
      <c r="D186" s="824" t="s">
        <v>3831</v>
      </c>
      <c r="E186" s="824">
        <v>478588</v>
      </c>
      <c r="F186" s="824">
        <v>1192460</v>
      </c>
      <c r="G186" s="824" t="s">
        <v>36</v>
      </c>
      <c r="H186" s="824" t="s">
        <v>1630</v>
      </c>
      <c r="I186" s="824" t="s">
        <v>3830</v>
      </c>
      <c r="J186" s="826">
        <v>0.49</v>
      </c>
      <c r="K186" s="826">
        <v>0.49</v>
      </c>
      <c r="L186" s="826">
        <v>1.5</v>
      </c>
      <c r="M186" s="826">
        <v>0.49</v>
      </c>
    </row>
    <row r="187" spans="1:13" ht="14.25" customHeight="1" x14ac:dyDescent="0.35">
      <c r="A187" s="1540"/>
      <c r="B187" s="1548" t="s">
        <v>1634</v>
      </c>
      <c r="C187" s="831" t="s">
        <v>3832</v>
      </c>
      <c r="D187" s="832" t="s">
        <v>3833</v>
      </c>
      <c r="E187" s="836">
        <v>482052</v>
      </c>
      <c r="F187" s="836">
        <v>1128601</v>
      </c>
      <c r="G187" s="836" t="s">
        <v>37</v>
      </c>
      <c r="H187" s="836" t="s">
        <v>37</v>
      </c>
      <c r="I187" s="836" t="s">
        <v>3834</v>
      </c>
      <c r="J187" s="837">
        <v>0.20507822000000001</v>
      </c>
      <c r="K187" s="837">
        <v>0.18207777777777778</v>
      </c>
      <c r="L187" s="837">
        <v>0.73344444444444445</v>
      </c>
      <c r="M187" s="837">
        <v>0.24399999999999999</v>
      </c>
    </row>
    <row r="188" spans="1:13" ht="14.25" customHeight="1" x14ac:dyDescent="0.35">
      <c r="A188" s="1540"/>
      <c r="B188" s="1545"/>
      <c r="C188" s="831" t="s">
        <v>3835</v>
      </c>
      <c r="D188" s="832" t="s">
        <v>3836</v>
      </c>
      <c r="E188" s="836">
        <v>479928</v>
      </c>
      <c r="F188" s="836">
        <v>1135348</v>
      </c>
      <c r="G188" s="836" t="s">
        <v>37</v>
      </c>
      <c r="H188" s="836" t="s">
        <v>37</v>
      </c>
      <c r="I188" s="836" t="s">
        <v>3834</v>
      </c>
      <c r="J188" s="837">
        <v>0.63621545999999995</v>
      </c>
      <c r="K188" s="837">
        <v>0.34657777777777782</v>
      </c>
      <c r="L188" s="837">
        <v>0.77</v>
      </c>
      <c r="M188" s="837">
        <v>0.34899999999999998</v>
      </c>
    </row>
    <row r="189" spans="1:13" ht="14.25" customHeight="1" x14ac:dyDescent="0.35">
      <c r="A189" s="1540"/>
      <c r="B189" s="1545"/>
      <c r="C189" s="831" t="s">
        <v>1686</v>
      </c>
      <c r="D189" s="832" t="s">
        <v>3837</v>
      </c>
      <c r="E189" s="836">
        <v>499537</v>
      </c>
      <c r="F189" s="836">
        <v>1153320</v>
      </c>
      <c r="G189" s="836" t="s">
        <v>37</v>
      </c>
      <c r="H189" s="836" t="s">
        <v>1634</v>
      </c>
      <c r="I189" s="836" t="s">
        <v>1686</v>
      </c>
      <c r="J189" s="837">
        <v>0.70591429999999999</v>
      </c>
      <c r="K189" s="837">
        <v>0</v>
      </c>
      <c r="L189" s="837">
        <v>0.15633333333333335</v>
      </c>
      <c r="M189" s="837">
        <v>7.9000000000000001E-2</v>
      </c>
    </row>
    <row r="190" spans="1:13" ht="14.25" customHeight="1" x14ac:dyDescent="0.35">
      <c r="A190" s="1540"/>
      <c r="B190" s="1545"/>
      <c r="C190" s="831" t="s">
        <v>1634</v>
      </c>
      <c r="D190" s="832" t="s">
        <v>3838</v>
      </c>
      <c r="E190" s="833">
        <v>498841</v>
      </c>
      <c r="F190" s="833">
        <v>1155364</v>
      </c>
      <c r="G190" s="836" t="s">
        <v>37</v>
      </c>
      <c r="H190" s="836" t="s">
        <v>1634</v>
      </c>
      <c r="I190" s="836" t="s">
        <v>1686</v>
      </c>
      <c r="J190" s="837">
        <v>0.57473110999999999</v>
      </c>
      <c r="K190" s="837">
        <v>0.48914444444444449</v>
      </c>
      <c r="L190" s="837">
        <v>0.49622222222222229</v>
      </c>
      <c r="M190" s="837">
        <v>0.14699999999999999</v>
      </c>
    </row>
    <row r="191" spans="1:13" ht="14.25" customHeight="1" x14ac:dyDescent="0.35">
      <c r="A191" s="1540"/>
      <c r="B191" s="1545"/>
      <c r="C191" s="831" t="s">
        <v>1634</v>
      </c>
      <c r="D191" s="832" t="s">
        <v>3839</v>
      </c>
      <c r="E191" s="833">
        <v>499819</v>
      </c>
      <c r="F191" s="833">
        <v>1173656</v>
      </c>
      <c r="G191" s="836" t="s">
        <v>37</v>
      </c>
      <c r="H191" s="836" t="s">
        <v>1634</v>
      </c>
      <c r="I191" s="836" t="s">
        <v>1686</v>
      </c>
      <c r="J191" s="837">
        <v>2.2549001999999998</v>
      </c>
      <c r="K191" s="837">
        <v>0.14521111111111112</v>
      </c>
      <c r="L191" s="837">
        <v>0.60355555555555562</v>
      </c>
      <c r="M191" s="837">
        <v>9.0399999999999994E-2</v>
      </c>
    </row>
    <row r="192" spans="1:13" ht="14.25" customHeight="1" x14ac:dyDescent="0.35">
      <c r="A192" s="1540"/>
      <c r="B192" s="1545"/>
      <c r="C192" s="831" t="s">
        <v>1632</v>
      </c>
      <c r="D192" s="832" t="s">
        <v>3840</v>
      </c>
      <c r="E192" s="838">
        <v>493786</v>
      </c>
      <c r="F192" s="838">
        <v>1173389</v>
      </c>
      <c r="G192" s="836" t="s">
        <v>37</v>
      </c>
      <c r="H192" s="836" t="s">
        <v>1634</v>
      </c>
      <c r="I192" s="836" t="s">
        <v>1686</v>
      </c>
      <c r="J192" s="837">
        <v>2.642866E-2</v>
      </c>
      <c r="K192" s="837">
        <v>0.22182222222222223</v>
      </c>
      <c r="L192" s="837">
        <v>0.77777777777777779</v>
      </c>
      <c r="M192" s="837">
        <v>0.10299999999999999</v>
      </c>
    </row>
    <row r="193" spans="1:13" ht="14.25" customHeight="1" x14ac:dyDescent="0.35">
      <c r="A193" s="1540"/>
      <c r="B193" s="1549" t="s">
        <v>3841</v>
      </c>
      <c r="C193" s="810" t="s">
        <v>3841</v>
      </c>
      <c r="D193" s="808" t="s">
        <v>3842</v>
      </c>
      <c r="E193" s="808">
        <v>482592</v>
      </c>
      <c r="F193" s="808">
        <v>1175164</v>
      </c>
      <c r="G193" s="808" t="s">
        <v>37</v>
      </c>
      <c r="H193" s="808" t="s">
        <v>1634</v>
      </c>
      <c r="I193" s="808" t="s">
        <v>3841</v>
      </c>
      <c r="J193" s="809">
        <v>0.03</v>
      </c>
      <c r="K193" s="809">
        <v>4.2999999999999997E-2</v>
      </c>
      <c r="L193" s="809">
        <v>7.1999999999999995E-2</v>
      </c>
      <c r="M193" s="809">
        <v>2.4799999999999999E-2</v>
      </c>
    </row>
    <row r="194" spans="1:13" ht="14.25" customHeight="1" x14ac:dyDescent="0.35">
      <c r="A194" s="1540"/>
      <c r="B194" s="1547"/>
      <c r="C194" s="810" t="s">
        <v>3841</v>
      </c>
      <c r="D194" s="808" t="s">
        <v>3843</v>
      </c>
      <c r="E194" s="808">
        <v>489977</v>
      </c>
      <c r="F194" s="808">
        <v>1190025</v>
      </c>
      <c r="G194" s="808" t="s">
        <v>37</v>
      </c>
      <c r="H194" s="808" t="s">
        <v>1634</v>
      </c>
      <c r="I194" s="808" t="s">
        <v>3841</v>
      </c>
      <c r="J194" s="809">
        <v>0.03</v>
      </c>
      <c r="K194" s="809">
        <v>0.03</v>
      </c>
      <c r="L194" s="809">
        <v>9.3899999999999997E-2</v>
      </c>
      <c r="M194" s="809">
        <v>4.1000000000000002E-2</v>
      </c>
    </row>
    <row r="195" spans="1:13" ht="14.25" customHeight="1" x14ac:dyDescent="0.35">
      <c r="A195" s="1540"/>
      <c r="B195" s="1550" t="s">
        <v>3329</v>
      </c>
      <c r="C195" s="839" t="s">
        <v>1633</v>
      </c>
      <c r="D195" s="840" t="s">
        <v>3844</v>
      </c>
      <c r="E195" s="840">
        <v>505845</v>
      </c>
      <c r="F195" s="840">
        <v>1121951</v>
      </c>
      <c r="G195" s="840" t="s">
        <v>1676</v>
      </c>
      <c r="H195" s="840" t="s">
        <v>3845</v>
      </c>
      <c r="I195" s="840" t="s">
        <v>3445</v>
      </c>
      <c r="J195" s="841">
        <v>0.49</v>
      </c>
      <c r="K195" s="841">
        <v>0.49</v>
      </c>
      <c r="L195" s="841">
        <v>1.5</v>
      </c>
      <c r="M195" s="841">
        <v>0.49</v>
      </c>
    </row>
    <row r="196" spans="1:13" ht="14.25" customHeight="1" x14ac:dyDescent="0.35">
      <c r="A196" s="1540"/>
      <c r="B196" s="1550"/>
      <c r="C196" s="839" t="s">
        <v>3846</v>
      </c>
      <c r="D196" s="840" t="s">
        <v>3847</v>
      </c>
      <c r="E196" s="840">
        <v>521342</v>
      </c>
      <c r="F196" s="840">
        <v>1123861</v>
      </c>
      <c r="G196" s="840" t="s">
        <v>3294</v>
      </c>
      <c r="H196" s="840" t="s">
        <v>3359</v>
      </c>
      <c r="I196" s="840" t="s">
        <v>3360</v>
      </c>
      <c r="J196" s="841">
        <v>0.49</v>
      </c>
      <c r="K196" s="841">
        <v>0.49</v>
      </c>
      <c r="L196" s="841">
        <v>1.5</v>
      </c>
      <c r="M196" s="841">
        <v>0.49</v>
      </c>
    </row>
    <row r="197" spans="1:13" ht="14.25" customHeight="1" x14ac:dyDescent="0.35">
      <c r="A197" s="1540"/>
      <c r="B197" s="1550"/>
      <c r="C197" s="839" t="s">
        <v>1633</v>
      </c>
      <c r="D197" s="840" t="s">
        <v>3848</v>
      </c>
      <c r="E197" s="840">
        <v>501187</v>
      </c>
      <c r="F197" s="840">
        <v>1156754</v>
      </c>
      <c r="G197" s="840" t="s">
        <v>37</v>
      </c>
      <c r="H197" s="840" t="s">
        <v>1634</v>
      </c>
      <c r="I197" s="840" t="s">
        <v>1686</v>
      </c>
      <c r="J197" s="841">
        <v>0.49</v>
      </c>
      <c r="K197" s="841">
        <v>0.49</v>
      </c>
      <c r="L197" s="841">
        <v>1.5</v>
      </c>
      <c r="M197" s="841">
        <v>0.49</v>
      </c>
    </row>
    <row r="198" spans="1:13" ht="14.25" customHeight="1" x14ac:dyDescent="0.35">
      <c r="A198" s="1540"/>
      <c r="B198" s="1550"/>
      <c r="C198" s="839" t="s">
        <v>3329</v>
      </c>
      <c r="D198" s="840" t="s">
        <v>3849</v>
      </c>
      <c r="E198" s="840">
        <v>515850</v>
      </c>
      <c r="F198" s="840">
        <v>1145812</v>
      </c>
      <c r="G198" s="840" t="s">
        <v>37</v>
      </c>
      <c r="H198" s="840" t="s">
        <v>1634</v>
      </c>
      <c r="I198" s="840" t="s">
        <v>3850</v>
      </c>
      <c r="J198" s="841">
        <v>0.49</v>
      </c>
      <c r="K198" s="841">
        <v>0.49</v>
      </c>
      <c r="L198" s="841">
        <v>0.49</v>
      </c>
      <c r="M198" s="841">
        <v>0.49</v>
      </c>
    </row>
    <row r="199" spans="1:13" ht="14.25" customHeight="1" x14ac:dyDescent="0.35">
      <c r="A199" s="1541"/>
      <c r="B199" s="1551"/>
      <c r="C199" s="842" t="s">
        <v>1633</v>
      </c>
      <c r="D199" s="843" t="s">
        <v>3851</v>
      </c>
      <c r="E199" s="843">
        <v>511157</v>
      </c>
      <c r="F199" s="843">
        <v>1147119</v>
      </c>
      <c r="G199" s="843" t="s">
        <v>3294</v>
      </c>
      <c r="H199" s="843" t="s">
        <v>3359</v>
      </c>
      <c r="I199" s="843" t="s">
        <v>3852</v>
      </c>
      <c r="J199" s="844">
        <v>0.49</v>
      </c>
      <c r="K199" s="844">
        <v>0.49</v>
      </c>
      <c r="L199" s="844">
        <v>0.49</v>
      </c>
      <c r="M199" s="844">
        <v>0.49</v>
      </c>
    </row>
    <row r="200" spans="1:13" s="12" customFormat="1" ht="12.75" customHeight="1" x14ac:dyDescent="0.3">
      <c r="B200" s="1552" t="s">
        <v>4267</v>
      </c>
      <c r="C200" s="1552"/>
      <c r="D200" s="1552"/>
      <c r="E200" s="1552"/>
      <c r="F200" s="1552"/>
      <c r="G200" s="1552"/>
      <c r="H200" s="1552"/>
      <c r="I200" s="1552"/>
      <c r="J200" s="1552"/>
      <c r="K200" s="1552"/>
      <c r="L200" s="1552"/>
      <c r="M200" s="1552"/>
    </row>
    <row r="201" spans="1:13" s="12" customFormat="1" ht="13.5" customHeight="1" x14ac:dyDescent="0.3">
      <c r="B201" s="1209"/>
      <c r="C201" s="1578" t="s">
        <v>104</v>
      </c>
      <c r="D201" s="1578" t="s">
        <v>105</v>
      </c>
      <c r="E201" s="1579" t="s">
        <v>106</v>
      </c>
      <c r="F201" s="1579"/>
      <c r="G201" s="1579"/>
      <c r="H201" s="1579"/>
      <c r="I201" s="1579"/>
      <c r="J201" s="1555" t="s">
        <v>4402</v>
      </c>
      <c r="K201" s="1555"/>
      <c r="L201" s="1555"/>
      <c r="M201" s="1555"/>
    </row>
    <row r="202" spans="1:13" s="749" customFormat="1" ht="42" customHeight="1" x14ac:dyDescent="0.35">
      <c r="B202" s="1580" t="s">
        <v>113</v>
      </c>
      <c r="C202" s="1578"/>
      <c r="D202" s="1578"/>
      <c r="E202" s="1202" t="s">
        <v>114</v>
      </c>
      <c r="F202" s="1202" t="s">
        <v>115</v>
      </c>
      <c r="G202" s="1558" t="s">
        <v>39</v>
      </c>
      <c r="H202" s="1558" t="s">
        <v>64</v>
      </c>
      <c r="I202" s="1558" t="s">
        <v>116</v>
      </c>
      <c r="J202" s="1202" t="s">
        <v>110</v>
      </c>
      <c r="K202" s="1202" t="s">
        <v>110</v>
      </c>
      <c r="L202" s="1202" t="s">
        <v>110</v>
      </c>
      <c r="M202" s="1202" t="s">
        <v>110</v>
      </c>
    </row>
    <row r="203" spans="1:13" s="13" customFormat="1" ht="15.75" customHeight="1" x14ac:dyDescent="0.3">
      <c r="B203" s="1557"/>
      <c r="C203" s="1554"/>
      <c r="D203" s="1554"/>
      <c r="E203" s="1202" t="s">
        <v>134</v>
      </c>
      <c r="F203" s="1202" t="s">
        <v>134</v>
      </c>
      <c r="G203" s="1554"/>
      <c r="H203" s="1554"/>
      <c r="I203" s="1554"/>
      <c r="J203" s="1200" t="s">
        <v>4268</v>
      </c>
      <c r="K203" s="1200" t="s">
        <v>4269</v>
      </c>
      <c r="L203" s="1200" t="s">
        <v>4270</v>
      </c>
      <c r="M203" s="1200" t="s">
        <v>4271</v>
      </c>
    </row>
    <row r="204" spans="1:13" s="1208" customFormat="1" ht="14.5" customHeight="1" x14ac:dyDescent="0.25">
      <c r="A204" s="1573" t="s">
        <v>4272</v>
      </c>
      <c r="B204" s="1574" t="s">
        <v>4273</v>
      </c>
      <c r="C204" s="1210" t="s">
        <v>4274</v>
      </c>
      <c r="D204" s="1210" t="s">
        <v>4275</v>
      </c>
      <c r="E204" s="1211">
        <v>540780</v>
      </c>
      <c r="F204" s="1211">
        <v>963406</v>
      </c>
      <c r="G204" s="1210" t="s">
        <v>38</v>
      </c>
      <c r="H204" s="1210" t="s">
        <v>66</v>
      </c>
      <c r="I204" s="1210" t="s">
        <v>4276</v>
      </c>
      <c r="J204" s="1211">
        <v>0.49</v>
      </c>
      <c r="K204" s="1211">
        <v>0.49</v>
      </c>
      <c r="L204" s="1211">
        <v>0.8</v>
      </c>
      <c r="M204" s="1211">
        <v>0.49</v>
      </c>
    </row>
    <row r="205" spans="1:13" s="1208" customFormat="1" ht="14.5" customHeight="1" x14ac:dyDescent="0.25">
      <c r="A205" s="1573"/>
      <c r="B205" s="1575"/>
      <c r="C205" s="1210" t="s">
        <v>4277</v>
      </c>
      <c r="D205" s="1210" t="s">
        <v>4278</v>
      </c>
      <c r="E205" s="1211">
        <v>540031</v>
      </c>
      <c r="F205" s="1211">
        <v>963224</v>
      </c>
      <c r="G205" s="1210" t="s">
        <v>38</v>
      </c>
      <c r="H205" s="1210" t="s">
        <v>66</v>
      </c>
      <c r="I205" s="1210" t="s">
        <v>4276</v>
      </c>
      <c r="J205" s="1211">
        <v>0.49</v>
      </c>
      <c r="K205" s="1211">
        <v>0.49</v>
      </c>
      <c r="L205" s="1211">
        <v>0.49</v>
      </c>
      <c r="M205" s="1211">
        <v>0.49</v>
      </c>
    </row>
    <row r="206" spans="1:13" s="1208" customFormat="1" ht="14.5" customHeight="1" x14ac:dyDescent="0.25">
      <c r="A206" s="1573"/>
      <c r="B206" s="1575"/>
      <c r="C206" s="1210" t="s">
        <v>4279</v>
      </c>
      <c r="D206" s="1210" t="s">
        <v>4280</v>
      </c>
      <c r="E206" s="1211">
        <v>537199</v>
      </c>
      <c r="F206" s="1211">
        <v>960976</v>
      </c>
      <c r="G206" s="1210" t="s">
        <v>38</v>
      </c>
      <c r="H206" s="1210" t="s">
        <v>66</v>
      </c>
      <c r="I206" s="1210" t="s">
        <v>4276</v>
      </c>
      <c r="J206" s="1211">
        <v>0.49</v>
      </c>
      <c r="K206" s="1211">
        <v>0.49</v>
      </c>
      <c r="L206" s="1211">
        <v>0.49</v>
      </c>
      <c r="M206" s="1211">
        <v>0.49</v>
      </c>
    </row>
    <row r="207" spans="1:13" s="1208" customFormat="1" ht="14.5" customHeight="1" x14ac:dyDescent="0.25">
      <c r="A207" s="1573"/>
      <c r="B207" s="1575"/>
      <c r="C207" s="1210" t="s">
        <v>4281</v>
      </c>
      <c r="D207" s="1210" t="s">
        <v>4282</v>
      </c>
      <c r="E207" s="1211">
        <v>556454</v>
      </c>
      <c r="F207" s="1211">
        <v>952686</v>
      </c>
      <c r="G207" s="1210" t="s">
        <v>38</v>
      </c>
      <c r="H207" s="1210" t="s">
        <v>4283</v>
      </c>
      <c r="I207" s="1210" t="s">
        <v>4284</v>
      </c>
      <c r="J207" s="1211">
        <v>0.49</v>
      </c>
      <c r="K207" s="1211">
        <v>0.49</v>
      </c>
      <c r="L207" s="1211">
        <v>1.1000000000000001</v>
      </c>
      <c r="M207" s="1211">
        <v>0.49</v>
      </c>
    </row>
    <row r="208" spans="1:13" s="1208" customFormat="1" ht="14.5" customHeight="1" x14ac:dyDescent="0.25">
      <c r="A208" s="1573"/>
      <c r="B208" s="1575"/>
      <c r="C208" s="1210" t="s">
        <v>4281</v>
      </c>
      <c r="D208" s="1210" t="s">
        <v>4285</v>
      </c>
      <c r="E208" s="1211">
        <v>557699</v>
      </c>
      <c r="F208" s="1211">
        <v>960827</v>
      </c>
      <c r="G208" s="1210" t="s">
        <v>38</v>
      </c>
      <c r="H208" s="1210" t="s">
        <v>4283</v>
      </c>
      <c r="I208" s="1210" t="s">
        <v>4284</v>
      </c>
      <c r="J208" s="1211">
        <v>0.49</v>
      </c>
      <c r="K208" s="1211">
        <v>0.49</v>
      </c>
      <c r="L208" s="1211">
        <v>0.49</v>
      </c>
      <c r="M208" s="1211">
        <v>0.49</v>
      </c>
    </row>
    <row r="209" spans="1:13" s="1208" customFormat="1" ht="14.5" customHeight="1" x14ac:dyDescent="0.25">
      <c r="A209" s="1573"/>
      <c r="B209" s="1575"/>
      <c r="C209" s="1210" t="s">
        <v>4286</v>
      </c>
      <c r="D209" s="1210" t="s">
        <v>4287</v>
      </c>
      <c r="E209" s="1211">
        <v>565955</v>
      </c>
      <c r="F209" s="1211">
        <v>942456</v>
      </c>
      <c r="G209" s="1210" t="s">
        <v>38</v>
      </c>
      <c r="H209" s="1210" t="s">
        <v>4283</v>
      </c>
      <c r="I209" s="1210" t="s">
        <v>4284</v>
      </c>
      <c r="J209" s="1211">
        <v>0.49</v>
      </c>
      <c r="K209" s="1211">
        <v>0.49</v>
      </c>
      <c r="L209" s="1211">
        <v>1.1000000000000001</v>
      </c>
      <c r="M209" s="1211">
        <v>0.49</v>
      </c>
    </row>
    <row r="210" spans="1:13" s="1208" customFormat="1" ht="14.5" customHeight="1" x14ac:dyDescent="0.25">
      <c r="A210" s="1573"/>
      <c r="B210" s="1575"/>
      <c r="C210" s="1210" t="s">
        <v>4286</v>
      </c>
      <c r="D210" s="1210" t="s">
        <v>4288</v>
      </c>
      <c r="E210" s="1211">
        <v>573396</v>
      </c>
      <c r="F210" s="1211">
        <v>945256</v>
      </c>
      <c r="G210" s="1210" t="s">
        <v>38</v>
      </c>
      <c r="H210" s="1210" t="s">
        <v>4283</v>
      </c>
      <c r="I210" s="1210" t="s">
        <v>4284</v>
      </c>
      <c r="J210" s="1211">
        <v>0.49</v>
      </c>
      <c r="K210" s="1211">
        <v>0.49</v>
      </c>
      <c r="L210" s="1211">
        <v>0.49</v>
      </c>
      <c r="M210" s="1211">
        <v>0.49</v>
      </c>
    </row>
    <row r="211" spans="1:13" s="1208" customFormat="1" ht="14.5" customHeight="1" x14ac:dyDescent="0.25">
      <c r="A211" s="1573"/>
      <c r="B211" s="1575"/>
      <c r="C211" s="1210" t="s">
        <v>4289</v>
      </c>
      <c r="D211" s="1210" t="s">
        <v>4290</v>
      </c>
      <c r="E211" s="1211">
        <v>576705</v>
      </c>
      <c r="F211" s="1211">
        <v>943931</v>
      </c>
      <c r="G211" s="1210" t="s">
        <v>38</v>
      </c>
      <c r="H211" s="1210" t="s">
        <v>4283</v>
      </c>
      <c r="I211" s="1210" t="s">
        <v>4284</v>
      </c>
      <c r="J211" s="1211">
        <v>0.49</v>
      </c>
      <c r="K211" s="1211">
        <v>0.49</v>
      </c>
      <c r="L211" s="1211">
        <v>1.1000000000000001</v>
      </c>
      <c r="M211" s="1211">
        <v>0.49</v>
      </c>
    </row>
    <row r="212" spans="1:13" s="1208" customFormat="1" ht="14.5" customHeight="1" x14ac:dyDescent="0.25">
      <c r="A212" s="1573"/>
      <c r="B212" s="1575"/>
      <c r="C212" s="1210" t="s">
        <v>4291</v>
      </c>
      <c r="D212" s="1210" t="s">
        <v>4292</v>
      </c>
      <c r="E212" s="1211">
        <v>561638.5</v>
      </c>
      <c r="F212" s="1211">
        <v>978793.43</v>
      </c>
      <c r="G212" s="1210" t="s">
        <v>38</v>
      </c>
      <c r="H212" s="1210" t="s">
        <v>66</v>
      </c>
      <c r="I212" s="1210" t="s">
        <v>4276</v>
      </c>
      <c r="J212" s="1211">
        <v>0.03</v>
      </c>
      <c r="K212" s="1211"/>
      <c r="L212" s="1211"/>
      <c r="M212" s="1211"/>
    </row>
    <row r="213" spans="1:13" s="1208" customFormat="1" ht="14.5" customHeight="1" x14ac:dyDescent="0.25">
      <c r="A213" s="1573"/>
      <c r="B213" s="1575"/>
      <c r="C213" s="1210" t="s">
        <v>4291</v>
      </c>
      <c r="D213" s="1210" t="s">
        <v>4293</v>
      </c>
      <c r="E213" s="1211">
        <v>574425.84</v>
      </c>
      <c r="F213" s="1211">
        <v>973585.82</v>
      </c>
      <c r="G213" s="1210" t="s">
        <v>38</v>
      </c>
      <c r="H213" s="1210" t="s">
        <v>66</v>
      </c>
      <c r="I213" s="1210" t="s">
        <v>4276</v>
      </c>
      <c r="J213" s="1211">
        <v>0.03</v>
      </c>
      <c r="K213" s="1211"/>
      <c r="L213" s="1211"/>
      <c r="M213" s="1211"/>
    </row>
    <row r="214" spans="1:13" s="1208" customFormat="1" ht="14.5" customHeight="1" x14ac:dyDescent="0.25">
      <c r="A214" s="1573"/>
      <c r="B214" s="1576" t="s">
        <v>4216</v>
      </c>
      <c r="C214" s="1212" t="s">
        <v>4294</v>
      </c>
      <c r="D214" s="1213" t="s">
        <v>4295</v>
      </c>
      <c r="E214" s="1213">
        <v>583319.21</v>
      </c>
      <c r="F214" s="1214">
        <v>970837.56</v>
      </c>
      <c r="G214" s="1213" t="s">
        <v>38</v>
      </c>
      <c r="H214" s="1213" t="s">
        <v>66</v>
      </c>
      <c r="I214" s="1213" t="s">
        <v>4294</v>
      </c>
      <c r="J214" s="1214">
        <v>0.03</v>
      </c>
      <c r="K214" s="1214"/>
      <c r="L214" s="1214"/>
      <c r="M214" s="1214"/>
    </row>
    <row r="215" spans="1:13" s="1208" customFormat="1" ht="14.5" customHeight="1" x14ac:dyDescent="0.25">
      <c r="A215" s="1573"/>
      <c r="B215" s="1576"/>
      <c r="C215" s="1212" t="s">
        <v>4294</v>
      </c>
      <c r="D215" s="1213" t="s">
        <v>4296</v>
      </c>
      <c r="E215" s="1213">
        <v>603913.51</v>
      </c>
      <c r="F215" s="1214">
        <v>958332.51</v>
      </c>
      <c r="G215" s="1213" t="s">
        <v>38</v>
      </c>
      <c r="H215" s="1213" t="s">
        <v>66</v>
      </c>
      <c r="I215" s="1213" t="s">
        <v>4294</v>
      </c>
      <c r="J215" s="1214">
        <v>0.03</v>
      </c>
      <c r="K215" s="1214"/>
      <c r="L215" s="1214"/>
      <c r="M215" s="1214"/>
    </row>
    <row r="216" spans="1:13" s="1208" customFormat="1" ht="14.5" customHeight="1" x14ac:dyDescent="0.25">
      <c r="A216" s="1573"/>
      <c r="B216" s="1576"/>
      <c r="C216" s="1212" t="s">
        <v>4297</v>
      </c>
      <c r="D216" s="1213" t="s">
        <v>4298</v>
      </c>
      <c r="E216" s="1213">
        <v>593881.96</v>
      </c>
      <c r="F216" s="1214">
        <v>958299.35</v>
      </c>
      <c r="G216" s="1213" t="s">
        <v>38</v>
      </c>
      <c r="H216" s="1213" t="s">
        <v>4283</v>
      </c>
      <c r="I216" s="1213" t="s">
        <v>4283</v>
      </c>
      <c r="J216" s="1214">
        <v>0.03</v>
      </c>
      <c r="K216" s="1214"/>
      <c r="L216" s="1214"/>
      <c r="M216" s="1214"/>
    </row>
    <row r="217" spans="1:13" s="1208" customFormat="1" ht="14.5" customHeight="1" x14ac:dyDescent="0.25">
      <c r="A217" s="1573"/>
      <c r="B217" s="1576"/>
      <c r="C217" s="1212" t="s">
        <v>4299</v>
      </c>
      <c r="D217" s="1213" t="s">
        <v>4300</v>
      </c>
      <c r="E217" s="1213">
        <v>602048.97</v>
      </c>
      <c r="F217" s="1214">
        <v>956133</v>
      </c>
      <c r="G217" s="1213" t="s">
        <v>38</v>
      </c>
      <c r="H217" s="1213" t="s">
        <v>4283</v>
      </c>
      <c r="I217" s="1213" t="s">
        <v>4283</v>
      </c>
      <c r="J217" s="1214">
        <v>0.03</v>
      </c>
      <c r="K217" s="1214"/>
      <c r="L217" s="1214"/>
      <c r="M217" s="1214"/>
    </row>
    <row r="218" spans="1:13" s="1208" customFormat="1" ht="14.5" customHeight="1" x14ac:dyDescent="0.25">
      <c r="A218" s="1573"/>
      <c r="B218" s="1576"/>
      <c r="C218" s="1212" t="s">
        <v>4301</v>
      </c>
      <c r="D218" s="1213" t="s">
        <v>4302</v>
      </c>
      <c r="E218" s="1213">
        <v>616296.19999999995</v>
      </c>
      <c r="F218" s="1214">
        <v>955585.48</v>
      </c>
      <c r="G218" s="1213" t="s">
        <v>38</v>
      </c>
      <c r="H218" s="1213" t="s">
        <v>4301</v>
      </c>
      <c r="I218" s="1213" t="s">
        <v>4303</v>
      </c>
      <c r="J218" s="1214">
        <v>0.03</v>
      </c>
      <c r="K218" s="1214"/>
      <c r="L218" s="1214"/>
      <c r="M218" s="1214"/>
    </row>
    <row r="219" spans="1:13" s="1208" customFormat="1" ht="14.5" customHeight="1" x14ac:dyDescent="0.25">
      <c r="A219" s="1573"/>
      <c r="B219" s="1576"/>
      <c r="C219" s="1212" t="s">
        <v>4304</v>
      </c>
      <c r="D219" s="1213" t="s">
        <v>4305</v>
      </c>
      <c r="E219" s="1213">
        <v>620864.78</v>
      </c>
      <c r="F219" s="1214">
        <v>951524.78</v>
      </c>
      <c r="G219" s="1213" t="s">
        <v>38</v>
      </c>
      <c r="H219" s="1213" t="s">
        <v>4301</v>
      </c>
      <c r="I219" s="1213" t="s">
        <v>4306</v>
      </c>
      <c r="J219" s="1214">
        <v>0.03</v>
      </c>
      <c r="K219" s="1214"/>
      <c r="L219" s="1214"/>
      <c r="M219" s="1214"/>
    </row>
    <row r="220" spans="1:13" s="1208" customFormat="1" ht="14.5" customHeight="1" x14ac:dyDescent="0.25">
      <c r="A220" s="1573"/>
      <c r="B220" s="1577" t="s">
        <v>1612</v>
      </c>
      <c r="C220" s="1215" t="s">
        <v>4307</v>
      </c>
      <c r="D220" s="1215" t="s">
        <v>4308</v>
      </c>
      <c r="E220" s="1216">
        <v>532996</v>
      </c>
      <c r="F220" s="1216">
        <v>1041620</v>
      </c>
      <c r="G220" s="1215" t="s">
        <v>35</v>
      </c>
      <c r="H220" s="1215" t="s">
        <v>209</v>
      </c>
      <c r="I220" s="1215" t="s">
        <v>4309</v>
      </c>
      <c r="J220" s="1216">
        <v>0.21199999999999999</v>
      </c>
      <c r="K220" s="1216">
        <v>0.05</v>
      </c>
      <c r="L220" s="1216">
        <v>7.8E-2</v>
      </c>
      <c r="M220" s="1216">
        <v>3.9E-2</v>
      </c>
    </row>
    <row r="221" spans="1:13" s="1208" customFormat="1" ht="14.5" customHeight="1" x14ac:dyDescent="0.25">
      <c r="A221" s="1573"/>
      <c r="B221" s="1577"/>
      <c r="C221" s="1215" t="s">
        <v>4310</v>
      </c>
      <c r="D221" s="1215" t="s">
        <v>4311</v>
      </c>
      <c r="E221" s="1216">
        <v>530449</v>
      </c>
      <c r="F221" s="1216">
        <v>1034120</v>
      </c>
      <c r="G221" s="1215" t="s">
        <v>35</v>
      </c>
      <c r="H221" s="1215" t="s">
        <v>209</v>
      </c>
      <c r="I221" s="1215" t="s">
        <v>4312</v>
      </c>
      <c r="J221" s="1216">
        <v>6.8000000000000005E-2</v>
      </c>
      <c r="K221" s="1216">
        <v>0.06</v>
      </c>
      <c r="L221" s="1216">
        <v>0.11</v>
      </c>
      <c r="M221" s="1216">
        <v>0.03</v>
      </c>
    </row>
    <row r="222" spans="1:13" s="1208" customFormat="1" ht="14.5" customHeight="1" x14ac:dyDescent="0.25">
      <c r="A222" s="1573"/>
      <c r="B222" s="1577"/>
      <c r="C222" s="1215" t="s">
        <v>4313</v>
      </c>
      <c r="D222" s="1215" t="s">
        <v>4314</v>
      </c>
      <c r="E222" s="1216">
        <v>530356</v>
      </c>
      <c r="F222" s="1216">
        <v>1031640</v>
      </c>
      <c r="G222" s="1215" t="s">
        <v>35</v>
      </c>
      <c r="H222" s="1215" t="s">
        <v>209</v>
      </c>
      <c r="I222" s="1215" t="s">
        <v>4312</v>
      </c>
      <c r="J222" s="1216">
        <v>9.3799999999999994E-2</v>
      </c>
      <c r="K222" s="1216">
        <v>0.06</v>
      </c>
      <c r="L222" s="1216">
        <v>5.5E-2</v>
      </c>
      <c r="M222" s="1216">
        <v>7.7399999999999997E-2</v>
      </c>
    </row>
    <row r="223" spans="1:13" s="1208" customFormat="1" ht="14.5" customHeight="1" x14ac:dyDescent="0.25">
      <c r="A223" s="1573"/>
      <c r="B223" s="1577"/>
      <c r="C223" s="1215" t="s">
        <v>4315</v>
      </c>
      <c r="D223" s="1215" t="s">
        <v>4316</v>
      </c>
      <c r="E223" s="1216">
        <v>540450</v>
      </c>
      <c r="F223" s="1216">
        <v>1024550</v>
      </c>
      <c r="G223" s="1215" t="s">
        <v>35</v>
      </c>
      <c r="H223" s="1215" t="s">
        <v>209</v>
      </c>
      <c r="I223" s="1215" t="s">
        <v>4312</v>
      </c>
      <c r="J223" s="1216">
        <v>5.6899999999999999E-2</v>
      </c>
      <c r="K223" s="1216">
        <v>0.02</v>
      </c>
      <c r="L223" s="1216">
        <v>1.52E-2</v>
      </c>
      <c r="M223" s="1216">
        <v>2.64E-2</v>
      </c>
    </row>
    <row r="224" spans="1:13" s="1208" customFormat="1" ht="14.5" customHeight="1" x14ac:dyDescent="0.25">
      <c r="A224" s="1573"/>
      <c r="B224" s="1577"/>
      <c r="C224" s="1215" t="s">
        <v>4317</v>
      </c>
      <c r="D224" s="1215" t="s">
        <v>4318</v>
      </c>
      <c r="E224" s="1216">
        <v>560402</v>
      </c>
      <c r="F224" s="1216">
        <v>1018153</v>
      </c>
      <c r="G224" s="1215" t="s">
        <v>38</v>
      </c>
      <c r="H224" s="1215" t="s">
        <v>4319</v>
      </c>
      <c r="I224" s="1215" t="s">
        <v>4317</v>
      </c>
      <c r="J224" s="1216">
        <v>3.3500000000000002E-2</v>
      </c>
      <c r="K224" s="1216">
        <v>0.02</v>
      </c>
      <c r="L224" s="1216">
        <v>1.43E-2</v>
      </c>
      <c r="M224" s="1216">
        <v>2.5600000000000001E-2</v>
      </c>
    </row>
    <row r="225" spans="1:13" s="1208" customFormat="1" ht="14.5" customHeight="1" x14ac:dyDescent="0.25">
      <c r="A225" s="1573"/>
      <c r="B225" s="1577"/>
      <c r="C225" s="1215" t="s">
        <v>4317</v>
      </c>
      <c r="D225" s="1215" t="s">
        <v>4320</v>
      </c>
      <c r="E225" s="1216">
        <v>563052</v>
      </c>
      <c r="F225" s="1216">
        <v>1014805</v>
      </c>
      <c r="G225" s="1215" t="s">
        <v>38</v>
      </c>
      <c r="H225" s="1215" t="s">
        <v>4319</v>
      </c>
      <c r="I225" s="1215" t="s">
        <v>4317</v>
      </c>
      <c r="J225" s="1216">
        <v>0.12</v>
      </c>
      <c r="K225" s="1216">
        <v>0.01</v>
      </c>
      <c r="L225" s="1216">
        <v>1.4999999999999999E-2</v>
      </c>
      <c r="M225" s="1216">
        <v>2.6800000000000001E-2</v>
      </c>
    </row>
    <row r="226" spans="1:13" s="1208" customFormat="1" ht="14.5" customHeight="1" x14ac:dyDescent="0.25">
      <c r="A226" s="1573"/>
      <c r="B226" s="1577"/>
      <c r="C226" s="1215" t="s">
        <v>1613</v>
      </c>
      <c r="D226" s="1215" t="s">
        <v>4321</v>
      </c>
      <c r="E226" s="1216">
        <v>606327</v>
      </c>
      <c r="F226" s="1216">
        <v>984614</v>
      </c>
      <c r="G226" s="1215" t="s">
        <v>38</v>
      </c>
      <c r="H226" s="1215" t="s">
        <v>1613</v>
      </c>
      <c r="I226" s="1215" t="s">
        <v>4322</v>
      </c>
      <c r="J226" s="1216">
        <v>3.5929999999999997E-2</v>
      </c>
      <c r="K226" s="1216"/>
      <c r="L226" s="1216">
        <v>6.6000000000000003E-2</v>
      </c>
      <c r="M226" s="1216">
        <v>2.7199999999999998E-2</v>
      </c>
    </row>
    <row r="227" spans="1:13" s="1208" customFormat="1" ht="14.5" customHeight="1" x14ac:dyDescent="0.25">
      <c r="A227" s="1573"/>
      <c r="B227" s="1577"/>
      <c r="C227" s="1215" t="s">
        <v>1613</v>
      </c>
      <c r="D227" s="1215" t="s">
        <v>4323</v>
      </c>
      <c r="E227" s="1216">
        <v>589428</v>
      </c>
      <c r="F227" s="1216">
        <v>995105</v>
      </c>
      <c r="G227" s="1215" t="s">
        <v>38</v>
      </c>
      <c r="H227" s="1215" t="s">
        <v>1613</v>
      </c>
      <c r="I227" s="1215" t="s">
        <v>4322</v>
      </c>
      <c r="J227" s="1216">
        <v>0.16189999999999999</v>
      </c>
      <c r="K227" s="1216">
        <v>0.02</v>
      </c>
      <c r="L227" s="1216">
        <v>6.4000000000000001E-2</v>
      </c>
      <c r="M227" s="1216">
        <v>2.7400000000000001E-2</v>
      </c>
    </row>
    <row r="228" spans="1:13" ht="14.25" customHeight="1" x14ac:dyDescent="0.35">
      <c r="A228" s="12"/>
      <c r="B228" s="12"/>
      <c r="C228" s="12"/>
      <c r="D228" s="12"/>
      <c r="E228" s="12"/>
      <c r="F228" s="12"/>
      <c r="G228" s="12"/>
      <c r="H228" s="12"/>
      <c r="I228" s="12"/>
      <c r="J228" s="12"/>
      <c r="K228" s="12"/>
      <c r="L228" s="12"/>
      <c r="M228" s="12"/>
    </row>
    <row r="229" spans="1:13" x14ac:dyDescent="0.35">
      <c r="A229" s="1584" t="s">
        <v>4403</v>
      </c>
      <c r="B229" s="1584"/>
      <c r="C229" s="1584"/>
      <c r="J229" s="660"/>
      <c r="K229" s="660"/>
      <c r="L229" s="660"/>
      <c r="M229" s="660"/>
    </row>
    <row r="230" spans="1:13" x14ac:dyDescent="0.35">
      <c r="A230" s="1583" t="s">
        <v>3451</v>
      </c>
      <c r="B230" s="1583"/>
      <c r="C230" s="1217" t="s">
        <v>3450</v>
      </c>
      <c r="J230" s="660"/>
      <c r="K230" s="660"/>
      <c r="L230" s="660"/>
      <c r="M230" s="660"/>
    </row>
    <row r="231" spans="1:13" s="1219" customFormat="1" ht="21" customHeight="1" x14ac:dyDescent="0.35">
      <c r="A231" s="1581" t="s">
        <v>3452</v>
      </c>
      <c r="B231" s="1581"/>
      <c r="C231" s="1218" t="s">
        <v>1988</v>
      </c>
    </row>
    <row r="232" spans="1:13" s="1219" customFormat="1" ht="17.5" customHeight="1" x14ac:dyDescent="0.35">
      <c r="A232" s="1581" t="s">
        <v>3454</v>
      </c>
      <c r="B232" s="1581"/>
      <c r="C232" s="1218" t="s">
        <v>3453</v>
      </c>
      <c r="J232" s="794"/>
      <c r="K232" s="794"/>
      <c r="L232" s="794"/>
      <c r="M232" s="794"/>
    </row>
    <row r="233" spans="1:13" s="1219" customFormat="1" ht="26.15" customHeight="1" x14ac:dyDescent="0.35">
      <c r="A233" s="1582" t="s">
        <v>3455</v>
      </c>
      <c r="B233" s="1582"/>
      <c r="C233" s="1198" t="s">
        <v>3258</v>
      </c>
      <c r="J233" s="794"/>
      <c r="K233" s="794"/>
      <c r="L233" s="794"/>
      <c r="M233" s="794"/>
    </row>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row r="672" ht="14.25" customHeight="1" x14ac:dyDescent="0.35"/>
    <row r="673" ht="14.25" customHeight="1" x14ac:dyDescent="0.35"/>
    <row r="674" ht="14.25" customHeight="1" x14ac:dyDescent="0.35"/>
    <row r="675" ht="14.25" customHeight="1" x14ac:dyDescent="0.35"/>
    <row r="676" ht="14.25" customHeight="1" x14ac:dyDescent="0.35"/>
    <row r="677" ht="14.25" customHeight="1" x14ac:dyDescent="0.35"/>
    <row r="678" ht="14.25" customHeight="1" x14ac:dyDescent="0.35"/>
    <row r="679" ht="14.25" customHeight="1" x14ac:dyDescent="0.35"/>
    <row r="680" ht="14.25" customHeight="1" x14ac:dyDescent="0.35"/>
    <row r="681" ht="14.25" customHeight="1" x14ac:dyDescent="0.35"/>
    <row r="682" ht="14.25" customHeight="1" x14ac:dyDescent="0.35"/>
    <row r="683" ht="14.25" customHeight="1" x14ac:dyDescent="0.35"/>
    <row r="684" ht="14.25" customHeight="1" x14ac:dyDescent="0.35"/>
    <row r="685" ht="14.25" customHeight="1" x14ac:dyDescent="0.35"/>
    <row r="686" ht="14.25" customHeight="1" x14ac:dyDescent="0.35"/>
    <row r="687" ht="14.25" customHeight="1" x14ac:dyDescent="0.35"/>
    <row r="688" ht="14.25" customHeight="1" x14ac:dyDescent="0.35"/>
    <row r="689" ht="14.25" customHeight="1" x14ac:dyDescent="0.35"/>
    <row r="690" ht="14.25" customHeight="1" x14ac:dyDescent="0.35"/>
    <row r="691" ht="14.25" customHeight="1" x14ac:dyDescent="0.35"/>
  </sheetData>
  <mergeCells count="87">
    <mergeCell ref="A231:B231"/>
    <mergeCell ref="A232:B232"/>
    <mergeCell ref="A233:B233"/>
    <mergeCell ref="A230:B230"/>
    <mergeCell ref="A229:C229"/>
    <mergeCell ref="A204:A227"/>
    <mergeCell ref="B204:B213"/>
    <mergeCell ref="B214:B219"/>
    <mergeCell ref="B220:B227"/>
    <mergeCell ref="B200:M200"/>
    <mergeCell ref="C201:C203"/>
    <mergeCell ref="D201:D203"/>
    <mergeCell ref="E201:I201"/>
    <mergeCell ref="J201:M201"/>
    <mergeCell ref="B202:B203"/>
    <mergeCell ref="G202:G203"/>
    <mergeCell ref="H202:H203"/>
    <mergeCell ref="I202:I203"/>
    <mergeCell ref="B16:M16"/>
    <mergeCell ref="C17:C19"/>
    <mergeCell ref="D17:D19"/>
    <mergeCell ref="E17:I17"/>
    <mergeCell ref="J17:M17"/>
    <mergeCell ref="B18:B19"/>
    <mergeCell ref="G18:G19"/>
    <mergeCell ref="H18:H19"/>
    <mergeCell ref="I18:I19"/>
    <mergeCell ref="B65:M65"/>
    <mergeCell ref="C66:C68"/>
    <mergeCell ref="D66:D68"/>
    <mergeCell ref="A20:A64"/>
    <mergeCell ref="B20:B23"/>
    <mergeCell ref="B24:B31"/>
    <mergeCell ref="B32:B39"/>
    <mergeCell ref="B40:B43"/>
    <mergeCell ref="B44:B50"/>
    <mergeCell ref="B51:B53"/>
    <mergeCell ref="B54:B58"/>
    <mergeCell ref="B59:B64"/>
    <mergeCell ref="E66:I66"/>
    <mergeCell ref="J66:M66"/>
    <mergeCell ref="B67:B68"/>
    <mergeCell ref="G67:G68"/>
    <mergeCell ref="H67:H68"/>
    <mergeCell ref="I67:I68"/>
    <mergeCell ref="A69:A121"/>
    <mergeCell ref="B69:B81"/>
    <mergeCell ref="B82:B84"/>
    <mergeCell ref="B85:B88"/>
    <mergeCell ref="B89:B92"/>
    <mergeCell ref="B93:B100"/>
    <mergeCell ref="B101:B107"/>
    <mergeCell ref="B108:B109"/>
    <mergeCell ref="B110:B113"/>
    <mergeCell ref="B114:B116"/>
    <mergeCell ref="B117:B121"/>
    <mergeCell ref="B122:M122"/>
    <mergeCell ref="C123:C125"/>
    <mergeCell ref="D123:D125"/>
    <mergeCell ref="E123:I123"/>
    <mergeCell ref="J123:M123"/>
    <mergeCell ref="B124:B125"/>
    <mergeCell ref="G124:G125"/>
    <mergeCell ref="H124:H125"/>
    <mergeCell ref="I124:I125"/>
    <mergeCell ref="A126:A165"/>
    <mergeCell ref="B126:B134"/>
    <mergeCell ref="B135:B145"/>
    <mergeCell ref="B146:B152"/>
    <mergeCell ref="B153:B160"/>
    <mergeCell ref="B161:B165"/>
    <mergeCell ref="B166:M166"/>
    <mergeCell ref="C167:C169"/>
    <mergeCell ref="D167:D169"/>
    <mergeCell ref="E167:I167"/>
    <mergeCell ref="J167:M167"/>
    <mergeCell ref="B168:B169"/>
    <mergeCell ref="G168:G169"/>
    <mergeCell ref="H168:H169"/>
    <mergeCell ref="I168:I169"/>
    <mergeCell ref="A170:A199"/>
    <mergeCell ref="B170:B175"/>
    <mergeCell ref="B176:B180"/>
    <mergeCell ref="B181:B186"/>
    <mergeCell ref="B187:B192"/>
    <mergeCell ref="B193:B194"/>
    <mergeCell ref="B195:B199"/>
  </mergeCells>
  <dataValidations count="2">
    <dataValidation type="decimal" allowBlank="1" showInputMessage="1" showErrorMessage="1" sqref="K176:M192 K195:M199">
      <formula1>0</formula1>
      <formula2>1000</formula2>
    </dataValidation>
    <dataValidation allowBlank="1" showErrorMessage="1" prompt="Escriba el nombre del cuerpo de agua al cual pertenece el sitio" sqref="C212:C213"/>
  </dataValidations>
  <hyperlinks>
    <hyperlink ref="G1" location="'HM 1.3.2.a.1'!A1" display="Ver metadato"/>
    <hyperlink ref="A1" location="'C1'!A1" display="Regresar"/>
  </hyperlinks>
  <pageMargins left="0.7" right="0.7" top="0.75" bottom="0.75" header="0.3" footer="0.3"/>
  <pageSetup orientation="portrait" horizontalDpi="90" verticalDpi="90"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8">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7" width="24.816406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15.5" x14ac:dyDescent="0.35">
      <c r="A7" s="403"/>
      <c r="B7" s="1513"/>
      <c r="C7" s="1514"/>
      <c r="D7" s="1514"/>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5"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5" t="s">
        <v>3128</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88"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s="462" customFormat="1" ht="46.5" x14ac:dyDescent="0.35">
      <c r="A11" s="461"/>
      <c r="B11" s="1589"/>
      <c r="C11" s="672" t="s">
        <v>317</v>
      </c>
      <c r="D11" s="672" t="s">
        <v>329</v>
      </c>
      <c r="E11" s="672" t="s">
        <v>97</v>
      </c>
      <c r="F11" s="672" t="s">
        <v>2467</v>
      </c>
      <c r="G11" s="672" t="s">
        <v>2468</v>
      </c>
      <c r="H11" s="461"/>
      <c r="I11" s="461"/>
      <c r="J11" s="461"/>
      <c r="K11" s="461"/>
      <c r="L11" s="461"/>
      <c r="M11" s="461"/>
      <c r="N11" s="461"/>
      <c r="O11" s="461"/>
      <c r="P11" s="461"/>
      <c r="Q11" s="461"/>
      <c r="R11" s="461"/>
      <c r="S11" s="461"/>
      <c r="T11" s="461"/>
      <c r="U11" s="461"/>
      <c r="V11" s="461"/>
      <c r="W11" s="461"/>
      <c r="X11" s="461"/>
      <c r="Y11" s="461"/>
      <c r="Z11" s="461"/>
    </row>
    <row r="12" spans="1:26" ht="17.25" customHeight="1" x14ac:dyDescent="0.35">
      <c r="A12" s="403"/>
      <c r="B12" s="1589"/>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0"/>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5"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5"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57.75" customHeight="1" x14ac:dyDescent="0.35">
      <c r="A16" s="403"/>
      <c r="B16" s="460" t="s">
        <v>277</v>
      </c>
      <c r="C16" s="1591" t="s">
        <v>3457</v>
      </c>
      <c r="D16" s="1592"/>
      <c r="E16" s="1592"/>
      <c r="F16" s="1592"/>
      <c r="G16" s="1593"/>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5"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5"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5"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5"/>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98.5" customHeight="1" x14ac:dyDescent="0.35">
      <c r="A21" s="403"/>
      <c r="B21" s="460" t="s">
        <v>283</v>
      </c>
      <c r="C21" s="463" t="s">
        <v>1304</v>
      </c>
      <c r="D21" s="464" t="s">
        <v>1305</v>
      </c>
      <c r="E21" s="1591"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5"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5"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7"/>
      <c r="C24" s="1514"/>
      <c r="D24" s="1514"/>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8" t="s">
        <v>287</v>
      </c>
      <c r="C25" s="1511"/>
      <c r="D25" s="1511"/>
      <c r="E25" s="1511"/>
      <c r="F25" s="1511"/>
      <c r="G25" s="1511"/>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5"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5"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5"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9"/>
      <c r="C31" s="1514"/>
      <c r="D31" s="1514"/>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8" t="s">
        <v>295</v>
      </c>
      <c r="C32" s="1511"/>
      <c r="D32" s="1511"/>
      <c r="E32" s="1511"/>
      <c r="F32" s="1511"/>
      <c r="G32" s="1511"/>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7"/>
      <c r="C33" s="1514"/>
      <c r="D33" s="1514"/>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5"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5"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5"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5"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600"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5"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9"/>
      <c r="C40" s="1514"/>
      <c r="D40" s="1514"/>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8" t="s">
        <v>302</v>
      </c>
      <c r="C41" s="1511"/>
      <c r="D41" s="1511"/>
      <c r="E41" s="1511"/>
      <c r="F41" s="1511"/>
      <c r="G41" s="1511"/>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5"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5"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5"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8" t="s">
        <v>306</v>
      </c>
      <c r="C47" s="1511"/>
      <c r="D47" s="1511"/>
      <c r="E47" s="1511"/>
      <c r="F47" s="1511"/>
      <c r="G47" s="1511"/>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91"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91"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91"/>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91"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91"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91"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91"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91"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601"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1.3.2.a.1'!Tipodeproducto</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a.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9"/>
  <dimension ref="A1:M694"/>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0" width="12.453125" style="688" customWidth="1"/>
    <col min="11" max="13" width="10.81640625" style="688" customWidth="1"/>
    <col min="14" max="22" width="10.81640625" style="660" customWidth="1"/>
    <col min="23" max="16384" width="14.453125" style="660"/>
  </cols>
  <sheetData>
    <row r="1" spans="1:13" s="673" customFormat="1" ht="18.649999999999999" customHeight="1" x14ac:dyDescent="0.35">
      <c r="A1" s="656" t="s">
        <v>32</v>
      </c>
      <c r="G1" s="656" t="s">
        <v>61</v>
      </c>
      <c r="J1" s="687"/>
      <c r="K1" s="687"/>
      <c r="L1" s="687"/>
      <c r="M1" s="687"/>
    </row>
    <row r="2" spans="1:13" ht="14.25" customHeight="1" x14ac:dyDescent="0.35">
      <c r="B2" s="21" t="s">
        <v>5115</v>
      </c>
      <c r="C2" s="310"/>
    </row>
    <row r="3" spans="1:13" ht="14.25" customHeight="1" x14ac:dyDescent="0.35">
      <c r="B3" s="310" t="s">
        <v>5</v>
      </c>
      <c r="C3" s="310"/>
      <c r="H3" s="310"/>
      <c r="I3" s="310"/>
    </row>
    <row r="4" spans="1:13" ht="14.25" customHeight="1" x14ac:dyDescent="0.35">
      <c r="B4" s="310" t="s">
        <v>329</v>
      </c>
      <c r="C4" s="310"/>
      <c r="I4" s="310"/>
    </row>
    <row r="5" spans="1:13" ht="14.25" customHeight="1" x14ac:dyDescent="0.35">
      <c r="B5" s="310" t="s">
        <v>97</v>
      </c>
      <c r="C5" s="310"/>
    </row>
    <row r="6" spans="1:13" ht="14.25" customHeight="1" x14ac:dyDescent="0.35">
      <c r="B6" s="87" t="s">
        <v>3468</v>
      </c>
      <c r="C6" s="310"/>
    </row>
    <row r="7" spans="1:13" ht="14.25" customHeight="1" x14ac:dyDescent="0.35">
      <c r="B7" s="87" t="s">
        <v>3469</v>
      </c>
      <c r="C7" s="310"/>
    </row>
    <row r="8" spans="1:13" ht="14.25" customHeight="1" x14ac:dyDescent="0.35">
      <c r="B8" s="310"/>
      <c r="C8" s="310"/>
    </row>
    <row r="9" spans="1:13" ht="14.25" customHeight="1" x14ac:dyDescent="0.35">
      <c r="B9" s="310" t="s">
        <v>1528</v>
      </c>
      <c r="C9" s="310"/>
    </row>
    <row r="10" spans="1:13" ht="14.25" customHeight="1" x14ac:dyDescent="0.35">
      <c r="B10" s="310"/>
      <c r="C10" s="310"/>
    </row>
    <row r="11" spans="1:13" ht="14.25" customHeight="1" x14ac:dyDescent="0.35">
      <c r="B11" s="676"/>
      <c r="C11" s="346"/>
      <c r="D11" s="676"/>
    </row>
    <row r="12" spans="1:13" ht="14.25" customHeight="1" x14ac:dyDescent="0.35">
      <c r="B12" s="134" t="s">
        <v>3470</v>
      </c>
    </row>
    <row r="13" spans="1:13" ht="14.25" customHeight="1" x14ac:dyDescent="0.35">
      <c r="B13" s="310" t="s">
        <v>1705</v>
      </c>
      <c r="C13" s="677"/>
      <c r="D13" s="677"/>
      <c r="E13" s="677"/>
      <c r="F13" s="677"/>
      <c r="G13" s="677"/>
      <c r="H13" s="677"/>
      <c r="I13" s="677"/>
      <c r="J13" s="689"/>
      <c r="K13" s="689"/>
      <c r="L13" s="689"/>
      <c r="M13" s="689"/>
    </row>
    <row r="14" spans="1:13" ht="14.25" customHeight="1" x14ac:dyDescent="0.35">
      <c r="A14" s="13"/>
      <c r="B14" s="1552" t="s">
        <v>1861</v>
      </c>
      <c r="C14" s="1552"/>
      <c r="D14" s="1552"/>
      <c r="E14" s="1552"/>
      <c r="F14" s="1552"/>
      <c r="G14" s="1552"/>
      <c r="H14" s="1552"/>
      <c r="I14" s="1552"/>
      <c r="J14" s="1552"/>
      <c r="K14" s="1552"/>
      <c r="L14" s="1552"/>
      <c r="M14" s="1552"/>
    </row>
    <row r="15" spans="1:13" ht="14.25" customHeight="1" x14ac:dyDescent="0.35">
      <c r="A15" s="13"/>
      <c r="B15" s="768"/>
      <c r="C15" s="1553" t="s">
        <v>104</v>
      </c>
      <c r="D15" s="1553" t="s">
        <v>105</v>
      </c>
      <c r="E15" s="1555" t="s">
        <v>106</v>
      </c>
      <c r="F15" s="1555"/>
      <c r="G15" s="1555"/>
      <c r="H15" s="1555"/>
      <c r="I15" s="1555"/>
      <c r="J15" s="1555" t="s">
        <v>108</v>
      </c>
      <c r="K15" s="1555"/>
      <c r="L15" s="1555"/>
      <c r="M15" s="1555"/>
    </row>
    <row r="16" spans="1:13" ht="14.25" customHeight="1" x14ac:dyDescent="0.35">
      <c r="A16" s="749"/>
      <c r="B16" s="1556" t="s">
        <v>113</v>
      </c>
      <c r="C16" s="1553"/>
      <c r="D16" s="1553"/>
      <c r="E16" s="739" t="s">
        <v>114</v>
      </c>
      <c r="F16" s="739" t="s">
        <v>115</v>
      </c>
      <c r="G16" s="1558" t="s">
        <v>39</v>
      </c>
      <c r="H16" s="1558" t="s">
        <v>64</v>
      </c>
      <c r="I16" s="1558" t="s">
        <v>116</v>
      </c>
      <c r="J16" s="739" t="s">
        <v>122</v>
      </c>
      <c r="K16" s="739" t="s">
        <v>124</v>
      </c>
      <c r="L16" s="739" t="s">
        <v>124</v>
      </c>
      <c r="M16" s="739" t="s">
        <v>124</v>
      </c>
    </row>
    <row r="17" spans="1:13" ht="14.25" customHeight="1" x14ac:dyDescent="0.35">
      <c r="A17" s="13"/>
      <c r="B17" s="1557"/>
      <c r="C17" s="1554"/>
      <c r="D17" s="1554"/>
      <c r="E17" s="578" t="s">
        <v>134</v>
      </c>
      <c r="F17" s="578" t="s">
        <v>134</v>
      </c>
      <c r="G17" s="1554"/>
      <c r="H17" s="1554"/>
      <c r="I17" s="1554"/>
      <c r="J17" s="741" t="s">
        <v>136</v>
      </c>
      <c r="K17" s="741" t="s">
        <v>137</v>
      </c>
      <c r="L17" s="741" t="s">
        <v>138</v>
      </c>
      <c r="M17" s="741" t="s">
        <v>139</v>
      </c>
    </row>
    <row r="18" spans="1:13" ht="14.25" customHeight="1" x14ac:dyDescent="0.35">
      <c r="A18" s="1540" t="s">
        <v>3257</v>
      </c>
      <c r="B18" s="1567" t="s">
        <v>140</v>
      </c>
      <c r="C18" s="769" t="s">
        <v>141</v>
      </c>
      <c r="D18" s="769" t="s">
        <v>142</v>
      </c>
      <c r="E18" s="770">
        <v>478577</v>
      </c>
      <c r="F18" s="770">
        <v>1053258</v>
      </c>
      <c r="G18" s="770" t="s">
        <v>38</v>
      </c>
      <c r="H18" s="770" t="s">
        <v>75</v>
      </c>
      <c r="I18" s="770" t="s">
        <v>75</v>
      </c>
      <c r="J18" s="772">
        <v>2.9</v>
      </c>
      <c r="K18" s="772">
        <v>2.9</v>
      </c>
      <c r="L18" s="772">
        <v>2.9</v>
      </c>
      <c r="M18" s="772">
        <v>2.9</v>
      </c>
    </row>
    <row r="19" spans="1:13" ht="14.25" customHeight="1" x14ac:dyDescent="0.35">
      <c r="A19" s="1547"/>
      <c r="B19" s="1567"/>
      <c r="C19" s="769" t="s">
        <v>141</v>
      </c>
      <c r="D19" s="769" t="s">
        <v>143</v>
      </c>
      <c r="E19" s="770">
        <v>475877</v>
      </c>
      <c r="F19" s="770">
        <v>1051840</v>
      </c>
      <c r="G19" s="770" t="s">
        <v>38</v>
      </c>
      <c r="H19" s="770" t="s">
        <v>75</v>
      </c>
      <c r="I19" s="770" t="s">
        <v>75</v>
      </c>
      <c r="J19" s="772">
        <v>2.9</v>
      </c>
      <c r="K19" s="772">
        <v>2.9</v>
      </c>
      <c r="L19" s="772">
        <v>2.9</v>
      </c>
      <c r="M19" s="772">
        <v>2.9</v>
      </c>
    </row>
    <row r="20" spans="1:13" ht="14.25" customHeight="1" x14ac:dyDescent="0.35">
      <c r="A20" s="1547"/>
      <c r="B20" s="1567"/>
      <c r="C20" s="769" t="s">
        <v>144</v>
      </c>
      <c r="D20" s="769" t="s">
        <v>145</v>
      </c>
      <c r="E20" s="770">
        <v>489634</v>
      </c>
      <c r="F20" s="770">
        <v>1051066</v>
      </c>
      <c r="G20" s="770" t="s">
        <v>38</v>
      </c>
      <c r="H20" s="770" t="s">
        <v>73</v>
      </c>
      <c r="I20" s="770" t="s">
        <v>146</v>
      </c>
      <c r="J20" s="772">
        <v>2.9</v>
      </c>
      <c r="K20" s="772">
        <v>2.9</v>
      </c>
      <c r="L20" s="772">
        <v>2.9</v>
      </c>
      <c r="M20" s="772">
        <v>2.9</v>
      </c>
    </row>
    <row r="21" spans="1:13" ht="14.25" customHeight="1" x14ac:dyDescent="0.35">
      <c r="A21" s="1547"/>
      <c r="B21" s="1567"/>
      <c r="C21" s="769" t="s">
        <v>144</v>
      </c>
      <c r="D21" s="769" t="s">
        <v>147</v>
      </c>
      <c r="E21" s="770">
        <v>480470</v>
      </c>
      <c r="F21" s="770">
        <v>1046523</v>
      </c>
      <c r="G21" s="770" t="s">
        <v>38</v>
      </c>
      <c r="H21" s="770" t="s">
        <v>73</v>
      </c>
      <c r="I21" s="770" t="s">
        <v>74</v>
      </c>
      <c r="J21" s="772">
        <v>2.9</v>
      </c>
      <c r="K21" s="772">
        <v>13</v>
      </c>
      <c r="L21" s="772">
        <v>2.9</v>
      </c>
      <c r="M21" s="772">
        <v>2.9</v>
      </c>
    </row>
    <row r="22" spans="1:13" ht="14.25" customHeight="1" x14ac:dyDescent="0.35">
      <c r="A22" s="1547"/>
      <c r="B22" s="1568" t="s">
        <v>148</v>
      </c>
      <c r="C22" s="773" t="s">
        <v>149</v>
      </c>
      <c r="D22" s="773" t="s">
        <v>150</v>
      </c>
      <c r="E22" s="774">
        <v>430273</v>
      </c>
      <c r="F22" s="774">
        <v>1074425</v>
      </c>
      <c r="G22" s="774" t="s">
        <v>38</v>
      </c>
      <c r="H22" s="774" t="s">
        <v>76</v>
      </c>
      <c r="I22" s="774" t="s">
        <v>82</v>
      </c>
      <c r="J22" s="775">
        <v>2.9</v>
      </c>
      <c r="K22" s="775">
        <v>2.9</v>
      </c>
      <c r="L22" s="775">
        <v>2.9</v>
      </c>
      <c r="M22" s="775">
        <v>2.9</v>
      </c>
    </row>
    <row r="23" spans="1:13" ht="14.25" customHeight="1" x14ac:dyDescent="0.35">
      <c r="A23" s="1547"/>
      <c r="B23" s="1568"/>
      <c r="C23" s="773" t="s">
        <v>151</v>
      </c>
      <c r="D23" s="773" t="s">
        <v>152</v>
      </c>
      <c r="E23" s="774">
        <v>431757</v>
      </c>
      <c r="F23" s="774">
        <v>1064259</v>
      </c>
      <c r="G23" s="774" t="s">
        <v>38</v>
      </c>
      <c r="H23" s="774" t="s">
        <v>76</v>
      </c>
      <c r="I23" s="774" t="s">
        <v>153</v>
      </c>
      <c r="J23" s="775">
        <v>2.9</v>
      </c>
      <c r="K23" s="775">
        <v>10.199999999999999</v>
      </c>
      <c r="L23" s="775">
        <v>2.9</v>
      </c>
      <c r="M23" s="775">
        <v>2.9</v>
      </c>
    </row>
    <row r="24" spans="1:13" ht="14.25" customHeight="1" x14ac:dyDescent="0.35">
      <c r="A24" s="1547"/>
      <c r="B24" s="1568"/>
      <c r="C24" s="773" t="s">
        <v>154</v>
      </c>
      <c r="D24" s="773" t="s">
        <v>155</v>
      </c>
      <c r="E24" s="774">
        <v>442810</v>
      </c>
      <c r="F24" s="774">
        <v>1064763</v>
      </c>
      <c r="G24" s="774" t="s">
        <v>36</v>
      </c>
      <c r="H24" s="774" t="s">
        <v>156</v>
      </c>
      <c r="I24" s="774" t="s">
        <v>157</v>
      </c>
      <c r="J24" s="775">
        <v>2.9</v>
      </c>
      <c r="K24" s="775">
        <v>18</v>
      </c>
      <c r="L24" s="775">
        <v>2.9</v>
      </c>
      <c r="M24" s="775">
        <v>2.9</v>
      </c>
    </row>
    <row r="25" spans="1:13" ht="14.25" customHeight="1" x14ac:dyDescent="0.35">
      <c r="A25" s="1547"/>
      <c r="B25" s="1568"/>
      <c r="C25" s="773" t="s">
        <v>158</v>
      </c>
      <c r="D25" s="773" t="s">
        <v>159</v>
      </c>
      <c r="E25" s="774">
        <v>446879</v>
      </c>
      <c r="F25" s="774">
        <v>1064096</v>
      </c>
      <c r="G25" s="774" t="s">
        <v>38</v>
      </c>
      <c r="H25" s="774" t="s">
        <v>69</v>
      </c>
      <c r="I25" s="774" t="s">
        <v>160</v>
      </c>
      <c r="J25" s="775">
        <v>2.9</v>
      </c>
      <c r="K25" s="775">
        <v>2.9</v>
      </c>
      <c r="L25" s="775">
        <v>2.9</v>
      </c>
      <c r="M25" s="775">
        <v>2.9</v>
      </c>
    </row>
    <row r="26" spans="1:13" ht="14.25" customHeight="1" x14ac:dyDescent="0.35">
      <c r="A26" s="1547"/>
      <c r="B26" s="1568"/>
      <c r="C26" s="773" t="s">
        <v>158</v>
      </c>
      <c r="D26" s="773" t="s">
        <v>161</v>
      </c>
      <c r="E26" s="774">
        <v>442563</v>
      </c>
      <c r="F26" s="774">
        <v>1058628</v>
      </c>
      <c r="G26" s="774" t="s">
        <v>38</v>
      </c>
      <c r="H26" s="774" t="s">
        <v>75</v>
      </c>
      <c r="I26" s="774" t="s">
        <v>75</v>
      </c>
      <c r="J26" s="775">
        <v>2.9</v>
      </c>
      <c r="K26" s="775">
        <v>2.9</v>
      </c>
      <c r="L26" s="775">
        <v>2.9</v>
      </c>
      <c r="M26" s="775">
        <v>2.9</v>
      </c>
    </row>
    <row r="27" spans="1:13" ht="14.25" customHeight="1" x14ac:dyDescent="0.35">
      <c r="A27" s="1547"/>
      <c r="B27" s="1568"/>
      <c r="C27" s="773" t="s">
        <v>162</v>
      </c>
      <c r="D27" s="773" t="s">
        <v>163</v>
      </c>
      <c r="E27" s="774">
        <v>441801</v>
      </c>
      <c r="F27" s="774">
        <v>1058697</v>
      </c>
      <c r="G27" s="774" t="s">
        <v>38</v>
      </c>
      <c r="H27" s="774" t="s">
        <v>75</v>
      </c>
      <c r="I27" s="774" t="s">
        <v>75</v>
      </c>
      <c r="J27" s="775">
        <v>2.9</v>
      </c>
      <c r="K27" s="775">
        <v>25</v>
      </c>
      <c r="L27" s="775">
        <v>2.9</v>
      </c>
      <c r="M27" s="775">
        <v>2.9</v>
      </c>
    </row>
    <row r="28" spans="1:13" ht="14.25" customHeight="1" x14ac:dyDescent="0.35">
      <c r="A28" s="1547"/>
      <c r="B28" s="1568"/>
      <c r="C28" s="773" t="s">
        <v>158</v>
      </c>
      <c r="D28" s="773" t="s">
        <v>164</v>
      </c>
      <c r="E28" s="774">
        <v>454785</v>
      </c>
      <c r="F28" s="774">
        <v>1059635</v>
      </c>
      <c r="G28" s="774" t="s">
        <v>35</v>
      </c>
      <c r="H28" s="774" t="s">
        <v>69</v>
      </c>
      <c r="I28" s="774" t="s">
        <v>160</v>
      </c>
      <c r="J28" s="775">
        <v>2.9</v>
      </c>
      <c r="K28" s="775">
        <v>2.9</v>
      </c>
      <c r="L28" s="775">
        <v>2.9</v>
      </c>
      <c r="M28" s="775">
        <v>2.9</v>
      </c>
    </row>
    <row r="29" spans="1:13" ht="14.25" customHeight="1" x14ac:dyDescent="0.35">
      <c r="A29" s="1547"/>
      <c r="B29" s="1568"/>
      <c r="C29" s="773" t="s">
        <v>165</v>
      </c>
      <c r="D29" s="773" t="s">
        <v>166</v>
      </c>
      <c r="E29" s="774">
        <v>458078</v>
      </c>
      <c r="F29" s="774">
        <v>1069926</v>
      </c>
      <c r="G29" s="774" t="s">
        <v>35</v>
      </c>
      <c r="H29" s="774" t="s">
        <v>69</v>
      </c>
      <c r="I29" s="774" t="s">
        <v>160</v>
      </c>
      <c r="J29" s="775">
        <v>2.9</v>
      </c>
      <c r="K29" s="775">
        <v>2.9</v>
      </c>
      <c r="L29" s="775">
        <v>2.9</v>
      </c>
      <c r="M29" s="775">
        <v>2.9</v>
      </c>
    </row>
    <row r="30" spans="1:13" ht="14.25" customHeight="1" x14ac:dyDescent="0.35">
      <c r="A30" s="1547"/>
      <c r="B30" s="1569" t="s">
        <v>82</v>
      </c>
      <c r="C30" s="776" t="s">
        <v>167</v>
      </c>
      <c r="D30" s="776" t="s">
        <v>168</v>
      </c>
      <c r="E30" s="777">
        <v>505940</v>
      </c>
      <c r="F30" s="777">
        <v>1104290</v>
      </c>
      <c r="G30" s="777" t="s">
        <v>35</v>
      </c>
      <c r="H30" s="777" t="s">
        <v>169</v>
      </c>
      <c r="I30" s="777" t="s">
        <v>170</v>
      </c>
      <c r="J30" s="778"/>
      <c r="K30" s="778"/>
      <c r="L30" s="778">
        <v>3</v>
      </c>
      <c r="M30" s="778">
        <v>1</v>
      </c>
    </row>
    <row r="31" spans="1:13" ht="14.25" customHeight="1" x14ac:dyDescent="0.35">
      <c r="A31" s="1547"/>
      <c r="B31" s="1569"/>
      <c r="C31" s="776" t="s">
        <v>167</v>
      </c>
      <c r="D31" s="776" t="s">
        <v>171</v>
      </c>
      <c r="E31" s="777">
        <v>499343</v>
      </c>
      <c r="F31" s="777">
        <v>1103594</v>
      </c>
      <c r="G31" s="777" t="s">
        <v>35</v>
      </c>
      <c r="H31" s="777" t="s">
        <v>169</v>
      </c>
      <c r="I31" s="777" t="s">
        <v>65</v>
      </c>
      <c r="J31" s="778"/>
      <c r="K31" s="778"/>
      <c r="L31" s="778">
        <v>3</v>
      </c>
      <c r="M31" s="778">
        <v>1</v>
      </c>
    </row>
    <row r="32" spans="1:13" ht="14.25" customHeight="1" x14ac:dyDescent="0.35">
      <c r="A32" s="1547"/>
      <c r="B32" s="1569"/>
      <c r="C32" s="776" t="s">
        <v>167</v>
      </c>
      <c r="D32" s="776" t="s">
        <v>172</v>
      </c>
      <c r="E32" s="777">
        <v>491495</v>
      </c>
      <c r="F32" s="777">
        <v>1102221</v>
      </c>
      <c r="G32" s="777" t="s">
        <v>35</v>
      </c>
      <c r="H32" s="777" t="s">
        <v>173</v>
      </c>
      <c r="I32" s="777" t="s">
        <v>67</v>
      </c>
      <c r="J32" s="778"/>
      <c r="K32" s="778"/>
      <c r="L32" s="778">
        <v>3</v>
      </c>
      <c r="M32" s="778">
        <v>0</v>
      </c>
    </row>
    <row r="33" spans="1:13" ht="14.25" customHeight="1" x14ac:dyDescent="0.35">
      <c r="A33" s="1547"/>
      <c r="B33" s="1569"/>
      <c r="C33" s="776" t="s">
        <v>167</v>
      </c>
      <c r="D33" s="776" t="s">
        <v>174</v>
      </c>
      <c r="E33" s="777">
        <v>480338</v>
      </c>
      <c r="F33" s="777">
        <v>1102283</v>
      </c>
      <c r="G33" s="777" t="s">
        <v>37</v>
      </c>
      <c r="H33" s="777" t="s">
        <v>175</v>
      </c>
      <c r="I33" s="777" t="s">
        <v>176</v>
      </c>
      <c r="J33" s="778"/>
      <c r="K33" s="778"/>
      <c r="L33" s="778">
        <v>24</v>
      </c>
      <c r="M33" s="778">
        <v>20</v>
      </c>
    </row>
    <row r="34" spans="1:13" ht="14.25" customHeight="1" x14ac:dyDescent="0.35">
      <c r="A34" s="1547"/>
      <c r="B34" s="1569"/>
      <c r="C34" s="776" t="s">
        <v>167</v>
      </c>
      <c r="D34" s="776" t="s">
        <v>177</v>
      </c>
      <c r="E34" s="777">
        <v>470780</v>
      </c>
      <c r="F34" s="777">
        <v>1098167</v>
      </c>
      <c r="G34" s="777" t="s">
        <v>37</v>
      </c>
      <c r="H34" s="777" t="s">
        <v>178</v>
      </c>
      <c r="I34" s="777" t="s">
        <v>179</v>
      </c>
      <c r="J34" s="778"/>
      <c r="K34" s="778"/>
      <c r="L34" s="778">
        <v>24</v>
      </c>
      <c r="M34" s="778">
        <v>15</v>
      </c>
    </row>
    <row r="35" spans="1:13" ht="14.25" customHeight="1" x14ac:dyDescent="0.35">
      <c r="A35" s="1547"/>
      <c r="B35" s="1569"/>
      <c r="C35" s="776" t="s">
        <v>180</v>
      </c>
      <c r="D35" s="776" t="s">
        <v>181</v>
      </c>
      <c r="E35" s="777">
        <v>450165</v>
      </c>
      <c r="F35" s="777">
        <v>1097109</v>
      </c>
      <c r="G35" s="777" t="s">
        <v>36</v>
      </c>
      <c r="H35" s="777" t="s">
        <v>36</v>
      </c>
      <c r="I35" s="777" t="s">
        <v>182</v>
      </c>
      <c r="J35" s="778"/>
      <c r="K35" s="778"/>
      <c r="L35" s="778">
        <v>3</v>
      </c>
      <c r="M35" s="778">
        <v>17</v>
      </c>
    </row>
    <row r="36" spans="1:13" ht="14.25" customHeight="1" x14ac:dyDescent="0.35">
      <c r="A36" s="1547"/>
      <c r="B36" s="1569"/>
      <c r="C36" s="776" t="s">
        <v>183</v>
      </c>
      <c r="D36" s="776" t="s">
        <v>184</v>
      </c>
      <c r="E36" s="777">
        <v>461417</v>
      </c>
      <c r="F36" s="777">
        <v>1102524</v>
      </c>
      <c r="G36" s="777" t="s">
        <v>36</v>
      </c>
      <c r="H36" s="777" t="s">
        <v>68</v>
      </c>
      <c r="I36" s="777" t="s">
        <v>185</v>
      </c>
      <c r="J36" s="778"/>
      <c r="K36" s="778"/>
      <c r="L36" s="778">
        <v>0</v>
      </c>
      <c r="M36" s="778">
        <v>3</v>
      </c>
    </row>
    <row r="37" spans="1:13" ht="14.25" customHeight="1" x14ac:dyDescent="0.35">
      <c r="A37" s="1547"/>
      <c r="B37" s="1569"/>
      <c r="C37" s="776" t="s">
        <v>180</v>
      </c>
      <c r="D37" s="776" t="s">
        <v>186</v>
      </c>
      <c r="E37" s="777">
        <v>442305</v>
      </c>
      <c r="F37" s="777">
        <v>1092780</v>
      </c>
      <c r="G37" s="777" t="s">
        <v>36</v>
      </c>
      <c r="H37" s="777" t="s">
        <v>187</v>
      </c>
      <c r="I37" s="777" t="s">
        <v>187</v>
      </c>
      <c r="J37" s="778"/>
      <c r="K37" s="778"/>
      <c r="L37" s="778">
        <v>3</v>
      </c>
      <c r="M37" s="778">
        <v>8</v>
      </c>
    </row>
    <row r="38" spans="1:13" ht="14.25" customHeight="1" x14ac:dyDescent="0.35">
      <c r="A38" s="1547"/>
      <c r="B38" s="1568" t="s">
        <v>188</v>
      </c>
      <c r="C38" s="773" t="s">
        <v>84</v>
      </c>
      <c r="D38" s="773" t="s">
        <v>189</v>
      </c>
      <c r="E38" s="774">
        <v>494958</v>
      </c>
      <c r="F38" s="774">
        <v>1049620</v>
      </c>
      <c r="G38" s="774" t="s">
        <v>38</v>
      </c>
      <c r="H38" s="774" t="s">
        <v>73</v>
      </c>
      <c r="I38" s="774" t="s">
        <v>74</v>
      </c>
      <c r="J38" s="775"/>
      <c r="K38" s="775"/>
      <c r="L38" s="775">
        <v>0.1</v>
      </c>
      <c r="M38" s="775">
        <v>3</v>
      </c>
    </row>
    <row r="39" spans="1:13" ht="14.25" customHeight="1" x14ac:dyDescent="0.35">
      <c r="A39" s="1547"/>
      <c r="B39" s="1568"/>
      <c r="C39" s="773" t="s">
        <v>84</v>
      </c>
      <c r="D39" s="773" t="s">
        <v>190</v>
      </c>
      <c r="E39" s="774">
        <v>492323</v>
      </c>
      <c r="F39" s="774">
        <v>1046307</v>
      </c>
      <c r="G39" s="774" t="s">
        <v>38</v>
      </c>
      <c r="H39" s="774" t="s">
        <v>73</v>
      </c>
      <c r="I39" s="774" t="s">
        <v>74</v>
      </c>
      <c r="J39" s="775"/>
      <c r="K39" s="775"/>
      <c r="L39" s="775">
        <v>0.1</v>
      </c>
      <c r="M39" s="775">
        <v>3</v>
      </c>
    </row>
    <row r="40" spans="1:13" ht="14.25" customHeight="1" x14ac:dyDescent="0.35">
      <c r="A40" s="1547"/>
      <c r="B40" s="1568"/>
      <c r="C40" s="773" t="s">
        <v>84</v>
      </c>
      <c r="D40" s="773" t="s">
        <v>191</v>
      </c>
      <c r="E40" s="774">
        <v>487152</v>
      </c>
      <c r="F40" s="774">
        <v>1042701</v>
      </c>
      <c r="G40" s="774" t="s">
        <v>38</v>
      </c>
      <c r="H40" s="774" t="s">
        <v>73</v>
      </c>
      <c r="I40" s="774" t="s">
        <v>74</v>
      </c>
      <c r="J40" s="775"/>
      <c r="K40" s="775"/>
      <c r="L40" s="775">
        <v>3</v>
      </c>
      <c r="M40" s="775">
        <v>0</v>
      </c>
    </row>
    <row r="41" spans="1:13" ht="14.25" customHeight="1" x14ac:dyDescent="0.35">
      <c r="A41" s="1547"/>
      <c r="B41" s="1568"/>
      <c r="C41" s="773" t="s">
        <v>192</v>
      </c>
      <c r="D41" s="773" t="s">
        <v>193</v>
      </c>
      <c r="E41" s="774">
        <v>493052</v>
      </c>
      <c r="F41" s="774">
        <v>1038399</v>
      </c>
      <c r="G41" s="774" t="s">
        <v>38</v>
      </c>
      <c r="H41" s="774" t="s">
        <v>73</v>
      </c>
      <c r="I41" s="774" t="s">
        <v>74</v>
      </c>
      <c r="J41" s="775"/>
      <c r="K41" s="775"/>
      <c r="L41" s="775">
        <v>3</v>
      </c>
      <c r="M41" s="775">
        <v>21</v>
      </c>
    </row>
    <row r="42" spans="1:13" ht="14.25" customHeight="1" x14ac:dyDescent="0.35">
      <c r="A42" s="1547"/>
      <c r="B42" s="1570" t="s">
        <v>194</v>
      </c>
      <c r="C42" s="779" t="s">
        <v>195</v>
      </c>
      <c r="D42" s="779" t="s">
        <v>196</v>
      </c>
      <c r="E42" s="780">
        <v>438645</v>
      </c>
      <c r="F42" s="780">
        <v>1103798</v>
      </c>
      <c r="G42" s="780" t="s">
        <v>36</v>
      </c>
      <c r="H42" s="780" t="s">
        <v>71</v>
      </c>
      <c r="I42" s="780" t="s">
        <v>71</v>
      </c>
      <c r="J42" s="781"/>
      <c r="K42" s="781"/>
      <c r="L42" s="781">
        <v>1.3</v>
      </c>
      <c r="M42" s="781">
        <v>11.38</v>
      </c>
    </row>
    <row r="43" spans="1:13" ht="14.25" customHeight="1" x14ac:dyDescent="0.35">
      <c r="A43" s="1547"/>
      <c r="B43" s="1570"/>
      <c r="C43" s="779" t="s">
        <v>195</v>
      </c>
      <c r="D43" s="779" t="s">
        <v>197</v>
      </c>
      <c r="E43" s="780">
        <v>433449</v>
      </c>
      <c r="F43" s="780">
        <v>1101403</v>
      </c>
      <c r="G43" s="780" t="s">
        <v>36</v>
      </c>
      <c r="H43" s="780" t="s">
        <v>71</v>
      </c>
      <c r="I43" s="780" t="s">
        <v>71</v>
      </c>
      <c r="J43" s="781"/>
      <c r="K43" s="781"/>
      <c r="L43" s="781">
        <v>1.3</v>
      </c>
      <c r="M43" s="781">
        <v>1.9</v>
      </c>
    </row>
    <row r="44" spans="1:13" ht="14.25" customHeight="1" x14ac:dyDescent="0.35">
      <c r="A44" s="1547"/>
      <c r="B44" s="1570"/>
      <c r="C44" s="779" t="s">
        <v>195</v>
      </c>
      <c r="D44" s="779" t="s">
        <v>198</v>
      </c>
      <c r="E44" s="780">
        <v>427002</v>
      </c>
      <c r="F44" s="780">
        <v>1096916</v>
      </c>
      <c r="G44" s="780" t="s">
        <v>36</v>
      </c>
      <c r="H44" s="780" t="s">
        <v>71</v>
      </c>
      <c r="I44" s="780" t="s">
        <v>71</v>
      </c>
      <c r="J44" s="781"/>
      <c r="K44" s="781"/>
      <c r="L44" s="781">
        <v>1.43</v>
      </c>
      <c r="M44" s="781">
        <v>1.74</v>
      </c>
    </row>
    <row r="45" spans="1:13" ht="14.25" customHeight="1" x14ac:dyDescent="0.35">
      <c r="A45" s="1547"/>
      <c r="B45" s="1570"/>
      <c r="C45" s="779" t="s">
        <v>195</v>
      </c>
      <c r="D45" s="779" t="s">
        <v>199</v>
      </c>
      <c r="E45" s="780">
        <v>426346</v>
      </c>
      <c r="F45" s="780">
        <v>1096040</v>
      </c>
      <c r="G45" s="780" t="s">
        <v>38</v>
      </c>
      <c r="H45" s="780" t="s">
        <v>72</v>
      </c>
      <c r="I45" s="780" t="s">
        <v>200</v>
      </c>
      <c r="J45" s="781"/>
      <c r="K45" s="781"/>
      <c r="L45" s="781">
        <v>24.3</v>
      </c>
      <c r="M45" s="781">
        <v>3.46</v>
      </c>
    </row>
    <row r="46" spans="1:13" ht="14.25" customHeight="1" x14ac:dyDescent="0.35">
      <c r="A46" s="1547"/>
      <c r="B46" s="1570"/>
      <c r="C46" s="779" t="s">
        <v>201</v>
      </c>
      <c r="D46" s="779" t="s">
        <v>202</v>
      </c>
      <c r="E46" s="780">
        <v>442899</v>
      </c>
      <c r="F46" s="780">
        <v>1097938</v>
      </c>
      <c r="G46" s="780" t="s">
        <v>36</v>
      </c>
      <c r="H46" s="780" t="s">
        <v>71</v>
      </c>
      <c r="I46" s="780" t="s">
        <v>194</v>
      </c>
      <c r="J46" s="781"/>
      <c r="K46" s="781"/>
      <c r="L46" s="781">
        <v>1.3</v>
      </c>
      <c r="M46" s="781">
        <v>1.3</v>
      </c>
    </row>
    <row r="47" spans="1:13" ht="14.25" customHeight="1" x14ac:dyDescent="0.35">
      <c r="A47" s="1547"/>
      <c r="B47" s="1570"/>
      <c r="C47" s="779" t="s">
        <v>195</v>
      </c>
      <c r="D47" s="779" t="s">
        <v>203</v>
      </c>
      <c r="E47" s="780">
        <v>424452</v>
      </c>
      <c r="F47" s="780">
        <v>1095218</v>
      </c>
      <c r="G47" s="780" t="s">
        <v>36</v>
      </c>
      <c r="H47" s="780" t="s">
        <v>187</v>
      </c>
      <c r="I47" s="780" t="s">
        <v>204</v>
      </c>
      <c r="J47" s="781"/>
      <c r="K47" s="781"/>
      <c r="L47" s="781">
        <v>2.48</v>
      </c>
      <c r="M47" s="781">
        <v>2.73</v>
      </c>
    </row>
    <row r="48" spans="1:13" ht="14.25" customHeight="1" x14ac:dyDescent="0.35">
      <c r="A48" s="1547"/>
      <c r="B48" s="1570"/>
      <c r="C48" s="779" t="s">
        <v>195</v>
      </c>
      <c r="D48" s="779" t="s">
        <v>205</v>
      </c>
      <c r="E48" s="780">
        <v>424914</v>
      </c>
      <c r="F48" s="780">
        <v>1093895</v>
      </c>
      <c r="G48" s="780" t="s">
        <v>36</v>
      </c>
      <c r="H48" s="780" t="s">
        <v>187</v>
      </c>
      <c r="I48" s="780" t="s">
        <v>204</v>
      </c>
      <c r="J48" s="781"/>
      <c r="K48" s="781"/>
      <c r="L48" s="781">
        <v>1.84</v>
      </c>
      <c r="M48" s="781">
        <v>1.306</v>
      </c>
    </row>
    <row r="49" spans="1:13" ht="14.25" customHeight="1" x14ac:dyDescent="0.35">
      <c r="A49" s="1547"/>
      <c r="B49" s="1568" t="s">
        <v>206</v>
      </c>
      <c r="C49" s="773" t="s">
        <v>207</v>
      </c>
      <c r="D49" s="773" t="s">
        <v>208</v>
      </c>
      <c r="E49" s="774">
        <v>523586</v>
      </c>
      <c r="F49" s="774">
        <v>1024342</v>
      </c>
      <c r="G49" s="774" t="s">
        <v>35</v>
      </c>
      <c r="H49" s="774" t="s">
        <v>209</v>
      </c>
      <c r="I49" s="774" t="s">
        <v>206</v>
      </c>
      <c r="J49" s="775"/>
      <c r="K49" s="775"/>
      <c r="L49" s="775">
        <v>1.3</v>
      </c>
      <c r="M49" s="775">
        <v>1.3</v>
      </c>
    </row>
    <row r="50" spans="1:13" ht="14.25" customHeight="1" x14ac:dyDescent="0.35">
      <c r="A50" s="1547"/>
      <c r="B50" s="1568"/>
      <c r="C50" s="773" t="s">
        <v>210</v>
      </c>
      <c r="D50" s="773" t="s">
        <v>211</v>
      </c>
      <c r="E50" s="774">
        <v>519598</v>
      </c>
      <c r="F50" s="774">
        <v>1024524</v>
      </c>
      <c r="G50" s="774" t="s">
        <v>35</v>
      </c>
      <c r="H50" s="774" t="s">
        <v>209</v>
      </c>
      <c r="I50" s="774" t="s">
        <v>206</v>
      </c>
      <c r="J50" s="775"/>
      <c r="K50" s="775"/>
      <c r="L50" s="775">
        <v>1.3</v>
      </c>
      <c r="M50" s="775">
        <v>1.3</v>
      </c>
    </row>
    <row r="51" spans="1:13" ht="14.25" customHeight="1" x14ac:dyDescent="0.35">
      <c r="A51" s="1547"/>
      <c r="B51" s="1568"/>
      <c r="C51" s="773" t="s">
        <v>210</v>
      </c>
      <c r="D51" s="773" t="s">
        <v>212</v>
      </c>
      <c r="E51" s="774">
        <v>515570</v>
      </c>
      <c r="F51" s="774">
        <v>1025242</v>
      </c>
      <c r="G51" s="774" t="s">
        <v>38</v>
      </c>
      <c r="H51" s="774" t="s">
        <v>66</v>
      </c>
      <c r="I51" s="774" t="s">
        <v>213</v>
      </c>
      <c r="J51" s="775"/>
      <c r="K51" s="775"/>
      <c r="L51" s="775">
        <v>1.3</v>
      </c>
      <c r="M51" s="775">
        <v>1.3</v>
      </c>
    </row>
    <row r="52" spans="1:13" ht="14.25" customHeight="1" x14ac:dyDescent="0.35">
      <c r="A52" s="1547"/>
      <c r="B52" s="1567" t="s">
        <v>75</v>
      </c>
      <c r="C52" s="769" t="s">
        <v>214</v>
      </c>
      <c r="D52" s="769" t="s">
        <v>215</v>
      </c>
      <c r="E52" s="770">
        <v>507465</v>
      </c>
      <c r="F52" s="770">
        <v>1066603</v>
      </c>
      <c r="G52" s="770" t="s">
        <v>35</v>
      </c>
      <c r="H52" s="770" t="s">
        <v>216</v>
      </c>
      <c r="I52" s="770" t="s">
        <v>217</v>
      </c>
      <c r="J52" s="772"/>
      <c r="K52" s="772"/>
      <c r="L52" s="772">
        <v>1.3</v>
      </c>
      <c r="M52" s="772">
        <v>2.68</v>
      </c>
    </row>
    <row r="53" spans="1:13" ht="14.25" customHeight="1" x14ac:dyDescent="0.35">
      <c r="A53" s="1547"/>
      <c r="B53" s="1567"/>
      <c r="C53" s="769" t="s">
        <v>214</v>
      </c>
      <c r="D53" s="769" t="s">
        <v>218</v>
      </c>
      <c r="E53" s="770">
        <v>494664</v>
      </c>
      <c r="F53" s="770">
        <v>1067818</v>
      </c>
      <c r="G53" s="770" t="s">
        <v>35</v>
      </c>
      <c r="H53" s="770" t="s">
        <v>219</v>
      </c>
      <c r="I53" s="770" t="s">
        <v>220</v>
      </c>
      <c r="J53" s="772"/>
      <c r="K53" s="772"/>
      <c r="L53" s="772">
        <v>10.73</v>
      </c>
      <c r="M53" s="772">
        <v>1.3</v>
      </c>
    </row>
    <row r="54" spans="1:13" ht="14.25" customHeight="1" x14ac:dyDescent="0.35">
      <c r="A54" s="1547"/>
      <c r="B54" s="1567"/>
      <c r="C54" s="769" t="s">
        <v>214</v>
      </c>
      <c r="D54" s="769" t="s">
        <v>221</v>
      </c>
      <c r="E54" s="770">
        <v>470906</v>
      </c>
      <c r="F54" s="770">
        <v>1067483</v>
      </c>
      <c r="G54" s="770" t="s">
        <v>35</v>
      </c>
      <c r="H54" s="770" t="s">
        <v>70</v>
      </c>
      <c r="I54" s="770" t="s">
        <v>222</v>
      </c>
      <c r="J54" s="772">
        <v>2.9</v>
      </c>
      <c r="K54" s="772">
        <v>2.9</v>
      </c>
      <c r="L54" s="772">
        <v>2.9</v>
      </c>
      <c r="M54" s="772">
        <v>2.9</v>
      </c>
    </row>
    <row r="55" spans="1:13" ht="14.25" customHeight="1" x14ac:dyDescent="0.35">
      <c r="A55" s="1547"/>
      <c r="B55" s="1567"/>
      <c r="C55" s="769" t="s">
        <v>223</v>
      </c>
      <c r="D55" s="769" t="s">
        <v>224</v>
      </c>
      <c r="E55" s="770">
        <v>479275</v>
      </c>
      <c r="F55" s="770">
        <v>1081225</v>
      </c>
      <c r="G55" s="770" t="s">
        <v>35</v>
      </c>
      <c r="H55" s="770" t="s">
        <v>70</v>
      </c>
      <c r="I55" s="770" t="s">
        <v>225</v>
      </c>
      <c r="J55" s="772">
        <v>2.9</v>
      </c>
      <c r="K55" s="772">
        <v>2.9</v>
      </c>
      <c r="L55" s="772">
        <v>2.9</v>
      </c>
      <c r="M55" s="772">
        <v>2.9</v>
      </c>
    </row>
    <row r="56" spans="1:13" ht="14.25" customHeight="1" x14ac:dyDescent="0.35">
      <c r="A56" s="1547"/>
      <c r="B56" s="1567"/>
      <c r="C56" s="769" t="s">
        <v>223</v>
      </c>
      <c r="D56" s="769" t="s">
        <v>226</v>
      </c>
      <c r="E56" s="770">
        <v>464126</v>
      </c>
      <c r="F56" s="770">
        <v>1080033</v>
      </c>
      <c r="G56" s="770" t="s">
        <v>35</v>
      </c>
      <c r="H56" s="770" t="s">
        <v>70</v>
      </c>
      <c r="I56" s="770" t="s">
        <v>222</v>
      </c>
      <c r="J56" s="772">
        <v>2.9</v>
      </c>
      <c r="K56" s="772">
        <v>2.9</v>
      </c>
      <c r="L56" s="772">
        <v>2.9</v>
      </c>
      <c r="M56" s="772">
        <v>2.9</v>
      </c>
    </row>
    <row r="57" spans="1:13" ht="14.25" customHeight="1" x14ac:dyDescent="0.35">
      <c r="A57" s="1547"/>
      <c r="B57" s="1571" t="s">
        <v>83</v>
      </c>
      <c r="C57" s="782" t="s">
        <v>85</v>
      </c>
      <c r="D57" s="782" t="s">
        <v>227</v>
      </c>
      <c r="E57" s="783">
        <v>521484</v>
      </c>
      <c r="F57" s="783">
        <v>1056755</v>
      </c>
      <c r="G57" s="783" t="s">
        <v>35</v>
      </c>
      <c r="H57" s="783" t="s">
        <v>216</v>
      </c>
      <c r="I57" s="783" t="s">
        <v>228</v>
      </c>
      <c r="J57" s="784"/>
      <c r="K57" s="784"/>
      <c r="L57" s="784">
        <v>1.3</v>
      </c>
      <c r="M57" s="784">
        <v>1.3</v>
      </c>
    </row>
    <row r="58" spans="1:13" ht="14.25" customHeight="1" x14ac:dyDescent="0.35">
      <c r="A58" s="1547"/>
      <c r="B58" s="1571"/>
      <c r="C58" s="782" t="s">
        <v>85</v>
      </c>
      <c r="D58" s="782" t="s">
        <v>229</v>
      </c>
      <c r="E58" s="783">
        <v>520293</v>
      </c>
      <c r="F58" s="783">
        <v>1055374</v>
      </c>
      <c r="G58" s="783" t="s">
        <v>35</v>
      </c>
      <c r="H58" s="783" t="s">
        <v>216</v>
      </c>
      <c r="I58" s="783" t="s">
        <v>228</v>
      </c>
      <c r="J58" s="784"/>
      <c r="K58" s="784"/>
      <c r="L58" s="784">
        <v>4.5599999999999996</v>
      </c>
      <c r="M58" s="784">
        <v>4.45</v>
      </c>
    </row>
    <row r="59" spans="1:13" ht="14.25" customHeight="1" x14ac:dyDescent="0.35">
      <c r="A59" s="1547"/>
      <c r="B59" s="1571"/>
      <c r="C59" s="782" t="s">
        <v>85</v>
      </c>
      <c r="D59" s="782" t="s">
        <v>230</v>
      </c>
      <c r="E59" s="783">
        <v>504072</v>
      </c>
      <c r="F59" s="783">
        <v>1043116</v>
      </c>
      <c r="G59" s="783" t="s">
        <v>38</v>
      </c>
      <c r="H59" s="783" t="s">
        <v>73</v>
      </c>
      <c r="I59" s="783" t="s">
        <v>83</v>
      </c>
      <c r="J59" s="784"/>
      <c r="K59" s="784"/>
      <c r="L59" s="784">
        <v>0.1</v>
      </c>
      <c r="M59" s="784">
        <v>6</v>
      </c>
    </row>
    <row r="60" spans="1:13" ht="14.25" customHeight="1" x14ac:dyDescent="0.35">
      <c r="A60" s="1547"/>
      <c r="B60" s="1571"/>
      <c r="C60" s="782" t="s">
        <v>85</v>
      </c>
      <c r="D60" s="782" t="s">
        <v>231</v>
      </c>
      <c r="E60" s="783">
        <v>495894</v>
      </c>
      <c r="F60" s="783">
        <v>1037499</v>
      </c>
      <c r="G60" s="783" t="s">
        <v>38</v>
      </c>
      <c r="H60" s="783" t="s">
        <v>73</v>
      </c>
      <c r="I60" s="783" t="s">
        <v>83</v>
      </c>
      <c r="J60" s="784"/>
      <c r="K60" s="784"/>
      <c r="L60" s="784">
        <v>0.1</v>
      </c>
      <c r="M60" s="784">
        <v>3</v>
      </c>
    </row>
    <row r="61" spans="1:13" ht="14.25" customHeight="1" x14ac:dyDescent="0.35">
      <c r="A61" s="1547"/>
      <c r="B61" s="1571"/>
      <c r="C61" s="782" t="s">
        <v>232</v>
      </c>
      <c r="D61" s="782" t="s">
        <v>233</v>
      </c>
      <c r="E61" s="783">
        <v>526378</v>
      </c>
      <c r="F61" s="783">
        <v>1049217</v>
      </c>
      <c r="G61" s="783" t="s">
        <v>35</v>
      </c>
      <c r="H61" s="783" t="s">
        <v>234</v>
      </c>
      <c r="I61" s="783" t="s">
        <v>235</v>
      </c>
      <c r="J61" s="784"/>
      <c r="K61" s="784"/>
      <c r="L61" s="784">
        <v>1.3</v>
      </c>
      <c r="M61" s="784">
        <v>1.3</v>
      </c>
    </row>
    <row r="62" spans="1:13" ht="14.25" customHeight="1" x14ac:dyDescent="0.35">
      <c r="A62" s="1547"/>
      <c r="B62" s="1572"/>
      <c r="C62" s="786" t="s">
        <v>85</v>
      </c>
      <c r="D62" s="786" t="s">
        <v>236</v>
      </c>
      <c r="E62" s="787">
        <v>495005</v>
      </c>
      <c r="F62" s="787">
        <v>1041790</v>
      </c>
      <c r="G62" s="787" t="s">
        <v>38</v>
      </c>
      <c r="H62" s="787" t="s">
        <v>73</v>
      </c>
      <c r="I62" s="787" t="s">
        <v>74</v>
      </c>
      <c r="J62" s="788"/>
      <c r="K62" s="788"/>
      <c r="L62" s="788">
        <v>1.3</v>
      </c>
      <c r="M62" s="788">
        <v>1.3</v>
      </c>
    </row>
    <row r="63" spans="1:13" ht="14.25" customHeight="1" x14ac:dyDescent="0.35">
      <c r="A63" s="13"/>
      <c r="B63" s="1552" t="s">
        <v>3589</v>
      </c>
      <c r="C63" s="1552"/>
      <c r="D63" s="1552"/>
      <c r="E63" s="1552"/>
      <c r="F63" s="1552"/>
      <c r="G63" s="1552"/>
      <c r="H63" s="1552"/>
      <c r="I63" s="1552"/>
      <c r="J63" s="1552"/>
      <c r="K63" s="1552"/>
      <c r="L63" s="1552"/>
      <c r="M63" s="1552"/>
    </row>
    <row r="64" spans="1:13" ht="14.25" customHeight="1" x14ac:dyDescent="0.35">
      <c r="A64" s="13"/>
      <c r="B64" s="768"/>
      <c r="C64" s="1553" t="s">
        <v>104</v>
      </c>
      <c r="D64" s="1553" t="s">
        <v>105</v>
      </c>
      <c r="E64" s="1555" t="s">
        <v>106</v>
      </c>
      <c r="F64" s="1555"/>
      <c r="G64" s="1555"/>
      <c r="H64" s="1555"/>
      <c r="I64" s="1555"/>
      <c r="J64" s="1555" t="s">
        <v>108</v>
      </c>
      <c r="K64" s="1555"/>
      <c r="L64" s="1555"/>
      <c r="M64" s="1555"/>
    </row>
    <row r="65" spans="1:13" ht="14.25" customHeight="1" x14ac:dyDescent="0.35">
      <c r="A65" s="749"/>
      <c r="B65" s="1556" t="s">
        <v>113</v>
      </c>
      <c r="C65" s="1553"/>
      <c r="D65" s="1553"/>
      <c r="E65" s="739" t="s">
        <v>114</v>
      </c>
      <c r="F65" s="739" t="s">
        <v>115</v>
      </c>
      <c r="G65" s="1558" t="s">
        <v>39</v>
      </c>
      <c r="H65" s="1558" t="s">
        <v>64</v>
      </c>
      <c r="I65" s="1558" t="s">
        <v>116</v>
      </c>
      <c r="J65" s="739" t="s">
        <v>122</v>
      </c>
      <c r="K65" s="739" t="s">
        <v>124</v>
      </c>
      <c r="L65" s="739" t="s">
        <v>124</v>
      </c>
      <c r="M65" s="739" t="s">
        <v>124</v>
      </c>
    </row>
    <row r="66" spans="1:13" ht="14.25" customHeight="1" x14ac:dyDescent="0.35">
      <c r="A66" s="13"/>
      <c r="B66" s="1557"/>
      <c r="C66" s="1554"/>
      <c r="D66" s="1554"/>
      <c r="E66" s="578" t="s">
        <v>134</v>
      </c>
      <c r="F66" s="578" t="s">
        <v>134</v>
      </c>
      <c r="G66" s="1554"/>
      <c r="H66" s="1554"/>
      <c r="I66" s="1554"/>
      <c r="J66" s="741" t="s">
        <v>3259</v>
      </c>
      <c r="K66" s="741" t="s">
        <v>3260</v>
      </c>
      <c r="L66" s="741" t="s">
        <v>3261</v>
      </c>
      <c r="M66" s="741" t="s">
        <v>3262</v>
      </c>
    </row>
    <row r="67" spans="1:13" ht="14.25" customHeight="1" x14ac:dyDescent="0.35">
      <c r="A67" s="1563" t="s">
        <v>3263</v>
      </c>
      <c r="B67" s="1564" t="s">
        <v>1625</v>
      </c>
      <c r="C67" s="789" t="s">
        <v>3264</v>
      </c>
      <c r="D67" s="790" t="s">
        <v>3265</v>
      </c>
      <c r="E67" s="791">
        <v>506671.89854899998</v>
      </c>
      <c r="F67" s="791">
        <v>1092705.08678</v>
      </c>
      <c r="G67" s="792" t="s">
        <v>1676</v>
      </c>
      <c r="H67" s="793" t="s">
        <v>1676</v>
      </c>
      <c r="I67" s="793" t="s">
        <v>3266</v>
      </c>
      <c r="J67" s="795">
        <v>5</v>
      </c>
      <c r="K67" s="795">
        <v>4.3</v>
      </c>
      <c r="L67" s="795">
        <v>3</v>
      </c>
      <c r="M67" s="795">
        <v>43</v>
      </c>
    </row>
    <row r="68" spans="1:13" ht="14.25" customHeight="1" x14ac:dyDescent="0.35">
      <c r="A68" s="1547"/>
      <c r="B68" s="1547"/>
      <c r="C68" s="789" t="s">
        <v>3267</v>
      </c>
      <c r="D68" s="790" t="s">
        <v>3268</v>
      </c>
      <c r="E68" s="791">
        <v>499318.84782000002</v>
      </c>
      <c r="F68" s="791">
        <v>1087030.56436</v>
      </c>
      <c r="G68" s="792" t="s">
        <v>1676</v>
      </c>
      <c r="H68" s="793" t="s">
        <v>1676</v>
      </c>
      <c r="I68" s="793" t="s">
        <v>3269</v>
      </c>
      <c r="J68" s="795">
        <v>4</v>
      </c>
      <c r="K68" s="795">
        <v>3.9</v>
      </c>
      <c r="L68" s="795">
        <v>3</v>
      </c>
      <c r="M68" s="795">
        <v>3</v>
      </c>
    </row>
    <row r="69" spans="1:13" ht="14.25" customHeight="1" x14ac:dyDescent="0.35">
      <c r="A69" s="1547"/>
      <c r="B69" s="1547"/>
      <c r="C69" s="789" t="s">
        <v>3267</v>
      </c>
      <c r="D69" s="790" t="s">
        <v>3270</v>
      </c>
      <c r="E69" s="791">
        <v>505246</v>
      </c>
      <c r="F69" s="791">
        <v>1087450</v>
      </c>
      <c r="G69" s="792" t="s">
        <v>1676</v>
      </c>
      <c r="H69" s="793" t="s">
        <v>3271</v>
      </c>
      <c r="I69" s="793" t="s">
        <v>65</v>
      </c>
      <c r="J69" s="795">
        <v>7.2</v>
      </c>
      <c r="K69" s="795">
        <v>7.6</v>
      </c>
      <c r="L69" s="795">
        <v>3</v>
      </c>
      <c r="M69" s="795">
        <v>11</v>
      </c>
    </row>
    <row r="70" spans="1:13" ht="14.25" customHeight="1" x14ac:dyDescent="0.35">
      <c r="A70" s="1547"/>
      <c r="B70" s="1547"/>
      <c r="C70" s="789" t="s">
        <v>3272</v>
      </c>
      <c r="D70" s="790" t="s">
        <v>3273</v>
      </c>
      <c r="E70" s="791">
        <v>514164.19604399998</v>
      </c>
      <c r="F70" s="791">
        <v>1084516.13619</v>
      </c>
      <c r="G70" s="792" t="s">
        <v>1676</v>
      </c>
      <c r="H70" s="793" t="s">
        <v>1676</v>
      </c>
      <c r="I70" s="793" t="s">
        <v>3274</v>
      </c>
      <c r="J70" s="795">
        <v>8</v>
      </c>
      <c r="K70" s="795">
        <v>6.3</v>
      </c>
      <c r="L70" s="795">
        <v>3</v>
      </c>
      <c r="M70" s="795">
        <v>9.3000000000000007</v>
      </c>
    </row>
    <row r="71" spans="1:13" ht="14.25" customHeight="1" x14ac:dyDescent="0.35">
      <c r="A71" s="1547"/>
      <c r="B71" s="1547"/>
      <c r="C71" s="789" t="s">
        <v>3275</v>
      </c>
      <c r="D71" s="790" t="s">
        <v>3276</v>
      </c>
      <c r="E71" s="791">
        <v>516802.37727400003</v>
      </c>
      <c r="F71" s="791">
        <v>1082233.6014099999</v>
      </c>
      <c r="G71" s="792" t="s">
        <v>1676</v>
      </c>
      <c r="H71" s="793" t="s">
        <v>3277</v>
      </c>
      <c r="I71" s="793" t="s">
        <v>3278</v>
      </c>
      <c r="J71" s="795">
        <v>4</v>
      </c>
      <c r="K71" s="795">
        <v>4.4000000000000004</v>
      </c>
      <c r="L71" s="795">
        <v>3</v>
      </c>
      <c r="M71" s="795">
        <v>3</v>
      </c>
    </row>
    <row r="72" spans="1:13" ht="14.25" customHeight="1" x14ac:dyDescent="0.35">
      <c r="A72" s="1547"/>
      <c r="B72" s="1547"/>
      <c r="C72" s="789" t="s">
        <v>3279</v>
      </c>
      <c r="D72" s="790" t="s">
        <v>3280</v>
      </c>
      <c r="E72" s="791">
        <v>534974.92869600002</v>
      </c>
      <c r="F72" s="791">
        <v>1087583.00351</v>
      </c>
      <c r="G72" s="792" t="s">
        <v>1676</v>
      </c>
      <c r="H72" s="793" t="s">
        <v>3281</v>
      </c>
      <c r="I72" s="793" t="s">
        <v>3282</v>
      </c>
      <c r="J72" s="795">
        <v>2.99</v>
      </c>
      <c r="K72" s="795">
        <v>2.99</v>
      </c>
      <c r="L72" s="795">
        <v>3</v>
      </c>
      <c r="M72" s="795">
        <v>3</v>
      </c>
    </row>
    <row r="73" spans="1:13" ht="14.25" customHeight="1" x14ac:dyDescent="0.35">
      <c r="A73" s="1547"/>
      <c r="B73" s="1547"/>
      <c r="C73" s="789" t="s">
        <v>3283</v>
      </c>
      <c r="D73" s="790" t="s">
        <v>3284</v>
      </c>
      <c r="E73" s="791">
        <v>538084.02751199994</v>
      </c>
      <c r="F73" s="791">
        <v>1087094.59916</v>
      </c>
      <c r="G73" s="792" t="s">
        <v>1676</v>
      </c>
      <c r="H73" s="793" t="s">
        <v>1682</v>
      </c>
      <c r="I73" s="793" t="s">
        <v>3285</v>
      </c>
      <c r="J73" s="795">
        <v>2.99</v>
      </c>
      <c r="K73" s="795">
        <v>2.99</v>
      </c>
      <c r="L73" s="795">
        <v>3</v>
      </c>
      <c r="M73" s="795">
        <v>3</v>
      </c>
    </row>
    <row r="74" spans="1:13" ht="14.25" customHeight="1" x14ac:dyDescent="0.35">
      <c r="A74" s="1547"/>
      <c r="B74" s="1547"/>
      <c r="C74" s="789" t="s">
        <v>3286</v>
      </c>
      <c r="D74" s="790" t="s">
        <v>3287</v>
      </c>
      <c r="E74" s="791">
        <v>539801</v>
      </c>
      <c r="F74" s="791">
        <v>1091071</v>
      </c>
      <c r="G74" s="792" t="s">
        <v>1676</v>
      </c>
      <c r="H74" s="793" t="s">
        <v>1682</v>
      </c>
      <c r="I74" s="793" t="s">
        <v>3285</v>
      </c>
      <c r="J74" s="795">
        <v>2.99</v>
      </c>
      <c r="K74" s="795">
        <v>2.99</v>
      </c>
      <c r="L74" s="795">
        <v>3</v>
      </c>
      <c r="M74" s="795">
        <v>3</v>
      </c>
    </row>
    <row r="75" spans="1:13" ht="14.25" customHeight="1" x14ac:dyDescent="0.35">
      <c r="A75" s="1547"/>
      <c r="B75" s="1547"/>
      <c r="C75" s="789" t="s">
        <v>3288</v>
      </c>
      <c r="D75" s="790" t="s">
        <v>3289</v>
      </c>
      <c r="E75" s="791">
        <v>533672.54728499998</v>
      </c>
      <c r="F75" s="791">
        <v>1096155.5043899999</v>
      </c>
      <c r="G75" s="792" t="s">
        <v>1676</v>
      </c>
      <c r="H75" s="793" t="s">
        <v>1682</v>
      </c>
      <c r="I75" s="793" t="s">
        <v>1682</v>
      </c>
      <c r="J75" s="795">
        <v>3.4</v>
      </c>
      <c r="K75" s="795">
        <v>6.8</v>
      </c>
      <c r="L75" s="795">
        <v>3</v>
      </c>
      <c r="M75" s="795">
        <v>3</v>
      </c>
    </row>
    <row r="76" spans="1:13" ht="14.25" customHeight="1" x14ac:dyDescent="0.35">
      <c r="A76" s="1547"/>
      <c r="B76" s="1547"/>
      <c r="C76" s="789" t="s">
        <v>3290</v>
      </c>
      <c r="D76" s="790" t="s">
        <v>3291</v>
      </c>
      <c r="E76" s="791">
        <v>515725.17498800001</v>
      </c>
      <c r="F76" s="791">
        <v>1088402.9497799999</v>
      </c>
      <c r="G76" s="792" t="s">
        <v>1676</v>
      </c>
      <c r="H76" s="793" t="s">
        <v>3277</v>
      </c>
      <c r="I76" s="793" t="s">
        <v>3277</v>
      </c>
      <c r="J76" s="795">
        <v>7</v>
      </c>
      <c r="K76" s="795">
        <v>6.6</v>
      </c>
      <c r="L76" s="795">
        <v>3</v>
      </c>
      <c r="M76" s="795">
        <v>63</v>
      </c>
    </row>
    <row r="77" spans="1:13" ht="14.25" customHeight="1" x14ac:dyDescent="0.35">
      <c r="A77" s="1547"/>
      <c r="B77" s="1547"/>
      <c r="C77" s="789" t="s">
        <v>1627</v>
      </c>
      <c r="D77" s="790" t="s">
        <v>3292</v>
      </c>
      <c r="E77" s="791">
        <v>538321</v>
      </c>
      <c r="F77" s="791">
        <v>1094946</v>
      </c>
      <c r="G77" s="792" t="s">
        <v>1676</v>
      </c>
      <c r="H77" s="793" t="s">
        <v>1682</v>
      </c>
      <c r="I77" s="793" t="s">
        <v>1682</v>
      </c>
      <c r="J77" s="795">
        <v>0.1</v>
      </c>
      <c r="K77" s="795">
        <v>3</v>
      </c>
      <c r="L77" s="795">
        <v>10</v>
      </c>
      <c r="M77" s="795">
        <v>10</v>
      </c>
    </row>
    <row r="78" spans="1:13" ht="14.25" customHeight="1" x14ac:dyDescent="0.35">
      <c r="A78" s="1547"/>
      <c r="B78" s="1547"/>
      <c r="C78" s="789" t="s">
        <v>1627</v>
      </c>
      <c r="D78" s="790" t="s">
        <v>3293</v>
      </c>
      <c r="E78" s="791">
        <v>551179</v>
      </c>
      <c r="F78" s="791">
        <v>1117583</v>
      </c>
      <c r="G78" s="793" t="s">
        <v>3294</v>
      </c>
      <c r="H78" s="793" t="s">
        <v>1684</v>
      </c>
      <c r="I78" s="793" t="s">
        <v>3295</v>
      </c>
      <c r="J78" s="795">
        <v>0.1</v>
      </c>
      <c r="K78" s="795">
        <v>0.1</v>
      </c>
      <c r="L78" s="795">
        <v>1</v>
      </c>
      <c r="M78" s="795">
        <v>20</v>
      </c>
    </row>
    <row r="79" spans="1:13" ht="14.25" customHeight="1" x14ac:dyDescent="0.35">
      <c r="A79" s="1547"/>
      <c r="B79" s="1547"/>
      <c r="C79" s="789" t="s">
        <v>1627</v>
      </c>
      <c r="D79" s="790" t="s">
        <v>3296</v>
      </c>
      <c r="E79" s="793">
        <v>555993</v>
      </c>
      <c r="F79" s="793">
        <v>1125844</v>
      </c>
      <c r="G79" s="793" t="s">
        <v>3294</v>
      </c>
      <c r="H79" s="792" t="s">
        <v>1684</v>
      </c>
      <c r="I79" s="793" t="s">
        <v>3295</v>
      </c>
      <c r="J79" s="795">
        <v>3</v>
      </c>
      <c r="K79" s="795">
        <v>3</v>
      </c>
      <c r="L79" s="795">
        <v>10</v>
      </c>
      <c r="M79" s="795">
        <v>10</v>
      </c>
    </row>
    <row r="80" spans="1:13" ht="14.25" customHeight="1" x14ac:dyDescent="0.35">
      <c r="A80" s="1547"/>
      <c r="B80" s="1560" t="s">
        <v>3297</v>
      </c>
      <c r="C80" s="796" t="s">
        <v>3208</v>
      </c>
      <c r="D80" s="797" t="s">
        <v>3298</v>
      </c>
      <c r="E80" s="798">
        <v>564448</v>
      </c>
      <c r="F80" s="798">
        <v>1114320</v>
      </c>
      <c r="G80" s="798" t="s">
        <v>3294</v>
      </c>
      <c r="H80" s="798" t="s">
        <v>1683</v>
      </c>
      <c r="I80" s="798" t="s">
        <v>3299</v>
      </c>
      <c r="J80" s="686">
        <v>5</v>
      </c>
      <c r="K80" s="686">
        <v>0.1</v>
      </c>
      <c r="L80" s="686">
        <v>12</v>
      </c>
      <c r="M80" s="686">
        <v>0.1</v>
      </c>
    </row>
    <row r="81" spans="1:13" ht="14.25" customHeight="1" x14ac:dyDescent="0.35">
      <c r="A81" s="1547"/>
      <c r="B81" s="1561"/>
      <c r="C81" s="796" t="s">
        <v>3300</v>
      </c>
      <c r="D81" s="797" t="s">
        <v>3301</v>
      </c>
      <c r="E81" s="798">
        <v>569791</v>
      </c>
      <c r="F81" s="798">
        <v>1121546</v>
      </c>
      <c r="G81" s="798" t="s">
        <v>3294</v>
      </c>
      <c r="H81" s="798" t="s">
        <v>1684</v>
      </c>
      <c r="I81" s="798" t="s">
        <v>3302</v>
      </c>
      <c r="J81" s="686">
        <v>6</v>
      </c>
      <c r="K81" s="686">
        <v>3</v>
      </c>
      <c r="L81" s="686">
        <v>1</v>
      </c>
      <c r="M81" s="686">
        <v>3</v>
      </c>
    </row>
    <row r="82" spans="1:13" ht="14.25" customHeight="1" x14ac:dyDescent="0.35">
      <c r="A82" s="1547"/>
      <c r="B82" s="1561"/>
      <c r="C82" s="796" t="s">
        <v>3208</v>
      </c>
      <c r="D82" s="797" t="s">
        <v>3303</v>
      </c>
      <c r="E82" s="798">
        <v>569864</v>
      </c>
      <c r="F82" s="798">
        <v>1121460</v>
      </c>
      <c r="G82" s="798" t="s">
        <v>3294</v>
      </c>
      <c r="H82" s="798" t="s">
        <v>1683</v>
      </c>
      <c r="I82" s="798" t="s">
        <v>3299</v>
      </c>
      <c r="J82" s="686">
        <v>13</v>
      </c>
      <c r="K82" s="686">
        <v>3</v>
      </c>
      <c r="L82" s="686">
        <v>1</v>
      </c>
      <c r="M82" s="686">
        <v>5</v>
      </c>
    </row>
    <row r="83" spans="1:13" ht="14.25" customHeight="1" x14ac:dyDescent="0.35">
      <c r="A83" s="1547"/>
      <c r="B83" s="1565" t="s">
        <v>3304</v>
      </c>
      <c r="C83" s="799" t="s">
        <v>3305</v>
      </c>
      <c r="D83" s="800" t="s">
        <v>3306</v>
      </c>
      <c r="E83" s="801">
        <v>591520.71426963026</v>
      </c>
      <c r="F83" s="801">
        <v>1099004.6167526627</v>
      </c>
      <c r="G83" s="802" t="s">
        <v>3294</v>
      </c>
      <c r="H83" s="802" t="s">
        <v>3294</v>
      </c>
      <c r="I83" s="802" t="s">
        <v>3307</v>
      </c>
      <c r="J83" s="803">
        <v>3.09</v>
      </c>
      <c r="K83" s="803">
        <v>1.3</v>
      </c>
      <c r="L83" s="803">
        <v>1.65</v>
      </c>
      <c r="M83" s="803">
        <v>1.3</v>
      </c>
    </row>
    <row r="84" spans="1:13" ht="14.25" customHeight="1" x14ac:dyDescent="0.35">
      <c r="A84" s="1547"/>
      <c r="B84" s="1547"/>
      <c r="C84" s="799" t="s">
        <v>3308</v>
      </c>
      <c r="D84" s="800" t="s">
        <v>3309</v>
      </c>
      <c r="E84" s="801">
        <v>595924.74767325248</v>
      </c>
      <c r="F84" s="801">
        <v>1104968.4121655016</v>
      </c>
      <c r="G84" s="802" t="s">
        <v>3294</v>
      </c>
      <c r="H84" s="802" t="s">
        <v>3294</v>
      </c>
      <c r="I84" s="802" t="s">
        <v>3307</v>
      </c>
      <c r="J84" s="803">
        <v>1.3</v>
      </c>
      <c r="K84" s="803">
        <v>1.3</v>
      </c>
      <c r="L84" s="803">
        <v>1.57</v>
      </c>
      <c r="M84" s="803">
        <v>1.3</v>
      </c>
    </row>
    <row r="85" spans="1:13" ht="14.25" customHeight="1" x14ac:dyDescent="0.35">
      <c r="A85" s="1547"/>
      <c r="B85" s="1547"/>
      <c r="C85" s="799" t="s">
        <v>3310</v>
      </c>
      <c r="D85" s="800" t="s">
        <v>3311</v>
      </c>
      <c r="E85" s="801">
        <v>602652.52525066072</v>
      </c>
      <c r="F85" s="801">
        <v>1100493.3765315467</v>
      </c>
      <c r="G85" s="802" t="s">
        <v>3294</v>
      </c>
      <c r="H85" s="802" t="s">
        <v>3294</v>
      </c>
      <c r="I85" s="802" t="s">
        <v>3312</v>
      </c>
      <c r="J85" s="803">
        <v>1.3</v>
      </c>
      <c r="K85" s="803">
        <v>1.3</v>
      </c>
      <c r="L85" s="803">
        <v>1.3</v>
      </c>
      <c r="M85" s="803">
        <v>1.3</v>
      </c>
    </row>
    <row r="86" spans="1:13" ht="14.25" customHeight="1" x14ac:dyDescent="0.35">
      <c r="A86" s="1547"/>
      <c r="B86" s="1547"/>
      <c r="C86" s="799" t="s">
        <v>3310</v>
      </c>
      <c r="D86" s="800" t="s">
        <v>3313</v>
      </c>
      <c r="E86" s="801">
        <v>604923.94574288733</v>
      </c>
      <c r="F86" s="801">
        <v>1104152.7542006073</v>
      </c>
      <c r="G86" s="802" t="s">
        <v>3294</v>
      </c>
      <c r="H86" s="802" t="s">
        <v>3294</v>
      </c>
      <c r="I86" s="802" t="s">
        <v>3294</v>
      </c>
      <c r="J86" s="803">
        <v>1.52</v>
      </c>
      <c r="K86" s="803">
        <v>3.93</v>
      </c>
      <c r="L86" s="803">
        <v>6.9</v>
      </c>
      <c r="M86" s="803">
        <v>3.15</v>
      </c>
    </row>
    <row r="87" spans="1:13" ht="14.25" customHeight="1" x14ac:dyDescent="0.35">
      <c r="A87" s="1547"/>
      <c r="B87" s="1560" t="s">
        <v>3314</v>
      </c>
      <c r="C87" s="796" t="s">
        <v>3315</v>
      </c>
      <c r="D87" s="797" t="s">
        <v>3316</v>
      </c>
      <c r="E87" s="804">
        <v>606552.14130791917</v>
      </c>
      <c r="F87" s="804">
        <v>1095138.5711386923</v>
      </c>
      <c r="G87" s="798" t="s">
        <v>3294</v>
      </c>
      <c r="H87" s="798" t="s">
        <v>3294</v>
      </c>
      <c r="I87" s="798" t="s">
        <v>3312</v>
      </c>
      <c r="J87" s="686">
        <v>3.46</v>
      </c>
      <c r="K87" s="686">
        <v>1.3</v>
      </c>
      <c r="L87" s="686">
        <v>1.3</v>
      </c>
      <c r="M87" s="686">
        <v>1.53</v>
      </c>
    </row>
    <row r="88" spans="1:13" ht="14.25" customHeight="1" x14ac:dyDescent="0.35">
      <c r="A88" s="1547"/>
      <c r="B88" s="1561"/>
      <c r="C88" s="796" t="s">
        <v>3214</v>
      </c>
      <c r="D88" s="797" t="s">
        <v>3317</v>
      </c>
      <c r="E88" s="804">
        <v>608827.68570771674</v>
      </c>
      <c r="F88" s="804">
        <v>1092270.7315434166</v>
      </c>
      <c r="G88" s="798" t="s">
        <v>3294</v>
      </c>
      <c r="H88" s="798" t="s">
        <v>3294</v>
      </c>
      <c r="I88" s="798" t="s">
        <v>3312</v>
      </c>
      <c r="J88" s="686">
        <v>5.35</v>
      </c>
      <c r="K88" s="686">
        <v>1.3</v>
      </c>
      <c r="L88" s="686">
        <v>1.58</v>
      </c>
      <c r="M88" s="686">
        <v>1.3</v>
      </c>
    </row>
    <row r="89" spans="1:13" ht="14.25" customHeight="1" x14ac:dyDescent="0.35">
      <c r="A89" s="1547"/>
      <c r="B89" s="1561"/>
      <c r="C89" s="796" t="s">
        <v>3214</v>
      </c>
      <c r="D89" s="797" t="s">
        <v>3318</v>
      </c>
      <c r="E89" s="804">
        <v>611005.1219393136</v>
      </c>
      <c r="F89" s="804">
        <v>1094210.1141867936</v>
      </c>
      <c r="G89" s="798" t="s">
        <v>3294</v>
      </c>
      <c r="H89" s="798" t="s">
        <v>3294</v>
      </c>
      <c r="I89" s="798" t="s">
        <v>3312</v>
      </c>
      <c r="J89" s="686">
        <v>3.16</v>
      </c>
      <c r="K89" s="686">
        <v>1.3</v>
      </c>
      <c r="L89" s="686">
        <v>2.85</v>
      </c>
      <c r="M89" s="686">
        <v>1.57</v>
      </c>
    </row>
    <row r="90" spans="1:13" ht="14.25" customHeight="1" x14ac:dyDescent="0.35">
      <c r="A90" s="1547"/>
      <c r="B90" s="1561"/>
      <c r="C90" s="796" t="s">
        <v>3319</v>
      </c>
      <c r="D90" s="797" t="s">
        <v>3320</v>
      </c>
      <c r="E90" s="804">
        <v>615309.394813983</v>
      </c>
      <c r="F90" s="804">
        <v>1089459.641124723</v>
      </c>
      <c r="G90" s="798" t="s">
        <v>3294</v>
      </c>
      <c r="H90" s="798" t="s">
        <v>3294</v>
      </c>
      <c r="I90" s="798" t="s">
        <v>3312</v>
      </c>
      <c r="J90" s="686">
        <v>6.44</v>
      </c>
      <c r="K90" s="686">
        <v>2.04</v>
      </c>
      <c r="L90" s="686">
        <v>3.53</v>
      </c>
      <c r="M90" s="686">
        <v>3.88</v>
      </c>
    </row>
    <row r="91" spans="1:13" ht="14.25" customHeight="1" x14ac:dyDescent="0.35">
      <c r="A91" s="1547"/>
      <c r="B91" s="1549" t="s">
        <v>1683</v>
      </c>
      <c r="C91" s="805" t="s">
        <v>3210</v>
      </c>
      <c r="D91" s="806" t="s">
        <v>3321</v>
      </c>
      <c r="E91" s="807">
        <v>584311</v>
      </c>
      <c r="F91" s="807">
        <v>1119663</v>
      </c>
      <c r="G91" s="808" t="s">
        <v>3294</v>
      </c>
      <c r="H91" s="808" t="s">
        <v>1683</v>
      </c>
      <c r="I91" s="808" t="s">
        <v>1683</v>
      </c>
      <c r="J91" s="809">
        <v>3</v>
      </c>
      <c r="K91" s="809">
        <v>23</v>
      </c>
      <c r="L91" s="809">
        <v>1</v>
      </c>
      <c r="M91" s="809">
        <v>10</v>
      </c>
    </row>
    <row r="92" spans="1:13" ht="14.25" customHeight="1" x14ac:dyDescent="0.35">
      <c r="A92" s="1547"/>
      <c r="B92" s="1547"/>
      <c r="C92" s="805" t="s">
        <v>3210</v>
      </c>
      <c r="D92" s="806" t="s">
        <v>3322</v>
      </c>
      <c r="E92" s="807">
        <v>587660</v>
      </c>
      <c r="F92" s="807">
        <v>1119040</v>
      </c>
      <c r="G92" s="808" t="s">
        <v>3294</v>
      </c>
      <c r="H92" s="808" t="s">
        <v>1683</v>
      </c>
      <c r="I92" s="808" t="s">
        <v>1683</v>
      </c>
      <c r="J92" s="809">
        <v>5</v>
      </c>
      <c r="K92" s="809">
        <v>7</v>
      </c>
      <c r="L92" s="809">
        <v>1</v>
      </c>
      <c r="M92" s="809">
        <v>50</v>
      </c>
    </row>
    <row r="93" spans="1:13" ht="14.25" customHeight="1" x14ac:dyDescent="0.35">
      <c r="A93" s="1547"/>
      <c r="B93" s="1547"/>
      <c r="C93" s="805" t="s">
        <v>3210</v>
      </c>
      <c r="D93" s="806" t="s">
        <v>3323</v>
      </c>
      <c r="E93" s="807">
        <v>579394</v>
      </c>
      <c r="F93" s="807">
        <v>1114132</v>
      </c>
      <c r="G93" s="808" t="s">
        <v>3294</v>
      </c>
      <c r="H93" s="808" t="s">
        <v>1683</v>
      </c>
      <c r="I93" s="808" t="s">
        <v>1683</v>
      </c>
      <c r="J93" s="809">
        <v>3</v>
      </c>
      <c r="K93" s="809">
        <v>7</v>
      </c>
      <c r="L93" s="809">
        <v>1</v>
      </c>
      <c r="M93" s="809">
        <v>10</v>
      </c>
    </row>
    <row r="94" spans="1:13" ht="14.25" customHeight="1" x14ac:dyDescent="0.35">
      <c r="A94" s="1547"/>
      <c r="B94" s="1547"/>
      <c r="C94" s="805" t="s">
        <v>3324</v>
      </c>
      <c r="D94" s="806" t="s">
        <v>3325</v>
      </c>
      <c r="E94" s="807">
        <v>568897</v>
      </c>
      <c r="F94" s="807">
        <v>1112449</v>
      </c>
      <c r="G94" s="808" t="s">
        <v>3294</v>
      </c>
      <c r="H94" s="808" t="s">
        <v>1683</v>
      </c>
      <c r="I94" s="808" t="s">
        <v>3299</v>
      </c>
      <c r="J94" s="809">
        <v>0.1</v>
      </c>
      <c r="K94" s="809">
        <v>6</v>
      </c>
      <c r="L94" s="809">
        <v>10</v>
      </c>
      <c r="M94" s="809">
        <v>0.1</v>
      </c>
    </row>
    <row r="95" spans="1:13" ht="14.25" customHeight="1" x14ac:dyDescent="0.35">
      <c r="A95" s="1547"/>
      <c r="B95" s="1547"/>
      <c r="C95" s="805" t="s">
        <v>3201</v>
      </c>
      <c r="D95" s="806" t="s">
        <v>3326</v>
      </c>
      <c r="E95" s="807">
        <v>576526</v>
      </c>
      <c r="F95" s="807">
        <v>1105216</v>
      </c>
      <c r="G95" s="808" t="s">
        <v>3294</v>
      </c>
      <c r="H95" s="808" t="s">
        <v>1683</v>
      </c>
      <c r="I95" s="808" t="s">
        <v>1683</v>
      </c>
      <c r="J95" s="809">
        <v>0</v>
      </c>
      <c r="K95" s="809">
        <v>3</v>
      </c>
      <c r="L95" s="809">
        <v>23</v>
      </c>
      <c r="M95" s="809">
        <v>1.8</v>
      </c>
    </row>
    <row r="96" spans="1:13" ht="14.25" customHeight="1" x14ac:dyDescent="0.35">
      <c r="A96" s="1547"/>
      <c r="B96" s="1547"/>
      <c r="C96" s="805" t="s">
        <v>3201</v>
      </c>
      <c r="D96" s="806" t="s">
        <v>3327</v>
      </c>
      <c r="E96" s="807">
        <v>572276</v>
      </c>
      <c r="F96" s="807">
        <v>1101262</v>
      </c>
      <c r="G96" s="808" t="s">
        <v>3294</v>
      </c>
      <c r="H96" s="808" t="s">
        <v>1683</v>
      </c>
      <c r="I96" s="808" t="s">
        <v>1683</v>
      </c>
      <c r="J96" s="809">
        <v>0</v>
      </c>
      <c r="K96" s="809">
        <v>0.1</v>
      </c>
      <c r="L96" s="809">
        <v>28</v>
      </c>
      <c r="M96" s="809"/>
    </row>
    <row r="97" spans="1:13" ht="14.25" customHeight="1" x14ac:dyDescent="0.35">
      <c r="A97" s="1547"/>
      <c r="B97" s="1547"/>
      <c r="C97" s="805" t="s">
        <v>3201</v>
      </c>
      <c r="D97" s="806" t="s">
        <v>3328</v>
      </c>
      <c r="E97" s="807">
        <v>570379</v>
      </c>
      <c r="F97" s="807">
        <v>1083192</v>
      </c>
      <c r="G97" s="810" t="s">
        <v>1676</v>
      </c>
      <c r="H97" s="808" t="s">
        <v>1682</v>
      </c>
      <c r="I97" s="808" t="s">
        <v>3329</v>
      </c>
      <c r="J97" s="809">
        <v>3</v>
      </c>
      <c r="K97" s="809">
        <v>3</v>
      </c>
      <c r="L97" s="809">
        <v>3</v>
      </c>
      <c r="M97" s="809"/>
    </row>
    <row r="98" spans="1:13" ht="14.25" customHeight="1" x14ac:dyDescent="0.35">
      <c r="A98" s="1547"/>
      <c r="B98" s="1547"/>
      <c r="C98" s="805" t="s">
        <v>3201</v>
      </c>
      <c r="D98" s="806" t="s">
        <v>3330</v>
      </c>
      <c r="E98" s="807">
        <v>569987</v>
      </c>
      <c r="F98" s="807">
        <v>1082807</v>
      </c>
      <c r="G98" s="810" t="s">
        <v>1676</v>
      </c>
      <c r="H98" s="808" t="s">
        <v>1682</v>
      </c>
      <c r="I98" s="808" t="s">
        <v>3329</v>
      </c>
      <c r="J98" s="809">
        <v>3</v>
      </c>
      <c r="K98" s="809">
        <v>3</v>
      </c>
      <c r="L98" s="809">
        <v>3</v>
      </c>
      <c r="M98" s="809"/>
    </row>
    <row r="99" spans="1:13" ht="14.25" customHeight="1" x14ac:dyDescent="0.35">
      <c r="A99" s="1547"/>
      <c r="B99" s="1560" t="s">
        <v>1619</v>
      </c>
      <c r="C99" s="796" t="s">
        <v>3206</v>
      </c>
      <c r="D99" s="797" t="s">
        <v>3331</v>
      </c>
      <c r="E99" s="804">
        <v>553952.78625700006</v>
      </c>
      <c r="F99" s="804">
        <v>1086598.7197799999</v>
      </c>
      <c r="G99" s="811" t="s">
        <v>1676</v>
      </c>
      <c r="H99" s="798" t="s">
        <v>1682</v>
      </c>
      <c r="I99" s="798" t="s">
        <v>3332</v>
      </c>
      <c r="J99" s="686">
        <v>3.7</v>
      </c>
      <c r="K99" s="686">
        <v>3.3</v>
      </c>
      <c r="L99" s="686">
        <v>3.7</v>
      </c>
      <c r="M99" s="686">
        <v>3</v>
      </c>
    </row>
    <row r="100" spans="1:13" ht="14.25" customHeight="1" x14ac:dyDescent="0.35">
      <c r="A100" s="1547"/>
      <c r="B100" s="1561"/>
      <c r="C100" s="796" t="s">
        <v>3206</v>
      </c>
      <c r="D100" s="797" t="s">
        <v>3333</v>
      </c>
      <c r="E100" s="804">
        <v>549561.67938325589</v>
      </c>
      <c r="F100" s="804">
        <v>1104203.6085808857</v>
      </c>
      <c r="G100" s="811" t="s">
        <v>1676</v>
      </c>
      <c r="H100" s="798" t="s">
        <v>1682</v>
      </c>
      <c r="I100" s="798" t="s">
        <v>3334</v>
      </c>
      <c r="J100" s="686">
        <v>1.3</v>
      </c>
      <c r="K100" s="686">
        <v>1.3</v>
      </c>
      <c r="L100" s="686">
        <v>1.373</v>
      </c>
      <c r="M100" s="686">
        <v>1.3</v>
      </c>
    </row>
    <row r="101" spans="1:13" ht="14.25" customHeight="1" x14ac:dyDescent="0.35">
      <c r="A101" s="1547"/>
      <c r="B101" s="1561"/>
      <c r="C101" s="796" t="s">
        <v>3335</v>
      </c>
      <c r="D101" s="797" t="s">
        <v>3336</v>
      </c>
      <c r="E101" s="804">
        <v>561423.24358003505</v>
      </c>
      <c r="F101" s="804">
        <v>1122417.3554679255</v>
      </c>
      <c r="G101" s="798" t="s">
        <v>3294</v>
      </c>
      <c r="H101" s="798" t="s">
        <v>1684</v>
      </c>
      <c r="I101" s="798" t="s">
        <v>1684</v>
      </c>
      <c r="J101" s="686">
        <v>1.3</v>
      </c>
      <c r="K101" s="686">
        <v>1.58</v>
      </c>
      <c r="L101" s="686">
        <v>1.3</v>
      </c>
      <c r="M101" s="686">
        <v>1.3</v>
      </c>
    </row>
    <row r="102" spans="1:13" ht="14.25" customHeight="1" x14ac:dyDescent="0.35">
      <c r="A102" s="1547"/>
      <c r="B102" s="1561"/>
      <c r="C102" s="796" t="s">
        <v>3206</v>
      </c>
      <c r="D102" s="797" t="s">
        <v>3337</v>
      </c>
      <c r="E102" s="804">
        <v>556395</v>
      </c>
      <c r="F102" s="804">
        <v>1116515</v>
      </c>
      <c r="G102" s="798" t="s">
        <v>3294</v>
      </c>
      <c r="H102" s="798" t="s">
        <v>1684</v>
      </c>
      <c r="I102" s="798" t="s">
        <v>3302</v>
      </c>
      <c r="J102" s="686">
        <v>0</v>
      </c>
      <c r="K102" s="686">
        <v>3</v>
      </c>
      <c r="L102" s="686">
        <v>16</v>
      </c>
      <c r="M102" s="686"/>
    </row>
    <row r="103" spans="1:13" ht="14.25" customHeight="1" x14ac:dyDescent="0.35">
      <c r="A103" s="1547"/>
      <c r="B103" s="1561"/>
      <c r="C103" s="796" t="s">
        <v>3206</v>
      </c>
      <c r="D103" s="797" t="s">
        <v>3338</v>
      </c>
      <c r="E103" s="804">
        <v>559157</v>
      </c>
      <c r="F103" s="804">
        <v>1118911</v>
      </c>
      <c r="G103" s="798" t="s">
        <v>3294</v>
      </c>
      <c r="H103" s="798" t="s">
        <v>1684</v>
      </c>
      <c r="I103" s="798" t="s">
        <v>3302</v>
      </c>
      <c r="J103" s="686">
        <v>0.1</v>
      </c>
      <c r="K103" s="686">
        <v>0.1</v>
      </c>
      <c r="L103" s="686">
        <v>1</v>
      </c>
      <c r="M103" s="686">
        <v>33</v>
      </c>
    </row>
    <row r="104" spans="1:13" ht="14.25" customHeight="1" x14ac:dyDescent="0.35">
      <c r="A104" s="1547"/>
      <c r="B104" s="1561"/>
      <c r="C104" s="796" t="s">
        <v>3206</v>
      </c>
      <c r="D104" s="797" t="s">
        <v>3339</v>
      </c>
      <c r="E104" s="804">
        <v>573103</v>
      </c>
      <c r="F104" s="804">
        <v>1128204</v>
      </c>
      <c r="G104" s="798" t="s">
        <v>3294</v>
      </c>
      <c r="H104" s="798" t="s">
        <v>1684</v>
      </c>
      <c r="I104" s="798" t="s">
        <v>3302</v>
      </c>
      <c r="J104" s="686">
        <v>0.1</v>
      </c>
      <c r="K104" s="686">
        <v>18</v>
      </c>
      <c r="L104" s="686">
        <v>10</v>
      </c>
      <c r="M104" s="686">
        <v>46</v>
      </c>
    </row>
    <row r="105" spans="1:13" ht="14.25" customHeight="1" x14ac:dyDescent="0.35">
      <c r="A105" s="1547"/>
      <c r="B105" s="1561"/>
      <c r="C105" s="796" t="s">
        <v>3206</v>
      </c>
      <c r="D105" s="797" t="s">
        <v>3340</v>
      </c>
      <c r="E105" s="804">
        <v>573104</v>
      </c>
      <c r="F105" s="804">
        <v>1128204</v>
      </c>
      <c r="G105" s="798" t="s">
        <v>3294</v>
      </c>
      <c r="H105" s="798" t="s">
        <v>1684</v>
      </c>
      <c r="I105" s="798" t="s">
        <v>3302</v>
      </c>
      <c r="J105" s="686"/>
      <c r="K105" s="686"/>
      <c r="L105" s="686"/>
      <c r="M105" s="686">
        <v>22</v>
      </c>
    </row>
    <row r="106" spans="1:13" ht="14.25" customHeight="1" x14ac:dyDescent="0.35">
      <c r="A106" s="1547"/>
      <c r="B106" s="1566" t="s">
        <v>3341</v>
      </c>
      <c r="C106" s="812" t="s">
        <v>3216</v>
      </c>
      <c r="D106" s="813" t="s">
        <v>3342</v>
      </c>
      <c r="E106" s="814">
        <v>600425.51656381693</v>
      </c>
      <c r="F106" s="814">
        <v>1096342.995986542</v>
      </c>
      <c r="G106" s="815" t="s">
        <v>3294</v>
      </c>
      <c r="H106" s="815" t="s">
        <v>3294</v>
      </c>
      <c r="I106" s="815" t="s">
        <v>3312</v>
      </c>
      <c r="J106" s="816">
        <v>1.3</v>
      </c>
      <c r="K106" s="816">
        <v>1.3</v>
      </c>
      <c r="L106" s="816">
        <v>4.8099999999999996</v>
      </c>
      <c r="M106" s="816">
        <v>1.3</v>
      </c>
    </row>
    <row r="107" spans="1:13" ht="14.25" customHeight="1" x14ac:dyDescent="0.35">
      <c r="A107" s="1547"/>
      <c r="B107" s="1547"/>
      <c r="C107" s="812" t="s">
        <v>3216</v>
      </c>
      <c r="D107" s="813" t="s">
        <v>3343</v>
      </c>
      <c r="E107" s="814">
        <v>607646.82591882814</v>
      </c>
      <c r="F107" s="814">
        <v>1096504.2731407266</v>
      </c>
      <c r="G107" s="815" t="s">
        <v>3294</v>
      </c>
      <c r="H107" s="815" t="s">
        <v>3294</v>
      </c>
      <c r="I107" s="815" t="s">
        <v>3312</v>
      </c>
      <c r="J107" s="816">
        <v>1.341</v>
      </c>
      <c r="K107" s="816">
        <v>1.3</v>
      </c>
      <c r="L107" s="816">
        <v>1.3740000000000001</v>
      </c>
      <c r="M107" s="816">
        <v>1.3</v>
      </c>
    </row>
    <row r="108" spans="1:13" ht="14.25" customHeight="1" x14ac:dyDescent="0.35">
      <c r="A108" s="1547"/>
      <c r="B108" s="1560" t="s">
        <v>3344</v>
      </c>
      <c r="C108" s="796" t="s">
        <v>3345</v>
      </c>
      <c r="D108" s="797" t="s">
        <v>3346</v>
      </c>
      <c r="E108" s="804">
        <v>592527.17399299995</v>
      </c>
      <c r="F108" s="804">
        <v>1075888.68053</v>
      </c>
      <c r="G108" s="811" t="s">
        <v>3294</v>
      </c>
      <c r="H108" s="798" t="s">
        <v>3294</v>
      </c>
      <c r="I108" s="798" t="s">
        <v>3347</v>
      </c>
      <c r="J108" s="686">
        <v>2.99</v>
      </c>
      <c r="K108" s="686">
        <v>2.99</v>
      </c>
      <c r="L108" s="686">
        <v>3</v>
      </c>
      <c r="M108" s="686">
        <v>3</v>
      </c>
    </row>
    <row r="109" spans="1:13" ht="14.25" customHeight="1" x14ac:dyDescent="0.35">
      <c r="A109" s="1547"/>
      <c r="B109" s="1561"/>
      <c r="C109" s="796" t="s">
        <v>3348</v>
      </c>
      <c r="D109" s="797" t="s">
        <v>3349</v>
      </c>
      <c r="E109" s="804">
        <v>597935.684289</v>
      </c>
      <c r="F109" s="804">
        <v>1075672.9735900001</v>
      </c>
      <c r="G109" s="811" t="s">
        <v>3294</v>
      </c>
      <c r="H109" s="798" t="s">
        <v>3294</v>
      </c>
      <c r="I109" s="798" t="s">
        <v>3347</v>
      </c>
      <c r="J109" s="686">
        <v>2.99</v>
      </c>
      <c r="K109" s="686">
        <v>2.99</v>
      </c>
      <c r="L109" s="686">
        <v>3</v>
      </c>
      <c r="M109" s="686">
        <v>3</v>
      </c>
    </row>
    <row r="110" spans="1:13" ht="14.25" customHeight="1" x14ac:dyDescent="0.35">
      <c r="A110" s="1547"/>
      <c r="B110" s="1561"/>
      <c r="C110" s="796" t="s">
        <v>3348</v>
      </c>
      <c r="D110" s="797" t="s">
        <v>3350</v>
      </c>
      <c r="E110" s="804">
        <v>615149.50571000006</v>
      </c>
      <c r="F110" s="804">
        <v>1078051.2324600001</v>
      </c>
      <c r="G110" s="811" t="s">
        <v>3294</v>
      </c>
      <c r="H110" s="798" t="s">
        <v>3294</v>
      </c>
      <c r="I110" s="798" t="s">
        <v>3347</v>
      </c>
      <c r="J110" s="686">
        <v>2.99</v>
      </c>
      <c r="K110" s="686">
        <v>2.99</v>
      </c>
      <c r="L110" s="686">
        <v>3</v>
      </c>
      <c r="M110" s="686">
        <v>3</v>
      </c>
    </row>
    <row r="111" spans="1:13" ht="14.25" customHeight="1" x14ac:dyDescent="0.35">
      <c r="A111" s="1547"/>
      <c r="B111" s="1561"/>
      <c r="C111" s="796" t="s">
        <v>3348</v>
      </c>
      <c r="D111" s="797" t="s">
        <v>3351</v>
      </c>
      <c r="E111" s="804">
        <v>619158.21645099996</v>
      </c>
      <c r="F111" s="804">
        <v>1082458.2407500001</v>
      </c>
      <c r="G111" s="811" t="s">
        <v>3294</v>
      </c>
      <c r="H111" s="798" t="s">
        <v>3294</v>
      </c>
      <c r="I111" s="798" t="s">
        <v>3347</v>
      </c>
      <c r="J111" s="686">
        <v>2.99</v>
      </c>
      <c r="K111" s="686">
        <v>2.99</v>
      </c>
      <c r="L111" s="686">
        <v>3</v>
      </c>
      <c r="M111" s="686">
        <v>3</v>
      </c>
    </row>
    <row r="112" spans="1:13" ht="14.25" customHeight="1" x14ac:dyDescent="0.35">
      <c r="A112" s="1547"/>
      <c r="B112" s="1564" t="s">
        <v>1665</v>
      </c>
      <c r="C112" s="789" t="s">
        <v>3162</v>
      </c>
      <c r="D112" s="790" t="s">
        <v>3352</v>
      </c>
      <c r="E112" s="791">
        <v>624974.12809500005</v>
      </c>
      <c r="F112" s="791">
        <v>1062379.17001</v>
      </c>
      <c r="G112" s="793" t="s">
        <v>3294</v>
      </c>
      <c r="H112" s="793" t="s">
        <v>3353</v>
      </c>
      <c r="I112" s="793" t="s">
        <v>3354</v>
      </c>
      <c r="J112" s="795">
        <v>2.99</v>
      </c>
      <c r="K112" s="795">
        <v>2.99</v>
      </c>
      <c r="L112" s="795">
        <v>3</v>
      </c>
      <c r="M112" s="795">
        <v>3</v>
      </c>
    </row>
    <row r="113" spans="1:13" ht="14.25" customHeight="1" x14ac:dyDescent="0.35">
      <c r="A113" s="1547"/>
      <c r="B113" s="1547"/>
      <c r="C113" s="789" t="s">
        <v>3162</v>
      </c>
      <c r="D113" s="790" t="s">
        <v>3355</v>
      </c>
      <c r="E113" s="791">
        <v>624971.39812400006</v>
      </c>
      <c r="F113" s="791">
        <v>1060351.15711</v>
      </c>
      <c r="G113" s="793" t="s">
        <v>3294</v>
      </c>
      <c r="H113" s="793" t="s">
        <v>3353</v>
      </c>
      <c r="I113" s="793" t="s">
        <v>3354</v>
      </c>
      <c r="J113" s="795">
        <v>2.99</v>
      </c>
      <c r="K113" s="795">
        <v>2.99</v>
      </c>
      <c r="L113" s="795">
        <v>3</v>
      </c>
      <c r="M113" s="795">
        <v>3</v>
      </c>
    </row>
    <row r="114" spans="1:13" ht="14.25" customHeight="1" x14ac:dyDescent="0.35">
      <c r="A114" s="1547"/>
      <c r="B114" s="1547"/>
      <c r="C114" s="789" t="s">
        <v>3162</v>
      </c>
      <c r="D114" s="790" t="s">
        <v>3356</v>
      </c>
      <c r="E114" s="791">
        <v>652225.83105200005</v>
      </c>
      <c r="F114" s="791">
        <v>1050611.6472499999</v>
      </c>
      <c r="G114" s="793" t="s">
        <v>3294</v>
      </c>
      <c r="H114" s="793" t="s">
        <v>3353</v>
      </c>
      <c r="I114" s="793" t="s">
        <v>1665</v>
      </c>
      <c r="J114" s="795">
        <v>2.99</v>
      </c>
      <c r="K114" s="795">
        <v>5.0999999999999996</v>
      </c>
      <c r="L114" s="795">
        <v>3</v>
      </c>
      <c r="M114" s="795">
        <v>3</v>
      </c>
    </row>
    <row r="115" spans="1:13" ht="14.25" customHeight="1" x14ac:dyDescent="0.35">
      <c r="A115" s="1547"/>
      <c r="B115" s="1560" t="s">
        <v>3357</v>
      </c>
      <c r="C115" s="796" t="s">
        <v>3203</v>
      </c>
      <c r="D115" s="797" t="s">
        <v>3358</v>
      </c>
      <c r="E115" s="804">
        <v>520825.42225943832</v>
      </c>
      <c r="F115" s="804">
        <v>1130420.8807922739</v>
      </c>
      <c r="G115" s="798" t="s">
        <v>3294</v>
      </c>
      <c r="H115" s="798" t="s">
        <v>3359</v>
      </c>
      <c r="I115" s="798" t="s">
        <v>3360</v>
      </c>
      <c r="J115" s="686">
        <v>1.3</v>
      </c>
      <c r="K115" s="686">
        <v>1.3</v>
      </c>
      <c r="L115" s="686">
        <v>1.3</v>
      </c>
      <c r="M115" s="686">
        <v>1.8</v>
      </c>
    </row>
    <row r="116" spans="1:13" ht="14.25" customHeight="1" x14ac:dyDescent="0.35">
      <c r="A116" s="1547"/>
      <c r="B116" s="1561"/>
      <c r="C116" s="796" t="s">
        <v>3203</v>
      </c>
      <c r="D116" s="797" t="s">
        <v>3361</v>
      </c>
      <c r="E116" s="804">
        <v>521255.62175536982</v>
      </c>
      <c r="F116" s="804">
        <v>1128763.54850037</v>
      </c>
      <c r="G116" s="798" t="s">
        <v>3294</v>
      </c>
      <c r="H116" s="798" t="s">
        <v>3359</v>
      </c>
      <c r="I116" s="798" t="s">
        <v>3360</v>
      </c>
      <c r="J116" s="686">
        <v>1.3</v>
      </c>
      <c r="K116" s="686">
        <v>1.76</v>
      </c>
      <c r="L116" s="686"/>
      <c r="M116" s="686">
        <v>1.3</v>
      </c>
    </row>
    <row r="117" spans="1:13" ht="14.25" customHeight="1" x14ac:dyDescent="0.35">
      <c r="A117" s="1547"/>
      <c r="B117" s="1561"/>
      <c r="C117" s="796" t="s">
        <v>3203</v>
      </c>
      <c r="D117" s="797" t="s">
        <v>3362</v>
      </c>
      <c r="E117" s="804">
        <v>523998.05564395263</v>
      </c>
      <c r="F117" s="804">
        <v>1137805.9637596633</v>
      </c>
      <c r="G117" s="798" t="s">
        <v>3294</v>
      </c>
      <c r="H117" s="798" t="s">
        <v>3359</v>
      </c>
      <c r="I117" s="798" t="s">
        <v>3363</v>
      </c>
      <c r="J117" s="686">
        <v>1.3</v>
      </c>
      <c r="K117" s="686">
        <v>1.3</v>
      </c>
      <c r="L117" s="686">
        <v>1.3</v>
      </c>
      <c r="M117" s="686">
        <v>2.66</v>
      </c>
    </row>
    <row r="118" spans="1:13" ht="14.25" customHeight="1" x14ac:dyDescent="0.35">
      <c r="A118" s="1547"/>
      <c r="B118" s="1561"/>
      <c r="C118" s="796" t="s">
        <v>3203</v>
      </c>
      <c r="D118" s="797" t="s">
        <v>3364</v>
      </c>
      <c r="E118" s="804">
        <v>534432.40908333356</v>
      </c>
      <c r="F118" s="804">
        <v>1147242.2668981161</v>
      </c>
      <c r="G118" s="798" t="s">
        <v>3294</v>
      </c>
      <c r="H118" s="798" t="s">
        <v>3359</v>
      </c>
      <c r="I118" s="798" t="s">
        <v>3365</v>
      </c>
      <c r="J118" s="686">
        <v>1.3</v>
      </c>
      <c r="K118" s="686">
        <v>1.319</v>
      </c>
      <c r="L118" s="686">
        <v>1.351</v>
      </c>
      <c r="M118" s="686">
        <v>1.3</v>
      </c>
    </row>
    <row r="119" spans="1:13" ht="14.25" customHeight="1" x14ac:dyDescent="0.35">
      <c r="A119" s="1559"/>
      <c r="B119" s="1559"/>
      <c r="C119" s="817" t="s">
        <v>3203</v>
      </c>
      <c r="D119" s="818" t="s">
        <v>3366</v>
      </c>
      <c r="E119" s="819">
        <v>536063.47043958877</v>
      </c>
      <c r="F119" s="819">
        <v>1149276.4199238133</v>
      </c>
      <c r="G119" s="820" t="s">
        <v>3294</v>
      </c>
      <c r="H119" s="820" t="s">
        <v>3359</v>
      </c>
      <c r="I119" s="820" t="s">
        <v>3365</v>
      </c>
      <c r="J119" s="682">
        <v>1.3</v>
      </c>
      <c r="K119" s="682">
        <v>1.3</v>
      </c>
      <c r="L119" s="682">
        <v>1.3</v>
      </c>
      <c r="M119" s="682">
        <v>2.0099999999999998</v>
      </c>
    </row>
    <row r="120" spans="1:13" ht="14.25" customHeight="1" x14ac:dyDescent="0.35">
      <c r="A120" s="13"/>
      <c r="B120" s="1552" t="s">
        <v>3591</v>
      </c>
      <c r="C120" s="1552"/>
      <c r="D120" s="1552"/>
      <c r="E120" s="1552"/>
      <c r="F120" s="1552"/>
      <c r="G120" s="1552"/>
      <c r="H120" s="1552"/>
      <c r="I120" s="1552"/>
      <c r="J120" s="1552"/>
      <c r="K120" s="1552"/>
      <c r="L120" s="1552"/>
      <c r="M120" s="1552"/>
    </row>
    <row r="121" spans="1:13" ht="14.25" customHeight="1" x14ac:dyDescent="0.35">
      <c r="A121" s="13"/>
      <c r="B121" s="768"/>
      <c r="C121" s="1553" t="s">
        <v>104</v>
      </c>
      <c r="D121" s="1553" t="s">
        <v>105</v>
      </c>
      <c r="E121" s="1555" t="s">
        <v>106</v>
      </c>
      <c r="F121" s="1555"/>
      <c r="G121" s="1555"/>
      <c r="H121" s="1555"/>
      <c r="I121" s="1555"/>
      <c r="J121" s="1555" t="s">
        <v>108</v>
      </c>
      <c r="K121" s="1555"/>
      <c r="L121" s="1555"/>
      <c r="M121" s="1555"/>
    </row>
    <row r="122" spans="1:13" ht="14.25" customHeight="1" x14ac:dyDescent="0.35">
      <c r="A122" s="749"/>
      <c r="B122" s="1556" t="s">
        <v>113</v>
      </c>
      <c r="C122" s="1553"/>
      <c r="D122" s="1553"/>
      <c r="E122" s="739" t="s">
        <v>114</v>
      </c>
      <c r="F122" s="739" t="s">
        <v>115</v>
      </c>
      <c r="G122" s="1558" t="s">
        <v>39</v>
      </c>
      <c r="H122" s="1558" t="s">
        <v>64</v>
      </c>
      <c r="I122" s="1558" t="s">
        <v>116</v>
      </c>
      <c r="J122" s="739" t="s">
        <v>122</v>
      </c>
      <c r="K122" s="739" t="s">
        <v>124</v>
      </c>
      <c r="L122" s="739" t="s">
        <v>124</v>
      </c>
      <c r="M122" s="739" t="s">
        <v>124</v>
      </c>
    </row>
    <row r="123" spans="1:13" ht="14.25" customHeight="1" x14ac:dyDescent="0.35">
      <c r="A123" s="13"/>
      <c r="B123" s="1557"/>
      <c r="C123" s="1554"/>
      <c r="D123" s="1554"/>
      <c r="E123" s="578" t="s">
        <v>134</v>
      </c>
      <c r="F123" s="578" t="s">
        <v>134</v>
      </c>
      <c r="G123" s="1554"/>
      <c r="H123" s="1554"/>
      <c r="I123" s="1554"/>
      <c r="J123" s="741" t="s">
        <v>3367</v>
      </c>
      <c r="K123" s="741" t="s">
        <v>3368</v>
      </c>
      <c r="L123" s="741" t="s">
        <v>3369</v>
      </c>
      <c r="M123" s="741" t="s">
        <v>3370</v>
      </c>
    </row>
    <row r="124" spans="1:13" ht="14.25" customHeight="1" x14ac:dyDescent="0.35">
      <c r="A124" s="1540" t="s">
        <v>3371</v>
      </c>
      <c r="B124" s="1543" t="s">
        <v>3372</v>
      </c>
      <c r="C124" s="821" t="s">
        <v>3373</v>
      </c>
      <c r="D124" s="802" t="s">
        <v>3748</v>
      </c>
      <c r="E124" s="801">
        <v>349842</v>
      </c>
      <c r="F124" s="801">
        <v>1117119</v>
      </c>
      <c r="G124" s="821" t="s">
        <v>3375</v>
      </c>
      <c r="H124" s="802" t="s">
        <v>3376</v>
      </c>
      <c r="I124" s="802" t="s">
        <v>3377</v>
      </c>
      <c r="J124" s="803">
        <v>2.4</v>
      </c>
      <c r="K124" s="803">
        <v>2</v>
      </c>
      <c r="L124" s="803">
        <v>1</v>
      </c>
      <c r="M124" s="803">
        <v>1</v>
      </c>
    </row>
    <row r="125" spans="1:13" ht="14.25" customHeight="1" x14ac:dyDescent="0.35">
      <c r="A125" s="1547"/>
      <c r="B125" s="1547"/>
      <c r="C125" s="821" t="s">
        <v>3373</v>
      </c>
      <c r="D125" s="802" t="s">
        <v>3749</v>
      </c>
      <c r="E125" s="801">
        <v>355309</v>
      </c>
      <c r="F125" s="801">
        <v>1113777</v>
      </c>
      <c r="G125" s="821" t="s">
        <v>3375</v>
      </c>
      <c r="H125" s="802" t="s">
        <v>3376</v>
      </c>
      <c r="I125" s="802" t="s">
        <v>3377</v>
      </c>
      <c r="J125" s="803">
        <v>1.9</v>
      </c>
      <c r="K125" s="803">
        <v>4</v>
      </c>
      <c r="L125" s="803">
        <v>1</v>
      </c>
      <c r="M125" s="803">
        <v>2</v>
      </c>
    </row>
    <row r="126" spans="1:13" ht="14.25" customHeight="1" x14ac:dyDescent="0.35">
      <c r="A126" s="1547"/>
      <c r="B126" s="1547"/>
      <c r="C126" s="821" t="s">
        <v>3373</v>
      </c>
      <c r="D126" s="802" t="s">
        <v>3750</v>
      </c>
      <c r="E126" s="801">
        <v>365172</v>
      </c>
      <c r="F126" s="801">
        <v>1112633</v>
      </c>
      <c r="G126" s="821" t="s">
        <v>3375</v>
      </c>
      <c r="H126" s="802" t="s">
        <v>3376</v>
      </c>
      <c r="I126" s="802" t="s">
        <v>3376</v>
      </c>
      <c r="J126" s="803">
        <v>4.0999999999999996</v>
      </c>
      <c r="K126" s="803">
        <v>5</v>
      </c>
      <c r="L126" s="803">
        <v>2</v>
      </c>
      <c r="M126" s="803">
        <v>1</v>
      </c>
    </row>
    <row r="127" spans="1:13" ht="14.25" customHeight="1" x14ac:dyDescent="0.35">
      <c r="A127" s="1547"/>
      <c r="B127" s="1547"/>
      <c r="C127" s="821" t="s">
        <v>3380</v>
      </c>
      <c r="D127" s="802" t="s">
        <v>3751</v>
      </c>
      <c r="E127" s="801">
        <v>317976</v>
      </c>
      <c r="F127" s="801">
        <v>1102883</v>
      </c>
      <c r="G127" s="821" t="s">
        <v>3375</v>
      </c>
      <c r="H127" s="802" t="s">
        <v>3376</v>
      </c>
      <c r="I127" s="802" t="s">
        <v>3380</v>
      </c>
      <c r="J127" s="803">
        <v>2.6</v>
      </c>
      <c r="K127" s="803">
        <v>3</v>
      </c>
      <c r="L127" s="803">
        <v>2</v>
      </c>
      <c r="M127" s="803">
        <v>0</v>
      </c>
    </row>
    <row r="128" spans="1:13" ht="14.25" customHeight="1" x14ac:dyDescent="0.35">
      <c r="A128" s="1547"/>
      <c r="B128" s="1547"/>
      <c r="C128" s="821" t="s">
        <v>3382</v>
      </c>
      <c r="D128" s="802" t="s">
        <v>3752</v>
      </c>
      <c r="E128" s="801">
        <v>331169</v>
      </c>
      <c r="F128" s="801">
        <v>1109457</v>
      </c>
      <c r="G128" s="821" t="s">
        <v>3375</v>
      </c>
      <c r="H128" s="802" t="s">
        <v>3376</v>
      </c>
      <c r="I128" s="802" t="s">
        <v>3380</v>
      </c>
      <c r="J128" s="803">
        <v>12.4</v>
      </c>
      <c r="K128" s="803">
        <v>1</v>
      </c>
      <c r="L128" s="803">
        <v>9</v>
      </c>
      <c r="M128" s="803">
        <v>0</v>
      </c>
    </row>
    <row r="129" spans="1:13" ht="14.25" customHeight="1" x14ac:dyDescent="0.35">
      <c r="A129" s="1547"/>
      <c r="B129" s="1547"/>
      <c r="C129" s="821" t="s">
        <v>3384</v>
      </c>
      <c r="D129" s="802" t="s">
        <v>3753</v>
      </c>
      <c r="E129" s="801">
        <v>367100</v>
      </c>
      <c r="F129" s="801">
        <v>1077698</v>
      </c>
      <c r="G129" s="821" t="s">
        <v>3375</v>
      </c>
      <c r="H129" s="802" t="s">
        <v>3386</v>
      </c>
      <c r="I129" s="802" t="s">
        <v>1653</v>
      </c>
      <c r="J129" s="803">
        <v>2.9</v>
      </c>
      <c r="K129" s="803">
        <v>2.9</v>
      </c>
      <c r="L129" s="803">
        <v>3</v>
      </c>
      <c r="M129" s="803">
        <v>3</v>
      </c>
    </row>
    <row r="130" spans="1:13" ht="14.25" customHeight="1" x14ac:dyDescent="0.35">
      <c r="A130" s="1547"/>
      <c r="B130" s="1547"/>
      <c r="C130" s="821" t="s">
        <v>3387</v>
      </c>
      <c r="D130" s="802" t="s">
        <v>3754</v>
      </c>
      <c r="E130" s="801">
        <v>369901</v>
      </c>
      <c r="F130" s="801">
        <v>1088599</v>
      </c>
      <c r="G130" s="821" t="s">
        <v>38</v>
      </c>
      <c r="H130" s="821" t="s">
        <v>38</v>
      </c>
      <c r="I130" s="802" t="s">
        <v>1658</v>
      </c>
      <c r="J130" s="803">
        <v>2.9</v>
      </c>
      <c r="K130" s="803">
        <v>2.9</v>
      </c>
      <c r="L130" s="803">
        <v>3</v>
      </c>
      <c r="M130" s="803">
        <v>3</v>
      </c>
    </row>
    <row r="131" spans="1:13" ht="14.25" customHeight="1" x14ac:dyDescent="0.35">
      <c r="A131" s="1547"/>
      <c r="B131" s="1547"/>
      <c r="C131" s="821" t="s">
        <v>3389</v>
      </c>
      <c r="D131" s="802" t="s">
        <v>3755</v>
      </c>
      <c r="E131" s="801">
        <v>369108</v>
      </c>
      <c r="F131" s="801">
        <v>1075466</v>
      </c>
      <c r="G131" s="821" t="s">
        <v>38</v>
      </c>
      <c r="H131" s="821" t="s">
        <v>38</v>
      </c>
      <c r="I131" s="802" t="s">
        <v>1657</v>
      </c>
      <c r="J131" s="803">
        <v>4.5</v>
      </c>
      <c r="K131" s="803">
        <v>2.9</v>
      </c>
      <c r="L131" s="803">
        <v>3</v>
      </c>
      <c r="M131" s="803">
        <v>3</v>
      </c>
    </row>
    <row r="132" spans="1:13" ht="14.25" customHeight="1" x14ac:dyDescent="0.35">
      <c r="A132" s="1547"/>
      <c r="B132" s="1547"/>
      <c r="C132" s="821" t="s">
        <v>3389</v>
      </c>
      <c r="D132" s="802" t="s">
        <v>3756</v>
      </c>
      <c r="E132" s="801">
        <v>377981</v>
      </c>
      <c r="F132" s="801">
        <v>1077549</v>
      </c>
      <c r="G132" s="821" t="s">
        <v>38</v>
      </c>
      <c r="H132" s="821" t="s">
        <v>38</v>
      </c>
      <c r="I132" s="802" t="s">
        <v>1657</v>
      </c>
      <c r="J132" s="803">
        <v>2.9</v>
      </c>
      <c r="K132" s="803">
        <v>2.9</v>
      </c>
      <c r="L132" s="803">
        <v>3</v>
      </c>
      <c r="M132" s="803">
        <v>3</v>
      </c>
    </row>
    <row r="133" spans="1:13" ht="14.25" customHeight="1" x14ac:dyDescent="0.35">
      <c r="A133" s="1547"/>
      <c r="B133" s="1560" t="s">
        <v>1640</v>
      </c>
      <c r="C133" s="811" t="s">
        <v>3392</v>
      </c>
      <c r="D133" s="798" t="s">
        <v>3757</v>
      </c>
      <c r="E133" s="804">
        <v>331594</v>
      </c>
      <c r="F133" s="804">
        <v>1196861</v>
      </c>
      <c r="G133" s="811" t="s">
        <v>3375</v>
      </c>
      <c r="H133" s="811" t="s">
        <v>3394</v>
      </c>
      <c r="I133" s="811" t="s">
        <v>3394</v>
      </c>
      <c r="J133" s="822">
        <v>2</v>
      </c>
      <c r="K133" s="822">
        <v>0.5</v>
      </c>
      <c r="L133" s="822">
        <v>2.2999999999999998</v>
      </c>
      <c r="M133" s="822">
        <v>2</v>
      </c>
    </row>
    <row r="134" spans="1:13" ht="14.25" customHeight="1" x14ac:dyDescent="0.35">
      <c r="A134" s="1547"/>
      <c r="B134" s="1561"/>
      <c r="C134" s="811" t="s">
        <v>3395</v>
      </c>
      <c r="D134" s="798" t="s">
        <v>3758</v>
      </c>
      <c r="E134" s="804">
        <v>341394</v>
      </c>
      <c r="F134" s="804">
        <v>1198407</v>
      </c>
      <c r="G134" s="811" t="s">
        <v>3375</v>
      </c>
      <c r="H134" s="811" t="s">
        <v>3394</v>
      </c>
      <c r="I134" s="811" t="s">
        <v>3394</v>
      </c>
      <c r="J134" s="822">
        <v>10</v>
      </c>
      <c r="K134" s="822">
        <v>0.2</v>
      </c>
      <c r="L134" s="822">
        <v>2.1</v>
      </c>
      <c r="M134" s="822">
        <v>2</v>
      </c>
    </row>
    <row r="135" spans="1:13" ht="14.25" customHeight="1" x14ac:dyDescent="0.35">
      <c r="A135" s="1547"/>
      <c r="B135" s="1561"/>
      <c r="C135" s="811" t="s">
        <v>3397</v>
      </c>
      <c r="D135" s="798" t="s">
        <v>3759</v>
      </c>
      <c r="E135" s="804">
        <v>329305</v>
      </c>
      <c r="F135" s="804">
        <v>1176957</v>
      </c>
      <c r="G135" s="811" t="s">
        <v>3375</v>
      </c>
      <c r="H135" s="811" t="s">
        <v>3394</v>
      </c>
      <c r="I135" s="811" t="s">
        <v>3394</v>
      </c>
      <c r="J135" s="822">
        <v>0.4</v>
      </c>
      <c r="K135" s="822">
        <v>4.2</v>
      </c>
      <c r="L135" s="822">
        <v>2</v>
      </c>
      <c r="M135" s="822">
        <v>1</v>
      </c>
    </row>
    <row r="136" spans="1:13" ht="14.25" customHeight="1" x14ac:dyDescent="0.35">
      <c r="A136" s="1547"/>
      <c r="B136" s="1561"/>
      <c r="C136" s="811" t="s">
        <v>3394</v>
      </c>
      <c r="D136" s="798" t="s">
        <v>3760</v>
      </c>
      <c r="E136" s="798">
        <v>344627</v>
      </c>
      <c r="F136" s="798">
        <v>1176883</v>
      </c>
      <c r="G136" s="811" t="s">
        <v>3375</v>
      </c>
      <c r="H136" s="811" t="s">
        <v>3394</v>
      </c>
      <c r="I136" s="811" t="s">
        <v>3394</v>
      </c>
      <c r="J136" s="822">
        <v>7.2</v>
      </c>
      <c r="K136" s="822">
        <v>0.3</v>
      </c>
      <c r="L136" s="822">
        <v>2.4</v>
      </c>
      <c r="M136" s="822">
        <v>1.3</v>
      </c>
    </row>
    <row r="137" spans="1:13" ht="14.25" customHeight="1" x14ac:dyDescent="0.35">
      <c r="A137" s="1547"/>
      <c r="B137" s="1561"/>
      <c r="C137" s="811" t="s">
        <v>1640</v>
      </c>
      <c r="D137" s="798" t="s">
        <v>3761</v>
      </c>
      <c r="E137" s="798">
        <v>328127</v>
      </c>
      <c r="F137" s="798">
        <v>1160366</v>
      </c>
      <c r="G137" s="811" t="s">
        <v>3375</v>
      </c>
      <c r="H137" s="811" t="s">
        <v>3401</v>
      </c>
      <c r="I137" s="811" t="s">
        <v>3402</v>
      </c>
      <c r="J137" s="822">
        <v>1</v>
      </c>
      <c r="K137" s="822">
        <v>1.3</v>
      </c>
      <c r="L137" s="822">
        <v>2</v>
      </c>
      <c r="M137" s="822">
        <v>5</v>
      </c>
    </row>
    <row r="138" spans="1:13" ht="14.25" customHeight="1" x14ac:dyDescent="0.35">
      <c r="A138" s="1547"/>
      <c r="B138" s="1561"/>
      <c r="C138" s="811" t="s">
        <v>1640</v>
      </c>
      <c r="D138" s="798" t="s">
        <v>3762</v>
      </c>
      <c r="E138" s="798">
        <v>331385</v>
      </c>
      <c r="F138" s="798">
        <v>1154818</v>
      </c>
      <c r="G138" s="811" t="s">
        <v>3375</v>
      </c>
      <c r="H138" s="811" t="s">
        <v>3401</v>
      </c>
      <c r="I138" s="811" t="s">
        <v>3402</v>
      </c>
      <c r="J138" s="822">
        <v>0.1</v>
      </c>
      <c r="K138" s="822">
        <v>2</v>
      </c>
      <c r="L138" s="822">
        <v>1</v>
      </c>
      <c r="M138" s="822">
        <v>5</v>
      </c>
    </row>
    <row r="139" spans="1:13" ht="14.25" customHeight="1" x14ac:dyDescent="0.35">
      <c r="A139" s="1547"/>
      <c r="B139" s="1561"/>
      <c r="C139" s="811" t="s">
        <v>1640</v>
      </c>
      <c r="D139" s="798" t="s">
        <v>3763</v>
      </c>
      <c r="E139" s="798">
        <v>346688</v>
      </c>
      <c r="F139" s="798">
        <v>1148109</v>
      </c>
      <c r="G139" s="811" t="s">
        <v>3375</v>
      </c>
      <c r="H139" s="798" t="s">
        <v>3405</v>
      </c>
      <c r="I139" s="798" t="s">
        <v>3406</v>
      </c>
      <c r="J139" s="822">
        <v>0.6</v>
      </c>
      <c r="K139" s="822">
        <v>1.6</v>
      </c>
      <c r="L139" s="822">
        <v>3</v>
      </c>
      <c r="M139" s="822">
        <v>8.9</v>
      </c>
    </row>
    <row r="140" spans="1:13" ht="14.25" customHeight="1" x14ac:dyDescent="0.35">
      <c r="A140" s="1547"/>
      <c r="B140" s="1561"/>
      <c r="C140" s="811" t="s">
        <v>3406</v>
      </c>
      <c r="D140" s="798" t="s">
        <v>3764</v>
      </c>
      <c r="E140" s="798">
        <v>340111</v>
      </c>
      <c r="F140" s="798">
        <v>1147032</v>
      </c>
      <c r="G140" s="811" t="s">
        <v>3375</v>
      </c>
      <c r="H140" s="798" t="s">
        <v>3405</v>
      </c>
      <c r="I140" s="798" t="s">
        <v>3406</v>
      </c>
      <c r="J140" s="822">
        <v>0.7</v>
      </c>
      <c r="K140" s="822">
        <v>1.4</v>
      </c>
      <c r="L140" s="822">
        <v>4</v>
      </c>
      <c r="M140" s="822">
        <v>20</v>
      </c>
    </row>
    <row r="141" spans="1:13" ht="14.25" customHeight="1" x14ac:dyDescent="0.35">
      <c r="A141" s="1547"/>
      <c r="B141" s="1561"/>
      <c r="C141" s="811" t="s">
        <v>3408</v>
      </c>
      <c r="D141" s="798" t="s">
        <v>3765</v>
      </c>
      <c r="E141" s="798">
        <v>325936</v>
      </c>
      <c r="F141" s="798">
        <v>1135312</v>
      </c>
      <c r="G141" s="811" t="s">
        <v>3375</v>
      </c>
      <c r="H141" s="798" t="s">
        <v>3405</v>
      </c>
      <c r="I141" s="798" t="s">
        <v>3410</v>
      </c>
      <c r="J141" s="822">
        <v>1.3</v>
      </c>
      <c r="K141" s="822">
        <v>0.2</v>
      </c>
      <c r="L141" s="822">
        <v>2</v>
      </c>
      <c r="M141" s="822">
        <v>2.4</v>
      </c>
    </row>
    <row r="142" spans="1:13" ht="14.25" customHeight="1" x14ac:dyDescent="0.35">
      <c r="A142" s="1547"/>
      <c r="B142" s="1561"/>
      <c r="C142" s="811" t="s">
        <v>3411</v>
      </c>
      <c r="D142" s="798" t="s">
        <v>3766</v>
      </c>
      <c r="E142" s="798">
        <v>328051</v>
      </c>
      <c r="F142" s="798">
        <v>1144877</v>
      </c>
      <c r="G142" s="811" t="s">
        <v>3375</v>
      </c>
      <c r="H142" s="798" t="s">
        <v>3405</v>
      </c>
      <c r="I142" s="798" t="s">
        <v>3410</v>
      </c>
      <c r="J142" s="822">
        <v>1.8</v>
      </c>
      <c r="K142" s="822">
        <v>3</v>
      </c>
      <c r="L142" s="822">
        <v>3</v>
      </c>
      <c r="M142" s="822">
        <v>9</v>
      </c>
    </row>
    <row r="143" spans="1:13" ht="14.25" customHeight="1" x14ac:dyDescent="0.35">
      <c r="A143" s="1547"/>
      <c r="B143" s="1561"/>
      <c r="C143" s="811" t="s">
        <v>3411</v>
      </c>
      <c r="D143" s="798" t="s">
        <v>3767</v>
      </c>
      <c r="E143" s="798">
        <v>318168</v>
      </c>
      <c r="F143" s="798">
        <v>1140501</v>
      </c>
      <c r="G143" s="811" t="s">
        <v>3375</v>
      </c>
      <c r="H143" s="798" t="s">
        <v>3405</v>
      </c>
      <c r="I143" s="798" t="s">
        <v>3410</v>
      </c>
      <c r="J143" s="822">
        <v>4.2</v>
      </c>
      <c r="K143" s="822">
        <v>2</v>
      </c>
      <c r="L143" s="822">
        <v>2</v>
      </c>
      <c r="M143" s="822">
        <v>20</v>
      </c>
    </row>
    <row r="144" spans="1:13" ht="14.25" customHeight="1" x14ac:dyDescent="0.35">
      <c r="A144" s="1547"/>
      <c r="B144" s="1546" t="s">
        <v>1593</v>
      </c>
      <c r="C144" s="823" t="s">
        <v>3414</v>
      </c>
      <c r="D144" s="824" t="s">
        <v>3768</v>
      </c>
      <c r="E144" s="825">
        <v>400868.82</v>
      </c>
      <c r="F144" s="825">
        <v>1140315.75</v>
      </c>
      <c r="G144" s="823" t="s">
        <v>3375</v>
      </c>
      <c r="H144" s="824" t="s">
        <v>1593</v>
      </c>
      <c r="I144" s="824" t="s">
        <v>67</v>
      </c>
      <c r="J144" s="826">
        <v>1.3</v>
      </c>
      <c r="K144" s="826">
        <v>1.3</v>
      </c>
      <c r="L144" s="826">
        <v>1.49</v>
      </c>
      <c r="M144" s="826">
        <v>1.3</v>
      </c>
    </row>
    <row r="145" spans="1:13" ht="14.25" customHeight="1" x14ac:dyDescent="0.35">
      <c r="A145" s="1547"/>
      <c r="B145" s="1547"/>
      <c r="C145" s="823" t="s">
        <v>1593</v>
      </c>
      <c r="D145" s="824" t="s">
        <v>3769</v>
      </c>
      <c r="E145" s="825">
        <v>398847.55</v>
      </c>
      <c r="F145" s="825">
        <v>1137200.72</v>
      </c>
      <c r="G145" s="823" t="s">
        <v>3375</v>
      </c>
      <c r="H145" s="824" t="s">
        <v>1593</v>
      </c>
      <c r="I145" s="823" t="s">
        <v>3417</v>
      </c>
      <c r="J145" s="826">
        <v>1.3</v>
      </c>
      <c r="K145" s="826">
        <v>1.3</v>
      </c>
      <c r="L145" s="826">
        <v>1.3839999999999999</v>
      </c>
      <c r="M145" s="826">
        <v>1.51</v>
      </c>
    </row>
    <row r="146" spans="1:13" ht="14.25" customHeight="1" x14ac:dyDescent="0.35">
      <c r="A146" s="1547"/>
      <c r="B146" s="1547"/>
      <c r="C146" s="823" t="s">
        <v>1593</v>
      </c>
      <c r="D146" s="824" t="s">
        <v>3770</v>
      </c>
      <c r="E146" s="825">
        <v>393838.02</v>
      </c>
      <c r="F146" s="825">
        <v>1136985.83</v>
      </c>
      <c r="G146" s="823" t="s">
        <v>3375</v>
      </c>
      <c r="H146" s="824" t="s">
        <v>1593</v>
      </c>
      <c r="I146" s="824" t="s">
        <v>1690</v>
      </c>
      <c r="J146" s="826">
        <v>1.3</v>
      </c>
      <c r="K146" s="826">
        <v>1.3</v>
      </c>
      <c r="L146" s="826">
        <v>2.4</v>
      </c>
      <c r="M146" s="826">
        <v>1.3220000000000001</v>
      </c>
    </row>
    <row r="147" spans="1:13" ht="14.25" customHeight="1" x14ac:dyDescent="0.35">
      <c r="A147" s="1547"/>
      <c r="B147" s="1547"/>
      <c r="C147" s="823" t="s">
        <v>1593</v>
      </c>
      <c r="D147" s="824" t="s">
        <v>3771</v>
      </c>
      <c r="E147" s="825">
        <v>390196.46</v>
      </c>
      <c r="F147" s="825">
        <v>1135715.47</v>
      </c>
      <c r="G147" s="823" t="s">
        <v>3375</v>
      </c>
      <c r="H147" s="824" t="s">
        <v>1593</v>
      </c>
      <c r="I147" s="824" t="s">
        <v>1690</v>
      </c>
      <c r="J147" s="826">
        <v>1.3</v>
      </c>
      <c r="K147" s="826">
        <v>1.3</v>
      </c>
      <c r="L147" s="826">
        <v>1.3</v>
      </c>
      <c r="M147" s="826">
        <v>1.49</v>
      </c>
    </row>
    <row r="148" spans="1:13" ht="14.25" customHeight="1" x14ac:dyDescent="0.35">
      <c r="A148" s="1547"/>
      <c r="B148" s="1547"/>
      <c r="C148" s="823" t="s">
        <v>1593</v>
      </c>
      <c r="D148" s="824" t="s">
        <v>3772</v>
      </c>
      <c r="E148" s="825">
        <v>386965.28</v>
      </c>
      <c r="F148" s="825">
        <v>1130793.43</v>
      </c>
      <c r="G148" s="823" t="s">
        <v>3375</v>
      </c>
      <c r="H148" s="824" t="s">
        <v>1593</v>
      </c>
      <c r="I148" s="824" t="s">
        <v>1690</v>
      </c>
      <c r="J148" s="826">
        <v>1.3</v>
      </c>
      <c r="K148" s="826">
        <v>1.3</v>
      </c>
      <c r="L148" s="826">
        <v>1.36</v>
      </c>
      <c r="M148" s="826">
        <v>1.59</v>
      </c>
    </row>
    <row r="149" spans="1:13" ht="14.25" customHeight="1" x14ac:dyDescent="0.35">
      <c r="A149" s="1547"/>
      <c r="B149" s="1547"/>
      <c r="C149" s="823" t="s">
        <v>1593</v>
      </c>
      <c r="D149" s="824" t="s">
        <v>3773</v>
      </c>
      <c r="E149" s="825">
        <v>386110.34</v>
      </c>
      <c r="F149" s="825">
        <v>1126878.02</v>
      </c>
      <c r="G149" s="823" t="s">
        <v>3375</v>
      </c>
      <c r="H149" s="824" t="s">
        <v>1593</v>
      </c>
      <c r="I149" s="824" t="s">
        <v>3397</v>
      </c>
      <c r="J149" s="826">
        <v>1.3</v>
      </c>
      <c r="K149" s="826">
        <v>1.3</v>
      </c>
      <c r="L149" s="826">
        <v>1.46</v>
      </c>
      <c r="M149" s="826">
        <v>2.5099999999999998</v>
      </c>
    </row>
    <row r="150" spans="1:13" ht="14.25" customHeight="1" x14ac:dyDescent="0.35">
      <c r="A150" s="1547"/>
      <c r="B150" s="1547"/>
      <c r="C150" s="823" t="s">
        <v>1593</v>
      </c>
      <c r="D150" s="824" t="s">
        <v>3774</v>
      </c>
      <c r="E150" s="825">
        <v>386127.09</v>
      </c>
      <c r="F150" s="825">
        <v>1123542.79</v>
      </c>
      <c r="G150" s="823" t="s">
        <v>38</v>
      </c>
      <c r="H150" s="824" t="s">
        <v>38</v>
      </c>
      <c r="I150" s="824" t="s">
        <v>3423</v>
      </c>
      <c r="J150" s="826">
        <v>1.3</v>
      </c>
      <c r="K150" s="826">
        <v>1.3</v>
      </c>
      <c r="L150" s="826">
        <v>1.67</v>
      </c>
      <c r="M150" s="826">
        <v>1.3</v>
      </c>
    </row>
    <row r="151" spans="1:13" ht="14.25" customHeight="1" x14ac:dyDescent="0.35">
      <c r="A151" s="1547"/>
      <c r="B151" s="1562" t="s">
        <v>1601</v>
      </c>
      <c r="C151" s="811" t="s">
        <v>3424</v>
      </c>
      <c r="D151" s="798" t="s">
        <v>3775</v>
      </c>
      <c r="E151" s="804">
        <v>435084</v>
      </c>
      <c r="F151" s="804">
        <v>1119313</v>
      </c>
      <c r="G151" s="811" t="s">
        <v>36</v>
      </c>
      <c r="H151" s="798" t="s">
        <v>3425</v>
      </c>
      <c r="I151" s="811" t="s">
        <v>3426</v>
      </c>
      <c r="J151" s="822">
        <v>2.9</v>
      </c>
      <c r="K151" s="822">
        <v>2.9</v>
      </c>
      <c r="L151" s="822">
        <v>3</v>
      </c>
      <c r="M151" s="822" t="s">
        <v>288</v>
      </c>
    </row>
    <row r="152" spans="1:13" ht="14.25" customHeight="1" x14ac:dyDescent="0.35">
      <c r="A152" s="1547"/>
      <c r="B152" s="1561"/>
      <c r="C152" s="811" t="s">
        <v>3427</v>
      </c>
      <c r="D152" s="798" t="s">
        <v>3776</v>
      </c>
      <c r="E152" s="804">
        <v>431170</v>
      </c>
      <c r="F152" s="804">
        <v>1116259</v>
      </c>
      <c r="G152" s="811" t="s">
        <v>36</v>
      </c>
      <c r="H152" s="798" t="s">
        <v>3425</v>
      </c>
      <c r="I152" s="811" t="s">
        <v>3426</v>
      </c>
      <c r="J152" s="822">
        <v>2.9</v>
      </c>
      <c r="K152" s="822">
        <v>2.9</v>
      </c>
      <c r="L152" s="822">
        <v>3</v>
      </c>
      <c r="M152" s="822">
        <v>3</v>
      </c>
    </row>
    <row r="153" spans="1:13" ht="14.25" customHeight="1" x14ac:dyDescent="0.35">
      <c r="A153" s="1547"/>
      <c r="B153" s="1561"/>
      <c r="C153" s="811" t="s">
        <v>3428</v>
      </c>
      <c r="D153" s="798" t="s">
        <v>3777</v>
      </c>
      <c r="E153" s="804">
        <v>429923</v>
      </c>
      <c r="F153" s="804">
        <v>1114448</v>
      </c>
      <c r="G153" s="811" t="s">
        <v>36</v>
      </c>
      <c r="H153" s="798" t="s">
        <v>3425</v>
      </c>
      <c r="I153" s="798" t="s">
        <v>3429</v>
      </c>
      <c r="J153" s="822">
        <v>2.9</v>
      </c>
      <c r="K153" s="822">
        <v>2.9</v>
      </c>
      <c r="L153" s="822">
        <v>11</v>
      </c>
      <c r="M153" s="822">
        <v>3</v>
      </c>
    </row>
    <row r="154" spans="1:13" ht="14.25" customHeight="1" x14ac:dyDescent="0.35">
      <c r="A154" s="1547"/>
      <c r="B154" s="1561"/>
      <c r="C154" s="811" t="s">
        <v>1601</v>
      </c>
      <c r="D154" s="798" t="s">
        <v>3778</v>
      </c>
      <c r="E154" s="804">
        <v>459288</v>
      </c>
      <c r="F154" s="804">
        <v>1123742</v>
      </c>
      <c r="G154" s="811" t="s">
        <v>36</v>
      </c>
      <c r="H154" s="798" t="s">
        <v>188</v>
      </c>
      <c r="I154" s="798" t="s">
        <v>3431</v>
      </c>
      <c r="J154" s="822">
        <v>2.9</v>
      </c>
      <c r="K154" s="822">
        <v>2.9</v>
      </c>
      <c r="L154" s="822">
        <v>3</v>
      </c>
      <c r="M154" s="822">
        <v>3</v>
      </c>
    </row>
    <row r="155" spans="1:13" ht="14.25" customHeight="1" x14ac:dyDescent="0.35">
      <c r="A155" s="1547"/>
      <c r="B155" s="1561"/>
      <c r="C155" s="811" t="s">
        <v>3432</v>
      </c>
      <c r="D155" s="798" t="s">
        <v>3779</v>
      </c>
      <c r="E155" s="804">
        <v>441837</v>
      </c>
      <c r="F155" s="804">
        <v>1113776</v>
      </c>
      <c r="G155" s="811" t="s">
        <v>36</v>
      </c>
      <c r="H155" s="798" t="s">
        <v>3425</v>
      </c>
      <c r="I155" s="798" t="s">
        <v>3434</v>
      </c>
      <c r="J155" s="822">
        <v>6.9</v>
      </c>
      <c r="K155" s="822">
        <v>2.9</v>
      </c>
      <c r="L155" s="822">
        <v>3</v>
      </c>
      <c r="M155" s="822">
        <v>3</v>
      </c>
    </row>
    <row r="156" spans="1:13" ht="14.25" customHeight="1" x14ac:dyDescent="0.35">
      <c r="A156" s="1547"/>
      <c r="B156" s="1561"/>
      <c r="C156" s="811" t="s">
        <v>3432</v>
      </c>
      <c r="D156" s="798" t="s">
        <v>3780</v>
      </c>
      <c r="E156" s="804">
        <v>430232</v>
      </c>
      <c r="F156" s="804">
        <v>1107699</v>
      </c>
      <c r="G156" s="811" t="s">
        <v>38</v>
      </c>
      <c r="H156" s="798" t="s">
        <v>72</v>
      </c>
      <c r="I156" s="798" t="s">
        <v>3436</v>
      </c>
      <c r="J156" s="822">
        <v>2.9</v>
      </c>
      <c r="K156" s="822">
        <v>2.9</v>
      </c>
      <c r="L156" s="822">
        <v>3</v>
      </c>
      <c r="M156" s="822">
        <v>3</v>
      </c>
    </row>
    <row r="157" spans="1:13" ht="14.25" customHeight="1" x14ac:dyDescent="0.35">
      <c r="A157" s="1547"/>
      <c r="B157" s="1561"/>
      <c r="C157" s="811" t="s">
        <v>3432</v>
      </c>
      <c r="D157" s="798" t="s">
        <v>3781</v>
      </c>
      <c r="E157" s="804">
        <v>423874</v>
      </c>
      <c r="F157" s="804">
        <v>1105780</v>
      </c>
      <c r="G157" s="811" t="s">
        <v>38</v>
      </c>
      <c r="H157" s="798" t="s">
        <v>38</v>
      </c>
      <c r="I157" s="798" t="s">
        <v>1601</v>
      </c>
      <c r="J157" s="822">
        <v>2.9</v>
      </c>
      <c r="K157" s="822">
        <v>2.9</v>
      </c>
      <c r="L157" s="822">
        <v>3</v>
      </c>
      <c r="M157" s="822">
        <v>3</v>
      </c>
    </row>
    <row r="158" spans="1:13" ht="14.25" customHeight="1" x14ac:dyDescent="0.35">
      <c r="A158" s="1547"/>
      <c r="B158" s="1561"/>
      <c r="C158" s="811" t="s">
        <v>3432</v>
      </c>
      <c r="D158" s="798" t="s">
        <v>3782</v>
      </c>
      <c r="E158" s="804">
        <v>422334</v>
      </c>
      <c r="F158" s="804">
        <v>1104536</v>
      </c>
      <c r="G158" s="811" t="s">
        <v>38</v>
      </c>
      <c r="H158" s="811" t="s">
        <v>38</v>
      </c>
      <c r="I158" s="798" t="s">
        <v>1601</v>
      </c>
      <c r="J158" s="822">
        <v>2.9</v>
      </c>
      <c r="K158" s="822">
        <v>2.9</v>
      </c>
      <c r="L158" s="822">
        <v>3</v>
      </c>
      <c r="M158" s="822">
        <v>3</v>
      </c>
    </row>
    <row r="159" spans="1:13" ht="14.25" customHeight="1" x14ac:dyDescent="0.35">
      <c r="A159" s="1547"/>
      <c r="B159" s="1549" t="s">
        <v>1642</v>
      </c>
      <c r="C159" s="810" t="s">
        <v>3439</v>
      </c>
      <c r="D159" s="808" t="s">
        <v>3783</v>
      </c>
      <c r="E159" s="807">
        <v>380766.86</v>
      </c>
      <c r="F159" s="807">
        <v>1152545.4099999999</v>
      </c>
      <c r="G159" s="810" t="s">
        <v>3375</v>
      </c>
      <c r="H159" s="808" t="s">
        <v>3439</v>
      </c>
      <c r="I159" s="808" t="s">
        <v>3439</v>
      </c>
      <c r="J159" s="809">
        <v>1.5</v>
      </c>
      <c r="K159" s="809">
        <v>1.3</v>
      </c>
      <c r="L159" s="809">
        <v>1.3</v>
      </c>
      <c r="M159" s="809">
        <v>1.3</v>
      </c>
    </row>
    <row r="160" spans="1:13" ht="14.25" customHeight="1" x14ac:dyDescent="0.35">
      <c r="A160" s="1547"/>
      <c r="B160" s="1547"/>
      <c r="C160" s="810" t="s">
        <v>3441</v>
      </c>
      <c r="D160" s="808" t="s">
        <v>3784</v>
      </c>
      <c r="E160" s="807">
        <v>367338.22</v>
      </c>
      <c r="F160" s="807">
        <v>1149747.29</v>
      </c>
      <c r="G160" s="810" t="s">
        <v>3375</v>
      </c>
      <c r="H160" s="808" t="s">
        <v>3443</v>
      </c>
      <c r="I160" s="808" t="s">
        <v>3443</v>
      </c>
      <c r="J160" s="809">
        <v>1.75</v>
      </c>
      <c r="K160" s="809">
        <v>1.3</v>
      </c>
      <c r="L160" s="809">
        <v>1.55</v>
      </c>
      <c r="M160" s="809">
        <v>2.12</v>
      </c>
    </row>
    <row r="161" spans="1:13" ht="14.25" customHeight="1" x14ac:dyDescent="0.35">
      <c r="A161" s="1547"/>
      <c r="B161" s="1547"/>
      <c r="C161" s="810" t="s">
        <v>1642</v>
      </c>
      <c r="D161" s="808" t="s">
        <v>3785</v>
      </c>
      <c r="E161" s="807">
        <v>368908.16</v>
      </c>
      <c r="F161" s="807">
        <v>1146581.26</v>
      </c>
      <c r="G161" s="810" t="s">
        <v>3375</v>
      </c>
      <c r="H161" s="808" t="s">
        <v>3439</v>
      </c>
      <c r="I161" s="808" t="s">
        <v>1642</v>
      </c>
      <c r="J161" s="809">
        <v>1.57</v>
      </c>
      <c r="K161" s="809">
        <v>1.3</v>
      </c>
      <c r="L161" s="809">
        <v>1.395</v>
      </c>
      <c r="M161" s="809">
        <v>1.3</v>
      </c>
    </row>
    <row r="162" spans="1:13" ht="14.25" customHeight="1" x14ac:dyDescent="0.35">
      <c r="A162" s="1547"/>
      <c r="B162" s="1547"/>
      <c r="C162" s="810" t="s">
        <v>3445</v>
      </c>
      <c r="D162" s="808" t="s">
        <v>3786</v>
      </c>
      <c r="E162" s="807">
        <v>393740.93</v>
      </c>
      <c r="F162" s="807">
        <v>1159078.99</v>
      </c>
      <c r="G162" s="810" t="s">
        <v>3375</v>
      </c>
      <c r="H162" s="808" t="s">
        <v>3447</v>
      </c>
      <c r="I162" s="808" t="s">
        <v>3445</v>
      </c>
      <c r="J162" s="809">
        <v>1.3</v>
      </c>
      <c r="K162" s="809">
        <v>1.3</v>
      </c>
      <c r="L162" s="809">
        <v>1.3120000000000001</v>
      </c>
      <c r="M162" s="809">
        <v>1.3</v>
      </c>
    </row>
    <row r="163" spans="1:13" ht="14.25" customHeight="1" x14ac:dyDescent="0.35">
      <c r="A163" s="1559"/>
      <c r="B163" s="1559"/>
      <c r="C163" s="827" t="s">
        <v>3387</v>
      </c>
      <c r="D163" s="828" t="s">
        <v>3787</v>
      </c>
      <c r="E163" s="829">
        <v>367653.27</v>
      </c>
      <c r="F163" s="829">
        <v>1181807.9099999999</v>
      </c>
      <c r="G163" s="827" t="s">
        <v>3375</v>
      </c>
      <c r="H163" s="828" t="s">
        <v>3443</v>
      </c>
      <c r="I163" s="828" t="s">
        <v>3449</v>
      </c>
      <c r="J163" s="830">
        <v>1.3</v>
      </c>
      <c r="K163" s="830">
        <v>1.3</v>
      </c>
      <c r="L163" s="830">
        <v>1.347</v>
      </c>
      <c r="M163" s="830">
        <v>1.3</v>
      </c>
    </row>
    <row r="164" spans="1:13" ht="14.25" customHeight="1" x14ac:dyDescent="0.35">
      <c r="A164" s="13"/>
      <c r="B164" s="1552" t="s">
        <v>3788</v>
      </c>
      <c r="C164" s="1552"/>
      <c r="D164" s="1552"/>
      <c r="E164" s="1552"/>
      <c r="F164" s="1552"/>
      <c r="G164" s="1552"/>
      <c r="H164" s="1552"/>
      <c r="I164" s="1552"/>
      <c r="J164" s="1552"/>
      <c r="K164" s="1552"/>
      <c r="L164" s="1552"/>
      <c r="M164" s="1552"/>
    </row>
    <row r="165" spans="1:13" ht="14.25" customHeight="1" x14ac:dyDescent="0.35">
      <c r="A165" s="13"/>
      <c r="B165" s="768"/>
      <c r="C165" s="1553" t="s">
        <v>104</v>
      </c>
      <c r="D165" s="1553" t="s">
        <v>105</v>
      </c>
      <c r="E165" s="1555" t="s">
        <v>106</v>
      </c>
      <c r="F165" s="1555"/>
      <c r="G165" s="1555"/>
      <c r="H165" s="1555"/>
      <c r="I165" s="1555"/>
      <c r="J165" s="1555" t="s">
        <v>108</v>
      </c>
      <c r="K165" s="1555"/>
      <c r="L165" s="1555"/>
      <c r="M165" s="1555"/>
    </row>
    <row r="166" spans="1:13" ht="14.25" customHeight="1" x14ac:dyDescent="0.35">
      <c r="A166" s="749"/>
      <c r="B166" s="1556" t="s">
        <v>113</v>
      </c>
      <c r="C166" s="1553"/>
      <c r="D166" s="1553"/>
      <c r="E166" s="739" t="s">
        <v>114</v>
      </c>
      <c r="F166" s="739" t="s">
        <v>115</v>
      </c>
      <c r="G166" s="1558" t="s">
        <v>39</v>
      </c>
      <c r="H166" s="1558" t="s">
        <v>64</v>
      </c>
      <c r="I166" s="1558" t="s">
        <v>116</v>
      </c>
      <c r="J166" s="739" t="s">
        <v>122</v>
      </c>
      <c r="K166" s="739" t="s">
        <v>124</v>
      </c>
      <c r="L166" s="739" t="s">
        <v>124</v>
      </c>
      <c r="M166" s="739" t="s">
        <v>124</v>
      </c>
    </row>
    <row r="167" spans="1:13" ht="14.25" customHeight="1" x14ac:dyDescent="0.35">
      <c r="A167" s="13"/>
      <c r="B167" s="1557"/>
      <c r="C167" s="1554"/>
      <c r="D167" s="1554"/>
      <c r="E167" s="739" t="s">
        <v>134</v>
      </c>
      <c r="F167" s="739" t="s">
        <v>134</v>
      </c>
      <c r="G167" s="1554"/>
      <c r="H167" s="1554"/>
      <c r="I167" s="1554"/>
      <c r="J167" s="741" t="s">
        <v>3790</v>
      </c>
      <c r="K167" s="741" t="s">
        <v>3791</v>
      </c>
      <c r="L167" s="741" t="s">
        <v>3792</v>
      </c>
      <c r="M167" s="741" t="s">
        <v>3793</v>
      </c>
    </row>
    <row r="168" spans="1:13" ht="14.25" customHeight="1" x14ac:dyDescent="0.35">
      <c r="A168" s="1540" t="s">
        <v>3794</v>
      </c>
      <c r="B168" s="1542" t="s">
        <v>3795</v>
      </c>
      <c r="C168" s="821" t="s">
        <v>3796</v>
      </c>
      <c r="D168" s="802" t="s">
        <v>3797</v>
      </c>
      <c r="E168" s="802">
        <v>459889</v>
      </c>
      <c r="F168" s="802">
        <v>1204407</v>
      </c>
      <c r="G168" s="802" t="s">
        <v>36</v>
      </c>
      <c r="H168" s="802" t="s">
        <v>1630</v>
      </c>
      <c r="I168" s="802" t="s">
        <v>3798</v>
      </c>
      <c r="J168" s="803">
        <v>1.3</v>
      </c>
      <c r="K168" s="803">
        <v>1.3</v>
      </c>
      <c r="L168" s="803">
        <v>1.335</v>
      </c>
      <c r="M168" s="803">
        <v>1.45</v>
      </c>
    </row>
    <row r="169" spans="1:13" ht="14.25" customHeight="1" x14ac:dyDescent="0.35">
      <c r="A169" s="1540"/>
      <c r="B169" s="1543"/>
      <c r="C169" s="821" t="s">
        <v>3795</v>
      </c>
      <c r="D169" s="802" t="s">
        <v>3801</v>
      </c>
      <c r="E169" s="802">
        <v>439806</v>
      </c>
      <c r="F169" s="802">
        <v>1181286</v>
      </c>
      <c r="G169" s="802" t="s">
        <v>36</v>
      </c>
      <c r="H169" s="802" t="s">
        <v>1630</v>
      </c>
      <c r="I169" s="802" t="s">
        <v>3795</v>
      </c>
      <c r="J169" s="803">
        <v>1.3</v>
      </c>
      <c r="K169" s="803">
        <v>1.3169999999999999</v>
      </c>
      <c r="L169" s="803">
        <v>1.3</v>
      </c>
      <c r="M169" s="803">
        <v>1.3</v>
      </c>
    </row>
    <row r="170" spans="1:13" ht="14.25" customHeight="1" x14ac:dyDescent="0.35">
      <c r="A170" s="1540"/>
      <c r="B170" s="1543"/>
      <c r="C170" s="821" t="s">
        <v>3795</v>
      </c>
      <c r="D170" s="802" t="s">
        <v>3802</v>
      </c>
      <c r="E170" s="802">
        <v>440761</v>
      </c>
      <c r="F170" s="802">
        <v>1196191</v>
      </c>
      <c r="G170" s="802" t="s">
        <v>36</v>
      </c>
      <c r="H170" s="802" t="s">
        <v>1630</v>
      </c>
      <c r="I170" s="802" t="s">
        <v>3795</v>
      </c>
      <c r="J170" s="803">
        <v>1.3</v>
      </c>
      <c r="K170" s="803">
        <v>1.58</v>
      </c>
      <c r="L170" s="803">
        <v>1.3</v>
      </c>
      <c r="M170" s="803">
        <v>1.3</v>
      </c>
    </row>
    <row r="171" spans="1:13" ht="14.25" customHeight="1" x14ac:dyDescent="0.35">
      <c r="A171" s="1540"/>
      <c r="B171" s="1543"/>
      <c r="C171" s="821" t="s">
        <v>3795</v>
      </c>
      <c r="D171" s="802" t="s">
        <v>3803</v>
      </c>
      <c r="E171" s="802">
        <v>447414</v>
      </c>
      <c r="F171" s="802">
        <v>1208498</v>
      </c>
      <c r="G171" s="802" t="s">
        <v>36</v>
      </c>
      <c r="H171" s="802" t="s">
        <v>1688</v>
      </c>
      <c r="I171" s="802" t="s">
        <v>1688</v>
      </c>
      <c r="J171" s="803">
        <v>1.3</v>
      </c>
      <c r="K171" s="803">
        <v>1.3</v>
      </c>
      <c r="L171" s="803">
        <v>1.359</v>
      </c>
      <c r="M171" s="803">
        <v>1.401</v>
      </c>
    </row>
    <row r="172" spans="1:13" ht="14.25" customHeight="1" x14ac:dyDescent="0.35">
      <c r="A172" s="1540"/>
      <c r="B172" s="1543"/>
      <c r="C172" s="821" t="s">
        <v>3804</v>
      </c>
      <c r="D172" s="802" t="s">
        <v>3805</v>
      </c>
      <c r="E172" s="802">
        <v>424939</v>
      </c>
      <c r="F172" s="802">
        <v>1219769</v>
      </c>
      <c r="G172" s="802" t="s">
        <v>36</v>
      </c>
      <c r="H172" s="802" t="s">
        <v>1688</v>
      </c>
      <c r="I172" s="802" t="s">
        <v>1688</v>
      </c>
      <c r="J172" s="803">
        <v>1.3</v>
      </c>
      <c r="K172" s="803">
        <v>1.73</v>
      </c>
      <c r="L172" s="803">
        <v>2.42</v>
      </c>
      <c r="M172" s="803">
        <v>4.05</v>
      </c>
    </row>
    <row r="173" spans="1:13" ht="14.25" customHeight="1" x14ac:dyDescent="0.35">
      <c r="A173" s="1540"/>
      <c r="B173" s="1543"/>
      <c r="C173" s="821" t="s">
        <v>3807</v>
      </c>
      <c r="D173" s="802" t="s">
        <v>3808</v>
      </c>
      <c r="E173" s="802">
        <v>437136</v>
      </c>
      <c r="F173" s="802">
        <v>1219338</v>
      </c>
      <c r="G173" s="802" t="s">
        <v>36</v>
      </c>
      <c r="H173" s="802" t="s">
        <v>1688</v>
      </c>
      <c r="I173" s="802" t="s">
        <v>1688</v>
      </c>
      <c r="J173" s="803">
        <v>1.3</v>
      </c>
      <c r="K173" s="803">
        <v>1.47</v>
      </c>
      <c r="L173" s="803">
        <v>1.3</v>
      </c>
      <c r="M173" s="803">
        <v>3.89</v>
      </c>
    </row>
    <row r="174" spans="1:13" ht="14.25" customHeight="1" x14ac:dyDescent="0.35">
      <c r="A174" s="1540"/>
      <c r="B174" s="1544" t="s">
        <v>1605</v>
      </c>
      <c r="C174" s="831" t="s">
        <v>3809</v>
      </c>
      <c r="D174" s="832" t="s">
        <v>3810</v>
      </c>
      <c r="E174" s="833">
        <v>396005</v>
      </c>
      <c r="F174" s="834">
        <v>1182789</v>
      </c>
      <c r="G174" s="834" t="s">
        <v>36</v>
      </c>
      <c r="H174" s="834" t="s">
        <v>3811</v>
      </c>
      <c r="I174" s="834" t="s">
        <v>3812</v>
      </c>
      <c r="J174" s="835">
        <v>1.1000000000000001</v>
      </c>
      <c r="K174" s="835">
        <v>2</v>
      </c>
      <c r="L174" s="835">
        <v>2.8</v>
      </c>
      <c r="M174" s="835">
        <v>20</v>
      </c>
    </row>
    <row r="175" spans="1:13" ht="14.25" customHeight="1" x14ac:dyDescent="0.35">
      <c r="A175" s="1540"/>
      <c r="B175" s="1545"/>
      <c r="C175" s="831" t="s">
        <v>3815</v>
      </c>
      <c r="D175" s="832" t="s">
        <v>3816</v>
      </c>
      <c r="E175" s="833">
        <v>396513</v>
      </c>
      <c r="F175" s="833">
        <v>1185236</v>
      </c>
      <c r="G175" s="834" t="s">
        <v>36</v>
      </c>
      <c r="H175" s="834" t="s">
        <v>3811</v>
      </c>
      <c r="I175" s="834" t="s">
        <v>3812</v>
      </c>
      <c r="J175" s="835">
        <v>1.3</v>
      </c>
      <c r="K175" s="835">
        <v>2</v>
      </c>
      <c r="L175" s="835">
        <v>2</v>
      </c>
      <c r="M175" s="835">
        <v>17.100000000000001</v>
      </c>
    </row>
    <row r="176" spans="1:13" ht="14.25" customHeight="1" x14ac:dyDescent="0.35">
      <c r="A176" s="1540"/>
      <c r="B176" s="1545"/>
      <c r="C176" s="831" t="s">
        <v>3817</v>
      </c>
      <c r="D176" s="832" t="s">
        <v>3818</v>
      </c>
      <c r="E176" s="833">
        <v>406466</v>
      </c>
      <c r="F176" s="833">
        <v>1195288</v>
      </c>
      <c r="G176" s="834" t="s">
        <v>36</v>
      </c>
      <c r="H176" s="834" t="s">
        <v>1688</v>
      </c>
      <c r="I176" s="834" t="s">
        <v>3819</v>
      </c>
      <c r="J176" s="835">
        <v>1</v>
      </c>
      <c r="K176" s="835">
        <v>5.3</v>
      </c>
      <c r="L176" s="835">
        <v>2</v>
      </c>
      <c r="M176" s="835">
        <v>34.9</v>
      </c>
    </row>
    <row r="177" spans="1:13" ht="14.25" customHeight="1" x14ac:dyDescent="0.35">
      <c r="A177" s="1540"/>
      <c r="B177" s="1545"/>
      <c r="C177" s="831" t="s">
        <v>1605</v>
      </c>
      <c r="D177" s="832" t="s">
        <v>3820</v>
      </c>
      <c r="E177" s="833">
        <v>419081</v>
      </c>
      <c r="F177" s="833">
        <v>1213800</v>
      </c>
      <c r="G177" s="834" t="s">
        <v>36</v>
      </c>
      <c r="H177" s="834" t="s">
        <v>1688</v>
      </c>
      <c r="I177" s="834" t="s">
        <v>3819</v>
      </c>
      <c r="J177" s="835">
        <v>2.4</v>
      </c>
      <c r="K177" s="835">
        <v>6.5</v>
      </c>
      <c r="L177" s="835">
        <v>2</v>
      </c>
      <c r="M177" s="835">
        <v>16.100000000000001</v>
      </c>
    </row>
    <row r="178" spans="1:13" ht="14.25" customHeight="1" x14ac:dyDescent="0.35">
      <c r="A178" s="1540"/>
      <c r="B178" s="1545"/>
      <c r="C178" s="831" t="s">
        <v>3821</v>
      </c>
      <c r="D178" s="832" t="s">
        <v>3822</v>
      </c>
      <c r="E178" s="833">
        <v>424116</v>
      </c>
      <c r="F178" s="833">
        <v>1198841</v>
      </c>
      <c r="G178" s="834" t="s">
        <v>36</v>
      </c>
      <c r="H178" s="834" t="s">
        <v>1688</v>
      </c>
      <c r="I178" s="834" t="s">
        <v>3819</v>
      </c>
      <c r="J178" s="835">
        <v>1.9</v>
      </c>
      <c r="K178" s="835">
        <v>9.1999999999999993</v>
      </c>
      <c r="L178" s="835">
        <v>21.5</v>
      </c>
      <c r="M178" s="835">
        <v>0</v>
      </c>
    </row>
    <row r="179" spans="1:13" ht="14.25" customHeight="1" x14ac:dyDescent="0.35">
      <c r="A179" s="1540"/>
      <c r="B179" s="1546" t="s">
        <v>1630</v>
      </c>
      <c r="C179" s="823" t="s">
        <v>3823</v>
      </c>
      <c r="D179" s="824" t="s">
        <v>3824</v>
      </c>
      <c r="E179" s="824">
        <v>445595</v>
      </c>
      <c r="F179" s="824">
        <v>1150072</v>
      </c>
      <c r="G179" s="824" t="s">
        <v>36</v>
      </c>
      <c r="H179" s="824" t="s">
        <v>1630</v>
      </c>
      <c r="I179" s="824" t="s">
        <v>3825</v>
      </c>
      <c r="J179" s="826">
        <v>3</v>
      </c>
      <c r="K179" s="826">
        <v>3</v>
      </c>
      <c r="L179" s="826">
        <v>3</v>
      </c>
      <c r="M179" s="826">
        <v>3</v>
      </c>
    </row>
    <row r="180" spans="1:13" ht="14.25" customHeight="1" x14ac:dyDescent="0.35">
      <c r="A180" s="1540"/>
      <c r="B180" s="1547"/>
      <c r="C180" s="823" t="s">
        <v>1630</v>
      </c>
      <c r="D180" s="824" t="s">
        <v>3826</v>
      </c>
      <c r="E180" s="824">
        <v>448391</v>
      </c>
      <c r="F180" s="824">
        <v>1154099</v>
      </c>
      <c r="G180" s="824" t="s">
        <v>36</v>
      </c>
      <c r="H180" s="824" t="s">
        <v>1630</v>
      </c>
      <c r="I180" s="824" t="s">
        <v>3825</v>
      </c>
      <c r="J180" s="826">
        <v>3</v>
      </c>
      <c r="K180" s="826">
        <v>3</v>
      </c>
      <c r="L180" s="826">
        <v>3</v>
      </c>
      <c r="M180" s="826">
        <v>3</v>
      </c>
    </row>
    <row r="181" spans="1:13" ht="14.25" customHeight="1" x14ac:dyDescent="0.35">
      <c r="A181" s="1540"/>
      <c r="B181" s="1547"/>
      <c r="C181" s="823" t="s">
        <v>1630</v>
      </c>
      <c r="D181" s="824" t="s">
        <v>3827</v>
      </c>
      <c r="E181" s="824">
        <v>447360</v>
      </c>
      <c r="F181" s="824">
        <v>1164091</v>
      </c>
      <c r="G181" s="824" t="s">
        <v>36</v>
      </c>
      <c r="H181" s="824" t="s">
        <v>1630</v>
      </c>
      <c r="I181" s="824" t="s">
        <v>3798</v>
      </c>
      <c r="J181" s="826">
        <v>3</v>
      </c>
      <c r="K181" s="826">
        <v>3</v>
      </c>
      <c r="L181" s="826">
        <v>3</v>
      </c>
      <c r="M181" s="826">
        <v>3</v>
      </c>
    </row>
    <row r="182" spans="1:13" ht="14.25" customHeight="1" x14ac:dyDescent="0.35">
      <c r="A182" s="1540"/>
      <c r="B182" s="1547"/>
      <c r="C182" s="823" t="s">
        <v>1630</v>
      </c>
      <c r="D182" s="824" t="s">
        <v>3828</v>
      </c>
      <c r="E182" s="824">
        <v>446170</v>
      </c>
      <c r="F182" s="824">
        <v>1167233</v>
      </c>
      <c r="G182" s="824" t="s">
        <v>36</v>
      </c>
      <c r="H182" s="824" t="s">
        <v>1630</v>
      </c>
      <c r="I182" s="824" t="s">
        <v>3795</v>
      </c>
      <c r="J182" s="826">
        <v>3</v>
      </c>
      <c r="K182" s="826">
        <v>3</v>
      </c>
      <c r="L182" s="826">
        <v>3</v>
      </c>
      <c r="M182" s="826">
        <v>3</v>
      </c>
    </row>
    <row r="183" spans="1:13" ht="14.25" customHeight="1" x14ac:dyDescent="0.35">
      <c r="A183" s="1540"/>
      <c r="B183" s="1547"/>
      <c r="C183" s="823" t="s">
        <v>1630</v>
      </c>
      <c r="D183" s="824" t="s">
        <v>3829</v>
      </c>
      <c r="E183" s="824">
        <v>472597</v>
      </c>
      <c r="F183" s="824">
        <v>1178771</v>
      </c>
      <c r="G183" s="824" t="s">
        <v>36</v>
      </c>
      <c r="H183" s="824" t="s">
        <v>1630</v>
      </c>
      <c r="I183" s="824" t="s">
        <v>3830</v>
      </c>
      <c r="J183" s="826">
        <v>3</v>
      </c>
      <c r="K183" s="826">
        <v>3</v>
      </c>
      <c r="L183" s="826">
        <v>3</v>
      </c>
      <c r="M183" s="826">
        <v>3</v>
      </c>
    </row>
    <row r="184" spans="1:13" ht="14.25" customHeight="1" x14ac:dyDescent="0.35">
      <c r="A184" s="1540"/>
      <c r="B184" s="1547"/>
      <c r="C184" s="823" t="s">
        <v>1630</v>
      </c>
      <c r="D184" s="824" t="s">
        <v>3831</v>
      </c>
      <c r="E184" s="824">
        <v>478588</v>
      </c>
      <c r="F184" s="824">
        <v>1192460</v>
      </c>
      <c r="G184" s="824" t="s">
        <v>36</v>
      </c>
      <c r="H184" s="824" t="s">
        <v>1630</v>
      </c>
      <c r="I184" s="824" t="s">
        <v>3830</v>
      </c>
      <c r="J184" s="826">
        <v>3</v>
      </c>
      <c r="K184" s="826">
        <v>3</v>
      </c>
      <c r="L184" s="826">
        <v>3</v>
      </c>
      <c r="M184" s="826">
        <v>3</v>
      </c>
    </row>
    <row r="185" spans="1:13" ht="14.25" customHeight="1" x14ac:dyDescent="0.35">
      <c r="A185" s="1540"/>
      <c r="B185" s="1548" t="s">
        <v>1634</v>
      </c>
      <c r="C185" s="831" t="s">
        <v>3832</v>
      </c>
      <c r="D185" s="832" t="s">
        <v>3833</v>
      </c>
      <c r="E185" s="836">
        <v>482052</v>
      </c>
      <c r="F185" s="836">
        <v>1128601</v>
      </c>
      <c r="G185" s="836" t="s">
        <v>37</v>
      </c>
      <c r="H185" s="836" t="s">
        <v>37</v>
      </c>
      <c r="I185" s="836" t="s">
        <v>3834</v>
      </c>
      <c r="J185" s="837">
        <v>8</v>
      </c>
      <c r="K185" s="837">
        <v>5.7</v>
      </c>
      <c r="L185" s="837">
        <v>4</v>
      </c>
      <c r="M185" s="837">
        <v>2.2000000000000002</v>
      </c>
    </row>
    <row r="186" spans="1:13" ht="14.25" customHeight="1" x14ac:dyDescent="0.35">
      <c r="A186" s="1540"/>
      <c r="B186" s="1545"/>
      <c r="C186" s="831" t="s">
        <v>3835</v>
      </c>
      <c r="D186" s="832" t="s">
        <v>3836</v>
      </c>
      <c r="E186" s="836">
        <v>479928</v>
      </c>
      <c r="F186" s="836">
        <v>1135348</v>
      </c>
      <c r="G186" s="836" t="s">
        <v>37</v>
      </c>
      <c r="H186" s="836" t="s">
        <v>37</v>
      </c>
      <c r="I186" s="836" t="s">
        <v>3834</v>
      </c>
      <c r="J186" s="837">
        <v>10</v>
      </c>
      <c r="K186" s="837">
        <v>2</v>
      </c>
      <c r="L186" s="837">
        <v>4.5999999999999996</v>
      </c>
      <c r="M186" s="837">
        <v>17.2</v>
      </c>
    </row>
    <row r="187" spans="1:13" ht="14.25" customHeight="1" x14ac:dyDescent="0.35">
      <c r="A187" s="1540"/>
      <c r="B187" s="1545"/>
      <c r="C187" s="831" t="s">
        <v>1686</v>
      </c>
      <c r="D187" s="832" t="s">
        <v>3837</v>
      </c>
      <c r="E187" s="836">
        <v>499537</v>
      </c>
      <c r="F187" s="836">
        <v>1153320</v>
      </c>
      <c r="G187" s="836" t="s">
        <v>37</v>
      </c>
      <c r="H187" s="836" t="s">
        <v>1634</v>
      </c>
      <c r="I187" s="836" t="s">
        <v>1686</v>
      </c>
      <c r="J187" s="837">
        <v>8</v>
      </c>
      <c r="K187" s="837">
        <v>4.9000000000000004</v>
      </c>
      <c r="L187" s="837">
        <v>2.4</v>
      </c>
      <c r="M187" s="837">
        <v>0</v>
      </c>
    </row>
    <row r="188" spans="1:13" ht="14.25" customHeight="1" x14ac:dyDescent="0.35">
      <c r="A188" s="1540"/>
      <c r="B188" s="1545"/>
      <c r="C188" s="831" t="s">
        <v>1634</v>
      </c>
      <c r="D188" s="832" t="s">
        <v>3838</v>
      </c>
      <c r="E188" s="833">
        <v>498841</v>
      </c>
      <c r="F188" s="833">
        <v>1155364</v>
      </c>
      <c r="G188" s="836" t="s">
        <v>37</v>
      </c>
      <c r="H188" s="836" t="s">
        <v>1634</v>
      </c>
      <c r="I188" s="836" t="s">
        <v>1686</v>
      </c>
      <c r="J188" s="837">
        <v>12</v>
      </c>
      <c r="K188" s="837">
        <v>5</v>
      </c>
      <c r="L188" s="837">
        <v>2</v>
      </c>
      <c r="M188" s="837">
        <v>22.2</v>
      </c>
    </row>
    <row r="189" spans="1:13" ht="14.25" customHeight="1" x14ac:dyDescent="0.35">
      <c r="A189" s="1540"/>
      <c r="B189" s="1545"/>
      <c r="C189" s="831" t="s">
        <v>1634</v>
      </c>
      <c r="D189" s="832" t="s">
        <v>3839</v>
      </c>
      <c r="E189" s="833">
        <v>499819</v>
      </c>
      <c r="F189" s="833">
        <v>1173656</v>
      </c>
      <c r="G189" s="836" t="s">
        <v>37</v>
      </c>
      <c r="H189" s="836" t="s">
        <v>1634</v>
      </c>
      <c r="I189" s="836" t="s">
        <v>1686</v>
      </c>
      <c r="J189" s="837">
        <v>4.9000000000000004</v>
      </c>
      <c r="K189" s="837">
        <v>6</v>
      </c>
      <c r="L189" s="837">
        <v>2</v>
      </c>
      <c r="M189" s="837">
        <v>20.6</v>
      </c>
    </row>
    <row r="190" spans="1:13" ht="14.25" customHeight="1" x14ac:dyDescent="0.35">
      <c r="A190" s="1540"/>
      <c r="B190" s="1545"/>
      <c r="C190" s="831" t="s">
        <v>1632</v>
      </c>
      <c r="D190" s="832" t="s">
        <v>3840</v>
      </c>
      <c r="E190" s="838">
        <v>493786</v>
      </c>
      <c r="F190" s="838">
        <v>1173389</v>
      </c>
      <c r="G190" s="836" t="s">
        <v>37</v>
      </c>
      <c r="H190" s="836" t="s">
        <v>1634</v>
      </c>
      <c r="I190" s="836" t="s">
        <v>1686</v>
      </c>
      <c r="J190" s="837">
        <v>2.5</v>
      </c>
      <c r="K190" s="837">
        <v>2</v>
      </c>
      <c r="L190" s="837">
        <v>2</v>
      </c>
      <c r="M190" s="837">
        <v>15.6</v>
      </c>
    </row>
    <row r="191" spans="1:13" ht="14.25" customHeight="1" x14ac:dyDescent="0.35">
      <c r="A191" s="1540"/>
      <c r="B191" s="1549" t="s">
        <v>3841</v>
      </c>
      <c r="C191" s="810" t="s">
        <v>3841</v>
      </c>
      <c r="D191" s="808" t="s">
        <v>3842</v>
      </c>
      <c r="E191" s="808">
        <v>482592</v>
      </c>
      <c r="F191" s="808">
        <v>1175164</v>
      </c>
      <c r="G191" s="808" t="s">
        <v>37</v>
      </c>
      <c r="H191" s="808" t="s">
        <v>1634</v>
      </c>
      <c r="I191" s="808" t="s">
        <v>3841</v>
      </c>
      <c r="J191" s="809">
        <v>1.3</v>
      </c>
      <c r="K191" s="809">
        <v>2.06</v>
      </c>
      <c r="L191" s="809">
        <v>1.304</v>
      </c>
      <c r="M191" s="809">
        <v>4.62</v>
      </c>
    </row>
    <row r="192" spans="1:13" ht="14.25" customHeight="1" x14ac:dyDescent="0.35">
      <c r="A192" s="1540"/>
      <c r="B192" s="1547"/>
      <c r="C192" s="810" t="s">
        <v>3841</v>
      </c>
      <c r="D192" s="808" t="s">
        <v>3843</v>
      </c>
      <c r="E192" s="808">
        <v>489977</v>
      </c>
      <c r="F192" s="808">
        <v>1190025</v>
      </c>
      <c r="G192" s="808" t="s">
        <v>37</v>
      </c>
      <c r="H192" s="808" t="s">
        <v>1634</v>
      </c>
      <c r="I192" s="808" t="s">
        <v>3841</v>
      </c>
      <c r="J192" s="809">
        <v>1.3</v>
      </c>
      <c r="K192" s="809">
        <v>1.399</v>
      </c>
      <c r="L192" s="809">
        <v>1.3</v>
      </c>
      <c r="M192" s="809">
        <v>3.15</v>
      </c>
    </row>
    <row r="193" spans="1:13" ht="14.25" customHeight="1" x14ac:dyDescent="0.35">
      <c r="A193" s="1540"/>
      <c r="B193" s="1550" t="s">
        <v>3329</v>
      </c>
      <c r="C193" s="839" t="s">
        <v>1633</v>
      </c>
      <c r="D193" s="840" t="s">
        <v>3844</v>
      </c>
      <c r="E193" s="840">
        <v>505845</v>
      </c>
      <c r="F193" s="840">
        <v>1121951</v>
      </c>
      <c r="G193" s="840" t="s">
        <v>1676</v>
      </c>
      <c r="H193" s="840" t="s">
        <v>3845</v>
      </c>
      <c r="I193" s="840" t="s">
        <v>3445</v>
      </c>
      <c r="J193" s="841">
        <v>3</v>
      </c>
      <c r="K193" s="841">
        <v>3</v>
      </c>
      <c r="L193" s="841">
        <v>3</v>
      </c>
      <c r="M193" s="841">
        <v>3</v>
      </c>
    </row>
    <row r="194" spans="1:13" ht="14.25" customHeight="1" x14ac:dyDescent="0.35">
      <c r="A194" s="1540"/>
      <c r="B194" s="1550"/>
      <c r="C194" s="839" t="s">
        <v>3846</v>
      </c>
      <c r="D194" s="840" t="s">
        <v>3847</v>
      </c>
      <c r="E194" s="840">
        <v>521342</v>
      </c>
      <c r="F194" s="840">
        <v>1123861</v>
      </c>
      <c r="G194" s="840" t="s">
        <v>3294</v>
      </c>
      <c r="H194" s="840" t="s">
        <v>3359</v>
      </c>
      <c r="I194" s="840" t="s">
        <v>3360</v>
      </c>
      <c r="J194" s="841">
        <v>3</v>
      </c>
      <c r="K194" s="841">
        <v>3</v>
      </c>
      <c r="L194" s="841">
        <v>3</v>
      </c>
      <c r="M194" s="841">
        <v>3</v>
      </c>
    </row>
    <row r="195" spans="1:13" ht="14.25" customHeight="1" x14ac:dyDescent="0.35">
      <c r="A195" s="1540"/>
      <c r="B195" s="1550"/>
      <c r="C195" s="839" t="s">
        <v>1633</v>
      </c>
      <c r="D195" s="840" t="s">
        <v>3848</v>
      </c>
      <c r="E195" s="840">
        <v>501187</v>
      </c>
      <c r="F195" s="840">
        <v>1156754</v>
      </c>
      <c r="G195" s="840" t="s">
        <v>37</v>
      </c>
      <c r="H195" s="840" t="s">
        <v>1634</v>
      </c>
      <c r="I195" s="840" t="s">
        <v>1686</v>
      </c>
      <c r="J195" s="841">
        <v>3</v>
      </c>
      <c r="K195" s="841">
        <v>3</v>
      </c>
      <c r="L195" s="841">
        <v>3</v>
      </c>
      <c r="M195" s="841">
        <v>3</v>
      </c>
    </row>
    <row r="196" spans="1:13" ht="14.25" customHeight="1" x14ac:dyDescent="0.35">
      <c r="A196" s="1540"/>
      <c r="B196" s="1550"/>
      <c r="C196" s="839" t="s">
        <v>3329</v>
      </c>
      <c r="D196" s="840" t="s">
        <v>3849</v>
      </c>
      <c r="E196" s="840">
        <v>515850</v>
      </c>
      <c r="F196" s="840">
        <v>1145812</v>
      </c>
      <c r="G196" s="840" t="s">
        <v>37</v>
      </c>
      <c r="H196" s="840" t="s">
        <v>1634</v>
      </c>
      <c r="I196" s="840" t="s">
        <v>3850</v>
      </c>
      <c r="J196" s="841">
        <v>3</v>
      </c>
      <c r="K196" s="841">
        <v>3</v>
      </c>
      <c r="L196" s="841">
        <v>3</v>
      </c>
      <c r="M196" s="841">
        <v>3</v>
      </c>
    </row>
    <row r="197" spans="1:13" ht="14.25" customHeight="1" x14ac:dyDescent="0.35">
      <c r="A197" s="1541"/>
      <c r="B197" s="1551"/>
      <c r="C197" s="842" t="s">
        <v>1633</v>
      </c>
      <c r="D197" s="843" t="s">
        <v>3851</v>
      </c>
      <c r="E197" s="843">
        <v>511157</v>
      </c>
      <c r="F197" s="843">
        <v>1147119</v>
      </c>
      <c r="G197" s="843" t="s">
        <v>3294</v>
      </c>
      <c r="H197" s="843" t="s">
        <v>3359</v>
      </c>
      <c r="I197" s="843" t="s">
        <v>3852</v>
      </c>
      <c r="J197" s="844">
        <v>3</v>
      </c>
      <c r="K197" s="844">
        <v>3</v>
      </c>
      <c r="L197" s="844">
        <v>3</v>
      </c>
      <c r="M197" s="844">
        <v>3</v>
      </c>
    </row>
    <row r="198" spans="1:13" s="1204" customFormat="1" ht="14.25" customHeight="1" x14ac:dyDescent="0.35">
      <c r="A198" s="13"/>
      <c r="B198" s="1552" t="s">
        <v>4267</v>
      </c>
      <c r="C198" s="1552"/>
      <c r="D198" s="1552"/>
      <c r="E198" s="1552"/>
      <c r="F198" s="1552"/>
      <c r="G198" s="1552"/>
      <c r="H198" s="1552"/>
      <c r="I198" s="1552"/>
      <c r="J198" s="1552"/>
      <c r="K198" s="1552"/>
      <c r="L198" s="1552"/>
      <c r="M198" s="1552"/>
    </row>
    <row r="199" spans="1:13" s="1204" customFormat="1" ht="14.25" customHeight="1" x14ac:dyDescent="0.35">
      <c r="A199" s="13"/>
      <c r="B199" s="768"/>
      <c r="C199" s="1553" t="s">
        <v>104</v>
      </c>
      <c r="D199" s="1553" t="s">
        <v>105</v>
      </c>
      <c r="E199" s="1555" t="s">
        <v>106</v>
      </c>
      <c r="F199" s="1555"/>
      <c r="G199" s="1555"/>
      <c r="H199" s="1555"/>
      <c r="I199" s="1555"/>
      <c r="J199" s="1555" t="s">
        <v>4407</v>
      </c>
      <c r="K199" s="1555"/>
      <c r="L199" s="1555"/>
      <c r="M199" s="1555"/>
    </row>
    <row r="200" spans="1:13" s="1204" customFormat="1" ht="14.25" customHeight="1" x14ac:dyDescent="0.35">
      <c r="A200" s="749"/>
      <c r="B200" s="1556" t="s">
        <v>113</v>
      </c>
      <c r="C200" s="1553"/>
      <c r="D200" s="1553"/>
      <c r="E200" s="1202" t="s">
        <v>114</v>
      </c>
      <c r="F200" s="1202" t="s">
        <v>115</v>
      </c>
      <c r="G200" s="1558" t="s">
        <v>39</v>
      </c>
      <c r="H200" s="1558" t="s">
        <v>64</v>
      </c>
      <c r="I200" s="1558" t="s">
        <v>116</v>
      </c>
      <c r="J200" s="1202" t="s">
        <v>122</v>
      </c>
      <c r="K200" s="1202" t="s">
        <v>124</v>
      </c>
      <c r="L200" s="1202" t="s">
        <v>124</v>
      </c>
      <c r="M200" s="1202" t="s">
        <v>124</v>
      </c>
    </row>
    <row r="201" spans="1:13" s="1204" customFormat="1" ht="14.25" customHeight="1" x14ac:dyDescent="0.35">
      <c r="A201" s="13"/>
      <c r="B201" s="1557"/>
      <c r="C201" s="1554"/>
      <c r="D201" s="1554"/>
      <c r="E201" s="1202" t="s">
        <v>134</v>
      </c>
      <c r="F201" s="1202" t="s">
        <v>134</v>
      </c>
      <c r="G201" s="1554"/>
      <c r="H201" s="1554"/>
      <c r="I201" s="1554"/>
      <c r="J201" s="1200" t="s">
        <v>4268</v>
      </c>
      <c r="K201" s="1200" t="s">
        <v>4269</v>
      </c>
      <c r="L201" s="1200" t="s">
        <v>4270</v>
      </c>
      <c r="M201" s="1200" t="s">
        <v>4271</v>
      </c>
    </row>
    <row r="202" spans="1:13" s="1204" customFormat="1" ht="14.25" customHeight="1" x14ac:dyDescent="0.35">
      <c r="A202" s="1604" t="s">
        <v>4272</v>
      </c>
      <c r="B202" s="1574" t="s">
        <v>4273</v>
      </c>
      <c r="C202" s="1210" t="s">
        <v>4274</v>
      </c>
      <c r="D202" s="1210" t="s">
        <v>4275</v>
      </c>
      <c r="E202" s="1211">
        <v>540780</v>
      </c>
      <c r="F202" s="1211">
        <v>963406</v>
      </c>
      <c r="G202" s="1210" t="s">
        <v>38</v>
      </c>
      <c r="H202" s="1210" t="s">
        <v>66</v>
      </c>
      <c r="I202" s="1210" t="s">
        <v>4276</v>
      </c>
      <c r="J202" s="1211">
        <v>3</v>
      </c>
      <c r="K202" s="1211">
        <v>3</v>
      </c>
      <c r="L202" s="1211">
        <v>3</v>
      </c>
      <c r="M202" s="1211">
        <v>3</v>
      </c>
    </row>
    <row r="203" spans="1:13" s="1204" customFormat="1" ht="14.25" customHeight="1" x14ac:dyDescent="0.35">
      <c r="A203" s="1604"/>
      <c r="B203" s="1575"/>
      <c r="C203" s="1210" t="s">
        <v>4277</v>
      </c>
      <c r="D203" s="1210" t="s">
        <v>4278</v>
      </c>
      <c r="E203" s="1211">
        <v>540031</v>
      </c>
      <c r="F203" s="1211">
        <v>963224</v>
      </c>
      <c r="G203" s="1210" t="s">
        <v>38</v>
      </c>
      <c r="H203" s="1210" t="s">
        <v>66</v>
      </c>
      <c r="I203" s="1210" t="s">
        <v>4276</v>
      </c>
      <c r="J203" s="1211">
        <v>3</v>
      </c>
      <c r="K203" s="1211">
        <v>8.6</v>
      </c>
      <c r="L203" s="1211">
        <v>3</v>
      </c>
      <c r="M203" s="1211">
        <v>3</v>
      </c>
    </row>
    <row r="204" spans="1:13" s="1204" customFormat="1" ht="14.25" customHeight="1" x14ac:dyDescent="0.35">
      <c r="A204" s="1604"/>
      <c r="B204" s="1575"/>
      <c r="C204" s="1210" t="s">
        <v>4279</v>
      </c>
      <c r="D204" s="1210" t="s">
        <v>4280</v>
      </c>
      <c r="E204" s="1211">
        <v>537199</v>
      </c>
      <c r="F204" s="1211">
        <v>960976</v>
      </c>
      <c r="G204" s="1210" t="s">
        <v>38</v>
      </c>
      <c r="H204" s="1210" t="s">
        <v>66</v>
      </c>
      <c r="I204" s="1210" t="s">
        <v>4276</v>
      </c>
      <c r="J204" s="1211">
        <v>3</v>
      </c>
      <c r="K204" s="1211">
        <v>3</v>
      </c>
      <c r="L204" s="1211">
        <v>3</v>
      </c>
      <c r="M204" s="1211">
        <v>3</v>
      </c>
    </row>
    <row r="205" spans="1:13" s="1204" customFormat="1" ht="14.25" customHeight="1" x14ac:dyDescent="0.35">
      <c r="A205" s="1604"/>
      <c r="B205" s="1575"/>
      <c r="C205" s="1210" t="s">
        <v>4281</v>
      </c>
      <c r="D205" s="1210" t="s">
        <v>4282</v>
      </c>
      <c r="E205" s="1211">
        <v>556454</v>
      </c>
      <c r="F205" s="1211">
        <v>952686</v>
      </c>
      <c r="G205" s="1210" t="s">
        <v>38</v>
      </c>
      <c r="H205" s="1210" t="s">
        <v>4283</v>
      </c>
      <c r="I205" s="1210" t="s">
        <v>4284</v>
      </c>
      <c r="J205" s="1211">
        <v>3</v>
      </c>
      <c r="K205" s="1211">
        <v>3</v>
      </c>
      <c r="L205" s="1211">
        <v>3</v>
      </c>
      <c r="M205" s="1211">
        <v>3</v>
      </c>
    </row>
    <row r="206" spans="1:13" s="1204" customFormat="1" ht="14.25" customHeight="1" x14ac:dyDescent="0.35">
      <c r="A206" s="1604"/>
      <c r="B206" s="1575"/>
      <c r="C206" s="1210" t="s">
        <v>4281</v>
      </c>
      <c r="D206" s="1210" t="s">
        <v>4285</v>
      </c>
      <c r="E206" s="1211">
        <v>557699</v>
      </c>
      <c r="F206" s="1211">
        <v>960827</v>
      </c>
      <c r="G206" s="1210" t="s">
        <v>38</v>
      </c>
      <c r="H206" s="1210" t="s">
        <v>4283</v>
      </c>
      <c r="I206" s="1210" t="s">
        <v>4284</v>
      </c>
      <c r="J206" s="1211">
        <v>3</v>
      </c>
      <c r="K206" s="1211">
        <v>3</v>
      </c>
      <c r="L206" s="1211">
        <v>3</v>
      </c>
      <c r="M206" s="1211">
        <v>3</v>
      </c>
    </row>
    <row r="207" spans="1:13" s="1204" customFormat="1" ht="14.25" customHeight="1" x14ac:dyDescent="0.35">
      <c r="A207" s="1604"/>
      <c r="B207" s="1575"/>
      <c r="C207" s="1210" t="s">
        <v>4286</v>
      </c>
      <c r="D207" s="1210" t="s">
        <v>4287</v>
      </c>
      <c r="E207" s="1211">
        <v>565955</v>
      </c>
      <c r="F207" s="1211">
        <v>942456</v>
      </c>
      <c r="G207" s="1210" t="s">
        <v>38</v>
      </c>
      <c r="H207" s="1210" t="s">
        <v>4283</v>
      </c>
      <c r="I207" s="1210" t="s">
        <v>4284</v>
      </c>
      <c r="J207" s="1211">
        <v>3</v>
      </c>
      <c r="K207" s="1211">
        <v>3</v>
      </c>
      <c r="L207" s="1211">
        <v>3</v>
      </c>
      <c r="M207" s="1211">
        <v>3</v>
      </c>
    </row>
    <row r="208" spans="1:13" s="1204" customFormat="1" ht="14.25" customHeight="1" x14ac:dyDescent="0.35">
      <c r="A208" s="1604"/>
      <c r="B208" s="1575"/>
      <c r="C208" s="1210" t="s">
        <v>4286</v>
      </c>
      <c r="D208" s="1210" t="s">
        <v>4288</v>
      </c>
      <c r="E208" s="1211">
        <v>573396</v>
      </c>
      <c r="F208" s="1211">
        <v>945256</v>
      </c>
      <c r="G208" s="1210" t="s">
        <v>38</v>
      </c>
      <c r="H208" s="1210" t="s">
        <v>4283</v>
      </c>
      <c r="I208" s="1210" t="s">
        <v>4284</v>
      </c>
      <c r="J208" s="1211">
        <v>3</v>
      </c>
      <c r="K208" s="1211">
        <v>3</v>
      </c>
      <c r="L208" s="1211">
        <v>3</v>
      </c>
      <c r="M208" s="1211">
        <v>3</v>
      </c>
    </row>
    <row r="209" spans="1:13" s="1204" customFormat="1" ht="14.25" customHeight="1" x14ac:dyDescent="0.35">
      <c r="A209" s="1604"/>
      <c r="B209" s="1575"/>
      <c r="C209" s="1210" t="s">
        <v>4289</v>
      </c>
      <c r="D209" s="1210" t="s">
        <v>4290</v>
      </c>
      <c r="E209" s="1211">
        <v>576705</v>
      </c>
      <c r="F209" s="1211">
        <v>943931</v>
      </c>
      <c r="G209" s="1210" t="s">
        <v>38</v>
      </c>
      <c r="H209" s="1210" t="s">
        <v>4283</v>
      </c>
      <c r="I209" s="1210" t="s">
        <v>4284</v>
      </c>
      <c r="J209" s="1211">
        <v>3</v>
      </c>
      <c r="K209" s="1211">
        <v>3.2</v>
      </c>
      <c r="L209" s="1211">
        <v>6</v>
      </c>
      <c r="M209" s="1211">
        <v>5.3</v>
      </c>
    </row>
    <row r="210" spans="1:13" s="1204" customFormat="1" ht="14.25" customHeight="1" x14ac:dyDescent="0.35">
      <c r="A210" s="1604"/>
      <c r="B210" s="1575"/>
      <c r="C210" s="1210" t="s">
        <v>4291</v>
      </c>
      <c r="D210" s="1210" t="s">
        <v>4292</v>
      </c>
      <c r="E210" s="1211">
        <v>561638.5</v>
      </c>
      <c r="F210" s="1211">
        <v>978793.43</v>
      </c>
      <c r="G210" s="1210" t="s">
        <v>38</v>
      </c>
      <c r="H210" s="1210" t="s">
        <v>66</v>
      </c>
      <c r="I210" s="1210" t="s">
        <v>4276</v>
      </c>
      <c r="J210" s="1211">
        <v>1.46</v>
      </c>
      <c r="K210" s="1211"/>
      <c r="L210" s="1211"/>
      <c r="M210" s="1211"/>
    </row>
    <row r="211" spans="1:13" s="1204" customFormat="1" ht="14.25" customHeight="1" x14ac:dyDescent="0.35">
      <c r="A211" s="1604"/>
      <c r="B211" s="1575"/>
      <c r="C211" s="1210" t="s">
        <v>4291</v>
      </c>
      <c r="D211" s="1210" t="s">
        <v>4293</v>
      </c>
      <c r="E211" s="1211">
        <v>574425.84</v>
      </c>
      <c r="F211" s="1211">
        <v>973585.82</v>
      </c>
      <c r="G211" s="1210" t="s">
        <v>38</v>
      </c>
      <c r="H211" s="1210" t="s">
        <v>66</v>
      </c>
      <c r="I211" s="1210" t="s">
        <v>4276</v>
      </c>
      <c r="J211" s="1211">
        <v>1.62</v>
      </c>
      <c r="K211" s="1211"/>
      <c r="L211" s="1211"/>
      <c r="M211" s="1211"/>
    </row>
    <row r="212" spans="1:13" s="1204" customFormat="1" ht="14.25" customHeight="1" x14ac:dyDescent="0.35">
      <c r="A212" s="1604"/>
      <c r="B212" s="1576" t="s">
        <v>4216</v>
      </c>
      <c r="C212" s="1212" t="s">
        <v>4294</v>
      </c>
      <c r="D212" s="1213" t="s">
        <v>4295</v>
      </c>
      <c r="E212" s="1213">
        <v>583319.21</v>
      </c>
      <c r="F212" s="1214">
        <v>970837.56</v>
      </c>
      <c r="G212" s="1213" t="s">
        <v>38</v>
      </c>
      <c r="H212" s="1213" t="s">
        <v>66</v>
      </c>
      <c r="I212" s="1213" t="s">
        <v>4294</v>
      </c>
      <c r="J212" s="1214">
        <v>1.3</v>
      </c>
      <c r="K212" s="1214"/>
      <c r="L212" s="1214"/>
      <c r="M212" s="1214"/>
    </row>
    <row r="213" spans="1:13" s="1204" customFormat="1" ht="14.25" customHeight="1" x14ac:dyDescent="0.35">
      <c r="A213" s="1604"/>
      <c r="B213" s="1576"/>
      <c r="C213" s="1212" t="s">
        <v>4294</v>
      </c>
      <c r="D213" s="1213" t="s">
        <v>4296</v>
      </c>
      <c r="E213" s="1213">
        <v>603913.51</v>
      </c>
      <c r="F213" s="1214">
        <v>958332.51</v>
      </c>
      <c r="G213" s="1213" t="s">
        <v>38</v>
      </c>
      <c r="H213" s="1213" t="s">
        <v>66</v>
      </c>
      <c r="I213" s="1213" t="s">
        <v>4294</v>
      </c>
      <c r="J213" s="1214">
        <v>1.3</v>
      </c>
      <c r="K213" s="1214"/>
      <c r="L213" s="1214"/>
      <c r="M213" s="1214"/>
    </row>
    <row r="214" spans="1:13" s="1204" customFormat="1" ht="14.25" customHeight="1" x14ac:dyDescent="0.35">
      <c r="A214" s="1604"/>
      <c r="B214" s="1576"/>
      <c r="C214" s="1212" t="s">
        <v>4297</v>
      </c>
      <c r="D214" s="1213" t="s">
        <v>4298</v>
      </c>
      <c r="E214" s="1213">
        <v>593881.96</v>
      </c>
      <c r="F214" s="1214">
        <v>958299.35</v>
      </c>
      <c r="G214" s="1213" t="s">
        <v>38</v>
      </c>
      <c r="H214" s="1213" t="s">
        <v>4283</v>
      </c>
      <c r="I214" s="1213" t="s">
        <v>4283</v>
      </c>
      <c r="J214" s="1214">
        <v>1.3</v>
      </c>
      <c r="K214" s="1214"/>
      <c r="L214" s="1214"/>
      <c r="M214" s="1214"/>
    </row>
    <row r="215" spans="1:13" s="1204" customFormat="1" ht="14.25" customHeight="1" x14ac:dyDescent="0.35">
      <c r="A215" s="1604"/>
      <c r="B215" s="1576"/>
      <c r="C215" s="1212" t="s">
        <v>4299</v>
      </c>
      <c r="D215" s="1213" t="s">
        <v>4300</v>
      </c>
      <c r="E215" s="1213">
        <v>602048.97</v>
      </c>
      <c r="F215" s="1214">
        <v>956133</v>
      </c>
      <c r="G215" s="1213" t="s">
        <v>38</v>
      </c>
      <c r="H215" s="1213" t="s">
        <v>4283</v>
      </c>
      <c r="I215" s="1213" t="s">
        <v>4283</v>
      </c>
      <c r="J215" s="1214">
        <v>1.3</v>
      </c>
      <c r="K215" s="1214"/>
      <c r="L215" s="1214"/>
      <c r="M215" s="1214"/>
    </row>
    <row r="216" spans="1:13" s="1204" customFormat="1" ht="14.25" customHeight="1" x14ac:dyDescent="0.35">
      <c r="A216" s="1604"/>
      <c r="B216" s="1576"/>
      <c r="C216" s="1212" t="s">
        <v>4301</v>
      </c>
      <c r="D216" s="1213" t="s">
        <v>4302</v>
      </c>
      <c r="E216" s="1213">
        <v>616296.19999999995</v>
      </c>
      <c r="F216" s="1214">
        <v>955585.48</v>
      </c>
      <c r="G216" s="1213" t="s">
        <v>38</v>
      </c>
      <c r="H216" s="1213" t="s">
        <v>4301</v>
      </c>
      <c r="I216" s="1213" t="s">
        <v>4303</v>
      </c>
      <c r="J216" s="1214">
        <v>1.3</v>
      </c>
      <c r="K216" s="1214"/>
      <c r="L216" s="1214"/>
      <c r="M216" s="1214"/>
    </row>
    <row r="217" spans="1:13" s="1204" customFormat="1" ht="14.25" customHeight="1" x14ac:dyDescent="0.35">
      <c r="A217" s="1604"/>
      <c r="B217" s="1576"/>
      <c r="C217" s="1212" t="s">
        <v>4304</v>
      </c>
      <c r="D217" s="1213" t="s">
        <v>4305</v>
      </c>
      <c r="E217" s="1213">
        <v>620864.78</v>
      </c>
      <c r="F217" s="1214">
        <v>951524.78</v>
      </c>
      <c r="G217" s="1213" t="s">
        <v>38</v>
      </c>
      <c r="H217" s="1213" t="s">
        <v>4301</v>
      </c>
      <c r="I217" s="1213" t="s">
        <v>4306</v>
      </c>
      <c r="J217" s="1214">
        <v>1.3</v>
      </c>
      <c r="K217" s="1214"/>
      <c r="L217" s="1214"/>
      <c r="M217" s="1214"/>
    </row>
    <row r="218" spans="1:13" s="1204" customFormat="1" ht="14.25" customHeight="1" x14ac:dyDescent="0.35">
      <c r="A218" s="1604"/>
      <c r="B218" s="1577" t="s">
        <v>1612</v>
      </c>
      <c r="C218" s="1215" t="s">
        <v>4307</v>
      </c>
      <c r="D218" s="1215" t="s">
        <v>4308</v>
      </c>
      <c r="E218" s="1216">
        <v>532996</v>
      </c>
      <c r="F218" s="1216">
        <v>1041620</v>
      </c>
      <c r="G218" s="1215" t="s">
        <v>35</v>
      </c>
      <c r="H218" s="1215" t="s">
        <v>209</v>
      </c>
      <c r="I218" s="1215" t="s">
        <v>4309</v>
      </c>
      <c r="J218" s="1220">
        <v>8.07</v>
      </c>
      <c r="K218" s="1220">
        <v>18.8</v>
      </c>
      <c r="L218" s="1220">
        <v>9.4</v>
      </c>
      <c r="M218" s="1220">
        <v>21.8</v>
      </c>
    </row>
    <row r="219" spans="1:13" s="1204" customFormat="1" ht="14.25" customHeight="1" x14ac:dyDescent="0.35">
      <c r="A219" s="1604"/>
      <c r="B219" s="1577"/>
      <c r="C219" s="1215" t="s">
        <v>4310</v>
      </c>
      <c r="D219" s="1215" t="s">
        <v>4311</v>
      </c>
      <c r="E219" s="1216">
        <v>530449</v>
      </c>
      <c r="F219" s="1216">
        <v>1034120</v>
      </c>
      <c r="G219" s="1215" t="s">
        <v>35</v>
      </c>
      <c r="H219" s="1215" t="s">
        <v>209</v>
      </c>
      <c r="I219" s="1215" t="s">
        <v>4312</v>
      </c>
      <c r="J219" s="1220">
        <v>8.1999999999999993</v>
      </c>
      <c r="K219" s="1220">
        <v>2.6</v>
      </c>
      <c r="L219" s="1220">
        <v>2</v>
      </c>
      <c r="M219" s="1220">
        <v>23.7</v>
      </c>
    </row>
    <row r="220" spans="1:13" s="1204" customFormat="1" ht="14.25" customHeight="1" x14ac:dyDescent="0.35">
      <c r="A220" s="1604"/>
      <c r="B220" s="1577"/>
      <c r="C220" s="1215" t="s">
        <v>4313</v>
      </c>
      <c r="D220" s="1215" t="s">
        <v>4314</v>
      </c>
      <c r="E220" s="1216">
        <v>530356</v>
      </c>
      <c r="F220" s="1216">
        <v>1031640</v>
      </c>
      <c r="G220" s="1215" t="s">
        <v>35</v>
      </c>
      <c r="H220" s="1215" t="s">
        <v>209</v>
      </c>
      <c r="I220" s="1215" t="s">
        <v>4312</v>
      </c>
      <c r="J220" s="1220">
        <v>8.2200000000000006</v>
      </c>
      <c r="K220" s="1220">
        <v>2</v>
      </c>
      <c r="L220" s="1220">
        <v>2</v>
      </c>
      <c r="M220" s="1220">
        <v>22.6</v>
      </c>
    </row>
    <row r="221" spans="1:13" s="1204" customFormat="1" ht="14.25" customHeight="1" x14ac:dyDescent="0.35">
      <c r="A221" s="1604"/>
      <c r="B221" s="1577"/>
      <c r="C221" s="1215" t="s">
        <v>4315</v>
      </c>
      <c r="D221" s="1215" t="s">
        <v>4316</v>
      </c>
      <c r="E221" s="1216">
        <v>540450</v>
      </c>
      <c r="F221" s="1216">
        <v>1024550</v>
      </c>
      <c r="G221" s="1215" t="s">
        <v>35</v>
      </c>
      <c r="H221" s="1215" t="s">
        <v>209</v>
      </c>
      <c r="I221" s="1215" t="s">
        <v>4312</v>
      </c>
      <c r="J221" s="1220">
        <v>2</v>
      </c>
      <c r="K221" s="1220">
        <v>2</v>
      </c>
      <c r="L221" s="1220">
        <v>2</v>
      </c>
      <c r="M221" s="1220">
        <v>17.5</v>
      </c>
    </row>
    <row r="222" spans="1:13" s="1204" customFormat="1" ht="14.25" customHeight="1" x14ac:dyDescent="0.35">
      <c r="A222" s="1604"/>
      <c r="B222" s="1577"/>
      <c r="C222" s="1215" t="s">
        <v>4317</v>
      </c>
      <c r="D222" s="1215" t="s">
        <v>4318</v>
      </c>
      <c r="E222" s="1216">
        <v>560402</v>
      </c>
      <c r="F222" s="1216">
        <v>1018153</v>
      </c>
      <c r="G222" s="1215" t="s">
        <v>38</v>
      </c>
      <c r="H222" s="1215" t="s">
        <v>4319</v>
      </c>
      <c r="I222" s="1215" t="s">
        <v>4317</v>
      </c>
      <c r="J222" s="1220">
        <v>2</v>
      </c>
      <c r="K222" s="1220">
        <v>6.4</v>
      </c>
      <c r="L222" s="1220">
        <v>11.8</v>
      </c>
      <c r="M222" s="1220">
        <v>14.9</v>
      </c>
    </row>
    <row r="223" spans="1:13" s="1204" customFormat="1" ht="14.25" customHeight="1" x14ac:dyDescent="0.35">
      <c r="A223" s="1604"/>
      <c r="B223" s="1577"/>
      <c r="C223" s="1215" t="s">
        <v>4317</v>
      </c>
      <c r="D223" s="1215" t="s">
        <v>4320</v>
      </c>
      <c r="E223" s="1216">
        <v>563052</v>
      </c>
      <c r="F223" s="1216">
        <v>1014805</v>
      </c>
      <c r="G223" s="1215" t="s">
        <v>38</v>
      </c>
      <c r="H223" s="1215" t="s">
        <v>4319</v>
      </c>
      <c r="I223" s="1215" t="s">
        <v>4317</v>
      </c>
      <c r="J223" s="1220">
        <v>2</v>
      </c>
      <c r="K223" s="1220">
        <v>4</v>
      </c>
      <c r="L223" s="1220">
        <v>10.1</v>
      </c>
      <c r="M223" s="1220">
        <v>15.3</v>
      </c>
    </row>
    <row r="224" spans="1:13" s="1204" customFormat="1" ht="14.25" customHeight="1" x14ac:dyDescent="0.35">
      <c r="A224" s="1604"/>
      <c r="B224" s="1577"/>
      <c r="C224" s="1215" t="s">
        <v>1613</v>
      </c>
      <c r="D224" s="1215" t="s">
        <v>4321</v>
      </c>
      <c r="E224" s="1216">
        <v>606327</v>
      </c>
      <c r="F224" s="1216">
        <v>984614</v>
      </c>
      <c r="G224" s="1215" t="s">
        <v>38</v>
      </c>
      <c r="H224" s="1215" t="s">
        <v>1613</v>
      </c>
      <c r="I224" s="1215" t="s">
        <v>4322</v>
      </c>
      <c r="J224" s="1220">
        <v>14.6</v>
      </c>
      <c r="K224" s="1220"/>
      <c r="L224" s="1220">
        <v>6.6</v>
      </c>
      <c r="M224" s="1220">
        <v>15.9</v>
      </c>
    </row>
    <row r="225" spans="1:13" s="1204" customFormat="1" ht="14.25" customHeight="1" x14ac:dyDescent="0.35">
      <c r="A225" s="1604"/>
      <c r="B225" s="1577"/>
      <c r="C225" s="1215" t="s">
        <v>1613</v>
      </c>
      <c r="D225" s="1215" t="s">
        <v>4323</v>
      </c>
      <c r="E225" s="1216">
        <v>589428</v>
      </c>
      <c r="F225" s="1216">
        <v>995105</v>
      </c>
      <c r="G225" s="1215" t="s">
        <v>38</v>
      </c>
      <c r="H225" s="1215" t="s">
        <v>1613</v>
      </c>
      <c r="I225" s="1215" t="s">
        <v>4322</v>
      </c>
      <c r="J225" s="1220">
        <v>2</v>
      </c>
      <c r="K225" s="1220">
        <v>8.3000000000000007</v>
      </c>
      <c r="L225" s="1220">
        <v>4.4000000000000004</v>
      </c>
      <c r="M225" s="1220">
        <v>15.6</v>
      </c>
    </row>
    <row r="226" spans="1:13" ht="14.25" customHeight="1" x14ac:dyDescent="0.35">
      <c r="A226" s="12" t="s">
        <v>4403</v>
      </c>
      <c r="B226" s="12"/>
      <c r="C226" s="12"/>
      <c r="D226" s="12"/>
      <c r="E226" s="12"/>
      <c r="F226" s="12"/>
      <c r="G226" s="12"/>
      <c r="H226" s="12"/>
      <c r="I226" s="12"/>
      <c r="J226" s="12"/>
      <c r="K226" s="12"/>
      <c r="L226" s="12"/>
      <c r="M226" s="12"/>
    </row>
    <row r="227" spans="1:13" ht="14.25" customHeight="1" x14ac:dyDescent="0.35">
      <c r="A227" s="1602" t="s">
        <v>3451</v>
      </c>
      <c r="B227" s="1602"/>
      <c r="C227" s="683" t="s">
        <v>3450</v>
      </c>
      <c r="J227" s="660"/>
      <c r="K227" s="660"/>
      <c r="L227" s="660"/>
      <c r="M227" s="660"/>
    </row>
    <row r="228" spans="1:13" ht="14.25" customHeight="1" x14ac:dyDescent="0.35">
      <c r="A228" s="1603" t="s">
        <v>3452</v>
      </c>
      <c r="B228" s="1603"/>
      <c r="C228" s="684" t="s">
        <v>1988</v>
      </c>
      <c r="J228" s="660"/>
      <c r="K228" s="660"/>
      <c r="L228" s="660"/>
      <c r="M228" s="660"/>
    </row>
    <row r="229" spans="1:13" ht="14.25" customHeight="1" x14ac:dyDescent="0.35">
      <c r="A229" s="1603" t="s">
        <v>3454</v>
      </c>
      <c r="B229" s="1603"/>
      <c r="C229" s="684" t="s">
        <v>3453</v>
      </c>
      <c r="J229" s="660"/>
      <c r="K229" s="660"/>
      <c r="L229" s="660"/>
      <c r="M229" s="660"/>
    </row>
    <row r="230" spans="1:13" ht="25" customHeight="1" x14ac:dyDescent="0.35">
      <c r="A230" s="1582" t="s">
        <v>3455</v>
      </c>
      <c r="B230" s="1582"/>
      <c r="C230" s="685" t="s">
        <v>3258</v>
      </c>
      <c r="J230" s="660"/>
      <c r="K230" s="660"/>
      <c r="L230" s="660"/>
      <c r="M230" s="660"/>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row r="672" ht="14.25" customHeight="1" x14ac:dyDescent="0.35"/>
    <row r="673" ht="14.25" customHeight="1" x14ac:dyDescent="0.35"/>
    <row r="674" ht="14.25" customHeight="1" x14ac:dyDescent="0.35"/>
    <row r="675" ht="14.25" customHeight="1" x14ac:dyDescent="0.35"/>
    <row r="676" ht="14.25" customHeight="1" x14ac:dyDescent="0.35"/>
    <row r="677" ht="14.25" customHeight="1" x14ac:dyDescent="0.35"/>
    <row r="678" ht="14.25" customHeight="1" x14ac:dyDescent="0.35"/>
    <row r="679" ht="14.25" customHeight="1" x14ac:dyDescent="0.35"/>
    <row r="680" ht="14.25" customHeight="1" x14ac:dyDescent="0.35"/>
    <row r="681" ht="14.25" customHeight="1" x14ac:dyDescent="0.35"/>
    <row r="682" ht="14.25" customHeight="1" x14ac:dyDescent="0.35"/>
    <row r="683" ht="14.25" customHeight="1" x14ac:dyDescent="0.35"/>
    <row r="684" ht="14.25" customHeight="1" x14ac:dyDescent="0.35"/>
    <row r="685" ht="14.25" customHeight="1" x14ac:dyDescent="0.35"/>
    <row r="686" ht="14.25" customHeight="1" x14ac:dyDescent="0.35"/>
    <row r="687" ht="14.25" customHeight="1" x14ac:dyDescent="0.35"/>
    <row r="688" ht="14.25" customHeight="1" x14ac:dyDescent="0.35"/>
    <row r="689" ht="14.25" customHeight="1" x14ac:dyDescent="0.35"/>
    <row r="690" ht="14.25" customHeight="1" x14ac:dyDescent="0.35"/>
    <row r="691" ht="14.25" customHeight="1" x14ac:dyDescent="0.35"/>
    <row r="692" ht="14.25" customHeight="1" x14ac:dyDescent="0.35"/>
    <row r="693" ht="14.25" customHeight="1" x14ac:dyDescent="0.35"/>
    <row r="694" ht="14.25" customHeight="1" x14ac:dyDescent="0.35"/>
  </sheetData>
  <mergeCells count="86">
    <mergeCell ref="A202:A225"/>
    <mergeCell ref="B202:B211"/>
    <mergeCell ref="B212:B217"/>
    <mergeCell ref="B218:B225"/>
    <mergeCell ref="B198:M198"/>
    <mergeCell ref="C199:C201"/>
    <mergeCell ref="D199:D201"/>
    <mergeCell ref="E199:I199"/>
    <mergeCell ref="J199:M199"/>
    <mergeCell ref="B200:B201"/>
    <mergeCell ref="G200:G201"/>
    <mergeCell ref="H200:H201"/>
    <mergeCell ref="I200:I201"/>
    <mergeCell ref="A227:B227"/>
    <mergeCell ref="A228:B228"/>
    <mergeCell ref="A229:B229"/>
    <mergeCell ref="A230:B230"/>
    <mergeCell ref="B14:M14"/>
    <mergeCell ref="C15:C17"/>
    <mergeCell ref="D15:D17"/>
    <mergeCell ref="E15:I15"/>
    <mergeCell ref="J15:M15"/>
    <mergeCell ref="B16:B17"/>
    <mergeCell ref="G16:G17"/>
    <mergeCell ref="H16:H17"/>
    <mergeCell ref="I16:I17"/>
    <mergeCell ref="A18:A62"/>
    <mergeCell ref="B18:B21"/>
    <mergeCell ref="B22:B29"/>
    <mergeCell ref="B30:B37"/>
    <mergeCell ref="B38:B41"/>
    <mergeCell ref="B42:B48"/>
    <mergeCell ref="B49:B51"/>
    <mergeCell ref="B52:B56"/>
    <mergeCell ref="B57:B62"/>
    <mergeCell ref="B63:M63"/>
    <mergeCell ref="C64:C66"/>
    <mergeCell ref="D64:D66"/>
    <mergeCell ref="E64:I64"/>
    <mergeCell ref="J64:M64"/>
    <mergeCell ref="B65:B66"/>
    <mergeCell ref="G65:G66"/>
    <mergeCell ref="H65:H66"/>
    <mergeCell ref="I65:I66"/>
    <mergeCell ref="A67:A119"/>
    <mergeCell ref="B67:B79"/>
    <mergeCell ref="B80:B82"/>
    <mergeCell ref="B83:B86"/>
    <mergeCell ref="B87:B90"/>
    <mergeCell ref="B91:B98"/>
    <mergeCell ref="B99:B105"/>
    <mergeCell ref="B106:B107"/>
    <mergeCell ref="B108:B111"/>
    <mergeCell ref="B112:B114"/>
    <mergeCell ref="B115:B119"/>
    <mergeCell ref="B120:M120"/>
    <mergeCell ref="C121:C123"/>
    <mergeCell ref="D121:D123"/>
    <mergeCell ref="E121:I121"/>
    <mergeCell ref="J121:M121"/>
    <mergeCell ref="B122:B123"/>
    <mergeCell ref="G122:G123"/>
    <mergeCell ref="H122:H123"/>
    <mergeCell ref="I122:I123"/>
    <mergeCell ref="A124:A163"/>
    <mergeCell ref="B124:B132"/>
    <mergeCell ref="B133:B143"/>
    <mergeCell ref="B144:B150"/>
    <mergeCell ref="B151:B158"/>
    <mergeCell ref="B159:B163"/>
    <mergeCell ref="B164:M164"/>
    <mergeCell ref="C165:C167"/>
    <mergeCell ref="D165:D167"/>
    <mergeCell ref="E165:I165"/>
    <mergeCell ref="J165:M165"/>
    <mergeCell ref="B166:B167"/>
    <mergeCell ref="G166:G167"/>
    <mergeCell ref="H166:H167"/>
    <mergeCell ref="I166:I167"/>
    <mergeCell ref="A168:A197"/>
    <mergeCell ref="B168:B173"/>
    <mergeCell ref="B174:B178"/>
    <mergeCell ref="B179:B184"/>
    <mergeCell ref="B185:B190"/>
    <mergeCell ref="B191:B192"/>
    <mergeCell ref="B193:B197"/>
  </mergeCells>
  <dataValidations count="2">
    <dataValidation type="decimal" allowBlank="1" showInputMessage="1" showErrorMessage="1" sqref="K174:M190 K193:M197">
      <formula1>0</formula1>
      <formula2>1000.1</formula2>
    </dataValidation>
    <dataValidation allowBlank="1" showErrorMessage="1" prompt="Escriba el nombre del cuerpo de agua al cual pertenece el sitio" sqref="C210:C211"/>
  </dataValidations>
  <hyperlinks>
    <hyperlink ref="A1" location="'C1'!A1" display="Regresar"/>
    <hyperlink ref="G1" location="'HM 1.3.2.b.1'!A1" display="Ver metadato"/>
  </hyperlinks>
  <pageMargins left="0.7" right="0.7" top="0.75" bottom="0.75" header="0.3" footer="0.3"/>
  <pageSetup orientation="portrait" horizontalDpi="90" verticalDpi="90"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0">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1.4531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15.5" x14ac:dyDescent="0.35">
      <c r="A7" s="403"/>
      <c r="B7" s="1513"/>
      <c r="C7" s="1514"/>
      <c r="D7" s="1514"/>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5"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61"/>
      <c r="B9" s="474" t="s">
        <v>262</v>
      </c>
      <c r="C9" s="1591" t="s">
        <v>3129</v>
      </c>
      <c r="D9" s="1586"/>
      <c r="E9" s="1586"/>
      <c r="F9" s="1586"/>
      <c r="G9" s="1587"/>
      <c r="H9" s="461"/>
      <c r="I9" s="461"/>
      <c r="J9" s="461"/>
      <c r="K9" s="461"/>
      <c r="L9" s="461"/>
      <c r="M9" s="461"/>
      <c r="N9" s="461"/>
      <c r="O9" s="461"/>
      <c r="P9" s="461"/>
      <c r="Q9" s="461"/>
      <c r="R9" s="461"/>
      <c r="S9" s="461"/>
      <c r="T9" s="461"/>
      <c r="U9" s="461"/>
      <c r="V9" s="461"/>
      <c r="W9" s="461"/>
      <c r="X9" s="461"/>
      <c r="Y9" s="461"/>
      <c r="Z9" s="461"/>
    </row>
    <row r="10" spans="1:26" ht="31" x14ac:dyDescent="0.35">
      <c r="A10" s="403"/>
      <c r="B10" s="1588"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62" x14ac:dyDescent="0.35">
      <c r="A11" s="403"/>
      <c r="B11" s="1589"/>
      <c r="C11" s="672" t="s">
        <v>317</v>
      </c>
      <c r="D11" s="672" t="s">
        <v>329</v>
      </c>
      <c r="E11" s="672" t="s">
        <v>97</v>
      </c>
      <c r="F11" s="672" t="s">
        <v>98</v>
      </c>
      <c r="G11" s="672" t="s">
        <v>603</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89"/>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0"/>
      <c r="C13" s="672"/>
      <c r="D13" s="672"/>
      <c r="E13" s="672"/>
      <c r="F13" s="672" t="s">
        <v>274</v>
      </c>
      <c r="G13" s="672"/>
      <c r="H13" s="403"/>
      <c r="I13" s="385"/>
      <c r="J13" s="403"/>
      <c r="K13" s="403"/>
      <c r="L13" s="403"/>
      <c r="M13" s="403"/>
      <c r="N13" s="403"/>
      <c r="O13" s="403"/>
      <c r="P13" s="403"/>
      <c r="Q13" s="403"/>
      <c r="R13" s="403"/>
      <c r="S13" s="403"/>
      <c r="T13" s="403"/>
      <c r="U13" s="403"/>
      <c r="V13" s="403"/>
      <c r="W13" s="403"/>
      <c r="X13" s="403"/>
      <c r="Y13" s="403"/>
      <c r="Z13" s="403"/>
    </row>
    <row r="14" spans="1:26" ht="15.5" x14ac:dyDescent="0.35">
      <c r="A14" s="461"/>
      <c r="B14" s="474" t="s">
        <v>275</v>
      </c>
      <c r="C14" s="1591" t="s">
        <v>333</v>
      </c>
      <c r="D14" s="1586"/>
      <c r="E14" s="1586"/>
      <c r="F14" s="1586"/>
      <c r="G14" s="1587"/>
      <c r="H14" s="461"/>
      <c r="I14" s="461"/>
      <c r="J14" s="461"/>
      <c r="K14" s="461"/>
      <c r="L14" s="461"/>
      <c r="M14" s="461"/>
      <c r="N14" s="461"/>
      <c r="O14" s="461"/>
      <c r="P14" s="461"/>
      <c r="Q14" s="461"/>
      <c r="R14" s="461"/>
      <c r="S14" s="461"/>
      <c r="T14" s="461"/>
      <c r="U14" s="461"/>
      <c r="V14" s="461"/>
      <c r="W14" s="461"/>
      <c r="X14" s="461"/>
      <c r="Y14" s="461"/>
      <c r="Z14" s="461"/>
    </row>
    <row r="15" spans="1:26" ht="15.5" x14ac:dyDescent="0.35">
      <c r="A15" s="461"/>
      <c r="B15" s="474" t="s">
        <v>276</v>
      </c>
      <c r="C15" s="1591" t="s">
        <v>3471</v>
      </c>
      <c r="D15" s="1586"/>
      <c r="E15" s="1586"/>
      <c r="F15" s="1586"/>
      <c r="G15" s="1587"/>
      <c r="H15" s="461"/>
      <c r="I15" s="461"/>
      <c r="J15" s="461"/>
      <c r="K15" s="461"/>
      <c r="L15" s="461"/>
      <c r="M15" s="461"/>
      <c r="N15" s="461"/>
      <c r="O15" s="461"/>
      <c r="P15" s="461"/>
      <c r="Q15" s="461"/>
      <c r="R15" s="461"/>
      <c r="S15" s="461"/>
      <c r="T15" s="461"/>
      <c r="U15" s="461"/>
      <c r="V15" s="461"/>
      <c r="W15" s="461"/>
      <c r="X15" s="461"/>
      <c r="Y15" s="461"/>
      <c r="Z15" s="461"/>
    </row>
    <row r="16" spans="1:26" ht="54" customHeight="1" x14ac:dyDescent="0.35">
      <c r="A16" s="461"/>
      <c r="B16" s="474" t="s">
        <v>277</v>
      </c>
      <c r="C16" s="1591" t="s">
        <v>3472</v>
      </c>
      <c r="D16" s="1586"/>
      <c r="E16" s="1586"/>
      <c r="F16" s="1586"/>
      <c r="G16" s="1587"/>
      <c r="H16" s="461"/>
      <c r="I16" s="461"/>
      <c r="J16" s="461"/>
      <c r="K16" s="461"/>
      <c r="L16" s="461"/>
      <c r="M16" s="461"/>
      <c r="N16" s="461"/>
      <c r="O16" s="461"/>
      <c r="P16" s="461"/>
      <c r="Q16" s="461"/>
      <c r="R16" s="461"/>
      <c r="S16" s="461"/>
      <c r="T16" s="461"/>
      <c r="U16" s="461"/>
      <c r="V16" s="461"/>
      <c r="W16" s="461"/>
      <c r="X16" s="461"/>
      <c r="Y16" s="461"/>
      <c r="Z16" s="461"/>
    </row>
    <row r="17" spans="1:26" ht="15.5" x14ac:dyDescent="0.35">
      <c r="A17" s="461"/>
      <c r="B17" s="474" t="s">
        <v>278</v>
      </c>
      <c r="C17" s="1591" t="s">
        <v>334</v>
      </c>
      <c r="D17" s="1586"/>
      <c r="E17" s="1586"/>
      <c r="F17" s="1586"/>
      <c r="G17" s="1587"/>
      <c r="H17" s="461"/>
      <c r="I17" s="461"/>
      <c r="J17" s="461"/>
      <c r="K17" s="461"/>
      <c r="L17" s="461"/>
      <c r="M17" s="461"/>
      <c r="N17" s="461"/>
      <c r="O17" s="461"/>
      <c r="P17" s="461"/>
      <c r="Q17" s="461"/>
      <c r="R17" s="461"/>
      <c r="S17" s="461"/>
      <c r="T17" s="461"/>
      <c r="U17" s="461"/>
      <c r="V17" s="461"/>
      <c r="W17" s="461"/>
      <c r="X17" s="461"/>
      <c r="Y17" s="461"/>
      <c r="Z17" s="461"/>
    </row>
    <row r="18" spans="1:26" ht="15.5" x14ac:dyDescent="0.35">
      <c r="A18" s="461"/>
      <c r="B18" s="474" t="s">
        <v>280</v>
      </c>
      <c r="C18" s="1591" t="s">
        <v>3458</v>
      </c>
      <c r="D18" s="1586"/>
      <c r="E18" s="1586"/>
      <c r="F18" s="1586"/>
      <c r="G18" s="1587"/>
      <c r="H18" s="461"/>
      <c r="I18" s="461"/>
      <c r="J18" s="461"/>
      <c r="K18" s="461"/>
      <c r="L18" s="461"/>
      <c r="M18" s="461"/>
      <c r="N18" s="461"/>
      <c r="O18" s="461"/>
      <c r="P18" s="461"/>
      <c r="Q18" s="461"/>
      <c r="R18" s="461"/>
      <c r="S18" s="461"/>
      <c r="T18" s="461"/>
      <c r="U18" s="461"/>
      <c r="V18" s="461"/>
      <c r="W18" s="461"/>
      <c r="X18" s="461"/>
      <c r="Y18" s="461"/>
      <c r="Z18" s="461"/>
    </row>
    <row r="19" spans="1:26" ht="36.75" customHeight="1" x14ac:dyDescent="0.35">
      <c r="A19" s="461"/>
      <c r="B19" s="474" t="s">
        <v>281</v>
      </c>
      <c r="C19" s="1591" t="s">
        <v>1590</v>
      </c>
      <c r="D19" s="1586"/>
      <c r="E19" s="1586"/>
      <c r="F19" s="1586"/>
      <c r="G19" s="1587"/>
      <c r="H19" s="461"/>
      <c r="I19" s="461"/>
      <c r="J19" s="461"/>
      <c r="K19" s="461"/>
      <c r="L19" s="461"/>
      <c r="M19" s="461"/>
      <c r="N19" s="461"/>
      <c r="O19" s="461"/>
      <c r="P19" s="461"/>
      <c r="Q19" s="461"/>
      <c r="R19" s="461"/>
      <c r="S19" s="461"/>
      <c r="T19" s="461"/>
      <c r="U19" s="461"/>
      <c r="V19" s="461"/>
      <c r="W19" s="461"/>
      <c r="X19" s="461"/>
      <c r="Y19" s="461"/>
      <c r="Z19" s="461"/>
    </row>
    <row r="20" spans="1:26" ht="15.5" x14ac:dyDescent="0.35">
      <c r="A20" s="461"/>
      <c r="B20" s="474" t="s">
        <v>282</v>
      </c>
      <c r="C20" s="1591"/>
      <c r="D20" s="1586"/>
      <c r="E20" s="1586"/>
      <c r="F20" s="1586"/>
      <c r="G20" s="1587"/>
      <c r="H20" s="461"/>
      <c r="I20" s="461"/>
      <c r="J20" s="461"/>
      <c r="K20" s="461"/>
      <c r="L20" s="461"/>
      <c r="M20" s="461"/>
      <c r="N20" s="461"/>
      <c r="O20" s="461"/>
      <c r="P20" s="461"/>
      <c r="Q20" s="461"/>
      <c r="R20" s="461"/>
      <c r="S20" s="461"/>
      <c r="T20" s="461"/>
      <c r="U20" s="461"/>
      <c r="V20" s="461"/>
      <c r="W20" s="461"/>
      <c r="X20" s="461"/>
      <c r="Y20" s="461"/>
      <c r="Z20" s="461"/>
    </row>
    <row r="21" spans="1:26" ht="97.5" customHeight="1" x14ac:dyDescent="0.35">
      <c r="A21" s="461"/>
      <c r="B21" s="474" t="s">
        <v>283</v>
      </c>
      <c r="C21" s="476" t="s">
        <v>1304</v>
      </c>
      <c r="D21" s="477" t="s">
        <v>1305</v>
      </c>
      <c r="E21" s="1591" t="s">
        <v>4408</v>
      </c>
      <c r="F21" s="1595"/>
      <c r="G21" s="1596"/>
      <c r="H21" s="461"/>
      <c r="I21" s="461"/>
      <c r="J21" s="461"/>
      <c r="K21" s="461"/>
      <c r="L21" s="461"/>
      <c r="M21" s="461"/>
      <c r="N21" s="461"/>
      <c r="O21" s="461"/>
      <c r="P21" s="461"/>
      <c r="Q21" s="461"/>
      <c r="R21" s="461"/>
      <c r="S21" s="461"/>
      <c r="T21" s="461"/>
      <c r="U21" s="461"/>
      <c r="V21" s="461"/>
      <c r="W21" s="461"/>
      <c r="X21" s="461"/>
      <c r="Y21" s="461"/>
      <c r="Z21" s="461"/>
    </row>
    <row r="22" spans="1:26" ht="36.75" customHeight="1" x14ac:dyDescent="0.35">
      <c r="A22" s="461"/>
      <c r="B22" s="474" t="s">
        <v>285</v>
      </c>
      <c r="C22" s="1591" t="s">
        <v>3459</v>
      </c>
      <c r="D22" s="1586"/>
      <c r="E22" s="1586"/>
      <c r="F22" s="1586"/>
      <c r="G22" s="1587"/>
      <c r="H22" s="461"/>
      <c r="I22" s="461"/>
      <c r="J22" s="461"/>
      <c r="K22" s="461"/>
      <c r="L22" s="461"/>
      <c r="M22" s="461"/>
      <c r="N22" s="461"/>
      <c r="O22" s="461"/>
      <c r="P22" s="461"/>
      <c r="Q22" s="461"/>
      <c r="R22" s="461"/>
      <c r="S22" s="461"/>
      <c r="T22" s="461"/>
      <c r="U22" s="461"/>
      <c r="V22" s="461"/>
      <c r="W22" s="461"/>
      <c r="X22" s="461"/>
      <c r="Y22" s="461"/>
      <c r="Z22" s="461"/>
    </row>
    <row r="23" spans="1:26" ht="21" customHeight="1" x14ac:dyDescent="0.35">
      <c r="A23" s="461"/>
      <c r="B23" s="474" t="s">
        <v>286</v>
      </c>
      <c r="C23" s="1591" t="s">
        <v>3460</v>
      </c>
      <c r="D23" s="1586"/>
      <c r="E23" s="1586"/>
      <c r="F23" s="1586"/>
      <c r="G23" s="1587"/>
      <c r="H23" s="461"/>
      <c r="I23" s="461"/>
      <c r="J23" s="461"/>
      <c r="K23" s="461"/>
      <c r="L23" s="461"/>
      <c r="M23" s="461"/>
      <c r="N23" s="461"/>
      <c r="O23" s="461"/>
      <c r="P23" s="461"/>
      <c r="Q23" s="461"/>
      <c r="R23" s="461"/>
      <c r="S23" s="461"/>
      <c r="T23" s="461"/>
      <c r="U23" s="461"/>
      <c r="V23" s="461"/>
      <c r="W23" s="461"/>
      <c r="X23" s="461"/>
      <c r="Y23" s="461"/>
      <c r="Z23" s="461"/>
    </row>
    <row r="24" spans="1:26" ht="15.5" x14ac:dyDescent="0.35">
      <c r="A24" s="403"/>
      <c r="B24" s="1597"/>
      <c r="C24" s="1514"/>
      <c r="D24" s="1514"/>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8" t="s">
        <v>287</v>
      </c>
      <c r="C25" s="1511"/>
      <c r="D25" s="1511"/>
      <c r="E25" s="1511"/>
      <c r="F25" s="1511"/>
      <c r="G25" s="1511"/>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61"/>
      <c r="B27" s="474" t="s">
        <v>289</v>
      </c>
      <c r="C27" s="1591" t="s">
        <v>3148</v>
      </c>
      <c r="D27" s="1586"/>
      <c r="E27" s="1586"/>
      <c r="F27" s="1586"/>
      <c r="G27" s="1587"/>
      <c r="H27" s="461"/>
      <c r="I27" s="461"/>
      <c r="J27" s="461"/>
      <c r="K27" s="461"/>
      <c r="L27" s="461"/>
      <c r="M27" s="461"/>
      <c r="N27" s="461"/>
      <c r="O27" s="461"/>
      <c r="P27" s="461"/>
      <c r="Q27" s="461"/>
      <c r="R27" s="461"/>
      <c r="S27" s="461"/>
      <c r="T27" s="461"/>
      <c r="U27" s="461"/>
      <c r="V27" s="461"/>
      <c r="W27" s="461"/>
      <c r="X27" s="461"/>
      <c r="Y27" s="461"/>
      <c r="Z27" s="461"/>
    </row>
    <row r="28" spans="1:26" ht="31" x14ac:dyDescent="0.35">
      <c r="A28" s="461"/>
      <c r="B28" s="474" t="s">
        <v>290</v>
      </c>
      <c r="C28" s="1591" t="s">
        <v>3461</v>
      </c>
      <c r="D28" s="1586"/>
      <c r="E28" s="1586"/>
      <c r="F28" s="1586"/>
      <c r="G28" s="1587"/>
      <c r="H28" s="461"/>
      <c r="I28" s="461"/>
      <c r="J28" s="461"/>
      <c r="K28" s="461"/>
      <c r="L28" s="461"/>
      <c r="M28" s="461"/>
      <c r="N28" s="461"/>
      <c r="O28" s="461"/>
      <c r="P28" s="461"/>
      <c r="Q28" s="461"/>
      <c r="R28" s="461"/>
      <c r="S28" s="461"/>
      <c r="T28" s="461"/>
      <c r="U28" s="461"/>
      <c r="V28" s="461"/>
      <c r="W28" s="461"/>
      <c r="X28" s="461"/>
      <c r="Y28" s="461"/>
      <c r="Z28" s="461"/>
    </row>
    <row r="29" spans="1:26" ht="15.5" x14ac:dyDescent="0.35">
      <c r="A29" s="461"/>
      <c r="B29" s="474" t="s">
        <v>291</v>
      </c>
      <c r="C29" s="1591" t="s">
        <v>352</v>
      </c>
      <c r="D29" s="1586"/>
      <c r="E29" s="1586"/>
      <c r="F29" s="1586"/>
      <c r="G29" s="1587"/>
      <c r="H29" s="461"/>
      <c r="I29" s="461"/>
      <c r="J29" s="461"/>
      <c r="K29" s="461"/>
      <c r="L29" s="461"/>
      <c r="M29" s="461"/>
      <c r="N29" s="461"/>
      <c r="O29" s="461"/>
      <c r="P29" s="461"/>
      <c r="Q29" s="461"/>
      <c r="R29" s="461"/>
      <c r="S29" s="461"/>
      <c r="T29" s="461"/>
      <c r="U29" s="461"/>
      <c r="V29" s="461"/>
      <c r="W29" s="461"/>
      <c r="X29" s="461"/>
      <c r="Y29" s="461"/>
      <c r="Z29" s="461"/>
    </row>
    <row r="30" spans="1:26" ht="15.5" x14ac:dyDescent="0.35">
      <c r="A30" s="461"/>
      <c r="B30" s="474" t="s">
        <v>293</v>
      </c>
      <c r="C30" s="1605" t="s">
        <v>323</v>
      </c>
      <c r="D30" s="1586"/>
      <c r="E30" s="1586"/>
      <c r="F30" s="1586"/>
      <c r="G30" s="1587"/>
      <c r="H30" s="461"/>
      <c r="I30" s="461"/>
      <c r="J30" s="461"/>
      <c r="K30" s="461"/>
      <c r="L30" s="461"/>
      <c r="M30" s="461"/>
      <c r="N30" s="461"/>
      <c r="O30" s="461"/>
      <c r="P30" s="461"/>
      <c r="Q30" s="461"/>
      <c r="R30" s="461"/>
      <c r="S30" s="461"/>
      <c r="T30" s="461"/>
      <c r="U30" s="461"/>
      <c r="V30" s="461"/>
      <c r="W30" s="461"/>
      <c r="X30" s="461"/>
      <c r="Y30" s="461"/>
      <c r="Z30" s="461"/>
    </row>
    <row r="31" spans="1:26" ht="15.5" x14ac:dyDescent="0.35">
      <c r="A31" s="403"/>
      <c r="B31" s="1599"/>
      <c r="C31" s="1514"/>
      <c r="D31" s="1514"/>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8" t="s">
        <v>295</v>
      </c>
      <c r="C32" s="1511"/>
      <c r="D32" s="1511"/>
      <c r="E32" s="1511"/>
      <c r="F32" s="1511"/>
      <c r="G32" s="1511"/>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7"/>
      <c r="C33" s="1514"/>
      <c r="D33" s="1514"/>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61"/>
      <c r="B34" s="474" t="s">
        <v>296</v>
      </c>
      <c r="C34" s="1591" t="s">
        <v>1869</v>
      </c>
      <c r="D34" s="1586"/>
      <c r="E34" s="1586"/>
      <c r="F34" s="1586"/>
      <c r="G34" s="1587"/>
      <c r="H34" s="461"/>
      <c r="I34" s="461"/>
      <c r="J34" s="461"/>
      <c r="K34" s="461"/>
      <c r="L34" s="461"/>
      <c r="M34" s="461"/>
      <c r="N34" s="461"/>
      <c r="O34" s="461"/>
      <c r="P34" s="461"/>
      <c r="Q34" s="461"/>
      <c r="R34" s="461"/>
      <c r="S34" s="461"/>
      <c r="T34" s="461"/>
      <c r="U34" s="461"/>
      <c r="V34" s="461"/>
      <c r="W34" s="461"/>
      <c r="X34" s="461"/>
      <c r="Y34" s="461"/>
      <c r="Z34" s="461"/>
    </row>
    <row r="35" spans="1:26" ht="18" customHeight="1" x14ac:dyDescent="0.35">
      <c r="A35" s="461"/>
      <c r="B35" s="474" t="s">
        <v>297</v>
      </c>
      <c r="C35" s="1591" t="s">
        <v>3148</v>
      </c>
      <c r="D35" s="1586"/>
      <c r="E35" s="1586"/>
      <c r="F35" s="1586"/>
      <c r="G35" s="1587"/>
      <c r="H35" s="461"/>
      <c r="I35" s="461"/>
      <c r="J35" s="461"/>
      <c r="K35" s="461"/>
      <c r="L35" s="461"/>
      <c r="M35" s="461"/>
      <c r="N35" s="461"/>
      <c r="O35" s="461"/>
      <c r="P35" s="461"/>
      <c r="Q35" s="461"/>
      <c r="R35" s="461"/>
      <c r="S35" s="461"/>
      <c r="T35" s="461"/>
      <c r="U35" s="461"/>
      <c r="V35" s="461"/>
      <c r="W35" s="461"/>
      <c r="X35" s="461"/>
      <c r="Y35" s="461"/>
      <c r="Z35" s="461"/>
    </row>
    <row r="36" spans="1:26" ht="18" customHeight="1" x14ac:dyDescent="0.35">
      <c r="A36" s="461"/>
      <c r="B36" s="474" t="s">
        <v>298</v>
      </c>
      <c r="C36" s="1591" t="s">
        <v>3462</v>
      </c>
      <c r="D36" s="1586"/>
      <c r="E36" s="1586"/>
      <c r="F36" s="1586"/>
      <c r="G36" s="1587"/>
      <c r="H36" s="461"/>
      <c r="I36" s="461"/>
      <c r="J36" s="461"/>
      <c r="K36" s="461"/>
      <c r="L36" s="461"/>
      <c r="M36" s="461"/>
      <c r="N36" s="461"/>
      <c r="O36" s="461"/>
      <c r="P36" s="461"/>
      <c r="Q36" s="461"/>
      <c r="R36" s="461"/>
      <c r="S36" s="461"/>
      <c r="T36" s="461"/>
      <c r="U36" s="461"/>
      <c r="V36" s="461"/>
      <c r="W36" s="461"/>
      <c r="X36" s="461"/>
      <c r="Y36" s="461"/>
      <c r="Z36" s="461"/>
    </row>
    <row r="37" spans="1:26" ht="18" customHeight="1" x14ac:dyDescent="0.35">
      <c r="A37" s="461"/>
      <c r="B37" s="474" t="s">
        <v>299</v>
      </c>
      <c r="C37" s="1591" t="s">
        <v>1870</v>
      </c>
      <c r="D37" s="1586"/>
      <c r="E37" s="1586"/>
      <c r="F37" s="1586"/>
      <c r="G37" s="1587"/>
      <c r="H37" s="461"/>
      <c r="I37" s="461"/>
      <c r="J37" s="471"/>
      <c r="K37" s="461"/>
      <c r="L37" s="461"/>
      <c r="M37" s="461"/>
      <c r="N37" s="461"/>
      <c r="O37" s="461"/>
      <c r="P37" s="461"/>
      <c r="Q37" s="461"/>
      <c r="R37" s="461"/>
      <c r="S37" s="461"/>
      <c r="T37" s="461"/>
      <c r="U37" s="461"/>
      <c r="V37" s="461"/>
      <c r="W37" s="461"/>
      <c r="X37" s="461"/>
      <c r="Y37" s="461"/>
      <c r="Z37" s="461"/>
    </row>
    <row r="38" spans="1:26" ht="18" customHeight="1" x14ac:dyDescent="0.35">
      <c r="A38" s="461"/>
      <c r="B38" s="474" t="s">
        <v>300</v>
      </c>
      <c r="C38" s="1606" t="s">
        <v>1873</v>
      </c>
      <c r="D38" s="1586"/>
      <c r="E38" s="1586"/>
      <c r="F38" s="1586"/>
      <c r="G38" s="1587"/>
      <c r="H38" s="461"/>
      <c r="I38" s="461"/>
      <c r="J38" s="461"/>
      <c r="K38" s="461"/>
      <c r="L38" s="461"/>
      <c r="M38" s="461"/>
      <c r="N38" s="461"/>
      <c r="O38" s="461"/>
      <c r="P38" s="461"/>
      <c r="Q38" s="461"/>
      <c r="R38" s="461"/>
      <c r="S38" s="461"/>
      <c r="T38" s="461"/>
      <c r="U38" s="461"/>
      <c r="V38" s="461"/>
      <c r="W38" s="461"/>
      <c r="X38" s="461"/>
      <c r="Y38" s="461"/>
      <c r="Z38" s="461"/>
    </row>
    <row r="39" spans="1:26" ht="18" customHeight="1" x14ac:dyDescent="0.35">
      <c r="A39" s="461"/>
      <c r="B39" s="474" t="s">
        <v>301</v>
      </c>
      <c r="C39" s="1591" t="s">
        <v>1917</v>
      </c>
      <c r="D39" s="1586"/>
      <c r="E39" s="1586"/>
      <c r="F39" s="1586"/>
      <c r="G39" s="1587"/>
      <c r="H39" s="461"/>
      <c r="I39" s="461"/>
      <c r="J39" s="461"/>
      <c r="K39" s="461"/>
      <c r="L39" s="461"/>
      <c r="M39" s="461"/>
      <c r="N39" s="461"/>
      <c r="O39" s="461"/>
      <c r="P39" s="461"/>
      <c r="Q39" s="461"/>
      <c r="R39" s="461"/>
      <c r="S39" s="461"/>
      <c r="T39" s="461"/>
      <c r="U39" s="461"/>
      <c r="V39" s="461"/>
      <c r="W39" s="461"/>
      <c r="X39" s="461"/>
      <c r="Y39" s="461"/>
      <c r="Z39" s="461"/>
    </row>
    <row r="40" spans="1:26" ht="15.5" x14ac:dyDescent="0.35">
      <c r="A40" s="403"/>
      <c r="B40" s="1599"/>
      <c r="C40" s="1514"/>
      <c r="D40" s="1514"/>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8" t="s">
        <v>302</v>
      </c>
      <c r="C41" s="1511"/>
      <c r="D41" s="1511"/>
      <c r="E41" s="1511"/>
      <c r="F41" s="1511"/>
      <c r="G41" s="1511"/>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61"/>
      <c r="B43" s="474" t="s">
        <v>303</v>
      </c>
      <c r="C43" s="1591" t="s">
        <v>3463</v>
      </c>
      <c r="D43" s="1586"/>
      <c r="E43" s="1586"/>
      <c r="F43" s="1586"/>
      <c r="G43" s="1587"/>
      <c r="H43" s="461"/>
      <c r="I43" s="461"/>
      <c r="J43" s="461"/>
      <c r="K43" s="461"/>
      <c r="L43" s="461"/>
      <c r="M43" s="461"/>
      <c r="N43" s="461"/>
      <c r="O43" s="461"/>
      <c r="P43" s="461"/>
      <c r="Q43" s="461"/>
      <c r="R43" s="461"/>
      <c r="S43" s="461"/>
      <c r="T43" s="461"/>
      <c r="U43" s="461"/>
      <c r="V43" s="461"/>
      <c r="W43" s="461"/>
      <c r="X43" s="461"/>
      <c r="Y43" s="461"/>
      <c r="Z43" s="461"/>
    </row>
    <row r="44" spans="1:26" ht="36" customHeight="1" x14ac:dyDescent="0.35">
      <c r="A44" s="461"/>
      <c r="B44" s="474" t="s">
        <v>304</v>
      </c>
      <c r="C44" s="1591" t="s">
        <v>3464</v>
      </c>
      <c r="D44" s="1586"/>
      <c r="E44" s="1586"/>
      <c r="F44" s="1586"/>
      <c r="G44" s="1587"/>
      <c r="H44" s="461"/>
      <c r="I44" s="461"/>
      <c r="J44" s="461"/>
      <c r="K44" s="461"/>
      <c r="L44" s="461"/>
      <c r="M44" s="461"/>
      <c r="N44" s="461"/>
      <c r="O44" s="461"/>
      <c r="P44" s="461"/>
      <c r="Q44" s="461"/>
      <c r="R44" s="461"/>
      <c r="S44" s="461"/>
      <c r="T44" s="461"/>
      <c r="U44" s="461"/>
      <c r="V44" s="461"/>
      <c r="W44" s="461"/>
      <c r="X44" s="461"/>
      <c r="Y44" s="461"/>
      <c r="Z44" s="461"/>
    </row>
    <row r="45" spans="1:26" ht="21" customHeight="1" x14ac:dyDescent="0.35">
      <c r="A45" s="461"/>
      <c r="B45" s="474" t="s">
        <v>305</v>
      </c>
      <c r="C45" s="1591" t="s">
        <v>3151</v>
      </c>
      <c r="D45" s="1586"/>
      <c r="E45" s="1586"/>
      <c r="F45" s="1586"/>
      <c r="G45" s="1587"/>
      <c r="H45" s="461"/>
      <c r="I45" s="461"/>
      <c r="J45" s="461"/>
      <c r="K45" s="461"/>
      <c r="L45" s="461"/>
      <c r="M45" s="461"/>
      <c r="N45" s="461"/>
      <c r="O45" s="461"/>
      <c r="P45" s="461"/>
      <c r="Q45" s="461"/>
      <c r="R45" s="461"/>
      <c r="S45" s="461"/>
      <c r="T45" s="461"/>
      <c r="U45" s="461"/>
      <c r="V45" s="461"/>
      <c r="W45" s="461"/>
      <c r="X45" s="461"/>
      <c r="Y45" s="461"/>
      <c r="Z45" s="461"/>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8" t="s">
        <v>306</v>
      </c>
      <c r="C47" s="1511"/>
      <c r="D47" s="1511"/>
      <c r="E47" s="1511"/>
      <c r="F47" s="1511"/>
      <c r="G47" s="1511"/>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61"/>
      <c r="B49" s="474" t="s">
        <v>307</v>
      </c>
      <c r="C49" s="1591" t="s">
        <v>3465</v>
      </c>
      <c r="D49" s="1586"/>
      <c r="E49" s="1586"/>
      <c r="F49" s="1586"/>
      <c r="G49" s="1587"/>
      <c r="H49" s="461"/>
      <c r="I49" s="461"/>
      <c r="J49" s="461"/>
      <c r="K49" s="461"/>
      <c r="L49" s="461"/>
      <c r="M49" s="461"/>
      <c r="N49" s="461"/>
      <c r="O49" s="461"/>
      <c r="P49" s="461"/>
      <c r="Q49" s="461"/>
      <c r="R49" s="461"/>
      <c r="S49" s="461"/>
      <c r="T49" s="461"/>
      <c r="U49" s="461"/>
      <c r="V49" s="461"/>
      <c r="W49" s="461"/>
      <c r="X49" s="461"/>
      <c r="Y49" s="461"/>
      <c r="Z49" s="461"/>
    </row>
    <row r="50" spans="1:26" ht="31" x14ac:dyDescent="0.35">
      <c r="A50" s="461"/>
      <c r="B50" s="474" t="s">
        <v>308</v>
      </c>
      <c r="C50" s="1591" t="s">
        <v>3466</v>
      </c>
      <c r="D50" s="1586"/>
      <c r="E50" s="1586"/>
      <c r="F50" s="1586"/>
      <c r="G50" s="1587"/>
      <c r="H50" s="461"/>
      <c r="I50" s="461"/>
      <c r="J50" s="461"/>
      <c r="K50" s="461"/>
      <c r="L50" s="461"/>
      <c r="M50" s="461"/>
      <c r="N50" s="461"/>
      <c r="O50" s="461"/>
      <c r="P50" s="461"/>
      <c r="Q50" s="461"/>
      <c r="R50" s="461"/>
      <c r="S50" s="461"/>
      <c r="T50" s="461"/>
      <c r="U50" s="461"/>
      <c r="V50" s="461"/>
      <c r="W50" s="461"/>
      <c r="X50" s="461"/>
      <c r="Y50" s="461"/>
      <c r="Z50" s="461"/>
    </row>
    <row r="51" spans="1:26" ht="15.5" x14ac:dyDescent="0.35">
      <c r="A51" s="461"/>
      <c r="B51" s="474" t="s">
        <v>309</v>
      </c>
      <c r="C51" s="1591"/>
      <c r="D51" s="1586"/>
      <c r="E51" s="1586"/>
      <c r="F51" s="1586"/>
      <c r="G51" s="1587"/>
      <c r="H51" s="461"/>
      <c r="I51" s="461"/>
      <c r="J51" s="461"/>
      <c r="K51" s="461"/>
      <c r="L51" s="461"/>
      <c r="M51" s="461"/>
      <c r="N51" s="461"/>
      <c r="O51" s="461"/>
      <c r="P51" s="461"/>
      <c r="Q51" s="461"/>
      <c r="R51" s="461"/>
      <c r="S51" s="461"/>
      <c r="T51" s="461"/>
      <c r="U51" s="461"/>
      <c r="V51" s="461"/>
      <c r="W51" s="461"/>
      <c r="X51" s="461"/>
      <c r="Y51" s="461"/>
      <c r="Z51" s="461"/>
    </row>
    <row r="52" spans="1:26" ht="15.5" x14ac:dyDescent="0.35">
      <c r="A52" s="461"/>
      <c r="B52" s="474" t="s">
        <v>310</v>
      </c>
      <c r="C52" s="1591" t="s">
        <v>3467</v>
      </c>
      <c r="D52" s="1586"/>
      <c r="E52" s="1586"/>
      <c r="F52" s="1586"/>
      <c r="G52" s="1587"/>
      <c r="H52" s="461"/>
      <c r="I52" s="461"/>
      <c r="J52" s="461"/>
      <c r="K52" s="461"/>
      <c r="L52" s="461"/>
      <c r="M52" s="461"/>
      <c r="N52" s="461"/>
      <c r="O52" s="461"/>
      <c r="P52" s="461"/>
      <c r="Q52" s="461"/>
      <c r="R52" s="461"/>
      <c r="S52" s="461"/>
      <c r="T52" s="461"/>
      <c r="U52" s="461"/>
      <c r="V52" s="461"/>
      <c r="W52" s="461"/>
      <c r="X52" s="461"/>
      <c r="Y52" s="461"/>
      <c r="Z52" s="461"/>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91"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91"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91"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91"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601"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1.3.2.b.1'!Tipodeproducto</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b.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1"/>
  <dimension ref="A1:M573"/>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0" width="12.453125" style="675" customWidth="1"/>
    <col min="11" max="13" width="10.81640625" style="675" customWidth="1"/>
    <col min="14" max="19" width="10.81640625" style="660" customWidth="1"/>
    <col min="20" max="16384" width="14.453125" style="660"/>
  </cols>
  <sheetData>
    <row r="1" spans="1:13" s="673" customFormat="1" ht="14.15" customHeight="1" x14ac:dyDescent="0.35">
      <c r="A1" s="656" t="s">
        <v>32</v>
      </c>
      <c r="G1" s="656" t="s">
        <v>61</v>
      </c>
      <c r="J1" s="674"/>
      <c r="K1" s="674"/>
      <c r="L1" s="674"/>
      <c r="M1" s="674"/>
    </row>
    <row r="2" spans="1:13" s="1204" customFormat="1" ht="14.25" customHeight="1" x14ac:dyDescent="0.35">
      <c r="A2" s="661"/>
      <c r="B2" s="21" t="s">
        <v>5115</v>
      </c>
      <c r="J2" s="1203"/>
      <c r="K2" s="1203"/>
      <c r="L2" s="1203"/>
      <c r="M2" s="1203"/>
    </row>
    <row r="3" spans="1:13" s="1204" customFormat="1" ht="14.25" customHeight="1" x14ac:dyDescent="0.35">
      <c r="A3" s="661"/>
      <c r="B3" s="310" t="s">
        <v>5</v>
      </c>
      <c r="I3" s="310"/>
      <c r="J3" s="1203"/>
      <c r="K3" s="1203"/>
      <c r="L3" s="1203"/>
      <c r="M3" s="1203"/>
    </row>
    <row r="4" spans="1:13" s="1204" customFormat="1" ht="14.25" customHeight="1" x14ac:dyDescent="0.35">
      <c r="A4" s="661"/>
      <c r="B4" s="310" t="s">
        <v>329</v>
      </c>
      <c r="I4" s="310"/>
      <c r="J4" s="1203"/>
      <c r="K4" s="1203"/>
      <c r="L4" s="1203"/>
      <c r="M4" s="1203"/>
    </row>
    <row r="5" spans="1:13" s="1204" customFormat="1" ht="14.25" customHeight="1" x14ac:dyDescent="0.35">
      <c r="A5" s="661"/>
      <c r="B5" s="310" t="s">
        <v>97</v>
      </c>
      <c r="I5" s="310"/>
      <c r="J5" s="1203"/>
      <c r="K5" s="1203"/>
      <c r="L5" s="1203"/>
      <c r="M5" s="1203"/>
    </row>
    <row r="6" spans="1:13" s="1204" customFormat="1" ht="14.25" customHeight="1" x14ac:dyDescent="0.35">
      <c r="A6" s="661"/>
      <c r="B6" s="87" t="s">
        <v>3468</v>
      </c>
      <c r="I6" s="310"/>
      <c r="J6" s="1203"/>
      <c r="K6" s="1203"/>
      <c r="L6" s="1203"/>
      <c r="M6" s="1203"/>
    </row>
    <row r="7" spans="1:13" s="1204" customFormat="1" ht="14.25" customHeight="1" x14ac:dyDescent="0.35">
      <c r="A7" s="661"/>
      <c r="B7" s="87" t="s">
        <v>3473</v>
      </c>
      <c r="I7" s="310"/>
      <c r="J7" s="1203"/>
      <c r="K7" s="1203"/>
      <c r="L7" s="1203"/>
      <c r="M7" s="1203"/>
    </row>
    <row r="8" spans="1:13" s="1204" customFormat="1" ht="14.25" customHeight="1" x14ac:dyDescent="0.35">
      <c r="A8" s="661"/>
      <c r="B8" s="310"/>
      <c r="I8" s="310"/>
      <c r="J8" s="1203"/>
      <c r="K8" s="1203"/>
      <c r="L8" s="1203"/>
      <c r="M8" s="1203"/>
    </row>
    <row r="9" spans="1:13" s="1204" customFormat="1" ht="14.25" customHeight="1" x14ac:dyDescent="0.35">
      <c r="A9" s="661"/>
      <c r="B9" s="310" t="s">
        <v>1528</v>
      </c>
      <c r="J9" s="1203"/>
      <c r="K9" s="1203"/>
      <c r="L9" s="1203"/>
      <c r="M9" s="1203"/>
    </row>
    <row r="10" spans="1:13" s="1204" customFormat="1" ht="14.25" customHeight="1" x14ac:dyDescent="0.35">
      <c r="A10" s="661"/>
      <c r="B10" s="310"/>
      <c r="J10" s="1203"/>
      <c r="K10" s="1203"/>
      <c r="L10" s="1203"/>
      <c r="M10" s="1203"/>
    </row>
    <row r="11" spans="1:13" s="1204" customFormat="1" ht="14.25" customHeight="1" x14ac:dyDescent="0.35">
      <c r="A11" s="661"/>
      <c r="B11" s="676"/>
      <c r="C11" s="346"/>
      <c r="D11" s="346"/>
      <c r="E11" s="346"/>
      <c r="F11" s="346"/>
      <c r="G11" s="346"/>
      <c r="H11" s="346"/>
      <c r="J11" s="1203"/>
      <c r="K11" s="1203"/>
      <c r="L11" s="1203"/>
      <c r="M11" s="1203"/>
    </row>
    <row r="12" spans="1:13" s="1204" customFormat="1" ht="16.5" customHeight="1" x14ac:dyDescent="0.35">
      <c r="A12" s="661"/>
      <c r="B12" s="134" t="s">
        <v>3474</v>
      </c>
      <c r="J12" s="1203"/>
      <c r="K12" s="1203"/>
      <c r="L12" s="1203"/>
      <c r="M12" s="1203"/>
    </row>
    <row r="13" spans="1:13" s="1204" customFormat="1" ht="14.25" customHeight="1" x14ac:dyDescent="0.35">
      <c r="A13" s="661"/>
      <c r="B13" s="310" t="s">
        <v>1705</v>
      </c>
      <c r="C13" s="310"/>
      <c r="D13" s="310"/>
      <c r="E13" s="310"/>
      <c r="J13" s="1203"/>
      <c r="K13" s="1203"/>
      <c r="L13" s="1203"/>
      <c r="M13" s="1203"/>
    </row>
    <row r="14" spans="1:13" s="1204" customFormat="1" ht="14.25" customHeight="1" x14ac:dyDescent="0.35">
      <c r="A14" s="13"/>
      <c r="B14" s="1552" t="s">
        <v>1861</v>
      </c>
      <c r="C14" s="1552"/>
      <c r="D14" s="1552"/>
      <c r="E14" s="1552"/>
      <c r="F14" s="1552"/>
      <c r="G14" s="1552"/>
      <c r="H14" s="1552"/>
      <c r="I14" s="1552"/>
      <c r="J14" s="1552"/>
      <c r="K14" s="1552"/>
      <c r="L14" s="1552"/>
      <c r="M14" s="1552"/>
    </row>
    <row r="15" spans="1:13" s="1204" customFormat="1" ht="14.25" customHeight="1" x14ac:dyDescent="0.35">
      <c r="A15" s="13"/>
      <c r="B15" s="768"/>
      <c r="C15" s="1553" t="s">
        <v>104</v>
      </c>
      <c r="D15" s="1553" t="s">
        <v>105</v>
      </c>
      <c r="E15" s="1607" t="s">
        <v>106</v>
      </c>
      <c r="F15" s="1607"/>
      <c r="G15" s="1607"/>
      <c r="H15" s="1607"/>
      <c r="I15" s="1607"/>
      <c r="J15" s="1607" t="s">
        <v>3475</v>
      </c>
      <c r="K15" s="1607"/>
      <c r="L15" s="1607"/>
      <c r="M15" s="1607"/>
    </row>
    <row r="16" spans="1:13" s="1204" customFormat="1" ht="14.25" customHeight="1" x14ac:dyDescent="0.35">
      <c r="A16" s="13"/>
      <c r="B16" s="1556" t="s">
        <v>113</v>
      </c>
      <c r="C16" s="1553"/>
      <c r="D16" s="1553"/>
      <c r="E16" s="1221" t="s">
        <v>114</v>
      </c>
      <c r="F16" s="1221" t="s">
        <v>115</v>
      </c>
      <c r="G16" s="1556" t="s">
        <v>39</v>
      </c>
      <c r="H16" s="1556" t="s">
        <v>64</v>
      </c>
      <c r="I16" s="1556" t="s">
        <v>116</v>
      </c>
      <c r="J16" s="1202" t="s">
        <v>1706</v>
      </c>
      <c r="K16" s="1201" t="s">
        <v>1707</v>
      </c>
      <c r="L16" s="1201" t="s">
        <v>1707</v>
      </c>
      <c r="M16" s="1201" t="s">
        <v>1707</v>
      </c>
    </row>
    <row r="17" spans="1:13" s="1204" customFormat="1" ht="14.25" customHeight="1" x14ac:dyDescent="0.35">
      <c r="A17" s="749"/>
      <c r="B17" s="1556"/>
      <c r="C17" s="1554"/>
      <c r="D17" s="1554"/>
      <c r="E17" s="1202" t="s">
        <v>134</v>
      </c>
      <c r="F17" s="1202" t="s">
        <v>134</v>
      </c>
      <c r="G17" s="1608"/>
      <c r="H17" s="1608"/>
      <c r="I17" s="1608"/>
      <c r="J17" s="1202" t="s">
        <v>136</v>
      </c>
      <c r="K17" s="1202" t="s">
        <v>137</v>
      </c>
      <c r="L17" s="1202" t="s">
        <v>138</v>
      </c>
      <c r="M17" s="1202" t="s">
        <v>139</v>
      </c>
    </row>
    <row r="18" spans="1:13" s="1204" customFormat="1" ht="14.25" customHeight="1" x14ac:dyDescent="0.35">
      <c r="A18" s="1612" t="s">
        <v>3257</v>
      </c>
      <c r="B18" s="1613" t="s">
        <v>140</v>
      </c>
      <c r="C18" s="770" t="s">
        <v>141</v>
      </c>
      <c r="D18" s="770" t="s">
        <v>142</v>
      </c>
      <c r="E18" s="770">
        <v>478577</v>
      </c>
      <c r="F18" s="770">
        <v>1053258</v>
      </c>
      <c r="G18" s="770" t="s">
        <v>38</v>
      </c>
      <c r="H18" s="770" t="s">
        <v>75</v>
      </c>
      <c r="I18" s="770" t="s">
        <v>75</v>
      </c>
      <c r="J18" s="772" t="s">
        <v>3258</v>
      </c>
      <c r="K18" s="772" t="s">
        <v>3258</v>
      </c>
      <c r="L18" s="772" t="s">
        <v>3258</v>
      </c>
      <c r="M18" s="772" t="s">
        <v>3258</v>
      </c>
    </row>
    <row r="19" spans="1:13" s="1204" customFormat="1" ht="14.25" customHeight="1" x14ac:dyDescent="0.35">
      <c r="A19" s="1612"/>
      <c r="B19" s="1613"/>
      <c r="C19" s="770" t="s">
        <v>141</v>
      </c>
      <c r="D19" s="770" t="s">
        <v>143</v>
      </c>
      <c r="E19" s="770">
        <v>475877</v>
      </c>
      <c r="F19" s="770">
        <v>1051840</v>
      </c>
      <c r="G19" s="770" t="s">
        <v>38</v>
      </c>
      <c r="H19" s="770" t="s">
        <v>75</v>
      </c>
      <c r="I19" s="770" t="s">
        <v>75</v>
      </c>
      <c r="J19" s="772">
        <v>9.9</v>
      </c>
      <c r="K19" s="772">
        <v>0</v>
      </c>
      <c r="L19" s="772">
        <v>9.9</v>
      </c>
      <c r="M19" s="772">
        <v>24</v>
      </c>
    </row>
    <row r="20" spans="1:13" s="1204" customFormat="1" ht="14.25" customHeight="1" x14ac:dyDescent="0.35">
      <c r="A20" s="1612"/>
      <c r="B20" s="1613"/>
      <c r="C20" s="770" t="s">
        <v>144</v>
      </c>
      <c r="D20" s="770" t="s">
        <v>145</v>
      </c>
      <c r="E20" s="770">
        <v>489634</v>
      </c>
      <c r="F20" s="770">
        <v>1051066</v>
      </c>
      <c r="G20" s="770" t="s">
        <v>38</v>
      </c>
      <c r="H20" s="770" t="s">
        <v>73</v>
      </c>
      <c r="I20" s="770" t="s">
        <v>146</v>
      </c>
      <c r="J20" s="772">
        <v>0</v>
      </c>
      <c r="K20" s="772">
        <v>16</v>
      </c>
      <c r="L20" s="772">
        <v>0</v>
      </c>
      <c r="M20" s="772">
        <v>0</v>
      </c>
    </row>
    <row r="21" spans="1:13" s="1204" customFormat="1" ht="14.25" customHeight="1" x14ac:dyDescent="0.35">
      <c r="A21" s="1612"/>
      <c r="B21" s="1613"/>
      <c r="C21" s="770" t="s">
        <v>144</v>
      </c>
      <c r="D21" s="770" t="s">
        <v>147</v>
      </c>
      <c r="E21" s="770">
        <v>480470</v>
      </c>
      <c r="F21" s="770">
        <v>1046523</v>
      </c>
      <c r="G21" s="770" t="s">
        <v>38</v>
      </c>
      <c r="H21" s="770" t="s">
        <v>73</v>
      </c>
      <c r="I21" s="770" t="s">
        <v>74</v>
      </c>
      <c r="J21" s="772">
        <v>9.9</v>
      </c>
      <c r="K21" s="772">
        <v>18</v>
      </c>
      <c r="L21" s="772">
        <v>9.9</v>
      </c>
      <c r="M21" s="772">
        <v>15</v>
      </c>
    </row>
    <row r="22" spans="1:13" s="1204" customFormat="1" ht="14.25" customHeight="1" x14ac:dyDescent="0.35">
      <c r="A22" s="1612"/>
      <c r="B22" s="1614" t="s">
        <v>148</v>
      </c>
      <c r="C22" s="678" t="s">
        <v>149</v>
      </c>
      <c r="D22" s="678" t="s">
        <v>150</v>
      </c>
      <c r="E22" s="678">
        <v>430273</v>
      </c>
      <c r="F22" s="678">
        <v>1074425</v>
      </c>
      <c r="G22" s="678" t="s">
        <v>38</v>
      </c>
      <c r="H22" s="678" t="s">
        <v>76</v>
      </c>
      <c r="I22" s="678" t="s">
        <v>82</v>
      </c>
      <c r="J22" s="679" t="s">
        <v>3258</v>
      </c>
      <c r="K22" s="679" t="s">
        <v>3258</v>
      </c>
      <c r="L22" s="679" t="s">
        <v>3258</v>
      </c>
      <c r="M22" s="679" t="s">
        <v>3258</v>
      </c>
    </row>
    <row r="23" spans="1:13" s="1204" customFormat="1" ht="14.25" customHeight="1" x14ac:dyDescent="0.35">
      <c r="A23" s="1612"/>
      <c r="B23" s="1615"/>
      <c r="C23" s="678" t="s">
        <v>151</v>
      </c>
      <c r="D23" s="678" t="s">
        <v>152</v>
      </c>
      <c r="E23" s="678">
        <v>431757</v>
      </c>
      <c r="F23" s="678">
        <v>1064259</v>
      </c>
      <c r="G23" s="678" t="s">
        <v>38</v>
      </c>
      <c r="H23" s="678" t="s">
        <v>76</v>
      </c>
      <c r="I23" s="678" t="s">
        <v>153</v>
      </c>
      <c r="J23" s="679" t="s">
        <v>3258</v>
      </c>
      <c r="K23" s="679" t="s">
        <v>3258</v>
      </c>
      <c r="L23" s="679" t="s">
        <v>3258</v>
      </c>
      <c r="M23" s="679" t="s">
        <v>3258</v>
      </c>
    </row>
    <row r="24" spans="1:13" s="1204" customFormat="1" ht="14.25" customHeight="1" x14ac:dyDescent="0.35">
      <c r="A24" s="1612"/>
      <c r="B24" s="1615"/>
      <c r="C24" s="678" t="s">
        <v>154</v>
      </c>
      <c r="D24" s="678" t="s">
        <v>155</v>
      </c>
      <c r="E24" s="678">
        <v>442810</v>
      </c>
      <c r="F24" s="678">
        <v>1064763</v>
      </c>
      <c r="G24" s="678" t="s">
        <v>36</v>
      </c>
      <c r="H24" s="678" t="s">
        <v>156</v>
      </c>
      <c r="I24" s="678" t="s">
        <v>157</v>
      </c>
      <c r="J24" s="679" t="s">
        <v>3258</v>
      </c>
      <c r="K24" s="679" t="s">
        <v>3258</v>
      </c>
      <c r="L24" s="679" t="s">
        <v>3258</v>
      </c>
      <c r="M24" s="679" t="s">
        <v>3258</v>
      </c>
    </row>
    <row r="25" spans="1:13" s="1204" customFormat="1" ht="14.25" customHeight="1" x14ac:dyDescent="0.35">
      <c r="A25" s="1612"/>
      <c r="B25" s="1615"/>
      <c r="C25" s="678" t="s">
        <v>158</v>
      </c>
      <c r="D25" s="678" t="s">
        <v>159</v>
      </c>
      <c r="E25" s="678">
        <v>446879</v>
      </c>
      <c r="F25" s="678">
        <v>1064096</v>
      </c>
      <c r="G25" s="678" t="s">
        <v>38</v>
      </c>
      <c r="H25" s="678" t="s">
        <v>69</v>
      </c>
      <c r="I25" s="678" t="s">
        <v>160</v>
      </c>
      <c r="J25" s="679" t="s">
        <v>3258</v>
      </c>
      <c r="K25" s="679" t="s">
        <v>3258</v>
      </c>
      <c r="L25" s="679" t="s">
        <v>3258</v>
      </c>
      <c r="M25" s="679" t="s">
        <v>3258</v>
      </c>
    </row>
    <row r="26" spans="1:13" s="1204" customFormat="1" ht="14.25" customHeight="1" x14ac:dyDescent="0.35">
      <c r="A26" s="1612"/>
      <c r="B26" s="1615"/>
      <c r="C26" s="678" t="s">
        <v>158</v>
      </c>
      <c r="D26" s="678" t="s">
        <v>161</v>
      </c>
      <c r="E26" s="678">
        <v>442563</v>
      </c>
      <c r="F26" s="678">
        <v>1058628</v>
      </c>
      <c r="G26" s="678" t="s">
        <v>38</v>
      </c>
      <c r="H26" s="678" t="s">
        <v>75</v>
      </c>
      <c r="I26" s="678" t="s">
        <v>75</v>
      </c>
      <c r="J26" s="679" t="s">
        <v>3258</v>
      </c>
      <c r="K26" s="679" t="s">
        <v>3258</v>
      </c>
      <c r="L26" s="679" t="s">
        <v>3258</v>
      </c>
      <c r="M26" s="679" t="s">
        <v>3258</v>
      </c>
    </row>
    <row r="27" spans="1:13" s="1204" customFormat="1" ht="14.25" customHeight="1" x14ac:dyDescent="0.35">
      <c r="A27" s="1612"/>
      <c r="B27" s="1615"/>
      <c r="C27" s="678" t="s">
        <v>162</v>
      </c>
      <c r="D27" s="678" t="s">
        <v>163</v>
      </c>
      <c r="E27" s="678">
        <v>441801</v>
      </c>
      <c r="F27" s="678">
        <v>1058697</v>
      </c>
      <c r="G27" s="678" t="s">
        <v>38</v>
      </c>
      <c r="H27" s="678" t="s">
        <v>75</v>
      </c>
      <c r="I27" s="678" t="s">
        <v>75</v>
      </c>
      <c r="J27" s="679">
        <v>9.9</v>
      </c>
      <c r="K27" s="679">
        <v>41</v>
      </c>
      <c r="L27" s="679">
        <v>9.9</v>
      </c>
      <c r="M27" s="679">
        <v>120</v>
      </c>
    </row>
    <row r="28" spans="1:13" s="1204" customFormat="1" ht="14.25" customHeight="1" x14ac:dyDescent="0.35">
      <c r="A28" s="1612"/>
      <c r="B28" s="1615"/>
      <c r="C28" s="678" t="s">
        <v>158</v>
      </c>
      <c r="D28" s="678" t="s">
        <v>164</v>
      </c>
      <c r="E28" s="678">
        <v>454785</v>
      </c>
      <c r="F28" s="678">
        <v>1059635</v>
      </c>
      <c r="G28" s="678" t="s">
        <v>35</v>
      </c>
      <c r="H28" s="678" t="s">
        <v>69</v>
      </c>
      <c r="I28" s="678" t="s">
        <v>160</v>
      </c>
      <c r="J28" s="679" t="s">
        <v>3258</v>
      </c>
      <c r="K28" s="679" t="s">
        <v>3258</v>
      </c>
      <c r="L28" s="679" t="s">
        <v>3258</v>
      </c>
      <c r="M28" s="679" t="s">
        <v>3258</v>
      </c>
    </row>
    <row r="29" spans="1:13" s="1204" customFormat="1" ht="14.25" customHeight="1" x14ac:dyDescent="0.35">
      <c r="A29" s="1612"/>
      <c r="B29" s="1614"/>
      <c r="C29" s="678" t="s">
        <v>165</v>
      </c>
      <c r="D29" s="678" t="s">
        <v>166</v>
      </c>
      <c r="E29" s="678">
        <v>458078</v>
      </c>
      <c r="F29" s="678">
        <v>1069926</v>
      </c>
      <c r="G29" s="678" t="s">
        <v>35</v>
      </c>
      <c r="H29" s="678" t="s">
        <v>69</v>
      </c>
      <c r="I29" s="678" t="s">
        <v>160</v>
      </c>
      <c r="J29" s="679" t="s">
        <v>3258</v>
      </c>
      <c r="K29" s="679" t="s">
        <v>3258</v>
      </c>
      <c r="L29" s="679" t="s">
        <v>3258</v>
      </c>
      <c r="M29" s="679" t="s">
        <v>3258</v>
      </c>
    </row>
    <row r="30" spans="1:13" s="1204" customFormat="1" ht="14.25" customHeight="1" x14ac:dyDescent="0.35">
      <c r="A30" s="1612"/>
      <c r="B30" s="1616" t="s">
        <v>82</v>
      </c>
      <c r="C30" s="777" t="s">
        <v>167</v>
      </c>
      <c r="D30" s="777" t="s">
        <v>168</v>
      </c>
      <c r="E30" s="777">
        <v>505940</v>
      </c>
      <c r="F30" s="777">
        <v>1104290</v>
      </c>
      <c r="G30" s="777" t="s">
        <v>35</v>
      </c>
      <c r="H30" s="777" t="s">
        <v>169</v>
      </c>
      <c r="I30" s="777" t="s">
        <v>170</v>
      </c>
      <c r="J30" s="778" t="s">
        <v>3258</v>
      </c>
      <c r="K30" s="778" t="s">
        <v>3258</v>
      </c>
      <c r="L30" s="778">
        <v>118.1</v>
      </c>
      <c r="M30" s="778">
        <v>0.5</v>
      </c>
    </row>
    <row r="31" spans="1:13" s="1204" customFormat="1" ht="14.25" customHeight="1" x14ac:dyDescent="0.35">
      <c r="A31" s="1612"/>
      <c r="B31" s="1616"/>
      <c r="C31" s="777" t="s">
        <v>167</v>
      </c>
      <c r="D31" s="777" t="s">
        <v>171</v>
      </c>
      <c r="E31" s="777">
        <v>499343</v>
      </c>
      <c r="F31" s="777">
        <v>1103594</v>
      </c>
      <c r="G31" s="777" t="s">
        <v>35</v>
      </c>
      <c r="H31" s="777" t="s">
        <v>169</v>
      </c>
      <c r="I31" s="777" t="s">
        <v>65</v>
      </c>
      <c r="J31" s="778" t="s">
        <v>3258</v>
      </c>
      <c r="K31" s="778" t="s">
        <v>3258</v>
      </c>
      <c r="L31" s="778" t="s">
        <v>3258</v>
      </c>
      <c r="M31" s="778" t="s">
        <v>3258</v>
      </c>
    </row>
    <row r="32" spans="1:13" s="1204" customFormat="1" ht="14.25" customHeight="1" x14ac:dyDescent="0.35">
      <c r="A32" s="1612"/>
      <c r="B32" s="1616"/>
      <c r="C32" s="777" t="s">
        <v>167</v>
      </c>
      <c r="D32" s="777" t="s">
        <v>172</v>
      </c>
      <c r="E32" s="777">
        <v>491495</v>
      </c>
      <c r="F32" s="777">
        <v>1102221</v>
      </c>
      <c r="G32" s="777" t="s">
        <v>35</v>
      </c>
      <c r="H32" s="777" t="s">
        <v>173</v>
      </c>
      <c r="I32" s="777" t="s">
        <v>67</v>
      </c>
      <c r="J32" s="778" t="s">
        <v>3258</v>
      </c>
      <c r="K32" s="778" t="s">
        <v>3258</v>
      </c>
      <c r="L32" s="778" t="s">
        <v>3258</v>
      </c>
      <c r="M32" s="778" t="s">
        <v>3258</v>
      </c>
    </row>
    <row r="33" spans="1:13" s="1204" customFormat="1" ht="14.25" customHeight="1" x14ac:dyDescent="0.35">
      <c r="A33" s="1612"/>
      <c r="B33" s="1616"/>
      <c r="C33" s="777" t="s">
        <v>167</v>
      </c>
      <c r="D33" s="777" t="s">
        <v>174</v>
      </c>
      <c r="E33" s="777">
        <v>480338</v>
      </c>
      <c r="F33" s="777">
        <v>1102283</v>
      </c>
      <c r="G33" s="777" t="s">
        <v>37</v>
      </c>
      <c r="H33" s="777" t="s">
        <v>175</v>
      </c>
      <c r="I33" s="777" t="s">
        <v>176</v>
      </c>
      <c r="J33" s="778" t="s">
        <v>3258</v>
      </c>
      <c r="K33" s="778" t="s">
        <v>3258</v>
      </c>
      <c r="L33" s="778">
        <v>79</v>
      </c>
      <c r="M33" s="778">
        <v>18</v>
      </c>
    </row>
    <row r="34" spans="1:13" s="1204" customFormat="1" ht="14.25" customHeight="1" x14ac:dyDescent="0.35">
      <c r="A34" s="1612"/>
      <c r="B34" s="1616"/>
      <c r="C34" s="777" t="s">
        <v>167</v>
      </c>
      <c r="D34" s="777" t="s">
        <v>177</v>
      </c>
      <c r="E34" s="777">
        <v>470780</v>
      </c>
      <c r="F34" s="777">
        <v>1098167</v>
      </c>
      <c r="G34" s="777" t="s">
        <v>37</v>
      </c>
      <c r="H34" s="777" t="s">
        <v>178</v>
      </c>
      <c r="I34" s="777" t="s">
        <v>179</v>
      </c>
      <c r="J34" s="778" t="s">
        <v>3258</v>
      </c>
      <c r="K34" s="778" t="s">
        <v>3258</v>
      </c>
      <c r="L34" s="778" t="s">
        <v>3258</v>
      </c>
      <c r="M34" s="778" t="s">
        <v>3258</v>
      </c>
    </row>
    <row r="35" spans="1:13" s="1204" customFormat="1" ht="14.25" customHeight="1" x14ac:dyDescent="0.35">
      <c r="A35" s="1612"/>
      <c r="B35" s="1616"/>
      <c r="C35" s="777" t="s">
        <v>180</v>
      </c>
      <c r="D35" s="777" t="s">
        <v>181</v>
      </c>
      <c r="E35" s="777">
        <v>450165</v>
      </c>
      <c r="F35" s="777">
        <v>1097109</v>
      </c>
      <c r="G35" s="777" t="s">
        <v>36</v>
      </c>
      <c r="H35" s="777" t="s">
        <v>36</v>
      </c>
      <c r="I35" s="777" t="s">
        <v>182</v>
      </c>
      <c r="J35" s="778" t="s">
        <v>3258</v>
      </c>
      <c r="K35" s="778" t="s">
        <v>3258</v>
      </c>
      <c r="L35" s="778" t="s">
        <v>3258</v>
      </c>
      <c r="M35" s="778" t="s">
        <v>3258</v>
      </c>
    </row>
    <row r="36" spans="1:13" s="1204" customFormat="1" ht="14.25" customHeight="1" x14ac:dyDescent="0.35">
      <c r="A36" s="1612"/>
      <c r="B36" s="1616"/>
      <c r="C36" s="777" t="s">
        <v>183</v>
      </c>
      <c r="D36" s="777" t="s">
        <v>184</v>
      </c>
      <c r="E36" s="777">
        <v>461417</v>
      </c>
      <c r="F36" s="777">
        <v>1102524</v>
      </c>
      <c r="G36" s="777" t="s">
        <v>36</v>
      </c>
      <c r="H36" s="777" t="s">
        <v>68</v>
      </c>
      <c r="I36" s="777" t="s">
        <v>185</v>
      </c>
      <c r="J36" s="778" t="s">
        <v>3258</v>
      </c>
      <c r="K36" s="778" t="s">
        <v>3258</v>
      </c>
      <c r="L36" s="778">
        <v>23</v>
      </c>
      <c r="M36" s="778">
        <v>20.7</v>
      </c>
    </row>
    <row r="37" spans="1:13" s="1204" customFormat="1" ht="14.25" customHeight="1" x14ac:dyDescent="0.35">
      <c r="A37" s="1612"/>
      <c r="B37" s="1616"/>
      <c r="C37" s="777" t="s">
        <v>180</v>
      </c>
      <c r="D37" s="777" t="s">
        <v>186</v>
      </c>
      <c r="E37" s="777">
        <v>442305</v>
      </c>
      <c r="F37" s="777">
        <v>1092780</v>
      </c>
      <c r="G37" s="777" t="s">
        <v>36</v>
      </c>
      <c r="H37" s="777" t="s">
        <v>187</v>
      </c>
      <c r="I37" s="777" t="s">
        <v>187</v>
      </c>
      <c r="J37" s="778" t="s">
        <v>3258</v>
      </c>
      <c r="K37" s="778" t="s">
        <v>3258</v>
      </c>
      <c r="L37" s="778" t="s">
        <v>3258</v>
      </c>
      <c r="M37" s="778" t="s">
        <v>3258</v>
      </c>
    </row>
    <row r="38" spans="1:13" s="1204" customFormat="1" ht="14.25" customHeight="1" x14ac:dyDescent="0.35">
      <c r="A38" s="1612"/>
      <c r="B38" s="1614" t="s">
        <v>188</v>
      </c>
      <c r="C38" s="678" t="s">
        <v>84</v>
      </c>
      <c r="D38" s="678" t="s">
        <v>189</v>
      </c>
      <c r="E38" s="678">
        <v>494958</v>
      </c>
      <c r="F38" s="678">
        <v>1049620</v>
      </c>
      <c r="G38" s="678" t="s">
        <v>38</v>
      </c>
      <c r="H38" s="678" t="s">
        <v>73</v>
      </c>
      <c r="I38" s="678" t="s">
        <v>74</v>
      </c>
      <c r="J38" s="679" t="s">
        <v>3258</v>
      </c>
      <c r="K38" s="679" t="s">
        <v>3258</v>
      </c>
      <c r="L38" s="679" t="s">
        <v>3258</v>
      </c>
      <c r="M38" s="679" t="s">
        <v>3258</v>
      </c>
    </row>
    <row r="39" spans="1:13" s="1204" customFormat="1" ht="14.25" customHeight="1" x14ac:dyDescent="0.35">
      <c r="A39" s="1612"/>
      <c r="B39" s="1615"/>
      <c r="C39" s="678" t="s">
        <v>84</v>
      </c>
      <c r="D39" s="678" t="s">
        <v>190</v>
      </c>
      <c r="E39" s="678">
        <v>492323</v>
      </c>
      <c r="F39" s="678">
        <v>1046307</v>
      </c>
      <c r="G39" s="678" t="s">
        <v>38</v>
      </c>
      <c r="H39" s="678" t="s">
        <v>73</v>
      </c>
      <c r="I39" s="678" t="s">
        <v>74</v>
      </c>
      <c r="J39" s="679" t="s">
        <v>3258</v>
      </c>
      <c r="K39" s="679" t="s">
        <v>3258</v>
      </c>
      <c r="L39" s="679" t="s">
        <v>3258</v>
      </c>
      <c r="M39" s="679" t="s">
        <v>3258</v>
      </c>
    </row>
    <row r="40" spans="1:13" s="1204" customFormat="1" ht="14.25" customHeight="1" x14ac:dyDescent="0.35">
      <c r="A40" s="1612"/>
      <c r="B40" s="1615"/>
      <c r="C40" s="678" t="s">
        <v>84</v>
      </c>
      <c r="D40" s="678" t="s">
        <v>191</v>
      </c>
      <c r="E40" s="678">
        <v>487152</v>
      </c>
      <c r="F40" s="678">
        <v>1042701</v>
      </c>
      <c r="G40" s="678" t="s">
        <v>38</v>
      </c>
      <c r="H40" s="678" t="s">
        <v>73</v>
      </c>
      <c r="I40" s="678" t="s">
        <v>74</v>
      </c>
      <c r="J40" s="679" t="s">
        <v>3258</v>
      </c>
      <c r="K40" s="679" t="s">
        <v>3258</v>
      </c>
      <c r="L40" s="679" t="s">
        <v>3258</v>
      </c>
      <c r="M40" s="679" t="s">
        <v>3258</v>
      </c>
    </row>
    <row r="41" spans="1:13" s="1204" customFormat="1" ht="14.25" customHeight="1" x14ac:dyDescent="0.35">
      <c r="A41" s="1612"/>
      <c r="B41" s="1614"/>
      <c r="C41" s="678" t="s">
        <v>192</v>
      </c>
      <c r="D41" s="678" t="s">
        <v>193</v>
      </c>
      <c r="E41" s="678">
        <v>493052</v>
      </c>
      <c r="F41" s="678">
        <v>1038399</v>
      </c>
      <c r="G41" s="678" t="s">
        <v>38</v>
      </c>
      <c r="H41" s="678" t="s">
        <v>73</v>
      </c>
      <c r="I41" s="678" t="s">
        <v>74</v>
      </c>
      <c r="J41" s="679" t="s">
        <v>3258</v>
      </c>
      <c r="K41" s="679" t="s">
        <v>3258</v>
      </c>
      <c r="L41" s="679" t="s">
        <v>3258</v>
      </c>
      <c r="M41" s="679" t="s">
        <v>3258</v>
      </c>
    </row>
    <row r="42" spans="1:13" s="1204" customFormat="1" ht="14.25" customHeight="1" x14ac:dyDescent="0.35">
      <c r="A42" s="1612"/>
      <c r="B42" s="1617" t="s">
        <v>194</v>
      </c>
      <c r="C42" s="780" t="s">
        <v>195</v>
      </c>
      <c r="D42" s="780" t="s">
        <v>196</v>
      </c>
      <c r="E42" s="780">
        <v>438645</v>
      </c>
      <c r="F42" s="780">
        <v>1103798</v>
      </c>
      <c r="G42" s="780" t="s">
        <v>36</v>
      </c>
      <c r="H42" s="780" t="s">
        <v>71</v>
      </c>
      <c r="I42" s="780" t="s">
        <v>71</v>
      </c>
      <c r="J42" s="781" t="s">
        <v>3258</v>
      </c>
      <c r="K42" s="781" t="s">
        <v>3258</v>
      </c>
      <c r="L42" s="781" t="s">
        <v>3258</v>
      </c>
      <c r="M42" s="781" t="s">
        <v>3258</v>
      </c>
    </row>
    <row r="43" spans="1:13" s="1204" customFormat="1" ht="14.25" customHeight="1" x14ac:dyDescent="0.35">
      <c r="A43" s="1612"/>
      <c r="B43" s="1617"/>
      <c r="C43" s="780" t="s">
        <v>195</v>
      </c>
      <c r="D43" s="780" t="s">
        <v>197</v>
      </c>
      <c r="E43" s="780">
        <v>433449</v>
      </c>
      <c r="F43" s="780">
        <v>1101403</v>
      </c>
      <c r="G43" s="780" t="s">
        <v>36</v>
      </c>
      <c r="H43" s="780" t="s">
        <v>71</v>
      </c>
      <c r="I43" s="780" t="s">
        <v>71</v>
      </c>
      <c r="J43" s="781" t="s">
        <v>3258</v>
      </c>
      <c r="K43" s="781" t="s">
        <v>3258</v>
      </c>
      <c r="L43" s="781">
        <v>30</v>
      </c>
      <c r="M43" s="781">
        <v>0</v>
      </c>
    </row>
    <row r="44" spans="1:13" s="1204" customFormat="1" ht="14.25" customHeight="1" x14ac:dyDescent="0.35">
      <c r="A44" s="1612"/>
      <c r="B44" s="1617"/>
      <c r="C44" s="780" t="s">
        <v>195</v>
      </c>
      <c r="D44" s="780" t="s">
        <v>198</v>
      </c>
      <c r="E44" s="780">
        <v>427002</v>
      </c>
      <c r="F44" s="780">
        <v>1096916</v>
      </c>
      <c r="G44" s="780" t="s">
        <v>36</v>
      </c>
      <c r="H44" s="780" t="s">
        <v>71</v>
      </c>
      <c r="I44" s="780" t="s">
        <v>71</v>
      </c>
      <c r="J44" s="781" t="s">
        <v>3258</v>
      </c>
      <c r="K44" s="781" t="s">
        <v>3258</v>
      </c>
      <c r="L44" s="781">
        <v>0</v>
      </c>
      <c r="M44" s="781">
        <v>0</v>
      </c>
    </row>
    <row r="45" spans="1:13" s="1204" customFormat="1" ht="14.25" customHeight="1" x14ac:dyDescent="0.35">
      <c r="A45" s="1612"/>
      <c r="B45" s="1617"/>
      <c r="C45" s="780" t="s">
        <v>195</v>
      </c>
      <c r="D45" s="780" t="s">
        <v>199</v>
      </c>
      <c r="E45" s="780">
        <v>426346</v>
      </c>
      <c r="F45" s="780">
        <v>1096040</v>
      </c>
      <c r="G45" s="780" t="s">
        <v>38</v>
      </c>
      <c r="H45" s="780" t="s">
        <v>72</v>
      </c>
      <c r="I45" s="780" t="s">
        <v>200</v>
      </c>
      <c r="J45" s="781" t="s">
        <v>3258</v>
      </c>
      <c r="K45" s="781" t="s">
        <v>3258</v>
      </c>
      <c r="L45" s="781">
        <v>30</v>
      </c>
      <c r="M45" s="781">
        <v>30</v>
      </c>
    </row>
    <row r="46" spans="1:13" s="1204" customFormat="1" ht="14.25" customHeight="1" x14ac:dyDescent="0.35">
      <c r="A46" s="1612"/>
      <c r="B46" s="1617"/>
      <c r="C46" s="780" t="s">
        <v>201</v>
      </c>
      <c r="D46" s="780" t="s">
        <v>202</v>
      </c>
      <c r="E46" s="780">
        <v>442899</v>
      </c>
      <c r="F46" s="780">
        <v>1097938</v>
      </c>
      <c r="G46" s="780" t="s">
        <v>36</v>
      </c>
      <c r="H46" s="780" t="s">
        <v>71</v>
      </c>
      <c r="I46" s="780" t="s">
        <v>194</v>
      </c>
      <c r="J46" s="781" t="s">
        <v>3258</v>
      </c>
      <c r="K46" s="781" t="s">
        <v>3258</v>
      </c>
      <c r="L46" s="781">
        <v>0</v>
      </c>
      <c r="M46" s="781">
        <v>0</v>
      </c>
    </row>
    <row r="47" spans="1:13" s="1204" customFormat="1" ht="14.25" customHeight="1" x14ac:dyDescent="0.35">
      <c r="A47" s="1612"/>
      <c r="B47" s="1617"/>
      <c r="C47" s="780" t="s">
        <v>195</v>
      </c>
      <c r="D47" s="780" t="s">
        <v>203</v>
      </c>
      <c r="E47" s="780">
        <v>424452</v>
      </c>
      <c r="F47" s="780">
        <v>1095218</v>
      </c>
      <c r="G47" s="780" t="s">
        <v>36</v>
      </c>
      <c r="H47" s="780" t="s">
        <v>187</v>
      </c>
      <c r="I47" s="780" t="s">
        <v>204</v>
      </c>
      <c r="J47" s="781" t="s">
        <v>3258</v>
      </c>
      <c r="K47" s="781" t="s">
        <v>3258</v>
      </c>
      <c r="L47" s="781">
        <v>0</v>
      </c>
      <c r="M47" s="781">
        <v>30</v>
      </c>
    </row>
    <row r="48" spans="1:13" s="1204" customFormat="1" ht="14.25" customHeight="1" x14ac:dyDescent="0.35">
      <c r="A48" s="1612"/>
      <c r="B48" s="1617"/>
      <c r="C48" s="780" t="s">
        <v>195</v>
      </c>
      <c r="D48" s="780" t="s">
        <v>205</v>
      </c>
      <c r="E48" s="780">
        <v>424914</v>
      </c>
      <c r="F48" s="780">
        <v>1093895</v>
      </c>
      <c r="G48" s="780" t="s">
        <v>36</v>
      </c>
      <c r="H48" s="780" t="s">
        <v>187</v>
      </c>
      <c r="I48" s="780" t="s">
        <v>204</v>
      </c>
      <c r="J48" s="781" t="s">
        <v>3258</v>
      </c>
      <c r="K48" s="781" t="s">
        <v>3258</v>
      </c>
      <c r="L48" s="781">
        <v>0</v>
      </c>
      <c r="M48" s="781">
        <v>0</v>
      </c>
    </row>
    <row r="49" spans="1:13" s="1204" customFormat="1" ht="14.25" customHeight="1" x14ac:dyDescent="0.35">
      <c r="A49" s="1612"/>
      <c r="B49" s="1614" t="s">
        <v>206</v>
      </c>
      <c r="C49" s="678" t="s">
        <v>207</v>
      </c>
      <c r="D49" s="678" t="s">
        <v>208</v>
      </c>
      <c r="E49" s="678">
        <v>523586</v>
      </c>
      <c r="F49" s="678">
        <v>1024342</v>
      </c>
      <c r="G49" s="678" t="s">
        <v>35</v>
      </c>
      <c r="H49" s="678" t="s">
        <v>209</v>
      </c>
      <c r="I49" s="678" t="s">
        <v>206</v>
      </c>
      <c r="J49" s="679" t="s">
        <v>3258</v>
      </c>
      <c r="K49" s="679" t="s">
        <v>3258</v>
      </c>
      <c r="L49" s="679">
        <v>0</v>
      </c>
      <c r="M49" s="679">
        <v>0</v>
      </c>
    </row>
    <row r="50" spans="1:13" s="1204" customFormat="1" ht="14.25" customHeight="1" x14ac:dyDescent="0.35">
      <c r="A50" s="1612"/>
      <c r="B50" s="1615"/>
      <c r="C50" s="678" t="s">
        <v>210</v>
      </c>
      <c r="D50" s="678" t="s">
        <v>211</v>
      </c>
      <c r="E50" s="678">
        <v>519598</v>
      </c>
      <c r="F50" s="678">
        <v>1024524</v>
      </c>
      <c r="G50" s="678" t="s">
        <v>35</v>
      </c>
      <c r="H50" s="678" t="s">
        <v>209</v>
      </c>
      <c r="I50" s="678" t="s">
        <v>206</v>
      </c>
      <c r="J50" s="679" t="s">
        <v>3258</v>
      </c>
      <c r="K50" s="679" t="s">
        <v>3258</v>
      </c>
      <c r="L50" s="679">
        <v>30</v>
      </c>
      <c r="M50" s="679">
        <v>0</v>
      </c>
    </row>
    <row r="51" spans="1:13" s="1204" customFormat="1" ht="14.25" customHeight="1" x14ac:dyDescent="0.35">
      <c r="A51" s="1612"/>
      <c r="B51" s="1614"/>
      <c r="C51" s="678" t="s">
        <v>210</v>
      </c>
      <c r="D51" s="678" t="s">
        <v>212</v>
      </c>
      <c r="E51" s="678">
        <v>515570</v>
      </c>
      <c r="F51" s="678">
        <v>1025242</v>
      </c>
      <c r="G51" s="678" t="s">
        <v>38</v>
      </c>
      <c r="H51" s="678" t="s">
        <v>66</v>
      </c>
      <c r="I51" s="678" t="s">
        <v>213</v>
      </c>
      <c r="J51" s="679" t="s">
        <v>3258</v>
      </c>
      <c r="K51" s="679" t="s">
        <v>3258</v>
      </c>
      <c r="L51" s="679">
        <v>30</v>
      </c>
      <c r="M51" s="679">
        <v>0</v>
      </c>
    </row>
    <row r="52" spans="1:13" s="1204" customFormat="1" ht="14.25" customHeight="1" x14ac:dyDescent="0.35">
      <c r="A52" s="1612"/>
      <c r="B52" s="1613" t="s">
        <v>75</v>
      </c>
      <c r="C52" s="770" t="s">
        <v>214</v>
      </c>
      <c r="D52" s="770" t="s">
        <v>215</v>
      </c>
      <c r="E52" s="770">
        <v>507465</v>
      </c>
      <c r="F52" s="770">
        <v>1066603</v>
      </c>
      <c r="G52" s="770" t="s">
        <v>35</v>
      </c>
      <c r="H52" s="770" t="s">
        <v>216</v>
      </c>
      <c r="I52" s="770" t="s">
        <v>217</v>
      </c>
      <c r="J52" s="772" t="s">
        <v>3258</v>
      </c>
      <c r="K52" s="772" t="s">
        <v>3258</v>
      </c>
      <c r="L52" s="772">
        <v>0</v>
      </c>
      <c r="M52" s="772">
        <v>30</v>
      </c>
    </row>
    <row r="53" spans="1:13" s="1204" customFormat="1" ht="14.25" customHeight="1" x14ac:dyDescent="0.35">
      <c r="A53" s="1612"/>
      <c r="B53" s="1613"/>
      <c r="C53" s="770" t="s">
        <v>214</v>
      </c>
      <c r="D53" s="770" t="s">
        <v>218</v>
      </c>
      <c r="E53" s="770">
        <v>494664</v>
      </c>
      <c r="F53" s="770">
        <v>1067818</v>
      </c>
      <c r="G53" s="770" t="s">
        <v>35</v>
      </c>
      <c r="H53" s="770" t="s">
        <v>219</v>
      </c>
      <c r="I53" s="770" t="s">
        <v>220</v>
      </c>
      <c r="J53" s="772" t="s">
        <v>3258</v>
      </c>
      <c r="K53" s="772" t="s">
        <v>3258</v>
      </c>
      <c r="L53" s="772">
        <v>0</v>
      </c>
      <c r="M53" s="772">
        <v>30</v>
      </c>
    </row>
    <row r="54" spans="1:13" s="1204" customFormat="1" ht="14.25" customHeight="1" x14ac:dyDescent="0.35">
      <c r="A54" s="1612"/>
      <c r="B54" s="1613"/>
      <c r="C54" s="770" t="s">
        <v>214</v>
      </c>
      <c r="D54" s="770" t="s">
        <v>221</v>
      </c>
      <c r="E54" s="770">
        <v>470906</v>
      </c>
      <c r="F54" s="770">
        <v>1067483</v>
      </c>
      <c r="G54" s="770" t="s">
        <v>35</v>
      </c>
      <c r="H54" s="770" t="s">
        <v>70</v>
      </c>
      <c r="I54" s="770" t="s">
        <v>222</v>
      </c>
      <c r="J54" s="772" t="s">
        <v>3258</v>
      </c>
      <c r="K54" s="772" t="s">
        <v>3258</v>
      </c>
      <c r="L54" s="772" t="s">
        <v>3258</v>
      </c>
      <c r="M54" s="772" t="s">
        <v>3258</v>
      </c>
    </row>
    <row r="55" spans="1:13" s="1204" customFormat="1" ht="14.25" customHeight="1" x14ac:dyDescent="0.35">
      <c r="A55" s="1612"/>
      <c r="B55" s="1613"/>
      <c r="C55" s="770" t="s">
        <v>223</v>
      </c>
      <c r="D55" s="770" t="s">
        <v>224</v>
      </c>
      <c r="E55" s="770">
        <v>479275</v>
      </c>
      <c r="F55" s="770">
        <v>1081225</v>
      </c>
      <c r="G55" s="770" t="s">
        <v>35</v>
      </c>
      <c r="H55" s="770" t="s">
        <v>70</v>
      </c>
      <c r="I55" s="770" t="s">
        <v>225</v>
      </c>
      <c r="J55" s="772" t="s">
        <v>3258</v>
      </c>
      <c r="K55" s="772" t="s">
        <v>3258</v>
      </c>
      <c r="L55" s="772" t="s">
        <v>3258</v>
      </c>
      <c r="M55" s="772" t="s">
        <v>3258</v>
      </c>
    </row>
    <row r="56" spans="1:13" s="1204" customFormat="1" ht="14.25" customHeight="1" x14ac:dyDescent="0.35">
      <c r="A56" s="1612"/>
      <c r="B56" s="1613"/>
      <c r="C56" s="770" t="s">
        <v>223</v>
      </c>
      <c r="D56" s="770" t="s">
        <v>226</v>
      </c>
      <c r="E56" s="770">
        <v>464126</v>
      </c>
      <c r="F56" s="770">
        <v>1080033</v>
      </c>
      <c r="G56" s="770" t="s">
        <v>35</v>
      </c>
      <c r="H56" s="770" t="s">
        <v>70</v>
      </c>
      <c r="I56" s="770" t="s">
        <v>222</v>
      </c>
      <c r="J56" s="772" t="s">
        <v>3258</v>
      </c>
      <c r="K56" s="772" t="s">
        <v>3258</v>
      </c>
      <c r="L56" s="772" t="s">
        <v>3258</v>
      </c>
      <c r="M56" s="772" t="s">
        <v>3258</v>
      </c>
    </row>
    <row r="57" spans="1:13" s="1204" customFormat="1" ht="14.25" customHeight="1" x14ac:dyDescent="0.35">
      <c r="A57" s="1612"/>
      <c r="B57" s="1618" t="s">
        <v>83</v>
      </c>
      <c r="C57" s="783" t="s">
        <v>85</v>
      </c>
      <c r="D57" s="783" t="s">
        <v>227</v>
      </c>
      <c r="E57" s="783">
        <v>521484</v>
      </c>
      <c r="F57" s="783">
        <v>1056755</v>
      </c>
      <c r="G57" s="783" t="s">
        <v>35</v>
      </c>
      <c r="H57" s="783" t="s">
        <v>216</v>
      </c>
      <c r="I57" s="783" t="s">
        <v>228</v>
      </c>
      <c r="J57" s="784" t="s">
        <v>3258</v>
      </c>
      <c r="K57" s="784" t="s">
        <v>3258</v>
      </c>
      <c r="L57" s="784" t="s">
        <v>3258</v>
      </c>
      <c r="M57" s="784" t="s">
        <v>3258</v>
      </c>
    </row>
    <row r="58" spans="1:13" s="1204" customFormat="1" ht="14.25" customHeight="1" x14ac:dyDescent="0.35">
      <c r="A58" s="1612"/>
      <c r="B58" s="1618"/>
      <c r="C58" s="783" t="s">
        <v>85</v>
      </c>
      <c r="D58" s="783" t="s">
        <v>229</v>
      </c>
      <c r="E58" s="783">
        <v>520293</v>
      </c>
      <c r="F58" s="783">
        <v>1055374</v>
      </c>
      <c r="G58" s="783" t="s">
        <v>35</v>
      </c>
      <c r="H58" s="783" t="s">
        <v>216</v>
      </c>
      <c r="I58" s="783" t="s">
        <v>228</v>
      </c>
      <c r="J58" s="784" t="s">
        <v>3258</v>
      </c>
      <c r="K58" s="784" t="s">
        <v>3258</v>
      </c>
      <c r="L58" s="784" t="s">
        <v>3258</v>
      </c>
      <c r="M58" s="784" t="s">
        <v>3258</v>
      </c>
    </row>
    <row r="59" spans="1:13" s="1204" customFormat="1" ht="14.25" customHeight="1" x14ac:dyDescent="0.35">
      <c r="A59" s="1612"/>
      <c r="B59" s="1618"/>
      <c r="C59" s="783" t="s">
        <v>85</v>
      </c>
      <c r="D59" s="783" t="s">
        <v>230</v>
      </c>
      <c r="E59" s="783">
        <v>504072</v>
      </c>
      <c r="F59" s="783">
        <v>1043116</v>
      </c>
      <c r="G59" s="783" t="s">
        <v>38</v>
      </c>
      <c r="H59" s="783" t="s">
        <v>73</v>
      </c>
      <c r="I59" s="783" t="s">
        <v>83</v>
      </c>
      <c r="J59" s="784" t="s">
        <v>3258</v>
      </c>
      <c r="K59" s="784" t="s">
        <v>3258</v>
      </c>
      <c r="L59" s="784">
        <v>86.4</v>
      </c>
      <c r="M59" s="784" t="s">
        <v>3258</v>
      </c>
    </row>
    <row r="60" spans="1:13" s="1204" customFormat="1" ht="14.25" customHeight="1" x14ac:dyDescent="0.35">
      <c r="A60" s="1612"/>
      <c r="B60" s="1618"/>
      <c r="C60" s="783" t="s">
        <v>85</v>
      </c>
      <c r="D60" s="783" t="s">
        <v>231</v>
      </c>
      <c r="E60" s="783">
        <v>495894</v>
      </c>
      <c r="F60" s="783">
        <v>1037499</v>
      </c>
      <c r="G60" s="783" t="s">
        <v>38</v>
      </c>
      <c r="H60" s="783" t="s">
        <v>73</v>
      </c>
      <c r="I60" s="783" t="s">
        <v>83</v>
      </c>
      <c r="J60" s="784" t="s">
        <v>3258</v>
      </c>
      <c r="K60" s="784" t="s">
        <v>3258</v>
      </c>
      <c r="L60" s="784">
        <v>142.69999999999999</v>
      </c>
      <c r="M60" s="784" t="s">
        <v>3258</v>
      </c>
    </row>
    <row r="61" spans="1:13" s="1204" customFormat="1" ht="14.25" customHeight="1" x14ac:dyDescent="0.35">
      <c r="A61" s="1612"/>
      <c r="B61" s="1618"/>
      <c r="C61" s="783" t="s">
        <v>232</v>
      </c>
      <c r="D61" s="783" t="s">
        <v>233</v>
      </c>
      <c r="E61" s="783">
        <v>526378</v>
      </c>
      <c r="F61" s="783">
        <v>1049217</v>
      </c>
      <c r="G61" s="783" t="s">
        <v>35</v>
      </c>
      <c r="H61" s="783" t="s">
        <v>234</v>
      </c>
      <c r="I61" s="783" t="s">
        <v>235</v>
      </c>
      <c r="J61" s="784" t="s">
        <v>3258</v>
      </c>
      <c r="K61" s="784" t="s">
        <v>3258</v>
      </c>
      <c r="L61" s="784" t="s">
        <v>3258</v>
      </c>
      <c r="M61" s="784" t="s">
        <v>3258</v>
      </c>
    </row>
    <row r="62" spans="1:13" s="1204" customFormat="1" ht="14.25" customHeight="1" x14ac:dyDescent="0.35">
      <c r="A62" s="1612"/>
      <c r="B62" s="1618"/>
      <c r="C62" s="787" t="s">
        <v>85</v>
      </c>
      <c r="D62" s="787" t="s">
        <v>236</v>
      </c>
      <c r="E62" s="787">
        <v>495005</v>
      </c>
      <c r="F62" s="787">
        <v>1041790</v>
      </c>
      <c r="G62" s="787" t="s">
        <v>38</v>
      </c>
      <c r="H62" s="787" t="s">
        <v>73</v>
      </c>
      <c r="I62" s="787" t="s">
        <v>74</v>
      </c>
      <c r="J62" s="788" t="s">
        <v>3258</v>
      </c>
      <c r="K62" s="788" t="s">
        <v>3258</v>
      </c>
      <c r="L62" s="788" t="s">
        <v>3258</v>
      </c>
      <c r="M62" s="788" t="s">
        <v>3258</v>
      </c>
    </row>
    <row r="63" spans="1:13" s="1204" customFormat="1" ht="14.25" customHeight="1" x14ac:dyDescent="0.35">
      <c r="A63" s="13"/>
      <c r="B63" s="1552" t="s">
        <v>3589</v>
      </c>
      <c r="C63" s="1552"/>
      <c r="D63" s="1552"/>
      <c r="E63" s="1552"/>
      <c r="F63" s="1552"/>
      <c r="G63" s="1552"/>
      <c r="H63" s="1552"/>
      <c r="I63" s="1552"/>
      <c r="J63" s="1552"/>
      <c r="K63" s="1552"/>
      <c r="L63" s="1552"/>
      <c r="M63" s="1552"/>
    </row>
    <row r="64" spans="1:13" s="1204" customFormat="1" ht="14.25" customHeight="1" x14ac:dyDescent="0.35">
      <c r="A64" s="13"/>
      <c r="B64" s="768"/>
      <c r="C64" s="1553" t="s">
        <v>104</v>
      </c>
      <c r="D64" s="1553" t="s">
        <v>105</v>
      </c>
      <c r="E64" s="1607" t="s">
        <v>3256</v>
      </c>
      <c r="F64" s="1607"/>
      <c r="G64" s="1607"/>
      <c r="H64" s="1607"/>
      <c r="I64" s="1607"/>
      <c r="J64" s="1607" t="s">
        <v>3475</v>
      </c>
      <c r="K64" s="1607"/>
      <c r="L64" s="1607"/>
      <c r="M64" s="1607"/>
    </row>
    <row r="65" spans="1:13" s="1204" customFormat="1" ht="14.25" customHeight="1" x14ac:dyDescent="0.35">
      <c r="A65" s="13"/>
      <c r="B65" s="1556" t="s">
        <v>113</v>
      </c>
      <c r="C65" s="1553"/>
      <c r="D65" s="1553"/>
      <c r="E65" s="1221" t="s">
        <v>114</v>
      </c>
      <c r="F65" s="1221" t="s">
        <v>115</v>
      </c>
      <c r="G65" s="1556" t="s">
        <v>39</v>
      </c>
      <c r="H65" s="1556" t="s">
        <v>64</v>
      </c>
      <c r="I65" s="1556" t="s">
        <v>116</v>
      </c>
      <c r="J65" s="1202" t="s">
        <v>1706</v>
      </c>
      <c r="K65" s="1201" t="s">
        <v>1707</v>
      </c>
      <c r="L65" s="1201" t="s">
        <v>1707</v>
      </c>
      <c r="M65" s="1201" t="s">
        <v>1707</v>
      </c>
    </row>
    <row r="66" spans="1:13" s="1204" customFormat="1" ht="14.25" customHeight="1" x14ac:dyDescent="0.35">
      <c r="A66" s="749"/>
      <c r="B66" s="1556"/>
      <c r="C66" s="1554"/>
      <c r="D66" s="1554"/>
      <c r="E66" s="1202" t="s">
        <v>134</v>
      </c>
      <c r="F66" s="1202" t="s">
        <v>134</v>
      </c>
      <c r="G66" s="1608"/>
      <c r="H66" s="1608"/>
      <c r="I66" s="1608"/>
      <c r="J66" s="1202" t="s">
        <v>3259</v>
      </c>
      <c r="K66" s="1202" t="s">
        <v>3260</v>
      </c>
      <c r="L66" s="1202" t="s">
        <v>3261</v>
      </c>
      <c r="M66" s="1202" t="s">
        <v>3262</v>
      </c>
    </row>
    <row r="67" spans="1:13" s="1204" customFormat="1" ht="14.25" customHeight="1" x14ac:dyDescent="0.35">
      <c r="A67" s="1609" t="s">
        <v>3263</v>
      </c>
      <c r="B67" s="1564" t="s">
        <v>1625</v>
      </c>
      <c r="C67" s="793" t="s">
        <v>3264</v>
      </c>
      <c r="D67" s="793" t="s">
        <v>3265</v>
      </c>
      <c r="E67" s="791">
        <v>506671.89854899998</v>
      </c>
      <c r="F67" s="791">
        <v>1092705.08678</v>
      </c>
      <c r="G67" s="793" t="s">
        <v>1676</v>
      </c>
      <c r="H67" s="793" t="s">
        <v>1676</v>
      </c>
      <c r="I67" s="793" t="s">
        <v>3266</v>
      </c>
      <c r="J67" s="795">
        <v>15</v>
      </c>
      <c r="K67" s="795">
        <v>9.9</v>
      </c>
      <c r="L67" s="795">
        <v>10</v>
      </c>
      <c r="M67" s="795">
        <v>70</v>
      </c>
    </row>
    <row r="68" spans="1:13" s="1204" customFormat="1" ht="14.25" customHeight="1" x14ac:dyDescent="0.35">
      <c r="A68" s="1609"/>
      <c r="B68" s="1610"/>
      <c r="C68" s="793" t="s">
        <v>3267</v>
      </c>
      <c r="D68" s="793" t="s">
        <v>3268</v>
      </c>
      <c r="E68" s="791">
        <v>499318.84782000002</v>
      </c>
      <c r="F68" s="791">
        <v>1087030.56436</v>
      </c>
      <c r="G68" s="793" t="s">
        <v>1676</v>
      </c>
      <c r="H68" s="793" t="s">
        <v>1676</v>
      </c>
      <c r="I68" s="793" t="s">
        <v>3269</v>
      </c>
      <c r="J68" s="795" t="s">
        <v>3258</v>
      </c>
      <c r="K68" s="795" t="s">
        <v>3258</v>
      </c>
      <c r="L68" s="795" t="s">
        <v>3258</v>
      </c>
      <c r="M68" s="795" t="s">
        <v>3258</v>
      </c>
    </row>
    <row r="69" spans="1:13" s="1204" customFormat="1" ht="14.25" customHeight="1" x14ac:dyDescent="0.35">
      <c r="A69" s="1609"/>
      <c r="B69" s="1610"/>
      <c r="C69" s="793" t="s">
        <v>3267</v>
      </c>
      <c r="D69" s="793" t="s">
        <v>3270</v>
      </c>
      <c r="E69" s="791">
        <v>505246</v>
      </c>
      <c r="F69" s="791">
        <v>1087450</v>
      </c>
      <c r="G69" s="793" t="s">
        <v>1676</v>
      </c>
      <c r="H69" s="793" t="s">
        <v>3271</v>
      </c>
      <c r="I69" s="793" t="s">
        <v>65</v>
      </c>
      <c r="J69" s="795">
        <v>17</v>
      </c>
      <c r="K69" s="795">
        <v>9.9</v>
      </c>
      <c r="L69" s="795">
        <v>10</v>
      </c>
      <c r="M69" s="795">
        <v>20</v>
      </c>
    </row>
    <row r="70" spans="1:13" s="1204" customFormat="1" ht="14.25" customHeight="1" x14ac:dyDescent="0.35">
      <c r="A70" s="1609"/>
      <c r="B70" s="1610"/>
      <c r="C70" s="793" t="s">
        <v>3272</v>
      </c>
      <c r="D70" s="793" t="s">
        <v>3273</v>
      </c>
      <c r="E70" s="791">
        <v>514164.19604399998</v>
      </c>
      <c r="F70" s="791">
        <v>1084516.13619</v>
      </c>
      <c r="G70" s="793" t="s">
        <v>1676</v>
      </c>
      <c r="H70" s="793" t="s">
        <v>1676</v>
      </c>
      <c r="I70" s="793" t="s">
        <v>3274</v>
      </c>
      <c r="J70" s="795">
        <v>18</v>
      </c>
      <c r="K70" s="795">
        <v>9.9</v>
      </c>
      <c r="L70" s="795">
        <v>10</v>
      </c>
      <c r="M70" s="795">
        <v>22</v>
      </c>
    </row>
    <row r="71" spans="1:13" s="1204" customFormat="1" ht="14.25" customHeight="1" x14ac:dyDescent="0.35">
      <c r="A71" s="1609"/>
      <c r="B71" s="1610"/>
      <c r="C71" s="793" t="s">
        <v>3275</v>
      </c>
      <c r="D71" s="793" t="s">
        <v>3276</v>
      </c>
      <c r="E71" s="791">
        <v>516802.37727400003</v>
      </c>
      <c r="F71" s="791">
        <v>1082233.6014099999</v>
      </c>
      <c r="G71" s="793" t="s">
        <v>1676</v>
      </c>
      <c r="H71" s="793" t="s">
        <v>3277</v>
      </c>
      <c r="I71" s="793" t="s">
        <v>3278</v>
      </c>
      <c r="J71" s="795" t="s">
        <v>3258</v>
      </c>
      <c r="K71" s="795" t="s">
        <v>3258</v>
      </c>
      <c r="L71" s="795" t="s">
        <v>3258</v>
      </c>
      <c r="M71" s="795" t="s">
        <v>3258</v>
      </c>
    </row>
    <row r="72" spans="1:13" s="1204" customFormat="1" ht="14.25" customHeight="1" x14ac:dyDescent="0.35">
      <c r="A72" s="1609"/>
      <c r="B72" s="1610"/>
      <c r="C72" s="793" t="s">
        <v>3279</v>
      </c>
      <c r="D72" s="793" t="s">
        <v>3280</v>
      </c>
      <c r="E72" s="791">
        <v>534974.92869600002</v>
      </c>
      <c r="F72" s="791">
        <v>1087583.00351</v>
      </c>
      <c r="G72" s="793" t="s">
        <v>1676</v>
      </c>
      <c r="H72" s="793" t="s">
        <v>3281</v>
      </c>
      <c r="I72" s="793" t="s">
        <v>3282</v>
      </c>
      <c r="J72" s="795" t="s">
        <v>3258</v>
      </c>
      <c r="K72" s="795" t="s">
        <v>3258</v>
      </c>
      <c r="L72" s="795" t="s">
        <v>3258</v>
      </c>
      <c r="M72" s="795" t="s">
        <v>3258</v>
      </c>
    </row>
    <row r="73" spans="1:13" s="1204" customFormat="1" ht="14.25" customHeight="1" x14ac:dyDescent="0.35">
      <c r="A73" s="1609"/>
      <c r="B73" s="1610"/>
      <c r="C73" s="793" t="s">
        <v>3283</v>
      </c>
      <c r="D73" s="793" t="s">
        <v>3284</v>
      </c>
      <c r="E73" s="791">
        <v>538084.02751199994</v>
      </c>
      <c r="F73" s="791">
        <v>1087094.59916</v>
      </c>
      <c r="G73" s="793" t="s">
        <v>1676</v>
      </c>
      <c r="H73" s="793" t="s">
        <v>1682</v>
      </c>
      <c r="I73" s="793" t="s">
        <v>3285</v>
      </c>
      <c r="J73" s="795" t="s">
        <v>3258</v>
      </c>
      <c r="K73" s="795" t="s">
        <v>3258</v>
      </c>
      <c r="L73" s="795" t="s">
        <v>3258</v>
      </c>
      <c r="M73" s="795" t="s">
        <v>3258</v>
      </c>
    </row>
    <row r="74" spans="1:13" s="1204" customFormat="1" ht="14.25" customHeight="1" x14ac:dyDescent="0.35">
      <c r="A74" s="1609"/>
      <c r="B74" s="1610"/>
      <c r="C74" s="793" t="s">
        <v>3286</v>
      </c>
      <c r="D74" s="793" t="s">
        <v>3287</v>
      </c>
      <c r="E74" s="791">
        <v>539801</v>
      </c>
      <c r="F74" s="791">
        <v>1091071</v>
      </c>
      <c r="G74" s="793" t="s">
        <v>1676</v>
      </c>
      <c r="H74" s="793" t="s">
        <v>1682</v>
      </c>
      <c r="I74" s="793" t="s">
        <v>3285</v>
      </c>
      <c r="J74" s="795" t="s">
        <v>3258</v>
      </c>
      <c r="K74" s="795" t="s">
        <v>3258</v>
      </c>
      <c r="L74" s="795" t="s">
        <v>3258</v>
      </c>
      <c r="M74" s="795" t="s">
        <v>3258</v>
      </c>
    </row>
    <row r="75" spans="1:13" s="1204" customFormat="1" ht="14.25" customHeight="1" x14ac:dyDescent="0.35">
      <c r="A75" s="1609"/>
      <c r="B75" s="1610"/>
      <c r="C75" s="793" t="s">
        <v>3288</v>
      </c>
      <c r="D75" s="793" t="s">
        <v>3289</v>
      </c>
      <c r="E75" s="791">
        <v>533672.54728499998</v>
      </c>
      <c r="F75" s="791">
        <v>1096155.5043899999</v>
      </c>
      <c r="G75" s="793" t="s">
        <v>1676</v>
      </c>
      <c r="H75" s="793" t="s">
        <v>1682</v>
      </c>
      <c r="I75" s="793" t="s">
        <v>1682</v>
      </c>
      <c r="J75" s="795">
        <v>9.9</v>
      </c>
      <c r="K75" s="795">
        <v>36</v>
      </c>
      <c r="L75" s="795">
        <v>10</v>
      </c>
      <c r="M75" s="795">
        <v>10</v>
      </c>
    </row>
    <row r="76" spans="1:13" s="1204" customFormat="1" ht="14.25" customHeight="1" x14ac:dyDescent="0.35">
      <c r="A76" s="1609"/>
      <c r="B76" s="1610"/>
      <c r="C76" s="793" t="s">
        <v>3290</v>
      </c>
      <c r="D76" s="793" t="s">
        <v>3291</v>
      </c>
      <c r="E76" s="791">
        <v>515725.17498800001</v>
      </c>
      <c r="F76" s="791">
        <v>1088402.9497799999</v>
      </c>
      <c r="G76" s="793" t="s">
        <v>1676</v>
      </c>
      <c r="H76" s="793" t="s">
        <v>3277</v>
      </c>
      <c r="I76" s="793" t="s">
        <v>3277</v>
      </c>
      <c r="J76" s="795">
        <v>10</v>
      </c>
      <c r="K76" s="795">
        <v>9.9</v>
      </c>
      <c r="L76" s="795">
        <v>10</v>
      </c>
      <c r="M76" s="795">
        <v>264</v>
      </c>
    </row>
    <row r="77" spans="1:13" s="1204" customFormat="1" ht="14.25" customHeight="1" x14ac:dyDescent="0.35">
      <c r="A77" s="1609"/>
      <c r="B77" s="1610"/>
      <c r="C77" s="793" t="s">
        <v>1627</v>
      </c>
      <c r="D77" s="793" t="s">
        <v>3292</v>
      </c>
      <c r="E77" s="791">
        <v>538321</v>
      </c>
      <c r="F77" s="791">
        <v>1094946</v>
      </c>
      <c r="G77" s="793" t="s">
        <v>1676</v>
      </c>
      <c r="H77" s="793" t="s">
        <v>1682</v>
      </c>
      <c r="I77" s="793" t="s">
        <v>1682</v>
      </c>
      <c r="J77" s="795">
        <v>0.5</v>
      </c>
      <c r="K77" s="795">
        <v>60</v>
      </c>
      <c r="L77" s="795">
        <v>0.5</v>
      </c>
      <c r="M77" s="795">
        <v>161.6</v>
      </c>
    </row>
    <row r="78" spans="1:13" s="1204" customFormat="1" ht="14.25" customHeight="1" x14ac:dyDescent="0.35">
      <c r="A78" s="1609"/>
      <c r="B78" s="1610"/>
      <c r="C78" s="793" t="s">
        <v>1627</v>
      </c>
      <c r="D78" s="793" t="s">
        <v>3293</v>
      </c>
      <c r="E78" s="791">
        <v>551179</v>
      </c>
      <c r="F78" s="791">
        <v>1117583</v>
      </c>
      <c r="G78" s="793" t="s">
        <v>3294</v>
      </c>
      <c r="H78" s="793" t="s">
        <v>1684</v>
      </c>
      <c r="I78" s="793" t="s">
        <v>3295</v>
      </c>
      <c r="J78" s="795">
        <v>18</v>
      </c>
      <c r="K78" s="795">
        <v>60</v>
      </c>
      <c r="L78" s="795">
        <v>18</v>
      </c>
      <c r="M78" s="795">
        <v>130.4</v>
      </c>
    </row>
    <row r="79" spans="1:13" s="1204" customFormat="1" ht="14.25" customHeight="1" x14ac:dyDescent="0.35">
      <c r="A79" s="1609"/>
      <c r="B79" s="1610"/>
      <c r="C79" s="793" t="s">
        <v>1627</v>
      </c>
      <c r="D79" s="793" t="s">
        <v>3296</v>
      </c>
      <c r="E79" s="793">
        <v>555993</v>
      </c>
      <c r="F79" s="793">
        <v>1125844</v>
      </c>
      <c r="G79" s="793" t="s">
        <v>3294</v>
      </c>
      <c r="H79" s="793" t="s">
        <v>1684</v>
      </c>
      <c r="I79" s="793" t="s">
        <v>3295</v>
      </c>
      <c r="J79" s="795">
        <v>18</v>
      </c>
      <c r="K79" s="795">
        <v>60</v>
      </c>
      <c r="L79" s="795">
        <v>0.5</v>
      </c>
      <c r="M79" s="795">
        <v>131</v>
      </c>
    </row>
    <row r="80" spans="1:13" s="1203" customFormat="1" ht="14.25" customHeight="1" x14ac:dyDescent="0.3">
      <c r="A80" s="1609"/>
      <c r="B80" s="1544" t="s">
        <v>3297</v>
      </c>
      <c r="C80" s="811" t="s">
        <v>3208</v>
      </c>
      <c r="D80" s="798" t="s">
        <v>3298</v>
      </c>
      <c r="E80" s="798">
        <v>564448</v>
      </c>
      <c r="F80" s="798">
        <v>1114320</v>
      </c>
      <c r="G80" s="798" t="s">
        <v>3294</v>
      </c>
      <c r="H80" s="798" t="s">
        <v>1683</v>
      </c>
      <c r="I80" s="798" t="s">
        <v>3299</v>
      </c>
      <c r="J80" s="686" t="s">
        <v>3258</v>
      </c>
      <c r="K80" s="686" t="s">
        <v>3258</v>
      </c>
      <c r="L80" s="686" t="s">
        <v>3258</v>
      </c>
      <c r="M80" s="686" t="s">
        <v>3258</v>
      </c>
    </row>
    <row r="81" spans="1:13" s="1203" customFormat="1" ht="14.25" customHeight="1" x14ac:dyDescent="0.3">
      <c r="A81" s="1609"/>
      <c r="B81" s="1560"/>
      <c r="C81" s="811" t="s">
        <v>3300</v>
      </c>
      <c r="D81" s="798" t="s">
        <v>3301</v>
      </c>
      <c r="E81" s="798">
        <v>569791</v>
      </c>
      <c r="F81" s="798">
        <v>1121546</v>
      </c>
      <c r="G81" s="798" t="s">
        <v>3294</v>
      </c>
      <c r="H81" s="798" t="s">
        <v>1684</v>
      </c>
      <c r="I81" s="798" t="s">
        <v>3302</v>
      </c>
      <c r="J81" s="686">
        <v>18</v>
      </c>
      <c r="K81" s="686">
        <v>18</v>
      </c>
      <c r="L81" s="686" t="s">
        <v>3453</v>
      </c>
      <c r="M81" s="686" t="s">
        <v>3453</v>
      </c>
    </row>
    <row r="82" spans="1:13" s="1203" customFormat="1" ht="14.25" customHeight="1" x14ac:dyDescent="0.3">
      <c r="A82" s="1609"/>
      <c r="B82" s="1544"/>
      <c r="C82" s="811" t="s">
        <v>3208</v>
      </c>
      <c r="D82" s="798" t="s">
        <v>3303</v>
      </c>
      <c r="E82" s="798">
        <v>569864</v>
      </c>
      <c r="F82" s="798">
        <v>1121460</v>
      </c>
      <c r="G82" s="798" t="s">
        <v>3294</v>
      </c>
      <c r="H82" s="798" t="s">
        <v>1683</v>
      </c>
      <c r="I82" s="798" t="s">
        <v>3299</v>
      </c>
      <c r="J82" s="686">
        <v>18</v>
      </c>
      <c r="K82" s="686">
        <v>18</v>
      </c>
      <c r="L82" s="686">
        <v>1.4</v>
      </c>
      <c r="M82" s="686">
        <v>47</v>
      </c>
    </row>
    <row r="83" spans="1:13" s="1204" customFormat="1" ht="14.25" customHeight="1" x14ac:dyDescent="0.35">
      <c r="A83" s="1609"/>
      <c r="B83" s="1565" t="s">
        <v>3304</v>
      </c>
      <c r="C83" s="821" t="s">
        <v>3305</v>
      </c>
      <c r="D83" s="802" t="s">
        <v>3306</v>
      </c>
      <c r="E83" s="801">
        <v>591520.71426963026</v>
      </c>
      <c r="F83" s="801">
        <v>1099004.6167526627</v>
      </c>
      <c r="G83" s="802" t="s">
        <v>3294</v>
      </c>
      <c r="H83" s="802" t="s">
        <v>3294</v>
      </c>
      <c r="I83" s="802" t="s">
        <v>3307</v>
      </c>
      <c r="J83" s="803" t="s">
        <v>3258</v>
      </c>
      <c r="K83" s="803" t="s">
        <v>3258</v>
      </c>
      <c r="L83" s="803" t="s">
        <v>3258</v>
      </c>
      <c r="M83" s="803" t="s">
        <v>3258</v>
      </c>
    </row>
    <row r="84" spans="1:13" s="1204" customFormat="1" ht="14.25" customHeight="1" x14ac:dyDescent="0.35">
      <c r="A84" s="1609"/>
      <c r="B84" s="1547"/>
      <c r="C84" s="821" t="s">
        <v>3308</v>
      </c>
      <c r="D84" s="802" t="s">
        <v>3309</v>
      </c>
      <c r="E84" s="801">
        <v>595924.74767325248</v>
      </c>
      <c r="F84" s="801">
        <v>1104968.4121655016</v>
      </c>
      <c r="G84" s="802" t="s">
        <v>3294</v>
      </c>
      <c r="H84" s="802" t="s">
        <v>3294</v>
      </c>
      <c r="I84" s="802" t="s">
        <v>3307</v>
      </c>
      <c r="J84" s="803">
        <v>37</v>
      </c>
      <c r="K84" s="803">
        <v>30</v>
      </c>
      <c r="L84" s="803">
        <v>30</v>
      </c>
      <c r="M84" s="803">
        <v>30</v>
      </c>
    </row>
    <row r="85" spans="1:13" s="1204" customFormat="1" ht="14.25" customHeight="1" x14ac:dyDescent="0.35">
      <c r="A85" s="1609"/>
      <c r="B85" s="1547"/>
      <c r="C85" s="821" t="s">
        <v>3310</v>
      </c>
      <c r="D85" s="802" t="s">
        <v>3311</v>
      </c>
      <c r="E85" s="801">
        <v>602652.52525066072</v>
      </c>
      <c r="F85" s="801">
        <v>1100493.3765315467</v>
      </c>
      <c r="G85" s="802" t="s">
        <v>3294</v>
      </c>
      <c r="H85" s="802" t="s">
        <v>3294</v>
      </c>
      <c r="I85" s="802" t="s">
        <v>3312</v>
      </c>
      <c r="J85" s="803" t="s">
        <v>3258</v>
      </c>
      <c r="K85" s="803" t="s">
        <v>3258</v>
      </c>
      <c r="L85" s="803" t="s">
        <v>3258</v>
      </c>
      <c r="M85" s="803" t="s">
        <v>3258</v>
      </c>
    </row>
    <row r="86" spans="1:13" s="1204" customFormat="1" ht="14.25" customHeight="1" x14ac:dyDescent="0.35">
      <c r="A86" s="1609"/>
      <c r="B86" s="1547"/>
      <c r="C86" s="821" t="s">
        <v>3310</v>
      </c>
      <c r="D86" s="802" t="s">
        <v>3313</v>
      </c>
      <c r="E86" s="801">
        <v>604923.94574288733</v>
      </c>
      <c r="F86" s="801">
        <v>1104152.7542006073</v>
      </c>
      <c r="G86" s="802" t="s">
        <v>3294</v>
      </c>
      <c r="H86" s="802" t="s">
        <v>3294</v>
      </c>
      <c r="I86" s="802" t="s">
        <v>3294</v>
      </c>
      <c r="J86" s="803">
        <v>30</v>
      </c>
      <c r="K86" s="803">
        <v>30</v>
      </c>
      <c r="L86" s="803">
        <v>30</v>
      </c>
      <c r="M86" s="803">
        <v>30</v>
      </c>
    </row>
    <row r="87" spans="1:13" s="1204" customFormat="1" ht="14.25" customHeight="1" x14ac:dyDescent="0.35">
      <c r="A87" s="1609"/>
      <c r="B87" s="1544" t="s">
        <v>3314</v>
      </c>
      <c r="C87" s="811" t="s">
        <v>3315</v>
      </c>
      <c r="D87" s="798" t="s">
        <v>3316</v>
      </c>
      <c r="E87" s="804">
        <v>606552.14130791917</v>
      </c>
      <c r="F87" s="804">
        <v>1095138.5711386923</v>
      </c>
      <c r="G87" s="798" t="s">
        <v>3294</v>
      </c>
      <c r="H87" s="798" t="s">
        <v>3294</v>
      </c>
      <c r="I87" s="798" t="s">
        <v>3312</v>
      </c>
      <c r="J87" s="686">
        <v>30</v>
      </c>
      <c r="K87" s="686">
        <v>30</v>
      </c>
      <c r="L87" s="686">
        <v>30</v>
      </c>
      <c r="M87" s="686">
        <v>30</v>
      </c>
    </row>
    <row r="88" spans="1:13" s="1204" customFormat="1" ht="14.25" customHeight="1" x14ac:dyDescent="0.35">
      <c r="A88" s="1609"/>
      <c r="B88" s="1560"/>
      <c r="C88" s="811" t="s">
        <v>3214</v>
      </c>
      <c r="D88" s="798" t="s">
        <v>3317</v>
      </c>
      <c r="E88" s="804">
        <v>608827.68570771674</v>
      </c>
      <c r="F88" s="804">
        <v>1092270.7315434166</v>
      </c>
      <c r="G88" s="798" t="s">
        <v>3294</v>
      </c>
      <c r="H88" s="798" t="s">
        <v>3294</v>
      </c>
      <c r="I88" s="798" t="s">
        <v>3312</v>
      </c>
      <c r="J88" s="686" t="s">
        <v>3258</v>
      </c>
      <c r="K88" s="686" t="s">
        <v>3258</v>
      </c>
      <c r="L88" s="686" t="s">
        <v>3258</v>
      </c>
      <c r="M88" s="686" t="s">
        <v>3258</v>
      </c>
    </row>
    <row r="89" spans="1:13" s="1204" customFormat="1" ht="14.25" customHeight="1" x14ac:dyDescent="0.35">
      <c r="A89" s="1609"/>
      <c r="B89" s="1560"/>
      <c r="C89" s="811" t="s">
        <v>3214</v>
      </c>
      <c r="D89" s="798" t="s">
        <v>3318</v>
      </c>
      <c r="E89" s="804">
        <v>611005.1219393136</v>
      </c>
      <c r="F89" s="804">
        <v>1094210.1141867936</v>
      </c>
      <c r="G89" s="798" t="s">
        <v>3294</v>
      </c>
      <c r="H89" s="798" t="s">
        <v>3294</v>
      </c>
      <c r="I89" s="798" t="s">
        <v>3312</v>
      </c>
      <c r="J89" s="686">
        <v>30</v>
      </c>
      <c r="K89" s="686">
        <v>30</v>
      </c>
      <c r="L89" s="686">
        <v>30</v>
      </c>
      <c r="M89" s="686">
        <v>30</v>
      </c>
    </row>
    <row r="90" spans="1:13" s="1204" customFormat="1" ht="14.25" customHeight="1" x14ac:dyDescent="0.35">
      <c r="A90" s="1609"/>
      <c r="B90" s="1544"/>
      <c r="C90" s="811" t="s">
        <v>3319</v>
      </c>
      <c r="D90" s="798" t="s">
        <v>3320</v>
      </c>
      <c r="E90" s="804">
        <v>615309.394813983</v>
      </c>
      <c r="F90" s="804">
        <v>1089459.641124723</v>
      </c>
      <c r="G90" s="798" t="s">
        <v>3294</v>
      </c>
      <c r="H90" s="798" t="s">
        <v>3294</v>
      </c>
      <c r="I90" s="798" t="s">
        <v>3312</v>
      </c>
      <c r="J90" s="686" t="s">
        <v>3258</v>
      </c>
      <c r="K90" s="686" t="s">
        <v>3258</v>
      </c>
      <c r="L90" s="686" t="s">
        <v>3258</v>
      </c>
      <c r="M90" s="686" t="s">
        <v>3258</v>
      </c>
    </row>
    <row r="91" spans="1:13" s="1204" customFormat="1" ht="14.25" customHeight="1" x14ac:dyDescent="0.35">
      <c r="A91" s="1609"/>
      <c r="B91" s="1549" t="s">
        <v>1683</v>
      </c>
      <c r="C91" s="810" t="s">
        <v>3210</v>
      </c>
      <c r="D91" s="808" t="s">
        <v>3321</v>
      </c>
      <c r="E91" s="807">
        <v>584311</v>
      </c>
      <c r="F91" s="807">
        <v>1119663</v>
      </c>
      <c r="G91" s="808" t="s">
        <v>3294</v>
      </c>
      <c r="H91" s="808" t="s">
        <v>1683</v>
      </c>
      <c r="I91" s="808" t="s">
        <v>1683</v>
      </c>
      <c r="J91" s="809" t="s">
        <v>3453</v>
      </c>
      <c r="K91" s="809">
        <v>48.7</v>
      </c>
      <c r="L91" s="809">
        <v>1</v>
      </c>
      <c r="M91" s="809">
        <v>39</v>
      </c>
    </row>
    <row r="92" spans="1:13" s="1204" customFormat="1" ht="14.25" customHeight="1" x14ac:dyDescent="0.35">
      <c r="A92" s="1609"/>
      <c r="B92" s="1547"/>
      <c r="C92" s="810" t="s">
        <v>3210</v>
      </c>
      <c r="D92" s="808" t="s">
        <v>3322</v>
      </c>
      <c r="E92" s="807">
        <v>587660</v>
      </c>
      <c r="F92" s="807">
        <v>1119040</v>
      </c>
      <c r="G92" s="808" t="s">
        <v>3294</v>
      </c>
      <c r="H92" s="808" t="s">
        <v>1683</v>
      </c>
      <c r="I92" s="808" t="s">
        <v>1683</v>
      </c>
      <c r="J92" s="809">
        <v>18</v>
      </c>
      <c r="K92" s="809">
        <v>18</v>
      </c>
      <c r="L92" s="809">
        <v>1</v>
      </c>
      <c r="M92" s="809">
        <v>136</v>
      </c>
    </row>
    <row r="93" spans="1:13" s="1204" customFormat="1" ht="14.25" customHeight="1" x14ac:dyDescent="0.35">
      <c r="A93" s="1609"/>
      <c r="B93" s="1547"/>
      <c r="C93" s="810" t="s">
        <v>3210</v>
      </c>
      <c r="D93" s="808" t="s">
        <v>3323</v>
      </c>
      <c r="E93" s="807">
        <v>579394</v>
      </c>
      <c r="F93" s="807">
        <v>1114132</v>
      </c>
      <c r="G93" s="808" t="s">
        <v>3294</v>
      </c>
      <c r="H93" s="808" t="s">
        <v>1683</v>
      </c>
      <c r="I93" s="808" t="s">
        <v>1683</v>
      </c>
      <c r="J93" s="809">
        <v>18</v>
      </c>
      <c r="K93" s="809">
        <v>18</v>
      </c>
      <c r="L93" s="809">
        <v>1</v>
      </c>
      <c r="M93" s="809">
        <v>43</v>
      </c>
    </row>
    <row r="94" spans="1:13" s="1204" customFormat="1" ht="14.25" customHeight="1" x14ac:dyDescent="0.35">
      <c r="A94" s="1609"/>
      <c r="B94" s="1547"/>
      <c r="C94" s="810" t="s">
        <v>3324</v>
      </c>
      <c r="D94" s="808" t="s">
        <v>3325</v>
      </c>
      <c r="E94" s="807">
        <v>568897</v>
      </c>
      <c r="F94" s="807">
        <v>1112449</v>
      </c>
      <c r="G94" s="808" t="s">
        <v>3294</v>
      </c>
      <c r="H94" s="808" t="s">
        <v>1683</v>
      </c>
      <c r="I94" s="808" t="s">
        <v>3299</v>
      </c>
      <c r="J94" s="809" t="s">
        <v>3258</v>
      </c>
      <c r="K94" s="809" t="s">
        <v>3258</v>
      </c>
      <c r="L94" s="809" t="s">
        <v>3258</v>
      </c>
      <c r="M94" s="809" t="s">
        <v>3258</v>
      </c>
    </row>
    <row r="95" spans="1:13" s="1204" customFormat="1" ht="14.25" customHeight="1" x14ac:dyDescent="0.35">
      <c r="A95" s="1609"/>
      <c r="B95" s="1547"/>
      <c r="C95" s="810" t="s">
        <v>3201</v>
      </c>
      <c r="D95" s="808" t="s">
        <v>3326</v>
      </c>
      <c r="E95" s="807">
        <v>576526</v>
      </c>
      <c r="F95" s="807">
        <v>1105216</v>
      </c>
      <c r="G95" s="808" t="s">
        <v>3294</v>
      </c>
      <c r="H95" s="808" t="s">
        <v>1683</v>
      </c>
      <c r="I95" s="808" t="s">
        <v>1683</v>
      </c>
      <c r="J95" s="809" t="s">
        <v>3258</v>
      </c>
      <c r="K95" s="809" t="s">
        <v>3258</v>
      </c>
      <c r="L95" s="809" t="s">
        <v>3258</v>
      </c>
      <c r="M95" s="809" t="s">
        <v>3258</v>
      </c>
    </row>
    <row r="96" spans="1:13" s="1204" customFormat="1" ht="14.25" customHeight="1" x14ac:dyDescent="0.35">
      <c r="A96" s="1609"/>
      <c r="B96" s="1547"/>
      <c r="C96" s="810" t="s">
        <v>3201</v>
      </c>
      <c r="D96" s="808" t="s">
        <v>3327</v>
      </c>
      <c r="E96" s="807">
        <v>572276</v>
      </c>
      <c r="F96" s="807">
        <v>1101262</v>
      </c>
      <c r="G96" s="808" t="s">
        <v>3294</v>
      </c>
      <c r="H96" s="808" t="s">
        <v>1683</v>
      </c>
      <c r="I96" s="808" t="s">
        <v>1683</v>
      </c>
      <c r="J96" s="809">
        <v>18</v>
      </c>
      <c r="K96" s="809" t="s">
        <v>3453</v>
      </c>
      <c r="L96" s="809" t="s">
        <v>3453</v>
      </c>
      <c r="M96" s="809" t="s">
        <v>3258</v>
      </c>
    </row>
    <row r="97" spans="1:13" s="1204" customFormat="1" ht="14.25" customHeight="1" x14ac:dyDescent="0.35">
      <c r="A97" s="1609"/>
      <c r="B97" s="1547"/>
      <c r="C97" s="810" t="s">
        <v>3201</v>
      </c>
      <c r="D97" s="808" t="s">
        <v>3328</v>
      </c>
      <c r="E97" s="807">
        <v>570379</v>
      </c>
      <c r="F97" s="807">
        <v>1083192</v>
      </c>
      <c r="G97" s="810" t="s">
        <v>1676</v>
      </c>
      <c r="H97" s="808" t="s">
        <v>1682</v>
      </c>
      <c r="I97" s="808" t="s">
        <v>3329</v>
      </c>
      <c r="J97" s="809" t="s">
        <v>3258</v>
      </c>
      <c r="K97" s="809" t="s">
        <v>3258</v>
      </c>
      <c r="L97" s="809" t="s">
        <v>3258</v>
      </c>
      <c r="M97" s="809" t="s">
        <v>3258</v>
      </c>
    </row>
    <row r="98" spans="1:13" s="1204" customFormat="1" ht="14.25" customHeight="1" x14ac:dyDescent="0.35">
      <c r="A98" s="1609"/>
      <c r="B98" s="1547"/>
      <c r="C98" s="810" t="s">
        <v>3201</v>
      </c>
      <c r="D98" s="808" t="s">
        <v>3330</v>
      </c>
      <c r="E98" s="807">
        <v>569987</v>
      </c>
      <c r="F98" s="807">
        <v>1082807</v>
      </c>
      <c r="G98" s="810" t="s">
        <v>1676</v>
      </c>
      <c r="H98" s="808" t="s">
        <v>1682</v>
      </c>
      <c r="I98" s="808" t="s">
        <v>3329</v>
      </c>
      <c r="J98" s="809" t="s">
        <v>3258</v>
      </c>
      <c r="K98" s="809" t="s">
        <v>3258</v>
      </c>
      <c r="L98" s="809" t="s">
        <v>3258</v>
      </c>
      <c r="M98" s="809" t="s">
        <v>3258</v>
      </c>
    </row>
    <row r="99" spans="1:13" s="1204" customFormat="1" ht="14.25" customHeight="1" x14ac:dyDescent="0.35">
      <c r="A99" s="1609"/>
      <c r="B99" s="1544" t="s">
        <v>1619</v>
      </c>
      <c r="C99" s="811" t="s">
        <v>3206</v>
      </c>
      <c r="D99" s="798" t="s">
        <v>3331</v>
      </c>
      <c r="E99" s="804">
        <v>553952.78625700006</v>
      </c>
      <c r="F99" s="804">
        <v>1086598.7197799999</v>
      </c>
      <c r="G99" s="811" t="s">
        <v>1676</v>
      </c>
      <c r="H99" s="798" t="s">
        <v>1682</v>
      </c>
      <c r="I99" s="798" t="s">
        <v>3332</v>
      </c>
      <c r="J99" s="686" t="s">
        <v>3258</v>
      </c>
      <c r="K99" s="686" t="s">
        <v>3258</v>
      </c>
      <c r="L99" s="686" t="s">
        <v>3258</v>
      </c>
      <c r="M99" s="686" t="s">
        <v>3258</v>
      </c>
    </row>
    <row r="100" spans="1:13" s="1204" customFormat="1" ht="14.25" customHeight="1" x14ac:dyDescent="0.35">
      <c r="A100" s="1609"/>
      <c r="B100" s="1560"/>
      <c r="C100" s="811" t="s">
        <v>3206</v>
      </c>
      <c r="D100" s="798" t="s">
        <v>3333</v>
      </c>
      <c r="E100" s="804">
        <v>549561.67938325589</v>
      </c>
      <c r="F100" s="804">
        <v>1104203.6085808857</v>
      </c>
      <c r="G100" s="811" t="s">
        <v>1676</v>
      </c>
      <c r="H100" s="798" t="s">
        <v>1682</v>
      </c>
      <c r="I100" s="798" t="s">
        <v>3334</v>
      </c>
      <c r="J100" s="686" t="s">
        <v>3258</v>
      </c>
      <c r="K100" s="686" t="s">
        <v>3258</v>
      </c>
      <c r="L100" s="686" t="s">
        <v>3258</v>
      </c>
      <c r="M100" s="686" t="s">
        <v>3258</v>
      </c>
    </row>
    <row r="101" spans="1:13" s="1204" customFormat="1" ht="14.25" customHeight="1" x14ac:dyDescent="0.35">
      <c r="A101" s="1609"/>
      <c r="B101" s="1560"/>
      <c r="C101" s="811" t="s">
        <v>3335</v>
      </c>
      <c r="D101" s="798" t="s">
        <v>3336</v>
      </c>
      <c r="E101" s="804">
        <v>561423.24358003505</v>
      </c>
      <c r="F101" s="804">
        <v>1122417.3554679255</v>
      </c>
      <c r="G101" s="798" t="s">
        <v>3294</v>
      </c>
      <c r="H101" s="798" t="s">
        <v>1684</v>
      </c>
      <c r="I101" s="798" t="s">
        <v>1684</v>
      </c>
      <c r="J101" s="686">
        <v>30</v>
      </c>
      <c r="K101" s="686">
        <v>30</v>
      </c>
      <c r="L101" s="686">
        <v>30</v>
      </c>
      <c r="M101" s="686">
        <v>56</v>
      </c>
    </row>
    <row r="102" spans="1:13" s="1204" customFormat="1" ht="14.25" customHeight="1" x14ac:dyDescent="0.35">
      <c r="A102" s="1609"/>
      <c r="B102" s="1560"/>
      <c r="C102" s="811" t="s">
        <v>3206</v>
      </c>
      <c r="D102" s="798" t="s">
        <v>3337</v>
      </c>
      <c r="E102" s="804">
        <v>556395</v>
      </c>
      <c r="F102" s="804">
        <v>1116515</v>
      </c>
      <c r="G102" s="798" t="s">
        <v>3294</v>
      </c>
      <c r="H102" s="798" t="s">
        <v>1684</v>
      </c>
      <c r="I102" s="798" t="s">
        <v>3302</v>
      </c>
      <c r="J102" s="686">
        <v>1</v>
      </c>
      <c r="K102" s="686" t="s">
        <v>3453</v>
      </c>
      <c r="L102" s="686" t="s">
        <v>3453</v>
      </c>
      <c r="M102" s="686" t="s">
        <v>3258</v>
      </c>
    </row>
    <row r="103" spans="1:13" s="1204" customFormat="1" ht="14.25" customHeight="1" x14ac:dyDescent="0.35">
      <c r="A103" s="1609"/>
      <c r="B103" s="1560"/>
      <c r="C103" s="811" t="s">
        <v>3206</v>
      </c>
      <c r="D103" s="798" t="s">
        <v>3338</v>
      </c>
      <c r="E103" s="804">
        <v>559157</v>
      </c>
      <c r="F103" s="804">
        <v>1118911</v>
      </c>
      <c r="G103" s="798" t="s">
        <v>3294</v>
      </c>
      <c r="H103" s="798" t="s">
        <v>1684</v>
      </c>
      <c r="I103" s="798" t="s">
        <v>3302</v>
      </c>
      <c r="J103" s="686">
        <v>1</v>
      </c>
      <c r="K103" s="686">
        <v>18</v>
      </c>
      <c r="L103" s="686">
        <v>10</v>
      </c>
      <c r="M103" s="686" t="s">
        <v>3453</v>
      </c>
    </row>
    <row r="104" spans="1:13" s="1204" customFormat="1" ht="14.25" customHeight="1" x14ac:dyDescent="0.35">
      <c r="A104" s="1609"/>
      <c r="B104" s="1560"/>
      <c r="C104" s="811" t="s">
        <v>3206</v>
      </c>
      <c r="D104" s="798" t="s">
        <v>3339</v>
      </c>
      <c r="E104" s="804">
        <v>573103</v>
      </c>
      <c r="F104" s="804">
        <v>1128204</v>
      </c>
      <c r="G104" s="798" t="s">
        <v>3294</v>
      </c>
      <c r="H104" s="798" t="s">
        <v>1684</v>
      </c>
      <c r="I104" s="798" t="s">
        <v>3302</v>
      </c>
      <c r="J104" s="686">
        <v>1</v>
      </c>
      <c r="K104" s="686">
        <v>19.3</v>
      </c>
      <c r="L104" s="686">
        <v>1</v>
      </c>
      <c r="M104" s="686">
        <v>88</v>
      </c>
    </row>
    <row r="105" spans="1:13" s="1204" customFormat="1" ht="14.25" customHeight="1" x14ac:dyDescent="0.35">
      <c r="A105" s="1609"/>
      <c r="B105" s="1544"/>
      <c r="C105" s="811" t="s">
        <v>3206</v>
      </c>
      <c r="D105" s="798" t="s">
        <v>3340</v>
      </c>
      <c r="E105" s="804">
        <v>573104</v>
      </c>
      <c r="F105" s="804">
        <v>1128204</v>
      </c>
      <c r="G105" s="798" t="s">
        <v>3294</v>
      </c>
      <c r="H105" s="798" t="s">
        <v>1684</v>
      </c>
      <c r="I105" s="798" t="s">
        <v>3302</v>
      </c>
      <c r="J105" s="686" t="s">
        <v>3258</v>
      </c>
      <c r="K105" s="686" t="s">
        <v>3258</v>
      </c>
      <c r="L105" s="686" t="s">
        <v>3258</v>
      </c>
      <c r="M105" s="686" t="s">
        <v>3453</v>
      </c>
    </row>
    <row r="106" spans="1:13" s="1204" customFormat="1" ht="14.25" customHeight="1" x14ac:dyDescent="0.35">
      <c r="A106" s="1609"/>
      <c r="B106" s="1566" t="s">
        <v>3341</v>
      </c>
      <c r="C106" s="1222" t="s">
        <v>3216</v>
      </c>
      <c r="D106" s="815" t="s">
        <v>3342</v>
      </c>
      <c r="E106" s="814">
        <v>600425.51656381693</v>
      </c>
      <c r="F106" s="814">
        <v>1096342.995986542</v>
      </c>
      <c r="G106" s="815" t="s">
        <v>3294</v>
      </c>
      <c r="H106" s="815" t="s">
        <v>3294</v>
      </c>
      <c r="I106" s="815" t="s">
        <v>3312</v>
      </c>
      <c r="J106" s="816" t="s">
        <v>3258</v>
      </c>
      <c r="K106" s="816" t="s">
        <v>3258</v>
      </c>
      <c r="L106" s="816" t="s">
        <v>3258</v>
      </c>
      <c r="M106" s="816" t="s">
        <v>3258</v>
      </c>
    </row>
    <row r="107" spans="1:13" s="1204" customFormat="1" ht="14.25" customHeight="1" x14ac:dyDescent="0.35">
      <c r="A107" s="1609"/>
      <c r="B107" s="1547"/>
      <c r="C107" s="1222" t="s">
        <v>3216</v>
      </c>
      <c r="D107" s="815" t="s">
        <v>3343</v>
      </c>
      <c r="E107" s="814">
        <v>607646.82591882814</v>
      </c>
      <c r="F107" s="814">
        <v>1096504.2731407266</v>
      </c>
      <c r="G107" s="815" t="s">
        <v>3294</v>
      </c>
      <c r="H107" s="815" t="s">
        <v>3294</v>
      </c>
      <c r="I107" s="815" t="s">
        <v>3312</v>
      </c>
      <c r="J107" s="816">
        <v>30</v>
      </c>
      <c r="K107" s="816">
        <v>30</v>
      </c>
      <c r="L107" s="816">
        <v>30</v>
      </c>
      <c r="M107" s="816">
        <v>30</v>
      </c>
    </row>
    <row r="108" spans="1:13" s="1204" customFormat="1" ht="14.25" customHeight="1" x14ac:dyDescent="0.35">
      <c r="A108" s="1609"/>
      <c r="B108" s="1544" t="s">
        <v>3344</v>
      </c>
      <c r="C108" s="811" t="s">
        <v>3345</v>
      </c>
      <c r="D108" s="798" t="s">
        <v>3346</v>
      </c>
      <c r="E108" s="804">
        <v>592527.17399299995</v>
      </c>
      <c r="F108" s="804">
        <v>1075888.68053</v>
      </c>
      <c r="G108" s="811" t="s">
        <v>3294</v>
      </c>
      <c r="H108" s="798" t="s">
        <v>3294</v>
      </c>
      <c r="I108" s="798" t="s">
        <v>3347</v>
      </c>
      <c r="J108" s="686" t="s">
        <v>3258</v>
      </c>
      <c r="K108" s="686" t="s">
        <v>3258</v>
      </c>
      <c r="L108" s="686" t="s">
        <v>3258</v>
      </c>
      <c r="M108" s="686" t="s">
        <v>3258</v>
      </c>
    </row>
    <row r="109" spans="1:13" s="1204" customFormat="1" ht="14.25" customHeight="1" x14ac:dyDescent="0.35">
      <c r="A109" s="1609"/>
      <c r="B109" s="1560"/>
      <c r="C109" s="811" t="s">
        <v>3348</v>
      </c>
      <c r="D109" s="798" t="s">
        <v>3349</v>
      </c>
      <c r="E109" s="804">
        <v>597935.684289</v>
      </c>
      <c r="F109" s="804">
        <v>1075672.9735900001</v>
      </c>
      <c r="G109" s="811" t="s">
        <v>3294</v>
      </c>
      <c r="H109" s="798" t="s">
        <v>3294</v>
      </c>
      <c r="I109" s="798" t="s">
        <v>3347</v>
      </c>
      <c r="J109" s="686">
        <v>14</v>
      </c>
      <c r="K109" s="686" t="s">
        <v>3453</v>
      </c>
      <c r="L109" s="686">
        <v>10</v>
      </c>
      <c r="M109" s="686">
        <v>10</v>
      </c>
    </row>
    <row r="110" spans="1:13" s="1204" customFormat="1" ht="14.25" customHeight="1" x14ac:dyDescent="0.35">
      <c r="A110" s="1609"/>
      <c r="B110" s="1560"/>
      <c r="C110" s="811" t="s">
        <v>3348</v>
      </c>
      <c r="D110" s="798" t="s">
        <v>3350</v>
      </c>
      <c r="E110" s="804">
        <v>615149.50571000006</v>
      </c>
      <c r="F110" s="804">
        <v>1078051.2324600001</v>
      </c>
      <c r="G110" s="811" t="s">
        <v>3294</v>
      </c>
      <c r="H110" s="798" t="s">
        <v>3294</v>
      </c>
      <c r="I110" s="798" t="s">
        <v>3347</v>
      </c>
      <c r="J110" s="686">
        <v>56</v>
      </c>
      <c r="K110" s="686">
        <v>9.9</v>
      </c>
      <c r="L110" s="686">
        <v>10</v>
      </c>
      <c r="M110" s="686">
        <v>10</v>
      </c>
    </row>
    <row r="111" spans="1:13" s="1204" customFormat="1" ht="14.25" customHeight="1" x14ac:dyDescent="0.35">
      <c r="A111" s="1609"/>
      <c r="B111" s="1544"/>
      <c r="C111" s="811" t="s">
        <v>3348</v>
      </c>
      <c r="D111" s="798" t="s">
        <v>3351</v>
      </c>
      <c r="E111" s="804">
        <v>619158.21645099996</v>
      </c>
      <c r="F111" s="804">
        <v>1082458.2407500001</v>
      </c>
      <c r="G111" s="811" t="s">
        <v>3294</v>
      </c>
      <c r="H111" s="798" t="s">
        <v>3294</v>
      </c>
      <c r="I111" s="798" t="s">
        <v>3347</v>
      </c>
      <c r="J111" s="686" t="s">
        <v>3258</v>
      </c>
      <c r="K111" s="686" t="s">
        <v>3258</v>
      </c>
      <c r="L111" s="686" t="s">
        <v>3258</v>
      </c>
      <c r="M111" s="686" t="s">
        <v>3258</v>
      </c>
    </row>
    <row r="112" spans="1:13" s="1204" customFormat="1" ht="14.25" customHeight="1" x14ac:dyDescent="0.35">
      <c r="A112" s="1609"/>
      <c r="B112" s="1564" t="s">
        <v>1665</v>
      </c>
      <c r="C112" s="792" t="s">
        <v>3162</v>
      </c>
      <c r="D112" s="793" t="s">
        <v>3352</v>
      </c>
      <c r="E112" s="791">
        <v>624974.12809500005</v>
      </c>
      <c r="F112" s="791">
        <v>1062379.17001</v>
      </c>
      <c r="G112" s="793" t="s">
        <v>3294</v>
      </c>
      <c r="H112" s="793" t="s">
        <v>3353</v>
      </c>
      <c r="I112" s="793" t="s">
        <v>3354</v>
      </c>
      <c r="J112" s="795" t="s">
        <v>3258</v>
      </c>
      <c r="K112" s="795" t="s">
        <v>3258</v>
      </c>
      <c r="L112" s="795" t="s">
        <v>3258</v>
      </c>
      <c r="M112" s="795" t="s">
        <v>3258</v>
      </c>
    </row>
    <row r="113" spans="1:13" s="1204" customFormat="1" ht="14.25" customHeight="1" x14ac:dyDescent="0.35">
      <c r="A113" s="1609"/>
      <c r="B113" s="1547"/>
      <c r="C113" s="792" t="s">
        <v>3162</v>
      </c>
      <c r="D113" s="793" t="s">
        <v>3355</v>
      </c>
      <c r="E113" s="791">
        <v>624971.39812400006</v>
      </c>
      <c r="F113" s="791">
        <v>1060351.15711</v>
      </c>
      <c r="G113" s="793" t="s">
        <v>3294</v>
      </c>
      <c r="H113" s="793" t="s">
        <v>3353</v>
      </c>
      <c r="I113" s="793" t="s">
        <v>3354</v>
      </c>
      <c r="J113" s="795">
        <v>12</v>
      </c>
      <c r="K113" s="795">
        <v>9.9</v>
      </c>
      <c r="L113" s="795">
        <v>10</v>
      </c>
      <c r="M113" s="795">
        <v>14</v>
      </c>
    </row>
    <row r="114" spans="1:13" s="1204" customFormat="1" ht="14.25" customHeight="1" x14ac:dyDescent="0.35">
      <c r="A114" s="1609"/>
      <c r="B114" s="1547"/>
      <c r="C114" s="792" t="s">
        <v>3162</v>
      </c>
      <c r="D114" s="793" t="s">
        <v>3356</v>
      </c>
      <c r="E114" s="791">
        <v>652225.83105200005</v>
      </c>
      <c r="F114" s="791">
        <v>1050611.6472499999</v>
      </c>
      <c r="G114" s="793" t="s">
        <v>3294</v>
      </c>
      <c r="H114" s="793" t="s">
        <v>3353</v>
      </c>
      <c r="I114" s="793" t="s">
        <v>1665</v>
      </c>
      <c r="J114" s="795">
        <v>9.9</v>
      </c>
      <c r="K114" s="795">
        <v>9.9</v>
      </c>
      <c r="L114" s="795">
        <v>9.9</v>
      </c>
      <c r="M114" s="795">
        <v>10</v>
      </c>
    </row>
    <row r="115" spans="1:13" s="1204" customFormat="1" ht="14.25" customHeight="1" x14ac:dyDescent="0.35">
      <c r="A115" s="1609"/>
      <c r="B115" s="1544" t="s">
        <v>3357</v>
      </c>
      <c r="C115" s="811" t="s">
        <v>3203</v>
      </c>
      <c r="D115" s="798" t="s">
        <v>3358</v>
      </c>
      <c r="E115" s="804">
        <v>520825.42225943832</v>
      </c>
      <c r="F115" s="804">
        <v>1130420.8807922739</v>
      </c>
      <c r="G115" s="798" t="s">
        <v>3294</v>
      </c>
      <c r="H115" s="798" t="s">
        <v>3359</v>
      </c>
      <c r="I115" s="798" t="s">
        <v>3360</v>
      </c>
      <c r="J115" s="686">
        <v>30</v>
      </c>
      <c r="K115" s="686">
        <v>30</v>
      </c>
      <c r="L115" s="686">
        <v>30</v>
      </c>
      <c r="M115" s="686">
        <v>30</v>
      </c>
    </row>
    <row r="116" spans="1:13" s="1204" customFormat="1" ht="14.25" customHeight="1" x14ac:dyDescent="0.35">
      <c r="A116" s="1609"/>
      <c r="B116" s="1560"/>
      <c r="C116" s="811" t="s">
        <v>3203</v>
      </c>
      <c r="D116" s="798" t="s">
        <v>3361</v>
      </c>
      <c r="E116" s="804">
        <v>521255.62175536982</v>
      </c>
      <c r="F116" s="804">
        <v>1128763.54850037</v>
      </c>
      <c r="G116" s="798" t="s">
        <v>3294</v>
      </c>
      <c r="H116" s="798" t="s">
        <v>3359</v>
      </c>
      <c r="I116" s="798" t="s">
        <v>3360</v>
      </c>
      <c r="J116" s="686">
        <v>30</v>
      </c>
      <c r="K116" s="686">
        <v>34.9</v>
      </c>
      <c r="L116" s="686" t="s">
        <v>3453</v>
      </c>
      <c r="M116" s="686">
        <v>30</v>
      </c>
    </row>
    <row r="117" spans="1:13" s="1204" customFormat="1" ht="14.25" customHeight="1" x14ac:dyDescent="0.35">
      <c r="A117" s="1609"/>
      <c r="B117" s="1560"/>
      <c r="C117" s="811" t="s">
        <v>3203</v>
      </c>
      <c r="D117" s="798" t="s">
        <v>3362</v>
      </c>
      <c r="E117" s="804">
        <v>523998.05564395263</v>
      </c>
      <c r="F117" s="804">
        <v>1137805.9637596633</v>
      </c>
      <c r="G117" s="798" t="s">
        <v>3294</v>
      </c>
      <c r="H117" s="798" t="s">
        <v>3359</v>
      </c>
      <c r="I117" s="798" t="s">
        <v>3363</v>
      </c>
      <c r="J117" s="686">
        <v>30</v>
      </c>
      <c r="K117" s="686">
        <v>30</v>
      </c>
      <c r="L117" s="686">
        <v>30</v>
      </c>
      <c r="M117" s="686">
        <v>222</v>
      </c>
    </row>
    <row r="118" spans="1:13" s="1204" customFormat="1" ht="14.25" customHeight="1" x14ac:dyDescent="0.35">
      <c r="A118" s="1609"/>
      <c r="B118" s="1560"/>
      <c r="C118" s="811" t="s">
        <v>3203</v>
      </c>
      <c r="D118" s="798" t="s">
        <v>3364</v>
      </c>
      <c r="E118" s="804">
        <v>534432.40908333356</v>
      </c>
      <c r="F118" s="804">
        <v>1147242.2668981161</v>
      </c>
      <c r="G118" s="798" t="s">
        <v>3294</v>
      </c>
      <c r="H118" s="798" t="s">
        <v>3359</v>
      </c>
      <c r="I118" s="798" t="s">
        <v>3365</v>
      </c>
      <c r="J118" s="686">
        <v>30</v>
      </c>
      <c r="K118" s="686">
        <v>30</v>
      </c>
      <c r="L118" s="686">
        <v>30</v>
      </c>
      <c r="M118" s="686">
        <v>42</v>
      </c>
    </row>
    <row r="119" spans="1:13" s="1204" customFormat="1" ht="13.5" customHeight="1" x14ac:dyDescent="0.35">
      <c r="A119" s="1609"/>
      <c r="B119" s="1611"/>
      <c r="C119" s="1223" t="s">
        <v>3203</v>
      </c>
      <c r="D119" s="820" t="s">
        <v>3366</v>
      </c>
      <c r="E119" s="819">
        <v>536063.47043958877</v>
      </c>
      <c r="F119" s="819">
        <v>1149276.4199238133</v>
      </c>
      <c r="G119" s="820" t="s">
        <v>3294</v>
      </c>
      <c r="H119" s="820" t="s">
        <v>3359</v>
      </c>
      <c r="I119" s="820" t="s">
        <v>3365</v>
      </c>
      <c r="J119" s="682">
        <v>30</v>
      </c>
      <c r="K119" s="682">
        <v>30</v>
      </c>
      <c r="L119" s="682">
        <v>30</v>
      </c>
      <c r="M119" s="682">
        <v>30</v>
      </c>
    </row>
    <row r="120" spans="1:13" s="1204" customFormat="1" ht="14.25" customHeight="1" x14ac:dyDescent="0.35">
      <c r="A120" s="13"/>
      <c r="B120" s="1552" t="s">
        <v>3591</v>
      </c>
      <c r="C120" s="1552"/>
      <c r="D120" s="1552"/>
      <c r="E120" s="1552"/>
      <c r="F120" s="1552"/>
      <c r="G120" s="1552"/>
      <c r="H120" s="1552"/>
      <c r="I120" s="1552"/>
      <c r="J120" s="1552"/>
      <c r="K120" s="1552"/>
      <c r="L120" s="1552"/>
      <c r="M120" s="1552"/>
    </row>
    <row r="121" spans="1:13" s="1204" customFormat="1" ht="14.25" customHeight="1" x14ac:dyDescent="0.35">
      <c r="A121" s="13"/>
      <c r="B121" s="768"/>
      <c r="C121" s="1553" t="s">
        <v>104</v>
      </c>
      <c r="D121" s="1553" t="s">
        <v>105</v>
      </c>
      <c r="E121" s="1607" t="s">
        <v>3256</v>
      </c>
      <c r="F121" s="1607"/>
      <c r="G121" s="1607"/>
      <c r="H121" s="1607"/>
      <c r="I121" s="1607"/>
      <c r="J121" s="1607" t="s">
        <v>3475</v>
      </c>
      <c r="K121" s="1607"/>
      <c r="L121" s="1607"/>
      <c r="M121" s="1607"/>
    </row>
    <row r="122" spans="1:13" s="1204" customFormat="1" ht="14.25" customHeight="1" x14ac:dyDescent="0.35">
      <c r="A122" s="13"/>
      <c r="B122" s="1556" t="s">
        <v>113</v>
      </c>
      <c r="C122" s="1553"/>
      <c r="D122" s="1553"/>
      <c r="E122" s="1221" t="s">
        <v>114</v>
      </c>
      <c r="F122" s="1221" t="s">
        <v>115</v>
      </c>
      <c r="G122" s="1556" t="s">
        <v>39</v>
      </c>
      <c r="H122" s="1556" t="s">
        <v>64</v>
      </c>
      <c r="I122" s="1556" t="s">
        <v>116</v>
      </c>
      <c r="J122" s="1202" t="s">
        <v>1706</v>
      </c>
      <c r="K122" s="1201" t="s">
        <v>1707</v>
      </c>
      <c r="L122" s="1201" t="s">
        <v>1707</v>
      </c>
      <c r="M122" s="1201" t="s">
        <v>1707</v>
      </c>
    </row>
    <row r="123" spans="1:13" s="1204" customFormat="1" ht="14.25" customHeight="1" x14ac:dyDescent="0.35">
      <c r="A123" s="749"/>
      <c r="B123" s="1556"/>
      <c r="C123" s="1554"/>
      <c r="D123" s="1554"/>
      <c r="E123" s="1202" t="s">
        <v>134</v>
      </c>
      <c r="F123" s="1202" t="s">
        <v>134</v>
      </c>
      <c r="G123" s="1608"/>
      <c r="H123" s="1608"/>
      <c r="I123" s="1608"/>
      <c r="J123" s="1202" t="s">
        <v>3367</v>
      </c>
      <c r="K123" s="1202" t="s">
        <v>3368</v>
      </c>
      <c r="L123" s="1202" t="s">
        <v>3369</v>
      </c>
      <c r="M123" s="1202" t="s">
        <v>3370</v>
      </c>
    </row>
    <row r="124" spans="1:13" s="1204" customFormat="1" ht="14.25" customHeight="1" x14ac:dyDescent="0.35">
      <c r="A124" s="1612" t="s">
        <v>3371</v>
      </c>
      <c r="B124" s="1543" t="s">
        <v>3372</v>
      </c>
      <c r="C124" s="821" t="s">
        <v>3373</v>
      </c>
      <c r="D124" s="802" t="s">
        <v>3374</v>
      </c>
      <c r="E124" s="801">
        <v>349842</v>
      </c>
      <c r="F124" s="801">
        <v>1117119</v>
      </c>
      <c r="G124" s="821" t="s">
        <v>3375</v>
      </c>
      <c r="H124" s="802" t="s">
        <v>3376</v>
      </c>
      <c r="I124" s="802" t="s">
        <v>3377</v>
      </c>
      <c r="J124" s="803" t="s">
        <v>3453</v>
      </c>
      <c r="K124" s="803">
        <v>41.2</v>
      </c>
      <c r="L124" s="803" t="s">
        <v>3453</v>
      </c>
      <c r="M124" s="803">
        <v>16.43</v>
      </c>
    </row>
    <row r="125" spans="1:13" s="1204" customFormat="1" ht="14.25" customHeight="1" x14ac:dyDescent="0.35">
      <c r="A125" s="1612"/>
      <c r="B125" s="1547"/>
      <c r="C125" s="821" t="s">
        <v>3373</v>
      </c>
      <c r="D125" s="802" t="s">
        <v>3378</v>
      </c>
      <c r="E125" s="801">
        <v>355309</v>
      </c>
      <c r="F125" s="801">
        <v>1113777</v>
      </c>
      <c r="G125" s="821" t="s">
        <v>3375</v>
      </c>
      <c r="H125" s="802" t="s">
        <v>3376</v>
      </c>
      <c r="I125" s="802" t="s">
        <v>3377</v>
      </c>
      <c r="J125" s="803">
        <v>18</v>
      </c>
      <c r="K125" s="803">
        <v>18.5</v>
      </c>
      <c r="L125" s="803">
        <v>18.8</v>
      </c>
      <c r="M125" s="803">
        <v>25.43</v>
      </c>
    </row>
    <row r="126" spans="1:13" s="1204" customFormat="1" ht="14.25" customHeight="1" x14ac:dyDescent="0.35">
      <c r="A126" s="1612"/>
      <c r="B126" s="1547"/>
      <c r="C126" s="821" t="s">
        <v>3373</v>
      </c>
      <c r="D126" s="802" t="s">
        <v>3379</v>
      </c>
      <c r="E126" s="801">
        <v>365172</v>
      </c>
      <c r="F126" s="801">
        <v>1112633</v>
      </c>
      <c r="G126" s="821" t="s">
        <v>3375</v>
      </c>
      <c r="H126" s="802" t="s">
        <v>3376</v>
      </c>
      <c r="I126" s="802" t="s">
        <v>3376</v>
      </c>
      <c r="J126" s="803" t="s">
        <v>3453</v>
      </c>
      <c r="K126" s="803">
        <v>38.5</v>
      </c>
      <c r="L126" s="803" t="s">
        <v>3453</v>
      </c>
      <c r="M126" s="803">
        <v>15.9</v>
      </c>
    </row>
    <row r="127" spans="1:13" s="1204" customFormat="1" ht="14.25" customHeight="1" x14ac:dyDescent="0.35">
      <c r="A127" s="1612"/>
      <c r="B127" s="1547"/>
      <c r="C127" s="821" t="s">
        <v>3380</v>
      </c>
      <c r="D127" s="802" t="s">
        <v>3381</v>
      </c>
      <c r="E127" s="801">
        <v>317976</v>
      </c>
      <c r="F127" s="801">
        <v>1102883</v>
      </c>
      <c r="G127" s="821" t="s">
        <v>3375</v>
      </c>
      <c r="H127" s="802" t="s">
        <v>3376</v>
      </c>
      <c r="I127" s="802" t="s">
        <v>3380</v>
      </c>
      <c r="J127" s="803" t="s">
        <v>3453</v>
      </c>
      <c r="K127" s="803">
        <v>33.200000000000003</v>
      </c>
      <c r="L127" s="803">
        <v>18.8</v>
      </c>
      <c r="M127" s="803">
        <v>11</v>
      </c>
    </row>
    <row r="128" spans="1:13" s="1204" customFormat="1" ht="14.25" customHeight="1" x14ac:dyDescent="0.35">
      <c r="A128" s="1612"/>
      <c r="B128" s="1547"/>
      <c r="C128" s="821" t="s">
        <v>3382</v>
      </c>
      <c r="D128" s="802" t="s">
        <v>3383</v>
      </c>
      <c r="E128" s="801">
        <v>331169</v>
      </c>
      <c r="F128" s="801">
        <v>1109457</v>
      </c>
      <c r="G128" s="821" t="s">
        <v>3375</v>
      </c>
      <c r="H128" s="802" t="s">
        <v>3376</v>
      </c>
      <c r="I128" s="802" t="s">
        <v>3380</v>
      </c>
      <c r="J128" s="803" t="s">
        <v>3453</v>
      </c>
      <c r="K128" s="803">
        <v>19</v>
      </c>
      <c r="L128" s="803" t="s">
        <v>3453</v>
      </c>
      <c r="M128" s="803">
        <v>15.4</v>
      </c>
    </row>
    <row r="129" spans="1:13" s="1204" customFormat="1" ht="14.25" customHeight="1" x14ac:dyDescent="0.35">
      <c r="A129" s="1612"/>
      <c r="B129" s="1547"/>
      <c r="C129" s="821" t="s">
        <v>3384</v>
      </c>
      <c r="D129" s="802" t="s">
        <v>3385</v>
      </c>
      <c r="E129" s="801">
        <v>367100</v>
      </c>
      <c r="F129" s="801">
        <v>1077698</v>
      </c>
      <c r="G129" s="821" t="s">
        <v>3375</v>
      </c>
      <c r="H129" s="802" t="s">
        <v>3386</v>
      </c>
      <c r="I129" s="802" t="s">
        <v>1653</v>
      </c>
      <c r="J129" s="803" t="s">
        <v>3258</v>
      </c>
      <c r="K129" s="803" t="s">
        <v>3258</v>
      </c>
      <c r="L129" s="803" t="s">
        <v>3258</v>
      </c>
      <c r="M129" s="803" t="s">
        <v>3258</v>
      </c>
    </row>
    <row r="130" spans="1:13" s="1204" customFormat="1" ht="14.25" customHeight="1" x14ac:dyDescent="0.35">
      <c r="A130" s="1612"/>
      <c r="B130" s="1547"/>
      <c r="C130" s="821" t="s">
        <v>3387</v>
      </c>
      <c r="D130" s="802" t="s">
        <v>3388</v>
      </c>
      <c r="E130" s="801">
        <v>369901</v>
      </c>
      <c r="F130" s="801">
        <v>1088599</v>
      </c>
      <c r="G130" s="821" t="s">
        <v>38</v>
      </c>
      <c r="H130" s="821" t="s">
        <v>38</v>
      </c>
      <c r="I130" s="802" t="s">
        <v>1658</v>
      </c>
      <c r="J130" s="803" t="s">
        <v>3258</v>
      </c>
      <c r="K130" s="803" t="s">
        <v>3258</v>
      </c>
      <c r="L130" s="803" t="s">
        <v>3258</v>
      </c>
      <c r="M130" s="803" t="s">
        <v>3258</v>
      </c>
    </row>
    <row r="131" spans="1:13" s="1204" customFormat="1" ht="14.25" customHeight="1" x14ac:dyDescent="0.35">
      <c r="A131" s="1612"/>
      <c r="B131" s="1547"/>
      <c r="C131" s="821" t="s">
        <v>3389</v>
      </c>
      <c r="D131" s="802" t="s">
        <v>3390</v>
      </c>
      <c r="E131" s="801">
        <v>369108</v>
      </c>
      <c r="F131" s="801">
        <v>1075466</v>
      </c>
      <c r="G131" s="821" t="s">
        <v>38</v>
      </c>
      <c r="H131" s="821" t="s">
        <v>38</v>
      </c>
      <c r="I131" s="802" t="s">
        <v>1657</v>
      </c>
      <c r="J131" s="803" t="s">
        <v>3258</v>
      </c>
      <c r="K131" s="803" t="s">
        <v>3258</v>
      </c>
      <c r="L131" s="803" t="s">
        <v>3258</v>
      </c>
      <c r="M131" s="803" t="s">
        <v>3258</v>
      </c>
    </row>
    <row r="132" spans="1:13" s="1204" customFormat="1" ht="14.25" customHeight="1" x14ac:dyDescent="0.35">
      <c r="A132" s="1612"/>
      <c r="B132" s="1547"/>
      <c r="C132" s="821" t="s">
        <v>3389</v>
      </c>
      <c r="D132" s="802" t="s">
        <v>3391</v>
      </c>
      <c r="E132" s="801">
        <v>377981</v>
      </c>
      <c r="F132" s="801">
        <v>1077549</v>
      </c>
      <c r="G132" s="821" t="s">
        <v>38</v>
      </c>
      <c r="H132" s="821" t="s">
        <v>38</v>
      </c>
      <c r="I132" s="802" t="s">
        <v>1657</v>
      </c>
      <c r="J132" s="803" t="s">
        <v>3258</v>
      </c>
      <c r="K132" s="803" t="s">
        <v>3258</v>
      </c>
      <c r="L132" s="803" t="s">
        <v>3258</v>
      </c>
      <c r="M132" s="803" t="s">
        <v>3258</v>
      </c>
    </row>
    <row r="133" spans="1:13" s="1204" customFormat="1" ht="14.25" customHeight="1" x14ac:dyDescent="0.35">
      <c r="A133" s="1612"/>
      <c r="B133" s="1544" t="s">
        <v>1640</v>
      </c>
      <c r="C133" s="811" t="s">
        <v>3392</v>
      </c>
      <c r="D133" s="798" t="s">
        <v>3393</v>
      </c>
      <c r="E133" s="804">
        <v>331594</v>
      </c>
      <c r="F133" s="804">
        <v>1196861</v>
      </c>
      <c r="G133" s="811" t="s">
        <v>3375</v>
      </c>
      <c r="H133" s="811" t="s">
        <v>3394</v>
      </c>
      <c r="I133" s="811" t="s">
        <v>3394</v>
      </c>
      <c r="J133" s="686" t="s">
        <v>3258</v>
      </c>
      <c r="K133" s="686" t="s">
        <v>3258</v>
      </c>
      <c r="L133" s="686" t="s">
        <v>3258</v>
      </c>
      <c r="M133" s="686">
        <v>0.1</v>
      </c>
    </row>
    <row r="134" spans="1:13" s="1204" customFormat="1" ht="14.25" customHeight="1" x14ac:dyDescent="0.35">
      <c r="A134" s="1612"/>
      <c r="B134" s="1560"/>
      <c r="C134" s="811" t="s">
        <v>3395</v>
      </c>
      <c r="D134" s="798" t="s">
        <v>3396</v>
      </c>
      <c r="E134" s="804">
        <v>341394</v>
      </c>
      <c r="F134" s="804">
        <v>1198407</v>
      </c>
      <c r="G134" s="811" t="s">
        <v>3375</v>
      </c>
      <c r="H134" s="811" t="s">
        <v>3394</v>
      </c>
      <c r="I134" s="811" t="s">
        <v>3394</v>
      </c>
      <c r="J134" s="686" t="s">
        <v>3258</v>
      </c>
      <c r="K134" s="686" t="s">
        <v>3258</v>
      </c>
      <c r="L134" s="686" t="s">
        <v>3258</v>
      </c>
      <c r="M134" s="686">
        <v>0.4</v>
      </c>
    </row>
    <row r="135" spans="1:13" s="1204" customFormat="1" ht="14.25" customHeight="1" x14ac:dyDescent="0.35">
      <c r="A135" s="1612"/>
      <c r="B135" s="1560"/>
      <c r="C135" s="811" t="s">
        <v>3397</v>
      </c>
      <c r="D135" s="798" t="s">
        <v>3398</v>
      </c>
      <c r="E135" s="804">
        <v>329305</v>
      </c>
      <c r="F135" s="804">
        <v>1176957</v>
      </c>
      <c r="G135" s="811" t="s">
        <v>3375</v>
      </c>
      <c r="H135" s="811" t="s">
        <v>3394</v>
      </c>
      <c r="I135" s="811" t="s">
        <v>3394</v>
      </c>
      <c r="J135" s="686">
        <v>18</v>
      </c>
      <c r="K135" s="686">
        <v>18</v>
      </c>
      <c r="L135" s="686">
        <v>29.8</v>
      </c>
      <c r="M135" s="686">
        <v>1.7</v>
      </c>
    </row>
    <row r="136" spans="1:13" s="1204" customFormat="1" ht="14.25" customHeight="1" x14ac:dyDescent="0.35">
      <c r="A136" s="1612"/>
      <c r="B136" s="1560"/>
      <c r="C136" s="811" t="s">
        <v>3394</v>
      </c>
      <c r="D136" s="798" t="s">
        <v>3399</v>
      </c>
      <c r="E136" s="798">
        <v>344627</v>
      </c>
      <c r="F136" s="798">
        <v>1176883</v>
      </c>
      <c r="G136" s="811" t="s">
        <v>3375</v>
      </c>
      <c r="H136" s="811" t="s">
        <v>3394</v>
      </c>
      <c r="I136" s="811" t="s">
        <v>3394</v>
      </c>
      <c r="J136" s="686" t="s">
        <v>3453</v>
      </c>
      <c r="K136" s="686" t="s">
        <v>3453</v>
      </c>
      <c r="L136" s="686" t="s">
        <v>3453</v>
      </c>
      <c r="M136" s="686">
        <v>12.6</v>
      </c>
    </row>
    <row r="137" spans="1:13" s="1204" customFormat="1" ht="14.25" customHeight="1" x14ac:dyDescent="0.35">
      <c r="A137" s="1612"/>
      <c r="B137" s="1560"/>
      <c r="C137" s="811" t="s">
        <v>1640</v>
      </c>
      <c r="D137" s="798" t="s">
        <v>3400</v>
      </c>
      <c r="E137" s="798">
        <v>328127</v>
      </c>
      <c r="F137" s="798">
        <v>1160366</v>
      </c>
      <c r="G137" s="811" t="s">
        <v>3375</v>
      </c>
      <c r="H137" s="811" t="s">
        <v>3401</v>
      </c>
      <c r="I137" s="811" t="s">
        <v>3402</v>
      </c>
      <c r="J137" s="686">
        <v>30.3</v>
      </c>
      <c r="K137" s="686">
        <v>19</v>
      </c>
      <c r="L137" s="686">
        <v>25.3</v>
      </c>
      <c r="M137" s="686">
        <v>44.9</v>
      </c>
    </row>
    <row r="138" spans="1:13" s="1204" customFormat="1" ht="14.25" customHeight="1" x14ac:dyDescent="0.35">
      <c r="A138" s="1612"/>
      <c r="B138" s="1560"/>
      <c r="C138" s="811" t="s">
        <v>1640</v>
      </c>
      <c r="D138" s="798" t="s">
        <v>3403</v>
      </c>
      <c r="E138" s="798">
        <v>331385</v>
      </c>
      <c r="F138" s="798">
        <v>1154818</v>
      </c>
      <c r="G138" s="811" t="s">
        <v>3375</v>
      </c>
      <c r="H138" s="811" t="s">
        <v>3401</v>
      </c>
      <c r="I138" s="811" t="s">
        <v>3402</v>
      </c>
      <c r="J138" s="686">
        <v>18</v>
      </c>
      <c r="K138" s="686">
        <v>10.7</v>
      </c>
      <c r="L138" s="686">
        <v>39.5</v>
      </c>
      <c r="M138" s="686">
        <v>3.7</v>
      </c>
    </row>
    <row r="139" spans="1:13" s="1204" customFormat="1" ht="14.25" customHeight="1" x14ac:dyDescent="0.35">
      <c r="A139" s="1612"/>
      <c r="B139" s="1560"/>
      <c r="C139" s="811" t="s">
        <v>1640</v>
      </c>
      <c r="D139" s="798" t="s">
        <v>3404</v>
      </c>
      <c r="E139" s="798">
        <v>346688</v>
      </c>
      <c r="F139" s="798">
        <v>1148109</v>
      </c>
      <c r="G139" s="811" t="s">
        <v>3375</v>
      </c>
      <c r="H139" s="798" t="s">
        <v>3405</v>
      </c>
      <c r="I139" s="798" t="s">
        <v>3406</v>
      </c>
      <c r="J139" s="686">
        <v>28.5</v>
      </c>
      <c r="K139" s="686">
        <v>8.9</v>
      </c>
      <c r="L139" s="686">
        <v>40.5</v>
      </c>
      <c r="M139" s="686">
        <v>41</v>
      </c>
    </row>
    <row r="140" spans="1:13" s="1204" customFormat="1" ht="14.25" customHeight="1" x14ac:dyDescent="0.35">
      <c r="A140" s="1612"/>
      <c r="B140" s="1560"/>
      <c r="C140" s="811" t="s">
        <v>3406</v>
      </c>
      <c r="D140" s="798" t="s">
        <v>3407</v>
      </c>
      <c r="E140" s="798">
        <v>340111</v>
      </c>
      <c r="F140" s="798">
        <v>1147032</v>
      </c>
      <c r="G140" s="811" t="s">
        <v>3375</v>
      </c>
      <c r="H140" s="798" t="s">
        <v>3405</v>
      </c>
      <c r="I140" s="798" t="s">
        <v>3406</v>
      </c>
      <c r="J140" s="686">
        <v>24.4</v>
      </c>
      <c r="K140" s="686">
        <v>12.7</v>
      </c>
      <c r="L140" s="686">
        <v>31.2</v>
      </c>
      <c r="M140" s="686">
        <v>72.400000000000006</v>
      </c>
    </row>
    <row r="141" spans="1:13" s="1204" customFormat="1" ht="14.25" customHeight="1" x14ac:dyDescent="0.35">
      <c r="A141" s="1612"/>
      <c r="B141" s="1560"/>
      <c r="C141" s="811" t="s">
        <v>3408</v>
      </c>
      <c r="D141" s="798" t="s">
        <v>3409</v>
      </c>
      <c r="E141" s="798">
        <v>325936</v>
      </c>
      <c r="F141" s="798">
        <v>1135312</v>
      </c>
      <c r="G141" s="811" t="s">
        <v>3375</v>
      </c>
      <c r="H141" s="798" t="s">
        <v>3405</v>
      </c>
      <c r="I141" s="798" t="s">
        <v>3410</v>
      </c>
      <c r="J141" s="686">
        <v>25.8</v>
      </c>
      <c r="K141" s="686">
        <v>16.8</v>
      </c>
      <c r="L141" s="686">
        <v>41.8</v>
      </c>
      <c r="M141" s="686" t="s">
        <v>3453</v>
      </c>
    </row>
    <row r="142" spans="1:13" s="1204" customFormat="1" ht="14.25" customHeight="1" x14ac:dyDescent="0.35">
      <c r="A142" s="1612"/>
      <c r="B142" s="1560"/>
      <c r="C142" s="811" t="s">
        <v>3411</v>
      </c>
      <c r="D142" s="798" t="s">
        <v>3412</v>
      </c>
      <c r="E142" s="798">
        <v>328051</v>
      </c>
      <c r="F142" s="798">
        <v>1144877</v>
      </c>
      <c r="G142" s="811" t="s">
        <v>3375</v>
      </c>
      <c r="H142" s="798" t="s">
        <v>3405</v>
      </c>
      <c r="I142" s="798" t="s">
        <v>3410</v>
      </c>
      <c r="J142" s="686">
        <v>32.1</v>
      </c>
      <c r="K142" s="686">
        <v>18</v>
      </c>
      <c r="L142" s="686">
        <v>25.5</v>
      </c>
      <c r="M142" s="686">
        <v>20.100000000000001</v>
      </c>
    </row>
    <row r="143" spans="1:13" s="1204" customFormat="1" ht="14.25" customHeight="1" x14ac:dyDescent="0.35">
      <c r="A143" s="1612"/>
      <c r="B143" s="1544"/>
      <c r="C143" s="811" t="s">
        <v>3411</v>
      </c>
      <c r="D143" s="798" t="s">
        <v>3413</v>
      </c>
      <c r="E143" s="798">
        <v>318168</v>
      </c>
      <c r="F143" s="798">
        <v>1140501</v>
      </c>
      <c r="G143" s="811" t="s">
        <v>3375</v>
      </c>
      <c r="H143" s="798" t="s">
        <v>3405</v>
      </c>
      <c r="I143" s="798" t="s">
        <v>3410</v>
      </c>
      <c r="J143" s="686">
        <v>28</v>
      </c>
      <c r="K143" s="686">
        <v>18</v>
      </c>
      <c r="L143" s="686">
        <v>24.3</v>
      </c>
      <c r="M143" s="686">
        <v>26.3</v>
      </c>
    </row>
    <row r="144" spans="1:13" s="1204" customFormat="1" ht="14.25" customHeight="1" x14ac:dyDescent="0.35">
      <c r="A144" s="1612"/>
      <c r="B144" s="1546" t="s">
        <v>1593</v>
      </c>
      <c r="C144" s="823" t="s">
        <v>3414</v>
      </c>
      <c r="D144" s="824" t="s">
        <v>3415</v>
      </c>
      <c r="E144" s="825">
        <v>400868.82</v>
      </c>
      <c r="F144" s="825">
        <v>1140315.75</v>
      </c>
      <c r="G144" s="823" t="s">
        <v>3375</v>
      </c>
      <c r="H144" s="824" t="s">
        <v>1593</v>
      </c>
      <c r="I144" s="824" t="s">
        <v>67</v>
      </c>
      <c r="J144" s="826" t="s">
        <v>3258</v>
      </c>
      <c r="K144" s="826" t="s">
        <v>3258</v>
      </c>
      <c r="L144" s="826" t="s">
        <v>3258</v>
      </c>
      <c r="M144" s="826" t="s">
        <v>3258</v>
      </c>
    </row>
    <row r="145" spans="1:13" s="1204" customFormat="1" ht="14.25" customHeight="1" x14ac:dyDescent="0.35">
      <c r="A145" s="1612"/>
      <c r="B145" s="1547"/>
      <c r="C145" s="823" t="s">
        <v>1593</v>
      </c>
      <c r="D145" s="824" t="s">
        <v>3416</v>
      </c>
      <c r="E145" s="825">
        <v>398847.55</v>
      </c>
      <c r="F145" s="825">
        <v>1137200.72</v>
      </c>
      <c r="G145" s="823" t="s">
        <v>3375</v>
      </c>
      <c r="H145" s="824" t="s">
        <v>1593</v>
      </c>
      <c r="I145" s="823" t="s">
        <v>3417</v>
      </c>
      <c r="J145" s="826" t="s">
        <v>3258</v>
      </c>
      <c r="K145" s="826" t="s">
        <v>3258</v>
      </c>
      <c r="L145" s="826" t="s">
        <v>3258</v>
      </c>
      <c r="M145" s="826" t="s">
        <v>3258</v>
      </c>
    </row>
    <row r="146" spans="1:13" s="1204" customFormat="1" ht="14.25" customHeight="1" x14ac:dyDescent="0.35">
      <c r="A146" s="1612"/>
      <c r="B146" s="1547"/>
      <c r="C146" s="823" t="s">
        <v>1593</v>
      </c>
      <c r="D146" s="824" t="s">
        <v>3418</v>
      </c>
      <c r="E146" s="825">
        <v>393838.02</v>
      </c>
      <c r="F146" s="825">
        <v>1136985.83</v>
      </c>
      <c r="G146" s="823" t="s">
        <v>3375</v>
      </c>
      <c r="H146" s="824" t="s">
        <v>1593</v>
      </c>
      <c r="I146" s="824" t="s">
        <v>1690</v>
      </c>
      <c r="J146" s="826" t="s">
        <v>3258</v>
      </c>
      <c r="K146" s="826" t="s">
        <v>3258</v>
      </c>
      <c r="L146" s="826" t="s">
        <v>3258</v>
      </c>
      <c r="M146" s="826" t="s">
        <v>3258</v>
      </c>
    </row>
    <row r="147" spans="1:13" s="1204" customFormat="1" ht="14.25" customHeight="1" x14ac:dyDescent="0.35">
      <c r="A147" s="1612"/>
      <c r="B147" s="1547"/>
      <c r="C147" s="823" t="s">
        <v>1593</v>
      </c>
      <c r="D147" s="824" t="s">
        <v>3419</v>
      </c>
      <c r="E147" s="825">
        <v>390196.46</v>
      </c>
      <c r="F147" s="825">
        <v>1135715.47</v>
      </c>
      <c r="G147" s="823" t="s">
        <v>3375</v>
      </c>
      <c r="H147" s="824" t="s">
        <v>1593</v>
      </c>
      <c r="I147" s="824" t="s">
        <v>1690</v>
      </c>
      <c r="J147" s="826">
        <v>76</v>
      </c>
      <c r="K147" s="826">
        <v>30</v>
      </c>
      <c r="L147" s="826">
        <v>30</v>
      </c>
      <c r="M147" s="826">
        <v>30</v>
      </c>
    </row>
    <row r="148" spans="1:13" s="1204" customFormat="1" ht="14.25" customHeight="1" x14ac:dyDescent="0.35">
      <c r="A148" s="1612"/>
      <c r="B148" s="1547"/>
      <c r="C148" s="823" t="s">
        <v>1593</v>
      </c>
      <c r="D148" s="824" t="s">
        <v>3420</v>
      </c>
      <c r="E148" s="825">
        <v>386965.28</v>
      </c>
      <c r="F148" s="825">
        <v>1130793.43</v>
      </c>
      <c r="G148" s="823" t="s">
        <v>3375</v>
      </c>
      <c r="H148" s="824" t="s">
        <v>1593</v>
      </c>
      <c r="I148" s="824" t="s">
        <v>1690</v>
      </c>
      <c r="J148" s="826">
        <v>52</v>
      </c>
      <c r="K148" s="826">
        <v>30</v>
      </c>
      <c r="L148" s="826">
        <v>30</v>
      </c>
      <c r="M148" s="826">
        <v>30</v>
      </c>
    </row>
    <row r="149" spans="1:13" s="1204" customFormat="1" ht="14.25" customHeight="1" x14ac:dyDescent="0.35">
      <c r="A149" s="1612"/>
      <c r="B149" s="1547"/>
      <c r="C149" s="823" t="s">
        <v>1593</v>
      </c>
      <c r="D149" s="824" t="s">
        <v>3421</v>
      </c>
      <c r="E149" s="825">
        <v>386110.34</v>
      </c>
      <c r="F149" s="825">
        <v>1126878.02</v>
      </c>
      <c r="G149" s="823" t="s">
        <v>3375</v>
      </c>
      <c r="H149" s="824" t="s">
        <v>1593</v>
      </c>
      <c r="I149" s="824" t="s">
        <v>3397</v>
      </c>
      <c r="J149" s="826">
        <v>75</v>
      </c>
      <c r="K149" s="826">
        <v>30</v>
      </c>
      <c r="L149" s="826">
        <v>30</v>
      </c>
      <c r="M149" s="826">
        <v>30</v>
      </c>
    </row>
    <row r="150" spans="1:13" s="1204" customFormat="1" ht="14.25" customHeight="1" x14ac:dyDescent="0.35">
      <c r="A150" s="1612"/>
      <c r="B150" s="1547"/>
      <c r="C150" s="823" t="s">
        <v>1593</v>
      </c>
      <c r="D150" s="824" t="s">
        <v>3422</v>
      </c>
      <c r="E150" s="825">
        <v>386127.09</v>
      </c>
      <c r="F150" s="825">
        <v>1123542.79</v>
      </c>
      <c r="G150" s="823" t="s">
        <v>38</v>
      </c>
      <c r="H150" s="824" t="s">
        <v>38</v>
      </c>
      <c r="I150" s="824" t="s">
        <v>3423</v>
      </c>
      <c r="J150" s="826">
        <v>116</v>
      </c>
      <c r="K150" s="826">
        <v>30</v>
      </c>
      <c r="L150" s="826">
        <v>30</v>
      </c>
      <c r="M150" s="826">
        <v>30</v>
      </c>
    </row>
    <row r="151" spans="1:13" s="1204" customFormat="1" ht="14.25" customHeight="1" x14ac:dyDescent="0.35">
      <c r="A151" s="1612"/>
      <c r="B151" s="1548" t="s">
        <v>1601</v>
      </c>
      <c r="C151" s="811" t="s">
        <v>3424</v>
      </c>
      <c r="D151" s="798" t="s">
        <v>208</v>
      </c>
      <c r="E151" s="804">
        <v>435084</v>
      </c>
      <c r="F151" s="804">
        <v>1119313</v>
      </c>
      <c r="G151" s="811" t="s">
        <v>36</v>
      </c>
      <c r="H151" s="798" t="s">
        <v>3425</v>
      </c>
      <c r="I151" s="811" t="s">
        <v>3426</v>
      </c>
      <c r="J151" s="686">
        <v>10</v>
      </c>
      <c r="K151" s="686">
        <v>10</v>
      </c>
      <c r="L151" s="686">
        <v>16</v>
      </c>
      <c r="M151" s="686" t="s">
        <v>3453</v>
      </c>
    </row>
    <row r="152" spans="1:13" s="1204" customFormat="1" ht="14.25" customHeight="1" x14ac:dyDescent="0.35">
      <c r="A152" s="1612"/>
      <c r="B152" s="1562"/>
      <c r="C152" s="811" t="s">
        <v>3427</v>
      </c>
      <c r="D152" s="798" t="s">
        <v>211</v>
      </c>
      <c r="E152" s="804">
        <v>431170</v>
      </c>
      <c r="F152" s="804">
        <v>1116259</v>
      </c>
      <c r="G152" s="811" t="s">
        <v>36</v>
      </c>
      <c r="H152" s="798" t="s">
        <v>3425</v>
      </c>
      <c r="I152" s="811" t="s">
        <v>3426</v>
      </c>
      <c r="J152" s="686">
        <v>10</v>
      </c>
      <c r="K152" s="686">
        <v>10</v>
      </c>
      <c r="L152" s="686">
        <v>16</v>
      </c>
      <c r="M152" s="686">
        <v>10</v>
      </c>
    </row>
    <row r="153" spans="1:13" s="1204" customFormat="1" ht="14.25" customHeight="1" x14ac:dyDescent="0.35">
      <c r="A153" s="1612"/>
      <c r="B153" s="1562"/>
      <c r="C153" s="811" t="s">
        <v>3428</v>
      </c>
      <c r="D153" s="798" t="s">
        <v>212</v>
      </c>
      <c r="E153" s="804">
        <v>429923</v>
      </c>
      <c r="F153" s="804">
        <v>1114448</v>
      </c>
      <c r="G153" s="811" t="s">
        <v>36</v>
      </c>
      <c r="H153" s="798" t="s">
        <v>3425</v>
      </c>
      <c r="I153" s="798" t="s">
        <v>3429</v>
      </c>
      <c r="J153" s="686" t="s">
        <v>3258</v>
      </c>
      <c r="K153" s="686" t="s">
        <v>3258</v>
      </c>
      <c r="L153" s="686" t="s">
        <v>3258</v>
      </c>
      <c r="M153" s="686" t="s">
        <v>3258</v>
      </c>
    </row>
    <row r="154" spans="1:13" s="1204" customFormat="1" ht="14.25" customHeight="1" x14ac:dyDescent="0.35">
      <c r="A154" s="1612"/>
      <c r="B154" s="1562"/>
      <c r="C154" s="811" t="s">
        <v>1601</v>
      </c>
      <c r="D154" s="798" t="s">
        <v>3430</v>
      </c>
      <c r="E154" s="804">
        <v>459288</v>
      </c>
      <c r="F154" s="804">
        <v>1123742</v>
      </c>
      <c r="G154" s="811" t="s">
        <v>36</v>
      </c>
      <c r="H154" s="798" t="s">
        <v>188</v>
      </c>
      <c r="I154" s="798" t="s">
        <v>3431</v>
      </c>
      <c r="J154" s="686">
        <v>10</v>
      </c>
      <c r="K154" s="686">
        <v>10</v>
      </c>
      <c r="L154" s="686">
        <v>10</v>
      </c>
      <c r="M154" s="686">
        <v>10</v>
      </c>
    </row>
    <row r="155" spans="1:13" s="1204" customFormat="1" ht="14.25" customHeight="1" x14ac:dyDescent="0.35">
      <c r="A155" s="1612"/>
      <c r="B155" s="1562"/>
      <c r="C155" s="811" t="s">
        <v>3432</v>
      </c>
      <c r="D155" s="798" t="s">
        <v>3433</v>
      </c>
      <c r="E155" s="804">
        <v>441837</v>
      </c>
      <c r="F155" s="804">
        <v>1113776</v>
      </c>
      <c r="G155" s="811" t="s">
        <v>36</v>
      </c>
      <c r="H155" s="798" t="s">
        <v>3425</v>
      </c>
      <c r="I155" s="798" t="s">
        <v>3434</v>
      </c>
      <c r="J155" s="686">
        <v>36</v>
      </c>
      <c r="K155" s="686">
        <v>10</v>
      </c>
      <c r="L155" s="686">
        <v>17</v>
      </c>
      <c r="M155" s="686">
        <v>18</v>
      </c>
    </row>
    <row r="156" spans="1:13" s="1204" customFormat="1" ht="14.25" customHeight="1" x14ac:dyDescent="0.35">
      <c r="A156" s="1612"/>
      <c r="B156" s="1562"/>
      <c r="C156" s="811" t="s">
        <v>3432</v>
      </c>
      <c r="D156" s="798" t="s">
        <v>3435</v>
      </c>
      <c r="E156" s="804">
        <v>430232</v>
      </c>
      <c r="F156" s="804">
        <v>1107699</v>
      </c>
      <c r="G156" s="811" t="s">
        <v>38</v>
      </c>
      <c r="H156" s="798" t="s">
        <v>72</v>
      </c>
      <c r="I156" s="798" t="s">
        <v>3436</v>
      </c>
      <c r="J156" s="686">
        <v>10</v>
      </c>
      <c r="K156" s="686">
        <v>10</v>
      </c>
      <c r="L156" s="686">
        <v>39</v>
      </c>
      <c r="M156" s="686">
        <v>10</v>
      </c>
    </row>
    <row r="157" spans="1:13" s="1204" customFormat="1" ht="14.25" customHeight="1" x14ac:dyDescent="0.35">
      <c r="A157" s="1612"/>
      <c r="B157" s="1562"/>
      <c r="C157" s="811" t="s">
        <v>3432</v>
      </c>
      <c r="D157" s="798" t="s">
        <v>3437</v>
      </c>
      <c r="E157" s="804">
        <v>423874</v>
      </c>
      <c r="F157" s="804">
        <v>1105780</v>
      </c>
      <c r="G157" s="811" t="s">
        <v>38</v>
      </c>
      <c r="H157" s="798" t="s">
        <v>38</v>
      </c>
      <c r="I157" s="798" t="s">
        <v>1601</v>
      </c>
      <c r="J157" s="686">
        <v>10</v>
      </c>
      <c r="K157" s="686">
        <v>10</v>
      </c>
      <c r="L157" s="686">
        <v>15</v>
      </c>
      <c r="M157" s="686">
        <v>10</v>
      </c>
    </row>
    <row r="158" spans="1:13" s="1204" customFormat="1" ht="14.25" customHeight="1" x14ac:dyDescent="0.35">
      <c r="A158" s="1612"/>
      <c r="B158" s="1548"/>
      <c r="C158" s="811" t="s">
        <v>3432</v>
      </c>
      <c r="D158" s="798" t="s">
        <v>3438</v>
      </c>
      <c r="E158" s="804">
        <v>422334</v>
      </c>
      <c r="F158" s="804">
        <v>1104536</v>
      </c>
      <c r="G158" s="811" t="s">
        <v>38</v>
      </c>
      <c r="H158" s="811" t="s">
        <v>38</v>
      </c>
      <c r="I158" s="798" t="s">
        <v>1601</v>
      </c>
      <c r="J158" s="686">
        <v>10</v>
      </c>
      <c r="K158" s="686">
        <v>10</v>
      </c>
      <c r="L158" s="686">
        <v>15</v>
      </c>
      <c r="M158" s="686">
        <v>10</v>
      </c>
    </row>
    <row r="159" spans="1:13" s="1204" customFormat="1" ht="14.25" customHeight="1" x14ac:dyDescent="0.35">
      <c r="A159" s="1612"/>
      <c r="B159" s="1549" t="s">
        <v>1642</v>
      </c>
      <c r="C159" s="810" t="s">
        <v>3439</v>
      </c>
      <c r="D159" s="808" t="s">
        <v>3440</v>
      </c>
      <c r="E159" s="807">
        <v>380766.86</v>
      </c>
      <c r="F159" s="807">
        <v>1152545.4099999999</v>
      </c>
      <c r="G159" s="810" t="s">
        <v>3375</v>
      </c>
      <c r="H159" s="808" t="s">
        <v>3439</v>
      </c>
      <c r="I159" s="808" t="s">
        <v>3439</v>
      </c>
      <c r="J159" s="809" t="s">
        <v>3258</v>
      </c>
      <c r="K159" s="809" t="s">
        <v>3258</v>
      </c>
      <c r="L159" s="809" t="s">
        <v>3258</v>
      </c>
      <c r="M159" s="809" t="s">
        <v>3258</v>
      </c>
    </row>
    <row r="160" spans="1:13" s="1204" customFormat="1" ht="14.25" customHeight="1" x14ac:dyDescent="0.35">
      <c r="A160" s="1612"/>
      <c r="B160" s="1547"/>
      <c r="C160" s="810" t="s">
        <v>3441</v>
      </c>
      <c r="D160" s="808" t="s">
        <v>3442</v>
      </c>
      <c r="E160" s="807">
        <v>367338.22</v>
      </c>
      <c r="F160" s="807">
        <v>1149747.29</v>
      </c>
      <c r="G160" s="810" t="s">
        <v>3375</v>
      </c>
      <c r="H160" s="808" t="s">
        <v>3443</v>
      </c>
      <c r="I160" s="808" t="s">
        <v>3443</v>
      </c>
      <c r="J160" s="809" t="s">
        <v>3258</v>
      </c>
      <c r="K160" s="809" t="s">
        <v>3258</v>
      </c>
      <c r="L160" s="809" t="s">
        <v>3258</v>
      </c>
      <c r="M160" s="809" t="s">
        <v>3258</v>
      </c>
    </row>
    <row r="161" spans="1:13" s="1204" customFormat="1" ht="14.25" customHeight="1" x14ac:dyDescent="0.35">
      <c r="A161" s="1612"/>
      <c r="B161" s="1547"/>
      <c r="C161" s="810" t="s">
        <v>1642</v>
      </c>
      <c r="D161" s="808" t="s">
        <v>3444</v>
      </c>
      <c r="E161" s="807">
        <v>368908.16</v>
      </c>
      <c r="F161" s="807">
        <v>1146581.26</v>
      </c>
      <c r="G161" s="810" t="s">
        <v>3375</v>
      </c>
      <c r="H161" s="808" t="s">
        <v>3439</v>
      </c>
      <c r="I161" s="808" t="s">
        <v>1642</v>
      </c>
      <c r="J161" s="809">
        <v>45</v>
      </c>
      <c r="K161" s="809">
        <v>30</v>
      </c>
      <c r="L161" s="809">
        <v>30</v>
      </c>
      <c r="M161" s="809">
        <v>30</v>
      </c>
    </row>
    <row r="162" spans="1:13" s="1204" customFormat="1" ht="14.25" customHeight="1" x14ac:dyDescent="0.35">
      <c r="A162" s="1612"/>
      <c r="B162" s="1547"/>
      <c r="C162" s="810" t="s">
        <v>3445</v>
      </c>
      <c r="D162" s="808" t="s">
        <v>3446</v>
      </c>
      <c r="E162" s="807">
        <v>393740.93</v>
      </c>
      <c r="F162" s="807">
        <v>1159078.99</v>
      </c>
      <c r="G162" s="810" t="s">
        <v>3375</v>
      </c>
      <c r="H162" s="808" t="s">
        <v>3447</v>
      </c>
      <c r="I162" s="808" t="s">
        <v>3445</v>
      </c>
      <c r="J162" s="809" t="s">
        <v>3258</v>
      </c>
      <c r="K162" s="809" t="s">
        <v>3258</v>
      </c>
      <c r="L162" s="809" t="s">
        <v>3258</v>
      </c>
      <c r="M162" s="809" t="s">
        <v>3258</v>
      </c>
    </row>
    <row r="163" spans="1:13" s="1204" customFormat="1" ht="14.25" customHeight="1" x14ac:dyDescent="0.35">
      <c r="A163" s="1612"/>
      <c r="B163" s="1547"/>
      <c r="C163" s="810" t="s">
        <v>3387</v>
      </c>
      <c r="D163" s="808" t="s">
        <v>3448</v>
      </c>
      <c r="E163" s="807">
        <v>367653.27</v>
      </c>
      <c r="F163" s="807">
        <v>1181807.9099999999</v>
      </c>
      <c r="G163" s="810" t="s">
        <v>3375</v>
      </c>
      <c r="H163" s="808" t="s">
        <v>3443</v>
      </c>
      <c r="I163" s="808" t="s">
        <v>3449</v>
      </c>
      <c r="J163" s="809" t="s">
        <v>3258</v>
      </c>
      <c r="K163" s="809" t="s">
        <v>3258</v>
      </c>
      <c r="L163" s="809" t="s">
        <v>3258</v>
      </c>
      <c r="M163" s="809" t="s">
        <v>3258</v>
      </c>
    </row>
    <row r="164" spans="1:13" s="1204" customFormat="1" ht="14.25" customHeight="1" x14ac:dyDescent="0.35">
      <c r="A164" s="13"/>
      <c r="B164" s="1552" t="s">
        <v>3788</v>
      </c>
      <c r="C164" s="1552"/>
      <c r="D164" s="1552"/>
      <c r="E164" s="1552"/>
      <c r="F164" s="1552"/>
      <c r="G164" s="1552"/>
      <c r="H164" s="1552"/>
      <c r="I164" s="1552"/>
      <c r="J164" s="1552"/>
      <c r="K164" s="1552"/>
      <c r="L164" s="1552"/>
      <c r="M164" s="1552"/>
    </row>
    <row r="165" spans="1:13" s="1204" customFormat="1" ht="14.25" customHeight="1" x14ac:dyDescent="0.35">
      <c r="A165" s="13"/>
      <c r="B165" s="768"/>
      <c r="C165" s="1553" t="s">
        <v>104</v>
      </c>
      <c r="D165" s="1553" t="s">
        <v>105</v>
      </c>
      <c r="E165" s="1555" t="s">
        <v>106</v>
      </c>
      <c r="F165" s="1555"/>
      <c r="G165" s="1555"/>
      <c r="H165" s="1555"/>
      <c r="I165" s="1555"/>
      <c r="J165" s="1607" t="s">
        <v>3475</v>
      </c>
      <c r="K165" s="1607"/>
      <c r="L165" s="1607"/>
      <c r="M165" s="1607"/>
    </row>
    <row r="166" spans="1:13" s="1204" customFormat="1" ht="14.25" customHeight="1" x14ac:dyDescent="0.35">
      <c r="A166" s="749"/>
      <c r="B166" s="1556" t="s">
        <v>113</v>
      </c>
      <c r="C166" s="1553"/>
      <c r="D166" s="1553"/>
      <c r="E166" s="1202" t="s">
        <v>114</v>
      </c>
      <c r="F166" s="1202" t="s">
        <v>115</v>
      </c>
      <c r="G166" s="1558" t="s">
        <v>39</v>
      </c>
      <c r="H166" s="1558" t="s">
        <v>64</v>
      </c>
      <c r="I166" s="1558" t="s">
        <v>116</v>
      </c>
      <c r="J166" s="1202" t="s">
        <v>1706</v>
      </c>
      <c r="K166" s="1202" t="s">
        <v>1706</v>
      </c>
      <c r="L166" s="1202" t="s">
        <v>1706</v>
      </c>
      <c r="M166" s="1202" t="s">
        <v>1706</v>
      </c>
    </row>
    <row r="167" spans="1:13" s="1204" customFormat="1" ht="14.25" customHeight="1" x14ac:dyDescent="0.35">
      <c r="A167" s="13"/>
      <c r="B167" s="1557"/>
      <c r="C167" s="1554"/>
      <c r="D167" s="1554"/>
      <c r="E167" s="1202" t="s">
        <v>134</v>
      </c>
      <c r="F167" s="1202" t="s">
        <v>134</v>
      </c>
      <c r="G167" s="1554"/>
      <c r="H167" s="1554"/>
      <c r="I167" s="1554"/>
      <c r="J167" s="1200" t="s">
        <v>3790</v>
      </c>
      <c r="K167" s="1200" t="s">
        <v>3791</v>
      </c>
      <c r="L167" s="1200" t="s">
        <v>3792</v>
      </c>
      <c r="M167" s="1200" t="s">
        <v>3793</v>
      </c>
    </row>
    <row r="168" spans="1:13" s="1204" customFormat="1" ht="14.25" customHeight="1" x14ac:dyDescent="0.35">
      <c r="A168" s="1540" t="s">
        <v>3794</v>
      </c>
      <c r="B168" s="1542" t="s">
        <v>3795</v>
      </c>
      <c r="C168" s="821" t="s">
        <v>3796</v>
      </c>
      <c r="D168" s="802" t="s">
        <v>3797</v>
      </c>
      <c r="E168" s="802">
        <v>459889</v>
      </c>
      <c r="F168" s="802">
        <v>1204407</v>
      </c>
      <c r="G168" s="802" t="s">
        <v>36</v>
      </c>
      <c r="H168" s="802" t="s">
        <v>1630</v>
      </c>
      <c r="I168" s="802" t="s">
        <v>3798</v>
      </c>
      <c r="J168" s="803">
        <v>30</v>
      </c>
      <c r="K168" s="803">
        <v>30</v>
      </c>
      <c r="L168" s="803">
        <v>30</v>
      </c>
      <c r="M168" s="803">
        <v>30</v>
      </c>
    </row>
    <row r="169" spans="1:13" s="1204" customFormat="1" ht="14.25" customHeight="1" x14ac:dyDescent="0.35">
      <c r="A169" s="1540"/>
      <c r="B169" s="1543"/>
      <c r="C169" s="821" t="s">
        <v>3795</v>
      </c>
      <c r="D169" s="802" t="s">
        <v>3801</v>
      </c>
      <c r="E169" s="802">
        <v>439806</v>
      </c>
      <c r="F169" s="802">
        <v>1181286</v>
      </c>
      <c r="G169" s="802" t="s">
        <v>36</v>
      </c>
      <c r="H169" s="802" t="s">
        <v>1630</v>
      </c>
      <c r="I169" s="802" t="s">
        <v>3795</v>
      </c>
      <c r="J169" s="803">
        <v>30</v>
      </c>
      <c r="K169" s="803">
        <v>30</v>
      </c>
      <c r="L169" s="803">
        <v>30</v>
      </c>
      <c r="M169" s="803">
        <v>88.9</v>
      </c>
    </row>
    <row r="170" spans="1:13" s="1204" customFormat="1" ht="14.25" customHeight="1" x14ac:dyDescent="0.35">
      <c r="A170" s="1540"/>
      <c r="B170" s="1543"/>
      <c r="C170" s="821" t="s">
        <v>3795</v>
      </c>
      <c r="D170" s="802" t="s">
        <v>3802</v>
      </c>
      <c r="E170" s="802">
        <v>440761</v>
      </c>
      <c r="F170" s="802">
        <v>1196191</v>
      </c>
      <c r="G170" s="802" t="s">
        <v>36</v>
      </c>
      <c r="H170" s="802" t="s">
        <v>1630</v>
      </c>
      <c r="I170" s="802" t="s">
        <v>3795</v>
      </c>
      <c r="J170" s="803">
        <v>30</v>
      </c>
      <c r="K170" s="803">
        <v>30</v>
      </c>
      <c r="L170" s="803">
        <v>30</v>
      </c>
      <c r="M170" s="803">
        <v>30</v>
      </c>
    </row>
    <row r="171" spans="1:13" s="1204" customFormat="1" ht="14.25" customHeight="1" x14ac:dyDescent="0.35">
      <c r="A171" s="1540"/>
      <c r="B171" s="1543"/>
      <c r="C171" s="821" t="s">
        <v>3795</v>
      </c>
      <c r="D171" s="802" t="s">
        <v>3803</v>
      </c>
      <c r="E171" s="802">
        <v>447414</v>
      </c>
      <c r="F171" s="802">
        <v>1208498</v>
      </c>
      <c r="G171" s="802" t="s">
        <v>36</v>
      </c>
      <c r="H171" s="802" t="s">
        <v>1688</v>
      </c>
      <c r="I171" s="802" t="s">
        <v>1688</v>
      </c>
      <c r="J171" s="803">
        <v>30</v>
      </c>
      <c r="K171" s="803">
        <v>30</v>
      </c>
      <c r="L171" s="803">
        <v>30</v>
      </c>
      <c r="M171" s="803">
        <v>66.7</v>
      </c>
    </row>
    <row r="172" spans="1:13" s="1204" customFormat="1" ht="14.25" customHeight="1" x14ac:dyDescent="0.35">
      <c r="A172" s="1540"/>
      <c r="B172" s="1543"/>
      <c r="C172" s="821" t="s">
        <v>3804</v>
      </c>
      <c r="D172" s="802" t="s">
        <v>3805</v>
      </c>
      <c r="E172" s="802">
        <v>424939</v>
      </c>
      <c r="F172" s="802">
        <v>1219769</v>
      </c>
      <c r="G172" s="802" t="s">
        <v>36</v>
      </c>
      <c r="H172" s="802" t="s">
        <v>1688</v>
      </c>
      <c r="I172" s="802" t="s">
        <v>1688</v>
      </c>
      <c r="J172" s="803">
        <v>30</v>
      </c>
      <c r="K172" s="803">
        <v>34</v>
      </c>
      <c r="L172" s="803">
        <v>30</v>
      </c>
      <c r="M172" s="803">
        <v>30</v>
      </c>
    </row>
    <row r="173" spans="1:13" s="1204" customFormat="1" ht="14.25" customHeight="1" x14ac:dyDescent="0.35">
      <c r="A173" s="1540"/>
      <c r="B173" s="1543"/>
      <c r="C173" s="821" t="s">
        <v>3807</v>
      </c>
      <c r="D173" s="802" t="s">
        <v>3808</v>
      </c>
      <c r="E173" s="802">
        <v>437136</v>
      </c>
      <c r="F173" s="802">
        <v>1219338</v>
      </c>
      <c r="G173" s="802" t="s">
        <v>36</v>
      </c>
      <c r="H173" s="802" t="s">
        <v>1688</v>
      </c>
      <c r="I173" s="802" t="s">
        <v>1688</v>
      </c>
      <c r="J173" s="803">
        <v>30</v>
      </c>
      <c r="K173" s="803">
        <v>34</v>
      </c>
      <c r="L173" s="803">
        <v>78.2</v>
      </c>
      <c r="M173" s="803">
        <v>30</v>
      </c>
    </row>
    <row r="174" spans="1:13" s="1204" customFormat="1" ht="14.25" customHeight="1" x14ac:dyDescent="0.35">
      <c r="A174" s="1540"/>
      <c r="B174" s="1544" t="s">
        <v>1605</v>
      </c>
      <c r="C174" s="831" t="s">
        <v>3809</v>
      </c>
      <c r="D174" s="832" t="s">
        <v>3810</v>
      </c>
      <c r="E174" s="833">
        <v>396005</v>
      </c>
      <c r="F174" s="834">
        <v>1182789</v>
      </c>
      <c r="G174" s="834" t="s">
        <v>36</v>
      </c>
      <c r="H174" s="834" t="s">
        <v>3811</v>
      </c>
      <c r="I174" s="834" t="s">
        <v>3812</v>
      </c>
      <c r="J174" s="835"/>
      <c r="K174" s="835" t="s">
        <v>4409</v>
      </c>
      <c r="L174" s="835"/>
      <c r="M174" s="835"/>
    </row>
    <row r="175" spans="1:13" s="1204" customFormat="1" ht="14.25" customHeight="1" x14ac:dyDescent="0.35">
      <c r="A175" s="1540"/>
      <c r="B175" s="1545"/>
      <c r="C175" s="831" t="s">
        <v>3815</v>
      </c>
      <c r="D175" s="832" t="s">
        <v>3816</v>
      </c>
      <c r="E175" s="833">
        <v>396513</v>
      </c>
      <c r="F175" s="833">
        <v>1185236</v>
      </c>
      <c r="G175" s="834" t="s">
        <v>36</v>
      </c>
      <c r="H175" s="834" t="s">
        <v>3811</v>
      </c>
      <c r="I175" s="834" t="s">
        <v>3812</v>
      </c>
      <c r="J175" s="835"/>
      <c r="K175" s="835" t="s">
        <v>4409</v>
      </c>
      <c r="L175" s="835"/>
      <c r="M175" s="835"/>
    </row>
    <row r="176" spans="1:13" s="1204" customFormat="1" ht="14.25" customHeight="1" x14ac:dyDescent="0.35">
      <c r="A176" s="1540"/>
      <c r="B176" s="1545"/>
      <c r="C176" s="831" t="s">
        <v>3817</v>
      </c>
      <c r="D176" s="832" t="s">
        <v>3818</v>
      </c>
      <c r="E176" s="833">
        <v>406466</v>
      </c>
      <c r="F176" s="833">
        <v>1195288</v>
      </c>
      <c r="G176" s="834" t="s">
        <v>36</v>
      </c>
      <c r="H176" s="834" t="s">
        <v>1688</v>
      </c>
      <c r="I176" s="834" t="s">
        <v>3819</v>
      </c>
      <c r="J176" s="835" t="s">
        <v>1988</v>
      </c>
      <c r="K176" s="835">
        <v>5</v>
      </c>
      <c r="L176" s="835">
        <v>34</v>
      </c>
      <c r="M176" s="835">
        <v>66</v>
      </c>
    </row>
    <row r="177" spans="1:13" s="1204" customFormat="1" ht="14.25" customHeight="1" x14ac:dyDescent="0.35">
      <c r="A177" s="1540"/>
      <c r="B177" s="1545"/>
      <c r="C177" s="831" t="s">
        <v>1605</v>
      </c>
      <c r="D177" s="832" t="s">
        <v>3820</v>
      </c>
      <c r="E177" s="833">
        <v>419081</v>
      </c>
      <c r="F177" s="833">
        <v>1213800</v>
      </c>
      <c r="G177" s="834" t="s">
        <v>36</v>
      </c>
      <c r="H177" s="834" t="s">
        <v>1688</v>
      </c>
      <c r="I177" s="834" t="s">
        <v>3819</v>
      </c>
      <c r="J177" s="835"/>
      <c r="K177" s="835" t="s">
        <v>4409</v>
      </c>
      <c r="L177" s="835"/>
      <c r="M177" s="835"/>
    </row>
    <row r="178" spans="1:13" s="1204" customFormat="1" ht="14.25" customHeight="1" x14ac:dyDescent="0.35">
      <c r="A178" s="1540"/>
      <c r="B178" s="1545"/>
      <c r="C178" s="831" t="s">
        <v>3821</v>
      </c>
      <c r="D178" s="832" t="s">
        <v>3822</v>
      </c>
      <c r="E178" s="833">
        <v>424116</v>
      </c>
      <c r="F178" s="833">
        <v>1198841</v>
      </c>
      <c r="G178" s="834" t="s">
        <v>36</v>
      </c>
      <c r="H178" s="834" t="s">
        <v>1688</v>
      </c>
      <c r="I178" s="834" t="s">
        <v>3819</v>
      </c>
      <c r="J178" s="835" t="s">
        <v>4410</v>
      </c>
      <c r="K178" s="835">
        <v>18</v>
      </c>
      <c r="L178" s="835">
        <v>44</v>
      </c>
      <c r="M178" s="835">
        <v>24</v>
      </c>
    </row>
    <row r="179" spans="1:13" s="1204" customFormat="1" ht="14.25" customHeight="1" x14ac:dyDescent="0.35">
      <c r="A179" s="1540"/>
      <c r="B179" s="1546" t="s">
        <v>1630</v>
      </c>
      <c r="C179" s="823" t="s">
        <v>3823</v>
      </c>
      <c r="D179" s="824" t="s">
        <v>3824</v>
      </c>
      <c r="E179" s="824">
        <v>445595</v>
      </c>
      <c r="F179" s="824">
        <v>1150072</v>
      </c>
      <c r="G179" s="824" t="s">
        <v>36</v>
      </c>
      <c r="H179" s="824" t="s">
        <v>1630</v>
      </c>
      <c r="I179" s="824" t="s">
        <v>3825</v>
      </c>
      <c r="J179" s="826">
        <v>50</v>
      </c>
      <c r="K179" s="826">
        <v>10</v>
      </c>
      <c r="L179" s="826">
        <v>10</v>
      </c>
      <c r="M179" s="826"/>
    </row>
    <row r="180" spans="1:13" s="1204" customFormat="1" ht="14.25" customHeight="1" x14ac:dyDescent="0.35">
      <c r="A180" s="1540"/>
      <c r="B180" s="1547"/>
      <c r="C180" s="823" t="s">
        <v>1630</v>
      </c>
      <c r="D180" s="824" t="s">
        <v>3826</v>
      </c>
      <c r="E180" s="824">
        <v>448391</v>
      </c>
      <c r="F180" s="824">
        <v>1154099</v>
      </c>
      <c r="G180" s="824" t="s">
        <v>36</v>
      </c>
      <c r="H180" s="824" t="s">
        <v>1630</v>
      </c>
      <c r="I180" s="824" t="s">
        <v>3825</v>
      </c>
      <c r="J180" s="826">
        <v>23</v>
      </c>
      <c r="K180" s="826">
        <v>10</v>
      </c>
      <c r="L180" s="826">
        <v>11</v>
      </c>
      <c r="M180" s="826"/>
    </row>
    <row r="181" spans="1:13" s="1204" customFormat="1" ht="14.25" customHeight="1" x14ac:dyDescent="0.35">
      <c r="A181" s="1540"/>
      <c r="B181" s="1547"/>
      <c r="C181" s="823" t="s">
        <v>1630</v>
      </c>
      <c r="D181" s="824" t="s">
        <v>3827</v>
      </c>
      <c r="E181" s="824">
        <v>447360</v>
      </c>
      <c r="F181" s="824">
        <v>1164091</v>
      </c>
      <c r="G181" s="824" t="s">
        <v>36</v>
      </c>
      <c r="H181" s="824" t="s">
        <v>1630</v>
      </c>
      <c r="I181" s="824" t="s">
        <v>3798</v>
      </c>
      <c r="J181" s="826">
        <v>14</v>
      </c>
      <c r="K181" s="826">
        <v>10</v>
      </c>
      <c r="L181" s="826">
        <v>10</v>
      </c>
      <c r="M181" s="826"/>
    </row>
    <row r="182" spans="1:13" s="1204" customFormat="1" ht="14.25" customHeight="1" x14ac:dyDescent="0.35">
      <c r="A182" s="1540"/>
      <c r="B182" s="1547"/>
      <c r="C182" s="823" t="s">
        <v>1630</v>
      </c>
      <c r="D182" s="824" t="s">
        <v>3828</v>
      </c>
      <c r="E182" s="824">
        <v>446170</v>
      </c>
      <c r="F182" s="824">
        <v>1167233</v>
      </c>
      <c r="G182" s="824" t="s">
        <v>36</v>
      </c>
      <c r="H182" s="824" t="s">
        <v>1630</v>
      </c>
      <c r="I182" s="824" t="s">
        <v>3795</v>
      </c>
      <c r="J182" s="826">
        <v>11</v>
      </c>
      <c r="K182" s="826">
        <v>10</v>
      </c>
      <c r="L182" s="826">
        <v>10</v>
      </c>
      <c r="M182" s="826"/>
    </row>
    <row r="183" spans="1:13" s="1204" customFormat="1" ht="14.25" customHeight="1" x14ac:dyDescent="0.35">
      <c r="A183" s="1540"/>
      <c r="B183" s="1547"/>
      <c r="C183" s="823" t="s">
        <v>1630</v>
      </c>
      <c r="D183" s="824" t="s">
        <v>3829</v>
      </c>
      <c r="E183" s="824">
        <v>472597</v>
      </c>
      <c r="F183" s="824">
        <v>1178771</v>
      </c>
      <c r="G183" s="824" t="s">
        <v>36</v>
      </c>
      <c r="H183" s="824" t="s">
        <v>1630</v>
      </c>
      <c r="I183" s="824" t="s">
        <v>3830</v>
      </c>
      <c r="J183" s="826">
        <v>15</v>
      </c>
      <c r="K183" s="826">
        <v>12</v>
      </c>
      <c r="L183" s="826">
        <v>12</v>
      </c>
      <c r="M183" s="826"/>
    </row>
    <row r="184" spans="1:13" s="1204" customFormat="1" ht="14.25" customHeight="1" x14ac:dyDescent="0.35">
      <c r="A184" s="1540"/>
      <c r="B184" s="1547"/>
      <c r="C184" s="823" t="s">
        <v>1630</v>
      </c>
      <c r="D184" s="824" t="s">
        <v>3831</v>
      </c>
      <c r="E184" s="824">
        <v>478588</v>
      </c>
      <c r="F184" s="824">
        <v>1192460</v>
      </c>
      <c r="G184" s="824" t="s">
        <v>36</v>
      </c>
      <c r="H184" s="824" t="s">
        <v>1630</v>
      </c>
      <c r="I184" s="824" t="s">
        <v>3830</v>
      </c>
      <c r="J184" s="826">
        <v>12</v>
      </c>
      <c r="K184" s="826">
        <v>10</v>
      </c>
      <c r="L184" s="826">
        <v>10</v>
      </c>
      <c r="M184" s="826"/>
    </row>
    <row r="185" spans="1:13" s="1204" customFormat="1" ht="14.25" customHeight="1" x14ac:dyDescent="0.35">
      <c r="A185" s="1540"/>
      <c r="B185" s="1548" t="s">
        <v>1634</v>
      </c>
      <c r="C185" s="831" t="s">
        <v>3832</v>
      </c>
      <c r="D185" s="832" t="s">
        <v>3833</v>
      </c>
      <c r="E185" s="836">
        <v>482052</v>
      </c>
      <c r="F185" s="836">
        <v>1128601</v>
      </c>
      <c r="G185" s="836" t="s">
        <v>37</v>
      </c>
      <c r="H185" s="836" t="s">
        <v>37</v>
      </c>
      <c r="I185" s="836" t="s">
        <v>3834</v>
      </c>
      <c r="J185" s="837"/>
      <c r="K185" s="837" t="s">
        <v>4409</v>
      </c>
      <c r="L185" s="837"/>
      <c r="M185" s="837"/>
    </row>
    <row r="186" spans="1:13" s="1204" customFormat="1" ht="14.25" customHeight="1" x14ac:dyDescent="0.35">
      <c r="A186" s="1540"/>
      <c r="B186" s="1545"/>
      <c r="C186" s="831" t="s">
        <v>3835</v>
      </c>
      <c r="D186" s="832" t="s">
        <v>3836</v>
      </c>
      <c r="E186" s="836">
        <v>479928</v>
      </c>
      <c r="F186" s="836">
        <v>1135348</v>
      </c>
      <c r="G186" s="836" t="s">
        <v>37</v>
      </c>
      <c r="H186" s="836" t="s">
        <v>37</v>
      </c>
      <c r="I186" s="836" t="s">
        <v>3834</v>
      </c>
      <c r="J186" s="837">
        <v>0</v>
      </c>
      <c r="K186" s="837">
        <v>18</v>
      </c>
      <c r="L186" s="837">
        <v>19.3</v>
      </c>
      <c r="M186" s="837">
        <v>21</v>
      </c>
    </row>
    <row r="187" spans="1:13" s="1204" customFormat="1" ht="14.25" customHeight="1" x14ac:dyDescent="0.35">
      <c r="A187" s="1540"/>
      <c r="B187" s="1545"/>
      <c r="C187" s="831" t="s">
        <v>1686</v>
      </c>
      <c r="D187" s="832" t="s">
        <v>3837</v>
      </c>
      <c r="E187" s="836">
        <v>499537</v>
      </c>
      <c r="F187" s="836">
        <v>1153320</v>
      </c>
      <c r="G187" s="836" t="s">
        <v>37</v>
      </c>
      <c r="H187" s="836" t="s">
        <v>1634</v>
      </c>
      <c r="I187" s="836" t="s">
        <v>1686</v>
      </c>
      <c r="J187" s="837" t="s">
        <v>1988</v>
      </c>
      <c r="K187" s="837">
        <v>18</v>
      </c>
      <c r="L187" s="837">
        <v>1</v>
      </c>
      <c r="M187" s="837">
        <v>0</v>
      </c>
    </row>
    <row r="188" spans="1:13" s="1204" customFormat="1" ht="14.25" customHeight="1" x14ac:dyDescent="0.35">
      <c r="A188" s="1540"/>
      <c r="B188" s="1545"/>
      <c r="C188" s="831" t="s">
        <v>1634</v>
      </c>
      <c r="D188" s="832" t="s">
        <v>3838</v>
      </c>
      <c r="E188" s="833">
        <v>498841</v>
      </c>
      <c r="F188" s="833">
        <v>1155364</v>
      </c>
      <c r="G188" s="836" t="s">
        <v>37</v>
      </c>
      <c r="H188" s="836" t="s">
        <v>1634</v>
      </c>
      <c r="I188" s="836" t="s">
        <v>1686</v>
      </c>
      <c r="J188" s="837"/>
      <c r="K188" s="837" t="s">
        <v>4409</v>
      </c>
      <c r="L188" s="837"/>
      <c r="M188" s="837"/>
    </row>
    <row r="189" spans="1:13" s="1204" customFormat="1" ht="14.25" customHeight="1" x14ac:dyDescent="0.35">
      <c r="A189" s="1540"/>
      <c r="B189" s="1545"/>
      <c r="C189" s="831" t="s">
        <v>1634</v>
      </c>
      <c r="D189" s="832" t="s">
        <v>3839</v>
      </c>
      <c r="E189" s="833">
        <v>499819</v>
      </c>
      <c r="F189" s="833">
        <v>1173656</v>
      </c>
      <c r="G189" s="836" t="s">
        <v>37</v>
      </c>
      <c r="H189" s="836" t="s">
        <v>1634</v>
      </c>
      <c r="I189" s="836" t="s">
        <v>1686</v>
      </c>
      <c r="J189" s="837"/>
      <c r="K189" s="837" t="s">
        <v>4409</v>
      </c>
      <c r="L189" s="837"/>
      <c r="M189" s="837"/>
    </row>
    <row r="190" spans="1:13" s="1204" customFormat="1" ht="14.25" customHeight="1" x14ac:dyDescent="0.35">
      <c r="A190" s="1540"/>
      <c r="B190" s="1545"/>
      <c r="C190" s="831" t="s">
        <v>1632</v>
      </c>
      <c r="D190" s="832" t="s">
        <v>3840</v>
      </c>
      <c r="E190" s="838">
        <v>493786</v>
      </c>
      <c r="F190" s="838">
        <v>1173389</v>
      </c>
      <c r="G190" s="836" t="s">
        <v>37</v>
      </c>
      <c r="H190" s="836" t="s">
        <v>1634</v>
      </c>
      <c r="I190" s="836" t="s">
        <v>1686</v>
      </c>
      <c r="J190" s="837" t="s">
        <v>1988</v>
      </c>
      <c r="K190" s="837">
        <v>18</v>
      </c>
      <c r="L190" s="837">
        <v>1</v>
      </c>
      <c r="M190" s="837">
        <v>6</v>
      </c>
    </row>
    <row r="191" spans="1:13" s="1204" customFormat="1" ht="14.25" customHeight="1" x14ac:dyDescent="0.35">
      <c r="A191" s="1540"/>
      <c r="B191" s="1549" t="s">
        <v>3841</v>
      </c>
      <c r="C191" s="810" t="s">
        <v>3841</v>
      </c>
      <c r="D191" s="808" t="s">
        <v>3842</v>
      </c>
      <c r="E191" s="808">
        <v>482592</v>
      </c>
      <c r="F191" s="808">
        <v>1175164</v>
      </c>
      <c r="G191" s="808" t="s">
        <v>37</v>
      </c>
      <c r="H191" s="808" t="s">
        <v>1634</v>
      </c>
      <c r="I191" s="808" t="s">
        <v>3841</v>
      </c>
      <c r="J191" s="809">
        <v>30</v>
      </c>
      <c r="K191" s="809">
        <v>30</v>
      </c>
      <c r="L191" s="809">
        <v>62</v>
      </c>
      <c r="M191" s="809">
        <v>30</v>
      </c>
    </row>
    <row r="192" spans="1:13" s="1204" customFormat="1" ht="14.25" customHeight="1" x14ac:dyDescent="0.35">
      <c r="A192" s="1540"/>
      <c r="B192" s="1547"/>
      <c r="C192" s="810" t="s">
        <v>3841</v>
      </c>
      <c r="D192" s="808" t="s">
        <v>3843</v>
      </c>
      <c r="E192" s="808">
        <v>489977</v>
      </c>
      <c r="F192" s="808">
        <v>1190025</v>
      </c>
      <c r="G192" s="808" t="s">
        <v>37</v>
      </c>
      <c r="H192" s="808" t="s">
        <v>1634</v>
      </c>
      <c r="I192" s="808" t="s">
        <v>3841</v>
      </c>
      <c r="J192" s="809">
        <v>30</v>
      </c>
      <c r="K192" s="809">
        <v>37</v>
      </c>
      <c r="L192" s="809">
        <v>30</v>
      </c>
      <c r="M192" s="809">
        <v>30</v>
      </c>
    </row>
    <row r="193" spans="1:13" s="733" customFormat="1" ht="14.25" customHeight="1" x14ac:dyDescent="0.35">
      <c r="A193" s="1540"/>
      <c r="B193" s="1550" t="s">
        <v>3329</v>
      </c>
      <c r="C193" s="839" t="s">
        <v>1633</v>
      </c>
      <c r="D193" s="840" t="s">
        <v>3844</v>
      </c>
      <c r="E193" s="840">
        <v>505845</v>
      </c>
      <c r="F193" s="840">
        <v>1121951</v>
      </c>
      <c r="G193" s="840" t="s">
        <v>1676</v>
      </c>
      <c r="H193" s="840" t="s">
        <v>3845</v>
      </c>
      <c r="I193" s="840" t="s">
        <v>3445</v>
      </c>
      <c r="J193" s="841"/>
      <c r="K193" s="841"/>
      <c r="L193" s="841"/>
      <c r="M193" s="841"/>
    </row>
    <row r="194" spans="1:13" s="733" customFormat="1" ht="14.25" customHeight="1" x14ac:dyDescent="0.35">
      <c r="A194" s="1540"/>
      <c r="B194" s="1550"/>
      <c r="C194" s="839" t="s">
        <v>3846</v>
      </c>
      <c r="D194" s="840" t="s">
        <v>3847</v>
      </c>
      <c r="E194" s="840">
        <v>521342</v>
      </c>
      <c r="F194" s="840">
        <v>1123861</v>
      </c>
      <c r="G194" s="840" t="s">
        <v>3294</v>
      </c>
      <c r="H194" s="840" t="s">
        <v>3359</v>
      </c>
      <c r="I194" s="840" t="s">
        <v>3360</v>
      </c>
      <c r="J194" s="841">
        <v>40</v>
      </c>
      <c r="K194" s="841">
        <v>16</v>
      </c>
      <c r="L194" s="841">
        <v>10</v>
      </c>
      <c r="M194" s="841">
        <v>10</v>
      </c>
    </row>
    <row r="195" spans="1:13" s="733" customFormat="1" ht="14.25" customHeight="1" x14ac:dyDescent="0.35">
      <c r="A195" s="1540"/>
      <c r="B195" s="1550"/>
      <c r="C195" s="839" t="s">
        <v>1633</v>
      </c>
      <c r="D195" s="840" t="s">
        <v>3848</v>
      </c>
      <c r="E195" s="840">
        <v>501187</v>
      </c>
      <c r="F195" s="840">
        <v>1156754</v>
      </c>
      <c r="G195" s="840" t="s">
        <v>37</v>
      </c>
      <c r="H195" s="840" t="s">
        <v>1634</v>
      </c>
      <c r="I195" s="840" t="s">
        <v>1686</v>
      </c>
      <c r="J195" s="841">
        <v>16</v>
      </c>
      <c r="K195" s="841">
        <v>10</v>
      </c>
      <c r="L195" s="841">
        <v>10</v>
      </c>
      <c r="M195" s="841">
        <v>10</v>
      </c>
    </row>
    <row r="196" spans="1:13" s="733" customFormat="1" ht="14.25" customHeight="1" x14ac:dyDescent="0.35">
      <c r="A196" s="1540"/>
      <c r="B196" s="1550"/>
      <c r="C196" s="839" t="s">
        <v>3329</v>
      </c>
      <c r="D196" s="840" t="s">
        <v>3849</v>
      </c>
      <c r="E196" s="840">
        <v>515850</v>
      </c>
      <c r="F196" s="840">
        <v>1145812</v>
      </c>
      <c r="G196" s="840" t="s">
        <v>37</v>
      </c>
      <c r="H196" s="840" t="s">
        <v>1634</v>
      </c>
      <c r="I196" s="840" t="s">
        <v>3850</v>
      </c>
      <c r="J196" s="841">
        <v>10</v>
      </c>
      <c r="K196" s="841">
        <v>10</v>
      </c>
      <c r="L196" s="841">
        <v>10</v>
      </c>
      <c r="M196" s="841">
        <v>10</v>
      </c>
    </row>
    <row r="197" spans="1:13" s="733" customFormat="1" ht="14.25" customHeight="1" x14ac:dyDescent="0.35">
      <c r="A197" s="1540"/>
      <c r="B197" s="1550"/>
      <c r="C197" s="839" t="s">
        <v>1633</v>
      </c>
      <c r="D197" s="840" t="s">
        <v>3851</v>
      </c>
      <c r="E197" s="840">
        <v>511157</v>
      </c>
      <c r="F197" s="840">
        <v>1147119</v>
      </c>
      <c r="G197" s="840" t="s">
        <v>3294</v>
      </c>
      <c r="H197" s="840" t="s">
        <v>3359</v>
      </c>
      <c r="I197" s="840" t="s">
        <v>3852</v>
      </c>
      <c r="J197" s="841">
        <v>16</v>
      </c>
      <c r="K197" s="841">
        <v>10</v>
      </c>
      <c r="L197" s="841">
        <v>12</v>
      </c>
      <c r="M197" s="841">
        <v>10</v>
      </c>
    </row>
    <row r="198" spans="1:13" s="1204" customFormat="1" ht="14.25" customHeight="1" x14ac:dyDescent="0.35">
      <c r="A198" s="13"/>
      <c r="B198" s="1552" t="s">
        <v>4267</v>
      </c>
      <c r="C198" s="1552"/>
      <c r="D198" s="1552"/>
      <c r="E198" s="1552"/>
      <c r="F198" s="1552"/>
      <c r="G198" s="1552"/>
      <c r="H198" s="1552"/>
      <c r="I198" s="1552"/>
      <c r="J198" s="1552"/>
      <c r="K198" s="1552"/>
      <c r="L198" s="1552"/>
      <c r="M198" s="1552"/>
    </row>
    <row r="199" spans="1:13" s="1204" customFormat="1" ht="14.25" customHeight="1" x14ac:dyDescent="0.35">
      <c r="A199" s="13"/>
      <c r="B199" s="768"/>
      <c r="C199" s="1553" t="s">
        <v>104</v>
      </c>
      <c r="D199" s="1553" t="s">
        <v>105</v>
      </c>
      <c r="E199" s="1555" t="s">
        <v>106</v>
      </c>
      <c r="F199" s="1555"/>
      <c r="G199" s="1555"/>
      <c r="H199" s="1555"/>
      <c r="I199" s="1555"/>
      <c r="J199" s="1607" t="s">
        <v>3475</v>
      </c>
      <c r="K199" s="1607"/>
      <c r="L199" s="1607"/>
      <c r="M199" s="1607"/>
    </row>
    <row r="200" spans="1:13" s="1204" customFormat="1" ht="14.25" customHeight="1" x14ac:dyDescent="0.35">
      <c r="A200" s="749"/>
      <c r="B200" s="1556" t="s">
        <v>113</v>
      </c>
      <c r="C200" s="1553"/>
      <c r="D200" s="1553"/>
      <c r="E200" s="1202" t="s">
        <v>114</v>
      </c>
      <c r="F200" s="1202" t="s">
        <v>115</v>
      </c>
      <c r="G200" s="1558" t="s">
        <v>39</v>
      </c>
      <c r="H200" s="1558" t="s">
        <v>64</v>
      </c>
      <c r="I200" s="1558" t="s">
        <v>116</v>
      </c>
      <c r="J200" s="1202" t="s">
        <v>1706</v>
      </c>
      <c r="K200" s="1202" t="s">
        <v>1706</v>
      </c>
      <c r="L200" s="1202" t="s">
        <v>1706</v>
      </c>
      <c r="M200" s="1202" t="s">
        <v>1706</v>
      </c>
    </row>
    <row r="201" spans="1:13" s="1204" customFormat="1" ht="14.25" customHeight="1" x14ac:dyDescent="0.35">
      <c r="A201" s="13"/>
      <c r="B201" s="1557"/>
      <c r="C201" s="1554"/>
      <c r="D201" s="1554"/>
      <c r="E201" s="1202" t="s">
        <v>134</v>
      </c>
      <c r="F201" s="1202" t="s">
        <v>134</v>
      </c>
      <c r="G201" s="1554"/>
      <c r="H201" s="1554"/>
      <c r="I201" s="1554"/>
      <c r="J201" s="1200" t="s">
        <v>4268</v>
      </c>
      <c r="K201" s="1200" t="s">
        <v>4269</v>
      </c>
      <c r="L201" s="1200" t="s">
        <v>4270</v>
      </c>
      <c r="M201" s="1200" t="s">
        <v>4271</v>
      </c>
    </row>
    <row r="202" spans="1:13" s="1204" customFormat="1" ht="14.25" customHeight="1" x14ac:dyDescent="0.35">
      <c r="A202" s="1604" t="s">
        <v>4272</v>
      </c>
      <c r="B202" s="1574" t="s">
        <v>4273</v>
      </c>
      <c r="C202" s="1210" t="s">
        <v>4274</v>
      </c>
      <c r="D202" s="1210" t="s">
        <v>4275</v>
      </c>
      <c r="E202" s="1211">
        <v>540780</v>
      </c>
      <c r="F202" s="1211">
        <v>963406</v>
      </c>
      <c r="G202" s="1210" t="s">
        <v>38</v>
      </c>
      <c r="H202" s="1210" t="s">
        <v>66</v>
      </c>
      <c r="I202" s="1210" t="s">
        <v>4276</v>
      </c>
      <c r="J202" s="1211">
        <v>10</v>
      </c>
      <c r="K202" s="1211">
        <v>10</v>
      </c>
      <c r="L202" s="1211">
        <v>23.2</v>
      </c>
      <c r="M202" s="1211">
        <v>10</v>
      </c>
    </row>
    <row r="203" spans="1:13" s="1204" customFormat="1" ht="14.25" customHeight="1" x14ac:dyDescent="0.35">
      <c r="A203" s="1604"/>
      <c r="B203" s="1575"/>
      <c r="C203" s="1210" t="s">
        <v>4277</v>
      </c>
      <c r="D203" s="1210" t="s">
        <v>4278</v>
      </c>
      <c r="E203" s="1211">
        <v>540031</v>
      </c>
      <c r="F203" s="1211">
        <v>963224</v>
      </c>
      <c r="G203" s="1210" t="s">
        <v>38</v>
      </c>
      <c r="H203" s="1210" t="s">
        <v>66</v>
      </c>
      <c r="I203" s="1210" t="s">
        <v>4276</v>
      </c>
      <c r="J203" s="1211">
        <v>10</v>
      </c>
      <c r="K203" s="1211">
        <v>10</v>
      </c>
      <c r="L203" s="1211">
        <v>10</v>
      </c>
      <c r="M203" s="1211">
        <v>10</v>
      </c>
    </row>
    <row r="204" spans="1:13" s="1204" customFormat="1" ht="14.25" customHeight="1" x14ac:dyDescent="0.35">
      <c r="A204" s="1604"/>
      <c r="B204" s="1575"/>
      <c r="C204" s="1210" t="s">
        <v>4279</v>
      </c>
      <c r="D204" s="1210" t="s">
        <v>4280</v>
      </c>
      <c r="E204" s="1211">
        <v>537199</v>
      </c>
      <c r="F204" s="1211">
        <v>960976</v>
      </c>
      <c r="G204" s="1210" t="s">
        <v>38</v>
      </c>
      <c r="H204" s="1210" t="s">
        <v>66</v>
      </c>
      <c r="I204" s="1210" t="s">
        <v>4276</v>
      </c>
      <c r="J204" s="1211">
        <v>10</v>
      </c>
      <c r="K204" s="1211">
        <v>10</v>
      </c>
      <c r="L204" s="1211">
        <v>21</v>
      </c>
      <c r="M204" s="1211">
        <v>10</v>
      </c>
    </row>
    <row r="205" spans="1:13" s="1204" customFormat="1" ht="14.25" customHeight="1" x14ac:dyDescent="0.35">
      <c r="A205" s="1604"/>
      <c r="B205" s="1575"/>
      <c r="C205" s="1210" t="s">
        <v>4281</v>
      </c>
      <c r="D205" s="1210" t="s">
        <v>4282</v>
      </c>
      <c r="E205" s="1211">
        <v>556454</v>
      </c>
      <c r="F205" s="1211">
        <v>952686</v>
      </c>
      <c r="G205" s="1210" t="s">
        <v>38</v>
      </c>
      <c r="H205" s="1210" t="s">
        <v>4283</v>
      </c>
      <c r="I205" s="1210" t="s">
        <v>4284</v>
      </c>
      <c r="J205" s="1211"/>
      <c r="K205" s="1211"/>
      <c r="L205" s="1211"/>
      <c r="M205" s="1211"/>
    </row>
    <row r="206" spans="1:13" s="1204" customFormat="1" ht="14.25" customHeight="1" x14ac:dyDescent="0.35">
      <c r="A206" s="1604"/>
      <c r="B206" s="1575"/>
      <c r="C206" s="1210" t="s">
        <v>4281</v>
      </c>
      <c r="D206" s="1210" t="s">
        <v>4285</v>
      </c>
      <c r="E206" s="1211">
        <v>557699</v>
      </c>
      <c r="F206" s="1211">
        <v>960827</v>
      </c>
      <c r="G206" s="1210" t="s">
        <v>38</v>
      </c>
      <c r="H206" s="1210" t="s">
        <v>4283</v>
      </c>
      <c r="I206" s="1210" t="s">
        <v>4284</v>
      </c>
      <c r="J206" s="1211">
        <v>10</v>
      </c>
      <c r="K206" s="1211">
        <v>10</v>
      </c>
      <c r="L206" s="1211">
        <v>10</v>
      </c>
      <c r="M206" s="1211">
        <v>10</v>
      </c>
    </row>
    <row r="207" spans="1:13" s="1204" customFormat="1" ht="14.25" customHeight="1" x14ac:dyDescent="0.35">
      <c r="A207" s="1604"/>
      <c r="B207" s="1575"/>
      <c r="C207" s="1210" t="s">
        <v>4286</v>
      </c>
      <c r="D207" s="1210" t="s">
        <v>4287</v>
      </c>
      <c r="E207" s="1211">
        <v>565955</v>
      </c>
      <c r="F207" s="1211">
        <v>942456</v>
      </c>
      <c r="G207" s="1210" t="s">
        <v>38</v>
      </c>
      <c r="H207" s="1210" t="s">
        <v>4283</v>
      </c>
      <c r="I207" s="1210" t="s">
        <v>4284</v>
      </c>
      <c r="J207" s="1211">
        <v>10</v>
      </c>
      <c r="K207" s="1211">
        <v>10</v>
      </c>
      <c r="L207" s="1211">
        <v>10</v>
      </c>
      <c r="M207" s="1211">
        <v>10</v>
      </c>
    </row>
    <row r="208" spans="1:13" s="1204" customFormat="1" ht="14.25" customHeight="1" x14ac:dyDescent="0.35">
      <c r="A208" s="1604"/>
      <c r="B208" s="1575"/>
      <c r="C208" s="1210" t="s">
        <v>4286</v>
      </c>
      <c r="D208" s="1210" t="s">
        <v>4288</v>
      </c>
      <c r="E208" s="1211">
        <v>573396</v>
      </c>
      <c r="F208" s="1211">
        <v>945256</v>
      </c>
      <c r="G208" s="1210" t="s">
        <v>38</v>
      </c>
      <c r="H208" s="1210" t="s">
        <v>4283</v>
      </c>
      <c r="I208" s="1210" t="s">
        <v>4284</v>
      </c>
      <c r="J208" s="1211">
        <v>10</v>
      </c>
      <c r="K208" s="1211">
        <v>10</v>
      </c>
      <c r="L208" s="1211">
        <v>10</v>
      </c>
      <c r="M208" s="1211">
        <v>10</v>
      </c>
    </row>
    <row r="209" spans="1:13" s="1204" customFormat="1" ht="14.25" customHeight="1" x14ac:dyDescent="0.35">
      <c r="A209" s="1604"/>
      <c r="B209" s="1575"/>
      <c r="C209" s="1210" t="s">
        <v>4289</v>
      </c>
      <c r="D209" s="1210" t="s">
        <v>4290</v>
      </c>
      <c r="E209" s="1211">
        <v>576705</v>
      </c>
      <c r="F209" s="1211">
        <v>943931</v>
      </c>
      <c r="G209" s="1210" t="s">
        <v>38</v>
      </c>
      <c r="H209" s="1210" t="s">
        <v>4283</v>
      </c>
      <c r="I209" s="1210" t="s">
        <v>4284</v>
      </c>
      <c r="J209" s="1211"/>
      <c r="K209" s="1211"/>
      <c r="L209" s="1211"/>
      <c r="M209" s="1211">
        <v>10</v>
      </c>
    </row>
    <row r="210" spans="1:13" s="1204" customFormat="1" ht="14.25" customHeight="1" x14ac:dyDescent="0.35">
      <c r="A210" s="1604"/>
      <c r="B210" s="1575"/>
      <c r="C210" s="1210" t="s">
        <v>4291</v>
      </c>
      <c r="D210" s="1210" t="s">
        <v>4292</v>
      </c>
      <c r="E210" s="1211">
        <v>561638.5</v>
      </c>
      <c r="F210" s="1211">
        <v>978793.43</v>
      </c>
      <c r="G210" s="1210" t="s">
        <v>38</v>
      </c>
      <c r="H210" s="1210" t="s">
        <v>66</v>
      </c>
      <c r="I210" s="1210" t="s">
        <v>4276</v>
      </c>
      <c r="J210" s="1211">
        <v>175.3</v>
      </c>
      <c r="K210" s="1211"/>
      <c r="L210" s="1211"/>
      <c r="M210" s="1211"/>
    </row>
    <row r="211" spans="1:13" s="1204" customFormat="1" ht="14.25" customHeight="1" x14ac:dyDescent="0.35">
      <c r="A211" s="1604"/>
      <c r="B211" s="1575"/>
      <c r="C211" s="1210" t="s">
        <v>4291</v>
      </c>
      <c r="D211" s="1210" t="s">
        <v>4293</v>
      </c>
      <c r="E211" s="1211">
        <v>574425.84</v>
      </c>
      <c r="F211" s="1211">
        <v>973585.82</v>
      </c>
      <c r="G211" s="1210" t="s">
        <v>38</v>
      </c>
      <c r="H211" s="1210" t="s">
        <v>66</v>
      </c>
      <c r="I211" s="1210" t="s">
        <v>4276</v>
      </c>
      <c r="J211" s="1211">
        <v>187.7</v>
      </c>
      <c r="K211" s="1211"/>
      <c r="L211" s="1211"/>
      <c r="M211" s="1211"/>
    </row>
    <row r="212" spans="1:13" s="1204" customFormat="1" ht="14.25" customHeight="1" x14ac:dyDescent="0.35">
      <c r="A212" s="1604"/>
      <c r="B212" s="1576" t="s">
        <v>4216</v>
      </c>
      <c r="C212" s="1212" t="s">
        <v>4294</v>
      </c>
      <c r="D212" s="1213" t="s">
        <v>4295</v>
      </c>
      <c r="E212" s="1213">
        <v>583319.21</v>
      </c>
      <c r="F212" s="1214">
        <v>970837.56</v>
      </c>
      <c r="G212" s="1213" t="s">
        <v>38</v>
      </c>
      <c r="H212" s="1213" t="s">
        <v>66</v>
      </c>
      <c r="I212" s="1213" t="s">
        <v>4294</v>
      </c>
      <c r="J212" s="1214" t="s">
        <v>1971</v>
      </c>
      <c r="K212" s="1214"/>
      <c r="L212" s="1214"/>
      <c r="M212" s="1214"/>
    </row>
    <row r="213" spans="1:13" s="1204" customFormat="1" ht="14.25" customHeight="1" x14ac:dyDescent="0.35">
      <c r="A213" s="1604"/>
      <c r="B213" s="1576"/>
      <c r="C213" s="1212" t="s">
        <v>4294</v>
      </c>
      <c r="D213" s="1213" t="s">
        <v>4296</v>
      </c>
      <c r="E213" s="1213">
        <v>603913.51</v>
      </c>
      <c r="F213" s="1214">
        <v>958332.51</v>
      </c>
      <c r="G213" s="1213" t="s">
        <v>38</v>
      </c>
      <c r="H213" s="1213" t="s">
        <v>66</v>
      </c>
      <c r="I213" s="1213" t="s">
        <v>4294</v>
      </c>
      <c r="J213" s="1214">
        <v>34</v>
      </c>
      <c r="K213" s="1214"/>
      <c r="L213" s="1214"/>
      <c r="M213" s="1214"/>
    </row>
    <row r="214" spans="1:13" s="1204" customFormat="1" ht="14.25" customHeight="1" x14ac:dyDescent="0.35">
      <c r="A214" s="1604"/>
      <c r="B214" s="1576"/>
      <c r="C214" s="1212" t="s">
        <v>4297</v>
      </c>
      <c r="D214" s="1213" t="s">
        <v>4298</v>
      </c>
      <c r="E214" s="1213">
        <v>593881.96</v>
      </c>
      <c r="F214" s="1214">
        <v>958299.35</v>
      </c>
      <c r="G214" s="1213" t="s">
        <v>38</v>
      </c>
      <c r="H214" s="1213" t="s">
        <v>4283</v>
      </c>
      <c r="I214" s="1213" t="s">
        <v>4283</v>
      </c>
      <c r="J214" s="1214">
        <v>68</v>
      </c>
      <c r="K214" s="1214"/>
      <c r="L214" s="1214"/>
      <c r="M214" s="1214"/>
    </row>
    <row r="215" spans="1:13" s="1204" customFormat="1" ht="14.25" customHeight="1" x14ac:dyDescent="0.35">
      <c r="A215" s="1604"/>
      <c r="B215" s="1576"/>
      <c r="C215" s="1212" t="s">
        <v>4299</v>
      </c>
      <c r="D215" s="1213" t="s">
        <v>4300</v>
      </c>
      <c r="E215" s="1213">
        <v>602048.97</v>
      </c>
      <c r="F215" s="1214">
        <v>956133</v>
      </c>
      <c r="G215" s="1213" t="s">
        <v>38</v>
      </c>
      <c r="H215" s="1213" t="s">
        <v>4283</v>
      </c>
      <c r="I215" s="1213" t="s">
        <v>4283</v>
      </c>
      <c r="J215" s="1214">
        <v>240.8</v>
      </c>
      <c r="K215" s="1214"/>
      <c r="L215" s="1214"/>
      <c r="M215" s="1214"/>
    </row>
    <row r="216" spans="1:13" s="1204" customFormat="1" ht="14.25" customHeight="1" x14ac:dyDescent="0.35">
      <c r="A216" s="1604"/>
      <c r="B216" s="1576"/>
      <c r="C216" s="1212" t="s">
        <v>4301</v>
      </c>
      <c r="D216" s="1213" t="s">
        <v>4302</v>
      </c>
      <c r="E216" s="1213">
        <v>616296.19999999995</v>
      </c>
      <c r="F216" s="1214">
        <v>955585.48</v>
      </c>
      <c r="G216" s="1213" t="s">
        <v>38</v>
      </c>
      <c r="H216" s="1213" t="s">
        <v>4301</v>
      </c>
      <c r="I216" s="1213" t="s">
        <v>4303</v>
      </c>
      <c r="J216" s="1214">
        <v>228.6</v>
      </c>
      <c r="K216" s="1214"/>
      <c r="L216" s="1214"/>
      <c r="M216" s="1214"/>
    </row>
    <row r="217" spans="1:13" s="1204" customFormat="1" ht="14.25" customHeight="1" x14ac:dyDescent="0.35">
      <c r="A217" s="1604"/>
      <c r="B217" s="1576"/>
      <c r="C217" s="1212" t="s">
        <v>4304</v>
      </c>
      <c r="D217" s="1213" t="s">
        <v>4305</v>
      </c>
      <c r="E217" s="1213">
        <v>620864.78</v>
      </c>
      <c r="F217" s="1214">
        <v>951524.78</v>
      </c>
      <c r="G217" s="1213" t="s">
        <v>38</v>
      </c>
      <c r="H217" s="1213" t="s">
        <v>4301</v>
      </c>
      <c r="I217" s="1213" t="s">
        <v>4306</v>
      </c>
      <c r="J217" s="1214">
        <v>165.5</v>
      </c>
      <c r="K217" s="1214"/>
      <c r="L217" s="1214"/>
      <c r="M217" s="1214"/>
    </row>
    <row r="218" spans="1:13" s="1204" customFormat="1" ht="14.25" customHeight="1" x14ac:dyDescent="0.35">
      <c r="A218" s="1604"/>
      <c r="B218" s="1577" t="s">
        <v>1612</v>
      </c>
      <c r="C218" s="1215" t="s">
        <v>4307</v>
      </c>
      <c r="D218" s="1215" t="s">
        <v>4308</v>
      </c>
      <c r="E218" s="1216">
        <v>532996</v>
      </c>
      <c r="F218" s="1216">
        <v>1041620</v>
      </c>
      <c r="G218" s="1215" t="s">
        <v>35</v>
      </c>
      <c r="H218" s="1215" t="s">
        <v>209</v>
      </c>
      <c r="I218" s="1215" t="s">
        <v>4309</v>
      </c>
      <c r="J218" s="1220" t="s">
        <v>4409</v>
      </c>
      <c r="K218" s="1220" t="s">
        <v>4409</v>
      </c>
      <c r="L218" s="1220" t="s">
        <v>4409</v>
      </c>
      <c r="M218" s="1220" t="s">
        <v>4409</v>
      </c>
    </row>
    <row r="219" spans="1:13" s="1204" customFormat="1" ht="14.25" customHeight="1" x14ac:dyDescent="0.35">
      <c r="A219" s="1604"/>
      <c r="B219" s="1577"/>
      <c r="C219" s="1215" t="s">
        <v>4310</v>
      </c>
      <c r="D219" s="1215" t="s">
        <v>4311</v>
      </c>
      <c r="E219" s="1216">
        <v>530449</v>
      </c>
      <c r="F219" s="1216">
        <v>1034120</v>
      </c>
      <c r="G219" s="1215" t="s">
        <v>35</v>
      </c>
      <c r="H219" s="1215" t="s">
        <v>209</v>
      </c>
      <c r="I219" s="1215" t="s">
        <v>4312</v>
      </c>
      <c r="J219" s="1220">
        <v>6.3</v>
      </c>
      <c r="K219" s="1220">
        <v>6.3</v>
      </c>
      <c r="L219" s="1220">
        <v>6.3</v>
      </c>
      <c r="M219" s="1220">
        <v>49.2</v>
      </c>
    </row>
    <row r="220" spans="1:13" s="1204" customFormat="1" ht="14.25" customHeight="1" x14ac:dyDescent="0.35">
      <c r="A220" s="1604"/>
      <c r="B220" s="1577"/>
      <c r="C220" s="1215" t="s">
        <v>4313</v>
      </c>
      <c r="D220" s="1215" t="s">
        <v>4314</v>
      </c>
      <c r="E220" s="1216">
        <v>530356</v>
      </c>
      <c r="F220" s="1216">
        <v>1031640</v>
      </c>
      <c r="G220" s="1215" t="s">
        <v>35</v>
      </c>
      <c r="H220" s="1215" t="s">
        <v>209</v>
      </c>
      <c r="I220" s="1215" t="s">
        <v>4312</v>
      </c>
      <c r="J220" s="1220">
        <v>6.3</v>
      </c>
      <c r="K220" s="1220">
        <v>6.3</v>
      </c>
      <c r="L220" s="1220">
        <v>6.3</v>
      </c>
      <c r="M220" s="1220">
        <v>48.53</v>
      </c>
    </row>
    <row r="221" spans="1:13" s="1204" customFormat="1" ht="14.25" customHeight="1" x14ac:dyDescent="0.35">
      <c r="A221" s="1604"/>
      <c r="B221" s="1577"/>
      <c r="C221" s="1215" t="s">
        <v>4315</v>
      </c>
      <c r="D221" s="1215" t="s">
        <v>4316</v>
      </c>
      <c r="E221" s="1216">
        <v>540450</v>
      </c>
      <c r="F221" s="1216">
        <v>1024550</v>
      </c>
      <c r="G221" s="1215" t="s">
        <v>35</v>
      </c>
      <c r="H221" s="1215" t="s">
        <v>209</v>
      </c>
      <c r="I221" s="1215" t="s">
        <v>4312</v>
      </c>
      <c r="J221" s="1220">
        <v>103.3</v>
      </c>
      <c r="K221" s="1220">
        <v>19.399999999999999</v>
      </c>
      <c r="L221" s="1220">
        <v>6.3</v>
      </c>
      <c r="M221" s="1220">
        <v>43.57</v>
      </c>
    </row>
    <row r="222" spans="1:13" s="1204" customFormat="1" ht="14.25" customHeight="1" x14ac:dyDescent="0.35">
      <c r="A222" s="1604"/>
      <c r="B222" s="1577"/>
      <c r="C222" s="1215" t="s">
        <v>4317</v>
      </c>
      <c r="D222" s="1215" t="s">
        <v>4318</v>
      </c>
      <c r="E222" s="1216">
        <v>560402</v>
      </c>
      <c r="F222" s="1216">
        <v>1018153</v>
      </c>
      <c r="G222" s="1215" t="s">
        <v>38</v>
      </c>
      <c r="H222" s="1215" t="s">
        <v>4319</v>
      </c>
      <c r="I222" s="1215" t="s">
        <v>4317</v>
      </c>
      <c r="J222" s="1220">
        <v>104.5</v>
      </c>
      <c r="K222" s="1220">
        <v>19.399999999999999</v>
      </c>
      <c r="L222" s="1220" t="s">
        <v>4409</v>
      </c>
      <c r="M222" s="1220" t="s">
        <v>4409</v>
      </c>
    </row>
    <row r="223" spans="1:13" s="1204" customFormat="1" ht="14.25" customHeight="1" x14ac:dyDescent="0.35">
      <c r="A223" s="1604"/>
      <c r="B223" s="1577"/>
      <c r="C223" s="1215" t="s">
        <v>4317</v>
      </c>
      <c r="D223" s="1215" t="s">
        <v>4320</v>
      </c>
      <c r="E223" s="1216">
        <v>563052</v>
      </c>
      <c r="F223" s="1216">
        <v>1014805</v>
      </c>
      <c r="G223" s="1215" t="s">
        <v>38</v>
      </c>
      <c r="H223" s="1215" t="s">
        <v>4319</v>
      </c>
      <c r="I223" s="1215" t="s">
        <v>4317</v>
      </c>
      <c r="J223" s="1220">
        <v>111.7</v>
      </c>
      <c r="K223" s="1220">
        <v>19.399999999999999</v>
      </c>
      <c r="L223" s="1220">
        <v>19.399999999999999</v>
      </c>
      <c r="M223" s="1220">
        <v>43.47</v>
      </c>
    </row>
    <row r="224" spans="1:13" s="1204" customFormat="1" ht="14.25" customHeight="1" x14ac:dyDescent="0.35">
      <c r="A224" s="1604"/>
      <c r="B224" s="1577"/>
      <c r="C224" s="1215" t="s">
        <v>1613</v>
      </c>
      <c r="D224" s="1215" t="s">
        <v>4321</v>
      </c>
      <c r="E224" s="1216">
        <v>606327</v>
      </c>
      <c r="F224" s="1216">
        <v>984614</v>
      </c>
      <c r="G224" s="1215" t="s">
        <v>38</v>
      </c>
      <c r="H224" s="1215" t="s">
        <v>1613</v>
      </c>
      <c r="I224" s="1215" t="s">
        <v>4322</v>
      </c>
      <c r="J224" s="1220">
        <v>112.3</v>
      </c>
      <c r="K224" s="1220">
        <v>19.399999999999999</v>
      </c>
      <c r="L224" s="1220">
        <v>19.399999999999999</v>
      </c>
      <c r="M224" s="1220">
        <v>43.73</v>
      </c>
    </row>
    <row r="225" spans="1:13" s="1204" customFormat="1" ht="14.25" customHeight="1" x14ac:dyDescent="0.35">
      <c r="A225" s="1604"/>
      <c r="B225" s="1577"/>
      <c r="C225" s="1215" t="s">
        <v>1613</v>
      </c>
      <c r="D225" s="1215" t="s">
        <v>4323</v>
      </c>
      <c r="E225" s="1216">
        <v>589428</v>
      </c>
      <c r="F225" s="1216">
        <v>995105</v>
      </c>
      <c r="G225" s="1215" t="s">
        <v>38</v>
      </c>
      <c r="H225" s="1215" t="s">
        <v>1613</v>
      </c>
      <c r="I225" s="1215" t="s">
        <v>4322</v>
      </c>
      <c r="J225" s="1220">
        <v>6.3</v>
      </c>
      <c r="K225" s="1220" t="s">
        <v>4409</v>
      </c>
      <c r="L225" s="1220">
        <v>19.399999999999999</v>
      </c>
      <c r="M225" s="1220">
        <v>44.07</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2" t="s">
        <v>3451</v>
      </c>
      <c r="B227" s="1602"/>
      <c r="C227" s="1196" t="s">
        <v>3450</v>
      </c>
    </row>
    <row r="228" spans="1:13" s="1204" customFormat="1" ht="14.25" customHeight="1" x14ac:dyDescent="0.35">
      <c r="A228" s="1603" t="s">
        <v>3452</v>
      </c>
      <c r="B228" s="1603"/>
      <c r="C228" s="1197" t="s">
        <v>1988</v>
      </c>
    </row>
    <row r="229" spans="1:13" s="1204" customFormat="1" ht="14.25" customHeight="1" x14ac:dyDescent="0.35">
      <c r="A229" s="1603" t="s">
        <v>3454</v>
      </c>
      <c r="B229" s="1603"/>
      <c r="C229" s="1197" t="s">
        <v>3453</v>
      </c>
    </row>
    <row r="230" spans="1:13" s="1204" customFormat="1" ht="22.5" customHeight="1" x14ac:dyDescent="0.35">
      <c r="A230" s="1582" t="s">
        <v>3455</v>
      </c>
      <c r="B230" s="1582"/>
      <c r="C230" s="685" t="s">
        <v>3258</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sheetData>
  <mergeCells count="86">
    <mergeCell ref="A228:B228"/>
    <mergeCell ref="A229:B229"/>
    <mergeCell ref="A230:B230"/>
    <mergeCell ref="A202:A225"/>
    <mergeCell ref="B202:B211"/>
    <mergeCell ref="B212:B217"/>
    <mergeCell ref="B218:B225"/>
    <mergeCell ref="A227:B227"/>
    <mergeCell ref="B198:M198"/>
    <mergeCell ref="C199:C201"/>
    <mergeCell ref="D199:D201"/>
    <mergeCell ref="E199:I199"/>
    <mergeCell ref="J199:M199"/>
    <mergeCell ref="B200:B201"/>
    <mergeCell ref="G200:G201"/>
    <mergeCell ref="H200:H201"/>
    <mergeCell ref="I200:I201"/>
    <mergeCell ref="A168:A197"/>
    <mergeCell ref="B168:B173"/>
    <mergeCell ref="B174:B178"/>
    <mergeCell ref="B179:B184"/>
    <mergeCell ref="B185:B190"/>
    <mergeCell ref="B191:B192"/>
    <mergeCell ref="B193:B197"/>
    <mergeCell ref="B164:M164"/>
    <mergeCell ref="C165:C167"/>
    <mergeCell ref="D165:D167"/>
    <mergeCell ref="E165:I165"/>
    <mergeCell ref="J165:M165"/>
    <mergeCell ref="B166:B167"/>
    <mergeCell ref="G166:G167"/>
    <mergeCell ref="H166:H167"/>
    <mergeCell ref="I166:I167"/>
    <mergeCell ref="B120:M120"/>
    <mergeCell ref="C121:C123"/>
    <mergeCell ref="D121:D123"/>
    <mergeCell ref="E121:I121"/>
    <mergeCell ref="J121:M121"/>
    <mergeCell ref="B122:B123"/>
    <mergeCell ref="G122:G123"/>
    <mergeCell ref="H122:H123"/>
    <mergeCell ref="I122:I123"/>
    <mergeCell ref="B63:M63"/>
    <mergeCell ref="C64:C66"/>
    <mergeCell ref="D64:D66"/>
    <mergeCell ref="E64:I64"/>
    <mergeCell ref="J64:M64"/>
    <mergeCell ref="B65:B66"/>
    <mergeCell ref="G65:G66"/>
    <mergeCell ref="H65:H66"/>
    <mergeCell ref="I65:I66"/>
    <mergeCell ref="A18:A62"/>
    <mergeCell ref="B18:B21"/>
    <mergeCell ref="B22:B29"/>
    <mergeCell ref="B30:B37"/>
    <mergeCell ref="B38:B41"/>
    <mergeCell ref="B42:B48"/>
    <mergeCell ref="B49:B51"/>
    <mergeCell ref="B52:B56"/>
    <mergeCell ref="B57:B62"/>
    <mergeCell ref="A124:A163"/>
    <mergeCell ref="B124:B132"/>
    <mergeCell ref="B133:B143"/>
    <mergeCell ref="B144:B150"/>
    <mergeCell ref="B151:B158"/>
    <mergeCell ref="B159:B163"/>
    <mergeCell ref="A67:A119"/>
    <mergeCell ref="B67:B79"/>
    <mergeCell ref="B80:B82"/>
    <mergeCell ref="B83:B86"/>
    <mergeCell ref="B87:B90"/>
    <mergeCell ref="B91:B98"/>
    <mergeCell ref="B99:B105"/>
    <mergeCell ref="B106:B107"/>
    <mergeCell ref="B108:B111"/>
    <mergeCell ref="B112:B114"/>
    <mergeCell ref="B115:B119"/>
    <mergeCell ref="B14:M14"/>
    <mergeCell ref="C15:C17"/>
    <mergeCell ref="D15:D17"/>
    <mergeCell ref="E15:I15"/>
    <mergeCell ref="J15:M15"/>
    <mergeCell ref="B16:B17"/>
    <mergeCell ref="G16:G17"/>
    <mergeCell ref="H16:H17"/>
    <mergeCell ref="I16:I17"/>
  </mergeCells>
  <dataValidations count="1">
    <dataValidation allowBlank="1" showErrorMessage="1" prompt="Escriba el nombre del cuerpo de agua al cual pertenece el sitio" sqref="C210:C211"/>
  </dataValidations>
  <hyperlinks>
    <hyperlink ref="A1" location="'C1'!A1" display="Regresar"/>
    <hyperlink ref="G1" location="'HM 1.3.2.b.2'!A1" display="Ver metadato"/>
  </hyperlinks>
  <pageMargins left="0.7" right="0.7" top="0.75" bottom="0.75" header="0.3" footer="0.3"/>
  <pageSetup orientation="portrait" horizontalDpi="90" verticalDpi="90"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2">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1.4531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15.5" x14ac:dyDescent="0.35">
      <c r="A7" s="403"/>
      <c r="B7" s="1513"/>
      <c r="C7" s="1514"/>
      <c r="D7" s="1514"/>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5"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5" t="s">
        <v>3130</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31" x14ac:dyDescent="0.35">
      <c r="A10" s="403"/>
      <c r="B10" s="1588"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66.75" customHeight="1" x14ac:dyDescent="0.35">
      <c r="A11" s="403"/>
      <c r="B11" s="1589"/>
      <c r="C11" s="672" t="s">
        <v>317</v>
      </c>
      <c r="D11" s="672" t="s">
        <v>329</v>
      </c>
      <c r="E11" s="672" t="s">
        <v>97</v>
      </c>
      <c r="F11" s="672" t="s">
        <v>99</v>
      </c>
      <c r="G11" s="672" t="s">
        <v>604</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89"/>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0"/>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5"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5"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45" customHeight="1" x14ac:dyDescent="0.35">
      <c r="A16" s="403"/>
      <c r="B16" s="460" t="s">
        <v>277</v>
      </c>
      <c r="C16" s="1585" t="s">
        <v>3476</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5"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5"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5"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5"/>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17" customHeight="1" x14ac:dyDescent="0.35">
      <c r="A21" s="403"/>
      <c r="B21" s="460" t="s">
        <v>283</v>
      </c>
      <c r="C21" s="463" t="s">
        <v>1304</v>
      </c>
      <c r="D21" s="464" t="s">
        <v>1305</v>
      </c>
      <c r="E21" s="1591"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5"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5"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7"/>
      <c r="C24" s="1514"/>
      <c r="D24" s="1514"/>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8" t="s">
        <v>287</v>
      </c>
      <c r="C25" s="1511"/>
      <c r="D25" s="1511"/>
      <c r="E25" s="1511"/>
      <c r="F25" s="1511"/>
      <c r="G25" s="1511"/>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5"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5"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5"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9"/>
      <c r="C31" s="1514"/>
      <c r="D31" s="1514"/>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8" t="s">
        <v>295</v>
      </c>
      <c r="C32" s="1511"/>
      <c r="D32" s="1511"/>
      <c r="E32" s="1511"/>
      <c r="F32" s="1511"/>
      <c r="G32" s="1511"/>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7"/>
      <c r="C33" s="1514"/>
      <c r="D33" s="1514"/>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5"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5"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5"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5"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600"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5"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9"/>
      <c r="C40" s="1514"/>
      <c r="D40" s="1514"/>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8" t="s">
        <v>302</v>
      </c>
      <c r="C41" s="1511"/>
      <c r="D41" s="1511"/>
      <c r="E41" s="1511"/>
      <c r="F41" s="1511"/>
      <c r="G41" s="1511"/>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5"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5"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5"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8" t="s">
        <v>306</v>
      </c>
      <c r="C47" s="1511"/>
      <c r="D47" s="1511"/>
      <c r="E47" s="1511"/>
      <c r="F47" s="1511"/>
      <c r="G47" s="1511"/>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91"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91"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91"/>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91"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91"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91"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91"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91"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601"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1.3.2.b.2'!Tipodeproducto</formula1>
    </dataValidation>
  </dataValidations>
  <hyperlinks>
    <hyperlink ref="A1" location="'1.3.2.b.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3"/>
  <dimension ref="A1:M671"/>
  <sheetViews>
    <sheetView showGridLines="0" zoomScale="90" zoomScaleNormal="90" workbookViewId="0"/>
  </sheetViews>
  <sheetFormatPr baseColWidth="10" defaultColWidth="14.453125" defaultRowHeight="14.5" x14ac:dyDescent="0.35"/>
  <cols>
    <col min="1" max="1" width="10.81640625" style="660" customWidth="1"/>
    <col min="2" max="2" width="13" style="660" customWidth="1"/>
    <col min="3" max="3" width="22" style="660" customWidth="1"/>
    <col min="4" max="8" width="15.81640625" style="660" customWidth="1"/>
    <col min="9" max="9" width="16.1796875" style="660" customWidth="1"/>
    <col min="10" max="10" width="14.1796875" style="675" customWidth="1"/>
    <col min="11" max="13" width="10.81640625" style="675" customWidth="1"/>
    <col min="14" max="20" width="10.81640625" style="660" customWidth="1"/>
    <col min="21" max="16384" width="14.453125" style="660"/>
  </cols>
  <sheetData>
    <row r="1" spans="1:13" s="673" customFormat="1" ht="14.25" customHeight="1" x14ac:dyDescent="0.35">
      <c r="A1" s="656" t="s">
        <v>32</v>
      </c>
      <c r="H1" s="656" t="s">
        <v>61</v>
      </c>
      <c r="J1" s="674"/>
      <c r="K1" s="674"/>
      <c r="L1" s="674"/>
      <c r="M1" s="674"/>
    </row>
    <row r="2" spans="1:13" ht="14.25" customHeight="1" x14ac:dyDescent="0.35">
      <c r="B2" s="21" t="s">
        <v>5115</v>
      </c>
    </row>
    <row r="3" spans="1:13" ht="14.25" customHeight="1" x14ac:dyDescent="0.35">
      <c r="B3" s="310" t="s">
        <v>5</v>
      </c>
    </row>
    <row r="4" spans="1:13" ht="14.25" customHeight="1" x14ac:dyDescent="0.35">
      <c r="B4" s="310" t="s">
        <v>329</v>
      </c>
    </row>
    <row r="5" spans="1:13" ht="14.25" customHeight="1" x14ac:dyDescent="0.35">
      <c r="B5" s="310" t="s">
        <v>97</v>
      </c>
    </row>
    <row r="6" spans="1:13" ht="14.25" customHeight="1" x14ac:dyDescent="0.35">
      <c r="B6" s="87" t="s">
        <v>1544</v>
      </c>
    </row>
    <row r="7" spans="1:13" ht="14.25" customHeight="1" x14ac:dyDescent="0.35">
      <c r="B7" s="87" t="s">
        <v>1543</v>
      </c>
    </row>
    <row r="8" spans="1:13" ht="14.25" customHeight="1" x14ac:dyDescent="0.35">
      <c r="B8" s="87"/>
    </row>
    <row r="9" spans="1:13" ht="14.25" customHeight="1" x14ac:dyDescent="0.35">
      <c r="B9" s="310" t="s">
        <v>1528</v>
      </c>
    </row>
    <row r="10" spans="1:13" ht="14.25" customHeight="1" x14ac:dyDescent="0.35">
      <c r="B10" s="310"/>
    </row>
    <row r="11" spans="1:13" ht="14.25" customHeight="1" x14ac:dyDescent="0.35">
      <c r="B11" s="676"/>
      <c r="C11" s="346"/>
      <c r="D11" s="346"/>
    </row>
    <row r="12" spans="1:13" ht="14.25" customHeight="1" x14ac:dyDescent="0.35">
      <c r="B12" s="134" t="s">
        <v>3477</v>
      </c>
    </row>
    <row r="13" spans="1:13" ht="14.25" customHeight="1" x14ac:dyDescent="0.35">
      <c r="B13" s="13" t="s">
        <v>1708</v>
      </c>
      <c r="C13" s="677"/>
      <c r="D13" s="677"/>
      <c r="E13" s="677"/>
      <c r="F13" s="677"/>
      <c r="G13" s="677"/>
      <c r="H13" s="677"/>
      <c r="I13" s="677"/>
      <c r="J13" s="677"/>
      <c r="K13" s="677"/>
      <c r="L13" s="677"/>
      <c r="M13" s="677"/>
    </row>
    <row r="14" spans="1:13" ht="14.25" customHeight="1" x14ac:dyDescent="0.35">
      <c r="A14" s="13"/>
      <c r="B14" s="1552" t="s">
        <v>1861</v>
      </c>
      <c r="C14" s="1552"/>
      <c r="D14" s="1552"/>
      <c r="E14" s="1552"/>
      <c r="F14" s="1552"/>
      <c r="G14" s="1552"/>
      <c r="H14" s="1552"/>
      <c r="I14" s="1552"/>
      <c r="J14" s="1552"/>
      <c r="K14" s="1552"/>
      <c r="L14" s="1552"/>
      <c r="M14" s="1552"/>
    </row>
    <row r="15" spans="1:13" ht="14.25" customHeight="1" x14ac:dyDescent="0.35">
      <c r="A15" s="13"/>
      <c r="B15" s="768"/>
      <c r="C15" s="1553" t="s">
        <v>104</v>
      </c>
      <c r="D15" s="1553" t="s">
        <v>105</v>
      </c>
      <c r="E15" s="1555" t="s">
        <v>106</v>
      </c>
      <c r="F15" s="1555"/>
      <c r="G15" s="1555"/>
      <c r="H15" s="1555"/>
      <c r="I15" s="1555"/>
      <c r="J15" s="1555" t="s">
        <v>111</v>
      </c>
      <c r="K15" s="1555"/>
      <c r="L15" s="1555"/>
      <c r="M15" s="1555"/>
    </row>
    <row r="16" spans="1:13" ht="14.25" customHeight="1" x14ac:dyDescent="0.35">
      <c r="A16" s="749"/>
      <c r="B16" s="1556" t="s">
        <v>113</v>
      </c>
      <c r="C16" s="1553"/>
      <c r="D16" s="1553"/>
      <c r="E16" s="739" t="s">
        <v>114</v>
      </c>
      <c r="F16" s="739" t="s">
        <v>115</v>
      </c>
      <c r="G16" s="1558" t="s">
        <v>39</v>
      </c>
      <c r="H16" s="1558" t="s">
        <v>64</v>
      </c>
      <c r="I16" s="1558" t="s">
        <v>116</v>
      </c>
      <c r="J16" s="739" t="s">
        <v>127</v>
      </c>
      <c r="K16" s="739" t="s">
        <v>128</v>
      </c>
      <c r="L16" s="739" t="s">
        <v>129</v>
      </c>
      <c r="M16" s="739" t="s">
        <v>130</v>
      </c>
    </row>
    <row r="17" spans="1:13" ht="22.5" customHeight="1" x14ac:dyDescent="0.35">
      <c r="A17" s="13"/>
      <c r="B17" s="1557"/>
      <c r="C17" s="1554"/>
      <c r="D17" s="1554"/>
      <c r="E17" s="578" t="s">
        <v>134</v>
      </c>
      <c r="F17" s="578" t="s">
        <v>134</v>
      </c>
      <c r="G17" s="1554"/>
      <c r="H17" s="1554"/>
      <c r="I17" s="1554"/>
      <c r="J17" s="741" t="s">
        <v>136</v>
      </c>
      <c r="K17" s="741" t="s">
        <v>137</v>
      </c>
      <c r="L17" s="741" t="s">
        <v>138</v>
      </c>
      <c r="M17" s="741" t="s">
        <v>139</v>
      </c>
    </row>
    <row r="18" spans="1:13" ht="14.25" customHeight="1" x14ac:dyDescent="0.35">
      <c r="A18" s="1540" t="s">
        <v>3257</v>
      </c>
      <c r="B18" s="1567" t="s">
        <v>140</v>
      </c>
      <c r="C18" s="769" t="s">
        <v>141</v>
      </c>
      <c r="D18" s="769" t="s">
        <v>142</v>
      </c>
      <c r="E18" s="770">
        <v>478577</v>
      </c>
      <c r="F18" s="770">
        <v>1053258</v>
      </c>
      <c r="G18" s="770" t="s">
        <v>38</v>
      </c>
      <c r="H18" s="770" t="s">
        <v>75</v>
      </c>
      <c r="I18" s="770" t="s">
        <v>75</v>
      </c>
      <c r="J18" s="772">
        <v>6.95</v>
      </c>
      <c r="K18" s="772">
        <v>7.06</v>
      </c>
      <c r="L18" s="772">
        <v>7.65</v>
      </c>
      <c r="M18" s="772">
        <v>7.41</v>
      </c>
    </row>
    <row r="19" spans="1:13" ht="14.25" customHeight="1" x14ac:dyDescent="0.35">
      <c r="A19" s="1547"/>
      <c r="B19" s="1567"/>
      <c r="C19" s="769" t="s">
        <v>141</v>
      </c>
      <c r="D19" s="769" t="s">
        <v>143</v>
      </c>
      <c r="E19" s="770">
        <v>475877</v>
      </c>
      <c r="F19" s="770">
        <v>1051840</v>
      </c>
      <c r="G19" s="770" t="s">
        <v>38</v>
      </c>
      <c r="H19" s="770" t="s">
        <v>75</v>
      </c>
      <c r="I19" s="770" t="s">
        <v>75</v>
      </c>
      <c r="J19" s="772">
        <v>6.35</v>
      </c>
      <c r="K19" s="772">
        <v>6.8</v>
      </c>
      <c r="L19" s="772">
        <v>7.54</v>
      </c>
      <c r="M19" s="772">
        <v>7.53</v>
      </c>
    </row>
    <row r="20" spans="1:13" ht="14.25" customHeight="1" x14ac:dyDescent="0.35">
      <c r="A20" s="1547"/>
      <c r="B20" s="1567"/>
      <c r="C20" s="769" t="s">
        <v>144</v>
      </c>
      <c r="D20" s="769" t="s">
        <v>145</v>
      </c>
      <c r="E20" s="770">
        <v>489634</v>
      </c>
      <c r="F20" s="770">
        <v>1051066</v>
      </c>
      <c r="G20" s="770" t="s">
        <v>38</v>
      </c>
      <c r="H20" s="770" t="s">
        <v>73</v>
      </c>
      <c r="I20" s="770" t="s">
        <v>146</v>
      </c>
      <c r="J20" s="772">
        <v>6.82</v>
      </c>
      <c r="K20" s="772">
        <v>7.26</v>
      </c>
      <c r="L20" s="772">
        <v>7.29</v>
      </c>
      <c r="M20" s="772">
        <v>7.31</v>
      </c>
    </row>
    <row r="21" spans="1:13" ht="14.25" customHeight="1" x14ac:dyDescent="0.35">
      <c r="A21" s="1547"/>
      <c r="B21" s="1567"/>
      <c r="C21" s="769" t="s">
        <v>144</v>
      </c>
      <c r="D21" s="769" t="s">
        <v>147</v>
      </c>
      <c r="E21" s="770">
        <v>480470</v>
      </c>
      <c r="F21" s="770">
        <v>1046523</v>
      </c>
      <c r="G21" s="770" t="s">
        <v>38</v>
      </c>
      <c r="H21" s="770" t="s">
        <v>73</v>
      </c>
      <c r="I21" s="770" t="s">
        <v>74</v>
      </c>
      <c r="J21" s="772">
        <v>7.2</v>
      </c>
      <c r="K21" s="772">
        <v>7.14</v>
      </c>
      <c r="L21" s="772">
        <v>7.6</v>
      </c>
      <c r="M21" s="772">
        <v>7.79</v>
      </c>
    </row>
    <row r="22" spans="1:13" ht="14.25" customHeight="1" x14ac:dyDescent="0.35">
      <c r="A22" s="1547"/>
      <c r="B22" s="1568" t="s">
        <v>148</v>
      </c>
      <c r="C22" s="773" t="s">
        <v>149</v>
      </c>
      <c r="D22" s="773" t="s">
        <v>150</v>
      </c>
      <c r="E22" s="774">
        <v>430273</v>
      </c>
      <c r="F22" s="774">
        <v>1074425</v>
      </c>
      <c r="G22" s="774" t="s">
        <v>38</v>
      </c>
      <c r="H22" s="774" t="s">
        <v>76</v>
      </c>
      <c r="I22" s="774" t="s">
        <v>82</v>
      </c>
      <c r="J22" s="775">
        <v>8.2899999999999991</v>
      </c>
      <c r="K22" s="775">
        <v>7.8</v>
      </c>
      <c r="L22" s="775">
        <v>8.39</v>
      </c>
      <c r="M22" s="775">
        <v>7.58</v>
      </c>
    </row>
    <row r="23" spans="1:13" ht="14.25" customHeight="1" x14ac:dyDescent="0.35">
      <c r="A23" s="1547"/>
      <c r="B23" s="1568"/>
      <c r="C23" s="773" t="s">
        <v>151</v>
      </c>
      <c r="D23" s="773" t="s">
        <v>152</v>
      </c>
      <c r="E23" s="774">
        <v>431757</v>
      </c>
      <c r="F23" s="774">
        <v>1064259</v>
      </c>
      <c r="G23" s="774" t="s">
        <v>38</v>
      </c>
      <c r="H23" s="774" t="s">
        <v>76</v>
      </c>
      <c r="I23" s="774" t="s">
        <v>153</v>
      </c>
      <c r="J23" s="775">
        <v>7.41</v>
      </c>
      <c r="K23" s="775">
        <v>7.27</v>
      </c>
      <c r="L23" s="775">
        <v>7.43</v>
      </c>
      <c r="M23" s="775">
        <v>7.28</v>
      </c>
    </row>
    <row r="24" spans="1:13" ht="14.25" customHeight="1" x14ac:dyDescent="0.35">
      <c r="A24" s="1547"/>
      <c r="B24" s="1568"/>
      <c r="C24" s="773" t="s">
        <v>154</v>
      </c>
      <c r="D24" s="773" t="s">
        <v>155</v>
      </c>
      <c r="E24" s="774">
        <v>442810</v>
      </c>
      <c r="F24" s="774">
        <v>1064763</v>
      </c>
      <c r="G24" s="774" t="s">
        <v>36</v>
      </c>
      <c r="H24" s="774" t="s">
        <v>156</v>
      </c>
      <c r="I24" s="774" t="s">
        <v>157</v>
      </c>
      <c r="J24" s="775">
        <v>7.49</v>
      </c>
      <c r="K24" s="775">
        <v>7.6</v>
      </c>
      <c r="L24" s="775">
        <v>8.32</v>
      </c>
      <c r="M24" s="775">
        <v>8.34</v>
      </c>
    </row>
    <row r="25" spans="1:13" ht="14.25" customHeight="1" x14ac:dyDescent="0.35">
      <c r="A25" s="1547"/>
      <c r="B25" s="1568"/>
      <c r="C25" s="773" t="s">
        <v>158</v>
      </c>
      <c r="D25" s="773" t="s">
        <v>159</v>
      </c>
      <c r="E25" s="774">
        <v>446879</v>
      </c>
      <c r="F25" s="774">
        <v>1064096</v>
      </c>
      <c r="G25" s="774" t="s">
        <v>38</v>
      </c>
      <c r="H25" s="774" t="s">
        <v>69</v>
      </c>
      <c r="I25" s="774" t="s">
        <v>160</v>
      </c>
      <c r="J25" s="775">
        <v>7.72</v>
      </c>
      <c r="K25" s="775">
        <v>6.7</v>
      </c>
      <c r="L25" s="775">
        <v>8.17</v>
      </c>
      <c r="M25" s="775">
        <v>7.55</v>
      </c>
    </row>
    <row r="26" spans="1:13" ht="14.25" customHeight="1" x14ac:dyDescent="0.35">
      <c r="A26" s="1547"/>
      <c r="B26" s="1568"/>
      <c r="C26" s="773" t="s">
        <v>158</v>
      </c>
      <c r="D26" s="773" t="s">
        <v>161</v>
      </c>
      <c r="E26" s="774">
        <v>442563</v>
      </c>
      <c r="F26" s="774">
        <v>1058628</v>
      </c>
      <c r="G26" s="774" t="s">
        <v>38</v>
      </c>
      <c r="H26" s="774" t="s">
        <v>75</v>
      </c>
      <c r="I26" s="774" t="s">
        <v>75</v>
      </c>
      <c r="J26" s="775">
        <v>6.9</v>
      </c>
      <c r="K26" s="775">
        <v>6.08</v>
      </c>
      <c r="L26" s="775">
        <v>8.17</v>
      </c>
      <c r="M26" s="775">
        <v>6.86</v>
      </c>
    </row>
    <row r="27" spans="1:13" ht="14.25" customHeight="1" x14ac:dyDescent="0.35">
      <c r="A27" s="1547"/>
      <c r="B27" s="1568"/>
      <c r="C27" s="773" t="s">
        <v>162</v>
      </c>
      <c r="D27" s="773" t="s">
        <v>163</v>
      </c>
      <c r="E27" s="774">
        <v>441801</v>
      </c>
      <c r="F27" s="774">
        <v>1058697</v>
      </c>
      <c r="G27" s="774" t="s">
        <v>38</v>
      </c>
      <c r="H27" s="774" t="s">
        <v>75</v>
      </c>
      <c r="I27" s="774" t="s">
        <v>75</v>
      </c>
      <c r="J27" s="775">
        <v>6.95</v>
      </c>
      <c r="K27" s="775">
        <v>6.1</v>
      </c>
      <c r="L27" s="775">
        <v>8.17</v>
      </c>
      <c r="M27" s="775">
        <v>6.5</v>
      </c>
    </row>
    <row r="28" spans="1:13" ht="14.25" customHeight="1" x14ac:dyDescent="0.35">
      <c r="A28" s="1547"/>
      <c r="B28" s="1568"/>
      <c r="C28" s="773" t="s">
        <v>158</v>
      </c>
      <c r="D28" s="773" t="s">
        <v>164</v>
      </c>
      <c r="E28" s="774">
        <v>454785</v>
      </c>
      <c r="F28" s="774">
        <v>1059635</v>
      </c>
      <c r="G28" s="774" t="s">
        <v>35</v>
      </c>
      <c r="H28" s="774" t="s">
        <v>69</v>
      </c>
      <c r="I28" s="774" t="s">
        <v>160</v>
      </c>
      <c r="J28" s="775">
        <v>7.46</v>
      </c>
      <c r="K28" s="775">
        <v>7.4</v>
      </c>
      <c r="L28" s="775">
        <v>7.99</v>
      </c>
      <c r="M28" s="775">
        <v>7.69</v>
      </c>
    </row>
    <row r="29" spans="1:13" ht="14.25" customHeight="1" x14ac:dyDescent="0.35">
      <c r="A29" s="1547"/>
      <c r="B29" s="1568"/>
      <c r="C29" s="773" t="s">
        <v>165</v>
      </c>
      <c r="D29" s="773" t="s">
        <v>166</v>
      </c>
      <c r="E29" s="774">
        <v>458078</v>
      </c>
      <c r="F29" s="774">
        <v>1069926</v>
      </c>
      <c r="G29" s="774" t="s">
        <v>35</v>
      </c>
      <c r="H29" s="774" t="s">
        <v>69</v>
      </c>
      <c r="I29" s="774" t="s">
        <v>160</v>
      </c>
      <c r="J29" s="775">
        <v>7.04</v>
      </c>
      <c r="K29" s="775">
        <v>7.64</v>
      </c>
      <c r="L29" s="775">
        <v>7.8</v>
      </c>
      <c r="M29" s="775">
        <v>7.18</v>
      </c>
    </row>
    <row r="30" spans="1:13" ht="14.25" customHeight="1" x14ac:dyDescent="0.35">
      <c r="A30" s="1547"/>
      <c r="B30" s="1569" t="s">
        <v>82</v>
      </c>
      <c r="C30" s="776" t="s">
        <v>167</v>
      </c>
      <c r="D30" s="776" t="s">
        <v>168</v>
      </c>
      <c r="E30" s="777">
        <v>505940</v>
      </c>
      <c r="F30" s="777">
        <v>1104290</v>
      </c>
      <c r="G30" s="777" t="s">
        <v>35</v>
      </c>
      <c r="H30" s="777" t="s">
        <v>169</v>
      </c>
      <c r="I30" s="777" t="s">
        <v>170</v>
      </c>
      <c r="J30" s="778"/>
      <c r="K30" s="778"/>
      <c r="L30" s="778">
        <v>6.58</v>
      </c>
      <c r="M30" s="778">
        <v>8.5</v>
      </c>
    </row>
    <row r="31" spans="1:13" ht="14.25" customHeight="1" x14ac:dyDescent="0.35">
      <c r="A31" s="1547"/>
      <c r="B31" s="1569"/>
      <c r="C31" s="776" t="s">
        <v>167</v>
      </c>
      <c r="D31" s="776" t="s">
        <v>171</v>
      </c>
      <c r="E31" s="777">
        <v>499343</v>
      </c>
      <c r="F31" s="777">
        <v>1103594</v>
      </c>
      <c r="G31" s="777" t="s">
        <v>35</v>
      </c>
      <c r="H31" s="777" t="s">
        <v>169</v>
      </c>
      <c r="I31" s="777" t="s">
        <v>65</v>
      </c>
      <c r="J31" s="778"/>
      <c r="K31" s="778"/>
      <c r="L31" s="778">
        <v>7.4</v>
      </c>
      <c r="M31" s="778">
        <v>8</v>
      </c>
    </row>
    <row r="32" spans="1:13" ht="14.25" customHeight="1" x14ac:dyDescent="0.35">
      <c r="A32" s="1547"/>
      <c r="B32" s="1569"/>
      <c r="C32" s="776" t="s">
        <v>167</v>
      </c>
      <c r="D32" s="776" t="s">
        <v>172</v>
      </c>
      <c r="E32" s="777">
        <v>491495</v>
      </c>
      <c r="F32" s="777">
        <v>1102221</v>
      </c>
      <c r="G32" s="777" t="s">
        <v>35</v>
      </c>
      <c r="H32" s="777" t="s">
        <v>173</v>
      </c>
      <c r="I32" s="777" t="s">
        <v>67</v>
      </c>
      <c r="J32" s="778"/>
      <c r="K32" s="778"/>
      <c r="L32" s="778">
        <v>8.1199999999999992</v>
      </c>
      <c r="M32" s="778">
        <v>8</v>
      </c>
    </row>
    <row r="33" spans="1:13" ht="14.25" customHeight="1" x14ac:dyDescent="0.35">
      <c r="A33" s="1547"/>
      <c r="B33" s="1569"/>
      <c r="C33" s="776" t="s">
        <v>167</v>
      </c>
      <c r="D33" s="776" t="s">
        <v>174</v>
      </c>
      <c r="E33" s="777">
        <v>480338</v>
      </c>
      <c r="F33" s="777">
        <v>1102283</v>
      </c>
      <c r="G33" s="777" t="s">
        <v>37</v>
      </c>
      <c r="H33" s="777" t="s">
        <v>175</v>
      </c>
      <c r="I33" s="777" t="s">
        <v>176</v>
      </c>
      <c r="J33" s="778"/>
      <c r="K33" s="778"/>
      <c r="L33" s="778">
        <v>6.96</v>
      </c>
      <c r="M33" s="778">
        <v>8.8000000000000007</v>
      </c>
    </row>
    <row r="34" spans="1:13" ht="14.25" customHeight="1" x14ac:dyDescent="0.35">
      <c r="A34" s="1547"/>
      <c r="B34" s="1569"/>
      <c r="C34" s="776" t="s">
        <v>167</v>
      </c>
      <c r="D34" s="776" t="s">
        <v>177</v>
      </c>
      <c r="E34" s="777">
        <v>470780</v>
      </c>
      <c r="F34" s="777">
        <v>1098167</v>
      </c>
      <c r="G34" s="777" t="s">
        <v>37</v>
      </c>
      <c r="H34" s="777" t="s">
        <v>178</v>
      </c>
      <c r="I34" s="777" t="s">
        <v>179</v>
      </c>
      <c r="J34" s="778"/>
      <c r="K34" s="778"/>
      <c r="L34" s="778">
        <v>6.38</v>
      </c>
      <c r="M34" s="778">
        <v>8.1999999999999993</v>
      </c>
    </row>
    <row r="35" spans="1:13" ht="14.25" customHeight="1" x14ac:dyDescent="0.35">
      <c r="A35" s="1547"/>
      <c r="B35" s="1569"/>
      <c r="C35" s="776" t="s">
        <v>180</v>
      </c>
      <c r="D35" s="776" t="s">
        <v>181</v>
      </c>
      <c r="E35" s="777">
        <v>450165</v>
      </c>
      <c r="F35" s="777">
        <v>1097109</v>
      </c>
      <c r="G35" s="777" t="s">
        <v>36</v>
      </c>
      <c r="H35" s="777" t="s">
        <v>36</v>
      </c>
      <c r="I35" s="777" t="s">
        <v>182</v>
      </c>
      <c r="J35" s="778"/>
      <c r="K35" s="778"/>
      <c r="L35" s="778">
        <v>7.3</v>
      </c>
      <c r="M35" s="778">
        <v>7.9</v>
      </c>
    </row>
    <row r="36" spans="1:13" ht="14.25" customHeight="1" x14ac:dyDescent="0.35">
      <c r="A36" s="1547"/>
      <c r="B36" s="1569"/>
      <c r="C36" s="776" t="s">
        <v>183</v>
      </c>
      <c r="D36" s="776" t="s">
        <v>184</v>
      </c>
      <c r="E36" s="777">
        <v>461417</v>
      </c>
      <c r="F36" s="777">
        <v>1102524</v>
      </c>
      <c r="G36" s="777" t="s">
        <v>36</v>
      </c>
      <c r="H36" s="777" t="s">
        <v>68</v>
      </c>
      <c r="I36" s="777" t="s">
        <v>185</v>
      </c>
      <c r="J36" s="778"/>
      <c r="K36" s="778"/>
      <c r="L36" s="778">
        <v>7.2</v>
      </c>
      <c r="M36" s="778">
        <v>8</v>
      </c>
    </row>
    <row r="37" spans="1:13" ht="14.25" customHeight="1" x14ac:dyDescent="0.35">
      <c r="A37" s="1547"/>
      <c r="B37" s="1569"/>
      <c r="C37" s="776" t="s">
        <v>180</v>
      </c>
      <c r="D37" s="776" t="s">
        <v>186</v>
      </c>
      <c r="E37" s="777">
        <v>442305</v>
      </c>
      <c r="F37" s="777">
        <v>1092780</v>
      </c>
      <c r="G37" s="777" t="s">
        <v>36</v>
      </c>
      <c r="H37" s="777" t="s">
        <v>187</v>
      </c>
      <c r="I37" s="777" t="s">
        <v>187</v>
      </c>
      <c r="J37" s="778"/>
      <c r="K37" s="778"/>
      <c r="L37" s="778">
        <v>7.69</v>
      </c>
      <c r="M37" s="778">
        <v>7.5</v>
      </c>
    </row>
    <row r="38" spans="1:13" ht="14.25" customHeight="1" x14ac:dyDescent="0.35">
      <c r="A38" s="1547"/>
      <c r="B38" s="1568" t="s">
        <v>188</v>
      </c>
      <c r="C38" s="773" t="s">
        <v>84</v>
      </c>
      <c r="D38" s="773" t="s">
        <v>189</v>
      </c>
      <c r="E38" s="774">
        <v>494958</v>
      </c>
      <c r="F38" s="774">
        <v>1049620</v>
      </c>
      <c r="G38" s="774" t="s">
        <v>38</v>
      </c>
      <c r="H38" s="774" t="s">
        <v>73</v>
      </c>
      <c r="I38" s="774" t="s">
        <v>74</v>
      </c>
      <c r="J38" s="775"/>
      <c r="K38" s="775"/>
      <c r="L38" s="775">
        <v>8.0500000000000007</v>
      </c>
      <c r="M38" s="775">
        <v>7.9</v>
      </c>
    </row>
    <row r="39" spans="1:13" ht="14.25" customHeight="1" x14ac:dyDescent="0.35">
      <c r="A39" s="1547"/>
      <c r="B39" s="1568"/>
      <c r="C39" s="773" t="s">
        <v>84</v>
      </c>
      <c r="D39" s="773" t="s">
        <v>190</v>
      </c>
      <c r="E39" s="774">
        <v>492323</v>
      </c>
      <c r="F39" s="774">
        <v>1046307</v>
      </c>
      <c r="G39" s="774" t="s">
        <v>38</v>
      </c>
      <c r="H39" s="774" t="s">
        <v>73</v>
      </c>
      <c r="I39" s="774" t="s">
        <v>74</v>
      </c>
      <c r="J39" s="775"/>
      <c r="K39" s="775"/>
      <c r="L39" s="775">
        <v>7.9</v>
      </c>
      <c r="M39" s="775">
        <v>7.6</v>
      </c>
    </row>
    <row r="40" spans="1:13" ht="14.25" customHeight="1" x14ac:dyDescent="0.35">
      <c r="A40" s="1547"/>
      <c r="B40" s="1568"/>
      <c r="C40" s="773" t="s">
        <v>84</v>
      </c>
      <c r="D40" s="773" t="s">
        <v>191</v>
      </c>
      <c r="E40" s="774">
        <v>487152</v>
      </c>
      <c r="F40" s="774">
        <v>1042701</v>
      </c>
      <c r="G40" s="774" t="s">
        <v>38</v>
      </c>
      <c r="H40" s="774" t="s">
        <v>73</v>
      </c>
      <c r="I40" s="774" t="s">
        <v>74</v>
      </c>
      <c r="J40" s="775"/>
      <c r="K40" s="775"/>
      <c r="L40" s="775">
        <v>7.64</v>
      </c>
      <c r="M40" s="775">
        <v>8.1999999999999993</v>
      </c>
    </row>
    <row r="41" spans="1:13" ht="14.25" customHeight="1" x14ac:dyDescent="0.35">
      <c r="A41" s="1547"/>
      <c r="B41" s="1568"/>
      <c r="C41" s="773" t="s">
        <v>192</v>
      </c>
      <c r="D41" s="773" t="s">
        <v>193</v>
      </c>
      <c r="E41" s="774">
        <v>493052</v>
      </c>
      <c r="F41" s="774">
        <v>1038399</v>
      </c>
      <c r="G41" s="774" t="s">
        <v>38</v>
      </c>
      <c r="H41" s="774" t="s">
        <v>73</v>
      </c>
      <c r="I41" s="774" t="s">
        <v>74</v>
      </c>
      <c r="J41" s="775"/>
      <c r="K41" s="775"/>
      <c r="L41" s="775">
        <v>7.68</v>
      </c>
      <c r="M41" s="775">
        <v>8.6</v>
      </c>
    </row>
    <row r="42" spans="1:13" ht="14.25" customHeight="1" x14ac:dyDescent="0.35">
      <c r="A42" s="1547"/>
      <c r="B42" s="1570" t="s">
        <v>194</v>
      </c>
      <c r="C42" s="779" t="s">
        <v>195</v>
      </c>
      <c r="D42" s="779" t="s">
        <v>196</v>
      </c>
      <c r="E42" s="780">
        <v>438645</v>
      </c>
      <c r="F42" s="780">
        <v>1103798</v>
      </c>
      <c r="G42" s="780" t="s">
        <v>36</v>
      </c>
      <c r="H42" s="780" t="s">
        <v>71</v>
      </c>
      <c r="I42" s="780" t="s">
        <v>71</v>
      </c>
      <c r="J42" s="781"/>
      <c r="K42" s="781"/>
      <c r="L42" s="781">
        <v>8.0399999999999991</v>
      </c>
      <c r="M42" s="781">
        <v>7.96</v>
      </c>
    </row>
    <row r="43" spans="1:13" ht="14.25" customHeight="1" x14ac:dyDescent="0.35">
      <c r="A43" s="1547"/>
      <c r="B43" s="1570"/>
      <c r="C43" s="779" t="s">
        <v>195</v>
      </c>
      <c r="D43" s="779" t="s">
        <v>197</v>
      </c>
      <c r="E43" s="780">
        <v>433449</v>
      </c>
      <c r="F43" s="780">
        <v>1101403</v>
      </c>
      <c r="G43" s="780" t="s">
        <v>36</v>
      </c>
      <c r="H43" s="780" t="s">
        <v>71</v>
      </c>
      <c r="I43" s="780" t="s">
        <v>71</v>
      </c>
      <c r="J43" s="781"/>
      <c r="K43" s="781"/>
      <c r="L43" s="781">
        <v>8.09</v>
      </c>
      <c r="M43" s="781">
        <v>8.1199999999999992</v>
      </c>
    </row>
    <row r="44" spans="1:13" ht="14.25" customHeight="1" x14ac:dyDescent="0.35">
      <c r="A44" s="1547"/>
      <c r="B44" s="1570"/>
      <c r="C44" s="779" t="s">
        <v>195</v>
      </c>
      <c r="D44" s="779" t="s">
        <v>198</v>
      </c>
      <c r="E44" s="780">
        <v>427002</v>
      </c>
      <c r="F44" s="780">
        <v>1096916</v>
      </c>
      <c r="G44" s="780" t="s">
        <v>36</v>
      </c>
      <c r="H44" s="780" t="s">
        <v>71</v>
      </c>
      <c r="I44" s="780" t="s">
        <v>71</v>
      </c>
      <c r="J44" s="781"/>
      <c r="K44" s="781"/>
      <c r="L44" s="781">
        <v>7.95</v>
      </c>
      <c r="M44" s="781">
        <v>7.43</v>
      </c>
    </row>
    <row r="45" spans="1:13" ht="14.25" customHeight="1" x14ac:dyDescent="0.35">
      <c r="A45" s="1547"/>
      <c r="B45" s="1570"/>
      <c r="C45" s="779" t="s">
        <v>195</v>
      </c>
      <c r="D45" s="779" t="s">
        <v>199</v>
      </c>
      <c r="E45" s="780">
        <v>426346</v>
      </c>
      <c r="F45" s="780">
        <v>1096040</v>
      </c>
      <c r="G45" s="780" t="s">
        <v>38</v>
      </c>
      <c r="H45" s="780" t="s">
        <v>72</v>
      </c>
      <c r="I45" s="780" t="s">
        <v>200</v>
      </c>
      <c r="J45" s="781"/>
      <c r="K45" s="781"/>
      <c r="L45" s="781">
        <v>7.95</v>
      </c>
      <c r="M45" s="781">
        <v>7.64</v>
      </c>
    </row>
    <row r="46" spans="1:13" ht="14.25" customHeight="1" x14ac:dyDescent="0.35">
      <c r="A46" s="1547"/>
      <c r="B46" s="1570"/>
      <c r="C46" s="779" t="s">
        <v>201</v>
      </c>
      <c r="D46" s="779" t="s">
        <v>202</v>
      </c>
      <c r="E46" s="780">
        <v>442899</v>
      </c>
      <c r="F46" s="780">
        <v>1097938</v>
      </c>
      <c r="G46" s="780" t="s">
        <v>36</v>
      </c>
      <c r="H46" s="780" t="s">
        <v>71</v>
      </c>
      <c r="I46" s="780" t="s">
        <v>194</v>
      </c>
      <c r="J46" s="781"/>
      <c r="K46" s="781"/>
      <c r="L46" s="781">
        <v>8.09</v>
      </c>
      <c r="M46" s="781">
        <v>8.2799999999999994</v>
      </c>
    </row>
    <row r="47" spans="1:13" ht="14.25" customHeight="1" x14ac:dyDescent="0.35">
      <c r="A47" s="1547"/>
      <c r="B47" s="1570"/>
      <c r="C47" s="779" t="s">
        <v>195</v>
      </c>
      <c r="D47" s="779" t="s">
        <v>203</v>
      </c>
      <c r="E47" s="780">
        <v>424452</v>
      </c>
      <c r="F47" s="780">
        <v>1095218</v>
      </c>
      <c r="G47" s="780" t="s">
        <v>36</v>
      </c>
      <c r="H47" s="780" t="s">
        <v>187</v>
      </c>
      <c r="I47" s="780" t="s">
        <v>204</v>
      </c>
      <c r="J47" s="781"/>
      <c r="K47" s="781"/>
      <c r="L47" s="781">
        <v>7.98</v>
      </c>
      <c r="M47" s="781">
        <v>7.48</v>
      </c>
    </row>
    <row r="48" spans="1:13" ht="14.25" customHeight="1" x14ac:dyDescent="0.35">
      <c r="A48" s="1547"/>
      <c r="B48" s="1570"/>
      <c r="C48" s="779" t="s">
        <v>195</v>
      </c>
      <c r="D48" s="779" t="s">
        <v>205</v>
      </c>
      <c r="E48" s="780">
        <v>424914</v>
      </c>
      <c r="F48" s="780">
        <v>1093895</v>
      </c>
      <c r="G48" s="780" t="s">
        <v>36</v>
      </c>
      <c r="H48" s="780" t="s">
        <v>187</v>
      </c>
      <c r="I48" s="780" t="s">
        <v>204</v>
      </c>
      <c r="J48" s="781"/>
      <c r="K48" s="781"/>
      <c r="L48" s="781">
        <v>7.96</v>
      </c>
      <c r="M48" s="781">
        <v>7.63</v>
      </c>
    </row>
    <row r="49" spans="1:13" ht="14.25" customHeight="1" x14ac:dyDescent="0.35">
      <c r="A49" s="1547"/>
      <c r="B49" s="1568" t="s">
        <v>206</v>
      </c>
      <c r="C49" s="773" t="s">
        <v>207</v>
      </c>
      <c r="D49" s="773" t="s">
        <v>208</v>
      </c>
      <c r="E49" s="774">
        <v>523586</v>
      </c>
      <c r="F49" s="774">
        <v>1024342</v>
      </c>
      <c r="G49" s="774" t="s">
        <v>35</v>
      </c>
      <c r="H49" s="774" t="s">
        <v>209</v>
      </c>
      <c r="I49" s="774" t="s">
        <v>206</v>
      </c>
      <c r="J49" s="775"/>
      <c r="K49" s="775"/>
      <c r="L49" s="775">
        <v>8.36</v>
      </c>
      <c r="M49" s="775">
        <v>8.1300000000000008</v>
      </c>
    </row>
    <row r="50" spans="1:13" ht="14.25" customHeight="1" x14ac:dyDescent="0.35">
      <c r="A50" s="1547"/>
      <c r="B50" s="1568"/>
      <c r="C50" s="773" t="s">
        <v>210</v>
      </c>
      <c r="D50" s="773" t="s">
        <v>211</v>
      </c>
      <c r="E50" s="774">
        <v>519598</v>
      </c>
      <c r="F50" s="774">
        <v>1024524</v>
      </c>
      <c r="G50" s="774" t="s">
        <v>35</v>
      </c>
      <c r="H50" s="774" t="s">
        <v>209</v>
      </c>
      <c r="I50" s="774" t="s">
        <v>206</v>
      </c>
      <c r="J50" s="775"/>
      <c r="K50" s="775"/>
      <c r="L50" s="775">
        <v>8.4</v>
      </c>
      <c r="M50" s="775">
        <v>8</v>
      </c>
    </row>
    <row r="51" spans="1:13" ht="14.25" customHeight="1" x14ac:dyDescent="0.35">
      <c r="A51" s="1547"/>
      <c r="B51" s="1568"/>
      <c r="C51" s="773" t="s">
        <v>210</v>
      </c>
      <c r="D51" s="773" t="s">
        <v>212</v>
      </c>
      <c r="E51" s="774">
        <v>515570</v>
      </c>
      <c r="F51" s="774">
        <v>1025242</v>
      </c>
      <c r="G51" s="774" t="s">
        <v>38</v>
      </c>
      <c r="H51" s="774" t="s">
        <v>66</v>
      </c>
      <c r="I51" s="774" t="s">
        <v>213</v>
      </c>
      <c r="J51" s="775"/>
      <c r="K51" s="775"/>
      <c r="L51" s="775">
        <v>8.11</v>
      </c>
      <c r="M51" s="775">
        <v>8</v>
      </c>
    </row>
    <row r="52" spans="1:13" ht="14.25" customHeight="1" x14ac:dyDescent="0.35">
      <c r="A52" s="1547"/>
      <c r="B52" s="1567" t="s">
        <v>75</v>
      </c>
      <c r="C52" s="769" t="s">
        <v>214</v>
      </c>
      <c r="D52" s="769" t="s">
        <v>215</v>
      </c>
      <c r="E52" s="770">
        <v>507465</v>
      </c>
      <c r="F52" s="770">
        <v>1066603</v>
      </c>
      <c r="G52" s="770" t="s">
        <v>35</v>
      </c>
      <c r="H52" s="770" t="s">
        <v>216</v>
      </c>
      <c r="I52" s="770" t="s">
        <v>217</v>
      </c>
      <c r="J52" s="772"/>
      <c r="K52" s="772"/>
      <c r="L52" s="772">
        <v>7.89</v>
      </c>
      <c r="M52" s="772">
        <v>8.01</v>
      </c>
    </row>
    <row r="53" spans="1:13" ht="14.25" customHeight="1" x14ac:dyDescent="0.35">
      <c r="A53" s="1547"/>
      <c r="B53" s="1567"/>
      <c r="C53" s="769" t="s">
        <v>214</v>
      </c>
      <c r="D53" s="769" t="s">
        <v>218</v>
      </c>
      <c r="E53" s="770">
        <v>494664</v>
      </c>
      <c r="F53" s="770">
        <v>1067818</v>
      </c>
      <c r="G53" s="770" t="s">
        <v>35</v>
      </c>
      <c r="H53" s="770" t="s">
        <v>219</v>
      </c>
      <c r="I53" s="770" t="s">
        <v>220</v>
      </c>
      <c r="J53" s="772"/>
      <c r="K53" s="772"/>
      <c r="L53" s="772">
        <v>7.43</v>
      </c>
      <c r="M53" s="772">
        <v>8.08</v>
      </c>
    </row>
    <row r="54" spans="1:13" ht="14.25" customHeight="1" x14ac:dyDescent="0.35">
      <c r="A54" s="1547"/>
      <c r="B54" s="1567"/>
      <c r="C54" s="769" t="s">
        <v>214</v>
      </c>
      <c r="D54" s="769" t="s">
        <v>221</v>
      </c>
      <c r="E54" s="770">
        <v>470906</v>
      </c>
      <c r="F54" s="770">
        <v>1067483</v>
      </c>
      <c r="G54" s="770" t="s">
        <v>35</v>
      </c>
      <c r="H54" s="770" t="s">
        <v>70</v>
      </c>
      <c r="I54" s="770" t="s">
        <v>222</v>
      </c>
      <c r="J54" s="772">
        <v>7.45</v>
      </c>
      <c r="K54" s="772">
        <v>6.7</v>
      </c>
      <c r="L54" s="772">
        <v>7.94</v>
      </c>
      <c r="M54" s="772">
        <v>7.89</v>
      </c>
    </row>
    <row r="55" spans="1:13" ht="14.25" customHeight="1" x14ac:dyDescent="0.35">
      <c r="A55" s="1547"/>
      <c r="B55" s="1567"/>
      <c r="C55" s="769" t="s">
        <v>223</v>
      </c>
      <c r="D55" s="769" t="s">
        <v>224</v>
      </c>
      <c r="E55" s="770">
        <v>479275</v>
      </c>
      <c r="F55" s="770">
        <v>1081225</v>
      </c>
      <c r="G55" s="770" t="s">
        <v>35</v>
      </c>
      <c r="H55" s="770" t="s">
        <v>70</v>
      </c>
      <c r="I55" s="770" t="s">
        <v>225</v>
      </c>
      <c r="J55" s="772">
        <v>7.67</v>
      </c>
      <c r="K55" s="772">
        <v>6.6</v>
      </c>
      <c r="L55" s="772">
        <v>7.62</v>
      </c>
      <c r="M55" s="772">
        <v>6.76</v>
      </c>
    </row>
    <row r="56" spans="1:13" ht="14.25" customHeight="1" x14ac:dyDescent="0.35">
      <c r="A56" s="1547"/>
      <c r="B56" s="1567"/>
      <c r="C56" s="769" t="s">
        <v>223</v>
      </c>
      <c r="D56" s="769" t="s">
        <v>226</v>
      </c>
      <c r="E56" s="770">
        <v>464126</v>
      </c>
      <c r="F56" s="770">
        <v>1080033</v>
      </c>
      <c r="G56" s="770" t="s">
        <v>35</v>
      </c>
      <c r="H56" s="770" t="s">
        <v>70</v>
      </c>
      <c r="I56" s="770" t="s">
        <v>222</v>
      </c>
      <c r="J56" s="772">
        <v>7.67</v>
      </c>
      <c r="K56" s="772">
        <v>6.3</v>
      </c>
      <c r="L56" s="772">
        <v>7.94</v>
      </c>
      <c r="M56" s="772">
        <v>7.5</v>
      </c>
    </row>
    <row r="57" spans="1:13" ht="14.25" customHeight="1" x14ac:dyDescent="0.35">
      <c r="A57" s="1547"/>
      <c r="B57" s="1571" t="s">
        <v>83</v>
      </c>
      <c r="C57" s="782" t="s">
        <v>85</v>
      </c>
      <c r="D57" s="782" t="s">
        <v>227</v>
      </c>
      <c r="E57" s="783">
        <v>521484</v>
      </c>
      <c r="F57" s="783">
        <v>1056755</v>
      </c>
      <c r="G57" s="783" t="s">
        <v>35</v>
      </c>
      <c r="H57" s="783" t="s">
        <v>216</v>
      </c>
      <c r="I57" s="783" t="s">
        <v>228</v>
      </c>
      <c r="J57" s="784"/>
      <c r="K57" s="784"/>
      <c r="L57" s="784">
        <v>8.16</v>
      </c>
      <c r="M57" s="784">
        <v>8.27</v>
      </c>
    </row>
    <row r="58" spans="1:13" ht="14.25" customHeight="1" x14ac:dyDescent="0.35">
      <c r="A58" s="1547"/>
      <c r="B58" s="1571"/>
      <c r="C58" s="782" t="s">
        <v>85</v>
      </c>
      <c r="D58" s="782" t="s">
        <v>229</v>
      </c>
      <c r="E58" s="783">
        <v>520293</v>
      </c>
      <c r="F58" s="783">
        <v>1055374</v>
      </c>
      <c r="G58" s="783" t="s">
        <v>35</v>
      </c>
      <c r="H58" s="783" t="s">
        <v>216</v>
      </c>
      <c r="I58" s="783" t="s">
        <v>228</v>
      </c>
      <c r="J58" s="784"/>
      <c r="K58" s="784"/>
      <c r="L58" s="784">
        <v>7.59</v>
      </c>
      <c r="M58" s="784">
        <v>7.75</v>
      </c>
    </row>
    <row r="59" spans="1:13" ht="14.25" customHeight="1" x14ac:dyDescent="0.35">
      <c r="A59" s="1547"/>
      <c r="B59" s="1571"/>
      <c r="C59" s="782" t="s">
        <v>85</v>
      </c>
      <c r="D59" s="782" t="s">
        <v>230</v>
      </c>
      <c r="E59" s="783">
        <v>504072</v>
      </c>
      <c r="F59" s="783">
        <v>1043116</v>
      </c>
      <c r="G59" s="783" t="s">
        <v>38</v>
      </c>
      <c r="H59" s="783" t="s">
        <v>73</v>
      </c>
      <c r="I59" s="783" t="s">
        <v>83</v>
      </c>
      <c r="J59" s="784"/>
      <c r="K59" s="784"/>
      <c r="L59" s="784">
        <v>8.35</v>
      </c>
      <c r="M59" s="784">
        <v>7.6</v>
      </c>
    </row>
    <row r="60" spans="1:13" ht="14.25" customHeight="1" x14ac:dyDescent="0.35">
      <c r="A60" s="1547"/>
      <c r="B60" s="1571"/>
      <c r="C60" s="782" t="s">
        <v>85</v>
      </c>
      <c r="D60" s="782" t="s">
        <v>231</v>
      </c>
      <c r="E60" s="783">
        <v>495894</v>
      </c>
      <c r="F60" s="783">
        <v>1037499</v>
      </c>
      <c r="G60" s="783" t="s">
        <v>38</v>
      </c>
      <c r="H60" s="783" t="s">
        <v>73</v>
      </c>
      <c r="I60" s="783" t="s">
        <v>83</v>
      </c>
      <c r="J60" s="784"/>
      <c r="K60" s="784"/>
      <c r="L60" s="784">
        <v>7.43</v>
      </c>
      <c r="M60" s="784">
        <v>6.7</v>
      </c>
    </row>
    <row r="61" spans="1:13" ht="14.25" customHeight="1" x14ac:dyDescent="0.35">
      <c r="A61" s="1547"/>
      <c r="B61" s="1571"/>
      <c r="C61" s="782" t="s">
        <v>232</v>
      </c>
      <c r="D61" s="782" t="s">
        <v>233</v>
      </c>
      <c r="E61" s="783">
        <v>526378</v>
      </c>
      <c r="F61" s="783">
        <v>1049217</v>
      </c>
      <c r="G61" s="783" t="s">
        <v>35</v>
      </c>
      <c r="H61" s="783" t="s">
        <v>234</v>
      </c>
      <c r="I61" s="783" t="s">
        <v>235</v>
      </c>
      <c r="J61" s="784"/>
      <c r="K61" s="784"/>
      <c r="L61" s="784">
        <v>8.02</v>
      </c>
      <c r="M61" s="784">
        <v>8.18</v>
      </c>
    </row>
    <row r="62" spans="1:13" ht="14.25" customHeight="1" x14ac:dyDescent="0.35">
      <c r="A62" s="1547"/>
      <c r="B62" s="1572"/>
      <c r="C62" s="786" t="s">
        <v>85</v>
      </c>
      <c r="D62" s="786" t="s">
        <v>236</v>
      </c>
      <c r="E62" s="787">
        <v>495005</v>
      </c>
      <c r="F62" s="787">
        <v>1041790</v>
      </c>
      <c r="G62" s="787" t="s">
        <v>38</v>
      </c>
      <c r="H62" s="787" t="s">
        <v>73</v>
      </c>
      <c r="I62" s="787" t="s">
        <v>74</v>
      </c>
      <c r="J62" s="788"/>
      <c r="K62" s="788"/>
      <c r="L62" s="788">
        <v>9.02</v>
      </c>
      <c r="M62" s="788">
        <v>8.89</v>
      </c>
    </row>
    <row r="63" spans="1:13" ht="14.25" customHeight="1" x14ac:dyDescent="0.35">
      <c r="A63" s="13"/>
      <c r="B63" s="1552" t="s">
        <v>3589</v>
      </c>
      <c r="C63" s="1552"/>
      <c r="D63" s="1552"/>
      <c r="E63" s="1552"/>
      <c r="F63" s="1552"/>
      <c r="G63" s="1552"/>
      <c r="H63" s="1552"/>
      <c r="I63" s="1552"/>
      <c r="J63" s="1552"/>
      <c r="K63" s="1552"/>
      <c r="L63" s="1552"/>
      <c r="M63" s="1552"/>
    </row>
    <row r="64" spans="1:13" ht="14.25" customHeight="1" x14ac:dyDescent="0.35">
      <c r="A64" s="13"/>
      <c r="B64" s="768"/>
      <c r="C64" s="1553" t="s">
        <v>104</v>
      </c>
      <c r="D64" s="1553" t="s">
        <v>105</v>
      </c>
      <c r="E64" s="1555" t="s">
        <v>106</v>
      </c>
      <c r="F64" s="1555"/>
      <c r="G64" s="1555"/>
      <c r="H64" s="1555"/>
      <c r="I64" s="1555"/>
      <c r="J64" s="1555" t="s">
        <v>111</v>
      </c>
      <c r="K64" s="1555"/>
      <c r="L64" s="1555"/>
      <c r="M64" s="1555"/>
    </row>
    <row r="65" spans="1:13" ht="14.25" customHeight="1" x14ac:dyDescent="0.35">
      <c r="A65" s="749"/>
      <c r="B65" s="1556" t="s">
        <v>113</v>
      </c>
      <c r="C65" s="1553"/>
      <c r="D65" s="1553"/>
      <c r="E65" s="739" t="s">
        <v>114</v>
      </c>
      <c r="F65" s="739" t="s">
        <v>115</v>
      </c>
      <c r="G65" s="1558" t="s">
        <v>39</v>
      </c>
      <c r="H65" s="1558" t="s">
        <v>64</v>
      </c>
      <c r="I65" s="1558" t="s">
        <v>116</v>
      </c>
      <c r="J65" s="739" t="s">
        <v>127</v>
      </c>
      <c r="K65" s="739" t="s">
        <v>128</v>
      </c>
      <c r="L65" s="739" t="s">
        <v>129</v>
      </c>
      <c r="M65" s="739" t="s">
        <v>130</v>
      </c>
    </row>
    <row r="66" spans="1:13" ht="14.25" customHeight="1" x14ac:dyDescent="0.35">
      <c r="A66" s="13"/>
      <c r="B66" s="1557"/>
      <c r="C66" s="1554"/>
      <c r="D66" s="1554"/>
      <c r="E66" s="578" t="s">
        <v>134</v>
      </c>
      <c r="F66" s="578" t="s">
        <v>134</v>
      </c>
      <c r="G66" s="1554"/>
      <c r="H66" s="1554"/>
      <c r="I66" s="1554"/>
      <c r="J66" s="741" t="s">
        <v>3259</v>
      </c>
      <c r="K66" s="741" t="s">
        <v>3260</v>
      </c>
      <c r="L66" s="741" t="s">
        <v>3261</v>
      </c>
      <c r="M66" s="741" t="s">
        <v>3262</v>
      </c>
    </row>
    <row r="67" spans="1:13" ht="14.25" customHeight="1" x14ac:dyDescent="0.35">
      <c r="A67" s="1563" t="s">
        <v>3263</v>
      </c>
      <c r="B67" s="1564" t="s">
        <v>1625</v>
      </c>
      <c r="C67" s="789" t="s">
        <v>3264</v>
      </c>
      <c r="D67" s="790" t="s">
        <v>3265</v>
      </c>
      <c r="E67" s="791">
        <v>506671.89854899998</v>
      </c>
      <c r="F67" s="791">
        <v>1092705.08678</v>
      </c>
      <c r="G67" s="792" t="s">
        <v>1676</v>
      </c>
      <c r="H67" s="793" t="s">
        <v>1676</v>
      </c>
      <c r="I67" s="793" t="s">
        <v>3266</v>
      </c>
      <c r="J67" s="795">
        <v>7.7</v>
      </c>
      <c r="K67" s="795">
        <v>7.43</v>
      </c>
      <c r="L67" s="795">
        <v>7.83</v>
      </c>
      <c r="M67" s="795">
        <v>7.68</v>
      </c>
    </row>
    <row r="68" spans="1:13" ht="14.25" customHeight="1" x14ac:dyDescent="0.35">
      <c r="A68" s="1547"/>
      <c r="B68" s="1547"/>
      <c r="C68" s="789" t="s">
        <v>3267</v>
      </c>
      <c r="D68" s="790" t="s">
        <v>3268</v>
      </c>
      <c r="E68" s="791">
        <v>499318.84782000002</v>
      </c>
      <c r="F68" s="791">
        <v>1087030.56436</v>
      </c>
      <c r="G68" s="792" t="s">
        <v>1676</v>
      </c>
      <c r="H68" s="793" t="s">
        <v>1676</v>
      </c>
      <c r="I68" s="793" t="s">
        <v>3269</v>
      </c>
      <c r="J68" s="795">
        <v>7.73</v>
      </c>
      <c r="K68" s="795">
        <v>7.04</v>
      </c>
      <c r="L68" s="795">
        <v>8.36</v>
      </c>
      <c r="M68" s="795">
        <v>7.5</v>
      </c>
    </row>
    <row r="69" spans="1:13" ht="14.25" customHeight="1" x14ac:dyDescent="0.35">
      <c r="A69" s="1547"/>
      <c r="B69" s="1547"/>
      <c r="C69" s="789" t="s">
        <v>3267</v>
      </c>
      <c r="D69" s="790" t="s">
        <v>3270</v>
      </c>
      <c r="E69" s="791">
        <v>505246</v>
      </c>
      <c r="F69" s="791">
        <v>1087450</v>
      </c>
      <c r="G69" s="792" t="s">
        <v>1676</v>
      </c>
      <c r="H69" s="793" t="s">
        <v>3271</v>
      </c>
      <c r="I69" s="793" t="s">
        <v>65</v>
      </c>
      <c r="J69" s="795">
        <v>7.51</v>
      </c>
      <c r="K69" s="795">
        <v>7.36</v>
      </c>
      <c r="L69" s="795">
        <v>8.2799999999999994</v>
      </c>
      <c r="M69" s="795">
        <v>7.17</v>
      </c>
    </row>
    <row r="70" spans="1:13" ht="14.25" customHeight="1" x14ac:dyDescent="0.35">
      <c r="A70" s="1547"/>
      <c r="B70" s="1547"/>
      <c r="C70" s="789" t="s">
        <v>3272</v>
      </c>
      <c r="D70" s="790" t="s">
        <v>3273</v>
      </c>
      <c r="E70" s="791">
        <v>514164.19604399998</v>
      </c>
      <c r="F70" s="791">
        <v>1084516.13619</v>
      </c>
      <c r="G70" s="792" t="s">
        <v>1676</v>
      </c>
      <c r="H70" s="793" t="s">
        <v>1676</v>
      </c>
      <c r="I70" s="793" t="s">
        <v>3274</v>
      </c>
      <c r="J70" s="795">
        <v>8.1</v>
      </c>
      <c r="K70" s="795">
        <v>7.92</v>
      </c>
      <c r="L70" s="795">
        <v>7.98</v>
      </c>
      <c r="M70" s="795">
        <v>7.75</v>
      </c>
    </row>
    <row r="71" spans="1:13" ht="14.25" customHeight="1" x14ac:dyDescent="0.35">
      <c r="A71" s="1547"/>
      <c r="B71" s="1547"/>
      <c r="C71" s="789" t="s">
        <v>3275</v>
      </c>
      <c r="D71" s="790" t="s">
        <v>3276</v>
      </c>
      <c r="E71" s="791">
        <v>516802.37727400003</v>
      </c>
      <c r="F71" s="791">
        <v>1082233.6014099999</v>
      </c>
      <c r="G71" s="792" t="s">
        <v>1676</v>
      </c>
      <c r="H71" s="793" t="s">
        <v>3277</v>
      </c>
      <c r="I71" s="793" t="s">
        <v>3278</v>
      </c>
      <c r="J71" s="795">
        <v>7.77</v>
      </c>
      <c r="K71" s="795">
        <v>7.63</v>
      </c>
      <c r="L71" s="795">
        <v>8.08</v>
      </c>
      <c r="M71" s="795">
        <v>7.97</v>
      </c>
    </row>
    <row r="72" spans="1:13" ht="14.25" customHeight="1" x14ac:dyDescent="0.35">
      <c r="A72" s="1547"/>
      <c r="B72" s="1547"/>
      <c r="C72" s="789" t="s">
        <v>3279</v>
      </c>
      <c r="D72" s="790" t="s">
        <v>3280</v>
      </c>
      <c r="E72" s="791">
        <v>534974.92869600002</v>
      </c>
      <c r="F72" s="791">
        <v>1087583.00351</v>
      </c>
      <c r="G72" s="792" t="s">
        <v>1676</v>
      </c>
      <c r="H72" s="793" t="s">
        <v>3281</v>
      </c>
      <c r="I72" s="793" t="s">
        <v>3282</v>
      </c>
      <c r="J72" s="795">
        <v>7.57</v>
      </c>
      <c r="K72" s="795">
        <v>7.76</v>
      </c>
      <c r="L72" s="795">
        <v>7.25</v>
      </c>
      <c r="M72" s="795">
        <v>7.86</v>
      </c>
    </row>
    <row r="73" spans="1:13" ht="14.25" customHeight="1" x14ac:dyDescent="0.35">
      <c r="A73" s="1547"/>
      <c r="B73" s="1547"/>
      <c r="C73" s="789" t="s">
        <v>3283</v>
      </c>
      <c r="D73" s="790" t="s">
        <v>3284</v>
      </c>
      <c r="E73" s="791">
        <v>538084.02751199994</v>
      </c>
      <c r="F73" s="791">
        <v>1087094.59916</v>
      </c>
      <c r="G73" s="792" t="s">
        <v>1676</v>
      </c>
      <c r="H73" s="793" t="s">
        <v>1682</v>
      </c>
      <c r="I73" s="793" t="s">
        <v>3285</v>
      </c>
      <c r="J73" s="795">
        <v>8.16</v>
      </c>
      <c r="K73" s="795">
        <v>7.7</v>
      </c>
      <c r="L73" s="795">
        <v>7.05</v>
      </c>
      <c r="M73" s="795">
        <v>7.94</v>
      </c>
    </row>
    <row r="74" spans="1:13" ht="14.25" customHeight="1" x14ac:dyDescent="0.35">
      <c r="A74" s="1547"/>
      <c r="B74" s="1547"/>
      <c r="C74" s="789" t="s">
        <v>3286</v>
      </c>
      <c r="D74" s="790" t="s">
        <v>3287</v>
      </c>
      <c r="E74" s="791">
        <v>539801</v>
      </c>
      <c r="F74" s="791">
        <v>1091071</v>
      </c>
      <c r="G74" s="792" t="s">
        <v>1676</v>
      </c>
      <c r="H74" s="793" t="s">
        <v>1682</v>
      </c>
      <c r="I74" s="793" t="s">
        <v>3285</v>
      </c>
      <c r="J74" s="795">
        <v>7.73</v>
      </c>
      <c r="K74" s="795">
        <v>7.66</v>
      </c>
      <c r="L74" s="795">
        <v>7.3</v>
      </c>
      <c r="M74" s="795">
        <v>8.9</v>
      </c>
    </row>
    <row r="75" spans="1:13" ht="14.25" customHeight="1" x14ac:dyDescent="0.35">
      <c r="A75" s="1547"/>
      <c r="B75" s="1547"/>
      <c r="C75" s="789" t="s">
        <v>3288</v>
      </c>
      <c r="D75" s="790" t="s">
        <v>3289</v>
      </c>
      <c r="E75" s="791">
        <v>533672.54728499998</v>
      </c>
      <c r="F75" s="791">
        <v>1096155.5043899999</v>
      </c>
      <c r="G75" s="792" t="s">
        <v>1676</v>
      </c>
      <c r="H75" s="793" t="s">
        <v>1682</v>
      </c>
      <c r="I75" s="793" t="s">
        <v>1682</v>
      </c>
      <c r="J75" s="795">
        <v>7.38</v>
      </c>
      <c r="K75" s="795">
        <v>7.69</v>
      </c>
      <c r="L75" s="795">
        <v>6.57</v>
      </c>
      <c r="M75" s="795">
        <v>7.32</v>
      </c>
    </row>
    <row r="76" spans="1:13" ht="14.25" customHeight="1" x14ac:dyDescent="0.35">
      <c r="A76" s="1547"/>
      <c r="B76" s="1547"/>
      <c r="C76" s="789" t="s">
        <v>3290</v>
      </c>
      <c r="D76" s="790" t="s">
        <v>3291</v>
      </c>
      <c r="E76" s="791">
        <v>515725.17498800001</v>
      </c>
      <c r="F76" s="791">
        <v>1088402.9497799999</v>
      </c>
      <c r="G76" s="792" t="s">
        <v>1676</v>
      </c>
      <c r="H76" s="793" t="s">
        <v>3277</v>
      </c>
      <c r="I76" s="793" t="s">
        <v>3277</v>
      </c>
      <c r="J76" s="795">
        <v>7.48</v>
      </c>
      <c r="K76" s="795">
        <v>7.82</v>
      </c>
      <c r="L76" s="795">
        <v>6.96</v>
      </c>
      <c r="M76" s="795">
        <v>7.6</v>
      </c>
    </row>
    <row r="77" spans="1:13" ht="14.25" customHeight="1" x14ac:dyDescent="0.35">
      <c r="A77" s="1547"/>
      <c r="B77" s="1547"/>
      <c r="C77" s="789" t="s">
        <v>1627</v>
      </c>
      <c r="D77" s="790" t="s">
        <v>3292</v>
      </c>
      <c r="E77" s="791">
        <v>538321</v>
      </c>
      <c r="F77" s="791">
        <v>1094946</v>
      </c>
      <c r="G77" s="792" t="s">
        <v>1676</v>
      </c>
      <c r="H77" s="793" t="s">
        <v>1682</v>
      </c>
      <c r="I77" s="793" t="s">
        <v>1682</v>
      </c>
      <c r="J77" s="795">
        <v>6.98</v>
      </c>
      <c r="K77" s="795">
        <v>7.6</v>
      </c>
      <c r="L77" s="795">
        <v>8.4</v>
      </c>
      <c r="M77" s="795">
        <v>7.3</v>
      </c>
    </row>
    <row r="78" spans="1:13" ht="14.25" customHeight="1" x14ac:dyDescent="0.35">
      <c r="A78" s="1547"/>
      <c r="B78" s="1547"/>
      <c r="C78" s="789" t="s">
        <v>1627</v>
      </c>
      <c r="D78" s="790" t="s">
        <v>3293</v>
      </c>
      <c r="E78" s="791">
        <v>551179</v>
      </c>
      <c r="F78" s="791">
        <v>1117583</v>
      </c>
      <c r="G78" s="793" t="s">
        <v>3294</v>
      </c>
      <c r="H78" s="793" t="s">
        <v>1684</v>
      </c>
      <c r="I78" s="793" t="s">
        <v>3295</v>
      </c>
      <c r="J78" s="795">
        <v>6.75</v>
      </c>
      <c r="K78" s="795">
        <v>7.3</v>
      </c>
      <c r="L78" s="795">
        <v>7.8</v>
      </c>
      <c r="M78" s="795">
        <v>7.5</v>
      </c>
    </row>
    <row r="79" spans="1:13" ht="14.25" customHeight="1" x14ac:dyDescent="0.35">
      <c r="A79" s="1547"/>
      <c r="B79" s="1547"/>
      <c r="C79" s="789" t="s">
        <v>1627</v>
      </c>
      <c r="D79" s="790" t="s">
        <v>3296</v>
      </c>
      <c r="E79" s="793">
        <v>555993</v>
      </c>
      <c r="F79" s="793">
        <v>1125844</v>
      </c>
      <c r="G79" s="793" t="s">
        <v>3294</v>
      </c>
      <c r="H79" s="792" t="s">
        <v>1684</v>
      </c>
      <c r="I79" s="793" t="s">
        <v>3295</v>
      </c>
      <c r="J79" s="795">
        <v>6.79</v>
      </c>
      <c r="K79" s="795">
        <v>7.5</v>
      </c>
      <c r="L79" s="795">
        <v>8.1999999999999993</v>
      </c>
      <c r="M79" s="795">
        <v>7.5</v>
      </c>
    </row>
    <row r="80" spans="1:13" ht="14.25" customHeight="1" x14ac:dyDescent="0.35">
      <c r="A80" s="1547"/>
      <c r="B80" s="1560" t="s">
        <v>3297</v>
      </c>
      <c r="C80" s="796" t="s">
        <v>3208</v>
      </c>
      <c r="D80" s="797" t="s">
        <v>3298</v>
      </c>
      <c r="E80" s="798">
        <v>564448</v>
      </c>
      <c r="F80" s="798">
        <v>1114320</v>
      </c>
      <c r="G80" s="798" t="s">
        <v>3294</v>
      </c>
      <c r="H80" s="798" t="s">
        <v>1683</v>
      </c>
      <c r="I80" s="798" t="s">
        <v>3299</v>
      </c>
      <c r="J80" s="680">
        <v>8.6</v>
      </c>
      <c r="K80" s="680">
        <v>7.6</v>
      </c>
      <c r="L80" s="680">
        <v>8.1999999999999993</v>
      </c>
      <c r="M80" s="680">
        <v>7.8</v>
      </c>
    </row>
    <row r="81" spans="1:13" ht="14.25" customHeight="1" x14ac:dyDescent="0.35">
      <c r="A81" s="1547"/>
      <c r="B81" s="1561"/>
      <c r="C81" s="796" t="s">
        <v>3300</v>
      </c>
      <c r="D81" s="797" t="s">
        <v>3301</v>
      </c>
      <c r="E81" s="798">
        <v>569791</v>
      </c>
      <c r="F81" s="798">
        <v>1121546</v>
      </c>
      <c r="G81" s="798" t="s">
        <v>3294</v>
      </c>
      <c r="H81" s="798" t="s">
        <v>1684</v>
      </c>
      <c r="I81" s="798" t="s">
        <v>3302</v>
      </c>
      <c r="J81" s="680">
        <v>7.3</v>
      </c>
      <c r="K81" s="680">
        <v>7.1</v>
      </c>
      <c r="L81" s="680">
        <v>7.3</v>
      </c>
      <c r="M81" s="680">
        <v>7</v>
      </c>
    </row>
    <row r="82" spans="1:13" ht="14.25" customHeight="1" x14ac:dyDescent="0.35">
      <c r="A82" s="1547"/>
      <c r="B82" s="1561"/>
      <c r="C82" s="796" t="s">
        <v>3208</v>
      </c>
      <c r="D82" s="797" t="s">
        <v>3303</v>
      </c>
      <c r="E82" s="798">
        <v>569864</v>
      </c>
      <c r="F82" s="798">
        <v>1121460</v>
      </c>
      <c r="G82" s="798" t="s">
        <v>3294</v>
      </c>
      <c r="H82" s="798" t="s">
        <v>1683</v>
      </c>
      <c r="I82" s="798" t="s">
        <v>3299</v>
      </c>
      <c r="J82" s="680">
        <v>7.5</v>
      </c>
      <c r="K82" s="680">
        <v>7.4</v>
      </c>
      <c r="L82" s="680">
        <v>7.7</v>
      </c>
      <c r="M82" s="680">
        <v>7.1</v>
      </c>
    </row>
    <row r="83" spans="1:13" ht="14.25" customHeight="1" x14ac:dyDescent="0.35">
      <c r="A83" s="1547"/>
      <c r="B83" s="1565" t="s">
        <v>3304</v>
      </c>
      <c r="C83" s="799" t="s">
        <v>3305</v>
      </c>
      <c r="D83" s="800" t="s">
        <v>3306</v>
      </c>
      <c r="E83" s="801">
        <v>591520.71426963026</v>
      </c>
      <c r="F83" s="801">
        <v>1099004.6167526627</v>
      </c>
      <c r="G83" s="802" t="s">
        <v>3294</v>
      </c>
      <c r="H83" s="802" t="s">
        <v>3294</v>
      </c>
      <c r="I83" s="802" t="s">
        <v>3307</v>
      </c>
      <c r="J83" s="803">
        <v>8.5399999999999991</v>
      </c>
      <c r="K83" s="803">
        <v>8.48</v>
      </c>
      <c r="L83" s="803">
        <v>8.6999999999999993</v>
      </c>
      <c r="M83" s="803">
        <v>8.73</v>
      </c>
    </row>
    <row r="84" spans="1:13" ht="14.25" customHeight="1" x14ac:dyDescent="0.35">
      <c r="A84" s="1547"/>
      <c r="B84" s="1547"/>
      <c r="C84" s="799" t="s">
        <v>3308</v>
      </c>
      <c r="D84" s="800" t="s">
        <v>3309</v>
      </c>
      <c r="E84" s="801">
        <v>595924.74767325248</v>
      </c>
      <c r="F84" s="801">
        <v>1104968.4121655016</v>
      </c>
      <c r="G84" s="802" t="s">
        <v>3294</v>
      </c>
      <c r="H84" s="802" t="s">
        <v>3294</v>
      </c>
      <c r="I84" s="802" t="s">
        <v>3307</v>
      </c>
      <c r="J84" s="803">
        <v>7.99</v>
      </c>
      <c r="K84" s="803">
        <v>7.78</v>
      </c>
      <c r="L84" s="803">
        <v>8.1199999999999992</v>
      </c>
      <c r="M84" s="803">
        <v>8.1300000000000008</v>
      </c>
    </row>
    <row r="85" spans="1:13" ht="14.25" customHeight="1" x14ac:dyDescent="0.35">
      <c r="A85" s="1547"/>
      <c r="B85" s="1547"/>
      <c r="C85" s="799" t="s">
        <v>3310</v>
      </c>
      <c r="D85" s="800" t="s">
        <v>3311</v>
      </c>
      <c r="E85" s="801">
        <v>602652.52525066072</v>
      </c>
      <c r="F85" s="801">
        <v>1100493.3765315467</v>
      </c>
      <c r="G85" s="802" t="s">
        <v>3294</v>
      </c>
      <c r="H85" s="802" t="s">
        <v>3294</v>
      </c>
      <c r="I85" s="802" t="s">
        <v>3312</v>
      </c>
      <c r="J85" s="803">
        <v>7.98</v>
      </c>
      <c r="K85" s="803">
        <v>8.07</v>
      </c>
      <c r="L85" s="803">
        <v>8.1300000000000008</v>
      </c>
      <c r="M85" s="803">
        <v>8.18</v>
      </c>
    </row>
    <row r="86" spans="1:13" ht="14.25" customHeight="1" x14ac:dyDescent="0.35">
      <c r="A86" s="1547"/>
      <c r="B86" s="1547"/>
      <c r="C86" s="799" t="s">
        <v>3310</v>
      </c>
      <c r="D86" s="800" t="s">
        <v>3313</v>
      </c>
      <c r="E86" s="801">
        <v>604923.94574288733</v>
      </c>
      <c r="F86" s="801">
        <v>1104152.7542006073</v>
      </c>
      <c r="G86" s="802" t="s">
        <v>3294</v>
      </c>
      <c r="H86" s="802" t="s">
        <v>3294</v>
      </c>
      <c r="I86" s="802" t="s">
        <v>3294</v>
      </c>
      <c r="J86" s="803">
        <v>7.42</v>
      </c>
      <c r="K86" s="803">
        <v>7.47</v>
      </c>
      <c r="L86" s="803">
        <v>7.53</v>
      </c>
      <c r="M86" s="803">
        <v>7.63</v>
      </c>
    </row>
    <row r="87" spans="1:13" ht="14.25" customHeight="1" x14ac:dyDescent="0.35">
      <c r="A87" s="1547"/>
      <c r="B87" s="1560" t="s">
        <v>3314</v>
      </c>
      <c r="C87" s="796" t="s">
        <v>3315</v>
      </c>
      <c r="D87" s="797" t="s">
        <v>3316</v>
      </c>
      <c r="E87" s="804">
        <v>606552.14130791917</v>
      </c>
      <c r="F87" s="804">
        <v>1095138.5711386923</v>
      </c>
      <c r="G87" s="798" t="s">
        <v>3294</v>
      </c>
      <c r="H87" s="798" t="s">
        <v>3294</v>
      </c>
      <c r="I87" s="798" t="s">
        <v>3312</v>
      </c>
      <c r="J87" s="680">
        <v>8.6</v>
      </c>
      <c r="K87" s="680">
        <v>8.18</v>
      </c>
      <c r="L87" s="680">
        <v>8.44</v>
      </c>
      <c r="M87" s="680">
        <v>8.39</v>
      </c>
    </row>
    <row r="88" spans="1:13" ht="14.25" customHeight="1" x14ac:dyDescent="0.35">
      <c r="A88" s="1547"/>
      <c r="B88" s="1561"/>
      <c r="C88" s="796" t="s">
        <v>3214</v>
      </c>
      <c r="D88" s="797" t="s">
        <v>3317</v>
      </c>
      <c r="E88" s="804">
        <v>608827.68570771674</v>
      </c>
      <c r="F88" s="804">
        <v>1092270.7315434166</v>
      </c>
      <c r="G88" s="798" t="s">
        <v>3294</v>
      </c>
      <c r="H88" s="798" t="s">
        <v>3294</v>
      </c>
      <c r="I88" s="798" t="s">
        <v>3312</v>
      </c>
      <c r="J88" s="680">
        <v>8.0299999999999994</v>
      </c>
      <c r="K88" s="680">
        <v>8.36</v>
      </c>
      <c r="L88" s="680">
        <v>8.5299999999999994</v>
      </c>
      <c r="M88" s="680">
        <v>8.65</v>
      </c>
    </row>
    <row r="89" spans="1:13" ht="14.25" customHeight="1" x14ac:dyDescent="0.35">
      <c r="A89" s="1547"/>
      <c r="B89" s="1561"/>
      <c r="C89" s="796" t="s">
        <v>3214</v>
      </c>
      <c r="D89" s="797" t="s">
        <v>3318</v>
      </c>
      <c r="E89" s="804">
        <v>611005.1219393136</v>
      </c>
      <c r="F89" s="804">
        <v>1094210.1141867936</v>
      </c>
      <c r="G89" s="798" t="s">
        <v>3294</v>
      </c>
      <c r="H89" s="798" t="s">
        <v>3294</v>
      </c>
      <c r="I89" s="798" t="s">
        <v>3312</v>
      </c>
      <c r="J89" s="680">
        <v>7.63</v>
      </c>
      <c r="K89" s="680">
        <v>8.02</v>
      </c>
      <c r="L89" s="680">
        <v>8.4</v>
      </c>
      <c r="M89" s="680">
        <v>8.32</v>
      </c>
    </row>
    <row r="90" spans="1:13" ht="14.25" customHeight="1" x14ac:dyDescent="0.35">
      <c r="A90" s="1547"/>
      <c r="B90" s="1561"/>
      <c r="C90" s="796" t="s">
        <v>3319</v>
      </c>
      <c r="D90" s="797" t="s">
        <v>3320</v>
      </c>
      <c r="E90" s="804">
        <v>615309.394813983</v>
      </c>
      <c r="F90" s="804">
        <v>1089459.641124723</v>
      </c>
      <c r="G90" s="798" t="s">
        <v>3294</v>
      </c>
      <c r="H90" s="798" t="s">
        <v>3294</v>
      </c>
      <c r="I90" s="798" t="s">
        <v>3312</v>
      </c>
      <c r="J90" s="680">
        <v>6.89</v>
      </c>
      <c r="K90" s="680">
        <v>7.15</v>
      </c>
      <c r="L90" s="680">
        <v>7.54</v>
      </c>
      <c r="M90" s="680">
        <v>7.12</v>
      </c>
    </row>
    <row r="91" spans="1:13" ht="14.25" customHeight="1" x14ac:dyDescent="0.35">
      <c r="A91" s="1547"/>
      <c r="B91" s="1549" t="s">
        <v>1683</v>
      </c>
      <c r="C91" s="805" t="s">
        <v>3210</v>
      </c>
      <c r="D91" s="806" t="s">
        <v>3321</v>
      </c>
      <c r="E91" s="807">
        <v>584311</v>
      </c>
      <c r="F91" s="807">
        <v>1119663</v>
      </c>
      <c r="G91" s="808" t="s">
        <v>3294</v>
      </c>
      <c r="H91" s="808" t="s">
        <v>1683</v>
      </c>
      <c r="I91" s="808" t="s">
        <v>1683</v>
      </c>
      <c r="J91" s="809">
        <v>7.8</v>
      </c>
      <c r="K91" s="809">
        <v>7.6</v>
      </c>
      <c r="L91" s="809">
        <v>7.7</v>
      </c>
      <c r="M91" s="809">
        <v>7.4</v>
      </c>
    </row>
    <row r="92" spans="1:13" ht="14.25" customHeight="1" x14ac:dyDescent="0.35">
      <c r="A92" s="1547"/>
      <c r="B92" s="1547"/>
      <c r="C92" s="805" t="s">
        <v>3210</v>
      </c>
      <c r="D92" s="806" t="s">
        <v>3322</v>
      </c>
      <c r="E92" s="807">
        <v>587660</v>
      </c>
      <c r="F92" s="807">
        <v>1119040</v>
      </c>
      <c r="G92" s="808" t="s">
        <v>3294</v>
      </c>
      <c r="H92" s="808" t="s">
        <v>1683</v>
      </c>
      <c r="I92" s="808" t="s">
        <v>1683</v>
      </c>
      <c r="J92" s="809">
        <v>7</v>
      </c>
      <c r="K92" s="809">
        <v>7.1</v>
      </c>
      <c r="L92" s="809">
        <v>7.6</v>
      </c>
      <c r="M92" s="809">
        <v>7.2</v>
      </c>
    </row>
    <row r="93" spans="1:13" ht="14.25" customHeight="1" x14ac:dyDescent="0.35">
      <c r="A93" s="1547"/>
      <c r="B93" s="1547"/>
      <c r="C93" s="805" t="s">
        <v>3210</v>
      </c>
      <c r="D93" s="806" t="s">
        <v>3323</v>
      </c>
      <c r="E93" s="807">
        <v>579394</v>
      </c>
      <c r="F93" s="807">
        <v>1114132</v>
      </c>
      <c r="G93" s="808" t="s">
        <v>3294</v>
      </c>
      <c r="H93" s="808" t="s">
        <v>1683</v>
      </c>
      <c r="I93" s="808" t="s">
        <v>1683</v>
      </c>
      <c r="J93" s="809">
        <v>7.4</v>
      </c>
      <c r="K93" s="809">
        <v>7.7</v>
      </c>
      <c r="L93" s="809">
        <v>8</v>
      </c>
      <c r="M93" s="809">
        <v>7.4</v>
      </c>
    </row>
    <row r="94" spans="1:13" ht="14.25" customHeight="1" x14ac:dyDescent="0.35">
      <c r="A94" s="1547"/>
      <c r="B94" s="1547"/>
      <c r="C94" s="805" t="s">
        <v>3324</v>
      </c>
      <c r="D94" s="806" t="s">
        <v>3325</v>
      </c>
      <c r="E94" s="807">
        <v>568897</v>
      </c>
      <c r="F94" s="807">
        <v>1112449</v>
      </c>
      <c r="G94" s="808" t="s">
        <v>3294</v>
      </c>
      <c r="H94" s="808" t="s">
        <v>1683</v>
      </c>
      <c r="I94" s="808" t="s">
        <v>3299</v>
      </c>
      <c r="J94" s="809">
        <v>8</v>
      </c>
      <c r="K94" s="809">
        <v>7.9</v>
      </c>
      <c r="L94" s="809">
        <v>8.6999999999999993</v>
      </c>
      <c r="M94" s="809">
        <v>7.6</v>
      </c>
    </row>
    <row r="95" spans="1:13" ht="14.25" customHeight="1" x14ac:dyDescent="0.35">
      <c r="A95" s="1547"/>
      <c r="B95" s="1547"/>
      <c r="C95" s="805" t="s">
        <v>3201</v>
      </c>
      <c r="D95" s="806" t="s">
        <v>3326</v>
      </c>
      <c r="E95" s="807">
        <v>576526</v>
      </c>
      <c r="F95" s="807">
        <v>1105216</v>
      </c>
      <c r="G95" s="808" t="s">
        <v>3294</v>
      </c>
      <c r="H95" s="808" t="s">
        <v>1683</v>
      </c>
      <c r="I95" s="808" t="s">
        <v>1683</v>
      </c>
      <c r="J95" s="809">
        <v>7.9</v>
      </c>
      <c r="K95" s="809">
        <v>7.5</v>
      </c>
      <c r="L95" s="809">
        <v>8.5</v>
      </c>
      <c r="M95" s="809">
        <v>7.7</v>
      </c>
    </row>
    <row r="96" spans="1:13" ht="14.25" customHeight="1" x14ac:dyDescent="0.35">
      <c r="A96" s="1547"/>
      <c r="B96" s="1547"/>
      <c r="C96" s="805" t="s">
        <v>3201</v>
      </c>
      <c r="D96" s="806" t="s">
        <v>3327</v>
      </c>
      <c r="E96" s="807">
        <v>572276</v>
      </c>
      <c r="F96" s="807">
        <v>1101262</v>
      </c>
      <c r="G96" s="808" t="s">
        <v>3294</v>
      </c>
      <c r="H96" s="808" t="s">
        <v>1683</v>
      </c>
      <c r="I96" s="808" t="s">
        <v>1683</v>
      </c>
      <c r="J96" s="809">
        <v>7.8</v>
      </c>
      <c r="K96" s="809">
        <v>7.3</v>
      </c>
      <c r="L96" s="809">
        <v>8.4</v>
      </c>
      <c r="M96" s="809"/>
    </row>
    <row r="97" spans="1:13" ht="14.25" customHeight="1" x14ac:dyDescent="0.35">
      <c r="A97" s="1547"/>
      <c r="B97" s="1547"/>
      <c r="C97" s="805" t="s">
        <v>3201</v>
      </c>
      <c r="D97" s="806" t="s">
        <v>3328</v>
      </c>
      <c r="E97" s="807">
        <v>570379</v>
      </c>
      <c r="F97" s="807">
        <v>1083192</v>
      </c>
      <c r="G97" s="810" t="s">
        <v>1676</v>
      </c>
      <c r="H97" s="808" t="s">
        <v>1682</v>
      </c>
      <c r="I97" s="808" t="s">
        <v>3329</v>
      </c>
      <c r="J97" s="809">
        <v>8.27</v>
      </c>
      <c r="K97" s="809">
        <v>8.41</v>
      </c>
      <c r="L97" s="809">
        <v>7.18</v>
      </c>
      <c r="M97" s="809"/>
    </row>
    <row r="98" spans="1:13" ht="14.25" customHeight="1" x14ac:dyDescent="0.35">
      <c r="A98" s="1547"/>
      <c r="B98" s="1547"/>
      <c r="C98" s="805" t="s">
        <v>3201</v>
      </c>
      <c r="D98" s="806" t="s">
        <v>3330</v>
      </c>
      <c r="E98" s="807">
        <v>569987</v>
      </c>
      <c r="F98" s="807">
        <v>1082807</v>
      </c>
      <c r="G98" s="810" t="s">
        <v>1676</v>
      </c>
      <c r="H98" s="808" t="s">
        <v>1682</v>
      </c>
      <c r="I98" s="808" t="s">
        <v>3329</v>
      </c>
      <c r="J98" s="809">
        <v>8.5</v>
      </c>
      <c r="K98" s="809">
        <v>8.39</v>
      </c>
      <c r="L98" s="809">
        <v>6.98</v>
      </c>
      <c r="M98" s="809"/>
    </row>
    <row r="99" spans="1:13" ht="14.25" customHeight="1" x14ac:dyDescent="0.35">
      <c r="A99" s="1547"/>
      <c r="B99" s="1560" t="s">
        <v>1619</v>
      </c>
      <c r="C99" s="796" t="s">
        <v>3206</v>
      </c>
      <c r="D99" s="797" t="s">
        <v>3331</v>
      </c>
      <c r="E99" s="804">
        <v>553952.78625700006</v>
      </c>
      <c r="F99" s="804">
        <v>1086598.7197799999</v>
      </c>
      <c r="G99" s="811" t="s">
        <v>1676</v>
      </c>
      <c r="H99" s="798" t="s">
        <v>1682</v>
      </c>
      <c r="I99" s="798" t="s">
        <v>3332</v>
      </c>
      <c r="J99" s="680">
        <v>8.4499999999999993</v>
      </c>
      <c r="K99" s="680">
        <v>7.7</v>
      </c>
      <c r="L99" s="680">
        <v>6.38</v>
      </c>
      <c r="M99" s="680">
        <v>8.1999999999999993</v>
      </c>
    </row>
    <row r="100" spans="1:13" ht="14.25" customHeight="1" x14ac:dyDescent="0.35">
      <c r="A100" s="1547"/>
      <c r="B100" s="1561"/>
      <c r="C100" s="796" t="s">
        <v>3206</v>
      </c>
      <c r="D100" s="797" t="s">
        <v>3333</v>
      </c>
      <c r="E100" s="804">
        <v>549561.67938325589</v>
      </c>
      <c r="F100" s="804">
        <v>1104203.6085808857</v>
      </c>
      <c r="G100" s="811" t="s">
        <v>1676</v>
      </c>
      <c r="H100" s="798" t="s">
        <v>1682</v>
      </c>
      <c r="I100" s="798" t="s">
        <v>3334</v>
      </c>
      <c r="J100" s="680">
        <v>8.42</v>
      </c>
      <c r="K100" s="680">
        <v>8.3800000000000008</v>
      </c>
      <c r="L100" s="680">
        <v>8.74</v>
      </c>
      <c r="M100" s="680">
        <v>8.49</v>
      </c>
    </row>
    <row r="101" spans="1:13" ht="14.25" customHeight="1" x14ac:dyDescent="0.35">
      <c r="A101" s="1547"/>
      <c r="B101" s="1561"/>
      <c r="C101" s="796" t="s">
        <v>3335</v>
      </c>
      <c r="D101" s="797" t="s">
        <v>3336</v>
      </c>
      <c r="E101" s="804">
        <v>561423.24358003505</v>
      </c>
      <c r="F101" s="804">
        <v>1122417.3554679255</v>
      </c>
      <c r="G101" s="798" t="s">
        <v>3294</v>
      </c>
      <c r="H101" s="798" t="s">
        <v>1684</v>
      </c>
      <c r="I101" s="798" t="s">
        <v>1684</v>
      </c>
      <c r="J101" s="680">
        <v>8.2100000000000009</v>
      </c>
      <c r="K101" s="680">
        <v>7.74</v>
      </c>
      <c r="L101" s="680">
        <v>7.82</v>
      </c>
      <c r="M101" s="680">
        <v>7.67</v>
      </c>
    </row>
    <row r="102" spans="1:13" ht="14.25" customHeight="1" x14ac:dyDescent="0.35">
      <c r="A102" s="1547"/>
      <c r="B102" s="1561"/>
      <c r="C102" s="796" t="s">
        <v>3206</v>
      </c>
      <c r="D102" s="797" t="s">
        <v>3337</v>
      </c>
      <c r="E102" s="804">
        <v>556395</v>
      </c>
      <c r="F102" s="804">
        <v>1116515</v>
      </c>
      <c r="G102" s="798" t="s">
        <v>3294</v>
      </c>
      <c r="H102" s="798" t="s">
        <v>1684</v>
      </c>
      <c r="I102" s="798" t="s">
        <v>3302</v>
      </c>
      <c r="J102" s="680">
        <v>6.76</v>
      </c>
      <c r="K102" s="680">
        <v>6.9</v>
      </c>
      <c r="L102" s="680">
        <v>8.1999999999999993</v>
      </c>
      <c r="M102" s="680"/>
    </row>
    <row r="103" spans="1:13" ht="14.25" customHeight="1" x14ac:dyDescent="0.35">
      <c r="A103" s="1547"/>
      <c r="B103" s="1561"/>
      <c r="C103" s="796" t="s">
        <v>3206</v>
      </c>
      <c r="D103" s="797" t="s">
        <v>3338</v>
      </c>
      <c r="E103" s="804">
        <v>559157</v>
      </c>
      <c r="F103" s="804">
        <v>1118911</v>
      </c>
      <c r="G103" s="798" t="s">
        <v>3294</v>
      </c>
      <c r="H103" s="798" t="s">
        <v>1684</v>
      </c>
      <c r="I103" s="798" t="s">
        <v>3302</v>
      </c>
      <c r="J103" s="680">
        <v>8.26</v>
      </c>
      <c r="K103" s="680">
        <v>6.1</v>
      </c>
      <c r="L103" s="680">
        <v>8.3000000000000007</v>
      </c>
      <c r="M103" s="680">
        <v>7.3</v>
      </c>
    </row>
    <row r="104" spans="1:13" ht="14.25" customHeight="1" x14ac:dyDescent="0.35">
      <c r="A104" s="1547"/>
      <c r="B104" s="1561"/>
      <c r="C104" s="796" t="s">
        <v>3206</v>
      </c>
      <c r="D104" s="797" t="s">
        <v>3339</v>
      </c>
      <c r="E104" s="804">
        <v>573103</v>
      </c>
      <c r="F104" s="804">
        <v>1128204</v>
      </c>
      <c r="G104" s="798" t="s">
        <v>3294</v>
      </c>
      <c r="H104" s="798" t="s">
        <v>1684</v>
      </c>
      <c r="I104" s="798" t="s">
        <v>3302</v>
      </c>
      <c r="J104" s="680">
        <v>6.55</v>
      </c>
      <c r="K104" s="680">
        <v>5.9</v>
      </c>
      <c r="L104" s="680">
        <v>8</v>
      </c>
      <c r="M104" s="680">
        <v>7.3</v>
      </c>
    </row>
    <row r="105" spans="1:13" ht="14.25" customHeight="1" x14ac:dyDescent="0.35">
      <c r="A105" s="1547"/>
      <c r="B105" s="1561"/>
      <c r="C105" s="796" t="s">
        <v>3206</v>
      </c>
      <c r="D105" s="797" t="s">
        <v>3340</v>
      </c>
      <c r="E105" s="804">
        <v>573104</v>
      </c>
      <c r="F105" s="804">
        <v>1128204</v>
      </c>
      <c r="G105" s="798" t="s">
        <v>3294</v>
      </c>
      <c r="H105" s="798" t="s">
        <v>1684</v>
      </c>
      <c r="I105" s="798" t="s">
        <v>3302</v>
      </c>
      <c r="J105" s="680"/>
      <c r="K105" s="680"/>
      <c r="L105" s="680"/>
      <c r="M105" s="680">
        <v>7.4</v>
      </c>
    </row>
    <row r="106" spans="1:13" ht="14.25" customHeight="1" x14ac:dyDescent="0.35">
      <c r="A106" s="1547"/>
      <c r="B106" s="1566" t="s">
        <v>3341</v>
      </c>
      <c r="C106" s="812" t="s">
        <v>3216</v>
      </c>
      <c r="D106" s="813" t="s">
        <v>3342</v>
      </c>
      <c r="E106" s="814">
        <v>600425.51656381693</v>
      </c>
      <c r="F106" s="814">
        <v>1096342.995986542</v>
      </c>
      <c r="G106" s="815" t="s">
        <v>3294</v>
      </c>
      <c r="H106" s="815" t="s">
        <v>3294</v>
      </c>
      <c r="I106" s="815" t="s">
        <v>3312</v>
      </c>
      <c r="J106" s="816">
        <v>8.5399999999999991</v>
      </c>
      <c r="K106" s="816">
        <v>8.42</v>
      </c>
      <c r="L106" s="816">
        <v>8.6999999999999993</v>
      </c>
      <c r="M106" s="816">
        <v>8.6199999999999992</v>
      </c>
    </row>
    <row r="107" spans="1:13" ht="14.25" customHeight="1" x14ac:dyDescent="0.35">
      <c r="A107" s="1547"/>
      <c r="B107" s="1547"/>
      <c r="C107" s="812" t="s">
        <v>3216</v>
      </c>
      <c r="D107" s="813" t="s">
        <v>3343</v>
      </c>
      <c r="E107" s="814">
        <v>607646.82591882814</v>
      </c>
      <c r="F107" s="814">
        <v>1096504.2731407266</v>
      </c>
      <c r="G107" s="815" t="s">
        <v>3294</v>
      </c>
      <c r="H107" s="815" t="s">
        <v>3294</v>
      </c>
      <c r="I107" s="815" t="s">
        <v>3312</v>
      </c>
      <c r="J107" s="816">
        <v>7.99</v>
      </c>
      <c r="K107" s="816">
        <v>8.07</v>
      </c>
      <c r="L107" s="816">
        <v>8.41</v>
      </c>
      <c r="M107" s="816">
        <v>8.43</v>
      </c>
    </row>
    <row r="108" spans="1:13" ht="14.25" customHeight="1" x14ac:dyDescent="0.35">
      <c r="A108" s="1547"/>
      <c r="B108" s="1560" t="s">
        <v>3344</v>
      </c>
      <c r="C108" s="796" t="s">
        <v>3345</v>
      </c>
      <c r="D108" s="797" t="s">
        <v>3346</v>
      </c>
      <c r="E108" s="804">
        <v>592527.17399299995</v>
      </c>
      <c r="F108" s="804">
        <v>1075888.68053</v>
      </c>
      <c r="G108" s="811" t="s">
        <v>3294</v>
      </c>
      <c r="H108" s="798" t="s">
        <v>3294</v>
      </c>
      <c r="I108" s="798" t="s">
        <v>3347</v>
      </c>
      <c r="J108" s="680">
        <v>7.85</v>
      </c>
      <c r="K108" s="680">
        <v>8.42</v>
      </c>
      <c r="L108" s="680">
        <v>7.23</v>
      </c>
      <c r="M108" s="680">
        <v>7.89</v>
      </c>
    </row>
    <row r="109" spans="1:13" ht="14.25" customHeight="1" x14ac:dyDescent="0.35">
      <c r="A109" s="1547"/>
      <c r="B109" s="1561"/>
      <c r="C109" s="796" t="s">
        <v>3348</v>
      </c>
      <c r="D109" s="797" t="s">
        <v>3349</v>
      </c>
      <c r="E109" s="804">
        <v>597935.684289</v>
      </c>
      <c r="F109" s="804">
        <v>1075672.9735900001</v>
      </c>
      <c r="G109" s="811" t="s">
        <v>3294</v>
      </c>
      <c r="H109" s="798" t="s">
        <v>3294</v>
      </c>
      <c r="I109" s="798" t="s">
        <v>3347</v>
      </c>
      <c r="J109" s="680">
        <v>7.64</v>
      </c>
      <c r="K109" s="680">
        <v>7.16</v>
      </c>
      <c r="L109" s="680">
        <v>7.33</v>
      </c>
      <c r="M109" s="680">
        <v>7.95</v>
      </c>
    </row>
    <row r="110" spans="1:13" ht="14.25" customHeight="1" x14ac:dyDescent="0.35">
      <c r="A110" s="1547"/>
      <c r="B110" s="1561"/>
      <c r="C110" s="796" t="s">
        <v>3348</v>
      </c>
      <c r="D110" s="797" t="s">
        <v>3350</v>
      </c>
      <c r="E110" s="804">
        <v>615149.50571000006</v>
      </c>
      <c r="F110" s="804">
        <v>1078051.2324600001</v>
      </c>
      <c r="G110" s="811" t="s">
        <v>3294</v>
      </c>
      <c r="H110" s="798" t="s">
        <v>3294</v>
      </c>
      <c r="I110" s="798" t="s">
        <v>3347</v>
      </c>
      <c r="J110" s="680">
        <v>6.84</v>
      </c>
      <c r="K110" s="680">
        <v>7.62</v>
      </c>
      <c r="L110" s="680">
        <v>6.61</v>
      </c>
      <c r="M110" s="680">
        <v>7.7</v>
      </c>
    </row>
    <row r="111" spans="1:13" ht="14.25" customHeight="1" x14ac:dyDescent="0.35">
      <c r="A111" s="1547"/>
      <c r="B111" s="1561"/>
      <c r="C111" s="796" t="s">
        <v>3348</v>
      </c>
      <c r="D111" s="797" t="s">
        <v>3351</v>
      </c>
      <c r="E111" s="804">
        <v>619158.21645099996</v>
      </c>
      <c r="F111" s="804">
        <v>1082458.2407500001</v>
      </c>
      <c r="G111" s="811" t="s">
        <v>3294</v>
      </c>
      <c r="H111" s="798" t="s">
        <v>3294</v>
      </c>
      <c r="I111" s="798" t="s">
        <v>3347</v>
      </c>
      <c r="J111" s="680">
        <v>7.93</v>
      </c>
      <c r="K111" s="680">
        <v>7.46</v>
      </c>
      <c r="L111" s="680">
        <v>6.63</v>
      </c>
      <c r="M111" s="680">
        <v>7.22</v>
      </c>
    </row>
    <row r="112" spans="1:13" ht="14.25" customHeight="1" x14ac:dyDescent="0.35">
      <c r="A112" s="1547"/>
      <c r="B112" s="1564" t="s">
        <v>1665</v>
      </c>
      <c r="C112" s="789" t="s">
        <v>3162</v>
      </c>
      <c r="D112" s="790" t="s">
        <v>3352</v>
      </c>
      <c r="E112" s="791">
        <v>624974.12809500005</v>
      </c>
      <c r="F112" s="791">
        <v>1062379.17001</v>
      </c>
      <c r="G112" s="793" t="s">
        <v>3294</v>
      </c>
      <c r="H112" s="793" t="s">
        <v>3353</v>
      </c>
      <c r="I112" s="793" t="s">
        <v>3354</v>
      </c>
      <c r="J112" s="795">
        <v>7.49</v>
      </c>
      <c r="K112" s="795">
        <v>7.18</v>
      </c>
      <c r="L112" s="795">
        <v>6.36</v>
      </c>
      <c r="M112" s="795">
        <v>7.94</v>
      </c>
    </row>
    <row r="113" spans="1:13" ht="14.25" customHeight="1" x14ac:dyDescent="0.35">
      <c r="A113" s="1547"/>
      <c r="B113" s="1547"/>
      <c r="C113" s="789" t="s">
        <v>3162</v>
      </c>
      <c r="D113" s="790" t="s">
        <v>3355</v>
      </c>
      <c r="E113" s="791">
        <v>624971.39812400006</v>
      </c>
      <c r="F113" s="791">
        <v>1060351.15711</v>
      </c>
      <c r="G113" s="793" t="s">
        <v>3294</v>
      </c>
      <c r="H113" s="793" t="s">
        <v>3353</v>
      </c>
      <c r="I113" s="793" t="s">
        <v>3354</v>
      </c>
      <c r="J113" s="795">
        <v>7.53</v>
      </c>
      <c r="K113" s="795">
        <v>6.75</v>
      </c>
      <c r="L113" s="795">
        <v>6.13</v>
      </c>
      <c r="M113" s="795">
        <v>7.89</v>
      </c>
    </row>
    <row r="114" spans="1:13" ht="14.25" customHeight="1" x14ac:dyDescent="0.35">
      <c r="A114" s="1547"/>
      <c r="B114" s="1547"/>
      <c r="C114" s="789" t="s">
        <v>3162</v>
      </c>
      <c r="D114" s="790" t="s">
        <v>3356</v>
      </c>
      <c r="E114" s="791">
        <v>652225.83105200005</v>
      </c>
      <c r="F114" s="791">
        <v>1050611.6472499999</v>
      </c>
      <c r="G114" s="793" t="s">
        <v>3294</v>
      </c>
      <c r="H114" s="793" t="s">
        <v>3353</v>
      </c>
      <c r="I114" s="793" t="s">
        <v>1665</v>
      </c>
      <c r="J114" s="795">
        <v>7.53</v>
      </c>
      <c r="K114" s="795">
        <v>6.53</v>
      </c>
      <c r="L114" s="795">
        <v>6.57</v>
      </c>
      <c r="M114" s="795">
        <v>7.75</v>
      </c>
    </row>
    <row r="115" spans="1:13" ht="14.25" customHeight="1" x14ac:dyDescent="0.35">
      <c r="A115" s="1547"/>
      <c r="B115" s="1560" t="s">
        <v>3357</v>
      </c>
      <c r="C115" s="796" t="s">
        <v>3203</v>
      </c>
      <c r="D115" s="797" t="s">
        <v>3358</v>
      </c>
      <c r="E115" s="804">
        <v>520825.42225943832</v>
      </c>
      <c r="F115" s="804">
        <v>1130420.8807922739</v>
      </c>
      <c r="G115" s="798" t="s">
        <v>3294</v>
      </c>
      <c r="H115" s="798" t="s">
        <v>3359</v>
      </c>
      <c r="I115" s="798" t="s">
        <v>3360</v>
      </c>
      <c r="J115" s="680">
        <v>7.62</v>
      </c>
      <c r="K115" s="680">
        <v>7.55</v>
      </c>
      <c r="L115" s="680">
        <v>7.68</v>
      </c>
      <c r="M115" s="680">
        <v>7.72</v>
      </c>
    </row>
    <row r="116" spans="1:13" ht="14.25" customHeight="1" x14ac:dyDescent="0.35">
      <c r="A116" s="1547"/>
      <c r="B116" s="1561"/>
      <c r="C116" s="796" t="s">
        <v>3203</v>
      </c>
      <c r="D116" s="797" t="s">
        <v>3361</v>
      </c>
      <c r="E116" s="804">
        <v>521255.62175536982</v>
      </c>
      <c r="F116" s="804">
        <v>1128763.54850037</v>
      </c>
      <c r="G116" s="798" t="s">
        <v>3294</v>
      </c>
      <c r="H116" s="798" t="s">
        <v>3359</v>
      </c>
      <c r="I116" s="798" t="s">
        <v>3360</v>
      </c>
      <c r="J116" s="680">
        <v>8.15</v>
      </c>
      <c r="K116" s="680">
        <v>7.75</v>
      </c>
      <c r="L116" s="680"/>
      <c r="M116" s="680">
        <v>7.92</v>
      </c>
    </row>
    <row r="117" spans="1:13" ht="14.25" customHeight="1" x14ac:dyDescent="0.35">
      <c r="A117" s="1547"/>
      <c r="B117" s="1561"/>
      <c r="C117" s="796" t="s">
        <v>3203</v>
      </c>
      <c r="D117" s="797" t="s">
        <v>3362</v>
      </c>
      <c r="E117" s="804">
        <v>523998.05564395263</v>
      </c>
      <c r="F117" s="804">
        <v>1137805.9637596633</v>
      </c>
      <c r="G117" s="798" t="s">
        <v>3294</v>
      </c>
      <c r="H117" s="798" t="s">
        <v>3359</v>
      </c>
      <c r="I117" s="798" t="s">
        <v>3363</v>
      </c>
      <c r="J117" s="680">
        <v>7.76</v>
      </c>
      <c r="K117" s="680">
        <v>7.69</v>
      </c>
      <c r="L117" s="680">
        <v>7.66</v>
      </c>
      <c r="M117" s="680">
        <v>7.64</v>
      </c>
    </row>
    <row r="118" spans="1:13" ht="14.25" customHeight="1" x14ac:dyDescent="0.35">
      <c r="A118" s="1547"/>
      <c r="B118" s="1561"/>
      <c r="C118" s="796" t="s">
        <v>3203</v>
      </c>
      <c r="D118" s="797" t="s">
        <v>3364</v>
      </c>
      <c r="E118" s="804">
        <v>534432.40908333356</v>
      </c>
      <c r="F118" s="804">
        <v>1147242.2668981161</v>
      </c>
      <c r="G118" s="798" t="s">
        <v>3294</v>
      </c>
      <c r="H118" s="798" t="s">
        <v>3359</v>
      </c>
      <c r="I118" s="798" t="s">
        <v>3365</v>
      </c>
      <c r="J118" s="680">
        <v>7.67</v>
      </c>
      <c r="K118" s="680">
        <v>7.91</v>
      </c>
      <c r="L118" s="680">
        <v>7.78</v>
      </c>
      <c r="M118" s="680">
        <v>7.65</v>
      </c>
    </row>
    <row r="119" spans="1:13" ht="14.25" customHeight="1" x14ac:dyDescent="0.35">
      <c r="A119" s="1559"/>
      <c r="B119" s="1559"/>
      <c r="C119" s="817" t="s">
        <v>3203</v>
      </c>
      <c r="D119" s="818" t="s">
        <v>3366</v>
      </c>
      <c r="E119" s="819">
        <v>536063.47043958877</v>
      </c>
      <c r="F119" s="819">
        <v>1149276.4199238133</v>
      </c>
      <c r="G119" s="820" t="s">
        <v>3294</v>
      </c>
      <c r="H119" s="820" t="s">
        <v>3359</v>
      </c>
      <c r="I119" s="820" t="s">
        <v>3365</v>
      </c>
      <c r="J119" s="682">
        <v>7.62</v>
      </c>
      <c r="K119" s="682">
        <v>7.66</v>
      </c>
      <c r="L119" s="682">
        <v>7.64</v>
      </c>
      <c r="M119" s="682">
        <v>7.59</v>
      </c>
    </row>
    <row r="120" spans="1:13" ht="14.25" customHeight="1" x14ac:dyDescent="0.35">
      <c r="A120" s="13"/>
      <c r="B120" s="1552" t="s">
        <v>3591</v>
      </c>
      <c r="C120" s="1552"/>
      <c r="D120" s="1552"/>
      <c r="E120" s="1552"/>
      <c r="F120" s="1552"/>
      <c r="G120" s="1552"/>
      <c r="H120" s="1552"/>
      <c r="I120" s="1552"/>
      <c r="J120" s="1552"/>
      <c r="K120" s="1552"/>
      <c r="L120" s="1552"/>
      <c r="M120" s="1552"/>
    </row>
    <row r="121" spans="1:13" ht="14.25" customHeight="1" x14ac:dyDescent="0.35">
      <c r="A121" s="13"/>
      <c r="B121" s="768"/>
      <c r="C121" s="1553" t="s">
        <v>104</v>
      </c>
      <c r="D121" s="1553" t="s">
        <v>105</v>
      </c>
      <c r="E121" s="1555" t="s">
        <v>106</v>
      </c>
      <c r="F121" s="1555"/>
      <c r="G121" s="1555"/>
      <c r="H121" s="1555"/>
      <c r="I121" s="1555"/>
      <c r="J121" s="1555" t="s">
        <v>111</v>
      </c>
      <c r="K121" s="1555"/>
      <c r="L121" s="1555"/>
      <c r="M121" s="1555"/>
    </row>
    <row r="122" spans="1:13" ht="14.25" customHeight="1" x14ac:dyDescent="0.35">
      <c r="A122" s="749"/>
      <c r="B122" s="1556" t="s">
        <v>113</v>
      </c>
      <c r="C122" s="1553"/>
      <c r="D122" s="1553"/>
      <c r="E122" s="739" t="s">
        <v>114</v>
      </c>
      <c r="F122" s="739" t="s">
        <v>115</v>
      </c>
      <c r="G122" s="1558" t="s">
        <v>39</v>
      </c>
      <c r="H122" s="1558" t="s">
        <v>64</v>
      </c>
      <c r="I122" s="1558" t="s">
        <v>116</v>
      </c>
      <c r="J122" s="739" t="s">
        <v>127</v>
      </c>
      <c r="K122" s="739" t="s">
        <v>128</v>
      </c>
      <c r="L122" s="739" t="s">
        <v>129</v>
      </c>
      <c r="M122" s="739" t="s">
        <v>130</v>
      </c>
    </row>
    <row r="123" spans="1:13" ht="14.25" customHeight="1" x14ac:dyDescent="0.35">
      <c r="A123" s="13"/>
      <c r="B123" s="1557"/>
      <c r="C123" s="1554"/>
      <c r="D123" s="1554"/>
      <c r="E123" s="578" t="s">
        <v>134</v>
      </c>
      <c r="F123" s="578" t="s">
        <v>134</v>
      </c>
      <c r="G123" s="1554"/>
      <c r="H123" s="1554"/>
      <c r="I123" s="1554"/>
      <c r="J123" s="741" t="s">
        <v>3367</v>
      </c>
      <c r="K123" s="741" t="s">
        <v>3368</v>
      </c>
      <c r="L123" s="741" t="s">
        <v>3369</v>
      </c>
      <c r="M123" s="741" t="s">
        <v>3370</v>
      </c>
    </row>
    <row r="124" spans="1:13" ht="14.25" customHeight="1" x14ac:dyDescent="0.35">
      <c r="A124" s="1540" t="s">
        <v>3371</v>
      </c>
      <c r="B124" s="1543" t="s">
        <v>3372</v>
      </c>
      <c r="C124" s="821" t="s">
        <v>3373</v>
      </c>
      <c r="D124" s="802" t="s">
        <v>3748</v>
      </c>
      <c r="E124" s="801">
        <v>349842</v>
      </c>
      <c r="F124" s="801">
        <v>1117119</v>
      </c>
      <c r="G124" s="821" t="s">
        <v>3375</v>
      </c>
      <c r="H124" s="802" t="s">
        <v>3376</v>
      </c>
      <c r="I124" s="802" t="s">
        <v>3377</v>
      </c>
      <c r="J124" s="803">
        <v>7.9</v>
      </c>
      <c r="K124" s="803">
        <v>7.4</v>
      </c>
      <c r="L124" s="803">
        <v>8.9499999999999993</v>
      </c>
      <c r="M124" s="803">
        <v>7.76</v>
      </c>
    </row>
    <row r="125" spans="1:13" ht="14.25" customHeight="1" x14ac:dyDescent="0.35">
      <c r="A125" s="1547"/>
      <c r="B125" s="1547"/>
      <c r="C125" s="821" t="s">
        <v>3373</v>
      </c>
      <c r="D125" s="802" t="s">
        <v>3749</v>
      </c>
      <c r="E125" s="801">
        <v>355309</v>
      </c>
      <c r="F125" s="801">
        <v>1113777</v>
      </c>
      <c r="G125" s="821" t="s">
        <v>3375</v>
      </c>
      <c r="H125" s="802" t="s">
        <v>3376</v>
      </c>
      <c r="I125" s="802" t="s">
        <v>3377</v>
      </c>
      <c r="J125" s="803">
        <v>7.77</v>
      </c>
      <c r="K125" s="803">
        <v>7.5</v>
      </c>
      <c r="L125" s="803">
        <v>7.59</v>
      </c>
      <c r="M125" s="803">
        <v>6.14</v>
      </c>
    </row>
    <row r="126" spans="1:13" ht="14.25" customHeight="1" x14ac:dyDescent="0.35">
      <c r="A126" s="1547"/>
      <c r="B126" s="1547"/>
      <c r="C126" s="821" t="s">
        <v>3373</v>
      </c>
      <c r="D126" s="802" t="s">
        <v>3750</v>
      </c>
      <c r="E126" s="801">
        <v>365172</v>
      </c>
      <c r="F126" s="801">
        <v>1112633</v>
      </c>
      <c r="G126" s="821" t="s">
        <v>3375</v>
      </c>
      <c r="H126" s="802" t="s">
        <v>3376</v>
      </c>
      <c r="I126" s="802" t="s">
        <v>3376</v>
      </c>
      <c r="J126" s="803">
        <v>7.64</v>
      </c>
      <c r="K126" s="803">
        <v>7.6</v>
      </c>
      <c r="L126" s="803">
        <v>7.83</v>
      </c>
      <c r="M126" s="803">
        <v>8.2899999999999991</v>
      </c>
    </row>
    <row r="127" spans="1:13" ht="14.25" customHeight="1" x14ac:dyDescent="0.35">
      <c r="A127" s="1547"/>
      <c r="B127" s="1547"/>
      <c r="C127" s="821" t="s">
        <v>3380</v>
      </c>
      <c r="D127" s="802" t="s">
        <v>3751</v>
      </c>
      <c r="E127" s="801">
        <v>317976</v>
      </c>
      <c r="F127" s="801">
        <v>1102883</v>
      </c>
      <c r="G127" s="821" t="s">
        <v>3375</v>
      </c>
      <c r="H127" s="802" t="s">
        <v>3376</v>
      </c>
      <c r="I127" s="802" t="s">
        <v>3380</v>
      </c>
      <c r="J127" s="803">
        <v>7.75</v>
      </c>
      <c r="K127" s="803">
        <v>7.5</v>
      </c>
      <c r="L127" s="803">
        <v>7.69</v>
      </c>
      <c r="M127" s="803">
        <v>8.64</v>
      </c>
    </row>
    <row r="128" spans="1:13" ht="14.25" customHeight="1" x14ac:dyDescent="0.35">
      <c r="A128" s="1547"/>
      <c r="B128" s="1547"/>
      <c r="C128" s="821" t="s">
        <v>3382</v>
      </c>
      <c r="D128" s="802" t="s">
        <v>3752</v>
      </c>
      <c r="E128" s="801">
        <v>331169</v>
      </c>
      <c r="F128" s="801">
        <v>1109457</v>
      </c>
      <c r="G128" s="821" t="s">
        <v>3375</v>
      </c>
      <c r="H128" s="802" t="s">
        <v>3376</v>
      </c>
      <c r="I128" s="802" t="s">
        <v>3380</v>
      </c>
      <c r="J128" s="803">
        <v>8.16</v>
      </c>
      <c r="K128" s="803">
        <v>7.4</v>
      </c>
      <c r="L128" s="803">
        <v>7.74</v>
      </c>
      <c r="M128" s="803">
        <v>8.19</v>
      </c>
    </row>
    <row r="129" spans="1:13" ht="14.25" customHeight="1" x14ac:dyDescent="0.35">
      <c r="A129" s="1547"/>
      <c r="B129" s="1547"/>
      <c r="C129" s="821" t="s">
        <v>3384</v>
      </c>
      <c r="D129" s="802" t="s">
        <v>3753</v>
      </c>
      <c r="E129" s="801">
        <v>367100</v>
      </c>
      <c r="F129" s="801">
        <v>1077698</v>
      </c>
      <c r="G129" s="821" t="s">
        <v>3375</v>
      </c>
      <c r="H129" s="802" t="s">
        <v>3386</v>
      </c>
      <c r="I129" s="802" t="s">
        <v>1653</v>
      </c>
      <c r="J129" s="803">
        <v>7.69</v>
      </c>
      <c r="K129" s="803">
        <v>7.84</v>
      </c>
      <c r="L129" s="803">
        <v>7.7</v>
      </c>
      <c r="M129" s="803">
        <v>7.51</v>
      </c>
    </row>
    <row r="130" spans="1:13" ht="14.25" customHeight="1" x14ac:dyDescent="0.35">
      <c r="A130" s="1547"/>
      <c r="B130" s="1547"/>
      <c r="C130" s="821" t="s">
        <v>3387</v>
      </c>
      <c r="D130" s="802" t="s">
        <v>3754</v>
      </c>
      <c r="E130" s="801">
        <v>369901</v>
      </c>
      <c r="F130" s="801">
        <v>1088599</v>
      </c>
      <c r="G130" s="821" t="s">
        <v>38</v>
      </c>
      <c r="H130" s="821" t="s">
        <v>38</v>
      </c>
      <c r="I130" s="802" t="s">
        <v>1658</v>
      </c>
      <c r="J130" s="803">
        <v>7.68</v>
      </c>
      <c r="K130" s="803">
        <v>7.9</v>
      </c>
      <c r="L130" s="803">
        <v>7.69</v>
      </c>
      <c r="M130" s="803">
        <v>7.83</v>
      </c>
    </row>
    <row r="131" spans="1:13" ht="14.25" customHeight="1" x14ac:dyDescent="0.35">
      <c r="A131" s="1547"/>
      <c r="B131" s="1547"/>
      <c r="C131" s="821" t="s">
        <v>3389</v>
      </c>
      <c r="D131" s="802" t="s">
        <v>3755</v>
      </c>
      <c r="E131" s="801">
        <v>369108</v>
      </c>
      <c r="F131" s="801">
        <v>1075466</v>
      </c>
      <c r="G131" s="821" t="s">
        <v>38</v>
      </c>
      <c r="H131" s="821" t="s">
        <v>38</v>
      </c>
      <c r="I131" s="802" t="s">
        <v>1657</v>
      </c>
      <c r="J131" s="803">
        <v>8.42</v>
      </c>
      <c r="K131" s="803">
        <v>7.68</v>
      </c>
      <c r="L131" s="803">
        <v>7.86</v>
      </c>
      <c r="M131" s="803">
        <v>8.59</v>
      </c>
    </row>
    <row r="132" spans="1:13" ht="14.25" customHeight="1" x14ac:dyDescent="0.35">
      <c r="A132" s="1547"/>
      <c r="B132" s="1547"/>
      <c r="C132" s="821" t="s">
        <v>3389</v>
      </c>
      <c r="D132" s="802" t="s">
        <v>3756</v>
      </c>
      <c r="E132" s="801">
        <v>377981</v>
      </c>
      <c r="F132" s="801">
        <v>1077549</v>
      </c>
      <c r="G132" s="821" t="s">
        <v>38</v>
      </c>
      <c r="H132" s="821" t="s">
        <v>38</v>
      </c>
      <c r="I132" s="802" t="s">
        <v>1657</v>
      </c>
      <c r="J132" s="803">
        <v>7.68</v>
      </c>
      <c r="K132" s="803">
        <v>7.68</v>
      </c>
      <c r="L132" s="803">
        <v>7.86</v>
      </c>
      <c r="M132" s="803">
        <v>8.26</v>
      </c>
    </row>
    <row r="133" spans="1:13" ht="14.25" customHeight="1" x14ac:dyDescent="0.35">
      <c r="A133" s="1547"/>
      <c r="B133" s="1560" t="s">
        <v>1640</v>
      </c>
      <c r="C133" s="811" t="s">
        <v>3392</v>
      </c>
      <c r="D133" s="798" t="s">
        <v>3757</v>
      </c>
      <c r="E133" s="804">
        <v>331594</v>
      </c>
      <c r="F133" s="804">
        <v>1196861</v>
      </c>
      <c r="G133" s="811" t="s">
        <v>3375</v>
      </c>
      <c r="H133" s="811" t="s">
        <v>3394</v>
      </c>
      <c r="I133" s="811" t="s">
        <v>3394</v>
      </c>
      <c r="J133" s="822">
        <v>7.79</v>
      </c>
      <c r="K133" s="822">
        <v>7.9</v>
      </c>
      <c r="L133" s="822">
        <v>6.9</v>
      </c>
      <c r="M133" s="822">
        <v>7.53</v>
      </c>
    </row>
    <row r="134" spans="1:13" ht="14.25" customHeight="1" x14ac:dyDescent="0.35">
      <c r="A134" s="1547"/>
      <c r="B134" s="1561"/>
      <c r="C134" s="811" t="s">
        <v>3395</v>
      </c>
      <c r="D134" s="798" t="s">
        <v>3758</v>
      </c>
      <c r="E134" s="804">
        <v>341394</v>
      </c>
      <c r="F134" s="804">
        <v>1198407</v>
      </c>
      <c r="G134" s="811" t="s">
        <v>3375</v>
      </c>
      <c r="H134" s="811" t="s">
        <v>3394</v>
      </c>
      <c r="I134" s="811" t="s">
        <v>3394</v>
      </c>
      <c r="J134" s="822">
        <v>7.98</v>
      </c>
      <c r="K134" s="822">
        <v>7.5</v>
      </c>
      <c r="L134" s="822">
        <v>7.22</v>
      </c>
      <c r="M134" s="822">
        <v>7.73</v>
      </c>
    </row>
    <row r="135" spans="1:13" ht="14.25" customHeight="1" x14ac:dyDescent="0.35">
      <c r="A135" s="1547"/>
      <c r="B135" s="1561"/>
      <c r="C135" s="811" t="s">
        <v>3397</v>
      </c>
      <c r="D135" s="798" t="s">
        <v>3759</v>
      </c>
      <c r="E135" s="804">
        <v>329305</v>
      </c>
      <c r="F135" s="804">
        <v>1176957</v>
      </c>
      <c r="G135" s="811" t="s">
        <v>3375</v>
      </c>
      <c r="H135" s="811" t="s">
        <v>3394</v>
      </c>
      <c r="I135" s="811" t="s">
        <v>3394</v>
      </c>
      <c r="J135" s="822">
        <v>7.8</v>
      </c>
      <c r="K135" s="822">
        <v>7.5</v>
      </c>
      <c r="L135" s="822">
        <v>7.15</v>
      </c>
      <c r="M135" s="822">
        <v>7.95</v>
      </c>
    </row>
    <row r="136" spans="1:13" ht="14.25" customHeight="1" x14ac:dyDescent="0.35">
      <c r="A136" s="1547"/>
      <c r="B136" s="1561"/>
      <c r="C136" s="811" t="s">
        <v>3394</v>
      </c>
      <c r="D136" s="798" t="s">
        <v>3760</v>
      </c>
      <c r="E136" s="798">
        <v>344627</v>
      </c>
      <c r="F136" s="798">
        <v>1176883</v>
      </c>
      <c r="G136" s="811" t="s">
        <v>3375</v>
      </c>
      <c r="H136" s="811" t="s">
        <v>3394</v>
      </c>
      <c r="I136" s="811" t="s">
        <v>3394</v>
      </c>
      <c r="J136" s="822">
        <v>8.31</v>
      </c>
      <c r="K136" s="822">
        <v>7.3</v>
      </c>
      <c r="L136" s="822">
        <v>7.08</v>
      </c>
      <c r="M136" s="822">
        <v>7.44</v>
      </c>
    </row>
    <row r="137" spans="1:13" ht="14.25" customHeight="1" x14ac:dyDescent="0.35">
      <c r="A137" s="1547"/>
      <c r="B137" s="1561"/>
      <c r="C137" s="811" t="s">
        <v>1640</v>
      </c>
      <c r="D137" s="798" t="s">
        <v>3761</v>
      </c>
      <c r="E137" s="798">
        <v>328127</v>
      </c>
      <c r="F137" s="798">
        <v>1160366</v>
      </c>
      <c r="G137" s="811" t="s">
        <v>3375</v>
      </c>
      <c r="H137" s="811" t="s">
        <v>3401</v>
      </c>
      <c r="I137" s="811" t="s">
        <v>3402</v>
      </c>
      <c r="J137" s="822">
        <v>7.29</v>
      </c>
      <c r="K137" s="822">
        <v>7.3</v>
      </c>
      <c r="L137" s="822">
        <v>7.3</v>
      </c>
      <c r="M137" s="822">
        <v>7.43</v>
      </c>
    </row>
    <row r="138" spans="1:13" ht="14.25" customHeight="1" x14ac:dyDescent="0.35">
      <c r="A138" s="1547"/>
      <c r="B138" s="1561"/>
      <c r="C138" s="811" t="s">
        <v>1640</v>
      </c>
      <c r="D138" s="798" t="s">
        <v>3762</v>
      </c>
      <c r="E138" s="798">
        <v>331385</v>
      </c>
      <c r="F138" s="798">
        <v>1154818</v>
      </c>
      <c r="G138" s="811" t="s">
        <v>3375</v>
      </c>
      <c r="H138" s="811" t="s">
        <v>3401</v>
      </c>
      <c r="I138" s="811" t="s">
        <v>3402</v>
      </c>
      <c r="J138" s="822">
        <v>7.3</v>
      </c>
      <c r="K138" s="822">
        <v>7.1</v>
      </c>
      <c r="L138" s="822">
        <v>7.1</v>
      </c>
      <c r="M138" s="822">
        <v>7.2</v>
      </c>
    </row>
    <row r="139" spans="1:13" ht="14.25" customHeight="1" x14ac:dyDescent="0.35">
      <c r="A139" s="1547"/>
      <c r="B139" s="1561"/>
      <c r="C139" s="811" t="s">
        <v>1640</v>
      </c>
      <c r="D139" s="798" t="s">
        <v>3763</v>
      </c>
      <c r="E139" s="798">
        <v>346688</v>
      </c>
      <c r="F139" s="798">
        <v>1148109</v>
      </c>
      <c r="G139" s="811" t="s">
        <v>3375</v>
      </c>
      <c r="H139" s="798" t="s">
        <v>3405</v>
      </c>
      <c r="I139" s="798" t="s">
        <v>3406</v>
      </c>
      <c r="J139" s="822">
        <v>7.32</v>
      </c>
      <c r="K139" s="822">
        <v>6.7</v>
      </c>
      <c r="L139" s="822">
        <v>7.9</v>
      </c>
      <c r="M139" s="822">
        <v>6.94</v>
      </c>
    </row>
    <row r="140" spans="1:13" ht="14.25" customHeight="1" x14ac:dyDescent="0.35">
      <c r="A140" s="1547"/>
      <c r="B140" s="1561"/>
      <c r="C140" s="811" t="s">
        <v>3406</v>
      </c>
      <c r="D140" s="798" t="s">
        <v>3764</v>
      </c>
      <c r="E140" s="798">
        <v>340111</v>
      </c>
      <c r="F140" s="798">
        <v>1147032</v>
      </c>
      <c r="G140" s="811" t="s">
        <v>3375</v>
      </c>
      <c r="H140" s="798" t="s">
        <v>3405</v>
      </c>
      <c r="I140" s="798" t="s">
        <v>3406</v>
      </c>
      <c r="J140" s="822">
        <v>7.18</v>
      </c>
      <c r="K140" s="822">
        <v>6.6</v>
      </c>
      <c r="L140" s="822">
        <v>7.49</v>
      </c>
      <c r="M140" s="822">
        <v>7.69</v>
      </c>
    </row>
    <row r="141" spans="1:13" ht="14.25" customHeight="1" x14ac:dyDescent="0.35">
      <c r="A141" s="1547"/>
      <c r="B141" s="1561"/>
      <c r="C141" s="811" t="s">
        <v>3408</v>
      </c>
      <c r="D141" s="798" t="s">
        <v>3765</v>
      </c>
      <c r="E141" s="798">
        <v>325936</v>
      </c>
      <c r="F141" s="798">
        <v>1135312</v>
      </c>
      <c r="G141" s="811" t="s">
        <v>3375</v>
      </c>
      <c r="H141" s="798" t="s">
        <v>3405</v>
      </c>
      <c r="I141" s="798" t="s">
        <v>3410</v>
      </c>
      <c r="J141" s="822">
        <v>7.85</v>
      </c>
      <c r="K141" s="822">
        <v>7</v>
      </c>
      <c r="L141" s="822">
        <v>7.38</v>
      </c>
      <c r="M141" s="822">
        <v>7.69</v>
      </c>
    </row>
    <row r="142" spans="1:13" ht="14.25" customHeight="1" x14ac:dyDescent="0.35">
      <c r="A142" s="1547"/>
      <c r="B142" s="1561"/>
      <c r="C142" s="811" t="s">
        <v>3411</v>
      </c>
      <c r="D142" s="798" t="s">
        <v>3766</v>
      </c>
      <c r="E142" s="798">
        <v>328051</v>
      </c>
      <c r="F142" s="798">
        <v>1144877</v>
      </c>
      <c r="G142" s="811" t="s">
        <v>3375</v>
      </c>
      <c r="H142" s="798" t="s">
        <v>3405</v>
      </c>
      <c r="I142" s="798" t="s">
        <v>3410</v>
      </c>
      <c r="J142" s="822">
        <v>7.8</v>
      </c>
      <c r="K142" s="822">
        <v>6.8</v>
      </c>
      <c r="L142" s="822">
        <v>7.41</v>
      </c>
      <c r="M142" s="822">
        <v>8.4600000000000009</v>
      </c>
    </row>
    <row r="143" spans="1:13" ht="14.25" customHeight="1" x14ac:dyDescent="0.35">
      <c r="A143" s="1547"/>
      <c r="B143" s="1561"/>
      <c r="C143" s="811" t="s">
        <v>3411</v>
      </c>
      <c r="D143" s="798" t="s">
        <v>3767</v>
      </c>
      <c r="E143" s="798">
        <v>318168</v>
      </c>
      <c r="F143" s="798">
        <v>1140501</v>
      </c>
      <c r="G143" s="811" t="s">
        <v>3375</v>
      </c>
      <c r="H143" s="798" t="s">
        <v>3405</v>
      </c>
      <c r="I143" s="798" t="s">
        <v>3410</v>
      </c>
      <c r="J143" s="822">
        <v>7.97</v>
      </c>
      <c r="K143" s="822">
        <v>6.8</v>
      </c>
      <c r="L143" s="822">
        <v>7.3</v>
      </c>
      <c r="M143" s="822">
        <v>8.01</v>
      </c>
    </row>
    <row r="144" spans="1:13" ht="14.25" customHeight="1" x14ac:dyDescent="0.35">
      <c r="A144" s="1547"/>
      <c r="B144" s="1546" t="s">
        <v>1593</v>
      </c>
      <c r="C144" s="823" t="s">
        <v>3414</v>
      </c>
      <c r="D144" s="824" t="s">
        <v>3768</v>
      </c>
      <c r="E144" s="825">
        <v>400868.82</v>
      </c>
      <c r="F144" s="825">
        <v>1140315.75</v>
      </c>
      <c r="G144" s="823" t="s">
        <v>3375</v>
      </c>
      <c r="H144" s="824" t="s">
        <v>1593</v>
      </c>
      <c r="I144" s="824" t="s">
        <v>67</v>
      </c>
      <c r="J144" s="826">
        <v>8.32</v>
      </c>
      <c r="K144" s="826">
        <v>8.1</v>
      </c>
      <c r="L144" s="826">
        <v>7.66</v>
      </c>
      <c r="M144" s="826">
        <v>7.59</v>
      </c>
    </row>
    <row r="145" spans="1:13" ht="14.25" customHeight="1" x14ac:dyDescent="0.35">
      <c r="A145" s="1547"/>
      <c r="B145" s="1547"/>
      <c r="C145" s="823" t="s">
        <v>1593</v>
      </c>
      <c r="D145" s="824" t="s">
        <v>3769</v>
      </c>
      <c r="E145" s="825">
        <v>398847.55</v>
      </c>
      <c r="F145" s="825">
        <v>1137200.72</v>
      </c>
      <c r="G145" s="823" t="s">
        <v>3375</v>
      </c>
      <c r="H145" s="824" t="s">
        <v>1593</v>
      </c>
      <c r="I145" s="823" t="s">
        <v>3417</v>
      </c>
      <c r="J145" s="826">
        <v>8.41</v>
      </c>
      <c r="K145" s="826">
        <v>8.2100000000000009</v>
      </c>
      <c r="L145" s="826">
        <v>8.17</v>
      </c>
      <c r="M145" s="826">
        <v>7.84</v>
      </c>
    </row>
    <row r="146" spans="1:13" ht="14.25" customHeight="1" x14ac:dyDescent="0.35">
      <c r="A146" s="1547"/>
      <c r="B146" s="1547"/>
      <c r="C146" s="823" t="s">
        <v>1593</v>
      </c>
      <c r="D146" s="824" t="s">
        <v>3770</v>
      </c>
      <c r="E146" s="825">
        <v>393838.02</v>
      </c>
      <c r="F146" s="825">
        <v>1136985.83</v>
      </c>
      <c r="G146" s="823" t="s">
        <v>3375</v>
      </c>
      <c r="H146" s="824" t="s">
        <v>1593</v>
      </c>
      <c r="I146" s="824" t="s">
        <v>1690</v>
      </c>
      <c r="J146" s="826">
        <v>8.4499999999999993</v>
      </c>
      <c r="K146" s="826">
        <v>8.1199999999999992</v>
      </c>
      <c r="L146" s="826">
        <v>8.3800000000000008</v>
      </c>
      <c r="M146" s="826">
        <v>7.91</v>
      </c>
    </row>
    <row r="147" spans="1:13" ht="14.25" customHeight="1" x14ac:dyDescent="0.35">
      <c r="A147" s="1547"/>
      <c r="B147" s="1547"/>
      <c r="C147" s="823" t="s">
        <v>1593</v>
      </c>
      <c r="D147" s="824" t="s">
        <v>3771</v>
      </c>
      <c r="E147" s="825">
        <v>390196.46</v>
      </c>
      <c r="F147" s="825">
        <v>1135715.47</v>
      </c>
      <c r="G147" s="823" t="s">
        <v>3375</v>
      </c>
      <c r="H147" s="824" t="s">
        <v>1593</v>
      </c>
      <c r="I147" s="824" t="s">
        <v>1690</v>
      </c>
      <c r="J147" s="826">
        <v>8.35</v>
      </c>
      <c r="K147" s="826">
        <v>8.07</v>
      </c>
      <c r="L147" s="826">
        <v>8.27</v>
      </c>
      <c r="M147" s="826">
        <v>8.26</v>
      </c>
    </row>
    <row r="148" spans="1:13" ht="14.25" customHeight="1" x14ac:dyDescent="0.35">
      <c r="A148" s="1547"/>
      <c r="B148" s="1547"/>
      <c r="C148" s="823" t="s">
        <v>1593</v>
      </c>
      <c r="D148" s="824" t="s">
        <v>3772</v>
      </c>
      <c r="E148" s="825">
        <v>386965.28</v>
      </c>
      <c r="F148" s="825">
        <v>1130793.43</v>
      </c>
      <c r="G148" s="823" t="s">
        <v>3375</v>
      </c>
      <c r="H148" s="824" t="s">
        <v>1593</v>
      </c>
      <c r="I148" s="824" t="s">
        <v>1690</v>
      </c>
      <c r="J148" s="826">
        <v>8.74</v>
      </c>
      <c r="K148" s="826">
        <v>8.34</v>
      </c>
      <c r="L148" s="826">
        <v>8.1999999999999993</v>
      </c>
      <c r="M148" s="826">
        <v>8.5500000000000007</v>
      </c>
    </row>
    <row r="149" spans="1:13" ht="14.25" customHeight="1" x14ac:dyDescent="0.35">
      <c r="A149" s="1547"/>
      <c r="B149" s="1547"/>
      <c r="C149" s="823" t="s">
        <v>1593</v>
      </c>
      <c r="D149" s="824" t="s">
        <v>3773</v>
      </c>
      <c r="E149" s="825">
        <v>386110.34</v>
      </c>
      <c r="F149" s="825">
        <v>1126878.02</v>
      </c>
      <c r="G149" s="823" t="s">
        <v>3375</v>
      </c>
      <c r="H149" s="824" t="s">
        <v>1593</v>
      </c>
      <c r="I149" s="824" t="s">
        <v>3397</v>
      </c>
      <c r="J149" s="826">
        <v>8.5299999999999994</v>
      </c>
      <c r="K149" s="826">
        <v>8.3699999999999992</v>
      </c>
      <c r="L149" s="826">
        <v>7.97</v>
      </c>
      <c r="M149" s="826">
        <v>8.4</v>
      </c>
    </row>
    <row r="150" spans="1:13" ht="14.25" customHeight="1" x14ac:dyDescent="0.35">
      <c r="A150" s="1547"/>
      <c r="B150" s="1547"/>
      <c r="C150" s="823" t="s">
        <v>1593</v>
      </c>
      <c r="D150" s="824" t="s">
        <v>3774</v>
      </c>
      <c r="E150" s="825">
        <v>386127.09</v>
      </c>
      <c r="F150" s="825">
        <v>1123542.79</v>
      </c>
      <c r="G150" s="823" t="s">
        <v>38</v>
      </c>
      <c r="H150" s="824" t="s">
        <v>38</v>
      </c>
      <c r="I150" s="824" t="s">
        <v>3423</v>
      </c>
      <c r="J150" s="826">
        <v>8.0299999999999994</v>
      </c>
      <c r="K150" s="826">
        <v>7.86</v>
      </c>
      <c r="L150" s="826">
        <v>7.71</v>
      </c>
      <c r="M150" s="826">
        <v>7.71</v>
      </c>
    </row>
    <row r="151" spans="1:13" ht="14.25" customHeight="1" x14ac:dyDescent="0.35">
      <c r="A151" s="1547"/>
      <c r="B151" s="1562" t="s">
        <v>1601</v>
      </c>
      <c r="C151" s="811" t="s">
        <v>3424</v>
      </c>
      <c r="D151" s="798" t="s">
        <v>3775</v>
      </c>
      <c r="E151" s="804">
        <v>435084</v>
      </c>
      <c r="F151" s="804">
        <v>1119313</v>
      </c>
      <c r="G151" s="811" t="s">
        <v>36</v>
      </c>
      <c r="H151" s="798" t="s">
        <v>3425</v>
      </c>
      <c r="I151" s="811" t="s">
        <v>3426</v>
      </c>
      <c r="J151" s="822">
        <v>7.43</v>
      </c>
      <c r="K151" s="822">
        <v>6.21</v>
      </c>
      <c r="L151" s="822">
        <v>6.13</v>
      </c>
      <c r="M151" s="822"/>
    </row>
    <row r="152" spans="1:13" ht="14.25" customHeight="1" x14ac:dyDescent="0.35">
      <c r="A152" s="1547"/>
      <c r="B152" s="1561"/>
      <c r="C152" s="811" t="s">
        <v>3427</v>
      </c>
      <c r="D152" s="798" t="s">
        <v>3776</v>
      </c>
      <c r="E152" s="804">
        <v>431170</v>
      </c>
      <c r="F152" s="804">
        <v>1116259</v>
      </c>
      <c r="G152" s="811" t="s">
        <v>36</v>
      </c>
      <c r="H152" s="798" t="s">
        <v>3425</v>
      </c>
      <c r="I152" s="811" t="s">
        <v>3426</v>
      </c>
      <c r="J152" s="822">
        <v>7.56</v>
      </c>
      <c r="K152" s="822">
        <v>7.76</v>
      </c>
      <c r="L152" s="822">
        <v>6.78</v>
      </c>
      <c r="M152" s="822">
        <v>7.4</v>
      </c>
    </row>
    <row r="153" spans="1:13" ht="14.25" customHeight="1" x14ac:dyDescent="0.35">
      <c r="A153" s="1547"/>
      <c r="B153" s="1561"/>
      <c r="C153" s="811" t="s">
        <v>3428</v>
      </c>
      <c r="D153" s="798" t="s">
        <v>3777</v>
      </c>
      <c r="E153" s="804">
        <v>429923</v>
      </c>
      <c r="F153" s="804">
        <v>1114448</v>
      </c>
      <c r="G153" s="811" t="s">
        <v>36</v>
      </c>
      <c r="H153" s="798" t="s">
        <v>3425</v>
      </c>
      <c r="I153" s="798" t="s">
        <v>3429</v>
      </c>
      <c r="J153" s="822">
        <v>7.69</v>
      </c>
      <c r="K153" s="822">
        <v>7.83</v>
      </c>
      <c r="L153" s="822">
        <v>7.46</v>
      </c>
      <c r="M153" s="822">
        <v>7.66</v>
      </c>
    </row>
    <row r="154" spans="1:13" ht="14.25" customHeight="1" x14ac:dyDescent="0.35">
      <c r="A154" s="1547"/>
      <c r="B154" s="1561"/>
      <c r="C154" s="811" t="s">
        <v>1601</v>
      </c>
      <c r="D154" s="798" t="s">
        <v>3778</v>
      </c>
      <c r="E154" s="804">
        <v>459288</v>
      </c>
      <c r="F154" s="804">
        <v>1123742</v>
      </c>
      <c r="G154" s="811" t="s">
        <v>36</v>
      </c>
      <c r="H154" s="798" t="s">
        <v>188</v>
      </c>
      <c r="I154" s="798" t="s">
        <v>3431</v>
      </c>
      <c r="J154" s="822">
        <v>7.36</v>
      </c>
      <c r="K154" s="822">
        <v>6.39</v>
      </c>
      <c r="L154" s="822">
        <v>6.8</v>
      </c>
      <c r="M154" s="822">
        <v>7.2</v>
      </c>
    </row>
    <row r="155" spans="1:13" ht="14.25" customHeight="1" x14ac:dyDescent="0.35">
      <c r="A155" s="1547"/>
      <c r="B155" s="1561"/>
      <c r="C155" s="811" t="s">
        <v>3432</v>
      </c>
      <c r="D155" s="798" t="s">
        <v>3779</v>
      </c>
      <c r="E155" s="804">
        <v>441837</v>
      </c>
      <c r="F155" s="804">
        <v>1113776</v>
      </c>
      <c r="G155" s="811" t="s">
        <v>36</v>
      </c>
      <c r="H155" s="798" t="s">
        <v>3425</v>
      </c>
      <c r="I155" s="798" t="s">
        <v>3434</v>
      </c>
      <c r="J155" s="822">
        <v>7.55</v>
      </c>
      <c r="K155" s="822">
        <v>7.6</v>
      </c>
      <c r="L155" s="822">
        <v>7.65</v>
      </c>
      <c r="M155" s="822">
        <v>7.47</v>
      </c>
    </row>
    <row r="156" spans="1:13" ht="14.25" customHeight="1" x14ac:dyDescent="0.35">
      <c r="A156" s="1547"/>
      <c r="B156" s="1561"/>
      <c r="C156" s="811" t="s">
        <v>3432</v>
      </c>
      <c r="D156" s="798" t="s">
        <v>3780</v>
      </c>
      <c r="E156" s="804">
        <v>430232</v>
      </c>
      <c r="F156" s="804">
        <v>1107699</v>
      </c>
      <c r="G156" s="811" t="s">
        <v>38</v>
      </c>
      <c r="H156" s="798" t="s">
        <v>72</v>
      </c>
      <c r="I156" s="798" t="s">
        <v>3436</v>
      </c>
      <c r="J156" s="822">
        <v>7.8</v>
      </c>
      <c r="K156" s="822">
        <v>7.77</v>
      </c>
      <c r="L156" s="822">
        <v>7.56</v>
      </c>
      <c r="M156" s="822">
        <v>7.56</v>
      </c>
    </row>
    <row r="157" spans="1:13" ht="14.25" customHeight="1" x14ac:dyDescent="0.35">
      <c r="A157" s="1547"/>
      <c r="B157" s="1561"/>
      <c r="C157" s="811" t="s">
        <v>3432</v>
      </c>
      <c r="D157" s="798" t="s">
        <v>3781</v>
      </c>
      <c r="E157" s="804">
        <v>423874</v>
      </c>
      <c r="F157" s="804">
        <v>1105780</v>
      </c>
      <c r="G157" s="811" t="s">
        <v>38</v>
      </c>
      <c r="H157" s="798" t="s">
        <v>38</v>
      </c>
      <c r="I157" s="798" t="s">
        <v>1601</v>
      </c>
      <c r="J157" s="822">
        <v>7.74</v>
      </c>
      <c r="K157" s="822">
        <v>7.78</v>
      </c>
      <c r="L157" s="822">
        <v>7.69</v>
      </c>
      <c r="M157" s="822">
        <v>7.54</v>
      </c>
    </row>
    <row r="158" spans="1:13" ht="14.25" customHeight="1" x14ac:dyDescent="0.35">
      <c r="A158" s="1547"/>
      <c r="B158" s="1561"/>
      <c r="C158" s="811" t="s">
        <v>3432</v>
      </c>
      <c r="D158" s="798" t="s">
        <v>3782</v>
      </c>
      <c r="E158" s="804">
        <v>422334</v>
      </c>
      <c r="F158" s="804">
        <v>1104536</v>
      </c>
      <c r="G158" s="811" t="s">
        <v>38</v>
      </c>
      <c r="H158" s="811" t="s">
        <v>38</v>
      </c>
      <c r="I158" s="798" t="s">
        <v>1601</v>
      </c>
      <c r="J158" s="822">
        <v>7.76</v>
      </c>
      <c r="K158" s="822">
        <v>7.86</v>
      </c>
      <c r="L158" s="822">
        <v>7.54</v>
      </c>
      <c r="M158" s="822">
        <v>7.67</v>
      </c>
    </row>
    <row r="159" spans="1:13" ht="14.25" customHeight="1" x14ac:dyDescent="0.35">
      <c r="A159" s="1547"/>
      <c r="B159" s="1549" t="s">
        <v>1642</v>
      </c>
      <c r="C159" s="810" t="s">
        <v>3439</v>
      </c>
      <c r="D159" s="808" t="s">
        <v>3783</v>
      </c>
      <c r="E159" s="807">
        <v>380766.86</v>
      </c>
      <c r="F159" s="807">
        <v>1152545.4099999999</v>
      </c>
      <c r="G159" s="810" t="s">
        <v>3375</v>
      </c>
      <c r="H159" s="808" t="s">
        <v>3439</v>
      </c>
      <c r="I159" s="808" t="s">
        <v>3439</v>
      </c>
      <c r="J159" s="809">
        <v>8.9700000000000006</v>
      </c>
      <c r="K159" s="809">
        <v>8.26</v>
      </c>
      <c r="L159" s="809">
        <v>8.75</v>
      </c>
      <c r="M159" s="809">
        <v>8.66</v>
      </c>
    </row>
    <row r="160" spans="1:13" ht="14.25" customHeight="1" x14ac:dyDescent="0.35">
      <c r="A160" s="1547"/>
      <c r="B160" s="1547"/>
      <c r="C160" s="810" t="s">
        <v>3441</v>
      </c>
      <c r="D160" s="808" t="s">
        <v>3784</v>
      </c>
      <c r="E160" s="807">
        <v>367338.22</v>
      </c>
      <c r="F160" s="807">
        <v>1149747.29</v>
      </c>
      <c r="G160" s="810" t="s">
        <v>3375</v>
      </c>
      <c r="H160" s="808" t="s">
        <v>3443</v>
      </c>
      <c r="I160" s="808" t="s">
        <v>3443</v>
      </c>
      <c r="J160" s="809">
        <v>7.81</v>
      </c>
      <c r="K160" s="809">
        <v>7.35</v>
      </c>
      <c r="L160" s="809">
        <v>7.15</v>
      </c>
      <c r="M160" s="809">
        <v>7.22</v>
      </c>
    </row>
    <row r="161" spans="1:13" ht="14.25" customHeight="1" x14ac:dyDescent="0.35">
      <c r="A161" s="1547"/>
      <c r="B161" s="1547"/>
      <c r="C161" s="810" t="s">
        <v>1642</v>
      </c>
      <c r="D161" s="808" t="s">
        <v>3785</v>
      </c>
      <c r="E161" s="807">
        <v>368908.16</v>
      </c>
      <c r="F161" s="807">
        <v>1146581.26</v>
      </c>
      <c r="G161" s="810" t="s">
        <v>3375</v>
      </c>
      <c r="H161" s="808" t="s">
        <v>3439</v>
      </c>
      <c r="I161" s="808" t="s">
        <v>1642</v>
      </c>
      <c r="J161" s="809">
        <v>7.56</v>
      </c>
      <c r="K161" s="809">
        <v>7.52</v>
      </c>
      <c r="L161" s="809">
        <v>7.34</v>
      </c>
      <c r="M161" s="809">
        <v>7.71</v>
      </c>
    </row>
    <row r="162" spans="1:13" ht="14.25" customHeight="1" x14ac:dyDescent="0.35">
      <c r="A162" s="1547"/>
      <c r="B162" s="1547"/>
      <c r="C162" s="810" t="s">
        <v>3445</v>
      </c>
      <c r="D162" s="808" t="s">
        <v>3786</v>
      </c>
      <c r="E162" s="807">
        <v>393740.93</v>
      </c>
      <c r="F162" s="807">
        <v>1159078.99</v>
      </c>
      <c r="G162" s="810" t="s">
        <v>3375</v>
      </c>
      <c r="H162" s="808" t="s">
        <v>3447</v>
      </c>
      <c r="I162" s="808" t="s">
        <v>3445</v>
      </c>
      <c r="J162" s="809">
        <v>8.08</v>
      </c>
      <c r="K162" s="809">
        <v>7.96</v>
      </c>
      <c r="L162" s="809">
        <v>7.96</v>
      </c>
      <c r="M162" s="809">
        <v>8.11</v>
      </c>
    </row>
    <row r="163" spans="1:13" ht="14.25" customHeight="1" x14ac:dyDescent="0.35">
      <c r="A163" s="1559"/>
      <c r="B163" s="1559"/>
      <c r="C163" s="827" t="s">
        <v>3387</v>
      </c>
      <c r="D163" s="828" t="s">
        <v>3787</v>
      </c>
      <c r="E163" s="829">
        <v>367653.27</v>
      </c>
      <c r="F163" s="829">
        <v>1181807.9099999999</v>
      </c>
      <c r="G163" s="827" t="s">
        <v>3375</v>
      </c>
      <c r="H163" s="828" t="s">
        <v>3443</v>
      </c>
      <c r="I163" s="828" t="s">
        <v>3449</v>
      </c>
      <c r="J163" s="830">
        <v>6.24</v>
      </c>
      <c r="K163" s="830">
        <v>7.21</v>
      </c>
      <c r="L163" s="830">
        <v>5.35</v>
      </c>
      <c r="M163" s="830">
        <v>4.95</v>
      </c>
    </row>
    <row r="164" spans="1:13" ht="14.25" customHeight="1" x14ac:dyDescent="0.35">
      <c r="A164" s="13"/>
      <c r="B164" s="1552" t="s">
        <v>3788</v>
      </c>
      <c r="C164" s="1552"/>
      <c r="D164" s="1552"/>
      <c r="E164" s="1552"/>
      <c r="F164" s="1552"/>
      <c r="G164" s="1552"/>
      <c r="H164" s="1552"/>
      <c r="I164" s="1552"/>
      <c r="J164" s="1552"/>
      <c r="K164" s="1552"/>
      <c r="L164" s="1552"/>
      <c r="M164" s="1552"/>
    </row>
    <row r="165" spans="1:13" ht="14.25" customHeight="1" x14ac:dyDescent="0.35">
      <c r="A165" s="13"/>
      <c r="B165" s="768"/>
      <c r="C165" s="1553" t="s">
        <v>104</v>
      </c>
      <c r="D165" s="1553" t="s">
        <v>105</v>
      </c>
      <c r="E165" s="1555" t="s">
        <v>106</v>
      </c>
      <c r="F165" s="1555"/>
      <c r="G165" s="1555"/>
      <c r="H165" s="1555"/>
      <c r="I165" s="1555"/>
      <c r="J165" s="1555" t="s">
        <v>111</v>
      </c>
      <c r="K165" s="1555"/>
      <c r="L165" s="1555"/>
      <c r="M165" s="1555"/>
    </row>
    <row r="166" spans="1:13" ht="14.25" customHeight="1" x14ac:dyDescent="0.35">
      <c r="A166" s="749"/>
      <c r="B166" s="1556" t="s">
        <v>113</v>
      </c>
      <c r="C166" s="1553"/>
      <c r="D166" s="1553"/>
      <c r="E166" s="739" t="s">
        <v>114</v>
      </c>
      <c r="F166" s="739" t="s">
        <v>115</v>
      </c>
      <c r="G166" s="1558" t="s">
        <v>39</v>
      </c>
      <c r="H166" s="1558" t="s">
        <v>64</v>
      </c>
      <c r="I166" s="1558" t="s">
        <v>116</v>
      </c>
      <c r="J166" s="739" t="s">
        <v>127</v>
      </c>
      <c r="K166" s="739" t="s">
        <v>128</v>
      </c>
      <c r="L166" s="739" t="s">
        <v>129</v>
      </c>
      <c r="M166" s="739" t="s">
        <v>130</v>
      </c>
    </row>
    <row r="167" spans="1:13" ht="14.25" customHeight="1" x14ac:dyDescent="0.35">
      <c r="A167" s="13"/>
      <c r="B167" s="1557"/>
      <c r="C167" s="1554"/>
      <c r="D167" s="1554"/>
      <c r="E167" s="739" t="s">
        <v>134</v>
      </c>
      <c r="F167" s="739" t="s">
        <v>134</v>
      </c>
      <c r="G167" s="1554"/>
      <c r="H167" s="1554"/>
      <c r="I167" s="1554"/>
      <c r="J167" s="741" t="s">
        <v>3790</v>
      </c>
      <c r="K167" s="741" t="s">
        <v>3791</v>
      </c>
      <c r="L167" s="741" t="s">
        <v>3792</v>
      </c>
      <c r="M167" s="741" t="s">
        <v>3793</v>
      </c>
    </row>
    <row r="168" spans="1:13" ht="14.25" customHeight="1" x14ac:dyDescent="0.35">
      <c r="A168" s="1540" t="s">
        <v>3794</v>
      </c>
      <c r="B168" s="1542" t="s">
        <v>3795</v>
      </c>
      <c r="C168" s="821" t="s">
        <v>3796</v>
      </c>
      <c r="D168" s="802" t="s">
        <v>3797</v>
      </c>
      <c r="E168" s="802">
        <v>459889</v>
      </c>
      <c r="F168" s="802">
        <v>1204407</v>
      </c>
      <c r="G168" s="802" t="s">
        <v>36</v>
      </c>
      <c r="H168" s="802" t="s">
        <v>1630</v>
      </c>
      <c r="I168" s="802" t="s">
        <v>3798</v>
      </c>
      <c r="J168" s="803">
        <v>6.7750000000000004</v>
      </c>
      <c r="K168" s="803">
        <v>6.5549999999999997</v>
      </c>
      <c r="L168" s="803">
        <v>7.15</v>
      </c>
      <c r="M168" s="803">
        <v>6.96</v>
      </c>
    </row>
    <row r="169" spans="1:13" ht="14.25" customHeight="1" x14ac:dyDescent="0.35">
      <c r="A169" s="1540"/>
      <c r="B169" s="1543"/>
      <c r="C169" s="821" t="s">
        <v>3795</v>
      </c>
      <c r="D169" s="802" t="s">
        <v>3801</v>
      </c>
      <c r="E169" s="802">
        <v>439806</v>
      </c>
      <c r="F169" s="802">
        <v>1181286</v>
      </c>
      <c r="G169" s="802" t="s">
        <v>36</v>
      </c>
      <c r="H169" s="802" t="s">
        <v>1630</v>
      </c>
      <c r="I169" s="802" t="s">
        <v>3795</v>
      </c>
      <c r="J169" s="803">
        <v>7.2149999999999999</v>
      </c>
      <c r="K169" s="803">
        <v>7.13</v>
      </c>
      <c r="L169" s="803">
        <v>7.14</v>
      </c>
      <c r="M169" s="803">
        <v>6.82</v>
      </c>
    </row>
    <row r="170" spans="1:13" ht="14.25" customHeight="1" x14ac:dyDescent="0.35">
      <c r="A170" s="1540"/>
      <c r="B170" s="1543"/>
      <c r="C170" s="821" t="s">
        <v>3795</v>
      </c>
      <c r="D170" s="802" t="s">
        <v>3802</v>
      </c>
      <c r="E170" s="802">
        <v>440761</v>
      </c>
      <c r="F170" s="802">
        <v>1196191</v>
      </c>
      <c r="G170" s="802" t="s">
        <v>36</v>
      </c>
      <c r="H170" s="802" t="s">
        <v>1630</v>
      </c>
      <c r="I170" s="802" t="s">
        <v>3795</v>
      </c>
      <c r="J170" s="803">
        <v>6.86</v>
      </c>
      <c r="K170" s="803">
        <v>6.35</v>
      </c>
      <c r="L170" s="803">
        <v>7.14</v>
      </c>
      <c r="M170" s="803">
        <v>7.06</v>
      </c>
    </row>
    <row r="171" spans="1:13" ht="14.25" customHeight="1" x14ac:dyDescent="0.35">
      <c r="A171" s="1540"/>
      <c r="B171" s="1543"/>
      <c r="C171" s="821" t="s">
        <v>3795</v>
      </c>
      <c r="D171" s="802" t="s">
        <v>3803</v>
      </c>
      <c r="E171" s="802">
        <v>447414</v>
      </c>
      <c r="F171" s="802">
        <v>1208498</v>
      </c>
      <c r="G171" s="802" t="s">
        <v>36</v>
      </c>
      <c r="H171" s="802" t="s">
        <v>1688</v>
      </c>
      <c r="I171" s="802" t="s">
        <v>1688</v>
      </c>
      <c r="J171" s="803">
        <v>6.7249999999999996</v>
      </c>
      <c r="K171" s="803">
        <v>6.4550000000000001</v>
      </c>
      <c r="L171" s="803">
        <v>7.06</v>
      </c>
      <c r="M171" s="803">
        <v>7.14</v>
      </c>
    </row>
    <row r="172" spans="1:13" ht="14.25" customHeight="1" x14ac:dyDescent="0.35">
      <c r="A172" s="1540"/>
      <c r="B172" s="1543"/>
      <c r="C172" s="821" t="s">
        <v>3804</v>
      </c>
      <c r="D172" s="802" t="s">
        <v>3805</v>
      </c>
      <c r="E172" s="802">
        <v>424939</v>
      </c>
      <c r="F172" s="802">
        <v>1219769</v>
      </c>
      <c r="G172" s="802" t="s">
        <v>36</v>
      </c>
      <c r="H172" s="802" t="s">
        <v>1688</v>
      </c>
      <c r="I172" s="802" t="s">
        <v>1688</v>
      </c>
      <c r="J172" s="803">
        <v>6.17</v>
      </c>
      <c r="K172" s="803">
        <v>6.0049999999999999</v>
      </c>
      <c r="L172" s="803">
        <v>6.21</v>
      </c>
      <c r="M172" s="803">
        <v>6.49</v>
      </c>
    </row>
    <row r="173" spans="1:13" ht="14.25" customHeight="1" x14ac:dyDescent="0.35">
      <c r="A173" s="1540"/>
      <c r="B173" s="1543"/>
      <c r="C173" s="821" t="s">
        <v>3807</v>
      </c>
      <c r="D173" s="802" t="s">
        <v>3808</v>
      </c>
      <c r="E173" s="802">
        <v>437136</v>
      </c>
      <c r="F173" s="802">
        <v>1219338</v>
      </c>
      <c r="G173" s="802" t="s">
        <v>36</v>
      </c>
      <c r="H173" s="802" t="s">
        <v>1688</v>
      </c>
      <c r="I173" s="802" t="s">
        <v>1688</v>
      </c>
      <c r="J173" s="803">
        <v>6.33</v>
      </c>
      <c r="K173" s="803">
        <v>7.0350000000000001</v>
      </c>
      <c r="L173" s="803">
        <v>6.75</v>
      </c>
      <c r="M173" s="803">
        <v>7.14</v>
      </c>
    </row>
    <row r="174" spans="1:13" ht="14.25" customHeight="1" x14ac:dyDescent="0.35">
      <c r="A174" s="1540"/>
      <c r="B174" s="1544" t="s">
        <v>1605</v>
      </c>
      <c r="C174" s="831" t="s">
        <v>3809</v>
      </c>
      <c r="D174" s="832" t="s">
        <v>3810</v>
      </c>
      <c r="E174" s="833">
        <v>396005</v>
      </c>
      <c r="F174" s="834">
        <v>1182789</v>
      </c>
      <c r="G174" s="834" t="s">
        <v>36</v>
      </c>
      <c r="H174" s="834" t="s">
        <v>3811</v>
      </c>
      <c r="I174" s="834" t="s">
        <v>3812</v>
      </c>
      <c r="J174" s="835">
        <v>7.71</v>
      </c>
      <c r="K174" s="835">
        <v>7</v>
      </c>
      <c r="L174" s="835">
        <v>5.6</v>
      </c>
      <c r="M174" s="835">
        <v>7.87</v>
      </c>
    </row>
    <row r="175" spans="1:13" ht="14.25" customHeight="1" x14ac:dyDescent="0.35">
      <c r="A175" s="1540"/>
      <c r="B175" s="1545"/>
      <c r="C175" s="831" t="s">
        <v>3815</v>
      </c>
      <c r="D175" s="832" t="s">
        <v>3816</v>
      </c>
      <c r="E175" s="833">
        <v>396513</v>
      </c>
      <c r="F175" s="833">
        <v>1185236</v>
      </c>
      <c r="G175" s="834" t="s">
        <v>36</v>
      </c>
      <c r="H175" s="834" t="s">
        <v>3811</v>
      </c>
      <c r="I175" s="834" t="s">
        <v>3812</v>
      </c>
      <c r="J175" s="835">
        <v>7.24</v>
      </c>
      <c r="K175" s="835">
        <v>6.9</v>
      </c>
      <c r="L175" s="835">
        <v>5.8</v>
      </c>
      <c r="M175" s="835">
        <v>5.58</v>
      </c>
    </row>
    <row r="176" spans="1:13" ht="14.25" customHeight="1" x14ac:dyDescent="0.35">
      <c r="A176" s="1540"/>
      <c r="B176" s="1545"/>
      <c r="C176" s="831" t="s">
        <v>3817</v>
      </c>
      <c r="D176" s="832" t="s">
        <v>3818</v>
      </c>
      <c r="E176" s="833">
        <v>406466</v>
      </c>
      <c r="F176" s="833">
        <v>1195288</v>
      </c>
      <c r="G176" s="834" t="s">
        <v>36</v>
      </c>
      <c r="H176" s="834" t="s">
        <v>1688</v>
      </c>
      <c r="I176" s="834" t="s">
        <v>3819</v>
      </c>
      <c r="J176" s="835">
        <v>6.25</v>
      </c>
      <c r="K176" s="835">
        <v>6.7</v>
      </c>
      <c r="L176" s="835">
        <v>6.1</v>
      </c>
      <c r="M176" s="835">
        <v>7.86</v>
      </c>
    </row>
    <row r="177" spans="1:13" ht="14.25" customHeight="1" x14ac:dyDescent="0.35">
      <c r="A177" s="1540"/>
      <c r="B177" s="1545"/>
      <c r="C177" s="831" t="s">
        <v>1605</v>
      </c>
      <c r="D177" s="832" t="s">
        <v>3820</v>
      </c>
      <c r="E177" s="833">
        <v>419081</v>
      </c>
      <c r="F177" s="833">
        <v>1213800</v>
      </c>
      <c r="G177" s="834" t="s">
        <v>36</v>
      </c>
      <c r="H177" s="834" t="s">
        <v>1688</v>
      </c>
      <c r="I177" s="834" t="s">
        <v>3819</v>
      </c>
      <c r="J177" s="835">
        <v>6.74</v>
      </c>
      <c r="K177" s="835">
        <v>7.3</v>
      </c>
      <c r="L177" s="835">
        <v>5.5</v>
      </c>
      <c r="M177" s="835">
        <v>8.01</v>
      </c>
    </row>
    <row r="178" spans="1:13" ht="14.25" customHeight="1" x14ac:dyDescent="0.35">
      <c r="A178" s="1540"/>
      <c r="B178" s="1545"/>
      <c r="C178" s="831" t="s">
        <v>3821</v>
      </c>
      <c r="D178" s="832" t="s">
        <v>3822</v>
      </c>
      <c r="E178" s="833">
        <v>424116</v>
      </c>
      <c r="F178" s="833">
        <v>1198841</v>
      </c>
      <c r="G178" s="834" t="s">
        <v>36</v>
      </c>
      <c r="H178" s="834" t="s">
        <v>1688</v>
      </c>
      <c r="I178" s="834" t="s">
        <v>3819</v>
      </c>
      <c r="J178" s="835">
        <v>6.7</v>
      </c>
      <c r="K178" s="835">
        <v>7.1</v>
      </c>
      <c r="L178" s="835">
        <v>6.2</v>
      </c>
      <c r="M178" s="835">
        <v>8.9</v>
      </c>
    </row>
    <row r="179" spans="1:13" ht="14.25" customHeight="1" x14ac:dyDescent="0.35">
      <c r="A179" s="1540"/>
      <c r="B179" s="1546" t="s">
        <v>1630</v>
      </c>
      <c r="C179" s="823" t="s">
        <v>3823</v>
      </c>
      <c r="D179" s="824" t="s">
        <v>3824</v>
      </c>
      <c r="E179" s="824">
        <v>445595</v>
      </c>
      <c r="F179" s="824">
        <v>1150072</v>
      </c>
      <c r="G179" s="824" t="s">
        <v>36</v>
      </c>
      <c r="H179" s="824" t="s">
        <v>1630</v>
      </c>
      <c r="I179" s="824" t="s">
        <v>3825</v>
      </c>
      <c r="J179" s="826">
        <v>6.8</v>
      </c>
      <c r="K179" s="826">
        <v>7.33</v>
      </c>
      <c r="L179" s="826">
        <v>7.59</v>
      </c>
      <c r="M179" s="826">
        <v>7.12</v>
      </c>
    </row>
    <row r="180" spans="1:13" ht="14.25" customHeight="1" x14ac:dyDescent="0.35">
      <c r="A180" s="1540"/>
      <c r="B180" s="1547"/>
      <c r="C180" s="823" t="s">
        <v>1630</v>
      </c>
      <c r="D180" s="824" t="s">
        <v>3826</v>
      </c>
      <c r="E180" s="824">
        <v>448391</v>
      </c>
      <c r="F180" s="824">
        <v>1154099</v>
      </c>
      <c r="G180" s="824" t="s">
        <v>36</v>
      </c>
      <c r="H180" s="824" t="s">
        <v>1630</v>
      </c>
      <c r="I180" s="824" t="s">
        <v>3825</v>
      </c>
      <c r="J180" s="826">
        <v>6.96</v>
      </c>
      <c r="K180" s="826">
        <v>7.12</v>
      </c>
      <c r="L180" s="826">
        <v>7.47</v>
      </c>
      <c r="M180" s="826">
        <v>6.15</v>
      </c>
    </row>
    <row r="181" spans="1:13" ht="14.25" customHeight="1" x14ac:dyDescent="0.35">
      <c r="A181" s="1540"/>
      <c r="B181" s="1547"/>
      <c r="C181" s="823" t="s">
        <v>1630</v>
      </c>
      <c r="D181" s="824" t="s">
        <v>3827</v>
      </c>
      <c r="E181" s="824">
        <v>447360</v>
      </c>
      <c r="F181" s="824">
        <v>1164091</v>
      </c>
      <c r="G181" s="824" t="s">
        <v>36</v>
      </c>
      <c r="H181" s="824" t="s">
        <v>1630</v>
      </c>
      <c r="I181" s="824" t="s">
        <v>3798</v>
      </c>
      <c r="J181" s="826">
        <v>6.72</v>
      </c>
      <c r="K181" s="826">
        <v>6.97</v>
      </c>
      <c r="L181" s="826">
        <v>7.23</v>
      </c>
      <c r="M181" s="826">
        <v>6.39</v>
      </c>
    </row>
    <row r="182" spans="1:13" ht="14.25" customHeight="1" x14ac:dyDescent="0.35">
      <c r="A182" s="1540"/>
      <c r="B182" s="1547"/>
      <c r="C182" s="823" t="s">
        <v>1630</v>
      </c>
      <c r="D182" s="824" t="s">
        <v>3828</v>
      </c>
      <c r="E182" s="824">
        <v>446170</v>
      </c>
      <c r="F182" s="824">
        <v>1167233</v>
      </c>
      <c r="G182" s="824" t="s">
        <v>36</v>
      </c>
      <c r="H182" s="824" t="s">
        <v>1630</v>
      </c>
      <c r="I182" s="824" t="s">
        <v>3795</v>
      </c>
      <c r="J182" s="826">
        <v>6.96</v>
      </c>
      <c r="K182" s="826">
        <v>6.8</v>
      </c>
      <c r="L182" s="826">
        <v>7.36</v>
      </c>
      <c r="M182" s="826">
        <v>6.32</v>
      </c>
    </row>
    <row r="183" spans="1:13" ht="14.25" customHeight="1" x14ac:dyDescent="0.35">
      <c r="A183" s="1540"/>
      <c r="B183" s="1547"/>
      <c r="C183" s="823" t="s">
        <v>1630</v>
      </c>
      <c r="D183" s="824" t="s">
        <v>3829</v>
      </c>
      <c r="E183" s="824">
        <v>472597</v>
      </c>
      <c r="F183" s="824">
        <v>1178771</v>
      </c>
      <c r="G183" s="824" t="s">
        <v>36</v>
      </c>
      <c r="H183" s="824" t="s">
        <v>1630</v>
      </c>
      <c r="I183" s="824" t="s">
        <v>3830</v>
      </c>
      <c r="J183" s="826">
        <v>6.67</v>
      </c>
      <c r="K183" s="826">
        <v>6.91</v>
      </c>
      <c r="L183" s="826">
        <v>7.46</v>
      </c>
      <c r="M183" s="826">
        <v>6.34</v>
      </c>
    </row>
    <row r="184" spans="1:13" ht="14.25" customHeight="1" x14ac:dyDescent="0.35">
      <c r="A184" s="1540"/>
      <c r="B184" s="1547"/>
      <c r="C184" s="823" t="s">
        <v>1630</v>
      </c>
      <c r="D184" s="824" t="s">
        <v>3831</v>
      </c>
      <c r="E184" s="824">
        <v>478588</v>
      </c>
      <c r="F184" s="824">
        <v>1192460</v>
      </c>
      <c r="G184" s="824" t="s">
        <v>36</v>
      </c>
      <c r="H184" s="824" t="s">
        <v>1630</v>
      </c>
      <c r="I184" s="824" t="s">
        <v>3830</v>
      </c>
      <c r="J184" s="826">
        <v>7.46</v>
      </c>
      <c r="K184" s="826">
        <v>6.75</v>
      </c>
      <c r="L184" s="826">
        <v>7.42</v>
      </c>
      <c r="M184" s="826">
        <v>6.4</v>
      </c>
    </row>
    <row r="185" spans="1:13" ht="14.25" customHeight="1" x14ac:dyDescent="0.35">
      <c r="A185" s="1540"/>
      <c r="B185" s="1548" t="s">
        <v>1634</v>
      </c>
      <c r="C185" s="831" t="s">
        <v>3832</v>
      </c>
      <c r="D185" s="832" t="s">
        <v>3833</v>
      </c>
      <c r="E185" s="836">
        <v>482052</v>
      </c>
      <c r="F185" s="836">
        <v>1128601</v>
      </c>
      <c r="G185" s="836" t="s">
        <v>37</v>
      </c>
      <c r="H185" s="836" t="s">
        <v>37</v>
      </c>
      <c r="I185" s="836" t="s">
        <v>3834</v>
      </c>
      <c r="J185" s="837">
        <v>7.85</v>
      </c>
      <c r="K185" s="837">
        <v>8.9</v>
      </c>
      <c r="L185" s="837">
        <v>8.5</v>
      </c>
      <c r="M185" s="837">
        <v>8.9600000000000009</v>
      </c>
    </row>
    <row r="186" spans="1:13" ht="14.25" customHeight="1" x14ac:dyDescent="0.35">
      <c r="A186" s="1540"/>
      <c r="B186" s="1545"/>
      <c r="C186" s="831" t="s">
        <v>3835</v>
      </c>
      <c r="D186" s="832" t="s">
        <v>3836</v>
      </c>
      <c r="E186" s="836">
        <v>479928</v>
      </c>
      <c r="F186" s="836">
        <v>1135348</v>
      </c>
      <c r="G186" s="836" t="s">
        <v>37</v>
      </c>
      <c r="H186" s="836" t="s">
        <v>37</v>
      </c>
      <c r="I186" s="836" t="s">
        <v>3834</v>
      </c>
      <c r="J186" s="837">
        <v>7.75</v>
      </c>
      <c r="K186" s="837">
        <v>8</v>
      </c>
      <c r="L186" s="837">
        <v>6.5</v>
      </c>
      <c r="M186" s="837">
        <v>8.73</v>
      </c>
    </row>
    <row r="187" spans="1:13" ht="14.25" customHeight="1" x14ac:dyDescent="0.35">
      <c r="A187" s="1540"/>
      <c r="B187" s="1545"/>
      <c r="C187" s="831" t="s">
        <v>1686</v>
      </c>
      <c r="D187" s="832" t="s">
        <v>3837</v>
      </c>
      <c r="E187" s="836">
        <v>499537</v>
      </c>
      <c r="F187" s="836">
        <v>1153320</v>
      </c>
      <c r="G187" s="836" t="s">
        <v>37</v>
      </c>
      <c r="H187" s="836" t="s">
        <v>1634</v>
      </c>
      <c r="I187" s="836" t="s">
        <v>1686</v>
      </c>
      <c r="J187" s="837">
        <v>7.04</v>
      </c>
      <c r="K187" s="837">
        <v>7.1</v>
      </c>
      <c r="L187" s="837">
        <v>6</v>
      </c>
      <c r="M187" s="837">
        <v>8.51</v>
      </c>
    </row>
    <row r="188" spans="1:13" ht="14.25" customHeight="1" x14ac:dyDescent="0.35">
      <c r="A188" s="1540"/>
      <c r="B188" s="1545"/>
      <c r="C188" s="831" t="s">
        <v>1634</v>
      </c>
      <c r="D188" s="832" t="s">
        <v>3838</v>
      </c>
      <c r="E188" s="833">
        <v>498841</v>
      </c>
      <c r="F188" s="833">
        <v>1155364</v>
      </c>
      <c r="G188" s="836" t="s">
        <v>37</v>
      </c>
      <c r="H188" s="836" t="s">
        <v>1634</v>
      </c>
      <c r="I188" s="836" t="s">
        <v>1686</v>
      </c>
      <c r="J188" s="837">
        <v>7.16</v>
      </c>
      <c r="K188" s="837">
        <v>7.4</v>
      </c>
      <c r="L188" s="837">
        <v>6.4</v>
      </c>
      <c r="M188" s="837">
        <v>8.27</v>
      </c>
    </row>
    <row r="189" spans="1:13" ht="14.25" customHeight="1" x14ac:dyDescent="0.35">
      <c r="A189" s="1540"/>
      <c r="B189" s="1545"/>
      <c r="C189" s="831" t="s">
        <v>1634</v>
      </c>
      <c r="D189" s="832" t="s">
        <v>3839</v>
      </c>
      <c r="E189" s="833">
        <v>499819</v>
      </c>
      <c r="F189" s="833">
        <v>1173656</v>
      </c>
      <c r="G189" s="836" t="s">
        <v>37</v>
      </c>
      <c r="H189" s="836" t="s">
        <v>1634</v>
      </c>
      <c r="I189" s="836" t="s">
        <v>1686</v>
      </c>
      <c r="J189" s="837">
        <v>6.75</v>
      </c>
      <c r="K189" s="837">
        <v>7.7</v>
      </c>
      <c r="L189" s="837">
        <v>6.9</v>
      </c>
      <c r="M189" s="837">
        <v>6.89</v>
      </c>
    </row>
    <row r="190" spans="1:13" ht="14.25" customHeight="1" x14ac:dyDescent="0.35">
      <c r="A190" s="1540"/>
      <c r="B190" s="1545"/>
      <c r="C190" s="831" t="s">
        <v>1632</v>
      </c>
      <c r="D190" s="832" t="s">
        <v>3840</v>
      </c>
      <c r="E190" s="838">
        <v>493786</v>
      </c>
      <c r="F190" s="838">
        <v>1173389</v>
      </c>
      <c r="G190" s="836" t="s">
        <v>37</v>
      </c>
      <c r="H190" s="836" t="s">
        <v>1634</v>
      </c>
      <c r="I190" s="836" t="s">
        <v>1686</v>
      </c>
      <c r="J190" s="837">
        <v>6.21</v>
      </c>
      <c r="K190" s="837">
        <v>6.8</v>
      </c>
      <c r="L190" s="837">
        <v>6</v>
      </c>
      <c r="M190" s="837">
        <v>5.92</v>
      </c>
    </row>
    <row r="191" spans="1:13" ht="14.25" customHeight="1" x14ac:dyDescent="0.35">
      <c r="A191" s="1540"/>
      <c r="B191" s="1549" t="s">
        <v>3841</v>
      </c>
      <c r="C191" s="810" t="s">
        <v>3841</v>
      </c>
      <c r="D191" s="808" t="s">
        <v>3842</v>
      </c>
      <c r="E191" s="808">
        <v>482592</v>
      </c>
      <c r="F191" s="808">
        <v>1175164</v>
      </c>
      <c r="G191" s="808" t="s">
        <v>37</v>
      </c>
      <c r="H191" s="808" t="s">
        <v>1634</v>
      </c>
      <c r="I191" s="808" t="s">
        <v>3841</v>
      </c>
      <c r="J191" s="809">
        <v>6.39</v>
      </c>
      <c r="K191" s="809">
        <v>7.25</v>
      </c>
      <c r="L191" s="809">
        <v>7.01</v>
      </c>
      <c r="M191" s="809">
        <v>6.69</v>
      </c>
    </row>
    <row r="192" spans="1:13" ht="14.25" customHeight="1" x14ac:dyDescent="0.35">
      <c r="A192" s="1540"/>
      <c r="B192" s="1547"/>
      <c r="C192" s="810" t="s">
        <v>3841</v>
      </c>
      <c r="D192" s="808" t="s">
        <v>3843</v>
      </c>
      <c r="E192" s="808">
        <v>489977</v>
      </c>
      <c r="F192" s="808">
        <v>1190025</v>
      </c>
      <c r="G192" s="808" t="s">
        <v>37</v>
      </c>
      <c r="H192" s="808" t="s">
        <v>1634</v>
      </c>
      <c r="I192" s="808" t="s">
        <v>3841</v>
      </c>
      <c r="J192" s="809">
        <v>5.7149999999999999</v>
      </c>
      <c r="K192" s="809">
        <v>7.0350000000000001</v>
      </c>
      <c r="L192" s="809">
        <v>6.34</v>
      </c>
      <c r="M192" s="809">
        <v>6.34</v>
      </c>
    </row>
    <row r="193" spans="1:13" ht="14.25" customHeight="1" x14ac:dyDescent="0.35">
      <c r="A193" s="1540"/>
      <c r="B193" s="1550" t="s">
        <v>3329</v>
      </c>
      <c r="C193" s="839" t="s">
        <v>1633</v>
      </c>
      <c r="D193" s="840" t="s">
        <v>3844</v>
      </c>
      <c r="E193" s="840">
        <v>505845</v>
      </c>
      <c r="F193" s="840">
        <v>1121951</v>
      </c>
      <c r="G193" s="840" t="s">
        <v>1676</v>
      </c>
      <c r="H193" s="840" t="s">
        <v>3845</v>
      </c>
      <c r="I193" s="840" t="s">
        <v>3445</v>
      </c>
      <c r="J193" s="841">
        <v>3.18</v>
      </c>
      <c r="K193" s="841">
        <v>3.05</v>
      </c>
      <c r="L193" s="841">
        <v>3.07</v>
      </c>
      <c r="M193" s="841">
        <v>3.57</v>
      </c>
    </row>
    <row r="194" spans="1:13" ht="14.25" customHeight="1" x14ac:dyDescent="0.35">
      <c r="A194" s="1540"/>
      <c r="B194" s="1550"/>
      <c r="C194" s="839" t="s">
        <v>3846</v>
      </c>
      <c r="D194" s="840" t="s">
        <v>3847</v>
      </c>
      <c r="E194" s="840">
        <v>521342</v>
      </c>
      <c r="F194" s="840">
        <v>1123861</v>
      </c>
      <c r="G194" s="840" t="s">
        <v>3294</v>
      </c>
      <c r="H194" s="840" t="s">
        <v>3359</v>
      </c>
      <c r="I194" s="840" t="s">
        <v>3360</v>
      </c>
      <c r="J194" s="841">
        <v>7.26</v>
      </c>
      <c r="K194" s="841">
        <v>6.6</v>
      </c>
      <c r="L194" s="841">
        <v>7.6</v>
      </c>
      <c r="M194" s="841">
        <v>6.55</v>
      </c>
    </row>
    <row r="195" spans="1:13" ht="14.25" customHeight="1" x14ac:dyDescent="0.35">
      <c r="A195" s="1540"/>
      <c r="B195" s="1550"/>
      <c r="C195" s="839" t="s">
        <v>1633</v>
      </c>
      <c r="D195" s="840" t="s">
        <v>3848</v>
      </c>
      <c r="E195" s="840">
        <v>501187</v>
      </c>
      <c r="F195" s="840">
        <v>1156754</v>
      </c>
      <c r="G195" s="840" t="s">
        <v>37</v>
      </c>
      <c r="H195" s="840" t="s">
        <v>1634</v>
      </c>
      <c r="I195" s="840" t="s">
        <v>1686</v>
      </c>
      <c r="J195" s="841">
        <v>6.4</v>
      </c>
      <c r="K195" s="841">
        <v>6.32</v>
      </c>
      <c r="L195" s="841">
        <v>6.74</v>
      </c>
      <c r="M195" s="841">
        <v>6.03</v>
      </c>
    </row>
    <row r="196" spans="1:13" ht="14.25" customHeight="1" x14ac:dyDescent="0.35">
      <c r="A196" s="1540"/>
      <c r="B196" s="1550"/>
      <c r="C196" s="839" t="s">
        <v>3329</v>
      </c>
      <c r="D196" s="840" t="s">
        <v>3849</v>
      </c>
      <c r="E196" s="840">
        <v>515850</v>
      </c>
      <c r="F196" s="840">
        <v>1145812</v>
      </c>
      <c r="G196" s="840" t="s">
        <v>37</v>
      </c>
      <c r="H196" s="840" t="s">
        <v>1634</v>
      </c>
      <c r="I196" s="840" t="s">
        <v>3850</v>
      </c>
      <c r="J196" s="841">
        <v>6.63</v>
      </c>
      <c r="K196" s="841">
        <v>6.77</v>
      </c>
      <c r="L196" s="841">
        <v>6.65</v>
      </c>
      <c r="M196" s="841">
        <v>6.41</v>
      </c>
    </row>
    <row r="197" spans="1:13" ht="14.25" customHeight="1" x14ac:dyDescent="0.35">
      <c r="A197" s="1541"/>
      <c r="B197" s="1551"/>
      <c r="C197" s="842" t="s">
        <v>1633</v>
      </c>
      <c r="D197" s="843" t="s">
        <v>3851</v>
      </c>
      <c r="E197" s="843">
        <v>511157</v>
      </c>
      <c r="F197" s="843">
        <v>1147119</v>
      </c>
      <c r="G197" s="843" t="s">
        <v>3294</v>
      </c>
      <c r="H197" s="843" t="s">
        <v>3359</v>
      </c>
      <c r="I197" s="843" t="s">
        <v>3852</v>
      </c>
      <c r="J197" s="844">
        <v>6.69</v>
      </c>
      <c r="K197" s="844">
        <v>6.57</v>
      </c>
      <c r="L197" s="844">
        <v>7.36</v>
      </c>
      <c r="M197" s="844">
        <v>6.71</v>
      </c>
    </row>
    <row r="198" spans="1:13" s="1204" customFormat="1" ht="14.25" customHeight="1" x14ac:dyDescent="0.35">
      <c r="A198" s="13"/>
      <c r="B198" s="1552" t="s">
        <v>4267</v>
      </c>
      <c r="C198" s="1552"/>
      <c r="D198" s="1552"/>
      <c r="E198" s="1552"/>
      <c r="F198" s="1552"/>
      <c r="G198" s="1552"/>
      <c r="H198" s="1552"/>
      <c r="I198" s="1552"/>
      <c r="J198" s="1552"/>
      <c r="K198" s="1552"/>
      <c r="L198" s="1552"/>
      <c r="M198" s="1552"/>
    </row>
    <row r="199" spans="1:13" s="1204" customFormat="1" ht="14.25" customHeight="1" x14ac:dyDescent="0.35">
      <c r="A199" s="13"/>
      <c r="B199" s="768"/>
      <c r="C199" s="1553" t="s">
        <v>104</v>
      </c>
      <c r="D199" s="1553" t="s">
        <v>105</v>
      </c>
      <c r="E199" s="1555" t="s">
        <v>106</v>
      </c>
      <c r="F199" s="1555"/>
      <c r="G199" s="1555"/>
      <c r="H199" s="1555"/>
      <c r="I199" s="1555"/>
      <c r="J199" s="1555" t="s">
        <v>4411</v>
      </c>
      <c r="K199" s="1555"/>
      <c r="L199" s="1555"/>
      <c r="M199" s="1555"/>
    </row>
    <row r="200" spans="1:13" s="1204" customFormat="1" ht="14.25" customHeight="1" x14ac:dyDescent="0.35">
      <c r="A200" s="749"/>
      <c r="B200" s="1556" t="s">
        <v>113</v>
      </c>
      <c r="C200" s="1553"/>
      <c r="D200" s="1553"/>
      <c r="E200" s="1202" t="s">
        <v>114</v>
      </c>
      <c r="F200" s="1202" t="s">
        <v>115</v>
      </c>
      <c r="G200" s="1558" t="s">
        <v>39</v>
      </c>
      <c r="H200" s="1558" t="s">
        <v>64</v>
      </c>
      <c r="I200" s="1558" t="s">
        <v>116</v>
      </c>
      <c r="J200" s="1202" t="s">
        <v>127</v>
      </c>
      <c r="K200" s="1202" t="s">
        <v>127</v>
      </c>
      <c r="L200" s="1202" t="s">
        <v>127</v>
      </c>
      <c r="M200" s="1202" t="s">
        <v>127</v>
      </c>
    </row>
    <row r="201" spans="1:13" s="1204" customFormat="1" ht="14.25" customHeight="1" x14ac:dyDescent="0.35">
      <c r="A201" s="13"/>
      <c r="B201" s="1557"/>
      <c r="C201" s="1554"/>
      <c r="D201" s="1554"/>
      <c r="E201" s="1202" t="s">
        <v>134</v>
      </c>
      <c r="F201" s="1202" t="s">
        <v>134</v>
      </c>
      <c r="G201" s="1554"/>
      <c r="H201" s="1554"/>
      <c r="I201" s="1554"/>
      <c r="J201" s="1200" t="s">
        <v>4268</v>
      </c>
      <c r="K201" s="1200" t="s">
        <v>4269</v>
      </c>
      <c r="L201" s="1200" t="s">
        <v>4270</v>
      </c>
      <c r="M201" s="1200" t="s">
        <v>4271</v>
      </c>
    </row>
    <row r="202" spans="1:13" s="1204" customFormat="1" ht="14.25" customHeight="1" x14ac:dyDescent="0.35">
      <c r="A202" s="1604" t="s">
        <v>4272</v>
      </c>
      <c r="B202" s="1574" t="s">
        <v>4273</v>
      </c>
      <c r="C202" s="1210" t="s">
        <v>4274</v>
      </c>
      <c r="D202" s="1210" t="s">
        <v>4275</v>
      </c>
      <c r="E202" s="1211">
        <v>540780</v>
      </c>
      <c r="F202" s="1211">
        <v>963406</v>
      </c>
      <c r="G202" s="1210" t="s">
        <v>38</v>
      </c>
      <c r="H202" s="1210" t="s">
        <v>66</v>
      </c>
      <c r="I202" s="1210" t="s">
        <v>4276</v>
      </c>
      <c r="J202" s="1211">
        <v>6.64</v>
      </c>
      <c r="K202" s="1211">
        <v>7.5</v>
      </c>
      <c r="L202" s="1211">
        <v>8.08</v>
      </c>
      <c r="M202" s="1211">
        <v>7.69</v>
      </c>
    </row>
    <row r="203" spans="1:13" s="1204" customFormat="1" ht="14.25" customHeight="1" x14ac:dyDescent="0.35">
      <c r="A203" s="1604"/>
      <c r="B203" s="1575"/>
      <c r="C203" s="1210" t="s">
        <v>4277</v>
      </c>
      <c r="D203" s="1210" t="s">
        <v>4278</v>
      </c>
      <c r="E203" s="1211">
        <v>540031</v>
      </c>
      <c r="F203" s="1211">
        <v>963224</v>
      </c>
      <c r="G203" s="1210" t="s">
        <v>38</v>
      </c>
      <c r="H203" s="1210" t="s">
        <v>66</v>
      </c>
      <c r="I203" s="1210" t="s">
        <v>4276</v>
      </c>
      <c r="J203" s="1211">
        <v>6.7</v>
      </c>
      <c r="K203" s="1211">
        <v>7.14</v>
      </c>
      <c r="L203" s="1211">
        <v>7.86</v>
      </c>
      <c r="M203" s="1211">
        <v>7.59</v>
      </c>
    </row>
    <row r="204" spans="1:13" s="1204" customFormat="1" ht="14.25" customHeight="1" x14ac:dyDescent="0.35">
      <c r="A204" s="1604"/>
      <c r="B204" s="1575"/>
      <c r="C204" s="1210" t="s">
        <v>4279</v>
      </c>
      <c r="D204" s="1210" t="s">
        <v>4280</v>
      </c>
      <c r="E204" s="1211">
        <v>537199</v>
      </c>
      <c r="F204" s="1211">
        <v>960976</v>
      </c>
      <c r="G204" s="1210" t="s">
        <v>38</v>
      </c>
      <c r="H204" s="1210" t="s">
        <v>66</v>
      </c>
      <c r="I204" s="1210" t="s">
        <v>4276</v>
      </c>
      <c r="J204" s="1211">
        <v>6.05</v>
      </c>
      <c r="K204" s="1211">
        <v>6.87</v>
      </c>
      <c r="L204" s="1211">
        <v>7.3</v>
      </c>
      <c r="M204" s="1211">
        <v>7.15</v>
      </c>
    </row>
    <row r="205" spans="1:13" s="1204" customFormat="1" ht="14.25" customHeight="1" x14ac:dyDescent="0.35">
      <c r="A205" s="1604"/>
      <c r="B205" s="1575"/>
      <c r="C205" s="1210" t="s">
        <v>4281</v>
      </c>
      <c r="D205" s="1210" t="s">
        <v>4282</v>
      </c>
      <c r="E205" s="1211">
        <v>556454</v>
      </c>
      <c r="F205" s="1211">
        <v>952686</v>
      </c>
      <c r="G205" s="1210" t="s">
        <v>38</v>
      </c>
      <c r="H205" s="1210" t="s">
        <v>4283</v>
      </c>
      <c r="I205" s="1210" t="s">
        <v>4284</v>
      </c>
      <c r="J205" s="1211">
        <v>7.06</v>
      </c>
      <c r="K205" s="1211">
        <v>7.65</v>
      </c>
      <c r="L205" s="1211">
        <v>7.95</v>
      </c>
      <c r="M205" s="1211">
        <v>7.54</v>
      </c>
    </row>
    <row r="206" spans="1:13" s="1204" customFormat="1" ht="14.25" customHeight="1" x14ac:dyDescent="0.35">
      <c r="A206" s="1604"/>
      <c r="B206" s="1575"/>
      <c r="C206" s="1210" t="s">
        <v>4281</v>
      </c>
      <c r="D206" s="1210" t="s">
        <v>4285</v>
      </c>
      <c r="E206" s="1211">
        <v>557699</v>
      </c>
      <c r="F206" s="1211">
        <v>960827</v>
      </c>
      <c r="G206" s="1210" t="s">
        <v>38</v>
      </c>
      <c r="H206" s="1210" t="s">
        <v>4283</v>
      </c>
      <c r="I206" s="1210" t="s">
        <v>4284</v>
      </c>
      <c r="J206" s="1211">
        <v>7.09</v>
      </c>
      <c r="K206" s="1211">
        <v>7.39</v>
      </c>
      <c r="L206" s="1211">
        <v>7.64</v>
      </c>
      <c r="M206" s="1211">
        <v>8</v>
      </c>
    </row>
    <row r="207" spans="1:13" s="1204" customFormat="1" ht="14.25" customHeight="1" x14ac:dyDescent="0.35">
      <c r="A207" s="1604"/>
      <c r="B207" s="1575"/>
      <c r="C207" s="1210" t="s">
        <v>4286</v>
      </c>
      <c r="D207" s="1210" t="s">
        <v>4287</v>
      </c>
      <c r="E207" s="1211">
        <v>565955</v>
      </c>
      <c r="F207" s="1211">
        <v>942456</v>
      </c>
      <c r="G207" s="1210" t="s">
        <v>38</v>
      </c>
      <c r="H207" s="1210" t="s">
        <v>4283</v>
      </c>
      <c r="I207" s="1210" t="s">
        <v>4284</v>
      </c>
      <c r="J207" s="1211">
        <v>7.6</v>
      </c>
      <c r="K207" s="1211">
        <v>8.3699999999999992</v>
      </c>
      <c r="L207" s="1211">
        <v>8.5</v>
      </c>
      <c r="M207" s="1211">
        <v>8.4499999999999993</v>
      </c>
    </row>
    <row r="208" spans="1:13" s="1204" customFormat="1" ht="14.25" customHeight="1" x14ac:dyDescent="0.35">
      <c r="A208" s="1604"/>
      <c r="B208" s="1575"/>
      <c r="C208" s="1210" t="s">
        <v>4286</v>
      </c>
      <c r="D208" s="1210" t="s">
        <v>4288</v>
      </c>
      <c r="E208" s="1211">
        <v>573396</v>
      </c>
      <c r="F208" s="1211">
        <v>945256</v>
      </c>
      <c r="G208" s="1210" t="s">
        <v>38</v>
      </c>
      <c r="H208" s="1210" t="s">
        <v>4283</v>
      </c>
      <c r="I208" s="1210" t="s">
        <v>4284</v>
      </c>
      <c r="J208" s="1211">
        <v>7.47</v>
      </c>
      <c r="K208" s="1211">
        <v>7.84</v>
      </c>
      <c r="L208" s="1211">
        <v>8.2100000000000009</v>
      </c>
      <c r="M208" s="1211">
        <v>8.15</v>
      </c>
    </row>
    <row r="209" spans="1:13" s="1204" customFormat="1" ht="14.25" customHeight="1" x14ac:dyDescent="0.35">
      <c r="A209" s="1604"/>
      <c r="B209" s="1575"/>
      <c r="C209" s="1210" t="s">
        <v>4289</v>
      </c>
      <c r="D209" s="1210" t="s">
        <v>4290</v>
      </c>
      <c r="E209" s="1211">
        <v>576705</v>
      </c>
      <c r="F209" s="1211">
        <v>943931</v>
      </c>
      <c r="G209" s="1210" t="s">
        <v>38</v>
      </c>
      <c r="H209" s="1210" t="s">
        <v>4283</v>
      </c>
      <c r="I209" s="1210" t="s">
        <v>4284</v>
      </c>
      <c r="J209" s="1211">
        <v>6.89</v>
      </c>
      <c r="K209" s="1211">
        <v>7.65</v>
      </c>
      <c r="L209" s="1211">
        <v>7.37</v>
      </c>
      <c r="M209" s="1211">
        <v>7.17</v>
      </c>
    </row>
    <row r="210" spans="1:13" s="1204" customFormat="1" ht="14.25" customHeight="1" x14ac:dyDescent="0.35">
      <c r="A210" s="1604"/>
      <c r="B210" s="1575"/>
      <c r="C210" s="1210" t="s">
        <v>4291</v>
      </c>
      <c r="D210" s="1210" t="s">
        <v>4292</v>
      </c>
      <c r="E210" s="1211">
        <v>561638.5</v>
      </c>
      <c r="F210" s="1211">
        <v>978793.43</v>
      </c>
      <c r="G210" s="1210" t="s">
        <v>38</v>
      </c>
      <c r="H210" s="1210" t="s">
        <v>66</v>
      </c>
      <c r="I210" s="1210" t="s">
        <v>4276</v>
      </c>
      <c r="J210" s="1211">
        <v>7.29</v>
      </c>
      <c r="K210" s="1211"/>
      <c r="L210" s="1211"/>
      <c r="M210" s="1211"/>
    </row>
    <row r="211" spans="1:13" s="1204" customFormat="1" ht="14.25" customHeight="1" x14ac:dyDescent="0.35">
      <c r="A211" s="1604"/>
      <c r="B211" s="1575"/>
      <c r="C211" s="1210" t="s">
        <v>4291</v>
      </c>
      <c r="D211" s="1210" t="s">
        <v>4293</v>
      </c>
      <c r="E211" s="1211">
        <v>574425.84</v>
      </c>
      <c r="F211" s="1211">
        <v>973585.82</v>
      </c>
      <c r="G211" s="1210" t="s">
        <v>38</v>
      </c>
      <c r="H211" s="1210" t="s">
        <v>66</v>
      </c>
      <c r="I211" s="1210" t="s">
        <v>4276</v>
      </c>
      <c r="J211" s="1211">
        <v>7.15</v>
      </c>
      <c r="K211" s="1211"/>
      <c r="L211" s="1211"/>
      <c r="M211" s="1211"/>
    </row>
    <row r="212" spans="1:13" s="1204" customFormat="1" ht="14.25" customHeight="1" x14ac:dyDescent="0.35">
      <c r="A212" s="1604"/>
      <c r="B212" s="1576" t="s">
        <v>4216</v>
      </c>
      <c r="C212" s="1212" t="s">
        <v>4294</v>
      </c>
      <c r="D212" s="1213" t="s">
        <v>4295</v>
      </c>
      <c r="E212" s="1213">
        <v>583319.21</v>
      </c>
      <c r="F212" s="1214">
        <v>970837.56</v>
      </c>
      <c r="G212" s="1213" t="s">
        <v>38</v>
      </c>
      <c r="H212" s="1213" t="s">
        <v>66</v>
      </c>
      <c r="I212" s="1213" t="s">
        <v>4294</v>
      </c>
      <c r="J212" s="1214">
        <v>8.5299999999999994</v>
      </c>
      <c r="K212" s="1214"/>
      <c r="L212" s="1214"/>
      <c r="M212" s="1214"/>
    </row>
    <row r="213" spans="1:13" s="1204" customFormat="1" ht="14.25" customHeight="1" x14ac:dyDescent="0.35">
      <c r="A213" s="1604"/>
      <c r="B213" s="1576"/>
      <c r="C213" s="1212" t="s">
        <v>4294</v>
      </c>
      <c r="D213" s="1213" t="s">
        <v>4296</v>
      </c>
      <c r="E213" s="1213">
        <v>603913.51</v>
      </c>
      <c r="F213" s="1214">
        <v>958332.51</v>
      </c>
      <c r="G213" s="1213" t="s">
        <v>38</v>
      </c>
      <c r="H213" s="1213" t="s">
        <v>66</v>
      </c>
      <c r="I213" s="1213" t="s">
        <v>4294</v>
      </c>
      <c r="J213" s="1214">
        <v>8.6999999999999993</v>
      </c>
      <c r="K213" s="1214"/>
      <c r="L213" s="1214"/>
      <c r="M213" s="1214"/>
    </row>
    <row r="214" spans="1:13" s="1204" customFormat="1" ht="14.25" customHeight="1" x14ac:dyDescent="0.35">
      <c r="A214" s="1604"/>
      <c r="B214" s="1576"/>
      <c r="C214" s="1212" t="s">
        <v>4297</v>
      </c>
      <c r="D214" s="1213" t="s">
        <v>4298</v>
      </c>
      <c r="E214" s="1213">
        <v>593881.96</v>
      </c>
      <c r="F214" s="1214">
        <v>958299.35</v>
      </c>
      <c r="G214" s="1213" t="s">
        <v>38</v>
      </c>
      <c r="H214" s="1213" t="s">
        <v>4283</v>
      </c>
      <c r="I214" s="1213" t="s">
        <v>4283</v>
      </c>
      <c r="J214" s="1214">
        <v>8.34</v>
      </c>
      <c r="K214" s="1214"/>
      <c r="L214" s="1214"/>
      <c r="M214" s="1214"/>
    </row>
    <row r="215" spans="1:13" s="1204" customFormat="1" ht="14.25" customHeight="1" x14ac:dyDescent="0.35">
      <c r="A215" s="1604"/>
      <c r="B215" s="1576"/>
      <c r="C215" s="1212" t="s">
        <v>4299</v>
      </c>
      <c r="D215" s="1213" t="s">
        <v>4300</v>
      </c>
      <c r="E215" s="1213">
        <v>602048.97</v>
      </c>
      <c r="F215" s="1214">
        <v>956133</v>
      </c>
      <c r="G215" s="1213" t="s">
        <v>38</v>
      </c>
      <c r="H215" s="1213" t="s">
        <v>4283</v>
      </c>
      <c r="I215" s="1213" t="s">
        <v>4283</v>
      </c>
      <c r="J215" s="1214">
        <v>8.18</v>
      </c>
      <c r="K215" s="1214"/>
      <c r="L215" s="1214"/>
      <c r="M215" s="1214"/>
    </row>
    <row r="216" spans="1:13" s="1204" customFormat="1" ht="14.25" customHeight="1" x14ac:dyDescent="0.35">
      <c r="A216" s="1604"/>
      <c r="B216" s="1576"/>
      <c r="C216" s="1212" t="s">
        <v>4301</v>
      </c>
      <c r="D216" s="1213" t="s">
        <v>4302</v>
      </c>
      <c r="E216" s="1213">
        <v>616296.19999999995</v>
      </c>
      <c r="F216" s="1214">
        <v>955585.48</v>
      </c>
      <c r="G216" s="1213" t="s">
        <v>38</v>
      </c>
      <c r="H216" s="1213" t="s">
        <v>4301</v>
      </c>
      <c r="I216" s="1213" t="s">
        <v>4303</v>
      </c>
      <c r="J216" s="1214">
        <v>8.51</v>
      </c>
      <c r="K216" s="1214"/>
      <c r="L216" s="1214"/>
      <c r="M216" s="1214"/>
    </row>
    <row r="217" spans="1:13" s="1204" customFormat="1" ht="14.25" customHeight="1" x14ac:dyDescent="0.35">
      <c r="A217" s="1604"/>
      <c r="B217" s="1576"/>
      <c r="C217" s="1212" t="s">
        <v>4304</v>
      </c>
      <c r="D217" s="1213" t="s">
        <v>4305</v>
      </c>
      <c r="E217" s="1213">
        <v>620864.78</v>
      </c>
      <c r="F217" s="1214">
        <v>951524.78</v>
      </c>
      <c r="G217" s="1213" t="s">
        <v>38</v>
      </c>
      <c r="H217" s="1213" t="s">
        <v>4301</v>
      </c>
      <c r="I217" s="1213" t="s">
        <v>4306</v>
      </c>
      <c r="J217" s="1214">
        <v>8.5500000000000007</v>
      </c>
      <c r="K217" s="1214"/>
      <c r="L217" s="1214"/>
      <c r="M217" s="1214"/>
    </row>
    <row r="218" spans="1:13" s="1204" customFormat="1" ht="14.25" customHeight="1" x14ac:dyDescent="0.35">
      <c r="A218" s="1604"/>
      <c r="B218" s="1577" t="s">
        <v>1612</v>
      </c>
      <c r="C218" s="1215" t="s">
        <v>4307</v>
      </c>
      <c r="D218" s="1215" t="s">
        <v>4308</v>
      </c>
      <c r="E218" s="1216">
        <v>532996</v>
      </c>
      <c r="F218" s="1216">
        <v>1041620</v>
      </c>
      <c r="G218" s="1215" t="s">
        <v>35</v>
      </c>
      <c r="H218" s="1215" t="s">
        <v>209</v>
      </c>
      <c r="I218" s="1215" t="s">
        <v>4309</v>
      </c>
      <c r="J218" s="1220">
        <v>8.07</v>
      </c>
      <c r="K218" s="1220">
        <v>6.9</v>
      </c>
      <c r="L218" s="1220">
        <v>7.1</v>
      </c>
      <c r="M218" s="1220">
        <v>5.16</v>
      </c>
    </row>
    <row r="219" spans="1:13" s="1204" customFormat="1" ht="14.25" customHeight="1" x14ac:dyDescent="0.35">
      <c r="A219" s="1604"/>
      <c r="B219" s="1577"/>
      <c r="C219" s="1215" t="s">
        <v>4310</v>
      </c>
      <c r="D219" s="1215" t="s">
        <v>4311</v>
      </c>
      <c r="E219" s="1216">
        <v>530449</v>
      </c>
      <c r="F219" s="1216">
        <v>1034120</v>
      </c>
      <c r="G219" s="1215" t="s">
        <v>35</v>
      </c>
      <c r="H219" s="1215" t="s">
        <v>209</v>
      </c>
      <c r="I219" s="1215" t="s">
        <v>4312</v>
      </c>
      <c r="J219" s="1220">
        <v>8.1999999999999993</v>
      </c>
      <c r="K219" s="1220">
        <v>6.7</v>
      </c>
      <c r="L219" s="1220">
        <v>7.7</v>
      </c>
      <c r="M219" s="1220">
        <v>5.42</v>
      </c>
    </row>
    <row r="220" spans="1:13" s="1204" customFormat="1" ht="14.25" customHeight="1" x14ac:dyDescent="0.35">
      <c r="A220" s="1604"/>
      <c r="B220" s="1577"/>
      <c r="C220" s="1215" t="s">
        <v>4313</v>
      </c>
      <c r="D220" s="1215" t="s">
        <v>4314</v>
      </c>
      <c r="E220" s="1216">
        <v>530356</v>
      </c>
      <c r="F220" s="1216">
        <v>1031640</v>
      </c>
      <c r="G220" s="1215" t="s">
        <v>35</v>
      </c>
      <c r="H220" s="1215" t="s">
        <v>209</v>
      </c>
      <c r="I220" s="1215" t="s">
        <v>4312</v>
      </c>
      <c r="J220" s="1220">
        <v>8.2200000000000006</v>
      </c>
      <c r="K220" s="1220">
        <v>7.2</v>
      </c>
      <c r="L220" s="1220">
        <v>8</v>
      </c>
      <c r="M220" s="1220">
        <v>5.97</v>
      </c>
    </row>
    <row r="221" spans="1:13" s="1204" customFormat="1" ht="14.25" customHeight="1" x14ac:dyDescent="0.35">
      <c r="A221" s="1604"/>
      <c r="B221" s="1577"/>
      <c r="C221" s="1215" t="s">
        <v>4315</v>
      </c>
      <c r="D221" s="1215" t="s">
        <v>4316</v>
      </c>
      <c r="E221" s="1216">
        <v>540450</v>
      </c>
      <c r="F221" s="1216">
        <v>1024550</v>
      </c>
      <c r="G221" s="1215" t="s">
        <v>35</v>
      </c>
      <c r="H221" s="1215" t="s">
        <v>209</v>
      </c>
      <c r="I221" s="1215" t="s">
        <v>4312</v>
      </c>
      <c r="J221" s="1220">
        <v>7.93</v>
      </c>
      <c r="K221" s="1220">
        <v>7.2</v>
      </c>
      <c r="L221" s="1220">
        <v>8.1999999999999993</v>
      </c>
      <c r="M221" s="1220">
        <v>6.59</v>
      </c>
    </row>
    <row r="222" spans="1:13" s="1204" customFormat="1" ht="14.25" customHeight="1" x14ac:dyDescent="0.35">
      <c r="A222" s="1604"/>
      <c r="B222" s="1577"/>
      <c r="C222" s="1215" t="s">
        <v>4317</v>
      </c>
      <c r="D222" s="1215" t="s">
        <v>4318</v>
      </c>
      <c r="E222" s="1216">
        <v>560402</v>
      </c>
      <c r="F222" s="1216">
        <v>1018153</v>
      </c>
      <c r="G222" s="1215" t="s">
        <v>38</v>
      </c>
      <c r="H222" s="1215" t="s">
        <v>4319</v>
      </c>
      <c r="I222" s="1215" t="s">
        <v>4317</v>
      </c>
      <c r="J222" s="1220">
        <v>7.83</v>
      </c>
      <c r="K222" s="1220">
        <v>6.9</v>
      </c>
      <c r="L222" s="1220">
        <v>7.8</v>
      </c>
      <c r="M222" s="1220">
        <v>6.36</v>
      </c>
    </row>
    <row r="223" spans="1:13" s="1204" customFormat="1" ht="14.25" customHeight="1" x14ac:dyDescent="0.35">
      <c r="A223" s="1604"/>
      <c r="B223" s="1577"/>
      <c r="C223" s="1215" t="s">
        <v>4317</v>
      </c>
      <c r="D223" s="1215" t="s">
        <v>4320</v>
      </c>
      <c r="E223" s="1216">
        <v>563052</v>
      </c>
      <c r="F223" s="1216">
        <v>1014805</v>
      </c>
      <c r="G223" s="1215" t="s">
        <v>38</v>
      </c>
      <c r="H223" s="1215" t="s">
        <v>4319</v>
      </c>
      <c r="I223" s="1215" t="s">
        <v>4317</v>
      </c>
      <c r="J223" s="1220">
        <v>7.54</v>
      </c>
      <c r="K223" s="1220">
        <v>6.7</v>
      </c>
      <c r="L223" s="1220">
        <v>7.8</v>
      </c>
      <c r="M223" s="1220">
        <v>6.47</v>
      </c>
    </row>
    <row r="224" spans="1:13" s="1204" customFormat="1" ht="14.25" customHeight="1" x14ac:dyDescent="0.35">
      <c r="A224" s="1604"/>
      <c r="B224" s="1577"/>
      <c r="C224" s="1215" t="s">
        <v>1613</v>
      </c>
      <c r="D224" s="1215" t="s">
        <v>4321</v>
      </c>
      <c r="E224" s="1216">
        <v>606327</v>
      </c>
      <c r="F224" s="1216">
        <v>984614</v>
      </c>
      <c r="G224" s="1215" t="s">
        <v>38</v>
      </c>
      <c r="H224" s="1215" t="s">
        <v>1613</v>
      </c>
      <c r="I224" s="1215" t="s">
        <v>4322</v>
      </c>
      <c r="J224" s="1220">
        <v>8.02</v>
      </c>
      <c r="K224" s="1220">
        <v>6.7</v>
      </c>
      <c r="L224" s="1220">
        <v>7.1</v>
      </c>
      <c r="M224" s="1220">
        <v>6.55</v>
      </c>
    </row>
    <row r="225" spans="1:13" s="1204" customFormat="1" ht="14.25" customHeight="1" x14ac:dyDescent="0.35">
      <c r="A225" s="1604"/>
      <c r="B225" s="1577"/>
      <c r="C225" s="1215" t="s">
        <v>1613</v>
      </c>
      <c r="D225" s="1215" t="s">
        <v>4323</v>
      </c>
      <c r="E225" s="1216">
        <v>589428</v>
      </c>
      <c r="F225" s="1216">
        <v>995105</v>
      </c>
      <c r="G225" s="1215" t="s">
        <v>38</v>
      </c>
      <c r="H225" s="1215" t="s">
        <v>1613</v>
      </c>
      <c r="I225" s="1215" t="s">
        <v>4322</v>
      </c>
      <c r="J225" s="1220">
        <v>8.07</v>
      </c>
      <c r="K225" s="1220">
        <v>7.1</v>
      </c>
      <c r="L225" s="1220">
        <v>8.1</v>
      </c>
      <c r="M225" s="1220">
        <v>6.54</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2" t="s">
        <v>3451</v>
      </c>
      <c r="B227" s="1602"/>
      <c r="C227" s="1196" t="s">
        <v>3450</v>
      </c>
    </row>
    <row r="228" spans="1:13" s="1204" customFormat="1" ht="14.25" customHeight="1" x14ac:dyDescent="0.35">
      <c r="A228" s="1603" t="s">
        <v>3452</v>
      </c>
      <c r="B228" s="1603"/>
      <c r="C228" s="1197" t="s">
        <v>1988</v>
      </c>
    </row>
    <row r="229" spans="1:13" s="1204" customFormat="1" ht="14.25" customHeight="1" x14ac:dyDescent="0.35">
      <c r="A229" s="1603" t="s">
        <v>3454</v>
      </c>
      <c r="B229" s="1603"/>
      <c r="C229" s="1197" t="s">
        <v>3453</v>
      </c>
    </row>
    <row r="230" spans="1:13" s="1204" customFormat="1" ht="37" customHeight="1" x14ac:dyDescent="0.35">
      <c r="A230" s="1582" t="s">
        <v>3455</v>
      </c>
      <c r="B230" s="1582"/>
      <c r="C230" s="685" t="s">
        <v>3258</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sheetData>
  <mergeCells count="86">
    <mergeCell ref="B198:M198"/>
    <mergeCell ref="C199:C201"/>
    <mergeCell ref="D199:D201"/>
    <mergeCell ref="E199:I199"/>
    <mergeCell ref="J199:M199"/>
    <mergeCell ref="B200:B201"/>
    <mergeCell ref="G200:G201"/>
    <mergeCell ref="H200:H201"/>
    <mergeCell ref="I200:I201"/>
    <mergeCell ref="A228:B228"/>
    <mergeCell ref="A229:B229"/>
    <mergeCell ref="A230:B230"/>
    <mergeCell ref="A202:A225"/>
    <mergeCell ref="B202:B211"/>
    <mergeCell ref="B212:B217"/>
    <mergeCell ref="B218:B225"/>
    <mergeCell ref="A227:B227"/>
    <mergeCell ref="B14:M14"/>
    <mergeCell ref="C15:C17"/>
    <mergeCell ref="D15:D17"/>
    <mergeCell ref="E15:I15"/>
    <mergeCell ref="J15:M15"/>
    <mergeCell ref="B16:B17"/>
    <mergeCell ref="G16:G17"/>
    <mergeCell ref="H16:H17"/>
    <mergeCell ref="I16:I17"/>
    <mergeCell ref="B63:M63"/>
    <mergeCell ref="C64:C66"/>
    <mergeCell ref="D64:D66"/>
    <mergeCell ref="A18:A62"/>
    <mergeCell ref="B18:B21"/>
    <mergeCell ref="B22:B29"/>
    <mergeCell ref="B30:B37"/>
    <mergeCell ref="B38:B41"/>
    <mergeCell ref="B42:B48"/>
    <mergeCell ref="B49:B51"/>
    <mergeCell ref="B52:B56"/>
    <mergeCell ref="B57:B62"/>
    <mergeCell ref="E64:I64"/>
    <mergeCell ref="J64:M64"/>
    <mergeCell ref="B65:B66"/>
    <mergeCell ref="G65:G66"/>
    <mergeCell ref="H65:H66"/>
    <mergeCell ref="I65:I66"/>
    <mergeCell ref="A67:A119"/>
    <mergeCell ref="B67:B79"/>
    <mergeCell ref="B80:B82"/>
    <mergeCell ref="B83:B86"/>
    <mergeCell ref="B87:B90"/>
    <mergeCell ref="B91:B98"/>
    <mergeCell ref="B99:B105"/>
    <mergeCell ref="B106:B107"/>
    <mergeCell ref="B108:B111"/>
    <mergeCell ref="B112:B114"/>
    <mergeCell ref="B115:B119"/>
    <mergeCell ref="B120:M120"/>
    <mergeCell ref="C121:C123"/>
    <mergeCell ref="D121:D123"/>
    <mergeCell ref="E121:I121"/>
    <mergeCell ref="J121:M121"/>
    <mergeCell ref="B122:B123"/>
    <mergeCell ref="G122:G123"/>
    <mergeCell ref="H122:H123"/>
    <mergeCell ref="I122:I123"/>
    <mergeCell ref="A124:A163"/>
    <mergeCell ref="B124:B132"/>
    <mergeCell ref="B133:B143"/>
    <mergeCell ref="B144:B150"/>
    <mergeCell ref="B151:B158"/>
    <mergeCell ref="B159:B163"/>
    <mergeCell ref="B164:M164"/>
    <mergeCell ref="C165:C167"/>
    <mergeCell ref="D165:D167"/>
    <mergeCell ref="E165:I165"/>
    <mergeCell ref="J165:M165"/>
    <mergeCell ref="B166:B167"/>
    <mergeCell ref="G166:G167"/>
    <mergeCell ref="H166:H167"/>
    <mergeCell ref="I166:I167"/>
    <mergeCell ref="A168:A197"/>
    <mergeCell ref="B168:B173"/>
    <mergeCell ref="B174:B178"/>
    <mergeCell ref="B179:B184"/>
    <mergeCell ref="B185:B190"/>
    <mergeCell ref="B191:B192"/>
    <mergeCell ref="B193:B197"/>
  </mergeCells>
  <dataValidations count="1">
    <dataValidation allowBlank="1" showErrorMessage="1" prompt="Escriba el nombre del cuerpo de agua al cual pertenece el sitio" sqref="C210:C211"/>
  </dataValidations>
  <hyperlinks>
    <hyperlink ref="A1" location="'C1'!A1" display="Regresar"/>
    <hyperlink ref="H1" location="'HM 1.3.2.f.1'!A1" display="Ver metadato"/>
  </hyperlinks>
  <pageMargins left="0.7" right="0.7" top="0.75" bottom="0.75" header="0.3" footer="0.3"/>
  <pageSetup orientation="portrait" horizontalDpi="90" verticalDpi="90"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4">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5.816406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15.5" x14ac:dyDescent="0.35">
      <c r="A7" s="403"/>
      <c r="B7" s="1513"/>
      <c r="C7" s="1514"/>
      <c r="D7" s="1514"/>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5"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5" t="s">
        <v>3131</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88"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81.75" customHeight="1" x14ac:dyDescent="0.35">
      <c r="A11" s="403"/>
      <c r="B11" s="1589"/>
      <c r="C11" s="672" t="s">
        <v>317</v>
      </c>
      <c r="D11" s="672" t="s">
        <v>329</v>
      </c>
      <c r="E11" s="672" t="s">
        <v>97</v>
      </c>
      <c r="F11" s="672" t="s">
        <v>100</v>
      </c>
      <c r="G11" s="672" t="s">
        <v>615</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89"/>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0"/>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5"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5"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42" customHeight="1" x14ac:dyDescent="0.35">
      <c r="A16" s="403"/>
      <c r="B16" s="460" t="s">
        <v>277</v>
      </c>
      <c r="C16" s="1585" t="s">
        <v>3478</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5"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5"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5"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5"/>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97" customHeight="1" x14ac:dyDescent="0.35">
      <c r="A21" s="403"/>
      <c r="B21" s="460" t="s">
        <v>283</v>
      </c>
      <c r="C21" s="463" t="s">
        <v>1304</v>
      </c>
      <c r="D21" s="464" t="s">
        <v>1305</v>
      </c>
      <c r="E21" s="1591"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5"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5"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7"/>
      <c r="C24" s="1514"/>
      <c r="D24" s="1514"/>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8" t="s">
        <v>287</v>
      </c>
      <c r="C25" s="1511"/>
      <c r="D25" s="1511"/>
      <c r="E25" s="1511"/>
      <c r="F25" s="1511"/>
      <c r="G25" s="1511"/>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5"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5"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5"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9"/>
      <c r="C31" s="1514"/>
      <c r="D31" s="1514"/>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8" t="s">
        <v>295</v>
      </c>
      <c r="C32" s="1511"/>
      <c r="D32" s="1511"/>
      <c r="E32" s="1511"/>
      <c r="F32" s="1511"/>
      <c r="G32" s="1511"/>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7"/>
      <c r="C33" s="1514"/>
      <c r="D33" s="1514"/>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5"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5"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5"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5"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600"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5"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9"/>
      <c r="C40" s="1514"/>
      <c r="D40" s="1514"/>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8" t="s">
        <v>302</v>
      </c>
      <c r="C41" s="1511"/>
      <c r="D41" s="1511"/>
      <c r="E41" s="1511"/>
      <c r="F41" s="1511"/>
      <c r="G41" s="1511"/>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5"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5"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5"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8" t="s">
        <v>306</v>
      </c>
      <c r="C47" s="1511"/>
      <c r="D47" s="1511"/>
      <c r="E47" s="1511"/>
      <c r="F47" s="1511"/>
      <c r="G47" s="1511"/>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91"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91"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91"/>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91"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91"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91"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91"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91"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601"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1.3.2.f.1'!Tipodeproducto</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5"/>
  <dimension ref="A1:U634"/>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3" width="11.81640625" style="675" customWidth="1"/>
    <col min="14" max="21" width="10.81640625" style="660" customWidth="1"/>
    <col min="22" max="16384" width="14.453125" style="660"/>
  </cols>
  <sheetData>
    <row r="1" spans="1:21" s="673" customFormat="1" ht="14.25" customHeight="1" x14ac:dyDescent="0.35">
      <c r="A1" s="656" t="s">
        <v>32</v>
      </c>
      <c r="H1" s="656" t="s">
        <v>61</v>
      </c>
      <c r="J1" s="674"/>
      <c r="K1" s="674"/>
      <c r="L1" s="674"/>
      <c r="M1" s="674"/>
    </row>
    <row r="2" spans="1:21" s="1204" customFormat="1" ht="14.25" customHeight="1" x14ac:dyDescent="0.35">
      <c r="A2" s="661"/>
      <c r="B2" s="21" t="s">
        <v>5115</v>
      </c>
      <c r="J2" s="1203"/>
      <c r="K2" s="1203"/>
      <c r="L2" s="1203"/>
      <c r="M2" s="1203"/>
    </row>
    <row r="3" spans="1:21" s="1204" customFormat="1" ht="14.25" customHeight="1" x14ac:dyDescent="0.35">
      <c r="A3" s="661"/>
      <c r="B3" s="310" t="s">
        <v>5</v>
      </c>
      <c r="J3" s="1203"/>
      <c r="K3" s="1203"/>
      <c r="L3" s="1203"/>
      <c r="M3" s="1203"/>
    </row>
    <row r="4" spans="1:21" s="1204" customFormat="1" ht="14.25" customHeight="1" x14ac:dyDescent="0.35">
      <c r="A4" s="661"/>
      <c r="B4" s="310" t="s">
        <v>329</v>
      </c>
      <c r="J4" s="1203"/>
      <c r="K4" s="1203"/>
      <c r="L4" s="1203"/>
      <c r="M4" s="1203"/>
    </row>
    <row r="5" spans="1:21" s="1204" customFormat="1" ht="14.25" customHeight="1" x14ac:dyDescent="0.35">
      <c r="A5" s="661"/>
      <c r="B5" s="310" t="s">
        <v>97</v>
      </c>
      <c r="J5" s="1203"/>
      <c r="K5" s="1203"/>
      <c r="L5" s="1203"/>
      <c r="M5" s="1203"/>
    </row>
    <row r="6" spans="1:21" s="1204" customFormat="1" ht="14.25" customHeight="1" x14ac:dyDescent="0.35">
      <c r="A6" s="661"/>
      <c r="B6" s="87" t="s">
        <v>1544</v>
      </c>
      <c r="J6" s="1203"/>
      <c r="K6" s="1203"/>
      <c r="L6" s="1203"/>
      <c r="M6" s="1203"/>
    </row>
    <row r="7" spans="1:21" s="1204" customFormat="1" ht="14.25" customHeight="1" x14ac:dyDescent="0.35">
      <c r="A7" s="661"/>
      <c r="B7" s="87" t="s">
        <v>3479</v>
      </c>
      <c r="J7" s="1203"/>
      <c r="K7" s="1203"/>
      <c r="L7" s="1203"/>
      <c r="M7" s="1203"/>
    </row>
    <row r="8" spans="1:21" s="1204" customFormat="1" ht="14.25" customHeight="1" x14ac:dyDescent="0.35">
      <c r="A8" s="661"/>
      <c r="B8" s="310"/>
      <c r="J8" s="1203"/>
      <c r="K8" s="1203"/>
      <c r="L8" s="1203"/>
      <c r="M8" s="1203"/>
    </row>
    <row r="9" spans="1:21" s="1204" customFormat="1" ht="14.25" customHeight="1" x14ac:dyDescent="0.35">
      <c r="A9" s="661"/>
      <c r="B9" s="310" t="s">
        <v>1528</v>
      </c>
      <c r="J9" s="1203"/>
      <c r="K9" s="1203"/>
      <c r="L9" s="1203"/>
      <c r="M9" s="1203"/>
    </row>
    <row r="10" spans="1:21" s="1204" customFormat="1" ht="14.25" customHeight="1" x14ac:dyDescent="0.35">
      <c r="A10" s="134"/>
      <c r="B10" s="310"/>
      <c r="C10" s="310"/>
      <c r="D10" s="310"/>
      <c r="E10" s="310"/>
      <c r="F10" s="310"/>
      <c r="G10" s="310"/>
      <c r="H10" s="310"/>
      <c r="I10" s="310"/>
      <c r="J10" s="13"/>
      <c r="K10" s="13"/>
      <c r="L10" s="13"/>
      <c r="M10" s="13"/>
      <c r="N10" s="310"/>
      <c r="O10" s="310"/>
      <c r="P10" s="310"/>
      <c r="Q10" s="310"/>
      <c r="R10" s="310"/>
      <c r="S10" s="310"/>
      <c r="T10" s="310"/>
      <c r="U10" s="310"/>
    </row>
    <row r="11" spans="1:21" s="1204" customFormat="1" ht="14.25" customHeight="1" x14ac:dyDescent="0.35">
      <c r="A11" s="661"/>
      <c r="B11" s="676"/>
      <c r="C11" s="346"/>
      <c r="D11" s="346"/>
      <c r="E11" s="346"/>
      <c r="F11" s="346"/>
      <c r="J11" s="1203"/>
      <c r="K11" s="1203"/>
      <c r="L11" s="1203"/>
      <c r="M11" s="1203"/>
    </row>
    <row r="12" spans="1:21" s="1204" customFormat="1" ht="14.25" customHeight="1" x14ac:dyDescent="0.35">
      <c r="A12" s="661"/>
      <c r="B12" s="134" t="s">
        <v>3480</v>
      </c>
      <c r="J12" s="1203"/>
      <c r="K12" s="1203"/>
      <c r="L12" s="1203"/>
      <c r="M12" s="1203"/>
    </row>
    <row r="13" spans="1:21" s="1204" customFormat="1" ht="14.25" customHeight="1" x14ac:dyDescent="0.35">
      <c r="A13" s="13"/>
      <c r="B13" s="1552" t="s">
        <v>1861</v>
      </c>
      <c r="C13" s="1552"/>
      <c r="D13" s="1552"/>
      <c r="E13" s="1552"/>
      <c r="F13" s="1552"/>
      <c r="G13" s="1552"/>
      <c r="H13" s="1552"/>
      <c r="I13" s="1552"/>
      <c r="J13" s="1552"/>
      <c r="K13" s="1552"/>
      <c r="L13" s="1552"/>
      <c r="M13" s="1552"/>
    </row>
    <row r="14" spans="1:21" s="733" customFormat="1" ht="14.25" customHeight="1" x14ac:dyDescent="0.35">
      <c r="A14" s="201"/>
      <c r="B14" s="1556" t="s">
        <v>113</v>
      </c>
      <c r="C14" s="1556" t="s">
        <v>104</v>
      </c>
      <c r="D14" s="1556" t="s">
        <v>105</v>
      </c>
      <c r="E14" s="1620" t="s">
        <v>3256</v>
      </c>
      <c r="F14" s="1620"/>
      <c r="G14" s="1620"/>
      <c r="H14" s="1620"/>
      <c r="I14" s="1620"/>
      <c r="J14" s="1620" t="s">
        <v>3481</v>
      </c>
      <c r="K14" s="1620"/>
      <c r="L14" s="1620"/>
      <c r="M14" s="1620"/>
    </row>
    <row r="15" spans="1:21" s="733" customFormat="1" ht="14.25" customHeight="1" x14ac:dyDescent="0.35">
      <c r="A15" s="201"/>
      <c r="B15" s="1556"/>
      <c r="C15" s="1556"/>
      <c r="D15" s="1556"/>
      <c r="E15" s="1224" t="s">
        <v>114</v>
      </c>
      <c r="F15" s="1224" t="s">
        <v>115</v>
      </c>
      <c r="G15" s="1621" t="s">
        <v>39</v>
      </c>
      <c r="H15" s="1621" t="s">
        <v>64</v>
      </c>
      <c r="I15" s="1621" t="s">
        <v>116</v>
      </c>
      <c r="J15" s="1225" t="s">
        <v>3482</v>
      </c>
      <c r="K15" s="1225" t="s">
        <v>3482</v>
      </c>
      <c r="L15" s="1225" t="s">
        <v>3482</v>
      </c>
      <c r="M15" s="1225" t="s">
        <v>3482</v>
      </c>
    </row>
    <row r="16" spans="1:21" s="733" customFormat="1" ht="14.25" customHeight="1" x14ac:dyDescent="0.35">
      <c r="A16" s="712"/>
      <c r="B16" s="1608"/>
      <c r="C16" s="1556"/>
      <c r="D16" s="1556"/>
      <c r="E16" s="1199" t="s">
        <v>134</v>
      </c>
      <c r="F16" s="1199" t="s">
        <v>134</v>
      </c>
      <c r="G16" s="1556"/>
      <c r="H16" s="1556"/>
      <c r="I16" s="1556"/>
      <c r="J16" s="1199" t="s">
        <v>136</v>
      </c>
      <c r="K16" s="1199" t="s">
        <v>137</v>
      </c>
      <c r="L16" s="1199" t="s">
        <v>138</v>
      </c>
      <c r="M16" s="1199" t="s">
        <v>3483</v>
      </c>
    </row>
    <row r="17" spans="1:13" s="1204" customFormat="1" ht="14.25" customHeight="1" x14ac:dyDescent="0.35">
      <c r="A17" s="1612" t="s">
        <v>3257</v>
      </c>
      <c r="B17" s="1613" t="s">
        <v>140</v>
      </c>
      <c r="C17" s="770" t="s">
        <v>141</v>
      </c>
      <c r="D17" s="770" t="s">
        <v>142</v>
      </c>
      <c r="E17" s="770">
        <v>478577</v>
      </c>
      <c r="F17" s="770">
        <v>1053258</v>
      </c>
      <c r="G17" s="770" t="s">
        <v>38</v>
      </c>
      <c r="H17" s="770" t="s">
        <v>75</v>
      </c>
      <c r="I17" s="770" t="s">
        <v>75</v>
      </c>
      <c r="J17" s="772">
        <v>23.7</v>
      </c>
      <c r="K17" s="772">
        <v>23.8</v>
      </c>
      <c r="L17" s="772">
        <v>25.3</v>
      </c>
      <c r="M17" s="772">
        <v>25.3</v>
      </c>
    </row>
    <row r="18" spans="1:13" s="1204" customFormat="1" ht="14.25" customHeight="1" x14ac:dyDescent="0.35">
      <c r="A18" s="1619"/>
      <c r="B18" s="1613"/>
      <c r="C18" s="770" t="s">
        <v>141</v>
      </c>
      <c r="D18" s="770" t="s">
        <v>143</v>
      </c>
      <c r="E18" s="770">
        <v>475877</v>
      </c>
      <c r="F18" s="770">
        <v>1051840</v>
      </c>
      <c r="G18" s="770" t="s">
        <v>38</v>
      </c>
      <c r="H18" s="770" t="s">
        <v>75</v>
      </c>
      <c r="I18" s="770" t="s">
        <v>75</v>
      </c>
      <c r="J18" s="772">
        <v>25.5</v>
      </c>
      <c r="K18" s="772">
        <v>24.3</v>
      </c>
      <c r="L18" s="772">
        <v>30.4</v>
      </c>
      <c r="M18" s="772">
        <v>28.4</v>
      </c>
    </row>
    <row r="19" spans="1:13" s="1204" customFormat="1" ht="14.25" customHeight="1" x14ac:dyDescent="0.35">
      <c r="A19" s="1619"/>
      <c r="B19" s="1613"/>
      <c r="C19" s="770" t="s">
        <v>144</v>
      </c>
      <c r="D19" s="770" t="s">
        <v>145</v>
      </c>
      <c r="E19" s="770">
        <v>489634</v>
      </c>
      <c r="F19" s="770">
        <v>1051066</v>
      </c>
      <c r="G19" s="770" t="s">
        <v>38</v>
      </c>
      <c r="H19" s="770" t="s">
        <v>73</v>
      </c>
      <c r="I19" s="770" t="s">
        <v>146</v>
      </c>
      <c r="J19" s="772">
        <v>25.7</v>
      </c>
      <c r="K19" s="772">
        <v>25.5</v>
      </c>
      <c r="L19" s="772">
        <v>26.7</v>
      </c>
      <c r="M19" s="772">
        <v>26.8</v>
      </c>
    </row>
    <row r="20" spans="1:13" s="1204" customFormat="1" ht="14.25" customHeight="1" x14ac:dyDescent="0.35">
      <c r="A20" s="1619"/>
      <c r="B20" s="1613"/>
      <c r="C20" s="770" t="s">
        <v>144</v>
      </c>
      <c r="D20" s="770" t="s">
        <v>147</v>
      </c>
      <c r="E20" s="770">
        <v>480470</v>
      </c>
      <c r="F20" s="770">
        <v>1046523</v>
      </c>
      <c r="G20" s="770" t="s">
        <v>38</v>
      </c>
      <c r="H20" s="770" t="s">
        <v>73</v>
      </c>
      <c r="I20" s="770" t="s">
        <v>74</v>
      </c>
      <c r="J20" s="772">
        <v>26.7</v>
      </c>
      <c r="K20" s="772">
        <v>25.2</v>
      </c>
      <c r="L20" s="772">
        <v>29.6</v>
      </c>
      <c r="M20" s="772">
        <v>28.8</v>
      </c>
    </row>
    <row r="21" spans="1:13" s="1204" customFormat="1" ht="14.25" customHeight="1" x14ac:dyDescent="0.35">
      <c r="A21" s="1619"/>
      <c r="B21" s="1615" t="s">
        <v>148</v>
      </c>
      <c r="C21" s="678" t="s">
        <v>149</v>
      </c>
      <c r="D21" s="678" t="s">
        <v>150</v>
      </c>
      <c r="E21" s="678">
        <v>430273</v>
      </c>
      <c r="F21" s="678">
        <v>1074425</v>
      </c>
      <c r="G21" s="678" t="s">
        <v>38</v>
      </c>
      <c r="H21" s="678" t="s">
        <v>76</v>
      </c>
      <c r="I21" s="678" t="s">
        <v>82</v>
      </c>
      <c r="J21" s="679">
        <v>28.3</v>
      </c>
      <c r="K21" s="679">
        <v>25.9</v>
      </c>
      <c r="L21" s="679">
        <v>30.5</v>
      </c>
      <c r="M21" s="679">
        <v>30</v>
      </c>
    </row>
    <row r="22" spans="1:13" s="1204" customFormat="1" ht="14.25" customHeight="1" x14ac:dyDescent="0.35">
      <c r="A22" s="1619"/>
      <c r="B22" s="1622"/>
      <c r="C22" s="678" t="s">
        <v>151</v>
      </c>
      <c r="D22" s="678" t="s">
        <v>152</v>
      </c>
      <c r="E22" s="678">
        <v>431757</v>
      </c>
      <c r="F22" s="678">
        <v>1064259</v>
      </c>
      <c r="G22" s="678" t="s">
        <v>38</v>
      </c>
      <c r="H22" s="678" t="s">
        <v>76</v>
      </c>
      <c r="I22" s="678" t="s">
        <v>153</v>
      </c>
      <c r="J22" s="679">
        <v>28.3</v>
      </c>
      <c r="K22" s="679">
        <v>28.7</v>
      </c>
      <c r="L22" s="679">
        <v>27.6</v>
      </c>
      <c r="M22" s="679">
        <v>29.5</v>
      </c>
    </row>
    <row r="23" spans="1:13" s="1204" customFormat="1" ht="14.25" customHeight="1" x14ac:dyDescent="0.35">
      <c r="A23" s="1619"/>
      <c r="B23" s="1622"/>
      <c r="C23" s="678" t="s">
        <v>154</v>
      </c>
      <c r="D23" s="678" t="s">
        <v>155</v>
      </c>
      <c r="E23" s="678">
        <v>442810</v>
      </c>
      <c r="F23" s="678">
        <v>1064763</v>
      </c>
      <c r="G23" s="678" t="s">
        <v>36</v>
      </c>
      <c r="H23" s="678" t="s">
        <v>156</v>
      </c>
      <c r="I23" s="678" t="s">
        <v>157</v>
      </c>
      <c r="J23" s="679">
        <v>28.7</v>
      </c>
      <c r="K23" s="679">
        <v>26.5</v>
      </c>
      <c r="L23" s="679">
        <v>31.4</v>
      </c>
      <c r="M23" s="679">
        <v>32</v>
      </c>
    </row>
    <row r="24" spans="1:13" s="1204" customFormat="1" ht="14.25" customHeight="1" x14ac:dyDescent="0.35">
      <c r="A24" s="1619"/>
      <c r="B24" s="1622"/>
      <c r="C24" s="678" t="s">
        <v>158</v>
      </c>
      <c r="D24" s="678" t="s">
        <v>159</v>
      </c>
      <c r="E24" s="678">
        <v>446879</v>
      </c>
      <c r="F24" s="678">
        <v>1064096</v>
      </c>
      <c r="G24" s="678" t="s">
        <v>38</v>
      </c>
      <c r="H24" s="678" t="s">
        <v>69</v>
      </c>
      <c r="I24" s="678" t="s">
        <v>160</v>
      </c>
      <c r="J24" s="679">
        <v>30.9</v>
      </c>
      <c r="K24" s="679">
        <v>27</v>
      </c>
      <c r="L24" s="679">
        <v>31.2</v>
      </c>
      <c r="M24" s="679">
        <v>30.2</v>
      </c>
    </row>
    <row r="25" spans="1:13" s="1204" customFormat="1" ht="14.25" customHeight="1" x14ac:dyDescent="0.35">
      <c r="A25" s="1619"/>
      <c r="B25" s="1622"/>
      <c r="C25" s="678" t="s">
        <v>158</v>
      </c>
      <c r="D25" s="678" t="s">
        <v>161</v>
      </c>
      <c r="E25" s="678">
        <v>442563</v>
      </c>
      <c r="F25" s="678">
        <v>1058628</v>
      </c>
      <c r="G25" s="678" t="s">
        <v>38</v>
      </c>
      <c r="H25" s="678" t="s">
        <v>75</v>
      </c>
      <c r="I25" s="678" t="s">
        <v>75</v>
      </c>
      <c r="J25" s="679">
        <v>27</v>
      </c>
      <c r="K25" s="679">
        <v>27.3</v>
      </c>
      <c r="L25" s="679">
        <v>31.7</v>
      </c>
      <c r="M25" s="679">
        <v>25.8</v>
      </c>
    </row>
    <row r="26" spans="1:13" s="1204" customFormat="1" ht="14.25" customHeight="1" x14ac:dyDescent="0.35">
      <c r="A26" s="1619"/>
      <c r="B26" s="1622"/>
      <c r="C26" s="678" t="s">
        <v>162</v>
      </c>
      <c r="D26" s="678" t="s">
        <v>163</v>
      </c>
      <c r="E26" s="678">
        <v>441801</v>
      </c>
      <c r="F26" s="678">
        <v>1058697</v>
      </c>
      <c r="G26" s="678" t="s">
        <v>38</v>
      </c>
      <c r="H26" s="678" t="s">
        <v>75</v>
      </c>
      <c r="I26" s="678" t="s">
        <v>75</v>
      </c>
      <c r="J26" s="679">
        <v>20</v>
      </c>
      <c r="K26" s="679">
        <v>27.6</v>
      </c>
      <c r="L26" s="679">
        <v>31.9</v>
      </c>
      <c r="M26" s="679">
        <v>25.6</v>
      </c>
    </row>
    <row r="27" spans="1:13" s="1204" customFormat="1" ht="14.25" customHeight="1" x14ac:dyDescent="0.35">
      <c r="A27" s="1619"/>
      <c r="B27" s="1622"/>
      <c r="C27" s="678" t="s">
        <v>158</v>
      </c>
      <c r="D27" s="678" t="s">
        <v>164</v>
      </c>
      <c r="E27" s="678">
        <v>454785</v>
      </c>
      <c r="F27" s="678">
        <v>1059635</v>
      </c>
      <c r="G27" s="678" t="s">
        <v>35</v>
      </c>
      <c r="H27" s="678" t="s">
        <v>69</v>
      </c>
      <c r="I27" s="678" t="s">
        <v>160</v>
      </c>
      <c r="J27" s="679">
        <v>25.1</v>
      </c>
      <c r="K27" s="679">
        <v>25</v>
      </c>
      <c r="L27" s="679">
        <v>27.8</v>
      </c>
      <c r="M27" s="679">
        <v>28.7</v>
      </c>
    </row>
    <row r="28" spans="1:13" s="1204" customFormat="1" ht="14.25" customHeight="1" x14ac:dyDescent="0.35">
      <c r="A28" s="1619"/>
      <c r="B28" s="1622"/>
      <c r="C28" s="678" t="s">
        <v>165</v>
      </c>
      <c r="D28" s="678" t="s">
        <v>166</v>
      </c>
      <c r="E28" s="678">
        <v>458078</v>
      </c>
      <c r="F28" s="678">
        <v>1069926</v>
      </c>
      <c r="G28" s="678" t="s">
        <v>35</v>
      </c>
      <c r="H28" s="678" t="s">
        <v>69</v>
      </c>
      <c r="I28" s="678" t="s">
        <v>160</v>
      </c>
      <c r="J28" s="679">
        <v>29.5</v>
      </c>
      <c r="K28" s="679">
        <v>25.2</v>
      </c>
      <c r="L28" s="679">
        <v>25</v>
      </c>
      <c r="M28" s="679">
        <v>19.899999999999999</v>
      </c>
    </row>
    <row r="29" spans="1:13" s="1204" customFormat="1" ht="14.25" customHeight="1" x14ac:dyDescent="0.35">
      <c r="A29" s="1619"/>
      <c r="B29" s="1616" t="s">
        <v>82</v>
      </c>
      <c r="C29" s="777" t="s">
        <v>167</v>
      </c>
      <c r="D29" s="777" t="s">
        <v>168</v>
      </c>
      <c r="E29" s="777">
        <v>505940</v>
      </c>
      <c r="F29" s="777">
        <v>1104290</v>
      </c>
      <c r="G29" s="777" t="s">
        <v>35</v>
      </c>
      <c r="H29" s="777" t="s">
        <v>169</v>
      </c>
      <c r="I29" s="777" t="s">
        <v>170</v>
      </c>
      <c r="J29" s="778" t="s">
        <v>3258</v>
      </c>
      <c r="K29" s="778" t="s">
        <v>3258</v>
      </c>
      <c r="L29" s="778">
        <v>13.5</v>
      </c>
      <c r="M29" s="778">
        <v>15.8</v>
      </c>
    </row>
    <row r="30" spans="1:13" s="1204" customFormat="1" ht="14.25" customHeight="1" x14ac:dyDescent="0.35">
      <c r="A30" s="1619"/>
      <c r="B30" s="1616"/>
      <c r="C30" s="777" t="s">
        <v>167</v>
      </c>
      <c r="D30" s="777" t="s">
        <v>171</v>
      </c>
      <c r="E30" s="777">
        <v>499343</v>
      </c>
      <c r="F30" s="777">
        <v>1103594</v>
      </c>
      <c r="G30" s="777" t="s">
        <v>35</v>
      </c>
      <c r="H30" s="777" t="s">
        <v>169</v>
      </c>
      <c r="I30" s="777" t="s">
        <v>65</v>
      </c>
      <c r="J30" s="778" t="s">
        <v>3258</v>
      </c>
      <c r="K30" s="778" t="s">
        <v>3258</v>
      </c>
      <c r="L30" s="778">
        <v>17.5</v>
      </c>
      <c r="M30" s="778">
        <v>19.8</v>
      </c>
    </row>
    <row r="31" spans="1:13" s="1204" customFormat="1" ht="14.25" customHeight="1" x14ac:dyDescent="0.35">
      <c r="A31" s="1619"/>
      <c r="B31" s="1616"/>
      <c r="C31" s="777" t="s">
        <v>167</v>
      </c>
      <c r="D31" s="777" t="s">
        <v>172</v>
      </c>
      <c r="E31" s="777">
        <v>491495</v>
      </c>
      <c r="F31" s="777">
        <v>1102221</v>
      </c>
      <c r="G31" s="777" t="s">
        <v>35</v>
      </c>
      <c r="H31" s="777" t="s">
        <v>173</v>
      </c>
      <c r="I31" s="777" t="s">
        <v>67</v>
      </c>
      <c r="J31" s="778" t="s">
        <v>3258</v>
      </c>
      <c r="K31" s="778" t="s">
        <v>3258</v>
      </c>
      <c r="L31" s="778">
        <v>23.9</v>
      </c>
      <c r="M31" s="778">
        <v>21.6</v>
      </c>
    </row>
    <row r="32" spans="1:13" s="1204" customFormat="1" ht="14.25" customHeight="1" x14ac:dyDescent="0.35">
      <c r="A32" s="1619"/>
      <c r="B32" s="1616"/>
      <c r="C32" s="777" t="s">
        <v>167</v>
      </c>
      <c r="D32" s="777" t="s">
        <v>174</v>
      </c>
      <c r="E32" s="777">
        <v>480338</v>
      </c>
      <c r="F32" s="777">
        <v>1102283</v>
      </c>
      <c r="G32" s="777" t="s">
        <v>37</v>
      </c>
      <c r="H32" s="777" t="s">
        <v>175</v>
      </c>
      <c r="I32" s="777" t="s">
        <v>176</v>
      </c>
      <c r="J32" s="778" t="s">
        <v>3258</v>
      </c>
      <c r="K32" s="778" t="s">
        <v>3258</v>
      </c>
      <c r="L32" s="778">
        <v>23.3</v>
      </c>
      <c r="M32" s="778">
        <v>24.3</v>
      </c>
    </row>
    <row r="33" spans="1:13" s="1204" customFormat="1" ht="14.25" customHeight="1" x14ac:dyDescent="0.35">
      <c r="A33" s="1619"/>
      <c r="B33" s="1616"/>
      <c r="C33" s="777" t="s">
        <v>167</v>
      </c>
      <c r="D33" s="777" t="s">
        <v>177</v>
      </c>
      <c r="E33" s="777">
        <v>470780</v>
      </c>
      <c r="F33" s="777">
        <v>1098167</v>
      </c>
      <c r="G33" s="777" t="s">
        <v>37</v>
      </c>
      <c r="H33" s="777" t="s">
        <v>178</v>
      </c>
      <c r="I33" s="777" t="s">
        <v>179</v>
      </c>
      <c r="J33" s="778" t="s">
        <v>3258</v>
      </c>
      <c r="K33" s="778" t="s">
        <v>3258</v>
      </c>
      <c r="L33" s="778">
        <v>22.4</v>
      </c>
      <c r="M33" s="778">
        <v>28.7</v>
      </c>
    </row>
    <row r="34" spans="1:13" s="1204" customFormat="1" ht="14.25" customHeight="1" x14ac:dyDescent="0.35">
      <c r="A34" s="1619"/>
      <c r="B34" s="1616"/>
      <c r="C34" s="777" t="s">
        <v>180</v>
      </c>
      <c r="D34" s="777" t="s">
        <v>181</v>
      </c>
      <c r="E34" s="777">
        <v>450165</v>
      </c>
      <c r="F34" s="777">
        <v>1097109</v>
      </c>
      <c r="G34" s="777" t="s">
        <v>36</v>
      </c>
      <c r="H34" s="777" t="s">
        <v>36</v>
      </c>
      <c r="I34" s="777" t="s">
        <v>182</v>
      </c>
      <c r="J34" s="778" t="s">
        <v>3258</v>
      </c>
      <c r="K34" s="778" t="s">
        <v>3258</v>
      </c>
      <c r="L34" s="778">
        <v>23</v>
      </c>
      <c r="M34" s="778">
        <v>25.7</v>
      </c>
    </row>
    <row r="35" spans="1:13" s="1204" customFormat="1" ht="14.25" customHeight="1" x14ac:dyDescent="0.35">
      <c r="A35" s="1619"/>
      <c r="B35" s="1616"/>
      <c r="C35" s="777" t="s">
        <v>183</v>
      </c>
      <c r="D35" s="777" t="s">
        <v>184</v>
      </c>
      <c r="E35" s="777">
        <v>461417</v>
      </c>
      <c r="F35" s="777">
        <v>1102524</v>
      </c>
      <c r="G35" s="777" t="s">
        <v>36</v>
      </c>
      <c r="H35" s="777" t="s">
        <v>68</v>
      </c>
      <c r="I35" s="777" t="s">
        <v>185</v>
      </c>
      <c r="J35" s="778" t="s">
        <v>3258</v>
      </c>
      <c r="K35" s="778" t="s">
        <v>3258</v>
      </c>
      <c r="L35" s="778">
        <v>24.6</v>
      </c>
      <c r="M35" s="778">
        <v>28.1</v>
      </c>
    </row>
    <row r="36" spans="1:13" s="1204" customFormat="1" ht="14.25" customHeight="1" x14ac:dyDescent="0.35">
      <c r="A36" s="1619"/>
      <c r="B36" s="1616"/>
      <c r="C36" s="777" t="s">
        <v>180</v>
      </c>
      <c r="D36" s="777" t="s">
        <v>186</v>
      </c>
      <c r="E36" s="777">
        <v>442305</v>
      </c>
      <c r="F36" s="777">
        <v>1092780</v>
      </c>
      <c r="G36" s="777" t="s">
        <v>36</v>
      </c>
      <c r="H36" s="777" t="s">
        <v>187</v>
      </c>
      <c r="I36" s="777" t="s">
        <v>187</v>
      </c>
      <c r="J36" s="778" t="s">
        <v>3258</v>
      </c>
      <c r="K36" s="778" t="s">
        <v>3258</v>
      </c>
      <c r="L36" s="778">
        <v>23.3</v>
      </c>
      <c r="M36" s="778">
        <v>28.5</v>
      </c>
    </row>
    <row r="37" spans="1:13" s="1204" customFormat="1" ht="14.25" customHeight="1" x14ac:dyDescent="0.35">
      <c r="A37" s="1619"/>
      <c r="B37" s="1615" t="s">
        <v>188</v>
      </c>
      <c r="C37" s="678" t="s">
        <v>84</v>
      </c>
      <c r="D37" s="678" t="s">
        <v>189</v>
      </c>
      <c r="E37" s="678">
        <v>494958</v>
      </c>
      <c r="F37" s="678">
        <v>1049620</v>
      </c>
      <c r="G37" s="678" t="s">
        <v>38</v>
      </c>
      <c r="H37" s="678" t="s">
        <v>73</v>
      </c>
      <c r="I37" s="678" t="s">
        <v>74</v>
      </c>
      <c r="J37" s="679" t="s">
        <v>3258</v>
      </c>
      <c r="K37" s="679" t="s">
        <v>3258</v>
      </c>
      <c r="L37" s="679">
        <v>24.6</v>
      </c>
      <c r="M37" s="679">
        <v>25.8</v>
      </c>
    </row>
    <row r="38" spans="1:13" s="1204" customFormat="1" ht="14.25" customHeight="1" x14ac:dyDescent="0.35">
      <c r="A38" s="1619"/>
      <c r="B38" s="1622"/>
      <c r="C38" s="678" t="s">
        <v>84</v>
      </c>
      <c r="D38" s="678" t="s">
        <v>190</v>
      </c>
      <c r="E38" s="678">
        <v>492323</v>
      </c>
      <c r="F38" s="678">
        <v>1046307</v>
      </c>
      <c r="G38" s="678" t="s">
        <v>38</v>
      </c>
      <c r="H38" s="678" t="s">
        <v>73</v>
      </c>
      <c r="I38" s="678" t="s">
        <v>74</v>
      </c>
      <c r="J38" s="679" t="s">
        <v>3258</v>
      </c>
      <c r="K38" s="679" t="s">
        <v>3258</v>
      </c>
      <c r="L38" s="679">
        <v>26</v>
      </c>
      <c r="M38" s="679">
        <v>26.3</v>
      </c>
    </row>
    <row r="39" spans="1:13" s="1204" customFormat="1" ht="14.25" customHeight="1" x14ac:dyDescent="0.35">
      <c r="A39" s="1619"/>
      <c r="B39" s="1622"/>
      <c r="C39" s="678" t="s">
        <v>84</v>
      </c>
      <c r="D39" s="678" t="s">
        <v>191</v>
      </c>
      <c r="E39" s="678">
        <v>487152</v>
      </c>
      <c r="F39" s="678">
        <v>1042701</v>
      </c>
      <c r="G39" s="678" t="s">
        <v>38</v>
      </c>
      <c r="H39" s="678" t="s">
        <v>73</v>
      </c>
      <c r="I39" s="678" t="s">
        <v>74</v>
      </c>
      <c r="J39" s="679" t="s">
        <v>3258</v>
      </c>
      <c r="K39" s="679" t="s">
        <v>3258</v>
      </c>
      <c r="L39" s="679">
        <v>26.9</v>
      </c>
      <c r="M39" s="679">
        <v>27.7</v>
      </c>
    </row>
    <row r="40" spans="1:13" s="1204" customFormat="1" ht="14.25" customHeight="1" x14ac:dyDescent="0.35">
      <c r="A40" s="1619"/>
      <c r="B40" s="1622"/>
      <c r="C40" s="678" t="s">
        <v>192</v>
      </c>
      <c r="D40" s="678" t="s">
        <v>193</v>
      </c>
      <c r="E40" s="678">
        <v>493052</v>
      </c>
      <c r="F40" s="678">
        <v>1038399</v>
      </c>
      <c r="G40" s="678" t="s">
        <v>38</v>
      </c>
      <c r="H40" s="678" t="s">
        <v>73</v>
      </c>
      <c r="I40" s="678" t="s">
        <v>74</v>
      </c>
      <c r="J40" s="679" t="s">
        <v>3258</v>
      </c>
      <c r="K40" s="679" t="s">
        <v>3258</v>
      </c>
      <c r="L40" s="679">
        <v>29.6</v>
      </c>
      <c r="M40" s="679">
        <v>31.3</v>
      </c>
    </row>
    <row r="41" spans="1:13" s="1204" customFormat="1" ht="14.25" customHeight="1" x14ac:dyDescent="0.35">
      <c r="A41" s="1619"/>
      <c r="B41" s="1617" t="s">
        <v>194</v>
      </c>
      <c r="C41" s="780" t="s">
        <v>195</v>
      </c>
      <c r="D41" s="780" t="s">
        <v>196</v>
      </c>
      <c r="E41" s="780">
        <v>438645</v>
      </c>
      <c r="F41" s="780">
        <v>1103798</v>
      </c>
      <c r="G41" s="780" t="s">
        <v>36</v>
      </c>
      <c r="H41" s="780" t="s">
        <v>71</v>
      </c>
      <c r="I41" s="780" t="s">
        <v>71</v>
      </c>
      <c r="J41" s="781" t="s">
        <v>3258</v>
      </c>
      <c r="K41" s="781" t="s">
        <v>3258</v>
      </c>
      <c r="L41" s="781">
        <v>24.3</v>
      </c>
      <c r="M41" s="781">
        <v>26.8</v>
      </c>
    </row>
    <row r="42" spans="1:13" s="1204" customFormat="1" ht="14.25" customHeight="1" x14ac:dyDescent="0.35">
      <c r="A42" s="1619"/>
      <c r="B42" s="1617"/>
      <c r="C42" s="780" t="s">
        <v>195</v>
      </c>
      <c r="D42" s="780" t="s">
        <v>197</v>
      </c>
      <c r="E42" s="780">
        <v>433449</v>
      </c>
      <c r="F42" s="780">
        <v>1101403</v>
      </c>
      <c r="G42" s="780" t="s">
        <v>36</v>
      </c>
      <c r="H42" s="780" t="s">
        <v>71</v>
      </c>
      <c r="I42" s="780" t="s">
        <v>71</v>
      </c>
      <c r="J42" s="781" t="s">
        <v>3258</v>
      </c>
      <c r="K42" s="781" t="s">
        <v>3258</v>
      </c>
      <c r="L42" s="781">
        <v>26.1</v>
      </c>
      <c r="M42" s="781">
        <v>28.1</v>
      </c>
    </row>
    <row r="43" spans="1:13" s="1204" customFormat="1" ht="14.25" customHeight="1" x14ac:dyDescent="0.35">
      <c r="A43" s="1619"/>
      <c r="B43" s="1617"/>
      <c r="C43" s="780" t="s">
        <v>195</v>
      </c>
      <c r="D43" s="780" t="s">
        <v>198</v>
      </c>
      <c r="E43" s="780">
        <v>427002</v>
      </c>
      <c r="F43" s="780">
        <v>1096916</v>
      </c>
      <c r="G43" s="780" t="s">
        <v>36</v>
      </c>
      <c r="H43" s="780" t="s">
        <v>71</v>
      </c>
      <c r="I43" s="780" t="s">
        <v>71</v>
      </c>
      <c r="J43" s="781" t="s">
        <v>3258</v>
      </c>
      <c r="K43" s="781" t="s">
        <v>3258</v>
      </c>
      <c r="L43" s="781">
        <v>30.6</v>
      </c>
      <c r="M43" s="781">
        <v>31.3</v>
      </c>
    </row>
    <row r="44" spans="1:13" s="1204" customFormat="1" ht="14.25" customHeight="1" x14ac:dyDescent="0.35">
      <c r="A44" s="1619"/>
      <c r="B44" s="1617"/>
      <c r="C44" s="780" t="s">
        <v>195</v>
      </c>
      <c r="D44" s="780" t="s">
        <v>199</v>
      </c>
      <c r="E44" s="780">
        <v>426346</v>
      </c>
      <c r="F44" s="780">
        <v>1096040</v>
      </c>
      <c r="G44" s="780" t="s">
        <v>38</v>
      </c>
      <c r="H44" s="780" t="s">
        <v>72</v>
      </c>
      <c r="I44" s="780" t="s">
        <v>200</v>
      </c>
      <c r="J44" s="781" t="s">
        <v>3258</v>
      </c>
      <c r="K44" s="781" t="s">
        <v>3258</v>
      </c>
      <c r="L44" s="781">
        <v>32.1</v>
      </c>
      <c r="M44" s="781">
        <v>31.9</v>
      </c>
    </row>
    <row r="45" spans="1:13" s="1204" customFormat="1" ht="14.25" customHeight="1" x14ac:dyDescent="0.35">
      <c r="A45" s="1619"/>
      <c r="B45" s="1617"/>
      <c r="C45" s="780" t="s">
        <v>201</v>
      </c>
      <c r="D45" s="780" t="s">
        <v>202</v>
      </c>
      <c r="E45" s="780">
        <v>442899</v>
      </c>
      <c r="F45" s="780">
        <v>1097938</v>
      </c>
      <c r="G45" s="780" t="s">
        <v>36</v>
      </c>
      <c r="H45" s="780" t="s">
        <v>71</v>
      </c>
      <c r="I45" s="780" t="s">
        <v>194</v>
      </c>
      <c r="J45" s="781" t="s">
        <v>3258</v>
      </c>
      <c r="K45" s="781" t="s">
        <v>3258</v>
      </c>
      <c r="L45" s="781">
        <v>23.8</v>
      </c>
      <c r="M45" s="781">
        <v>29.3</v>
      </c>
    </row>
    <row r="46" spans="1:13" s="1204" customFormat="1" ht="14.25" customHeight="1" x14ac:dyDescent="0.35">
      <c r="A46" s="1619"/>
      <c r="B46" s="1617"/>
      <c r="C46" s="780" t="s">
        <v>195</v>
      </c>
      <c r="D46" s="780" t="s">
        <v>203</v>
      </c>
      <c r="E46" s="780">
        <v>424452</v>
      </c>
      <c r="F46" s="780">
        <v>1095218</v>
      </c>
      <c r="G46" s="780" t="s">
        <v>36</v>
      </c>
      <c r="H46" s="780" t="s">
        <v>187</v>
      </c>
      <c r="I46" s="780" t="s">
        <v>204</v>
      </c>
      <c r="J46" s="781" t="s">
        <v>3258</v>
      </c>
      <c r="K46" s="781" t="s">
        <v>3258</v>
      </c>
      <c r="L46" s="781">
        <v>28.1</v>
      </c>
      <c r="M46" s="781">
        <v>31.1</v>
      </c>
    </row>
    <row r="47" spans="1:13" s="1204" customFormat="1" ht="14.25" customHeight="1" x14ac:dyDescent="0.35">
      <c r="A47" s="1619"/>
      <c r="B47" s="1617"/>
      <c r="C47" s="780" t="s">
        <v>195</v>
      </c>
      <c r="D47" s="780" t="s">
        <v>205</v>
      </c>
      <c r="E47" s="780">
        <v>424914</v>
      </c>
      <c r="F47" s="780">
        <v>1093895</v>
      </c>
      <c r="G47" s="780" t="s">
        <v>36</v>
      </c>
      <c r="H47" s="780" t="s">
        <v>187</v>
      </c>
      <c r="I47" s="780" t="s">
        <v>204</v>
      </c>
      <c r="J47" s="781" t="s">
        <v>3258</v>
      </c>
      <c r="K47" s="781" t="s">
        <v>3258</v>
      </c>
      <c r="L47" s="781">
        <v>29.2</v>
      </c>
      <c r="M47" s="781">
        <v>31.2</v>
      </c>
    </row>
    <row r="48" spans="1:13" s="1204" customFormat="1" ht="14.25" customHeight="1" x14ac:dyDescent="0.35">
      <c r="A48" s="1619"/>
      <c r="B48" s="1615" t="s">
        <v>206</v>
      </c>
      <c r="C48" s="678" t="s">
        <v>207</v>
      </c>
      <c r="D48" s="678" t="s">
        <v>208</v>
      </c>
      <c r="E48" s="678">
        <v>523586</v>
      </c>
      <c r="F48" s="678">
        <v>1024342</v>
      </c>
      <c r="G48" s="678" t="s">
        <v>35</v>
      </c>
      <c r="H48" s="678" t="s">
        <v>209</v>
      </c>
      <c r="I48" s="678" t="s">
        <v>206</v>
      </c>
      <c r="J48" s="679" t="s">
        <v>3258</v>
      </c>
      <c r="K48" s="679" t="s">
        <v>3258</v>
      </c>
      <c r="L48" s="679">
        <v>24.1</v>
      </c>
      <c r="M48" s="679">
        <v>25.6</v>
      </c>
    </row>
    <row r="49" spans="1:13" s="1204" customFormat="1" ht="14.25" customHeight="1" x14ac:dyDescent="0.35">
      <c r="A49" s="1619"/>
      <c r="B49" s="1622"/>
      <c r="C49" s="678" t="s">
        <v>210</v>
      </c>
      <c r="D49" s="678" t="s">
        <v>211</v>
      </c>
      <c r="E49" s="678">
        <v>519598</v>
      </c>
      <c r="F49" s="678">
        <v>1024524</v>
      </c>
      <c r="G49" s="678" t="s">
        <v>35</v>
      </c>
      <c r="H49" s="678" t="s">
        <v>209</v>
      </c>
      <c r="I49" s="678" t="s">
        <v>206</v>
      </c>
      <c r="J49" s="679" t="s">
        <v>3258</v>
      </c>
      <c r="K49" s="679" t="s">
        <v>3258</v>
      </c>
      <c r="L49" s="679">
        <v>25.7</v>
      </c>
      <c r="M49" s="679">
        <v>25.5</v>
      </c>
    </row>
    <row r="50" spans="1:13" s="1204" customFormat="1" ht="14.25" customHeight="1" x14ac:dyDescent="0.35">
      <c r="A50" s="1619"/>
      <c r="B50" s="1622"/>
      <c r="C50" s="678" t="s">
        <v>210</v>
      </c>
      <c r="D50" s="678" t="s">
        <v>212</v>
      </c>
      <c r="E50" s="678">
        <v>515570</v>
      </c>
      <c r="F50" s="678">
        <v>1025242</v>
      </c>
      <c r="G50" s="678" t="s">
        <v>38</v>
      </c>
      <c r="H50" s="678" t="s">
        <v>66</v>
      </c>
      <c r="I50" s="678" t="s">
        <v>213</v>
      </c>
      <c r="J50" s="679" t="s">
        <v>3258</v>
      </c>
      <c r="K50" s="679" t="s">
        <v>3258</v>
      </c>
      <c r="L50" s="679">
        <v>27.1</v>
      </c>
      <c r="M50" s="679">
        <v>25.9</v>
      </c>
    </row>
    <row r="51" spans="1:13" s="1204" customFormat="1" ht="14.25" customHeight="1" x14ac:dyDescent="0.35">
      <c r="A51" s="1619"/>
      <c r="B51" s="1613" t="s">
        <v>75</v>
      </c>
      <c r="C51" s="770" t="s">
        <v>214</v>
      </c>
      <c r="D51" s="770" t="s">
        <v>215</v>
      </c>
      <c r="E51" s="770">
        <v>507465</v>
      </c>
      <c r="F51" s="770">
        <v>1066603</v>
      </c>
      <c r="G51" s="770" t="s">
        <v>35</v>
      </c>
      <c r="H51" s="770" t="s">
        <v>216</v>
      </c>
      <c r="I51" s="770" t="s">
        <v>217</v>
      </c>
      <c r="J51" s="772" t="s">
        <v>3258</v>
      </c>
      <c r="K51" s="772" t="s">
        <v>3258</v>
      </c>
      <c r="L51" s="772">
        <v>14.8</v>
      </c>
      <c r="M51" s="772">
        <v>16.3</v>
      </c>
    </row>
    <row r="52" spans="1:13" s="1204" customFormat="1" ht="14.25" customHeight="1" x14ac:dyDescent="0.35">
      <c r="A52" s="1619"/>
      <c r="B52" s="1613"/>
      <c r="C52" s="770" t="s">
        <v>214</v>
      </c>
      <c r="D52" s="770" t="s">
        <v>218</v>
      </c>
      <c r="E52" s="770">
        <v>494664</v>
      </c>
      <c r="F52" s="770">
        <v>1067818</v>
      </c>
      <c r="G52" s="770" t="s">
        <v>35</v>
      </c>
      <c r="H52" s="770" t="s">
        <v>219</v>
      </c>
      <c r="I52" s="770" t="s">
        <v>220</v>
      </c>
      <c r="J52" s="772" t="s">
        <v>3258</v>
      </c>
      <c r="K52" s="772" t="s">
        <v>3258</v>
      </c>
      <c r="L52" s="772">
        <v>18.399999999999999</v>
      </c>
      <c r="M52" s="772">
        <v>19.5</v>
      </c>
    </row>
    <row r="53" spans="1:13" s="1204" customFormat="1" ht="14.25" customHeight="1" x14ac:dyDescent="0.35">
      <c r="A53" s="1619"/>
      <c r="B53" s="1613"/>
      <c r="C53" s="770" t="s">
        <v>214</v>
      </c>
      <c r="D53" s="770" t="s">
        <v>221</v>
      </c>
      <c r="E53" s="770">
        <v>470906</v>
      </c>
      <c r="F53" s="770">
        <v>1067483</v>
      </c>
      <c r="G53" s="770" t="s">
        <v>35</v>
      </c>
      <c r="H53" s="770" t="s">
        <v>70</v>
      </c>
      <c r="I53" s="770" t="s">
        <v>222</v>
      </c>
      <c r="J53" s="772">
        <v>23.5</v>
      </c>
      <c r="K53" s="772">
        <v>24.4</v>
      </c>
      <c r="L53" s="772">
        <v>23.5</v>
      </c>
      <c r="M53" s="772">
        <v>23</v>
      </c>
    </row>
    <row r="54" spans="1:13" s="1204" customFormat="1" ht="14.25" customHeight="1" x14ac:dyDescent="0.35">
      <c r="A54" s="1619"/>
      <c r="B54" s="1613"/>
      <c r="C54" s="770" t="s">
        <v>223</v>
      </c>
      <c r="D54" s="770" t="s">
        <v>224</v>
      </c>
      <c r="E54" s="770">
        <v>479275</v>
      </c>
      <c r="F54" s="770">
        <v>1081225</v>
      </c>
      <c r="G54" s="770" t="s">
        <v>35</v>
      </c>
      <c r="H54" s="770" t="s">
        <v>70</v>
      </c>
      <c r="I54" s="770" t="s">
        <v>225</v>
      </c>
      <c r="J54" s="772">
        <v>24.4</v>
      </c>
      <c r="K54" s="772">
        <v>19.3</v>
      </c>
      <c r="L54" s="772">
        <v>21.5</v>
      </c>
      <c r="M54" s="772">
        <v>23.3</v>
      </c>
    </row>
    <row r="55" spans="1:13" s="1204" customFormat="1" ht="14.25" customHeight="1" x14ac:dyDescent="0.35">
      <c r="A55" s="1619"/>
      <c r="B55" s="1613"/>
      <c r="C55" s="770" t="s">
        <v>223</v>
      </c>
      <c r="D55" s="770" t="s">
        <v>226</v>
      </c>
      <c r="E55" s="770">
        <v>464126</v>
      </c>
      <c r="F55" s="770">
        <v>1080033</v>
      </c>
      <c r="G55" s="770" t="s">
        <v>35</v>
      </c>
      <c r="H55" s="770" t="s">
        <v>70</v>
      </c>
      <c r="I55" s="770" t="s">
        <v>222</v>
      </c>
      <c r="J55" s="772">
        <v>27.4</v>
      </c>
      <c r="K55" s="772">
        <v>24</v>
      </c>
      <c r="L55" s="772">
        <v>23.8</v>
      </c>
      <c r="M55" s="772">
        <v>25.5</v>
      </c>
    </row>
    <row r="56" spans="1:13" s="1204" customFormat="1" ht="14.25" customHeight="1" x14ac:dyDescent="0.35">
      <c r="A56" s="1619"/>
      <c r="B56" s="1618" t="s">
        <v>83</v>
      </c>
      <c r="C56" s="783" t="s">
        <v>85</v>
      </c>
      <c r="D56" s="783" t="s">
        <v>227</v>
      </c>
      <c r="E56" s="783">
        <v>521484</v>
      </c>
      <c r="F56" s="783">
        <v>1056755</v>
      </c>
      <c r="G56" s="783" t="s">
        <v>35</v>
      </c>
      <c r="H56" s="783" t="s">
        <v>216</v>
      </c>
      <c r="I56" s="783" t="s">
        <v>228</v>
      </c>
      <c r="J56" s="784" t="s">
        <v>3258</v>
      </c>
      <c r="K56" s="784" t="s">
        <v>3258</v>
      </c>
      <c r="L56" s="784">
        <v>15</v>
      </c>
      <c r="M56" s="784">
        <v>14.3</v>
      </c>
    </row>
    <row r="57" spans="1:13" s="1204" customFormat="1" ht="14.25" customHeight="1" x14ac:dyDescent="0.35">
      <c r="A57" s="1619"/>
      <c r="B57" s="1618"/>
      <c r="C57" s="783" t="s">
        <v>85</v>
      </c>
      <c r="D57" s="783" t="s">
        <v>229</v>
      </c>
      <c r="E57" s="1226">
        <v>520293</v>
      </c>
      <c r="F57" s="783">
        <v>1055374</v>
      </c>
      <c r="G57" s="783" t="s">
        <v>35</v>
      </c>
      <c r="H57" s="783" t="s">
        <v>216</v>
      </c>
      <c r="I57" s="783" t="s">
        <v>228</v>
      </c>
      <c r="J57" s="784" t="s">
        <v>3258</v>
      </c>
      <c r="K57" s="784" t="s">
        <v>3258</v>
      </c>
      <c r="L57" s="784">
        <v>12.5</v>
      </c>
      <c r="M57" s="784">
        <v>14.3</v>
      </c>
    </row>
    <row r="58" spans="1:13" s="1204" customFormat="1" ht="14.25" customHeight="1" x14ac:dyDescent="0.35">
      <c r="A58" s="1619"/>
      <c r="B58" s="1618"/>
      <c r="C58" s="783" t="s">
        <v>85</v>
      </c>
      <c r="D58" s="783" t="s">
        <v>230</v>
      </c>
      <c r="E58" s="783">
        <v>504072</v>
      </c>
      <c r="F58" s="783">
        <v>1043116</v>
      </c>
      <c r="G58" s="783" t="s">
        <v>38</v>
      </c>
      <c r="H58" s="783" t="s">
        <v>73</v>
      </c>
      <c r="I58" s="783" t="s">
        <v>83</v>
      </c>
      <c r="J58" s="784" t="s">
        <v>3258</v>
      </c>
      <c r="K58" s="784" t="s">
        <v>3258</v>
      </c>
      <c r="L58" s="784">
        <v>25.5</v>
      </c>
      <c r="M58" s="784">
        <v>25.1</v>
      </c>
    </row>
    <row r="59" spans="1:13" s="1204" customFormat="1" ht="14.25" customHeight="1" x14ac:dyDescent="0.35">
      <c r="A59" s="1619"/>
      <c r="B59" s="1618"/>
      <c r="C59" s="783" t="s">
        <v>85</v>
      </c>
      <c r="D59" s="783" t="s">
        <v>231</v>
      </c>
      <c r="E59" s="783">
        <v>495894</v>
      </c>
      <c r="F59" s="783">
        <v>1037499</v>
      </c>
      <c r="G59" s="783" t="s">
        <v>38</v>
      </c>
      <c r="H59" s="783" t="s">
        <v>73</v>
      </c>
      <c r="I59" s="783" t="s">
        <v>83</v>
      </c>
      <c r="J59" s="784" t="s">
        <v>3258</v>
      </c>
      <c r="K59" s="784" t="s">
        <v>3258</v>
      </c>
      <c r="L59" s="784">
        <v>24.7</v>
      </c>
      <c r="M59" s="784">
        <v>28</v>
      </c>
    </row>
    <row r="60" spans="1:13" s="1204" customFormat="1" ht="14.25" customHeight="1" x14ac:dyDescent="0.35">
      <c r="A60" s="1619"/>
      <c r="B60" s="1618"/>
      <c r="C60" s="783" t="s">
        <v>232</v>
      </c>
      <c r="D60" s="783" t="s">
        <v>233</v>
      </c>
      <c r="E60" s="783">
        <v>526378</v>
      </c>
      <c r="F60" s="783">
        <v>1049217</v>
      </c>
      <c r="G60" s="783" t="s">
        <v>35</v>
      </c>
      <c r="H60" s="783" t="s">
        <v>234</v>
      </c>
      <c r="I60" s="783" t="s">
        <v>235</v>
      </c>
      <c r="J60" s="784" t="s">
        <v>3258</v>
      </c>
      <c r="K60" s="784" t="s">
        <v>3258</v>
      </c>
      <c r="L60" s="784">
        <v>16.2</v>
      </c>
      <c r="M60" s="784">
        <v>16.899999999999999</v>
      </c>
    </row>
    <row r="61" spans="1:13" s="733" customFormat="1" ht="14.25" customHeight="1" x14ac:dyDescent="0.35">
      <c r="A61" s="1619"/>
      <c r="B61" s="1618"/>
      <c r="C61" s="783" t="s">
        <v>85</v>
      </c>
      <c r="D61" s="783" t="s">
        <v>236</v>
      </c>
      <c r="E61" s="783">
        <v>495005</v>
      </c>
      <c r="F61" s="783">
        <v>1041790</v>
      </c>
      <c r="G61" s="783" t="s">
        <v>38</v>
      </c>
      <c r="H61" s="783" t="s">
        <v>73</v>
      </c>
      <c r="I61" s="783" t="s">
        <v>74</v>
      </c>
      <c r="J61" s="784" t="s">
        <v>3258</v>
      </c>
      <c r="K61" s="784" t="s">
        <v>3258</v>
      </c>
      <c r="L61" s="784">
        <v>28.55</v>
      </c>
      <c r="M61" s="784">
        <v>29</v>
      </c>
    </row>
    <row r="62" spans="1:13" s="1204" customFormat="1" ht="14.25" customHeight="1" x14ac:dyDescent="0.35">
      <c r="A62" s="13"/>
      <c r="B62" s="1552" t="s">
        <v>3589</v>
      </c>
      <c r="C62" s="1552"/>
      <c r="D62" s="1552"/>
      <c r="E62" s="1552"/>
      <c r="F62" s="1552"/>
      <c r="G62" s="1552"/>
      <c r="H62" s="1552"/>
      <c r="I62" s="1552"/>
      <c r="J62" s="1552"/>
      <c r="K62" s="1552"/>
      <c r="L62" s="1552"/>
      <c r="M62" s="1552"/>
    </row>
    <row r="63" spans="1:13" s="733" customFormat="1" ht="14.25" customHeight="1" x14ac:dyDescent="0.35">
      <c r="A63" s="201"/>
      <c r="B63" s="1556"/>
      <c r="C63" s="1556" t="s">
        <v>104</v>
      </c>
      <c r="D63" s="1556" t="s">
        <v>105</v>
      </c>
      <c r="E63" s="1620" t="s">
        <v>3256</v>
      </c>
      <c r="F63" s="1620"/>
      <c r="G63" s="1620"/>
      <c r="H63" s="1620"/>
      <c r="I63" s="1620"/>
      <c r="J63" s="1620" t="s">
        <v>3481</v>
      </c>
      <c r="K63" s="1620"/>
      <c r="L63" s="1620"/>
      <c r="M63" s="1620"/>
    </row>
    <row r="64" spans="1:13" s="733" customFormat="1" ht="14.25" customHeight="1" x14ac:dyDescent="0.35">
      <c r="A64" s="201"/>
      <c r="B64" s="1556" t="s">
        <v>113</v>
      </c>
      <c r="C64" s="1556"/>
      <c r="D64" s="1556"/>
      <c r="E64" s="1224" t="s">
        <v>114</v>
      </c>
      <c r="F64" s="1224" t="s">
        <v>115</v>
      </c>
      <c r="G64" s="1621" t="s">
        <v>39</v>
      </c>
      <c r="H64" s="1621" t="s">
        <v>64</v>
      </c>
      <c r="I64" s="1621" t="s">
        <v>116</v>
      </c>
      <c r="J64" s="1225" t="s">
        <v>3482</v>
      </c>
      <c r="K64" s="1225" t="s">
        <v>3482</v>
      </c>
      <c r="L64" s="1225" t="s">
        <v>3482</v>
      </c>
      <c r="M64" s="1225" t="s">
        <v>3482</v>
      </c>
    </row>
    <row r="65" spans="1:13" s="733" customFormat="1" ht="14.25" customHeight="1" x14ac:dyDescent="0.35">
      <c r="A65" s="712"/>
      <c r="B65" s="1608"/>
      <c r="C65" s="1556"/>
      <c r="D65" s="1556"/>
      <c r="E65" s="1199" t="s">
        <v>134</v>
      </c>
      <c r="F65" s="1199" t="s">
        <v>134</v>
      </c>
      <c r="G65" s="1556"/>
      <c r="H65" s="1556"/>
      <c r="I65" s="1556"/>
      <c r="J65" s="1199" t="s">
        <v>3259</v>
      </c>
      <c r="K65" s="1199" t="s">
        <v>3260</v>
      </c>
      <c r="L65" s="1199" t="s">
        <v>3261</v>
      </c>
      <c r="M65" s="1199" t="s">
        <v>3262</v>
      </c>
    </row>
    <row r="66" spans="1:13" s="1204" customFormat="1" ht="14.25" customHeight="1" x14ac:dyDescent="0.35">
      <c r="A66" s="1609" t="s">
        <v>3263</v>
      </c>
      <c r="B66" s="1564" t="s">
        <v>1625</v>
      </c>
      <c r="C66" s="793" t="s">
        <v>3264</v>
      </c>
      <c r="D66" s="793" t="s">
        <v>3265</v>
      </c>
      <c r="E66" s="791">
        <v>506671.89854899998</v>
      </c>
      <c r="F66" s="791">
        <v>1092705.08678</v>
      </c>
      <c r="G66" s="792" t="s">
        <v>1676</v>
      </c>
      <c r="H66" s="793" t="s">
        <v>1676</v>
      </c>
      <c r="I66" s="793" t="s">
        <v>3266</v>
      </c>
      <c r="J66" s="795">
        <v>19.3</v>
      </c>
      <c r="K66" s="795">
        <v>19.3</v>
      </c>
      <c r="L66" s="795">
        <v>18</v>
      </c>
      <c r="M66" s="795">
        <v>19.899999999999999</v>
      </c>
    </row>
    <row r="67" spans="1:13" s="1204" customFormat="1" ht="14.25" customHeight="1" x14ac:dyDescent="0.35">
      <c r="A67" s="1619"/>
      <c r="B67" s="1547"/>
      <c r="C67" s="793" t="s">
        <v>3267</v>
      </c>
      <c r="D67" s="793" t="s">
        <v>3268</v>
      </c>
      <c r="E67" s="791">
        <v>499318.84782000002</v>
      </c>
      <c r="F67" s="791">
        <v>1087030.56436</v>
      </c>
      <c r="G67" s="792" t="s">
        <v>1676</v>
      </c>
      <c r="H67" s="793" t="s">
        <v>1676</v>
      </c>
      <c r="I67" s="793" t="s">
        <v>3269</v>
      </c>
      <c r="J67" s="795">
        <v>18.2</v>
      </c>
      <c r="K67" s="795">
        <v>16.899999999999999</v>
      </c>
      <c r="L67" s="795">
        <v>16.3</v>
      </c>
      <c r="M67" s="795">
        <v>17.899999999999999</v>
      </c>
    </row>
    <row r="68" spans="1:13" s="1204" customFormat="1" ht="14.25" customHeight="1" x14ac:dyDescent="0.35">
      <c r="A68" s="1619"/>
      <c r="B68" s="1547"/>
      <c r="C68" s="793" t="s">
        <v>3267</v>
      </c>
      <c r="D68" s="793" t="s">
        <v>3270</v>
      </c>
      <c r="E68" s="791">
        <v>505246</v>
      </c>
      <c r="F68" s="791">
        <v>1087450</v>
      </c>
      <c r="G68" s="792" t="s">
        <v>1676</v>
      </c>
      <c r="H68" s="793" t="s">
        <v>3271</v>
      </c>
      <c r="I68" s="793" t="s">
        <v>65</v>
      </c>
      <c r="J68" s="795">
        <v>21.7</v>
      </c>
      <c r="K68" s="795">
        <v>19.3</v>
      </c>
      <c r="L68" s="795">
        <v>19.2</v>
      </c>
      <c r="M68" s="795">
        <v>21.2</v>
      </c>
    </row>
    <row r="69" spans="1:13" s="1204" customFormat="1" ht="14.25" customHeight="1" x14ac:dyDescent="0.35">
      <c r="A69" s="1619"/>
      <c r="B69" s="1547"/>
      <c r="C69" s="793" t="s">
        <v>3272</v>
      </c>
      <c r="D69" s="793" t="s">
        <v>3273</v>
      </c>
      <c r="E69" s="791">
        <v>514164.19604399998</v>
      </c>
      <c r="F69" s="791">
        <v>1084516.13619</v>
      </c>
      <c r="G69" s="792" t="s">
        <v>1676</v>
      </c>
      <c r="H69" s="793" t="s">
        <v>1676</v>
      </c>
      <c r="I69" s="793" t="s">
        <v>3274</v>
      </c>
      <c r="J69" s="795">
        <v>22.4</v>
      </c>
      <c r="K69" s="795">
        <v>22.4</v>
      </c>
      <c r="L69" s="795">
        <v>20.9</v>
      </c>
      <c r="M69" s="795">
        <v>22.7</v>
      </c>
    </row>
    <row r="70" spans="1:13" s="1204" customFormat="1" ht="14.25" customHeight="1" x14ac:dyDescent="0.35">
      <c r="A70" s="1619"/>
      <c r="B70" s="1547"/>
      <c r="C70" s="793" t="s">
        <v>3275</v>
      </c>
      <c r="D70" s="793" t="s">
        <v>3276</v>
      </c>
      <c r="E70" s="791">
        <v>516802.37727400003</v>
      </c>
      <c r="F70" s="791">
        <v>1082233.6014099999</v>
      </c>
      <c r="G70" s="792" t="s">
        <v>1676</v>
      </c>
      <c r="H70" s="793" t="s">
        <v>3277</v>
      </c>
      <c r="I70" s="793" t="s">
        <v>3278</v>
      </c>
      <c r="J70" s="795">
        <v>20.100000000000001</v>
      </c>
      <c r="K70" s="795">
        <v>18.100000000000001</v>
      </c>
      <c r="L70" s="795">
        <v>18.100000000000001</v>
      </c>
      <c r="M70" s="795">
        <v>18.399999999999999</v>
      </c>
    </row>
    <row r="71" spans="1:13" s="1204" customFormat="1" ht="14.25" customHeight="1" x14ac:dyDescent="0.35">
      <c r="A71" s="1619"/>
      <c r="B71" s="1547"/>
      <c r="C71" s="793" t="s">
        <v>3279</v>
      </c>
      <c r="D71" s="793" t="s">
        <v>3280</v>
      </c>
      <c r="E71" s="791">
        <v>534974.92869600002</v>
      </c>
      <c r="F71" s="791">
        <v>1087583.00351</v>
      </c>
      <c r="G71" s="792" t="s">
        <v>1676</v>
      </c>
      <c r="H71" s="793" t="s">
        <v>3281</v>
      </c>
      <c r="I71" s="793" t="s">
        <v>3282</v>
      </c>
      <c r="J71" s="795">
        <v>23</v>
      </c>
      <c r="K71" s="795">
        <v>21.6</v>
      </c>
      <c r="L71" s="795">
        <v>21.1</v>
      </c>
      <c r="M71" s="795">
        <v>22.3</v>
      </c>
    </row>
    <row r="72" spans="1:13" s="1204" customFormat="1" ht="14.25" customHeight="1" x14ac:dyDescent="0.35">
      <c r="A72" s="1619"/>
      <c r="B72" s="1547"/>
      <c r="C72" s="793" t="s">
        <v>3283</v>
      </c>
      <c r="D72" s="793" t="s">
        <v>3284</v>
      </c>
      <c r="E72" s="791">
        <v>538084.02751199994</v>
      </c>
      <c r="F72" s="791">
        <v>1087094.59916</v>
      </c>
      <c r="G72" s="792" t="s">
        <v>1676</v>
      </c>
      <c r="H72" s="793" t="s">
        <v>1682</v>
      </c>
      <c r="I72" s="793" t="s">
        <v>3285</v>
      </c>
      <c r="J72" s="795">
        <v>23.8</v>
      </c>
      <c r="K72" s="795">
        <v>20.9</v>
      </c>
      <c r="L72" s="795">
        <v>22.7</v>
      </c>
      <c r="M72" s="795">
        <v>23.3</v>
      </c>
    </row>
    <row r="73" spans="1:13" s="1204" customFormat="1" ht="14.25" customHeight="1" x14ac:dyDescent="0.35">
      <c r="A73" s="1619"/>
      <c r="B73" s="1547"/>
      <c r="C73" s="793" t="s">
        <v>3286</v>
      </c>
      <c r="D73" s="793" t="s">
        <v>3287</v>
      </c>
      <c r="E73" s="791">
        <v>539801</v>
      </c>
      <c r="F73" s="791">
        <v>1091071</v>
      </c>
      <c r="G73" s="792" t="s">
        <v>1676</v>
      </c>
      <c r="H73" s="793" t="s">
        <v>1682</v>
      </c>
      <c r="I73" s="793" t="s">
        <v>3285</v>
      </c>
      <c r="J73" s="795">
        <v>26.1</v>
      </c>
      <c r="K73" s="795">
        <v>24.9</v>
      </c>
      <c r="L73" s="795">
        <v>24.9</v>
      </c>
      <c r="M73" s="795">
        <v>28.2</v>
      </c>
    </row>
    <row r="74" spans="1:13" s="1204" customFormat="1" ht="14.25" customHeight="1" x14ac:dyDescent="0.35">
      <c r="A74" s="1619"/>
      <c r="B74" s="1547"/>
      <c r="C74" s="793" t="s">
        <v>3288</v>
      </c>
      <c r="D74" s="793" t="s">
        <v>3289</v>
      </c>
      <c r="E74" s="791">
        <v>533672.54728499998</v>
      </c>
      <c r="F74" s="791">
        <v>1096155.5043899999</v>
      </c>
      <c r="G74" s="792" t="s">
        <v>1676</v>
      </c>
      <c r="H74" s="793" t="s">
        <v>1682</v>
      </c>
      <c r="I74" s="793" t="s">
        <v>1682</v>
      </c>
      <c r="J74" s="795">
        <v>22.7</v>
      </c>
      <c r="K74" s="795">
        <v>23.6</v>
      </c>
      <c r="L74" s="795">
        <v>23.3</v>
      </c>
      <c r="M74" s="795">
        <v>23.8</v>
      </c>
    </row>
    <row r="75" spans="1:13" s="1204" customFormat="1" ht="14.25" customHeight="1" x14ac:dyDescent="0.35">
      <c r="A75" s="1619"/>
      <c r="B75" s="1547"/>
      <c r="C75" s="793" t="s">
        <v>3290</v>
      </c>
      <c r="D75" s="793" t="s">
        <v>3291</v>
      </c>
      <c r="E75" s="791">
        <v>515725.17498800001</v>
      </c>
      <c r="F75" s="791">
        <v>1088402.9497799999</v>
      </c>
      <c r="G75" s="792" t="s">
        <v>1676</v>
      </c>
      <c r="H75" s="793" t="s">
        <v>3277</v>
      </c>
      <c r="I75" s="793" t="s">
        <v>3277</v>
      </c>
      <c r="J75" s="795">
        <v>24.4</v>
      </c>
      <c r="K75" s="795">
        <v>22.9</v>
      </c>
      <c r="L75" s="795">
        <v>21.7</v>
      </c>
      <c r="M75" s="795">
        <v>24.1</v>
      </c>
    </row>
    <row r="76" spans="1:13" s="1204" customFormat="1" ht="14.25" customHeight="1" x14ac:dyDescent="0.35">
      <c r="A76" s="1619"/>
      <c r="B76" s="1547"/>
      <c r="C76" s="793" t="s">
        <v>1627</v>
      </c>
      <c r="D76" s="793" t="s">
        <v>3292</v>
      </c>
      <c r="E76" s="791">
        <v>538321</v>
      </c>
      <c r="F76" s="791">
        <v>1094946</v>
      </c>
      <c r="G76" s="792" t="s">
        <v>1676</v>
      </c>
      <c r="H76" s="793" t="s">
        <v>1682</v>
      </c>
      <c r="I76" s="793" t="s">
        <v>1682</v>
      </c>
      <c r="J76" s="795">
        <v>25.3</v>
      </c>
      <c r="K76" s="795">
        <v>24.2</v>
      </c>
      <c r="L76" s="795">
        <v>23.7</v>
      </c>
      <c r="M76" s="795">
        <v>22.9</v>
      </c>
    </row>
    <row r="77" spans="1:13" s="1204" customFormat="1" ht="14.25" customHeight="1" x14ac:dyDescent="0.35">
      <c r="A77" s="1619"/>
      <c r="B77" s="1547"/>
      <c r="C77" s="793" t="s">
        <v>1627</v>
      </c>
      <c r="D77" s="793" t="s">
        <v>3293</v>
      </c>
      <c r="E77" s="791">
        <v>551179</v>
      </c>
      <c r="F77" s="791">
        <v>1117583</v>
      </c>
      <c r="G77" s="793" t="s">
        <v>3294</v>
      </c>
      <c r="H77" s="793" t="s">
        <v>1684</v>
      </c>
      <c r="I77" s="793" t="s">
        <v>3295</v>
      </c>
      <c r="J77" s="795">
        <v>26</v>
      </c>
      <c r="K77" s="795">
        <v>22.3</v>
      </c>
      <c r="L77" s="795">
        <v>25.8</v>
      </c>
      <c r="M77" s="795">
        <v>24.4</v>
      </c>
    </row>
    <row r="78" spans="1:13" s="1204" customFormat="1" ht="14.25" customHeight="1" x14ac:dyDescent="0.35">
      <c r="A78" s="1619"/>
      <c r="B78" s="1547"/>
      <c r="C78" s="793" t="s">
        <v>1627</v>
      </c>
      <c r="D78" s="793" t="s">
        <v>3296</v>
      </c>
      <c r="E78" s="793">
        <v>555993</v>
      </c>
      <c r="F78" s="793">
        <v>1125844</v>
      </c>
      <c r="G78" s="793" t="s">
        <v>3294</v>
      </c>
      <c r="H78" s="792" t="s">
        <v>1684</v>
      </c>
      <c r="I78" s="793" t="s">
        <v>3295</v>
      </c>
      <c r="J78" s="795">
        <v>24.2</v>
      </c>
      <c r="K78" s="795">
        <v>24.1</v>
      </c>
      <c r="L78" s="795">
        <v>25.4</v>
      </c>
      <c r="M78" s="795">
        <v>25.4</v>
      </c>
    </row>
    <row r="79" spans="1:13" s="1204" customFormat="1" ht="14.25" customHeight="1" x14ac:dyDescent="0.35">
      <c r="A79" s="1619"/>
      <c r="B79" s="1623" t="s">
        <v>3297</v>
      </c>
      <c r="C79" s="645" t="s">
        <v>3208</v>
      </c>
      <c r="D79" s="641" t="s">
        <v>3298</v>
      </c>
      <c r="E79" s="641">
        <v>564448</v>
      </c>
      <c r="F79" s="641">
        <v>1114320</v>
      </c>
      <c r="G79" s="641" t="s">
        <v>3294</v>
      </c>
      <c r="H79" s="641" t="s">
        <v>1683</v>
      </c>
      <c r="I79" s="641" t="s">
        <v>3299</v>
      </c>
      <c r="J79" s="680">
        <v>27.7</v>
      </c>
      <c r="K79" s="680">
        <v>24.2</v>
      </c>
      <c r="L79" s="680">
        <v>25.7</v>
      </c>
      <c r="M79" s="680">
        <v>26.4</v>
      </c>
    </row>
    <row r="80" spans="1:13" s="1204" customFormat="1" ht="14.25" customHeight="1" x14ac:dyDescent="0.35">
      <c r="A80" s="1619"/>
      <c r="B80" s="1624"/>
      <c r="C80" s="645" t="s">
        <v>3300</v>
      </c>
      <c r="D80" s="641" t="s">
        <v>3301</v>
      </c>
      <c r="E80" s="641">
        <v>569791</v>
      </c>
      <c r="F80" s="641">
        <v>1121546</v>
      </c>
      <c r="G80" s="641" t="s">
        <v>3294</v>
      </c>
      <c r="H80" s="641" t="s">
        <v>1684</v>
      </c>
      <c r="I80" s="641" t="s">
        <v>3302</v>
      </c>
      <c r="J80" s="680">
        <v>28.6</v>
      </c>
      <c r="K80" s="680">
        <v>25</v>
      </c>
      <c r="L80" s="680">
        <v>26.3</v>
      </c>
      <c r="M80" s="680">
        <v>27.7</v>
      </c>
    </row>
    <row r="81" spans="1:13" s="1204" customFormat="1" ht="14.25" customHeight="1" x14ac:dyDescent="0.35">
      <c r="A81" s="1619"/>
      <c r="B81" s="1624"/>
      <c r="C81" s="645" t="s">
        <v>3208</v>
      </c>
      <c r="D81" s="641" t="s">
        <v>3303</v>
      </c>
      <c r="E81" s="641">
        <v>569864</v>
      </c>
      <c r="F81" s="641">
        <v>1121460</v>
      </c>
      <c r="G81" s="641" t="s">
        <v>3294</v>
      </c>
      <c r="H81" s="641" t="s">
        <v>1683</v>
      </c>
      <c r="I81" s="641" t="s">
        <v>3299</v>
      </c>
      <c r="J81" s="680">
        <v>28.6</v>
      </c>
      <c r="K81" s="680">
        <v>28.2</v>
      </c>
      <c r="L81" s="680">
        <v>27.2</v>
      </c>
      <c r="M81" s="680">
        <v>28.7</v>
      </c>
    </row>
    <row r="82" spans="1:13" s="1204" customFormat="1" ht="14.25" customHeight="1" x14ac:dyDescent="0.35">
      <c r="A82" s="1619"/>
      <c r="B82" s="1565" t="s">
        <v>3304</v>
      </c>
      <c r="C82" s="821" t="s">
        <v>3305</v>
      </c>
      <c r="D82" s="802" t="s">
        <v>3306</v>
      </c>
      <c r="E82" s="801">
        <v>591520.71426963026</v>
      </c>
      <c r="F82" s="801">
        <v>1099004.6167526627</v>
      </c>
      <c r="G82" s="802" t="s">
        <v>3294</v>
      </c>
      <c r="H82" s="802" t="s">
        <v>3294</v>
      </c>
      <c r="I82" s="802" t="s">
        <v>3307</v>
      </c>
      <c r="J82" s="803">
        <v>25.4</v>
      </c>
      <c r="K82" s="803">
        <v>24.6</v>
      </c>
      <c r="L82" s="803">
        <v>25.8</v>
      </c>
      <c r="M82" s="803">
        <v>25.9</v>
      </c>
    </row>
    <row r="83" spans="1:13" s="1204" customFormat="1" ht="14.25" customHeight="1" x14ac:dyDescent="0.35">
      <c r="A83" s="1619"/>
      <c r="B83" s="1547"/>
      <c r="C83" s="821" t="s">
        <v>3308</v>
      </c>
      <c r="D83" s="802" t="s">
        <v>3309</v>
      </c>
      <c r="E83" s="801">
        <v>595924.74767325248</v>
      </c>
      <c r="F83" s="801">
        <v>1104968.4121655016</v>
      </c>
      <c r="G83" s="802" t="s">
        <v>3294</v>
      </c>
      <c r="H83" s="802" t="s">
        <v>3294</v>
      </c>
      <c r="I83" s="802" t="s">
        <v>3307</v>
      </c>
      <c r="J83" s="803">
        <v>26.2</v>
      </c>
      <c r="K83" s="803">
        <v>26.6</v>
      </c>
      <c r="L83" s="803">
        <v>28.3</v>
      </c>
      <c r="M83" s="803">
        <v>27.6</v>
      </c>
    </row>
    <row r="84" spans="1:13" s="1204" customFormat="1" ht="14.25" customHeight="1" x14ac:dyDescent="0.35">
      <c r="A84" s="1619"/>
      <c r="B84" s="1547"/>
      <c r="C84" s="821" t="s">
        <v>3310</v>
      </c>
      <c r="D84" s="802" t="s">
        <v>3311</v>
      </c>
      <c r="E84" s="801">
        <v>602652.52525066072</v>
      </c>
      <c r="F84" s="801">
        <v>1100493.3765315467</v>
      </c>
      <c r="G84" s="802" t="s">
        <v>3294</v>
      </c>
      <c r="H84" s="802" t="s">
        <v>3294</v>
      </c>
      <c r="I84" s="802" t="s">
        <v>3312</v>
      </c>
      <c r="J84" s="803">
        <v>26.2</v>
      </c>
      <c r="K84" s="803">
        <v>26.7</v>
      </c>
      <c r="L84" s="803">
        <v>26</v>
      </c>
      <c r="M84" s="803">
        <v>27</v>
      </c>
    </row>
    <row r="85" spans="1:13" s="1204" customFormat="1" ht="14.25" customHeight="1" x14ac:dyDescent="0.35">
      <c r="A85" s="1619"/>
      <c r="B85" s="1547"/>
      <c r="C85" s="821" t="s">
        <v>3310</v>
      </c>
      <c r="D85" s="802" t="s">
        <v>3313</v>
      </c>
      <c r="E85" s="801">
        <v>604923.94574288733</v>
      </c>
      <c r="F85" s="801">
        <v>1104152.7542006073</v>
      </c>
      <c r="G85" s="802" t="s">
        <v>3294</v>
      </c>
      <c r="H85" s="802" t="s">
        <v>3294</v>
      </c>
      <c r="I85" s="802" t="s">
        <v>3294</v>
      </c>
      <c r="J85" s="803">
        <v>26.5</v>
      </c>
      <c r="K85" s="803">
        <v>26.6</v>
      </c>
      <c r="L85" s="803">
        <v>25.9</v>
      </c>
      <c r="M85" s="803">
        <v>27.4</v>
      </c>
    </row>
    <row r="86" spans="1:13" s="1204" customFormat="1" ht="14.25" customHeight="1" x14ac:dyDescent="0.35">
      <c r="A86" s="1619"/>
      <c r="B86" s="1623" t="s">
        <v>3314</v>
      </c>
      <c r="C86" s="645" t="s">
        <v>3315</v>
      </c>
      <c r="D86" s="641" t="s">
        <v>3316</v>
      </c>
      <c r="E86" s="644">
        <v>606552.14130791917</v>
      </c>
      <c r="F86" s="644">
        <v>1095138.5711386923</v>
      </c>
      <c r="G86" s="641" t="s">
        <v>3294</v>
      </c>
      <c r="H86" s="641" t="s">
        <v>3294</v>
      </c>
      <c r="I86" s="641" t="s">
        <v>3312</v>
      </c>
      <c r="J86" s="680">
        <v>27</v>
      </c>
      <c r="K86" s="680">
        <v>28.3</v>
      </c>
      <c r="L86" s="680">
        <v>27.3</v>
      </c>
      <c r="M86" s="680">
        <v>27</v>
      </c>
    </row>
    <row r="87" spans="1:13" s="1204" customFormat="1" ht="14.25" customHeight="1" x14ac:dyDescent="0.35">
      <c r="A87" s="1619"/>
      <c r="B87" s="1624"/>
      <c r="C87" s="645" t="s">
        <v>3214</v>
      </c>
      <c r="D87" s="641" t="s">
        <v>3317</v>
      </c>
      <c r="E87" s="644">
        <v>608827.68570771674</v>
      </c>
      <c r="F87" s="644">
        <v>1092270.7315434166</v>
      </c>
      <c r="G87" s="641" t="s">
        <v>3294</v>
      </c>
      <c r="H87" s="641" t="s">
        <v>3294</v>
      </c>
      <c r="I87" s="641" t="s">
        <v>3312</v>
      </c>
      <c r="J87" s="680">
        <v>25</v>
      </c>
      <c r="K87" s="680">
        <v>29.8</v>
      </c>
      <c r="L87" s="680">
        <v>27.2</v>
      </c>
      <c r="M87" s="680">
        <v>27.7</v>
      </c>
    </row>
    <row r="88" spans="1:13" s="1204" customFormat="1" ht="14.25" customHeight="1" x14ac:dyDescent="0.35">
      <c r="A88" s="1619"/>
      <c r="B88" s="1624"/>
      <c r="C88" s="645" t="s">
        <v>3214</v>
      </c>
      <c r="D88" s="641" t="s">
        <v>3318</v>
      </c>
      <c r="E88" s="644">
        <v>611005.1219393136</v>
      </c>
      <c r="F88" s="644">
        <v>1094210.1141867936</v>
      </c>
      <c r="G88" s="641" t="s">
        <v>3294</v>
      </c>
      <c r="H88" s="641" t="s">
        <v>3294</v>
      </c>
      <c r="I88" s="641" t="s">
        <v>3312</v>
      </c>
      <c r="J88" s="680">
        <v>25.6</v>
      </c>
      <c r="K88" s="680">
        <v>28.9</v>
      </c>
      <c r="L88" s="680">
        <v>29.9</v>
      </c>
      <c r="M88" s="680">
        <v>28</v>
      </c>
    </row>
    <row r="89" spans="1:13" s="1204" customFormat="1" ht="14.25" customHeight="1" x14ac:dyDescent="0.35">
      <c r="A89" s="1619"/>
      <c r="B89" s="1624"/>
      <c r="C89" s="645" t="s">
        <v>3319</v>
      </c>
      <c r="D89" s="641" t="s">
        <v>3320</v>
      </c>
      <c r="E89" s="644">
        <v>615309.394813983</v>
      </c>
      <c r="F89" s="644">
        <v>1089459.641124723</v>
      </c>
      <c r="G89" s="641" t="s">
        <v>3294</v>
      </c>
      <c r="H89" s="641" t="s">
        <v>3294</v>
      </c>
      <c r="I89" s="641" t="s">
        <v>3312</v>
      </c>
      <c r="J89" s="680" t="s">
        <v>3258</v>
      </c>
      <c r="K89" s="680" t="s">
        <v>3258</v>
      </c>
      <c r="L89" s="680" t="s">
        <v>3258</v>
      </c>
      <c r="M89" s="680" t="s">
        <v>3258</v>
      </c>
    </row>
    <row r="90" spans="1:13" s="1204" customFormat="1" ht="14.25" customHeight="1" x14ac:dyDescent="0.35">
      <c r="A90" s="1619"/>
      <c r="B90" s="1549" t="s">
        <v>1683</v>
      </c>
      <c r="C90" s="810" t="s">
        <v>3210</v>
      </c>
      <c r="D90" s="808" t="s">
        <v>3321</v>
      </c>
      <c r="E90" s="807">
        <v>584311</v>
      </c>
      <c r="F90" s="807">
        <v>1119663</v>
      </c>
      <c r="G90" s="808" t="s">
        <v>3294</v>
      </c>
      <c r="H90" s="808" t="s">
        <v>1683</v>
      </c>
      <c r="I90" s="808" t="s">
        <v>1683</v>
      </c>
      <c r="J90" s="809">
        <v>25.1</v>
      </c>
      <c r="K90" s="809">
        <v>23</v>
      </c>
      <c r="L90" s="809">
        <v>25</v>
      </c>
      <c r="M90" s="809">
        <v>28.7</v>
      </c>
    </row>
    <row r="91" spans="1:13" s="1204" customFormat="1" ht="14.25" customHeight="1" x14ac:dyDescent="0.35">
      <c r="A91" s="1619"/>
      <c r="B91" s="1547"/>
      <c r="C91" s="810" t="s">
        <v>3210</v>
      </c>
      <c r="D91" s="808" t="s">
        <v>3322</v>
      </c>
      <c r="E91" s="807">
        <v>587660</v>
      </c>
      <c r="F91" s="807">
        <v>1119040</v>
      </c>
      <c r="G91" s="808" t="s">
        <v>3294</v>
      </c>
      <c r="H91" s="808" t="s">
        <v>1683</v>
      </c>
      <c r="I91" s="808" t="s">
        <v>1683</v>
      </c>
      <c r="J91" s="809">
        <v>27.2</v>
      </c>
      <c r="K91" s="809">
        <v>23.5</v>
      </c>
      <c r="L91" s="809">
        <v>24.2</v>
      </c>
      <c r="M91" s="809">
        <v>23.5</v>
      </c>
    </row>
    <row r="92" spans="1:13" s="1204" customFormat="1" ht="14.25" customHeight="1" x14ac:dyDescent="0.35">
      <c r="A92" s="1619"/>
      <c r="B92" s="1547"/>
      <c r="C92" s="810" t="s">
        <v>3210</v>
      </c>
      <c r="D92" s="808" t="s">
        <v>3323</v>
      </c>
      <c r="E92" s="807">
        <v>579394</v>
      </c>
      <c r="F92" s="807">
        <v>1114132</v>
      </c>
      <c r="G92" s="808" t="s">
        <v>3294</v>
      </c>
      <c r="H92" s="808" t="s">
        <v>1683</v>
      </c>
      <c r="I92" s="808" t="s">
        <v>1683</v>
      </c>
      <c r="J92" s="809">
        <v>27.4</v>
      </c>
      <c r="K92" s="809">
        <v>23</v>
      </c>
      <c r="L92" s="809">
        <v>24</v>
      </c>
      <c r="M92" s="809">
        <v>23.8</v>
      </c>
    </row>
    <row r="93" spans="1:13" s="1204" customFormat="1" ht="14.25" customHeight="1" x14ac:dyDescent="0.35">
      <c r="A93" s="1619"/>
      <c r="B93" s="1547"/>
      <c r="C93" s="810" t="s">
        <v>3324</v>
      </c>
      <c r="D93" s="808" t="s">
        <v>3325</v>
      </c>
      <c r="E93" s="807">
        <v>568897</v>
      </c>
      <c r="F93" s="807">
        <v>1112449</v>
      </c>
      <c r="G93" s="808" t="s">
        <v>3294</v>
      </c>
      <c r="H93" s="808" t="s">
        <v>1683</v>
      </c>
      <c r="I93" s="808" t="s">
        <v>3299</v>
      </c>
      <c r="J93" s="809">
        <v>27</v>
      </c>
      <c r="K93" s="809">
        <v>25</v>
      </c>
      <c r="L93" s="809">
        <v>29.2</v>
      </c>
      <c r="M93" s="809">
        <v>23.5</v>
      </c>
    </row>
    <row r="94" spans="1:13" s="1204" customFormat="1" ht="14.25" customHeight="1" x14ac:dyDescent="0.35">
      <c r="A94" s="1619"/>
      <c r="B94" s="1547"/>
      <c r="C94" s="810" t="s">
        <v>3201</v>
      </c>
      <c r="D94" s="808" t="s">
        <v>3326</v>
      </c>
      <c r="E94" s="807">
        <v>576526</v>
      </c>
      <c r="F94" s="807">
        <v>1105216</v>
      </c>
      <c r="G94" s="808" t="s">
        <v>3294</v>
      </c>
      <c r="H94" s="808" t="s">
        <v>1683</v>
      </c>
      <c r="I94" s="808" t="s">
        <v>1683</v>
      </c>
      <c r="J94" s="809">
        <v>24.9</v>
      </c>
      <c r="K94" s="809">
        <v>24.1</v>
      </c>
      <c r="L94" s="809">
        <v>23.6</v>
      </c>
      <c r="M94" s="809">
        <v>24.6</v>
      </c>
    </row>
    <row r="95" spans="1:13" s="1204" customFormat="1" ht="14.25" customHeight="1" x14ac:dyDescent="0.35">
      <c r="A95" s="1619"/>
      <c r="B95" s="1547"/>
      <c r="C95" s="810" t="s">
        <v>3201</v>
      </c>
      <c r="D95" s="808" t="s">
        <v>3327</v>
      </c>
      <c r="E95" s="807">
        <v>572276</v>
      </c>
      <c r="F95" s="807">
        <v>1101262</v>
      </c>
      <c r="G95" s="808" t="s">
        <v>3294</v>
      </c>
      <c r="H95" s="808" t="s">
        <v>1683</v>
      </c>
      <c r="I95" s="808" t="s">
        <v>1683</v>
      </c>
      <c r="J95" s="809">
        <v>22.7</v>
      </c>
      <c r="K95" s="809">
        <v>22.3</v>
      </c>
      <c r="L95" s="809">
        <v>25.5</v>
      </c>
      <c r="M95" s="809">
        <v>22.6</v>
      </c>
    </row>
    <row r="96" spans="1:13" s="1204" customFormat="1" ht="14.25" customHeight="1" x14ac:dyDescent="0.35">
      <c r="A96" s="1619"/>
      <c r="B96" s="1547"/>
      <c r="C96" s="810" t="s">
        <v>3201</v>
      </c>
      <c r="D96" s="808" t="s">
        <v>3328</v>
      </c>
      <c r="E96" s="807">
        <v>570379</v>
      </c>
      <c r="F96" s="807">
        <v>1083192</v>
      </c>
      <c r="G96" s="810" t="s">
        <v>1676</v>
      </c>
      <c r="H96" s="808" t="s">
        <v>1682</v>
      </c>
      <c r="I96" s="808" t="s">
        <v>3329</v>
      </c>
      <c r="J96" s="809">
        <v>24.1</v>
      </c>
      <c r="K96" s="809">
        <v>22.8</v>
      </c>
      <c r="L96" s="809">
        <v>20.399999999999999</v>
      </c>
      <c r="M96" s="809" t="s">
        <v>3258</v>
      </c>
    </row>
    <row r="97" spans="1:13" s="1204" customFormat="1" ht="14.25" customHeight="1" x14ac:dyDescent="0.35">
      <c r="A97" s="1619"/>
      <c r="B97" s="1547"/>
      <c r="C97" s="810" t="s">
        <v>3201</v>
      </c>
      <c r="D97" s="808" t="s">
        <v>3330</v>
      </c>
      <c r="E97" s="807">
        <v>569987</v>
      </c>
      <c r="F97" s="807">
        <v>1082807</v>
      </c>
      <c r="G97" s="810" t="s">
        <v>1676</v>
      </c>
      <c r="H97" s="808" t="s">
        <v>1682</v>
      </c>
      <c r="I97" s="808" t="s">
        <v>3329</v>
      </c>
      <c r="J97" s="809">
        <v>24.5</v>
      </c>
      <c r="K97" s="809">
        <v>21.7</v>
      </c>
      <c r="L97" s="809">
        <v>21.2</v>
      </c>
      <c r="M97" s="809" t="s">
        <v>3258</v>
      </c>
    </row>
    <row r="98" spans="1:13" s="1204" customFormat="1" ht="14.25" customHeight="1" x14ac:dyDescent="0.35">
      <c r="A98" s="1619"/>
      <c r="B98" s="1623" t="s">
        <v>1619</v>
      </c>
      <c r="C98" s="645" t="s">
        <v>3206</v>
      </c>
      <c r="D98" s="641" t="s">
        <v>3331</v>
      </c>
      <c r="E98" s="644">
        <v>553952.78625700006</v>
      </c>
      <c r="F98" s="644">
        <v>1086598.7197799999</v>
      </c>
      <c r="G98" s="645" t="s">
        <v>1676</v>
      </c>
      <c r="H98" s="641" t="s">
        <v>1682</v>
      </c>
      <c r="I98" s="641" t="s">
        <v>3332</v>
      </c>
      <c r="J98" s="680">
        <v>20.7</v>
      </c>
      <c r="K98" s="680">
        <v>20.3</v>
      </c>
      <c r="L98" s="680">
        <v>21.4</v>
      </c>
      <c r="M98" s="680">
        <v>20.8</v>
      </c>
    </row>
    <row r="99" spans="1:13" s="1204" customFormat="1" ht="14.25" customHeight="1" x14ac:dyDescent="0.35">
      <c r="A99" s="1619"/>
      <c r="B99" s="1624"/>
      <c r="C99" s="645" t="s">
        <v>3206</v>
      </c>
      <c r="D99" s="641" t="s">
        <v>3333</v>
      </c>
      <c r="E99" s="644">
        <v>549561.67938325589</v>
      </c>
      <c r="F99" s="644">
        <v>1104203.6085808857</v>
      </c>
      <c r="G99" s="645" t="s">
        <v>1676</v>
      </c>
      <c r="H99" s="641" t="s">
        <v>1682</v>
      </c>
      <c r="I99" s="641" t="s">
        <v>3334</v>
      </c>
      <c r="J99" s="680">
        <v>24.2</v>
      </c>
      <c r="K99" s="680">
        <v>24.4</v>
      </c>
      <c r="L99" s="680">
        <v>24.4</v>
      </c>
      <c r="M99" s="680">
        <v>24.2</v>
      </c>
    </row>
    <row r="100" spans="1:13" s="1204" customFormat="1" ht="14.25" customHeight="1" x14ac:dyDescent="0.35">
      <c r="A100" s="1619"/>
      <c r="B100" s="1624"/>
      <c r="C100" s="645" t="s">
        <v>3335</v>
      </c>
      <c r="D100" s="641" t="s">
        <v>3336</v>
      </c>
      <c r="E100" s="644">
        <v>561423.24358003505</v>
      </c>
      <c r="F100" s="644">
        <v>1122417.3554679255</v>
      </c>
      <c r="G100" s="641" t="s">
        <v>3294</v>
      </c>
      <c r="H100" s="641" t="s">
        <v>1684</v>
      </c>
      <c r="I100" s="641" t="s">
        <v>1684</v>
      </c>
      <c r="J100" s="680">
        <v>23.1</v>
      </c>
      <c r="K100" s="680">
        <v>22.4</v>
      </c>
      <c r="L100" s="680">
        <v>25.3</v>
      </c>
      <c r="M100" s="680">
        <v>22.8</v>
      </c>
    </row>
    <row r="101" spans="1:13" s="1204" customFormat="1" ht="14.25" customHeight="1" x14ac:dyDescent="0.35">
      <c r="A101" s="1619"/>
      <c r="B101" s="1624"/>
      <c r="C101" s="645" t="s">
        <v>3206</v>
      </c>
      <c r="D101" s="641" t="s">
        <v>3337</v>
      </c>
      <c r="E101" s="644">
        <v>556395</v>
      </c>
      <c r="F101" s="644">
        <v>1116515</v>
      </c>
      <c r="G101" s="641" t="s">
        <v>3294</v>
      </c>
      <c r="H101" s="641" t="s">
        <v>1684</v>
      </c>
      <c r="I101" s="641" t="s">
        <v>3302</v>
      </c>
      <c r="J101" s="680">
        <v>26</v>
      </c>
      <c r="K101" s="680">
        <v>22.3</v>
      </c>
      <c r="L101" s="680">
        <v>22.8</v>
      </c>
      <c r="M101" s="680" t="s">
        <v>3258</v>
      </c>
    </row>
    <row r="102" spans="1:13" s="1204" customFormat="1" ht="14.25" customHeight="1" x14ac:dyDescent="0.35">
      <c r="A102" s="1619"/>
      <c r="B102" s="1624"/>
      <c r="C102" s="645" t="s">
        <v>3206</v>
      </c>
      <c r="D102" s="641" t="s">
        <v>3338</v>
      </c>
      <c r="E102" s="644">
        <v>559157</v>
      </c>
      <c r="F102" s="644">
        <v>1118911</v>
      </c>
      <c r="G102" s="641" t="s">
        <v>3294</v>
      </c>
      <c r="H102" s="641" t="s">
        <v>1684</v>
      </c>
      <c r="I102" s="641" t="s">
        <v>3302</v>
      </c>
      <c r="J102" s="680">
        <v>27.5</v>
      </c>
      <c r="K102" s="680">
        <v>23.7</v>
      </c>
      <c r="L102" s="680">
        <v>23.7</v>
      </c>
      <c r="M102" s="680">
        <v>24.1</v>
      </c>
    </row>
    <row r="103" spans="1:13" s="1204" customFormat="1" ht="14.25" customHeight="1" x14ac:dyDescent="0.35">
      <c r="A103" s="1619"/>
      <c r="B103" s="1624"/>
      <c r="C103" s="645" t="s">
        <v>3206</v>
      </c>
      <c r="D103" s="641" t="s">
        <v>3339</v>
      </c>
      <c r="E103" s="644">
        <v>573103</v>
      </c>
      <c r="F103" s="644">
        <v>1128204</v>
      </c>
      <c r="G103" s="641" t="s">
        <v>3294</v>
      </c>
      <c r="H103" s="641" t="s">
        <v>1684</v>
      </c>
      <c r="I103" s="641" t="s">
        <v>3302</v>
      </c>
      <c r="J103" s="680">
        <v>27.4</v>
      </c>
      <c r="K103" s="680">
        <v>24.5</v>
      </c>
      <c r="L103" s="680">
        <v>25.2</v>
      </c>
      <c r="M103" s="680">
        <v>22.8</v>
      </c>
    </row>
    <row r="104" spans="1:13" s="1204" customFormat="1" ht="14.25" customHeight="1" x14ac:dyDescent="0.35">
      <c r="A104" s="1619"/>
      <c r="B104" s="1624"/>
      <c r="C104" s="645" t="s">
        <v>3206</v>
      </c>
      <c r="D104" s="641" t="s">
        <v>3340</v>
      </c>
      <c r="E104" s="644">
        <v>573104</v>
      </c>
      <c r="F104" s="644">
        <v>1128204</v>
      </c>
      <c r="G104" s="641" t="s">
        <v>3294</v>
      </c>
      <c r="H104" s="641" t="s">
        <v>1684</v>
      </c>
      <c r="I104" s="641" t="s">
        <v>3302</v>
      </c>
      <c r="J104" s="680" t="s">
        <v>3258</v>
      </c>
      <c r="K104" s="680" t="s">
        <v>3258</v>
      </c>
      <c r="L104" s="680" t="s">
        <v>3258</v>
      </c>
      <c r="M104" s="680">
        <v>21.8</v>
      </c>
    </row>
    <row r="105" spans="1:13" s="1204" customFormat="1" ht="14.25" customHeight="1" x14ac:dyDescent="0.35">
      <c r="A105" s="1619"/>
      <c r="B105" s="1566" t="s">
        <v>3341</v>
      </c>
      <c r="C105" s="1222" t="s">
        <v>3216</v>
      </c>
      <c r="D105" s="815" t="s">
        <v>3342</v>
      </c>
      <c r="E105" s="814">
        <v>600425.51656381693</v>
      </c>
      <c r="F105" s="814">
        <v>1096342.995986542</v>
      </c>
      <c r="G105" s="815" t="s">
        <v>3294</v>
      </c>
      <c r="H105" s="815" t="s">
        <v>3294</v>
      </c>
      <c r="I105" s="815" t="s">
        <v>3312</v>
      </c>
      <c r="J105" s="816">
        <v>26.3</v>
      </c>
      <c r="K105" s="816">
        <v>31</v>
      </c>
      <c r="L105" s="816">
        <v>30.9</v>
      </c>
      <c r="M105" s="816">
        <v>28.9</v>
      </c>
    </row>
    <row r="106" spans="1:13" s="1204" customFormat="1" ht="14.25" customHeight="1" x14ac:dyDescent="0.35">
      <c r="A106" s="1619"/>
      <c r="B106" s="1547"/>
      <c r="C106" s="1222" t="s">
        <v>3216</v>
      </c>
      <c r="D106" s="815" t="s">
        <v>3343</v>
      </c>
      <c r="E106" s="814">
        <v>607646.82591882814</v>
      </c>
      <c r="F106" s="814">
        <v>1096504.2731407266</v>
      </c>
      <c r="G106" s="815" t="s">
        <v>3294</v>
      </c>
      <c r="H106" s="815" t="s">
        <v>3294</v>
      </c>
      <c r="I106" s="815" t="s">
        <v>3312</v>
      </c>
      <c r="J106" s="816">
        <v>24.5</v>
      </c>
      <c r="K106" s="816">
        <v>24.1</v>
      </c>
      <c r="L106" s="816">
        <v>23.8</v>
      </c>
      <c r="M106" s="816">
        <v>24.7</v>
      </c>
    </row>
    <row r="107" spans="1:13" s="1204" customFormat="1" ht="14.25" customHeight="1" x14ac:dyDescent="0.35">
      <c r="A107" s="1619"/>
      <c r="B107" s="1623" t="s">
        <v>3344</v>
      </c>
      <c r="C107" s="645" t="s">
        <v>3345</v>
      </c>
      <c r="D107" s="641" t="s">
        <v>3346</v>
      </c>
      <c r="E107" s="644">
        <v>592527.17399299995</v>
      </c>
      <c r="F107" s="644">
        <v>1075888.68053</v>
      </c>
      <c r="G107" s="645" t="s">
        <v>3294</v>
      </c>
      <c r="H107" s="641" t="s">
        <v>3294</v>
      </c>
      <c r="I107" s="641" t="s">
        <v>3347</v>
      </c>
      <c r="J107" s="680">
        <v>25.2</v>
      </c>
      <c r="K107" s="680">
        <v>25.2</v>
      </c>
      <c r="L107" s="680">
        <v>25.8</v>
      </c>
      <c r="M107" s="680">
        <v>27.8</v>
      </c>
    </row>
    <row r="108" spans="1:13" s="1204" customFormat="1" ht="14.25" customHeight="1" x14ac:dyDescent="0.35">
      <c r="A108" s="1619"/>
      <c r="B108" s="1624"/>
      <c r="C108" s="645" t="s">
        <v>3348</v>
      </c>
      <c r="D108" s="641" t="s">
        <v>3349</v>
      </c>
      <c r="E108" s="644">
        <v>597935.684289</v>
      </c>
      <c r="F108" s="644">
        <v>1075672.9735900001</v>
      </c>
      <c r="G108" s="645" t="s">
        <v>3294</v>
      </c>
      <c r="H108" s="641" t="s">
        <v>3294</v>
      </c>
      <c r="I108" s="641" t="s">
        <v>3347</v>
      </c>
      <c r="J108" s="680">
        <v>24.1</v>
      </c>
      <c r="K108" s="680">
        <v>22.2</v>
      </c>
      <c r="L108" s="680">
        <v>22.9</v>
      </c>
      <c r="M108" s="680">
        <v>24.9</v>
      </c>
    </row>
    <row r="109" spans="1:13" s="1204" customFormat="1" ht="14.25" customHeight="1" x14ac:dyDescent="0.35">
      <c r="A109" s="1619"/>
      <c r="B109" s="1624"/>
      <c r="C109" s="645" t="s">
        <v>3348</v>
      </c>
      <c r="D109" s="641" t="s">
        <v>3350</v>
      </c>
      <c r="E109" s="644">
        <v>615149.50571000006</v>
      </c>
      <c r="F109" s="644">
        <v>1078051.2324600001</v>
      </c>
      <c r="G109" s="645" t="s">
        <v>3294</v>
      </c>
      <c r="H109" s="641" t="s">
        <v>3294</v>
      </c>
      <c r="I109" s="641" t="s">
        <v>3347</v>
      </c>
      <c r="J109" s="680">
        <v>26.3</v>
      </c>
      <c r="K109" s="680">
        <v>23.3</v>
      </c>
      <c r="L109" s="680">
        <v>25.6</v>
      </c>
      <c r="M109" s="680">
        <v>27.5</v>
      </c>
    </row>
    <row r="110" spans="1:13" s="1204" customFormat="1" ht="14.25" customHeight="1" x14ac:dyDescent="0.35">
      <c r="A110" s="1619"/>
      <c r="B110" s="1624"/>
      <c r="C110" s="645" t="s">
        <v>3348</v>
      </c>
      <c r="D110" s="641" t="s">
        <v>3351</v>
      </c>
      <c r="E110" s="644">
        <v>619158.21645099996</v>
      </c>
      <c r="F110" s="644">
        <v>1082458.2407500001</v>
      </c>
      <c r="G110" s="645" t="s">
        <v>3294</v>
      </c>
      <c r="H110" s="641" t="s">
        <v>3294</v>
      </c>
      <c r="I110" s="641" t="s">
        <v>3347</v>
      </c>
      <c r="J110" s="680">
        <v>30.1</v>
      </c>
      <c r="K110" s="680">
        <v>26</v>
      </c>
      <c r="L110" s="680">
        <v>24.8</v>
      </c>
      <c r="M110" s="680">
        <v>29</v>
      </c>
    </row>
    <row r="111" spans="1:13" s="1204" customFormat="1" ht="14.25" customHeight="1" x14ac:dyDescent="0.35">
      <c r="A111" s="1619"/>
      <c r="B111" s="1564" t="s">
        <v>1665</v>
      </c>
      <c r="C111" s="792" t="s">
        <v>3162</v>
      </c>
      <c r="D111" s="793" t="s">
        <v>3352</v>
      </c>
      <c r="E111" s="791">
        <v>624974.12809500005</v>
      </c>
      <c r="F111" s="791">
        <v>1062379.17001</v>
      </c>
      <c r="G111" s="793" t="s">
        <v>3294</v>
      </c>
      <c r="H111" s="793" t="s">
        <v>3353</v>
      </c>
      <c r="I111" s="793" t="s">
        <v>3354</v>
      </c>
      <c r="J111" s="795">
        <v>27.2</v>
      </c>
      <c r="K111" s="795">
        <v>24.7</v>
      </c>
      <c r="L111" s="795">
        <v>22.7</v>
      </c>
      <c r="M111" s="795">
        <v>23.3</v>
      </c>
    </row>
    <row r="112" spans="1:13" s="1204" customFormat="1" ht="14.25" customHeight="1" x14ac:dyDescent="0.35">
      <c r="A112" s="1619"/>
      <c r="B112" s="1547"/>
      <c r="C112" s="792" t="s">
        <v>3162</v>
      </c>
      <c r="D112" s="793" t="s">
        <v>3355</v>
      </c>
      <c r="E112" s="791">
        <v>624971.39812400006</v>
      </c>
      <c r="F112" s="791">
        <v>1060351.15711</v>
      </c>
      <c r="G112" s="793" t="s">
        <v>3294</v>
      </c>
      <c r="H112" s="793" t="s">
        <v>3353</v>
      </c>
      <c r="I112" s="793" t="s">
        <v>3354</v>
      </c>
      <c r="J112" s="795">
        <v>26.9</v>
      </c>
      <c r="K112" s="795">
        <v>24.5</v>
      </c>
      <c r="L112" s="795">
        <v>22.6</v>
      </c>
      <c r="M112" s="795">
        <v>25.6</v>
      </c>
    </row>
    <row r="113" spans="1:13" s="1204" customFormat="1" ht="14.25" customHeight="1" x14ac:dyDescent="0.35">
      <c r="A113" s="1619"/>
      <c r="B113" s="1547"/>
      <c r="C113" s="792" t="s">
        <v>3162</v>
      </c>
      <c r="D113" s="793" t="s">
        <v>3356</v>
      </c>
      <c r="E113" s="791">
        <v>652225.83105200005</v>
      </c>
      <c r="F113" s="791">
        <v>1050611.6472499999</v>
      </c>
      <c r="G113" s="793" t="s">
        <v>3294</v>
      </c>
      <c r="H113" s="793" t="s">
        <v>3353</v>
      </c>
      <c r="I113" s="793" t="s">
        <v>1665</v>
      </c>
      <c r="J113" s="795">
        <v>28.4</v>
      </c>
      <c r="K113" s="795">
        <v>26.4</v>
      </c>
      <c r="L113" s="795">
        <v>23.8</v>
      </c>
      <c r="M113" s="795">
        <v>27.8</v>
      </c>
    </row>
    <row r="114" spans="1:13" s="1204" customFormat="1" ht="14.25" customHeight="1" x14ac:dyDescent="0.35">
      <c r="A114" s="1619"/>
      <c r="B114" s="1623" t="s">
        <v>3357</v>
      </c>
      <c r="C114" s="645" t="s">
        <v>3203</v>
      </c>
      <c r="D114" s="641" t="s">
        <v>3358</v>
      </c>
      <c r="E114" s="644">
        <v>520825.42225943832</v>
      </c>
      <c r="F114" s="644">
        <v>1130420.8807922739</v>
      </c>
      <c r="G114" s="641" t="s">
        <v>3294</v>
      </c>
      <c r="H114" s="641" t="s">
        <v>3359</v>
      </c>
      <c r="I114" s="641" t="s">
        <v>3360</v>
      </c>
      <c r="J114" s="680">
        <v>27.1</v>
      </c>
      <c r="K114" s="680">
        <v>27.7</v>
      </c>
      <c r="L114" s="680">
        <v>26.1</v>
      </c>
      <c r="M114" s="680">
        <v>25.3</v>
      </c>
    </row>
    <row r="115" spans="1:13" s="1204" customFormat="1" ht="14.25" customHeight="1" x14ac:dyDescent="0.35">
      <c r="A115" s="1619"/>
      <c r="B115" s="1624"/>
      <c r="C115" s="645" t="s">
        <v>3203</v>
      </c>
      <c r="D115" s="641" t="s">
        <v>3361</v>
      </c>
      <c r="E115" s="644">
        <v>521255.62175536982</v>
      </c>
      <c r="F115" s="644">
        <v>1128763.54850037</v>
      </c>
      <c r="G115" s="641" t="s">
        <v>3294</v>
      </c>
      <c r="H115" s="641" t="s">
        <v>3359</v>
      </c>
      <c r="I115" s="641" t="s">
        <v>3360</v>
      </c>
      <c r="J115" s="680">
        <v>26</v>
      </c>
      <c r="K115" s="680">
        <v>24.3</v>
      </c>
      <c r="L115" s="680" t="s">
        <v>3258</v>
      </c>
      <c r="M115" s="680">
        <v>25.5</v>
      </c>
    </row>
    <row r="116" spans="1:13" s="1204" customFormat="1" ht="14.25" customHeight="1" x14ac:dyDescent="0.35">
      <c r="A116" s="1619"/>
      <c r="B116" s="1624"/>
      <c r="C116" s="645" t="s">
        <v>3203</v>
      </c>
      <c r="D116" s="641" t="s">
        <v>3362</v>
      </c>
      <c r="E116" s="644">
        <v>523998.05564395263</v>
      </c>
      <c r="F116" s="644">
        <v>1137805.9637596633</v>
      </c>
      <c r="G116" s="641" t="s">
        <v>3294</v>
      </c>
      <c r="H116" s="641" t="s">
        <v>3359</v>
      </c>
      <c r="I116" s="641" t="s">
        <v>3363</v>
      </c>
      <c r="J116" s="680">
        <v>26.2</v>
      </c>
      <c r="K116" s="680">
        <v>25.6</v>
      </c>
      <c r="L116" s="680">
        <v>24.9</v>
      </c>
      <c r="M116" s="680">
        <v>26.6</v>
      </c>
    </row>
    <row r="117" spans="1:13" s="1204" customFormat="1" ht="14.25" customHeight="1" x14ac:dyDescent="0.35">
      <c r="A117" s="1619"/>
      <c r="B117" s="1624"/>
      <c r="C117" s="645" t="s">
        <v>3203</v>
      </c>
      <c r="D117" s="641" t="s">
        <v>3364</v>
      </c>
      <c r="E117" s="644">
        <v>534432.40908333356</v>
      </c>
      <c r="F117" s="644">
        <v>1147242.2668981161</v>
      </c>
      <c r="G117" s="641" t="s">
        <v>3294</v>
      </c>
      <c r="H117" s="641" t="s">
        <v>3359</v>
      </c>
      <c r="I117" s="641" t="s">
        <v>3365</v>
      </c>
      <c r="J117" s="680">
        <v>27</v>
      </c>
      <c r="K117" s="680">
        <v>28.2</v>
      </c>
      <c r="L117" s="680">
        <v>25.5</v>
      </c>
      <c r="M117" s="680">
        <v>26.4</v>
      </c>
    </row>
    <row r="118" spans="1:13" s="1204" customFormat="1" ht="14.25" customHeight="1" x14ac:dyDescent="0.35">
      <c r="A118" s="1619"/>
      <c r="B118" s="1625"/>
      <c r="C118" s="681" t="s">
        <v>3203</v>
      </c>
      <c r="D118" s="647" t="s">
        <v>3366</v>
      </c>
      <c r="E118" s="646">
        <v>536063.47043958877</v>
      </c>
      <c r="F118" s="646">
        <v>1149276.4199238133</v>
      </c>
      <c r="G118" s="647" t="s">
        <v>3294</v>
      </c>
      <c r="H118" s="647" t="s">
        <v>3359</v>
      </c>
      <c r="I118" s="647" t="s">
        <v>3365</v>
      </c>
      <c r="J118" s="682">
        <v>26.6</v>
      </c>
      <c r="K118" s="682">
        <v>26.4</v>
      </c>
      <c r="L118" s="682">
        <v>24.8</v>
      </c>
      <c r="M118" s="682">
        <v>26.6</v>
      </c>
    </row>
    <row r="119" spans="1:13" s="1204" customFormat="1" ht="14.25" customHeight="1" x14ac:dyDescent="0.35">
      <c r="A119" s="13"/>
      <c r="B119" s="1552" t="s">
        <v>3591</v>
      </c>
      <c r="C119" s="1552"/>
      <c r="D119" s="1552"/>
      <c r="E119" s="1552"/>
      <c r="F119" s="1552"/>
      <c r="G119" s="1552"/>
      <c r="H119" s="1552"/>
      <c r="I119" s="1552"/>
      <c r="J119" s="1552"/>
      <c r="K119" s="1552"/>
      <c r="L119" s="1552"/>
      <c r="M119" s="1552"/>
    </row>
    <row r="120" spans="1:13" s="1204" customFormat="1" ht="14.25" customHeight="1" x14ac:dyDescent="0.35">
      <c r="A120" s="13"/>
      <c r="B120" s="768"/>
      <c r="C120" s="1553" t="s">
        <v>104</v>
      </c>
      <c r="D120" s="1553" t="s">
        <v>105</v>
      </c>
      <c r="E120" s="1555" t="s">
        <v>3256</v>
      </c>
      <c r="F120" s="1555"/>
      <c r="G120" s="1555"/>
      <c r="H120" s="1555"/>
      <c r="I120" s="1555"/>
      <c r="J120" s="1555" t="s">
        <v>3481</v>
      </c>
      <c r="K120" s="1555"/>
      <c r="L120" s="1555"/>
      <c r="M120" s="1555"/>
    </row>
    <row r="121" spans="1:13" s="1204" customFormat="1" ht="14.25" customHeight="1" x14ac:dyDescent="0.35">
      <c r="A121" s="749"/>
      <c r="B121" s="1556" t="s">
        <v>113</v>
      </c>
      <c r="C121" s="1553"/>
      <c r="D121" s="1553"/>
      <c r="E121" s="1202" t="s">
        <v>114</v>
      </c>
      <c r="F121" s="1202" t="s">
        <v>115</v>
      </c>
      <c r="G121" s="1558" t="s">
        <v>39</v>
      </c>
      <c r="H121" s="1558" t="s">
        <v>64</v>
      </c>
      <c r="I121" s="1558" t="s">
        <v>116</v>
      </c>
      <c r="J121" s="1202" t="s">
        <v>3482</v>
      </c>
      <c r="K121" s="1202" t="s">
        <v>3482</v>
      </c>
      <c r="L121" s="1202" t="s">
        <v>3482</v>
      </c>
      <c r="M121" s="1202" t="s">
        <v>3482</v>
      </c>
    </row>
    <row r="122" spans="1:13" s="1204" customFormat="1" ht="14.25" customHeight="1" x14ac:dyDescent="0.35">
      <c r="A122" s="13"/>
      <c r="B122" s="1557"/>
      <c r="C122" s="1554"/>
      <c r="D122" s="1554"/>
      <c r="E122" s="1207" t="s">
        <v>134</v>
      </c>
      <c r="F122" s="1207" t="s">
        <v>134</v>
      </c>
      <c r="G122" s="1554"/>
      <c r="H122" s="1554"/>
      <c r="I122" s="1554"/>
      <c r="J122" s="1200" t="s">
        <v>3367</v>
      </c>
      <c r="K122" s="1200" t="s">
        <v>3368</v>
      </c>
      <c r="L122" s="1200" t="s">
        <v>3369</v>
      </c>
      <c r="M122" s="1200" t="s">
        <v>3370</v>
      </c>
    </row>
    <row r="123" spans="1:13" s="1204" customFormat="1" ht="14.25" customHeight="1" x14ac:dyDescent="0.35">
      <c r="A123" s="1612" t="s">
        <v>3371</v>
      </c>
      <c r="B123" s="1543" t="s">
        <v>3372</v>
      </c>
      <c r="C123" s="821" t="s">
        <v>3373</v>
      </c>
      <c r="D123" s="802" t="s">
        <v>3374</v>
      </c>
      <c r="E123" s="801">
        <v>349842</v>
      </c>
      <c r="F123" s="801">
        <v>1117119</v>
      </c>
      <c r="G123" s="821" t="s">
        <v>3375</v>
      </c>
      <c r="H123" s="802" t="s">
        <v>3376</v>
      </c>
      <c r="I123" s="802" t="s">
        <v>3377</v>
      </c>
      <c r="J123" s="803">
        <v>28.1</v>
      </c>
      <c r="K123" s="803">
        <v>26.6</v>
      </c>
      <c r="L123" s="803">
        <v>30.5</v>
      </c>
      <c r="M123" s="803">
        <v>27.5</v>
      </c>
    </row>
    <row r="124" spans="1:13" s="1204" customFormat="1" ht="14.25" customHeight="1" x14ac:dyDescent="0.35">
      <c r="A124" s="1619"/>
      <c r="B124" s="1547"/>
      <c r="C124" s="821" t="s">
        <v>3373</v>
      </c>
      <c r="D124" s="802" t="s">
        <v>3378</v>
      </c>
      <c r="E124" s="801">
        <v>355309</v>
      </c>
      <c r="F124" s="801">
        <v>1113777</v>
      </c>
      <c r="G124" s="821" t="s">
        <v>3375</v>
      </c>
      <c r="H124" s="802" t="s">
        <v>3376</v>
      </c>
      <c r="I124" s="802" t="s">
        <v>3377</v>
      </c>
      <c r="J124" s="803">
        <v>29.5</v>
      </c>
      <c r="K124" s="803">
        <v>27.4</v>
      </c>
      <c r="L124" s="803">
        <v>29.9</v>
      </c>
      <c r="M124" s="803">
        <v>29.1</v>
      </c>
    </row>
    <row r="125" spans="1:13" s="1204" customFormat="1" ht="14.25" customHeight="1" x14ac:dyDescent="0.35">
      <c r="A125" s="1619"/>
      <c r="B125" s="1547"/>
      <c r="C125" s="821" t="s">
        <v>3373</v>
      </c>
      <c r="D125" s="802" t="s">
        <v>3379</v>
      </c>
      <c r="E125" s="801">
        <v>365172</v>
      </c>
      <c r="F125" s="801">
        <v>1112633</v>
      </c>
      <c r="G125" s="821" t="s">
        <v>3375</v>
      </c>
      <c r="H125" s="802" t="s">
        <v>3376</v>
      </c>
      <c r="I125" s="802" t="s">
        <v>3376</v>
      </c>
      <c r="J125" s="803">
        <v>27.9</v>
      </c>
      <c r="K125" s="803">
        <v>28.9</v>
      </c>
      <c r="L125" s="803">
        <v>25.2</v>
      </c>
      <c r="M125" s="803">
        <v>31.8</v>
      </c>
    </row>
    <row r="126" spans="1:13" s="1204" customFormat="1" ht="14.25" customHeight="1" x14ac:dyDescent="0.35">
      <c r="A126" s="1619"/>
      <c r="B126" s="1547"/>
      <c r="C126" s="821" t="s">
        <v>3380</v>
      </c>
      <c r="D126" s="802" t="s">
        <v>3381</v>
      </c>
      <c r="E126" s="801">
        <v>317976</v>
      </c>
      <c r="F126" s="801">
        <v>1102883</v>
      </c>
      <c r="G126" s="821" t="s">
        <v>3375</v>
      </c>
      <c r="H126" s="802" t="s">
        <v>3376</v>
      </c>
      <c r="I126" s="802" t="s">
        <v>3380</v>
      </c>
      <c r="J126" s="803">
        <v>26.9</v>
      </c>
      <c r="K126" s="803">
        <v>26.3</v>
      </c>
      <c r="L126" s="803">
        <v>28.3</v>
      </c>
      <c r="M126" s="803">
        <v>30.9</v>
      </c>
    </row>
    <row r="127" spans="1:13" s="1204" customFormat="1" ht="14.25" customHeight="1" x14ac:dyDescent="0.35">
      <c r="A127" s="1619"/>
      <c r="B127" s="1547"/>
      <c r="C127" s="821" t="s">
        <v>3382</v>
      </c>
      <c r="D127" s="802" t="s">
        <v>3383</v>
      </c>
      <c r="E127" s="801">
        <v>331169</v>
      </c>
      <c r="F127" s="801">
        <v>1109457</v>
      </c>
      <c r="G127" s="821" t="s">
        <v>3375</v>
      </c>
      <c r="H127" s="802" t="s">
        <v>3376</v>
      </c>
      <c r="I127" s="802" t="s">
        <v>3380</v>
      </c>
      <c r="J127" s="803">
        <v>26.9</v>
      </c>
      <c r="K127" s="803">
        <v>27.5</v>
      </c>
      <c r="L127" s="803">
        <v>31.5</v>
      </c>
      <c r="M127" s="803">
        <v>33.200000000000003</v>
      </c>
    </row>
    <row r="128" spans="1:13" s="1204" customFormat="1" ht="14.25" customHeight="1" x14ac:dyDescent="0.35">
      <c r="A128" s="1619"/>
      <c r="B128" s="1547"/>
      <c r="C128" s="821" t="s">
        <v>3384</v>
      </c>
      <c r="D128" s="802" t="s">
        <v>3385</v>
      </c>
      <c r="E128" s="801">
        <v>367100</v>
      </c>
      <c r="F128" s="801">
        <v>1077698</v>
      </c>
      <c r="G128" s="821" t="s">
        <v>3375</v>
      </c>
      <c r="H128" s="802" t="s">
        <v>3386</v>
      </c>
      <c r="I128" s="802" t="s">
        <v>1653</v>
      </c>
      <c r="J128" s="803">
        <v>27.9</v>
      </c>
      <c r="K128" s="803">
        <v>27.7</v>
      </c>
      <c r="L128" s="803">
        <v>29.6</v>
      </c>
      <c r="M128" s="803">
        <v>33</v>
      </c>
    </row>
    <row r="129" spans="1:13" s="1204" customFormat="1" ht="14.25" customHeight="1" x14ac:dyDescent="0.35">
      <c r="A129" s="1619"/>
      <c r="B129" s="1547"/>
      <c r="C129" s="821" t="s">
        <v>3387</v>
      </c>
      <c r="D129" s="802" t="s">
        <v>3388</v>
      </c>
      <c r="E129" s="801">
        <v>369901</v>
      </c>
      <c r="F129" s="801">
        <v>1088599</v>
      </c>
      <c r="G129" s="821" t="s">
        <v>38</v>
      </c>
      <c r="H129" s="821" t="s">
        <v>38</v>
      </c>
      <c r="I129" s="802" t="s">
        <v>1658</v>
      </c>
      <c r="J129" s="803">
        <v>27.8</v>
      </c>
      <c r="K129" s="803">
        <v>26.8</v>
      </c>
      <c r="L129" s="803">
        <v>27.9</v>
      </c>
      <c r="M129" s="803">
        <v>31.5</v>
      </c>
    </row>
    <row r="130" spans="1:13" s="1204" customFormat="1" ht="14.25" customHeight="1" x14ac:dyDescent="0.35">
      <c r="A130" s="1619"/>
      <c r="B130" s="1547"/>
      <c r="C130" s="821" t="s">
        <v>3389</v>
      </c>
      <c r="D130" s="802" t="s">
        <v>3390</v>
      </c>
      <c r="E130" s="801">
        <v>369108</v>
      </c>
      <c r="F130" s="801">
        <v>1075466</v>
      </c>
      <c r="G130" s="821" t="s">
        <v>38</v>
      </c>
      <c r="H130" s="821" t="s">
        <v>38</v>
      </c>
      <c r="I130" s="802" t="s">
        <v>1657</v>
      </c>
      <c r="J130" s="803">
        <v>28.5</v>
      </c>
      <c r="K130" s="803">
        <v>28.7</v>
      </c>
      <c r="L130" s="803">
        <v>28.8</v>
      </c>
      <c r="M130" s="803">
        <v>32.5</v>
      </c>
    </row>
    <row r="131" spans="1:13" s="1204" customFormat="1" ht="14.25" customHeight="1" x14ac:dyDescent="0.35">
      <c r="A131" s="1619"/>
      <c r="B131" s="1547"/>
      <c r="C131" s="821" t="s">
        <v>3389</v>
      </c>
      <c r="D131" s="802" t="s">
        <v>3391</v>
      </c>
      <c r="E131" s="801">
        <v>377981</v>
      </c>
      <c r="F131" s="801">
        <v>1077549</v>
      </c>
      <c r="G131" s="821" t="s">
        <v>38</v>
      </c>
      <c r="H131" s="821" t="s">
        <v>38</v>
      </c>
      <c r="I131" s="802" t="s">
        <v>1657</v>
      </c>
      <c r="J131" s="803">
        <v>29.4</v>
      </c>
      <c r="K131" s="803">
        <v>27.8</v>
      </c>
      <c r="L131" s="803">
        <v>30.1</v>
      </c>
      <c r="M131" s="803">
        <v>36.1</v>
      </c>
    </row>
    <row r="132" spans="1:13" s="1204" customFormat="1" ht="14.25" customHeight="1" x14ac:dyDescent="0.35">
      <c r="A132" s="1619"/>
      <c r="B132" s="1560" t="s">
        <v>1640</v>
      </c>
      <c r="C132" s="811" t="s">
        <v>3392</v>
      </c>
      <c r="D132" s="798" t="s">
        <v>3393</v>
      </c>
      <c r="E132" s="804">
        <v>331594</v>
      </c>
      <c r="F132" s="804">
        <v>1196861</v>
      </c>
      <c r="G132" s="811" t="s">
        <v>3375</v>
      </c>
      <c r="H132" s="811" t="s">
        <v>3394</v>
      </c>
      <c r="I132" s="811" t="s">
        <v>3394</v>
      </c>
      <c r="J132" s="680">
        <v>27.5</v>
      </c>
      <c r="K132" s="680">
        <v>25.2</v>
      </c>
      <c r="L132" s="680">
        <v>25.9</v>
      </c>
      <c r="M132" s="680">
        <v>30</v>
      </c>
    </row>
    <row r="133" spans="1:13" s="1204" customFormat="1" ht="14.25" customHeight="1" x14ac:dyDescent="0.35">
      <c r="A133" s="1619"/>
      <c r="B133" s="1561"/>
      <c r="C133" s="811" t="s">
        <v>3395</v>
      </c>
      <c r="D133" s="798" t="s">
        <v>3396</v>
      </c>
      <c r="E133" s="804">
        <v>341394</v>
      </c>
      <c r="F133" s="804">
        <v>1198407</v>
      </c>
      <c r="G133" s="811" t="s">
        <v>3375</v>
      </c>
      <c r="H133" s="811" t="s">
        <v>3394</v>
      </c>
      <c r="I133" s="811" t="s">
        <v>3394</v>
      </c>
      <c r="J133" s="680">
        <v>26.5</v>
      </c>
      <c r="K133" s="680">
        <v>24.3</v>
      </c>
      <c r="L133" s="680">
        <v>23.2</v>
      </c>
      <c r="M133" s="680">
        <v>25.6</v>
      </c>
    </row>
    <row r="134" spans="1:13" s="1204" customFormat="1" ht="14.25" customHeight="1" x14ac:dyDescent="0.35">
      <c r="A134" s="1619"/>
      <c r="B134" s="1561"/>
      <c r="C134" s="811" t="s">
        <v>3397</v>
      </c>
      <c r="D134" s="798" t="s">
        <v>3398</v>
      </c>
      <c r="E134" s="804">
        <v>329305</v>
      </c>
      <c r="F134" s="804">
        <v>1176957</v>
      </c>
      <c r="G134" s="811" t="s">
        <v>3375</v>
      </c>
      <c r="H134" s="811" t="s">
        <v>3394</v>
      </c>
      <c r="I134" s="811" t="s">
        <v>3394</v>
      </c>
      <c r="J134" s="680">
        <v>26.5</v>
      </c>
      <c r="K134" s="680">
        <v>26.9</v>
      </c>
      <c r="L134" s="680">
        <v>25.6</v>
      </c>
      <c r="M134" s="680">
        <v>31</v>
      </c>
    </row>
    <row r="135" spans="1:13" s="1204" customFormat="1" ht="14.25" customHeight="1" x14ac:dyDescent="0.35">
      <c r="A135" s="1619"/>
      <c r="B135" s="1561"/>
      <c r="C135" s="811" t="s">
        <v>3394</v>
      </c>
      <c r="D135" s="798" t="s">
        <v>3399</v>
      </c>
      <c r="E135" s="798">
        <v>344627</v>
      </c>
      <c r="F135" s="798">
        <v>1176883</v>
      </c>
      <c r="G135" s="811" t="s">
        <v>3375</v>
      </c>
      <c r="H135" s="811" t="s">
        <v>3394</v>
      </c>
      <c r="I135" s="811" t="s">
        <v>3394</v>
      </c>
      <c r="J135" s="680">
        <v>25.9</v>
      </c>
      <c r="K135" s="680">
        <v>26.3</v>
      </c>
      <c r="L135" s="680">
        <v>24.1</v>
      </c>
      <c r="M135" s="680">
        <v>26</v>
      </c>
    </row>
    <row r="136" spans="1:13" s="1204" customFormat="1" ht="14.25" customHeight="1" x14ac:dyDescent="0.35">
      <c r="A136" s="1619"/>
      <c r="B136" s="1561"/>
      <c r="C136" s="811" t="s">
        <v>1640</v>
      </c>
      <c r="D136" s="798" t="s">
        <v>3400</v>
      </c>
      <c r="E136" s="798">
        <v>328127</v>
      </c>
      <c r="F136" s="798">
        <v>1160366</v>
      </c>
      <c r="G136" s="811" t="s">
        <v>3375</v>
      </c>
      <c r="H136" s="811" t="s">
        <v>3401</v>
      </c>
      <c r="I136" s="811" t="s">
        <v>3402</v>
      </c>
      <c r="J136" s="680">
        <v>30.8</v>
      </c>
      <c r="K136" s="680">
        <v>26</v>
      </c>
      <c r="L136" s="680">
        <v>27.6</v>
      </c>
      <c r="M136" s="680">
        <v>30.7</v>
      </c>
    </row>
    <row r="137" spans="1:13" s="1204" customFormat="1" ht="14.25" customHeight="1" x14ac:dyDescent="0.35">
      <c r="A137" s="1619"/>
      <c r="B137" s="1561"/>
      <c r="C137" s="811" t="s">
        <v>1640</v>
      </c>
      <c r="D137" s="798" t="s">
        <v>3403</v>
      </c>
      <c r="E137" s="798">
        <v>331385</v>
      </c>
      <c r="F137" s="798">
        <v>1154818</v>
      </c>
      <c r="G137" s="811" t="s">
        <v>3375</v>
      </c>
      <c r="H137" s="811" t="s">
        <v>3401</v>
      </c>
      <c r="I137" s="811" t="s">
        <v>3402</v>
      </c>
      <c r="J137" s="680">
        <v>30.9</v>
      </c>
      <c r="K137" s="680">
        <v>27</v>
      </c>
      <c r="L137" s="680">
        <v>28.1</v>
      </c>
      <c r="M137" s="680">
        <v>30.9</v>
      </c>
    </row>
    <row r="138" spans="1:13" s="1204" customFormat="1" ht="14.25" customHeight="1" x14ac:dyDescent="0.35">
      <c r="A138" s="1619"/>
      <c r="B138" s="1561"/>
      <c r="C138" s="811" t="s">
        <v>1640</v>
      </c>
      <c r="D138" s="798" t="s">
        <v>3404</v>
      </c>
      <c r="E138" s="798">
        <v>346688</v>
      </c>
      <c r="F138" s="798">
        <v>1148109</v>
      </c>
      <c r="G138" s="811" t="s">
        <v>3375</v>
      </c>
      <c r="H138" s="798" t="s">
        <v>3405</v>
      </c>
      <c r="I138" s="798" t="s">
        <v>3406</v>
      </c>
      <c r="J138" s="680">
        <v>30.9</v>
      </c>
      <c r="K138" s="680">
        <v>26.5</v>
      </c>
      <c r="L138" s="680">
        <v>30.4</v>
      </c>
      <c r="M138" s="680">
        <v>27.8</v>
      </c>
    </row>
    <row r="139" spans="1:13" s="1204" customFormat="1" ht="14.25" customHeight="1" x14ac:dyDescent="0.35">
      <c r="A139" s="1619"/>
      <c r="B139" s="1561"/>
      <c r="C139" s="811" t="s">
        <v>3406</v>
      </c>
      <c r="D139" s="798" t="s">
        <v>3407</v>
      </c>
      <c r="E139" s="798">
        <v>340111</v>
      </c>
      <c r="F139" s="798">
        <v>1147032</v>
      </c>
      <c r="G139" s="811" t="s">
        <v>3375</v>
      </c>
      <c r="H139" s="798" t="s">
        <v>3405</v>
      </c>
      <c r="I139" s="798" t="s">
        <v>3406</v>
      </c>
      <c r="J139" s="680">
        <v>30.6</v>
      </c>
      <c r="K139" s="680">
        <v>28</v>
      </c>
      <c r="L139" s="680">
        <v>29.5</v>
      </c>
      <c r="M139" s="680">
        <v>34.4</v>
      </c>
    </row>
    <row r="140" spans="1:13" s="1204" customFormat="1" ht="14.25" customHeight="1" x14ac:dyDescent="0.35">
      <c r="A140" s="1619"/>
      <c r="B140" s="1561"/>
      <c r="C140" s="811" t="s">
        <v>3408</v>
      </c>
      <c r="D140" s="798" t="s">
        <v>3409</v>
      </c>
      <c r="E140" s="798">
        <v>325936</v>
      </c>
      <c r="F140" s="798">
        <v>1135312</v>
      </c>
      <c r="G140" s="811" t="s">
        <v>3375</v>
      </c>
      <c r="H140" s="798" t="s">
        <v>3405</v>
      </c>
      <c r="I140" s="798" t="s">
        <v>3410</v>
      </c>
      <c r="J140" s="680">
        <v>29</v>
      </c>
      <c r="K140" s="680">
        <v>27.3</v>
      </c>
      <c r="L140" s="680">
        <v>26.2</v>
      </c>
      <c r="M140" s="680">
        <v>26.9</v>
      </c>
    </row>
    <row r="141" spans="1:13" s="1204" customFormat="1" ht="14.25" customHeight="1" x14ac:dyDescent="0.35">
      <c r="A141" s="1619"/>
      <c r="B141" s="1561"/>
      <c r="C141" s="811" t="s">
        <v>3411</v>
      </c>
      <c r="D141" s="798" t="s">
        <v>3412</v>
      </c>
      <c r="E141" s="798">
        <v>328051</v>
      </c>
      <c r="F141" s="798">
        <v>1144877</v>
      </c>
      <c r="G141" s="811" t="s">
        <v>3375</v>
      </c>
      <c r="H141" s="798" t="s">
        <v>3405</v>
      </c>
      <c r="I141" s="798" t="s">
        <v>3410</v>
      </c>
      <c r="J141" s="680">
        <v>30.6</v>
      </c>
      <c r="K141" s="680">
        <v>28.3</v>
      </c>
      <c r="L141" s="680">
        <v>25.9</v>
      </c>
      <c r="M141" s="680">
        <v>31.2</v>
      </c>
    </row>
    <row r="142" spans="1:13" s="1204" customFormat="1" ht="14.25" customHeight="1" x14ac:dyDescent="0.35">
      <c r="A142" s="1619"/>
      <c r="B142" s="1561"/>
      <c r="C142" s="811" t="s">
        <v>3411</v>
      </c>
      <c r="D142" s="798" t="s">
        <v>3413</v>
      </c>
      <c r="E142" s="798">
        <v>318168</v>
      </c>
      <c r="F142" s="798">
        <v>1140501</v>
      </c>
      <c r="G142" s="811" t="s">
        <v>3375</v>
      </c>
      <c r="H142" s="798" t="s">
        <v>3405</v>
      </c>
      <c r="I142" s="798" t="s">
        <v>3410</v>
      </c>
      <c r="J142" s="680">
        <v>27.8</v>
      </c>
      <c r="K142" s="680">
        <v>28.6</v>
      </c>
      <c r="L142" s="680">
        <v>28.3</v>
      </c>
      <c r="M142" s="680">
        <v>30.7</v>
      </c>
    </row>
    <row r="143" spans="1:13" s="1204" customFormat="1" ht="14.25" customHeight="1" x14ac:dyDescent="0.35">
      <c r="A143" s="1619"/>
      <c r="B143" s="1546" t="s">
        <v>1593</v>
      </c>
      <c r="C143" s="823" t="s">
        <v>3414</v>
      </c>
      <c r="D143" s="824" t="s">
        <v>3415</v>
      </c>
      <c r="E143" s="825">
        <v>400868.82</v>
      </c>
      <c r="F143" s="825">
        <v>1140315.75</v>
      </c>
      <c r="G143" s="823" t="s">
        <v>3375</v>
      </c>
      <c r="H143" s="824" t="s">
        <v>1593</v>
      </c>
      <c r="I143" s="824" t="s">
        <v>67</v>
      </c>
      <c r="J143" s="826">
        <v>22.4</v>
      </c>
      <c r="K143" s="826">
        <v>23</v>
      </c>
      <c r="L143" s="826">
        <v>20.6</v>
      </c>
      <c r="M143" s="826">
        <v>22.7</v>
      </c>
    </row>
    <row r="144" spans="1:13" s="1204" customFormat="1" ht="14.25" customHeight="1" x14ac:dyDescent="0.35">
      <c r="A144" s="1619"/>
      <c r="B144" s="1547"/>
      <c r="C144" s="823" t="s">
        <v>1593</v>
      </c>
      <c r="D144" s="824" t="s">
        <v>3416</v>
      </c>
      <c r="E144" s="825">
        <v>398847.55</v>
      </c>
      <c r="F144" s="825">
        <v>1137200.72</v>
      </c>
      <c r="G144" s="823" t="s">
        <v>3375</v>
      </c>
      <c r="H144" s="824" t="s">
        <v>1593</v>
      </c>
      <c r="I144" s="823" t="s">
        <v>3417</v>
      </c>
      <c r="J144" s="826">
        <v>24.7</v>
      </c>
      <c r="K144" s="826">
        <v>23.6</v>
      </c>
      <c r="L144" s="826">
        <v>22.4</v>
      </c>
      <c r="M144" s="826">
        <v>24.1</v>
      </c>
    </row>
    <row r="145" spans="1:13" s="1204" customFormat="1" ht="14.25" customHeight="1" x14ac:dyDescent="0.35">
      <c r="A145" s="1619"/>
      <c r="B145" s="1547"/>
      <c r="C145" s="823" t="s">
        <v>1593</v>
      </c>
      <c r="D145" s="824" t="s">
        <v>3418</v>
      </c>
      <c r="E145" s="825">
        <v>393838.02</v>
      </c>
      <c r="F145" s="825">
        <v>1136985.83</v>
      </c>
      <c r="G145" s="823" t="s">
        <v>3375</v>
      </c>
      <c r="H145" s="824" t="s">
        <v>1593</v>
      </c>
      <c r="I145" s="824" t="s">
        <v>1690</v>
      </c>
      <c r="J145" s="826">
        <v>26.3</v>
      </c>
      <c r="K145" s="826">
        <v>23.5</v>
      </c>
      <c r="L145" s="826">
        <v>27</v>
      </c>
      <c r="M145" s="826">
        <v>26.9</v>
      </c>
    </row>
    <row r="146" spans="1:13" s="1204" customFormat="1" ht="14.25" customHeight="1" x14ac:dyDescent="0.35">
      <c r="A146" s="1619"/>
      <c r="B146" s="1547"/>
      <c r="C146" s="823" t="s">
        <v>1593</v>
      </c>
      <c r="D146" s="824" t="s">
        <v>3419</v>
      </c>
      <c r="E146" s="825">
        <v>390196.46</v>
      </c>
      <c r="F146" s="825">
        <v>1135715.47</v>
      </c>
      <c r="G146" s="823" t="s">
        <v>3375</v>
      </c>
      <c r="H146" s="824" t="s">
        <v>1593</v>
      </c>
      <c r="I146" s="824" t="s">
        <v>1690</v>
      </c>
      <c r="J146" s="826">
        <v>28.4</v>
      </c>
      <c r="K146" s="826">
        <v>24.2</v>
      </c>
      <c r="L146" s="826">
        <v>29.2</v>
      </c>
      <c r="M146" s="826">
        <v>29.6</v>
      </c>
    </row>
    <row r="147" spans="1:13" s="1204" customFormat="1" ht="14.25" customHeight="1" x14ac:dyDescent="0.35">
      <c r="A147" s="1619"/>
      <c r="B147" s="1547"/>
      <c r="C147" s="823" t="s">
        <v>1593</v>
      </c>
      <c r="D147" s="824" t="s">
        <v>3420</v>
      </c>
      <c r="E147" s="825">
        <v>386965.28</v>
      </c>
      <c r="F147" s="825">
        <v>1130793.43</v>
      </c>
      <c r="G147" s="823" t="s">
        <v>3375</v>
      </c>
      <c r="H147" s="824" t="s">
        <v>1593</v>
      </c>
      <c r="I147" s="824" t="s">
        <v>1690</v>
      </c>
      <c r="J147" s="826">
        <v>29</v>
      </c>
      <c r="K147" s="826">
        <v>28</v>
      </c>
      <c r="L147" s="826">
        <v>28.3</v>
      </c>
      <c r="M147" s="826">
        <v>31.1</v>
      </c>
    </row>
    <row r="148" spans="1:13" s="1204" customFormat="1" ht="14.25" customHeight="1" x14ac:dyDescent="0.35">
      <c r="A148" s="1619"/>
      <c r="B148" s="1547"/>
      <c r="C148" s="823" t="s">
        <v>1593</v>
      </c>
      <c r="D148" s="824" t="s">
        <v>3421</v>
      </c>
      <c r="E148" s="825">
        <v>386110.34</v>
      </c>
      <c r="F148" s="825">
        <v>1126878.02</v>
      </c>
      <c r="G148" s="823" t="s">
        <v>3375</v>
      </c>
      <c r="H148" s="824" t="s">
        <v>1593</v>
      </c>
      <c r="I148" s="824" t="s">
        <v>3397</v>
      </c>
      <c r="J148" s="826">
        <v>28</v>
      </c>
      <c r="K148" s="826">
        <v>29.6</v>
      </c>
      <c r="L148" s="826">
        <v>28.7</v>
      </c>
      <c r="M148" s="826">
        <v>30.7</v>
      </c>
    </row>
    <row r="149" spans="1:13" s="1204" customFormat="1" ht="14.25" customHeight="1" x14ac:dyDescent="0.35">
      <c r="A149" s="1619"/>
      <c r="B149" s="1547"/>
      <c r="C149" s="823" t="s">
        <v>1593</v>
      </c>
      <c r="D149" s="824" t="s">
        <v>3422</v>
      </c>
      <c r="E149" s="825">
        <v>386127.09</v>
      </c>
      <c r="F149" s="825">
        <v>1123542.79</v>
      </c>
      <c r="G149" s="823" t="s">
        <v>38</v>
      </c>
      <c r="H149" s="824" t="s">
        <v>38</v>
      </c>
      <c r="I149" s="824" t="s">
        <v>3423</v>
      </c>
      <c r="J149" s="826">
        <v>26.9</v>
      </c>
      <c r="K149" s="826">
        <v>29</v>
      </c>
      <c r="L149" s="826">
        <v>26.6</v>
      </c>
      <c r="M149" s="826">
        <v>31</v>
      </c>
    </row>
    <row r="150" spans="1:13" s="1204" customFormat="1" ht="14.25" customHeight="1" x14ac:dyDescent="0.35">
      <c r="A150" s="1619"/>
      <c r="B150" s="1562" t="s">
        <v>1601</v>
      </c>
      <c r="C150" s="811" t="s">
        <v>3424</v>
      </c>
      <c r="D150" s="798" t="s">
        <v>208</v>
      </c>
      <c r="E150" s="804">
        <v>435084</v>
      </c>
      <c r="F150" s="804">
        <v>1119313</v>
      </c>
      <c r="G150" s="811" t="s">
        <v>36</v>
      </c>
      <c r="H150" s="798" t="s">
        <v>3425</v>
      </c>
      <c r="I150" s="811" t="s">
        <v>3426</v>
      </c>
      <c r="J150" s="680">
        <v>20.2</v>
      </c>
      <c r="K150" s="680">
        <v>20.5</v>
      </c>
      <c r="L150" s="680">
        <v>17.899999999999999</v>
      </c>
      <c r="M150" s="680" t="s">
        <v>3258</v>
      </c>
    </row>
    <row r="151" spans="1:13" s="1204" customFormat="1" ht="14.25" customHeight="1" x14ac:dyDescent="0.35">
      <c r="A151" s="1619"/>
      <c r="B151" s="1561"/>
      <c r="C151" s="811" t="s">
        <v>3427</v>
      </c>
      <c r="D151" s="798" t="s">
        <v>211</v>
      </c>
      <c r="E151" s="804">
        <v>431170</v>
      </c>
      <c r="F151" s="804">
        <v>1116259</v>
      </c>
      <c r="G151" s="811" t="s">
        <v>36</v>
      </c>
      <c r="H151" s="798" t="s">
        <v>3425</v>
      </c>
      <c r="I151" s="811" t="s">
        <v>3426</v>
      </c>
      <c r="J151" s="680">
        <v>20.3</v>
      </c>
      <c r="K151" s="680">
        <v>23.3</v>
      </c>
      <c r="L151" s="680">
        <v>23.1</v>
      </c>
      <c r="M151" s="680">
        <v>23.5</v>
      </c>
    </row>
    <row r="152" spans="1:13" s="1204" customFormat="1" ht="14.25" customHeight="1" x14ac:dyDescent="0.35">
      <c r="A152" s="1619"/>
      <c r="B152" s="1561"/>
      <c r="C152" s="811" t="s">
        <v>3428</v>
      </c>
      <c r="D152" s="798" t="s">
        <v>212</v>
      </c>
      <c r="E152" s="804">
        <v>429923</v>
      </c>
      <c r="F152" s="804">
        <v>1114448</v>
      </c>
      <c r="G152" s="811" t="s">
        <v>36</v>
      </c>
      <c r="H152" s="798" t="s">
        <v>3425</v>
      </c>
      <c r="I152" s="798" t="s">
        <v>3429</v>
      </c>
      <c r="J152" s="680">
        <v>23.2</v>
      </c>
      <c r="K152" s="680">
        <v>23.2</v>
      </c>
      <c r="L152" s="680">
        <v>23.7</v>
      </c>
      <c r="M152" s="680">
        <v>23.2</v>
      </c>
    </row>
    <row r="153" spans="1:13" s="1204" customFormat="1" ht="14.25" customHeight="1" x14ac:dyDescent="0.35">
      <c r="A153" s="1619"/>
      <c r="B153" s="1561"/>
      <c r="C153" s="811" t="s">
        <v>1601</v>
      </c>
      <c r="D153" s="798" t="s">
        <v>3430</v>
      </c>
      <c r="E153" s="804">
        <v>459288</v>
      </c>
      <c r="F153" s="804">
        <v>1123742</v>
      </c>
      <c r="G153" s="811" t="s">
        <v>36</v>
      </c>
      <c r="H153" s="798" t="s">
        <v>188</v>
      </c>
      <c r="I153" s="798" t="s">
        <v>3431</v>
      </c>
      <c r="J153" s="680">
        <v>18.2</v>
      </c>
      <c r="K153" s="680">
        <v>18.399999999999999</v>
      </c>
      <c r="L153" s="680">
        <v>17.5</v>
      </c>
      <c r="M153" s="680">
        <v>18.7</v>
      </c>
    </row>
    <row r="154" spans="1:13" s="1204" customFormat="1" ht="14.25" customHeight="1" x14ac:dyDescent="0.35">
      <c r="A154" s="1619"/>
      <c r="B154" s="1561"/>
      <c r="C154" s="811" t="s">
        <v>3432</v>
      </c>
      <c r="D154" s="798" t="s">
        <v>3433</v>
      </c>
      <c r="E154" s="804">
        <v>441837</v>
      </c>
      <c r="F154" s="804">
        <v>1113776</v>
      </c>
      <c r="G154" s="811" t="s">
        <v>36</v>
      </c>
      <c r="H154" s="798" t="s">
        <v>3425</v>
      </c>
      <c r="I154" s="798" t="s">
        <v>3434</v>
      </c>
      <c r="J154" s="680">
        <v>22.7</v>
      </c>
      <c r="K154" s="680">
        <v>21.8</v>
      </c>
      <c r="L154" s="680">
        <v>20.8</v>
      </c>
      <c r="M154" s="680">
        <v>24.5</v>
      </c>
    </row>
    <row r="155" spans="1:13" s="1204" customFormat="1" ht="14.25" customHeight="1" x14ac:dyDescent="0.35">
      <c r="A155" s="1619"/>
      <c r="B155" s="1561"/>
      <c r="C155" s="811" t="s">
        <v>3432</v>
      </c>
      <c r="D155" s="798" t="s">
        <v>3435</v>
      </c>
      <c r="E155" s="804">
        <v>430232</v>
      </c>
      <c r="F155" s="804">
        <v>1107699</v>
      </c>
      <c r="G155" s="811" t="s">
        <v>38</v>
      </c>
      <c r="H155" s="798" t="s">
        <v>72</v>
      </c>
      <c r="I155" s="798" t="s">
        <v>3436</v>
      </c>
      <c r="J155" s="680">
        <v>26.7</v>
      </c>
      <c r="K155" s="680">
        <v>24.9</v>
      </c>
      <c r="L155" s="680">
        <v>22.7</v>
      </c>
      <c r="M155" s="680">
        <v>24.6</v>
      </c>
    </row>
    <row r="156" spans="1:13" s="1204" customFormat="1" ht="14.25" customHeight="1" x14ac:dyDescent="0.35">
      <c r="A156" s="1619"/>
      <c r="B156" s="1561"/>
      <c r="C156" s="811" t="s">
        <v>3432</v>
      </c>
      <c r="D156" s="798" t="s">
        <v>3437</v>
      </c>
      <c r="E156" s="804">
        <v>423874</v>
      </c>
      <c r="F156" s="804">
        <v>1105780</v>
      </c>
      <c r="G156" s="811" t="s">
        <v>38</v>
      </c>
      <c r="H156" s="798" t="s">
        <v>38</v>
      </c>
      <c r="I156" s="798" t="s">
        <v>1601</v>
      </c>
      <c r="J156" s="680">
        <v>28.2</v>
      </c>
      <c r="K156" s="680">
        <v>23.8</v>
      </c>
      <c r="L156" s="680">
        <v>27.9</v>
      </c>
      <c r="M156" s="680">
        <v>25.6</v>
      </c>
    </row>
    <row r="157" spans="1:13" s="1204" customFormat="1" ht="14.25" customHeight="1" x14ac:dyDescent="0.35">
      <c r="A157" s="1619"/>
      <c r="B157" s="1561"/>
      <c r="C157" s="811" t="s">
        <v>3432</v>
      </c>
      <c r="D157" s="798" t="s">
        <v>3438</v>
      </c>
      <c r="E157" s="804">
        <v>422334</v>
      </c>
      <c r="F157" s="804">
        <v>1104536</v>
      </c>
      <c r="G157" s="811" t="s">
        <v>38</v>
      </c>
      <c r="H157" s="811" t="s">
        <v>38</v>
      </c>
      <c r="I157" s="798" t="s">
        <v>1601</v>
      </c>
      <c r="J157" s="680">
        <v>27.6</v>
      </c>
      <c r="K157" s="680">
        <v>23.7</v>
      </c>
      <c r="L157" s="680">
        <v>22.2</v>
      </c>
      <c r="M157" s="680">
        <v>26.6</v>
      </c>
    </row>
    <row r="158" spans="1:13" s="1204" customFormat="1" ht="14.25" customHeight="1" x14ac:dyDescent="0.35">
      <c r="A158" s="1619"/>
      <c r="B158" s="1549" t="s">
        <v>1642</v>
      </c>
      <c r="C158" s="810" t="s">
        <v>3439</v>
      </c>
      <c r="D158" s="808" t="s">
        <v>3440</v>
      </c>
      <c r="E158" s="807">
        <v>380766.86</v>
      </c>
      <c r="F158" s="807">
        <v>1152545.4099999999</v>
      </c>
      <c r="G158" s="810" t="s">
        <v>3375</v>
      </c>
      <c r="H158" s="808" t="s">
        <v>3439</v>
      </c>
      <c r="I158" s="808" t="s">
        <v>3439</v>
      </c>
      <c r="J158" s="809">
        <v>28.6</v>
      </c>
      <c r="K158" s="809">
        <v>23.9</v>
      </c>
      <c r="L158" s="809">
        <v>29.1</v>
      </c>
      <c r="M158" s="809">
        <v>28.1</v>
      </c>
    </row>
    <row r="159" spans="1:13" s="1204" customFormat="1" ht="14.25" customHeight="1" x14ac:dyDescent="0.35">
      <c r="A159" s="1619"/>
      <c r="B159" s="1547"/>
      <c r="C159" s="810" t="s">
        <v>3441</v>
      </c>
      <c r="D159" s="808" t="s">
        <v>3442</v>
      </c>
      <c r="E159" s="807">
        <v>367338.22</v>
      </c>
      <c r="F159" s="807">
        <v>1149747.29</v>
      </c>
      <c r="G159" s="810" t="s">
        <v>3375</v>
      </c>
      <c r="H159" s="808" t="s">
        <v>3443</v>
      </c>
      <c r="I159" s="808" t="s">
        <v>3443</v>
      </c>
      <c r="J159" s="809">
        <v>29</v>
      </c>
      <c r="K159" s="809">
        <v>27.3</v>
      </c>
      <c r="L159" s="809">
        <v>26</v>
      </c>
      <c r="M159" s="809">
        <v>24.4</v>
      </c>
    </row>
    <row r="160" spans="1:13" s="1204" customFormat="1" ht="14.25" customHeight="1" x14ac:dyDescent="0.35">
      <c r="A160" s="1619"/>
      <c r="B160" s="1547"/>
      <c r="C160" s="810" t="s">
        <v>1642</v>
      </c>
      <c r="D160" s="808" t="s">
        <v>3444</v>
      </c>
      <c r="E160" s="807">
        <v>368908.16</v>
      </c>
      <c r="F160" s="807">
        <v>1146581.26</v>
      </c>
      <c r="G160" s="810" t="s">
        <v>3375</v>
      </c>
      <c r="H160" s="808" t="s">
        <v>3439</v>
      </c>
      <c r="I160" s="808" t="s">
        <v>1642</v>
      </c>
      <c r="J160" s="809">
        <v>29</v>
      </c>
      <c r="K160" s="809">
        <v>26.4</v>
      </c>
      <c r="L160" s="809">
        <v>25.5</v>
      </c>
      <c r="M160" s="809">
        <v>27.1</v>
      </c>
    </row>
    <row r="161" spans="1:13" s="1204" customFormat="1" ht="14.25" customHeight="1" x14ac:dyDescent="0.35">
      <c r="A161" s="1619"/>
      <c r="B161" s="1547"/>
      <c r="C161" s="810" t="s">
        <v>3445</v>
      </c>
      <c r="D161" s="808" t="s">
        <v>3446</v>
      </c>
      <c r="E161" s="807">
        <v>393740.93</v>
      </c>
      <c r="F161" s="807">
        <v>1159078.99</v>
      </c>
      <c r="G161" s="810" t="s">
        <v>3375</v>
      </c>
      <c r="H161" s="808" t="s">
        <v>3447</v>
      </c>
      <c r="I161" s="808" t="s">
        <v>3445</v>
      </c>
      <c r="J161" s="809">
        <v>23.1</v>
      </c>
      <c r="K161" s="809">
        <v>23.4</v>
      </c>
      <c r="L161" s="809">
        <v>24</v>
      </c>
      <c r="M161" s="809">
        <v>24.3</v>
      </c>
    </row>
    <row r="162" spans="1:13" s="1204" customFormat="1" ht="14.25" customHeight="1" x14ac:dyDescent="0.35">
      <c r="A162" s="1619"/>
      <c r="B162" s="1547"/>
      <c r="C162" s="810" t="s">
        <v>3387</v>
      </c>
      <c r="D162" s="808" t="s">
        <v>3448</v>
      </c>
      <c r="E162" s="807">
        <v>367653.27</v>
      </c>
      <c r="F162" s="807">
        <v>1181807.9099999999</v>
      </c>
      <c r="G162" s="810" t="s">
        <v>3375</v>
      </c>
      <c r="H162" s="808" t="s">
        <v>3443</v>
      </c>
      <c r="I162" s="808" t="s">
        <v>3449</v>
      </c>
      <c r="J162" s="809">
        <v>27.4</v>
      </c>
      <c r="K162" s="809">
        <v>24.1</v>
      </c>
      <c r="L162" s="809">
        <v>23.5</v>
      </c>
      <c r="M162" s="809">
        <v>26</v>
      </c>
    </row>
    <row r="163" spans="1:13" s="1204" customFormat="1" ht="14.25" customHeight="1" x14ac:dyDescent="0.35">
      <c r="A163" s="13"/>
      <c r="B163" s="1552" t="s">
        <v>3788</v>
      </c>
      <c r="C163" s="1552"/>
      <c r="D163" s="1552"/>
      <c r="E163" s="1552"/>
      <c r="F163" s="1552"/>
      <c r="G163" s="1552"/>
      <c r="H163" s="1552"/>
      <c r="I163" s="1552"/>
      <c r="J163" s="1552"/>
      <c r="K163" s="1552"/>
      <c r="L163" s="1552"/>
      <c r="M163" s="1552"/>
    </row>
    <row r="164" spans="1:13" s="1204" customFormat="1" ht="14.25" customHeight="1" x14ac:dyDescent="0.35">
      <c r="A164" s="13"/>
      <c r="B164" s="768"/>
      <c r="C164" s="1553" t="s">
        <v>104</v>
      </c>
      <c r="D164" s="1553" t="s">
        <v>105</v>
      </c>
      <c r="E164" s="1555" t="s">
        <v>106</v>
      </c>
      <c r="F164" s="1555"/>
      <c r="G164" s="1555"/>
      <c r="H164" s="1555"/>
      <c r="I164" s="1555"/>
      <c r="J164" s="1555" t="s">
        <v>3481</v>
      </c>
      <c r="K164" s="1555"/>
      <c r="L164" s="1555"/>
      <c r="M164" s="1555"/>
    </row>
    <row r="165" spans="1:13" s="1204" customFormat="1" ht="14.25" customHeight="1" x14ac:dyDescent="0.35">
      <c r="A165" s="749"/>
      <c r="B165" s="1556" t="s">
        <v>113</v>
      </c>
      <c r="C165" s="1553"/>
      <c r="D165" s="1553"/>
      <c r="E165" s="1202" t="s">
        <v>114</v>
      </c>
      <c r="F165" s="1202" t="s">
        <v>115</v>
      </c>
      <c r="G165" s="1558" t="s">
        <v>39</v>
      </c>
      <c r="H165" s="1558" t="s">
        <v>64</v>
      </c>
      <c r="I165" s="1558" t="s">
        <v>116</v>
      </c>
      <c r="J165" s="1202" t="s">
        <v>3482</v>
      </c>
      <c r="K165" s="1202" t="s">
        <v>3482</v>
      </c>
      <c r="L165" s="1202" t="s">
        <v>3482</v>
      </c>
      <c r="M165" s="1202" t="s">
        <v>3482</v>
      </c>
    </row>
    <row r="166" spans="1:13" s="1204" customFormat="1" ht="14.25" customHeight="1" x14ac:dyDescent="0.35">
      <c r="A166" s="13"/>
      <c r="B166" s="1557"/>
      <c r="C166" s="1554"/>
      <c r="D166" s="1554"/>
      <c r="E166" s="1202" t="s">
        <v>134</v>
      </c>
      <c r="F166" s="1202" t="s">
        <v>134</v>
      </c>
      <c r="G166" s="1554"/>
      <c r="H166" s="1554"/>
      <c r="I166" s="1554"/>
      <c r="J166" s="1200" t="s">
        <v>3790</v>
      </c>
      <c r="K166" s="1200" t="s">
        <v>3791</v>
      </c>
      <c r="L166" s="1200" t="s">
        <v>3792</v>
      </c>
      <c r="M166" s="1200" t="s">
        <v>3793</v>
      </c>
    </row>
    <row r="167" spans="1:13" s="1204" customFormat="1" ht="14.25" customHeight="1" x14ac:dyDescent="0.35">
      <c r="A167" s="1540" t="s">
        <v>3794</v>
      </c>
      <c r="B167" s="1542" t="s">
        <v>3795</v>
      </c>
      <c r="C167" s="821" t="s">
        <v>3796</v>
      </c>
      <c r="D167" s="802" t="s">
        <v>3797</v>
      </c>
      <c r="E167" s="802">
        <v>459889</v>
      </c>
      <c r="F167" s="802">
        <v>1204407</v>
      </c>
      <c r="G167" s="802" t="s">
        <v>36</v>
      </c>
      <c r="H167" s="802" t="s">
        <v>1630</v>
      </c>
      <c r="I167" s="802" t="s">
        <v>3798</v>
      </c>
      <c r="J167" s="803">
        <v>26.7</v>
      </c>
      <c r="K167" s="803">
        <v>26.3</v>
      </c>
      <c r="L167" s="803">
        <v>28.5</v>
      </c>
      <c r="M167" s="803">
        <v>28.9</v>
      </c>
    </row>
    <row r="168" spans="1:13" s="1204" customFormat="1" ht="14.25" customHeight="1" x14ac:dyDescent="0.35">
      <c r="A168" s="1540"/>
      <c r="B168" s="1543"/>
      <c r="C168" s="821" t="s">
        <v>3795</v>
      </c>
      <c r="D168" s="802" t="s">
        <v>3801</v>
      </c>
      <c r="E168" s="802">
        <v>439806</v>
      </c>
      <c r="F168" s="802">
        <v>1181286</v>
      </c>
      <c r="G168" s="802" t="s">
        <v>36</v>
      </c>
      <c r="H168" s="802" t="s">
        <v>1630</v>
      </c>
      <c r="I168" s="802" t="s">
        <v>3795</v>
      </c>
      <c r="J168" s="803">
        <v>27.2</v>
      </c>
      <c r="K168" s="803">
        <v>27</v>
      </c>
      <c r="L168" s="803">
        <v>26</v>
      </c>
      <c r="M168" s="803">
        <v>27.4</v>
      </c>
    </row>
    <row r="169" spans="1:13" s="1204" customFormat="1" ht="14.25" customHeight="1" x14ac:dyDescent="0.35">
      <c r="A169" s="1540"/>
      <c r="B169" s="1543"/>
      <c r="C169" s="821" t="s">
        <v>3795</v>
      </c>
      <c r="D169" s="802" t="s">
        <v>3802</v>
      </c>
      <c r="E169" s="802">
        <v>440761</v>
      </c>
      <c r="F169" s="802">
        <v>1196191</v>
      </c>
      <c r="G169" s="802" t="s">
        <v>36</v>
      </c>
      <c r="H169" s="802" t="s">
        <v>1630</v>
      </c>
      <c r="I169" s="802" t="s">
        <v>3795</v>
      </c>
      <c r="J169" s="803">
        <v>26.7</v>
      </c>
      <c r="K169" s="803">
        <v>27</v>
      </c>
      <c r="L169" s="803">
        <v>27.2</v>
      </c>
      <c r="M169" s="803">
        <v>29.1</v>
      </c>
    </row>
    <row r="170" spans="1:13" s="1204" customFormat="1" ht="14.25" customHeight="1" x14ac:dyDescent="0.35">
      <c r="A170" s="1540"/>
      <c r="B170" s="1543"/>
      <c r="C170" s="821" t="s">
        <v>3795</v>
      </c>
      <c r="D170" s="802" t="s">
        <v>3803</v>
      </c>
      <c r="E170" s="802">
        <v>447414</v>
      </c>
      <c r="F170" s="802">
        <v>1208498</v>
      </c>
      <c r="G170" s="802" t="s">
        <v>36</v>
      </c>
      <c r="H170" s="802" t="s">
        <v>1688</v>
      </c>
      <c r="I170" s="802" t="s">
        <v>1688</v>
      </c>
      <c r="J170" s="803">
        <v>26.8</v>
      </c>
      <c r="K170" s="803">
        <v>26.9</v>
      </c>
      <c r="L170" s="803">
        <v>29.5</v>
      </c>
      <c r="M170" s="803">
        <v>30.8</v>
      </c>
    </row>
    <row r="171" spans="1:13" s="1204" customFormat="1" ht="14.25" customHeight="1" x14ac:dyDescent="0.35">
      <c r="A171" s="1540"/>
      <c r="B171" s="1543"/>
      <c r="C171" s="821" t="s">
        <v>3804</v>
      </c>
      <c r="D171" s="802" t="s">
        <v>3805</v>
      </c>
      <c r="E171" s="802">
        <v>424939</v>
      </c>
      <c r="F171" s="802">
        <v>1219769</v>
      </c>
      <c r="G171" s="802" t="s">
        <v>36</v>
      </c>
      <c r="H171" s="802" t="s">
        <v>1688</v>
      </c>
      <c r="I171" s="802" t="s">
        <v>1688</v>
      </c>
      <c r="J171" s="803">
        <v>29.2</v>
      </c>
      <c r="K171" s="803">
        <v>26.3</v>
      </c>
      <c r="L171" s="803">
        <v>27.3</v>
      </c>
      <c r="M171" s="803">
        <v>30.6</v>
      </c>
    </row>
    <row r="172" spans="1:13" s="1204" customFormat="1" ht="14.25" customHeight="1" x14ac:dyDescent="0.35">
      <c r="A172" s="1540"/>
      <c r="B172" s="1543"/>
      <c r="C172" s="821" t="s">
        <v>3807</v>
      </c>
      <c r="D172" s="802" t="s">
        <v>3808</v>
      </c>
      <c r="E172" s="802">
        <v>437136</v>
      </c>
      <c r="F172" s="802">
        <v>1219338</v>
      </c>
      <c r="G172" s="802" t="s">
        <v>36</v>
      </c>
      <c r="H172" s="802" t="s">
        <v>1688</v>
      </c>
      <c r="I172" s="802" t="s">
        <v>1688</v>
      </c>
      <c r="J172" s="803">
        <v>27.7</v>
      </c>
      <c r="K172" s="803">
        <v>26.2</v>
      </c>
      <c r="L172" s="803">
        <v>25.8</v>
      </c>
      <c r="M172" s="803">
        <v>28</v>
      </c>
    </row>
    <row r="173" spans="1:13" s="1204" customFormat="1" ht="14.25" customHeight="1" x14ac:dyDescent="0.35">
      <c r="A173" s="1540"/>
      <c r="B173" s="1544" t="s">
        <v>1605</v>
      </c>
      <c r="C173" s="831" t="s">
        <v>3809</v>
      </c>
      <c r="D173" s="832" t="s">
        <v>3810</v>
      </c>
      <c r="E173" s="833">
        <v>396005</v>
      </c>
      <c r="F173" s="834">
        <v>1182789</v>
      </c>
      <c r="G173" s="834" t="s">
        <v>36</v>
      </c>
      <c r="H173" s="834" t="s">
        <v>3811</v>
      </c>
      <c r="I173" s="834" t="s">
        <v>3812</v>
      </c>
      <c r="J173" s="835">
        <v>23.3</v>
      </c>
      <c r="K173" s="835"/>
      <c r="L173" s="835"/>
      <c r="M173" s="835">
        <v>24.1</v>
      </c>
    </row>
    <row r="174" spans="1:13" s="1204" customFormat="1" ht="14.25" customHeight="1" x14ac:dyDescent="0.35">
      <c r="A174" s="1540"/>
      <c r="B174" s="1545"/>
      <c r="C174" s="831" t="s">
        <v>3815</v>
      </c>
      <c r="D174" s="832" t="s">
        <v>3816</v>
      </c>
      <c r="E174" s="833">
        <v>396513</v>
      </c>
      <c r="F174" s="833">
        <v>1185236</v>
      </c>
      <c r="G174" s="834" t="s">
        <v>36</v>
      </c>
      <c r="H174" s="834" t="s">
        <v>3811</v>
      </c>
      <c r="I174" s="834" t="s">
        <v>3812</v>
      </c>
      <c r="J174" s="835">
        <v>22.7</v>
      </c>
      <c r="K174" s="835"/>
      <c r="L174" s="835"/>
      <c r="M174" s="835">
        <v>24.6</v>
      </c>
    </row>
    <row r="175" spans="1:13" s="1204" customFormat="1" ht="14.25" customHeight="1" x14ac:dyDescent="0.35">
      <c r="A175" s="1540"/>
      <c r="B175" s="1545"/>
      <c r="C175" s="831" t="s">
        <v>3817</v>
      </c>
      <c r="D175" s="832" t="s">
        <v>3818</v>
      </c>
      <c r="E175" s="833">
        <v>406466</v>
      </c>
      <c r="F175" s="833">
        <v>1195288</v>
      </c>
      <c r="G175" s="834" t="s">
        <v>36</v>
      </c>
      <c r="H175" s="834" t="s">
        <v>1688</v>
      </c>
      <c r="I175" s="834" t="s">
        <v>3819</v>
      </c>
      <c r="J175" s="835">
        <v>26.1</v>
      </c>
      <c r="K175" s="835"/>
      <c r="L175" s="835"/>
      <c r="M175" s="835">
        <v>26.9</v>
      </c>
    </row>
    <row r="176" spans="1:13" s="1204" customFormat="1" ht="14.25" customHeight="1" x14ac:dyDescent="0.35">
      <c r="A176" s="1540"/>
      <c r="B176" s="1545"/>
      <c r="C176" s="831" t="s">
        <v>1605</v>
      </c>
      <c r="D176" s="832" t="s">
        <v>3820</v>
      </c>
      <c r="E176" s="833">
        <v>419081</v>
      </c>
      <c r="F176" s="833">
        <v>1213800</v>
      </c>
      <c r="G176" s="834" t="s">
        <v>36</v>
      </c>
      <c r="H176" s="834" t="s">
        <v>1688</v>
      </c>
      <c r="I176" s="834" t="s">
        <v>3819</v>
      </c>
      <c r="J176" s="835">
        <v>27.9</v>
      </c>
      <c r="K176" s="835"/>
      <c r="L176" s="835"/>
      <c r="M176" s="835">
        <v>29.2</v>
      </c>
    </row>
    <row r="177" spans="1:13" s="1204" customFormat="1" ht="14.25" customHeight="1" x14ac:dyDescent="0.35">
      <c r="A177" s="1540"/>
      <c r="B177" s="1545"/>
      <c r="C177" s="831" t="s">
        <v>3821</v>
      </c>
      <c r="D177" s="832" t="s">
        <v>3822</v>
      </c>
      <c r="E177" s="833">
        <v>424116</v>
      </c>
      <c r="F177" s="833">
        <v>1198841</v>
      </c>
      <c r="G177" s="834" t="s">
        <v>36</v>
      </c>
      <c r="H177" s="834" t="s">
        <v>1688</v>
      </c>
      <c r="I177" s="834" t="s">
        <v>3819</v>
      </c>
      <c r="J177" s="835">
        <v>27.4</v>
      </c>
      <c r="K177" s="835"/>
      <c r="L177" s="835"/>
      <c r="M177" s="835">
        <v>27.5</v>
      </c>
    </row>
    <row r="178" spans="1:13" s="1204" customFormat="1" ht="14.25" customHeight="1" x14ac:dyDescent="0.35">
      <c r="A178" s="1540"/>
      <c r="B178" s="1546" t="s">
        <v>1630</v>
      </c>
      <c r="C178" s="823" t="s">
        <v>3823</v>
      </c>
      <c r="D178" s="824" t="s">
        <v>3824</v>
      </c>
      <c r="E178" s="824">
        <v>445595</v>
      </c>
      <c r="F178" s="824">
        <v>1150072</v>
      </c>
      <c r="G178" s="824" t="s">
        <v>36</v>
      </c>
      <c r="H178" s="824" t="s">
        <v>1630</v>
      </c>
      <c r="I178" s="824" t="s">
        <v>3825</v>
      </c>
      <c r="J178" s="826">
        <v>24</v>
      </c>
      <c r="K178" s="826">
        <v>25.3</v>
      </c>
      <c r="L178" s="826">
        <v>27.9</v>
      </c>
      <c r="M178" s="826">
        <v>27.1</v>
      </c>
    </row>
    <row r="179" spans="1:13" s="1204" customFormat="1" ht="14.25" customHeight="1" x14ac:dyDescent="0.35">
      <c r="A179" s="1540"/>
      <c r="B179" s="1547"/>
      <c r="C179" s="823" t="s">
        <v>1630</v>
      </c>
      <c r="D179" s="824" t="s">
        <v>3826</v>
      </c>
      <c r="E179" s="824">
        <v>448391</v>
      </c>
      <c r="F179" s="824">
        <v>1154099</v>
      </c>
      <c r="G179" s="824" t="s">
        <v>36</v>
      </c>
      <c r="H179" s="824" t="s">
        <v>1630</v>
      </c>
      <c r="I179" s="824" t="s">
        <v>3825</v>
      </c>
      <c r="J179" s="826">
        <v>26.1</v>
      </c>
      <c r="K179" s="826">
        <v>27.2</v>
      </c>
      <c r="L179" s="826">
        <v>26.3</v>
      </c>
      <c r="M179" s="826">
        <v>27.5</v>
      </c>
    </row>
    <row r="180" spans="1:13" s="1204" customFormat="1" ht="14.25" customHeight="1" x14ac:dyDescent="0.35">
      <c r="A180" s="1540"/>
      <c r="B180" s="1547"/>
      <c r="C180" s="823" t="s">
        <v>1630</v>
      </c>
      <c r="D180" s="824" t="s">
        <v>3827</v>
      </c>
      <c r="E180" s="824">
        <v>447360</v>
      </c>
      <c r="F180" s="824">
        <v>1164091</v>
      </c>
      <c r="G180" s="824" t="s">
        <v>36</v>
      </c>
      <c r="H180" s="824" t="s">
        <v>1630</v>
      </c>
      <c r="I180" s="824" t="s">
        <v>3798</v>
      </c>
      <c r="J180" s="826">
        <v>26</v>
      </c>
      <c r="K180" s="826">
        <v>27</v>
      </c>
      <c r="L180" s="826">
        <v>26.7</v>
      </c>
      <c r="M180" s="826">
        <v>27.9</v>
      </c>
    </row>
    <row r="181" spans="1:13" s="1204" customFormat="1" ht="14.25" customHeight="1" x14ac:dyDescent="0.35">
      <c r="A181" s="1540"/>
      <c r="B181" s="1547"/>
      <c r="C181" s="823" t="s">
        <v>1630</v>
      </c>
      <c r="D181" s="824" t="s">
        <v>3828</v>
      </c>
      <c r="E181" s="824">
        <v>446170</v>
      </c>
      <c r="F181" s="824">
        <v>1167233</v>
      </c>
      <c r="G181" s="824" t="s">
        <v>36</v>
      </c>
      <c r="H181" s="824" t="s">
        <v>1630</v>
      </c>
      <c r="I181" s="824" t="s">
        <v>3795</v>
      </c>
      <c r="J181" s="826">
        <v>26.2</v>
      </c>
      <c r="K181" s="826">
        <v>28</v>
      </c>
      <c r="L181" s="826">
        <v>27</v>
      </c>
      <c r="M181" s="826">
        <v>27.1</v>
      </c>
    </row>
    <row r="182" spans="1:13" s="1204" customFormat="1" ht="14.25" customHeight="1" x14ac:dyDescent="0.35">
      <c r="A182" s="1540"/>
      <c r="B182" s="1547"/>
      <c r="C182" s="823" t="s">
        <v>1630</v>
      </c>
      <c r="D182" s="824" t="s">
        <v>3829</v>
      </c>
      <c r="E182" s="824">
        <v>472597</v>
      </c>
      <c r="F182" s="824">
        <v>1178771</v>
      </c>
      <c r="G182" s="824" t="s">
        <v>36</v>
      </c>
      <c r="H182" s="824" t="s">
        <v>1630</v>
      </c>
      <c r="I182" s="824" t="s">
        <v>3830</v>
      </c>
      <c r="J182" s="826">
        <v>26</v>
      </c>
      <c r="K182" s="826">
        <v>25.2</v>
      </c>
      <c r="L182" s="826">
        <v>26.3</v>
      </c>
      <c r="M182" s="826">
        <v>26.7</v>
      </c>
    </row>
    <row r="183" spans="1:13" s="1204" customFormat="1" ht="14.25" customHeight="1" x14ac:dyDescent="0.35">
      <c r="A183" s="1540"/>
      <c r="B183" s="1547"/>
      <c r="C183" s="823" t="s">
        <v>1630</v>
      </c>
      <c r="D183" s="824" t="s">
        <v>3831</v>
      </c>
      <c r="E183" s="824">
        <v>478588</v>
      </c>
      <c r="F183" s="824">
        <v>1192460</v>
      </c>
      <c r="G183" s="824" t="s">
        <v>36</v>
      </c>
      <c r="H183" s="824" t="s">
        <v>1630</v>
      </c>
      <c r="I183" s="824" t="s">
        <v>3830</v>
      </c>
      <c r="J183" s="826">
        <v>26.5</v>
      </c>
      <c r="K183" s="826">
        <v>27</v>
      </c>
      <c r="L183" s="826">
        <v>27.3</v>
      </c>
      <c r="M183" s="826">
        <v>28.1</v>
      </c>
    </row>
    <row r="184" spans="1:13" s="1204" customFormat="1" ht="14.25" customHeight="1" x14ac:dyDescent="0.35">
      <c r="A184" s="1540"/>
      <c r="B184" s="1548" t="s">
        <v>1634</v>
      </c>
      <c r="C184" s="831" t="s">
        <v>3832</v>
      </c>
      <c r="D184" s="832" t="s">
        <v>3833</v>
      </c>
      <c r="E184" s="836">
        <v>482052</v>
      </c>
      <c r="F184" s="836">
        <v>1128601</v>
      </c>
      <c r="G184" s="836" t="s">
        <v>37</v>
      </c>
      <c r="H184" s="836" t="s">
        <v>37</v>
      </c>
      <c r="I184" s="836" t="s">
        <v>3834</v>
      </c>
      <c r="J184" s="837">
        <v>16.8</v>
      </c>
      <c r="K184" s="837"/>
      <c r="L184" s="837"/>
      <c r="M184" s="837">
        <v>18.100000000000001</v>
      </c>
    </row>
    <row r="185" spans="1:13" s="1204" customFormat="1" ht="14.25" customHeight="1" x14ac:dyDescent="0.35">
      <c r="A185" s="1540"/>
      <c r="B185" s="1545"/>
      <c r="C185" s="831" t="s">
        <v>3835</v>
      </c>
      <c r="D185" s="832" t="s">
        <v>3836</v>
      </c>
      <c r="E185" s="836">
        <v>479928</v>
      </c>
      <c r="F185" s="836">
        <v>1135348</v>
      </c>
      <c r="G185" s="836" t="s">
        <v>37</v>
      </c>
      <c r="H185" s="836" t="s">
        <v>37</v>
      </c>
      <c r="I185" s="836" t="s">
        <v>3834</v>
      </c>
      <c r="J185" s="837">
        <v>20.2</v>
      </c>
      <c r="K185" s="837"/>
      <c r="L185" s="837"/>
      <c r="M185" s="837">
        <v>20.399999999999999</v>
      </c>
    </row>
    <row r="186" spans="1:13" s="1204" customFormat="1" ht="14.25" customHeight="1" x14ac:dyDescent="0.35">
      <c r="A186" s="1540"/>
      <c r="B186" s="1545"/>
      <c r="C186" s="831" t="s">
        <v>1686</v>
      </c>
      <c r="D186" s="832" t="s">
        <v>3837</v>
      </c>
      <c r="E186" s="836">
        <v>499537</v>
      </c>
      <c r="F186" s="836">
        <v>1153320</v>
      </c>
      <c r="G186" s="836" t="s">
        <v>37</v>
      </c>
      <c r="H186" s="836" t="s">
        <v>1634</v>
      </c>
      <c r="I186" s="836" t="s">
        <v>1686</v>
      </c>
      <c r="J186" s="837">
        <v>25.5</v>
      </c>
      <c r="K186" s="837"/>
      <c r="L186" s="837"/>
      <c r="M186" s="837">
        <v>23.1</v>
      </c>
    </row>
    <row r="187" spans="1:13" s="1204" customFormat="1" ht="14.25" customHeight="1" x14ac:dyDescent="0.35">
      <c r="A187" s="1540"/>
      <c r="B187" s="1545"/>
      <c r="C187" s="831" t="s">
        <v>1634</v>
      </c>
      <c r="D187" s="832" t="s">
        <v>3838</v>
      </c>
      <c r="E187" s="833">
        <v>498841</v>
      </c>
      <c r="F187" s="833">
        <v>1155364</v>
      </c>
      <c r="G187" s="836" t="s">
        <v>37</v>
      </c>
      <c r="H187" s="836" t="s">
        <v>1634</v>
      </c>
      <c r="I187" s="836" t="s">
        <v>1686</v>
      </c>
      <c r="J187" s="837">
        <v>24.8</v>
      </c>
      <c r="K187" s="837"/>
      <c r="L187" s="837"/>
      <c r="M187" s="837">
        <v>22.5</v>
      </c>
    </row>
    <row r="188" spans="1:13" s="1204" customFormat="1" ht="14.25" customHeight="1" x14ac:dyDescent="0.35">
      <c r="A188" s="1540"/>
      <c r="B188" s="1545"/>
      <c r="C188" s="831" t="s">
        <v>1634</v>
      </c>
      <c r="D188" s="832" t="s">
        <v>3839</v>
      </c>
      <c r="E188" s="833">
        <v>499819</v>
      </c>
      <c r="F188" s="833">
        <v>1173656</v>
      </c>
      <c r="G188" s="836" t="s">
        <v>37</v>
      </c>
      <c r="H188" s="836" t="s">
        <v>1634</v>
      </c>
      <c r="I188" s="836" t="s">
        <v>1686</v>
      </c>
      <c r="J188" s="837">
        <v>25.4</v>
      </c>
      <c r="K188" s="837"/>
      <c r="L188" s="837"/>
      <c r="M188" s="837">
        <v>29.5</v>
      </c>
    </row>
    <row r="189" spans="1:13" s="1204" customFormat="1" ht="14.25" customHeight="1" x14ac:dyDescent="0.35">
      <c r="A189" s="1540"/>
      <c r="B189" s="1545"/>
      <c r="C189" s="831" t="s">
        <v>1632</v>
      </c>
      <c r="D189" s="832" t="s">
        <v>3840</v>
      </c>
      <c r="E189" s="838">
        <v>493786</v>
      </c>
      <c r="F189" s="838">
        <v>1173389</v>
      </c>
      <c r="G189" s="836" t="s">
        <v>37</v>
      </c>
      <c r="H189" s="836" t="s">
        <v>1634</v>
      </c>
      <c r="I189" s="836" t="s">
        <v>1686</v>
      </c>
      <c r="J189" s="837">
        <v>25.1</v>
      </c>
      <c r="K189" s="837"/>
      <c r="L189" s="837"/>
      <c r="M189" s="837">
        <v>26.8</v>
      </c>
    </row>
    <row r="190" spans="1:13" s="1204" customFormat="1" ht="14.25" customHeight="1" x14ac:dyDescent="0.35">
      <c r="A190" s="1540"/>
      <c r="B190" s="1549" t="s">
        <v>3841</v>
      </c>
      <c r="C190" s="810" t="s">
        <v>3841</v>
      </c>
      <c r="D190" s="808" t="s">
        <v>3842</v>
      </c>
      <c r="E190" s="808">
        <v>482592</v>
      </c>
      <c r="F190" s="808">
        <v>1175164</v>
      </c>
      <c r="G190" s="808" t="s">
        <v>37</v>
      </c>
      <c r="H190" s="808" t="s">
        <v>1634</v>
      </c>
      <c r="I190" s="808" t="s">
        <v>3841</v>
      </c>
      <c r="J190" s="809">
        <v>27.5</v>
      </c>
      <c r="K190" s="809">
        <v>26.5</v>
      </c>
      <c r="L190" s="809">
        <v>26.9</v>
      </c>
      <c r="M190" s="809">
        <v>28</v>
      </c>
    </row>
    <row r="191" spans="1:13" s="1204" customFormat="1" ht="14.25" customHeight="1" x14ac:dyDescent="0.35">
      <c r="A191" s="1540"/>
      <c r="B191" s="1547"/>
      <c r="C191" s="810" t="s">
        <v>3841</v>
      </c>
      <c r="D191" s="808" t="s">
        <v>3843</v>
      </c>
      <c r="E191" s="808">
        <v>489977</v>
      </c>
      <c r="F191" s="808">
        <v>1190025</v>
      </c>
      <c r="G191" s="808" t="s">
        <v>37</v>
      </c>
      <c r="H191" s="808" t="s">
        <v>1634</v>
      </c>
      <c r="I191" s="808" t="s">
        <v>3841</v>
      </c>
      <c r="J191" s="809">
        <v>27.4</v>
      </c>
      <c r="K191" s="809">
        <v>25</v>
      </c>
      <c r="L191" s="809">
        <v>27.9</v>
      </c>
      <c r="M191" s="809">
        <v>28.8</v>
      </c>
    </row>
    <row r="192" spans="1:13" s="733" customFormat="1" ht="14.25" customHeight="1" x14ac:dyDescent="0.35">
      <c r="A192" s="1540"/>
      <c r="B192" s="1550" t="s">
        <v>3329</v>
      </c>
      <c r="C192" s="839" t="s">
        <v>1633</v>
      </c>
      <c r="D192" s="840" t="s">
        <v>3844</v>
      </c>
      <c r="E192" s="840">
        <v>505845</v>
      </c>
      <c r="F192" s="840">
        <v>1121951</v>
      </c>
      <c r="G192" s="840" t="s">
        <v>1676</v>
      </c>
      <c r="H192" s="840" t="s">
        <v>3845</v>
      </c>
      <c r="I192" s="840" t="s">
        <v>3445</v>
      </c>
      <c r="J192" s="841">
        <v>24.3</v>
      </c>
      <c r="K192" s="841">
        <v>23.9</v>
      </c>
      <c r="L192" s="841">
        <v>22.4</v>
      </c>
      <c r="M192" s="841">
        <v>24.2</v>
      </c>
    </row>
    <row r="193" spans="1:13" s="733" customFormat="1" ht="14.25" customHeight="1" x14ac:dyDescent="0.35">
      <c r="A193" s="1540"/>
      <c r="B193" s="1550"/>
      <c r="C193" s="839" t="s">
        <v>3846</v>
      </c>
      <c r="D193" s="840" t="s">
        <v>3847</v>
      </c>
      <c r="E193" s="840">
        <v>521342</v>
      </c>
      <c r="F193" s="840">
        <v>1123861</v>
      </c>
      <c r="G193" s="840" t="s">
        <v>3294</v>
      </c>
      <c r="H193" s="840" t="s">
        <v>3359</v>
      </c>
      <c r="I193" s="840" t="s">
        <v>3360</v>
      </c>
      <c r="J193" s="841">
        <v>23.4</v>
      </c>
      <c r="K193" s="841">
        <v>23</v>
      </c>
      <c r="L193" s="841">
        <v>20.2</v>
      </c>
      <c r="M193" s="841">
        <v>26</v>
      </c>
    </row>
    <row r="194" spans="1:13" s="733" customFormat="1" ht="14.25" customHeight="1" x14ac:dyDescent="0.35">
      <c r="A194" s="1540"/>
      <c r="B194" s="1550"/>
      <c r="C194" s="839" t="s">
        <v>1633</v>
      </c>
      <c r="D194" s="840" t="s">
        <v>3848</v>
      </c>
      <c r="E194" s="840">
        <v>501187</v>
      </c>
      <c r="F194" s="840">
        <v>1156754</v>
      </c>
      <c r="G194" s="840" t="s">
        <v>37</v>
      </c>
      <c r="H194" s="840" t="s">
        <v>1634</v>
      </c>
      <c r="I194" s="840" t="s">
        <v>1686</v>
      </c>
      <c r="J194" s="841">
        <v>26.5</v>
      </c>
      <c r="K194" s="841">
        <v>26.8</v>
      </c>
      <c r="L194" s="841">
        <v>27.4</v>
      </c>
      <c r="M194" s="841">
        <v>25.2</v>
      </c>
    </row>
    <row r="195" spans="1:13" s="733" customFormat="1" ht="14.25" customHeight="1" x14ac:dyDescent="0.35">
      <c r="A195" s="1540"/>
      <c r="B195" s="1550"/>
      <c r="C195" s="839" t="s">
        <v>3329</v>
      </c>
      <c r="D195" s="840" t="s">
        <v>3849</v>
      </c>
      <c r="E195" s="840">
        <v>515850</v>
      </c>
      <c r="F195" s="840">
        <v>1145812</v>
      </c>
      <c r="G195" s="840" t="s">
        <v>37</v>
      </c>
      <c r="H195" s="840" t="s">
        <v>1634</v>
      </c>
      <c r="I195" s="840" t="s">
        <v>3850</v>
      </c>
      <c r="J195" s="841">
        <v>25.3</v>
      </c>
      <c r="K195" s="841">
        <v>25.4</v>
      </c>
      <c r="L195" s="841">
        <v>26.1</v>
      </c>
      <c r="M195" s="841">
        <v>25.4</v>
      </c>
    </row>
    <row r="196" spans="1:13" s="733" customFormat="1" ht="14.25" customHeight="1" x14ac:dyDescent="0.35">
      <c r="A196" s="1540"/>
      <c r="B196" s="1550"/>
      <c r="C196" s="839" t="s">
        <v>1633</v>
      </c>
      <c r="D196" s="840" t="s">
        <v>3851</v>
      </c>
      <c r="E196" s="840">
        <v>511157</v>
      </c>
      <c r="F196" s="840">
        <v>1147119</v>
      </c>
      <c r="G196" s="840" t="s">
        <v>3294</v>
      </c>
      <c r="H196" s="840" t="s">
        <v>3359</v>
      </c>
      <c r="I196" s="840" t="s">
        <v>3852</v>
      </c>
      <c r="J196" s="841">
        <v>25.2</v>
      </c>
      <c r="K196" s="841">
        <v>25.8</v>
      </c>
      <c r="L196" s="841">
        <v>26.4</v>
      </c>
      <c r="M196" s="841">
        <v>25.1</v>
      </c>
    </row>
    <row r="197" spans="1:13" s="1204" customFormat="1" ht="14.25" customHeight="1" x14ac:dyDescent="0.35">
      <c r="A197" s="13"/>
      <c r="B197" s="1552" t="s">
        <v>4267</v>
      </c>
      <c r="C197" s="1552"/>
      <c r="D197" s="1552"/>
      <c r="E197" s="1552"/>
      <c r="F197" s="1552"/>
      <c r="G197" s="1552"/>
      <c r="H197" s="1552"/>
      <c r="I197" s="1552"/>
      <c r="J197" s="1552"/>
      <c r="K197" s="1552"/>
      <c r="L197" s="1552"/>
      <c r="M197" s="1552"/>
    </row>
    <row r="198" spans="1:13" s="1204" customFormat="1" ht="14.25" customHeight="1" x14ac:dyDescent="0.35">
      <c r="A198" s="13"/>
      <c r="B198" s="768"/>
      <c r="C198" s="1553" t="s">
        <v>104</v>
      </c>
      <c r="D198" s="1553" t="s">
        <v>105</v>
      </c>
      <c r="E198" s="1555" t="s">
        <v>106</v>
      </c>
      <c r="F198" s="1555"/>
      <c r="G198" s="1555"/>
      <c r="H198" s="1555"/>
      <c r="I198" s="1555"/>
      <c r="J198" s="1555" t="s">
        <v>3481</v>
      </c>
      <c r="K198" s="1555"/>
      <c r="L198" s="1555"/>
      <c r="M198" s="1555"/>
    </row>
    <row r="199" spans="1:13" s="1204" customFormat="1" ht="14.25" customHeight="1" x14ac:dyDescent="0.35">
      <c r="A199" s="749"/>
      <c r="B199" s="1556" t="s">
        <v>113</v>
      </c>
      <c r="C199" s="1553"/>
      <c r="D199" s="1553"/>
      <c r="E199" s="1202" t="s">
        <v>114</v>
      </c>
      <c r="F199" s="1202" t="s">
        <v>115</v>
      </c>
      <c r="G199" s="1558" t="s">
        <v>39</v>
      </c>
      <c r="H199" s="1558" t="s">
        <v>64</v>
      </c>
      <c r="I199" s="1558" t="s">
        <v>116</v>
      </c>
      <c r="J199" s="1202" t="s">
        <v>3482</v>
      </c>
      <c r="K199" s="1202" t="s">
        <v>3482</v>
      </c>
      <c r="L199" s="1202" t="s">
        <v>3482</v>
      </c>
      <c r="M199" s="1202" t="s">
        <v>3482</v>
      </c>
    </row>
    <row r="200" spans="1:13" s="1204" customFormat="1" ht="14.25" customHeight="1" x14ac:dyDescent="0.35">
      <c r="A200" s="13"/>
      <c r="B200" s="1557"/>
      <c r="C200" s="1554"/>
      <c r="D200" s="1554"/>
      <c r="E200" s="1202" t="s">
        <v>134</v>
      </c>
      <c r="F200" s="1202" t="s">
        <v>134</v>
      </c>
      <c r="G200" s="1554"/>
      <c r="H200" s="1554"/>
      <c r="I200" s="1554"/>
      <c r="J200" s="1200" t="s">
        <v>4268</v>
      </c>
      <c r="K200" s="1200" t="s">
        <v>4269</v>
      </c>
      <c r="L200" s="1200" t="s">
        <v>4270</v>
      </c>
      <c r="M200" s="1200" t="s">
        <v>4271</v>
      </c>
    </row>
    <row r="201" spans="1:13" s="1204" customFormat="1" ht="14.25" customHeight="1" x14ac:dyDescent="0.35">
      <c r="A201" s="1604" t="s">
        <v>4272</v>
      </c>
      <c r="B201" s="1574" t="s">
        <v>4273</v>
      </c>
      <c r="C201" s="1210" t="s">
        <v>4274</v>
      </c>
      <c r="D201" s="1210" t="s">
        <v>4275</v>
      </c>
      <c r="E201" s="1211">
        <v>540780</v>
      </c>
      <c r="F201" s="1211">
        <v>963406</v>
      </c>
      <c r="G201" s="1210" t="s">
        <v>38</v>
      </c>
      <c r="H201" s="1210" t="s">
        <v>66</v>
      </c>
      <c r="I201" s="1210" t="s">
        <v>4276</v>
      </c>
      <c r="J201" s="1211">
        <v>26.1</v>
      </c>
      <c r="K201" s="1211">
        <v>25</v>
      </c>
      <c r="L201" s="1211">
        <v>27.6</v>
      </c>
      <c r="M201" s="1211">
        <v>25.4</v>
      </c>
    </row>
    <row r="202" spans="1:13" s="1204" customFormat="1" ht="14.25" customHeight="1" x14ac:dyDescent="0.35">
      <c r="A202" s="1604"/>
      <c r="B202" s="1575"/>
      <c r="C202" s="1210" t="s">
        <v>4277</v>
      </c>
      <c r="D202" s="1210" t="s">
        <v>4278</v>
      </c>
      <c r="E202" s="1211">
        <v>540031</v>
      </c>
      <c r="F202" s="1211">
        <v>963224</v>
      </c>
      <c r="G202" s="1210" t="s">
        <v>38</v>
      </c>
      <c r="H202" s="1210" t="s">
        <v>66</v>
      </c>
      <c r="I202" s="1210" t="s">
        <v>4276</v>
      </c>
      <c r="J202" s="1211">
        <v>25.9</v>
      </c>
      <c r="K202" s="1211">
        <v>24.9</v>
      </c>
      <c r="L202" s="1211">
        <v>27.1</v>
      </c>
      <c r="M202" s="1211">
        <v>25.4</v>
      </c>
    </row>
    <row r="203" spans="1:13" s="1204" customFormat="1" ht="14.25" customHeight="1" x14ac:dyDescent="0.35">
      <c r="A203" s="1604"/>
      <c r="B203" s="1575"/>
      <c r="C203" s="1210" t="s">
        <v>4279</v>
      </c>
      <c r="D203" s="1210" t="s">
        <v>4280</v>
      </c>
      <c r="E203" s="1211">
        <v>537199</v>
      </c>
      <c r="F203" s="1211">
        <v>960976</v>
      </c>
      <c r="G203" s="1210" t="s">
        <v>38</v>
      </c>
      <c r="H203" s="1210" t="s">
        <v>66</v>
      </c>
      <c r="I203" s="1210" t="s">
        <v>4276</v>
      </c>
      <c r="J203" s="1211">
        <v>25.6</v>
      </c>
      <c r="K203" s="1211">
        <v>24.7</v>
      </c>
      <c r="L203" s="1211">
        <v>26.4</v>
      </c>
      <c r="M203" s="1211">
        <v>24.9</v>
      </c>
    </row>
    <row r="204" spans="1:13" s="1204" customFormat="1" ht="14.25" customHeight="1" x14ac:dyDescent="0.35">
      <c r="A204" s="1604"/>
      <c r="B204" s="1575"/>
      <c r="C204" s="1210" t="s">
        <v>4281</v>
      </c>
      <c r="D204" s="1210" t="s">
        <v>4282</v>
      </c>
      <c r="E204" s="1211">
        <v>556454</v>
      </c>
      <c r="F204" s="1211">
        <v>952686</v>
      </c>
      <c r="G204" s="1210" t="s">
        <v>38</v>
      </c>
      <c r="H204" s="1210" t="s">
        <v>4283</v>
      </c>
      <c r="I204" s="1210" t="s">
        <v>4284</v>
      </c>
      <c r="J204" s="1211">
        <v>28.5</v>
      </c>
      <c r="K204" s="1211">
        <v>27.5</v>
      </c>
      <c r="L204" s="1211">
        <v>28.7</v>
      </c>
      <c r="M204" s="1211">
        <v>27.4</v>
      </c>
    </row>
    <row r="205" spans="1:13" s="1204" customFormat="1" ht="14.25" customHeight="1" x14ac:dyDescent="0.35">
      <c r="A205" s="1604"/>
      <c r="B205" s="1575"/>
      <c r="C205" s="1210" t="s">
        <v>4281</v>
      </c>
      <c r="D205" s="1210" t="s">
        <v>4285</v>
      </c>
      <c r="E205" s="1211">
        <v>557699</v>
      </c>
      <c r="F205" s="1211">
        <v>960827</v>
      </c>
      <c r="G205" s="1210" t="s">
        <v>38</v>
      </c>
      <c r="H205" s="1210" t="s">
        <v>4283</v>
      </c>
      <c r="I205" s="1210" t="s">
        <v>4284</v>
      </c>
      <c r="J205" s="1211">
        <v>27.2</v>
      </c>
      <c r="K205" s="1211">
        <v>27.3</v>
      </c>
      <c r="L205" s="1211">
        <v>26.2</v>
      </c>
      <c r="M205" s="1211">
        <v>27</v>
      </c>
    </row>
    <row r="206" spans="1:13" s="1204" customFormat="1" ht="14.25" customHeight="1" x14ac:dyDescent="0.35">
      <c r="A206" s="1604"/>
      <c r="B206" s="1575"/>
      <c r="C206" s="1210" t="s">
        <v>4286</v>
      </c>
      <c r="D206" s="1210" t="s">
        <v>4287</v>
      </c>
      <c r="E206" s="1211">
        <v>565955</v>
      </c>
      <c r="F206" s="1211">
        <v>942456</v>
      </c>
      <c r="G206" s="1210" t="s">
        <v>38</v>
      </c>
      <c r="H206" s="1210" t="s">
        <v>4283</v>
      </c>
      <c r="I206" s="1210" t="s">
        <v>4284</v>
      </c>
      <c r="J206" s="1211">
        <v>27.5</v>
      </c>
      <c r="K206" s="1211">
        <v>27.1</v>
      </c>
      <c r="L206" s="1211">
        <v>28.3</v>
      </c>
      <c r="M206" s="1211">
        <v>26.6</v>
      </c>
    </row>
    <row r="207" spans="1:13" s="1204" customFormat="1" ht="14.25" customHeight="1" x14ac:dyDescent="0.35">
      <c r="A207" s="1604"/>
      <c r="B207" s="1575"/>
      <c r="C207" s="1210" t="s">
        <v>4286</v>
      </c>
      <c r="D207" s="1210" t="s">
        <v>4288</v>
      </c>
      <c r="E207" s="1211">
        <v>573396</v>
      </c>
      <c r="F207" s="1211">
        <v>945256</v>
      </c>
      <c r="G207" s="1210" t="s">
        <v>38</v>
      </c>
      <c r="H207" s="1210" t="s">
        <v>4283</v>
      </c>
      <c r="I207" s="1210" t="s">
        <v>4284</v>
      </c>
      <c r="J207" s="1211">
        <v>30.5</v>
      </c>
      <c r="K207" s="1211">
        <v>29.2</v>
      </c>
      <c r="L207" s="1211">
        <v>30.7</v>
      </c>
      <c r="M207" s="1211">
        <v>28.3</v>
      </c>
    </row>
    <row r="208" spans="1:13" s="1204" customFormat="1" ht="14.25" customHeight="1" x14ac:dyDescent="0.35">
      <c r="A208" s="1604"/>
      <c r="B208" s="1575"/>
      <c r="C208" s="1210" t="s">
        <v>4289</v>
      </c>
      <c r="D208" s="1210" t="s">
        <v>4290</v>
      </c>
      <c r="E208" s="1211">
        <v>576705</v>
      </c>
      <c r="F208" s="1211">
        <v>943931</v>
      </c>
      <c r="G208" s="1210" t="s">
        <v>38</v>
      </c>
      <c r="H208" s="1210" t="s">
        <v>4283</v>
      </c>
      <c r="I208" s="1210" t="s">
        <v>4284</v>
      </c>
      <c r="J208" s="1211">
        <v>27.9</v>
      </c>
      <c r="K208" s="1211">
        <v>27.5</v>
      </c>
      <c r="L208" s="1211">
        <v>29.7</v>
      </c>
      <c r="M208" s="1211">
        <v>27.6</v>
      </c>
    </row>
    <row r="209" spans="1:13" s="1204" customFormat="1" ht="14.25" customHeight="1" x14ac:dyDescent="0.35">
      <c r="A209" s="1604"/>
      <c r="B209" s="1575"/>
      <c r="C209" s="1210" t="s">
        <v>4291</v>
      </c>
      <c r="D209" s="1210" t="s">
        <v>4292</v>
      </c>
      <c r="E209" s="1211">
        <v>561638.5</v>
      </c>
      <c r="F209" s="1211">
        <v>978793.43</v>
      </c>
      <c r="G209" s="1210" t="s">
        <v>38</v>
      </c>
      <c r="H209" s="1210" t="s">
        <v>66</v>
      </c>
      <c r="I209" s="1210" t="s">
        <v>4276</v>
      </c>
      <c r="J209" s="1211">
        <v>27.2</v>
      </c>
      <c r="K209" s="1211"/>
      <c r="L209" s="1211"/>
      <c r="M209" s="1211"/>
    </row>
    <row r="210" spans="1:13" s="1204" customFormat="1" ht="14.25" customHeight="1" x14ac:dyDescent="0.35">
      <c r="A210" s="1604"/>
      <c r="B210" s="1575"/>
      <c r="C210" s="1210" t="s">
        <v>4291</v>
      </c>
      <c r="D210" s="1210" t="s">
        <v>4293</v>
      </c>
      <c r="E210" s="1211">
        <v>574425.84</v>
      </c>
      <c r="F210" s="1211">
        <v>973585.82</v>
      </c>
      <c r="G210" s="1210" t="s">
        <v>38</v>
      </c>
      <c r="H210" s="1210" t="s">
        <v>66</v>
      </c>
      <c r="I210" s="1210" t="s">
        <v>4276</v>
      </c>
      <c r="J210" s="1211">
        <v>27.1</v>
      </c>
      <c r="K210" s="1211"/>
      <c r="L210" s="1211"/>
      <c r="M210" s="1211"/>
    </row>
    <row r="211" spans="1:13" s="1204" customFormat="1" ht="14.25" customHeight="1" x14ac:dyDescent="0.35">
      <c r="A211" s="1604"/>
      <c r="B211" s="1576" t="s">
        <v>4216</v>
      </c>
      <c r="C211" s="1212" t="s">
        <v>4294</v>
      </c>
      <c r="D211" s="1213" t="s">
        <v>4295</v>
      </c>
      <c r="E211" s="1213">
        <v>583319.21</v>
      </c>
      <c r="F211" s="1214">
        <v>970837.56</v>
      </c>
      <c r="G211" s="1213" t="s">
        <v>38</v>
      </c>
      <c r="H211" s="1213" t="s">
        <v>66</v>
      </c>
      <c r="I211" s="1213" t="s">
        <v>4294</v>
      </c>
      <c r="J211" s="1214">
        <v>23.8</v>
      </c>
      <c r="K211" s="1214"/>
      <c r="L211" s="1214"/>
      <c r="M211" s="1214"/>
    </row>
    <row r="212" spans="1:13" s="1204" customFormat="1" ht="14.25" customHeight="1" x14ac:dyDescent="0.35">
      <c r="A212" s="1604"/>
      <c r="B212" s="1576"/>
      <c r="C212" s="1212" t="s">
        <v>4294</v>
      </c>
      <c r="D212" s="1213" t="s">
        <v>4296</v>
      </c>
      <c r="E212" s="1213">
        <v>603913.51</v>
      </c>
      <c r="F212" s="1214">
        <v>958332.51</v>
      </c>
      <c r="G212" s="1213" t="s">
        <v>38</v>
      </c>
      <c r="H212" s="1213" t="s">
        <v>66</v>
      </c>
      <c r="I212" s="1213" t="s">
        <v>4294</v>
      </c>
      <c r="J212" s="1214">
        <v>35.6</v>
      </c>
      <c r="K212" s="1214"/>
      <c r="L212" s="1214"/>
      <c r="M212" s="1214"/>
    </row>
    <row r="213" spans="1:13" s="1204" customFormat="1" ht="14.25" customHeight="1" x14ac:dyDescent="0.35">
      <c r="A213" s="1604"/>
      <c r="B213" s="1576"/>
      <c r="C213" s="1212" t="s">
        <v>4297</v>
      </c>
      <c r="D213" s="1213" t="s">
        <v>4298</v>
      </c>
      <c r="E213" s="1213">
        <v>593881.96</v>
      </c>
      <c r="F213" s="1214">
        <v>958299.35</v>
      </c>
      <c r="G213" s="1213" t="s">
        <v>38</v>
      </c>
      <c r="H213" s="1213" t="s">
        <v>4283</v>
      </c>
      <c r="I213" s="1213" t="s">
        <v>4283</v>
      </c>
      <c r="J213" s="1214">
        <v>29.7</v>
      </c>
      <c r="K213" s="1214"/>
      <c r="L213" s="1214"/>
      <c r="M213" s="1214"/>
    </row>
    <row r="214" spans="1:13" s="1204" customFormat="1" ht="14.25" customHeight="1" x14ac:dyDescent="0.35">
      <c r="A214" s="1604"/>
      <c r="B214" s="1576"/>
      <c r="C214" s="1212" t="s">
        <v>4299</v>
      </c>
      <c r="D214" s="1213" t="s">
        <v>4300</v>
      </c>
      <c r="E214" s="1213">
        <v>602048.97</v>
      </c>
      <c r="F214" s="1214">
        <v>956133</v>
      </c>
      <c r="G214" s="1213" t="s">
        <v>38</v>
      </c>
      <c r="H214" s="1213" t="s">
        <v>4283</v>
      </c>
      <c r="I214" s="1213" t="s">
        <v>4283</v>
      </c>
      <c r="J214" s="1214">
        <v>28</v>
      </c>
      <c r="K214" s="1214"/>
      <c r="L214" s="1214"/>
      <c r="M214" s="1214"/>
    </row>
    <row r="215" spans="1:13" s="1204" customFormat="1" ht="14.25" customHeight="1" x14ac:dyDescent="0.35">
      <c r="A215" s="1604"/>
      <c r="B215" s="1576"/>
      <c r="C215" s="1212" t="s">
        <v>4301</v>
      </c>
      <c r="D215" s="1213" t="s">
        <v>4302</v>
      </c>
      <c r="E215" s="1213">
        <v>616296.19999999995</v>
      </c>
      <c r="F215" s="1214">
        <v>955585.48</v>
      </c>
      <c r="G215" s="1213" t="s">
        <v>38</v>
      </c>
      <c r="H215" s="1213" t="s">
        <v>4301</v>
      </c>
      <c r="I215" s="1213" t="s">
        <v>4303</v>
      </c>
      <c r="J215" s="1214">
        <v>28.8</v>
      </c>
      <c r="K215" s="1214"/>
      <c r="L215" s="1214"/>
      <c r="M215" s="1214"/>
    </row>
    <row r="216" spans="1:13" s="1204" customFormat="1" ht="14.25" customHeight="1" x14ac:dyDescent="0.35">
      <c r="A216" s="1604"/>
      <c r="B216" s="1576"/>
      <c r="C216" s="1212" t="s">
        <v>4304</v>
      </c>
      <c r="D216" s="1213" t="s">
        <v>4305</v>
      </c>
      <c r="E216" s="1213">
        <v>620864.78</v>
      </c>
      <c r="F216" s="1214">
        <v>951524.78</v>
      </c>
      <c r="G216" s="1213" t="s">
        <v>38</v>
      </c>
      <c r="H216" s="1213" t="s">
        <v>4301</v>
      </c>
      <c r="I216" s="1213" t="s">
        <v>4306</v>
      </c>
      <c r="J216" s="1214">
        <v>28.6</v>
      </c>
      <c r="K216" s="1214"/>
      <c r="L216" s="1214"/>
      <c r="M216" s="1214"/>
    </row>
    <row r="217" spans="1:13" s="1204" customFormat="1" ht="14.25" customHeight="1" x14ac:dyDescent="0.35">
      <c r="A217" s="1604"/>
      <c r="B217" s="1577" t="s">
        <v>1612</v>
      </c>
      <c r="C217" s="1215" t="s">
        <v>4307</v>
      </c>
      <c r="D217" s="1215" t="s">
        <v>4308</v>
      </c>
      <c r="E217" s="1216">
        <v>532996</v>
      </c>
      <c r="F217" s="1216">
        <v>1041620</v>
      </c>
      <c r="G217" s="1215" t="s">
        <v>35</v>
      </c>
      <c r="H217" s="1215" t="s">
        <v>209</v>
      </c>
      <c r="I217" s="1215" t="s">
        <v>4309</v>
      </c>
      <c r="J217" s="1220">
        <v>21</v>
      </c>
      <c r="K217" s="1220">
        <v>20.5</v>
      </c>
      <c r="L217" s="1220">
        <v>23.5</v>
      </c>
      <c r="M217" s="1220">
        <v>22.1</v>
      </c>
    </row>
    <row r="218" spans="1:13" s="1204" customFormat="1" ht="14.25" customHeight="1" x14ac:dyDescent="0.35">
      <c r="A218" s="1604"/>
      <c r="B218" s="1577"/>
      <c r="C218" s="1215" t="s">
        <v>4310</v>
      </c>
      <c r="D218" s="1215" t="s">
        <v>4311</v>
      </c>
      <c r="E218" s="1216">
        <v>530449</v>
      </c>
      <c r="F218" s="1216">
        <v>1034120</v>
      </c>
      <c r="G218" s="1215" t="s">
        <v>35</v>
      </c>
      <c r="H218" s="1215" t="s">
        <v>209</v>
      </c>
      <c r="I218" s="1215" t="s">
        <v>4312</v>
      </c>
      <c r="J218" s="1220">
        <v>24.5</v>
      </c>
      <c r="K218" s="1220">
        <v>22.6</v>
      </c>
      <c r="L218" s="1220">
        <v>25.6</v>
      </c>
      <c r="M218" s="1220">
        <v>24.5</v>
      </c>
    </row>
    <row r="219" spans="1:13" s="1204" customFormat="1" ht="14.25" customHeight="1" x14ac:dyDescent="0.35">
      <c r="A219" s="1604"/>
      <c r="B219" s="1577"/>
      <c r="C219" s="1215" t="s">
        <v>4313</v>
      </c>
      <c r="D219" s="1215" t="s">
        <v>4314</v>
      </c>
      <c r="E219" s="1216">
        <v>530356</v>
      </c>
      <c r="F219" s="1216">
        <v>1031640</v>
      </c>
      <c r="G219" s="1215" t="s">
        <v>35</v>
      </c>
      <c r="H219" s="1215" t="s">
        <v>209</v>
      </c>
      <c r="I219" s="1215" t="s">
        <v>4312</v>
      </c>
      <c r="J219" s="1220">
        <v>25.3</v>
      </c>
      <c r="K219" s="1220">
        <v>23.8</v>
      </c>
      <c r="L219" s="1220">
        <v>28.9</v>
      </c>
      <c r="M219" s="1220">
        <v>27.1</v>
      </c>
    </row>
    <row r="220" spans="1:13" s="1204" customFormat="1" ht="14.25" customHeight="1" x14ac:dyDescent="0.35">
      <c r="A220" s="1604"/>
      <c r="B220" s="1577"/>
      <c r="C220" s="1215" t="s">
        <v>4315</v>
      </c>
      <c r="D220" s="1215" t="s">
        <v>4316</v>
      </c>
      <c r="E220" s="1216">
        <v>540450</v>
      </c>
      <c r="F220" s="1216">
        <v>1024550</v>
      </c>
      <c r="G220" s="1215" t="s">
        <v>35</v>
      </c>
      <c r="H220" s="1215" t="s">
        <v>209</v>
      </c>
      <c r="I220" s="1215" t="s">
        <v>4312</v>
      </c>
      <c r="J220" s="1220">
        <v>23.2</v>
      </c>
      <c r="K220" s="1220">
        <v>21.1</v>
      </c>
      <c r="L220" s="1220">
        <v>25.5</v>
      </c>
      <c r="M220" s="1220">
        <v>23.4</v>
      </c>
    </row>
    <row r="221" spans="1:13" s="1204" customFormat="1" ht="14.25" customHeight="1" x14ac:dyDescent="0.35">
      <c r="A221" s="1604"/>
      <c r="B221" s="1577"/>
      <c r="C221" s="1215" t="s">
        <v>4317</v>
      </c>
      <c r="D221" s="1215" t="s">
        <v>4318</v>
      </c>
      <c r="E221" s="1216">
        <v>560402</v>
      </c>
      <c r="F221" s="1216">
        <v>1018153</v>
      </c>
      <c r="G221" s="1215" t="s">
        <v>38</v>
      </c>
      <c r="H221" s="1215" t="s">
        <v>4319</v>
      </c>
      <c r="I221" s="1215" t="s">
        <v>4317</v>
      </c>
      <c r="J221" s="1220">
        <v>24.6</v>
      </c>
      <c r="K221" s="1220">
        <v>24.3</v>
      </c>
      <c r="L221" s="1220">
        <v>29</v>
      </c>
      <c r="M221" s="1220">
        <v>23.7</v>
      </c>
    </row>
    <row r="222" spans="1:13" s="1204" customFormat="1" ht="14.25" customHeight="1" x14ac:dyDescent="0.35">
      <c r="A222" s="1604"/>
      <c r="B222" s="1577"/>
      <c r="C222" s="1215" t="s">
        <v>4317</v>
      </c>
      <c r="D222" s="1215" t="s">
        <v>4320</v>
      </c>
      <c r="E222" s="1216">
        <v>563052</v>
      </c>
      <c r="F222" s="1216">
        <v>1014805</v>
      </c>
      <c r="G222" s="1215" t="s">
        <v>38</v>
      </c>
      <c r="H222" s="1215" t="s">
        <v>4319</v>
      </c>
      <c r="I222" s="1215" t="s">
        <v>4317</v>
      </c>
      <c r="J222" s="1220">
        <v>25.5</v>
      </c>
      <c r="K222" s="1220">
        <v>23.3</v>
      </c>
      <c r="L222" s="1220">
        <v>29.2</v>
      </c>
      <c r="M222" s="1220">
        <v>24.7</v>
      </c>
    </row>
    <row r="223" spans="1:13" s="1204" customFormat="1" ht="14.25" customHeight="1" x14ac:dyDescent="0.35">
      <c r="A223" s="1604"/>
      <c r="B223" s="1577"/>
      <c r="C223" s="1215" t="s">
        <v>1613</v>
      </c>
      <c r="D223" s="1215" t="s">
        <v>4321</v>
      </c>
      <c r="E223" s="1216">
        <v>606327</v>
      </c>
      <c r="F223" s="1216">
        <v>984614</v>
      </c>
      <c r="G223" s="1215" t="s">
        <v>38</v>
      </c>
      <c r="H223" s="1215" t="s">
        <v>1613</v>
      </c>
      <c r="I223" s="1215" t="s">
        <v>4322</v>
      </c>
      <c r="J223" s="1220">
        <v>25.3</v>
      </c>
      <c r="K223" s="1220">
        <v>23</v>
      </c>
      <c r="L223" s="1220">
        <v>28.8</v>
      </c>
      <c r="M223" s="1220">
        <v>26.1</v>
      </c>
    </row>
    <row r="224" spans="1:13" s="1204" customFormat="1" ht="14.25" customHeight="1" x14ac:dyDescent="0.35">
      <c r="A224" s="1604"/>
      <c r="B224" s="1577"/>
      <c r="C224" s="1215" t="s">
        <v>1613</v>
      </c>
      <c r="D224" s="1215" t="s">
        <v>4323</v>
      </c>
      <c r="E224" s="1216">
        <v>589428</v>
      </c>
      <c r="F224" s="1216">
        <v>995105</v>
      </c>
      <c r="G224" s="1215" t="s">
        <v>38</v>
      </c>
      <c r="H224" s="1215" t="s">
        <v>1613</v>
      </c>
      <c r="I224" s="1215" t="s">
        <v>4322</v>
      </c>
      <c r="J224" s="1220">
        <v>23.8</v>
      </c>
      <c r="K224" s="1220">
        <v>25</v>
      </c>
      <c r="L224" s="1220">
        <v>32.1</v>
      </c>
      <c r="M224" s="1220">
        <v>24</v>
      </c>
    </row>
    <row r="225" spans="1:13" s="1204" customFormat="1" ht="14.25" customHeight="1" x14ac:dyDescent="0.35">
      <c r="A225" s="12" t="s">
        <v>4403</v>
      </c>
      <c r="B225" s="12"/>
      <c r="C225" s="12"/>
      <c r="D225" s="12"/>
      <c r="E225" s="12"/>
      <c r="F225" s="12"/>
      <c r="G225" s="12"/>
      <c r="H225" s="12"/>
      <c r="I225" s="12"/>
      <c r="J225" s="12"/>
      <c r="K225" s="12"/>
      <c r="L225" s="12"/>
      <c r="M225" s="12"/>
    </row>
    <row r="226" spans="1:13" s="1204" customFormat="1" ht="14.25" customHeight="1" x14ac:dyDescent="0.35">
      <c r="A226" s="1602" t="s">
        <v>3451</v>
      </c>
      <c r="B226" s="1602"/>
      <c r="C226" s="1196" t="s">
        <v>3450</v>
      </c>
    </row>
    <row r="227" spans="1:13" s="1204" customFormat="1" ht="14.25" customHeight="1" x14ac:dyDescent="0.35">
      <c r="A227" s="1603" t="s">
        <v>3452</v>
      </c>
      <c r="B227" s="1603"/>
      <c r="C227" s="1197" t="s">
        <v>1988</v>
      </c>
    </row>
    <row r="228" spans="1:13" s="1204" customFormat="1" ht="14.25" customHeight="1" x14ac:dyDescent="0.35">
      <c r="A228" s="1603" t="s">
        <v>3454</v>
      </c>
      <c r="B228" s="1603"/>
      <c r="C228" s="1197" t="s">
        <v>3453</v>
      </c>
    </row>
    <row r="229" spans="1:13" s="1204" customFormat="1" ht="22.5" customHeight="1" x14ac:dyDescent="0.35">
      <c r="A229" s="1582" t="s">
        <v>3455</v>
      </c>
      <c r="B229" s="1582"/>
      <c r="C229" s="685" t="s">
        <v>3258</v>
      </c>
    </row>
    <row r="230" spans="1:13" ht="14.25" customHeight="1" x14ac:dyDescent="0.35"/>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sheetData>
  <mergeCells count="86">
    <mergeCell ref="A227:B227"/>
    <mergeCell ref="A228:B228"/>
    <mergeCell ref="A229:B229"/>
    <mergeCell ref="A201:A224"/>
    <mergeCell ref="B201:B210"/>
    <mergeCell ref="B211:B216"/>
    <mergeCell ref="B217:B224"/>
    <mergeCell ref="A226:B226"/>
    <mergeCell ref="B197:M197"/>
    <mergeCell ref="C198:C200"/>
    <mergeCell ref="D198:D200"/>
    <mergeCell ref="E198:I198"/>
    <mergeCell ref="J198:M198"/>
    <mergeCell ref="B199:B200"/>
    <mergeCell ref="G199:G200"/>
    <mergeCell ref="H199:H200"/>
    <mergeCell ref="I199:I200"/>
    <mergeCell ref="A167:A196"/>
    <mergeCell ref="B167:B172"/>
    <mergeCell ref="B173:B177"/>
    <mergeCell ref="B178:B183"/>
    <mergeCell ref="B184:B189"/>
    <mergeCell ref="B190:B191"/>
    <mergeCell ref="B192:B196"/>
    <mergeCell ref="B13:M13"/>
    <mergeCell ref="B14:B16"/>
    <mergeCell ref="B62:M62"/>
    <mergeCell ref="B63:B65"/>
    <mergeCell ref="B119:M119"/>
    <mergeCell ref="I15:I16"/>
    <mergeCell ref="C14:C16"/>
    <mergeCell ref="D14:D16"/>
    <mergeCell ref="E14:I14"/>
    <mergeCell ref="J14:M14"/>
    <mergeCell ref="G15:G16"/>
    <mergeCell ref="H15:H16"/>
    <mergeCell ref="A123:A162"/>
    <mergeCell ref="B123:B131"/>
    <mergeCell ref="B132:B142"/>
    <mergeCell ref="B143:B149"/>
    <mergeCell ref="B150:B157"/>
    <mergeCell ref="B158:B162"/>
    <mergeCell ref="B163:M163"/>
    <mergeCell ref="C164:C166"/>
    <mergeCell ref="D164:D166"/>
    <mergeCell ref="E164:I164"/>
    <mergeCell ref="J164:M164"/>
    <mergeCell ref="B165:B166"/>
    <mergeCell ref="G165:G166"/>
    <mergeCell ref="H165:H166"/>
    <mergeCell ref="I165:I166"/>
    <mergeCell ref="C120:C122"/>
    <mergeCell ref="D120:D122"/>
    <mergeCell ref="E120:I120"/>
    <mergeCell ref="J120:M120"/>
    <mergeCell ref="B121:B122"/>
    <mergeCell ref="G121:G122"/>
    <mergeCell ref="H121:H122"/>
    <mergeCell ref="I121:I122"/>
    <mergeCell ref="A66:A118"/>
    <mergeCell ref="B66:B78"/>
    <mergeCell ref="B79:B81"/>
    <mergeCell ref="B82:B85"/>
    <mergeCell ref="B86:B89"/>
    <mergeCell ref="B90:B97"/>
    <mergeCell ref="B98:B104"/>
    <mergeCell ref="B105:B106"/>
    <mergeCell ref="B107:B110"/>
    <mergeCell ref="B111:B113"/>
    <mergeCell ref="B114:B118"/>
    <mergeCell ref="A17:A61"/>
    <mergeCell ref="C63:C65"/>
    <mergeCell ref="D63:D65"/>
    <mergeCell ref="E63:I63"/>
    <mergeCell ref="J63:M63"/>
    <mergeCell ref="G64:G65"/>
    <mergeCell ref="H64:H65"/>
    <mergeCell ref="I64:I65"/>
    <mergeCell ref="B56:B61"/>
    <mergeCell ref="B17:B20"/>
    <mergeCell ref="B21:B28"/>
    <mergeCell ref="B29:B36"/>
    <mergeCell ref="B37:B40"/>
    <mergeCell ref="B41:B47"/>
    <mergeCell ref="B48:B50"/>
    <mergeCell ref="B51:B55"/>
  </mergeCells>
  <dataValidations count="1">
    <dataValidation allowBlank="1" showErrorMessage="1" prompt="Escriba el nombre del cuerpo de agua al cual pertenece el sitio" sqref="C209:C210"/>
  </dataValidations>
  <hyperlinks>
    <hyperlink ref="A1" location="'C1'!A1" display="Regresar"/>
    <hyperlink ref="H1" location="'HM 1.3.2.f.2'!A1" display="Ver metadato"/>
  </hyperlinks>
  <pageMargins left="0.7" right="0.7" top="0.75" bottom="0.75" header="0.3" footer="0.3"/>
  <pageSetup orientation="portrait" horizontalDpi="90" verticalDpi="90"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6">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5.179687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15.5" x14ac:dyDescent="0.35">
      <c r="A7" s="403"/>
      <c r="B7" s="1513"/>
      <c r="C7" s="1514"/>
      <c r="D7" s="1514"/>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5"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5" t="s">
        <v>3132</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88"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54.75" customHeight="1" x14ac:dyDescent="0.35">
      <c r="A11" s="403"/>
      <c r="B11" s="1589"/>
      <c r="C11" s="672" t="s">
        <v>317</v>
      </c>
      <c r="D11" s="672" t="s">
        <v>329</v>
      </c>
      <c r="E11" s="672" t="s">
        <v>97</v>
      </c>
      <c r="F11" s="672" t="s">
        <v>101</v>
      </c>
      <c r="G11" s="672" t="s">
        <v>616</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89"/>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0"/>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5"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5"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45.75" customHeight="1" x14ac:dyDescent="0.35">
      <c r="A16" s="403"/>
      <c r="B16" s="460" t="s">
        <v>277</v>
      </c>
      <c r="C16" s="1585" t="s">
        <v>3484</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5"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5"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5"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5"/>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13.5" customHeight="1" x14ac:dyDescent="0.35">
      <c r="A21" s="403"/>
      <c r="B21" s="460" t="s">
        <v>283</v>
      </c>
      <c r="C21" s="463" t="s">
        <v>1304</v>
      </c>
      <c r="D21" s="464" t="s">
        <v>1305</v>
      </c>
      <c r="E21" s="1591"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5"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5"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7"/>
      <c r="C24" s="1514"/>
      <c r="D24" s="1514"/>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8" t="s">
        <v>287</v>
      </c>
      <c r="C25" s="1511"/>
      <c r="D25" s="1511"/>
      <c r="E25" s="1511"/>
      <c r="F25" s="1511"/>
      <c r="G25" s="1511"/>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5"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5"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5"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9"/>
      <c r="C31" s="1514"/>
      <c r="D31" s="1514"/>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8" t="s">
        <v>295</v>
      </c>
      <c r="C32" s="1511"/>
      <c r="D32" s="1511"/>
      <c r="E32" s="1511"/>
      <c r="F32" s="1511"/>
      <c r="G32" s="1511"/>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7"/>
      <c r="C33" s="1514"/>
      <c r="D33" s="1514"/>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5"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5"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5"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5"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600"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5"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9"/>
      <c r="C40" s="1514"/>
      <c r="D40" s="1514"/>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8" t="s">
        <v>302</v>
      </c>
      <c r="C41" s="1511"/>
      <c r="D41" s="1511"/>
      <c r="E41" s="1511"/>
      <c r="F41" s="1511"/>
      <c r="G41" s="1511"/>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5"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5"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5"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8" t="s">
        <v>306</v>
      </c>
      <c r="C47" s="1511"/>
      <c r="D47" s="1511"/>
      <c r="E47" s="1511"/>
      <c r="F47" s="1511"/>
      <c r="G47" s="1511"/>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91"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91"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91"/>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91"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91"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91"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91"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91"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601"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1.3.2.f.2'!Tipodeproducto</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2'!A1" display="Regresar"/>
    <hyperlink ref="C38" r:id="rId1"/>
  </hyperlinks>
  <printOptions horizontalCentered="1" verticalCentered="1"/>
  <pageMargins left="0.70866141732283472" right="0.70866141732283472" top="0.74803149606299213" bottom="0.74803149606299213" header="0.31496062992125984" footer="0.31496062992125984"/>
  <pageSetup scale="34"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7"/>
  <dimension ref="A1:U465"/>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3" width="10.81640625" style="675" customWidth="1"/>
    <col min="14" max="21" width="10.81640625" style="660" customWidth="1"/>
    <col min="22" max="16384" width="14.453125" style="660"/>
  </cols>
  <sheetData>
    <row r="1" spans="1:21" s="673" customFormat="1" ht="14.25" customHeight="1" x14ac:dyDescent="0.35">
      <c r="A1" s="656" t="s">
        <v>32</v>
      </c>
      <c r="H1" s="656" t="s">
        <v>61</v>
      </c>
      <c r="J1" s="674"/>
      <c r="K1" s="674"/>
      <c r="L1" s="674"/>
      <c r="M1" s="674"/>
    </row>
    <row r="2" spans="1:21" s="1204" customFormat="1" ht="14.25" customHeight="1" x14ac:dyDescent="0.35">
      <c r="A2" s="661"/>
      <c r="B2" s="21" t="s">
        <v>5115</v>
      </c>
      <c r="J2" s="1203"/>
      <c r="K2" s="1203"/>
      <c r="L2" s="1203"/>
      <c r="M2" s="1203"/>
    </row>
    <row r="3" spans="1:21" s="1204" customFormat="1" ht="14.25" customHeight="1" x14ac:dyDescent="0.35">
      <c r="A3" s="661"/>
      <c r="B3" s="310" t="s">
        <v>5</v>
      </c>
      <c r="J3" s="1203"/>
      <c r="K3" s="1203"/>
      <c r="L3" s="1203"/>
      <c r="M3" s="1203"/>
    </row>
    <row r="4" spans="1:21" s="1204" customFormat="1" ht="14.25" customHeight="1" x14ac:dyDescent="0.35">
      <c r="A4" s="661"/>
      <c r="B4" s="310" t="s">
        <v>329</v>
      </c>
      <c r="J4" s="1203"/>
      <c r="K4" s="1203"/>
      <c r="L4" s="1203"/>
      <c r="M4" s="1203"/>
    </row>
    <row r="5" spans="1:21" s="1204" customFormat="1" ht="14.25" customHeight="1" x14ac:dyDescent="0.35">
      <c r="A5" s="661"/>
      <c r="B5" s="310" t="s">
        <v>97</v>
      </c>
      <c r="J5" s="1203"/>
      <c r="K5" s="1203"/>
      <c r="L5" s="1203"/>
      <c r="M5" s="1203"/>
    </row>
    <row r="6" spans="1:21" s="1204" customFormat="1" ht="14.25" customHeight="1" x14ac:dyDescent="0.35">
      <c r="A6" s="661"/>
      <c r="B6" s="87" t="s">
        <v>1544</v>
      </c>
      <c r="J6" s="1203"/>
      <c r="K6" s="1203"/>
      <c r="L6" s="1203"/>
      <c r="M6" s="1203"/>
    </row>
    <row r="7" spans="1:21" s="1204" customFormat="1" ht="14.25" customHeight="1" x14ac:dyDescent="0.35">
      <c r="A7" s="661"/>
      <c r="B7" s="87" t="s">
        <v>1545</v>
      </c>
      <c r="J7" s="1203"/>
      <c r="K7" s="1203"/>
      <c r="L7" s="1203"/>
      <c r="M7" s="1203"/>
    </row>
    <row r="8" spans="1:21" s="1204" customFormat="1" ht="14.25" customHeight="1" x14ac:dyDescent="0.35">
      <c r="A8" s="661"/>
      <c r="B8" s="310"/>
      <c r="J8" s="1203"/>
      <c r="K8" s="1203"/>
      <c r="L8" s="1203"/>
      <c r="M8" s="1203"/>
    </row>
    <row r="9" spans="1:21" s="1204" customFormat="1" ht="14.25" customHeight="1" x14ac:dyDescent="0.35">
      <c r="A9" s="661"/>
      <c r="B9" s="310" t="s">
        <v>1528</v>
      </c>
      <c r="J9" s="1203"/>
      <c r="K9" s="1203"/>
      <c r="L9" s="1203"/>
      <c r="M9" s="1203"/>
    </row>
    <row r="10" spans="1:21" s="1204" customFormat="1" ht="14.25" customHeight="1" x14ac:dyDescent="0.35">
      <c r="A10" s="134"/>
      <c r="B10" s="310"/>
      <c r="C10" s="310"/>
      <c r="D10" s="310"/>
      <c r="E10" s="310"/>
      <c r="F10" s="310"/>
      <c r="G10" s="310"/>
      <c r="H10" s="310"/>
      <c r="I10" s="310"/>
      <c r="J10" s="13"/>
      <c r="K10" s="13"/>
      <c r="L10" s="13"/>
      <c r="M10" s="13"/>
      <c r="N10" s="310"/>
      <c r="O10" s="310"/>
      <c r="P10" s="310"/>
      <c r="Q10" s="310"/>
      <c r="R10" s="310"/>
      <c r="S10" s="310"/>
      <c r="T10" s="310"/>
      <c r="U10" s="310"/>
    </row>
    <row r="11" spans="1:21" s="1204" customFormat="1" ht="14.25" customHeight="1" x14ac:dyDescent="0.35">
      <c r="A11" s="661"/>
      <c r="B11" s="676"/>
      <c r="C11" s="346"/>
      <c r="D11" s="346"/>
      <c r="J11" s="1203"/>
      <c r="K11" s="1203"/>
      <c r="L11" s="1203"/>
      <c r="M11" s="1203"/>
    </row>
    <row r="12" spans="1:21" s="1204" customFormat="1" ht="14.25" customHeight="1" x14ac:dyDescent="0.35">
      <c r="A12" s="661"/>
      <c r="B12" s="134" t="s">
        <v>3485</v>
      </c>
      <c r="J12" s="1203"/>
      <c r="K12" s="1203"/>
      <c r="L12" s="1203"/>
      <c r="M12" s="1203"/>
    </row>
    <row r="13" spans="1:21" s="1204" customFormat="1" ht="14.25" customHeight="1" x14ac:dyDescent="0.35">
      <c r="A13" s="661"/>
      <c r="B13" s="13" t="s">
        <v>1705</v>
      </c>
      <c r="C13" s="677"/>
      <c r="D13" s="677"/>
      <c r="E13" s="677"/>
      <c r="F13" s="677"/>
      <c r="G13" s="677"/>
      <c r="H13" s="677"/>
      <c r="I13" s="677"/>
      <c r="J13" s="677"/>
      <c r="K13" s="677"/>
      <c r="L13" s="677"/>
      <c r="M13" s="677"/>
    </row>
    <row r="14" spans="1:21" s="1204" customFormat="1" ht="14.25" customHeight="1" x14ac:dyDescent="0.35">
      <c r="A14" s="13"/>
      <c r="B14" s="1552" t="s">
        <v>1861</v>
      </c>
      <c r="C14" s="1552"/>
      <c r="D14" s="1552"/>
      <c r="E14" s="1552"/>
      <c r="F14" s="1552"/>
      <c r="G14" s="1552"/>
      <c r="H14" s="1552"/>
      <c r="I14" s="1552"/>
      <c r="J14" s="1552"/>
      <c r="K14" s="1552"/>
      <c r="L14" s="1552"/>
      <c r="M14" s="1552"/>
    </row>
    <row r="15" spans="1:21" s="1204" customFormat="1" ht="14.25" customHeight="1" x14ac:dyDescent="0.35">
      <c r="A15" s="13"/>
      <c r="B15" s="1621" t="s">
        <v>113</v>
      </c>
      <c r="C15" s="1553" t="s">
        <v>104</v>
      </c>
      <c r="D15" s="1553" t="s">
        <v>105</v>
      </c>
      <c r="E15" s="1555" t="s">
        <v>106</v>
      </c>
      <c r="F15" s="1555"/>
      <c r="G15" s="1555"/>
      <c r="H15" s="1555"/>
      <c r="I15" s="1555"/>
      <c r="J15" s="1555" t="s">
        <v>4412</v>
      </c>
      <c r="K15" s="1555"/>
      <c r="L15" s="1555"/>
      <c r="M15" s="1555"/>
    </row>
    <row r="16" spans="1:21" s="1204" customFormat="1" ht="23.9" customHeight="1" x14ac:dyDescent="0.35">
      <c r="A16" s="749"/>
      <c r="B16" s="1556"/>
      <c r="C16" s="1553"/>
      <c r="D16" s="1553"/>
      <c r="E16" s="1202" t="s">
        <v>114</v>
      </c>
      <c r="F16" s="1202" t="s">
        <v>115</v>
      </c>
      <c r="G16" s="1558" t="s">
        <v>39</v>
      </c>
      <c r="H16" s="1558" t="s">
        <v>64</v>
      </c>
      <c r="I16" s="1558" t="s">
        <v>116</v>
      </c>
      <c r="J16" s="1202" t="s">
        <v>131</v>
      </c>
      <c r="K16" s="1202" t="s">
        <v>132</v>
      </c>
      <c r="L16" s="1202" t="s">
        <v>131</v>
      </c>
      <c r="M16" s="1202" t="s">
        <v>131</v>
      </c>
    </row>
    <row r="17" spans="1:13" s="1204" customFormat="1" ht="14.25" customHeight="1" x14ac:dyDescent="0.35">
      <c r="A17" s="13"/>
      <c r="B17" s="1557"/>
      <c r="C17" s="1554"/>
      <c r="D17" s="1554"/>
      <c r="E17" s="1207" t="s">
        <v>134</v>
      </c>
      <c r="F17" s="1207" t="s">
        <v>134</v>
      </c>
      <c r="G17" s="1554"/>
      <c r="H17" s="1554"/>
      <c r="I17" s="1554"/>
      <c r="J17" s="1200" t="s">
        <v>136</v>
      </c>
      <c r="K17" s="1200" t="s">
        <v>137</v>
      </c>
      <c r="L17" s="1200" t="s">
        <v>138</v>
      </c>
      <c r="M17" s="1200" t="s">
        <v>139</v>
      </c>
    </row>
    <row r="18" spans="1:13" s="1204" customFormat="1" ht="14.25" customHeight="1" x14ac:dyDescent="0.35">
      <c r="A18" s="1540" t="s">
        <v>3257</v>
      </c>
      <c r="B18" s="1613" t="s">
        <v>140</v>
      </c>
      <c r="C18" s="770" t="s">
        <v>141</v>
      </c>
      <c r="D18" s="770" t="s">
        <v>142</v>
      </c>
      <c r="E18" s="770">
        <v>478577</v>
      </c>
      <c r="F18" s="770">
        <v>1053258</v>
      </c>
      <c r="G18" s="770" t="s">
        <v>38</v>
      </c>
      <c r="H18" s="770" t="s">
        <v>75</v>
      </c>
      <c r="I18" s="770" t="s">
        <v>75</v>
      </c>
      <c r="J18" s="772">
        <v>4</v>
      </c>
      <c r="K18" s="772">
        <v>69</v>
      </c>
      <c r="L18" s="772">
        <v>4</v>
      </c>
      <c r="M18" s="772">
        <v>5</v>
      </c>
    </row>
    <row r="19" spans="1:13" s="1204" customFormat="1" ht="14.25" customHeight="1" x14ac:dyDescent="0.35">
      <c r="A19" s="1547"/>
      <c r="B19" s="1613"/>
      <c r="C19" s="770" t="s">
        <v>141</v>
      </c>
      <c r="D19" s="770" t="s">
        <v>143</v>
      </c>
      <c r="E19" s="770">
        <v>475877</v>
      </c>
      <c r="F19" s="770">
        <v>1051840</v>
      </c>
      <c r="G19" s="770" t="s">
        <v>38</v>
      </c>
      <c r="H19" s="770" t="s">
        <v>75</v>
      </c>
      <c r="I19" s="770" t="s">
        <v>75</v>
      </c>
      <c r="J19" s="772">
        <v>14</v>
      </c>
      <c r="K19" s="772">
        <v>357</v>
      </c>
      <c r="L19" s="772">
        <v>2.5</v>
      </c>
      <c r="M19" s="772">
        <v>11</v>
      </c>
    </row>
    <row r="20" spans="1:13" s="1204" customFormat="1" ht="14.25" customHeight="1" x14ac:dyDescent="0.35">
      <c r="A20" s="1547"/>
      <c r="B20" s="1613"/>
      <c r="C20" s="770" t="s">
        <v>144</v>
      </c>
      <c r="D20" s="770" t="s">
        <v>145</v>
      </c>
      <c r="E20" s="770">
        <v>489634</v>
      </c>
      <c r="F20" s="770">
        <v>1051066</v>
      </c>
      <c r="G20" s="770" t="s">
        <v>38</v>
      </c>
      <c r="H20" s="770" t="s">
        <v>73</v>
      </c>
      <c r="I20" s="770" t="s">
        <v>146</v>
      </c>
      <c r="J20" s="772">
        <v>7</v>
      </c>
      <c r="K20" s="772">
        <v>132</v>
      </c>
      <c r="L20" s="772">
        <v>2.5</v>
      </c>
      <c r="M20" s="772">
        <v>13</v>
      </c>
    </row>
    <row r="21" spans="1:13" s="1204" customFormat="1" ht="14.25" customHeight="1" x14ac:dyDescent="0.35">
      <c r="A21" s="1547"/>
      <c r="B21" s="1613"/>
      <c r="C21" s="770" t="s">
        <v>144</v>
      </c>
      <c r="D21" s="770" t="s">
        <v>147</v>
      </c>
      <c r="E21" s="770">
        <v>480470</v>
      </c>
      <c r="F21" s="770">
        <v>1046523</v>
      </c>
      <c r="G21" s="770" t="s">
        <v>38</v>
      </c>
      <c r="H21" s="770" t="s">
        <v>73</v>
      </c>
      <c r="I21" s="770" t="s">
        <v>74</v>
      </c>
      <c r="J21" s="772">
        <v>11</v>
      </c>
      <c r="K21" s="772">
        <v>256</v>
      </c>
      <c r="L21" s="772">
        <v>2.5</v>
      </c>
      <c r="M21" s="772">
        <v>16</v>
      </c>
    </row>
    <row r="22" spans="1:13" s="1204" customFormat="1" ht="14.25" customHeight="1" x14ac:dyDescent="0.35">
      <c r="A22" s="1547"/>
      <c r="B22" s="1614" t="s">
        <v>148</v>
      </c>
      <c r="C22" s="774" t="s">
        <v>149</v>
      </c>
      <c r="D22" s="774" t="s">
        <v>150</v>
      </c>
      <c r="E22" s="774">
        <v>430273</v>
      </c>
      <c r="F22" s="774">
        <v>1074425</v>
      </c>
      <c r="G22" s="774" t="s">
        <v>38</v>
      </c>
      <c r="H22" s="774" t="s">
        <v>76</v>
      </c>
      <c r="I22" s="774" t="s">
        <v>82</v>
      </c>
      <c r="J22" s="775">
        <v>22</v>
      </c>
      <c r="K22" s="775">
        <v>454</v>
      </c>
      <c r="L22" s="775">
        <v>12</v>
      </c>
      <c r="M22" s="775">
        <v>9</v>
      </c>
    </row>
    <row r="23" spans="1:13" s="1204" customFormat="1" ht="14.25" customHeight="1" x14ac:dyDescent="0.35">
      <c r="A23" s="1547"/>
      <c r="B23" s="1614"/>
      <c r="C23" s="774" t="s">
        <v>151</v>
      </c>
      <c r="D23" s="774" t="s">
        <v>152</v>
      </c>
      <c r="E23" s="774">
        <v>431757</v>
      </c>
      <c r="F23" s="774">
        <v>1064259</v>
      </c>
      <c r="G23" s="774" t="s">
        <v>38</v>
      </c>
      <c r="H23" s="774" t="s">
        <v>76</v>
      </c>
      <c r="I23" s="774" t="s">
        <v>153</v>
      </c>
      <c r="J23" s="775">
        <v>6</v>
      </c>
      <c r="K23" s="775">
        <v>608</v>
      </c>
      <c r="L23" s="775">
        <v>10</v>
      </c>
      <c r="M23" s="775">
        <v>9</v>
      </c>
    </row>
    <row r="24" spans="1:13" s="1204" customFormat="1" ht="14.25" customHeight="1" x14ac:dyDescent="0.35">
      <c r="A24" s="1547"/>
      <c r="B24" s="1614"/>
      <c r="C24" s="774" t="s">
        <v>154</v>
      </c>
      <c r="D24" s="774" t="s">
        <v>155</v>
      </c>
      <c r="E24" s="774">
        <v>442810</v>
      </c>
      <c r="F24" s="774">
        <v>1064763</v>
      </c>
      <c r="G24" s="774" t="s">
        <v>36</v>
      </c>
      <c r="H24" s="774" t="s">
        <v>156</v>
      </c>
      <c r="I24" s="774" t="s">
        <v>157</v>
      </c>
      <c r="J24" s="775">
        <v>4</v>
      </c>
      <c r="K24" s="775">
        <v>81</v>
      </c>
      <c r="L24" s="775">
        <v>6</v>
      </c>
      <c r="M24" s="775">
        <v>4</v>
      </c>
    </row>
    <row r="25" spans="1:13" s="1204" customFormat="1" ht="14.25" customHeight="1" x14ac:dyDescent="0.35">
      <c r="A25" s="1547"/>
      <c r="B25" s="1614"/>
      <c r="C25" s="774" t="s">
        <v>158</v>
      </c>
      <c r="D25" s="774" t="s">
        <v>159</v>
      </c>
      <c r="E25" s="774">
        <v>446879</v>
      </c>
      <c r="F25" s="774">
        <v>1064096</v>
      </c>
      <c r="G25" s="774" t="s">
        <v>38</v>
      </c>
      <c r="H25" s="774" t="s">
        <v>69</v>
      </c>
      <c r="I25" s="774" t="s">
        <v>160</v>
      </c>
      <c r="J25" s="775">
        <v>6</v>
      </c>
      <c r="K25" s="775">
        <v>227</v>
      </c>
      <c r="L25" s="775">
        <v>8</v>
      </c>
      <c r="M25" s="775">
        <v>8</v>
      </c>
    </row>
    <row r="26" spans="1:13" s="1204" customFormat="1" ht="14.25" customHeight="1" x14ac:dyDescent="0.35">
      <c r="A26" s="1547"/>
      <c r="B26" s="1614"/>
      <c r="C26" s="774" t="s">
        <v>158</v>
      </c>
      <c r="D26" s="774" t="s">
        <v>161</v>
      </c>
      <c r="E26" s="774">
        <v>442563</v>
      </c>
      <c r="F26" s="774">
        <v>1058628</v>
      </c>
      <c r="G26" s="774" t="s">
        <v>38</v>
      </c>
      <c r="H26" s="774" t="s">
        <v>75</v>
      </c>
      <c r="I26" s="774" t="s">
        <v>75</v>
      </c>
      <c r="J26" s="775">
        <v>150</v>
      </c>
      <c r="K26" s="775">
        <v>228</v>
      </c>
      <c r="L26" s="775">
        <v>2.5</v>
      </c>
      <c r="M26" s="775">
        <v>1123</v>
      </c>
    </row>
    <row r="27" spans="1:13" s="1204" customFormat="1" ht="14.25" customHeight="1" x14ac:dyDescent="0.35">
      <c r="A27" s="1547"/>
      <c r="B27" s="1614"/>
      <c r="C27" s="774" t="s">
        <v>162</v>
      </c>
      <c r="D27" s="774" t="s">
        <v>163</v>
      </c>
      <c r="E27" s="774">
        <v>441801</v>
      </c>
      <c r="F27" s="774">
        <v>1058697</v>
      </c>
      <c r="G27" s="774" t="s">
        <v>38</v>
      </c>
      <c r="H27" s="774" t="s">
        <v>75</v>
      </c>
      <c r="I27" s="774" t="s">
        <v>75</v>
      </c>
      <c r="J27" s="775">
        <v>28</v>
      </c>
      <c r="K27" s="775">
        <v>279</v>
      </c>
      <c r="L27" s="775">
        <v>2.5</v>
      </c>
      <c r="M27" s="775">
        <v>2158</v>
      </c>
    </row>
    <row r="28" spans="1:13" s="1204" customFormat="1" ht="14.25" customHeight="1" x14ac:dyDescent="0.35">
      <c r="A28" s="1547"/>
      <c r="B28" s="1614"/>
      <c r="C28" s="774" t="s">
        <v>158</v>
      </c>
      <c r="D28" s="774" t="s">
        <v>164</v>
      </c>
      <c r="E28" s="774">
        <v>454785</v>
      </c>
      <c r="F28" s="774">
        <v>1059635</v>
      </c>
      <c r="G28" s="774" t="s">
        <v>35</v>
      </c>
      <c r="H28" s="774" t="s">
        <v>69</v>
      </c>
      <c r="I28" s="774" t="s">
        <v>160</v>
      </c>
      <c r="J28" s="775">
        <v>3</v>
      </c>
      <c r="K28" s="775">
        <v>35</v>
      </c>
      <c r="L28" s="775">
        <v>8</v>
      </c>
      <c r="M28" s="775">
        <v>3</v>
      </c>
    </row>
    <row r="29" spans="1:13" s="1204" customFormat="1" ht="14.25" customHeight="1" x14ac:dyDescent="0.35">
      <c r="A29" s="1547"/>
      <c r="B29" s="1614"/>
      <c r="C29" s="774" t="s">
        <v>165</v>
      </c>
      <c r="D29" s="774" t="s">
        <v>166</v>
      </c>
      <c r="E29" s="774">
        <v>458078</v>
      </c>
      <c r="F29" s="774">
        <v>1069926</v>
      </c>
      <c r="G29" s="774" t="s">
        <v>35</v>
      </c>
      <c r="H29" s="774" t="s">
        <v>69</v>
      </c>
      <c r="I29" s="774" t="s">
        <v>160</v>
      </c>
      <c r="J29" s="775">
        <v>2.5</v>
      </c>
      <c r="K29" s="775">
        <v>15</v>
      </c>
      <c r="L29" s="775">
        <v>5</v>
      </c>
      <c r="M29" s="775">
        <v>2.9</v>
      </c>
    </row>
    <row r="30" spans="1:13" s="1204" customFormat="1" ht="14.25" customHeight="1" x14ac:dyDescent="0.35">
      <c r="A30" s="1547"/>
      <c r="B30" s="1616" t="s">
        <v>82</v>
      </c>
      <c r="C30" s="777" t="s">
        <v>167</v>
      </c>
      <c r="D30" s="777" t="s">
        <v>168</v>
      </c>
      <c r="E30" s="777">
        <v>505940</v>
      </c>
      <c r="F30" s="777">
        <v>1104290</v>
      </c>
      <c r="G30" s="777" t="s">
        <v>35</v>
      </c>
      <c r="H30" s="777" t="s">
        <v>169</v>
      </c>
      <c r="I30" s="777" t="s">
        <v>170</v>
      </c>
      <c r="J30" s="778"/>
      <c r="K30" s="778"/>
      <c r="L30" s="778">
        <v>1.6</v>
      </c>
      <c r="M30" s="778">
        <v>8</v>
      </c>
    </row>
    <row r="31" spans="1:13" s="1204" customFormat="1" ht="14.25" customHeight="1" x14ac:dyDescent="0.35">
      <c r="A31" s="1547"/>
      <c r="B31" s="1616"/>
      <c r="C31" s="777" t="s">
        <v>167</v>
      </c>
      <c r="D31" s="777" t="s">
        <v>171</v>
      </c>
      <c r="E31" s="777">
        <v>499343</v>
      </c>
      <c r="F31" s="777">
        <v>1103594</v>
      </c>
      <c r="G31" s="777" t="s">
        <v>35</v>
      </c>
      <c r="H31" s="777" t="s">
        <v>169</v>
      </c>
      <c r="I31" s="777" t="s">
        <v>65</v>
      </c>
      <c r="J31" s="778"/>
      <c r="K31" s="778"/>
      <c r="L31" s="778">
        <v>1.8</v>
      </c>
      <c r="M31" s="778">
        <v>2</v>
      </c>
    </row>
    <row r="32" spans="1:13" s="1204" customFormat="1" ht="14.25" customHeight="1" x14ac:dyDescent="0.35">
      <c r="A32" s="1547"/>
      <c r="B32" s="1616"/>
      <c r="C32" s="777" t="s">
        <v>167</v>
      </c>
      <c r="D32" s="777" t="s">
        <v>172</v>
      </c>
      <c r="E32" s="777">
        <v>491495</v>
      </c>
      <c r="F32" s="777">
        <v>1102221</v>
      </c>
      <c r="G32" s="777" t="s">
        <v>35</v>
      </c>
      <c r="H32" s="777" t="s">
        <v>173</v>
      </c>
      <c r="I32" s="777" t="s">
        <v>67</v>
      </c>
      <c r="J32" s="778"/>
      <c r="K32" s="778"/>
      <c r="L32" s="778">
        <v>5.6</v>
      </c>
      <c r="M32" s="778">
        <v>64</v>
      </c>
    </row>
    <row r="33" spans="1:13" s="1204" customFormat="1" ht="14.25" customHeight="1" x14ac:dyDescent="0.35">
      <c r="A33" s="1547"/>
      <c r="B33" s="1616"/>
      <c r="C33" s="777" t="s">
        <v>167</v>
      </c>
      <c r="D33" s="777" t="s">
        <v>174</v>
      </c>
      <c r="E33" s="777">
        <v>480338</v>
      </c>
      <c r="F33" s="777">
        <v>1102283</v>
      </c>
      <c r="G33" s="777" t="s">
        <v>37</v>
      </c>
      <c r="H33" s="777" t="s">
        <v>175</v>
      </c>
      <c r="I33" s="777" t="s">
        <v>176</v>
      </c>
      <c r="J33" s="778"/>
      <c r="K33" s="778"/>
      <c r="L33" s="778">
        <v>6.5</v>
      </c>
      <c r="M33" s="778">
        <v>20</v>
      </c>
    </row>
    <row r="34" spans="1:13" s="1204" customFormat="1" ht="14.25" customHeight="1" x14ac:dyDescent="0.35">
      <c r="A34" s="1547"/>
      <c r="B34" s="1616"/>
      <c r="C34" s="777" t="s">
        <v>167</v>
      </c>
      <c r="D34" s="777" t="s">
        <v>177</v>
      </c>
      <c r="E34" s="777">
        <v>470780</v>
      </c>
      <c r="F34" s="777">
        <v>1098167</v>
      </c>
      <c r="G34" s="777" t="s">
        <v>37</v>
      </c>
      <c r="H34" s="777" t="s">
        <v>178</v>
      </c>
      <c r="I34" s="777" t="s">
        <v>179</v>
      </c>
      <c r="J34" s="778"/>
      <c r="K34" s="778"/>
      <c r="L34" s="778">
        <v>3.1</v>
      </c>
      <c r="M34" s="778">
        <v>11.84</v>
      </c>
    </row>
    <row r="35" spans="1:13" s="1204" customFormat="1" ht="14.25" customHeight="1" x14ac:dyDescent="0.35">
      <c r="A35" s="1547"/>
      <c r="B35" s="1616"/>
      <c r="C35" s="777" t="s">
        <v>180</v>
      </c>
      <c r="D35" s="777" t="s">
        <v>181</v>
      </c>
      <c r="E35" s="777">
        <v>450165</v>
      </c>
      <c r="F35" s="777">
        <v>1097109</v>
      </c>
      <c r="G35" s="777" t="s">
        <v>36</v>
      </c>
      <c r="H35" s="777" t="s">
        <v>36</v>
      </c>
      <c r="I35" s="777" t="s">
        <v>182</v>
      </c>
      <c r="J35" s="778"/>
      <c r="K35" s="778"/>
      <c r="L35" s="778">
        <v>2.9</v>
      </c>
      <c r="M35" s="778">
        <v>1.98</v>
      </c>
    </row>
    <row r="36" spans="1:13" s="1204" customFormat="1" ht="14.25" customHeight="1" x14ac:dyDescent="0.35">
      <c r="A36" s="1547"/>
      <c r="B36" s="1616"/>
      <c r="C36" s="777" t="s">
        <v>183</v>
      </c>
      <c r="D36" s="777" t="s">
        <v>184</v>
      </c>
      <c r="E36" s="777">
        <v>461417</v>
      </c>
      <c r="F36" s="777">
        <v>1102524</v>
      </c>
      <c r="G36" s="777" t="s">
        <v>36</v>
      </c>
      <c r="H36" s="777" t="s">
        <v>68</v>
      </c>
      <c r="I36" s="777" t="s">
        <v>185</v>
      </c>
      <c r="J36" s="778"/>
      <c r="K36" s="778"/>
      <c r="L36" s="778">
        <v>4</v>
      </c>
      <c r="M36" s="778">
        <v>12.78</v>
      </c>
    </row>
    <row r="37" spans="1:13" s="1204" customFormat="1" ht="14.25" customHeight="1" x14ac:dyDescent="0.35">
      <c r="A37" s="1547"/>
      <c r="B37" s="1616"/>
      <c r="C37" s="777" t="s">
        <v>180</v>
      </c>
      <c r="D37" s="777" t="s">
        <v>186</v>
      </c>
      <c r="E37" s="777">
        <v>442305</v>
      </c>
      <c r="F37" s="777">
        <v>1092780</v>
      </c>
      <c r="G37" s="777" t="s">
        <v>36</v>
      </c>
      <c r="H37" s="777" t="s">
        <v>187</v>
      </c>
      <c r="I37" s="777" t="s">
        <v>187</v>
      </c>
      <c r="J37" s="778"/>
      <c r="K37" s="778"/>
      <c r="L37" s="778">
        <v>13.8</v>
      </c>
      <c r="M37" s="778">
        <v>14.24</v>
      </c>
    </row>
    <row r="38" spans="1:13" s="1204" customFormat="1" ht="14.25" customHeight="1" x14ac:dyDescent="0.35">
      <c r="A38" s="1547"/>
      <c r="B38" s="1614" t="s">
        <v>188</v>
      </c>
      <c r="C38" s="774" t="s">
        <v>84</v>
      </c>
      <c r="D38" s="774" t="s">
        <v>189</v>
      </c>
      <c r="E38" s="774">
        <v>494958</v>
      </c>
      <c r="F38" s="774">
        <v>1049620</v>
      </c>
      <c r="G38" s="774" t="s">
        <v>38</v>
      </c>
      <c r="H38" s="774" t="s">
        <v>73</v>
      </c>
      <c r="I38" s="774" t="s">
        <v>74</v>
      </c>
      <c r="J38" s="775"/>
      <c r="K38" s="775"/>
      <c r="L38" s="775">
        <v>2.5</v>
      </c>
      <c r="M38" s="775">
        <v>22.84</v>
      </c>
    </row>
    <row r="39" spans="1:13" s="1204" customFormat="1" ht="14.25" customHeight="1" x14ac:dyDescent="0.35">
      <c r="A39" s="1547"/>
      <c r="B39" s="1614"/>
      <c r="C39" s="774" t="s">
        <v>84</v>
      </c>
      <c r="D39" s="774" t="s">
        <v>190</v>
      </c>
      <c r="E39" s="774">
        <v>492323</v>
      </c>
      <c r="F39" s="774">
        <v>1046307</v>
      </c>
      <c r="G39" s="774" t="s">
        <v>38</v>
      </c>
      <c r="H39" s="774" t="s">
        <v>73</v>
      </c>
      <c r="I39" s="774" t="s">
        <v>74</v>
      </c>
      <c r="J39" s="775"/>
      <c r="K39" s="775"/>
      <c r="L39" s="775">
        <v>8.3000000000000007</v>
      </c>
      <c r="M39" s="775">
        <v>8</v>
      </c>
    </row>
    <row r="40" spans="1:13" s="1204" customFormat="1" ht="14.25" customHeight="1" x14ac:dyDescent="0.35">
      <c r="A40" s="1547"/>
      <c r="B40" s="1614"/>
      <c r="C40" s="774" t="s">
        <v>84</v>
      </c>
      <c r="D40" s="774" t="s">
        <v>191</v>
      </c>
      <c r="E40" s="774">
        <v>487152</v>
      </c>
      <c r="F40" s="774">
        <v>1042701</v>
      </c>
      <c r="G40" s="774" t="s">
        <v>38</v>
      </c>
      <c r="H40" s="774" t="s">
        <v>73</v>
      </c>
      <c r="I40" s="774" t="s">
        <v>74</v>
      </c>
      <c r="J40" s="775"/>
      <c r="K40" s="775"/>
      <c r="L40" s="775">
        <v>15.7</v>
      </c>
      <c r="M40" s="775">
        <v>34</v>
      </c>
    </row>
    <row r="41" spans="1:13" s="1204" customFormat="1" ht="14.25" customHeight="1" x14ac:dyDescent="0.35">
      <c r="A41" s="1547"/>
      <c r="B41" s="1614"/>
      <c r="C41" s="774" t="s">
        <v>192</v>
      </c>
      <c r="D41" s="774" t="s">
        <v>193</v>
      </c>
      <c r="E41" s="774">
        <v>493052</v>
      </c>
      <c r="F41" s="774">
        <v>1038399</v>
      </c>
      <c r="G41" s="774" t="s">
        <v>38</v>
      </c>
      <c r="H41" s="774" t="s">
        <v>73</v>
      </c>
      <c r="I41" s="774" t="s">
        <v>74</v>
      </c>
      <c r="J41" s="775"/>
      <c r="K41" s="775"/>
      <c r="L41" s="775">
        <v>18.5</v>
      </c>
      <c r="M41" s="775">
        <v>20</v>
      </c>
    </row>
    <row r="42" spans="1:13" s="1204" customFormat="1" ht="14.25" customHeight="1" x14ac:dyDescent="0.35">
      <c r="A42" s="1547"/>
      <c r="B42" s="1617" t="s">
        <v>194</v>
      </c>
      <c r="C42" s="780" t="s">
        <v>195</v>
      </c>
      <c r="D42" s="780" t="s">
        <v>196</v>
      </c>
      <c r="E42" s="780">
        <v>438645</v>
      </c>
      <c r="F42" s="780">
        <v>1103798</v>
      </c>
      <c r="G42" s="780" t="s">
        <v>36</v>
      </c>
      <c r="H42" s="780" t="s">
        <v>71</v>
      </c>
      <c r="I42" s="780" t="s">
        <v>71</v>
      </c>
      <c r="J42" s="781"/>
      <c r="K42" s="781"/>
      <c r="L42" s="781">
        <v>5.5</v>
      </c>
      <c r="M42" s="781">
        <v>171</v>
      </c>
    </row>
    <row r="43" spans="1:13" s="1204" customFormat="1" ht="14.25" customHeight="1" x14ac:dyDescent="0.35">
      <c r="A43" s="1547"/>
      <c r="B43" s="1617"/>
      <c r="C43" s="780" t="s">
        <v>195</v>
      </c>
      <c r="D43" s="780" t="s">
        <v>197</v>
      </c>
      <c r="E43" s="780">
        <v>433449</v>
      </c>
      <c r="F43" s="780">
        <v>1101403</v>
      </c>
      <c r="G43" s="780" t="s">
        <v>36</v>
      </c>
      <c r="H43" s="780" t="s">
        <v>71</v>
      </c>
      <c r="I43" s="780" t="s">
        <v>71</v>
      </c>
      <c r="J43" s="781"/>
      <c r="K43" s="781"/>
      <c r="L43" s="781">
        <v>5.5</v>
      </c>
      <c r="M43" s="781">
        <v>7.4</v>
      </c>
    </row>
    <row r="44" spans="1:13" s="1204" customFormat="1" ht="14.25" customHeight="1" x14ac:dyDescent="0.35">
      <c r="A44" s="1547"/>
      <c r="B44" s="1617"/>
      <c r="C44" s="780" t="s">
        <v>195</v>
      </c>
      <c r="D44" s="780" t="s">
        <v>198</v>
      </c>
      <c r="E44" s="780">
        <v>427002</v>
      </c>
      <c r="F44" s="780">
        <v>1096916</v>
      </c>
      <c r="G44" s="780" t="s">
        <v>36</v>
      </c>
      <c r="H44" s="780" t="s">
        <v>71</v>
      </c>
      <c r="I44" s="780" t="s">
        <v>71</v>
      </c>
      <c r="J44" s="781"/>
      <c r="K44" s="781"/>
      <c r="L44" s="781">
        <v>10.5</v>
      </c>
      <c r="M44" s="781">
        <v>5.5</v>
      </c>
    </row>
    <row r="45" spans="1:13" s="1204" customFormat="1" ht="14.25" customHeight="1" x14ac:dyDescent="0.35">
      <c r="A45" s="1547"/>
      <c r="B45" s="1617"/>
      <c r="C45" s="780" t="s">
        <v>195</v>
      </c>
      <c r="D45" s="780" t="s">
        <v>199</v>
      </c>
      <c r="E45" s="780">
        <v>426346</v>
      </c>
      <c r="F45" s="780">
        <v>1096040</v>
      </c>
      <c r="G45" s="780" t="s">
        <v>38</v>
      </c>
      <c r="H45" s="780" t="s">
        <v>72</v>
      </c>
      <c r="I45" s="780" t="s">
        <v>200</v>
      </c>
      <c r="J45" s="781"/>
      <c r="K45" s="781"/>
      <c r="L45" s="781">
        <v>7.9</v>
      </c>
      <c r="M45" s="781">
        <v>28.9</v>
      </c>
    </row>
    <row r="46" spans="1:13" s="1204" customFormat="1" ht="14.25" customHeight="1" x14ac:dyDescent="0.35">
      <c r="A46" s="1547"/>
      <c r="B46" s="1617"/>
      <c r="C46" s="780" t="s">
        <v>201</v>
      </c>
      <c r="D46" s="780" t="s">
        <v>202</v>
      </c>
      <c r="E46" s="780">
        <v>442899</v>
      </c>
      <c r="F46" s="780">
        <v>1097938</v>
      </c>
      <c r="G46" s="780" t="s">
        <v>36</v>
      </c>
      <c r="H46" s="780" t="s">
        <v>71</v>
      </c>
      <c r="I46" s="780" t="s">
        <v>194</v>
      </c>
      <c r="J46" s="781"/>
      <c r="K46" s="781"/>
      <c r="L46" s="781">
        <v>5.5</v>
      </c>
      <c r="M46" s="781">
        <v>5.5</v>
      </c>
    </row>
    <row r="47" spans="1:13" s="1204" customFormat="1" ht="14.25" customHeight="1" x14ac:dyDescent="0.35">
      <c r="A47" s="1547"/>
      <c r="B47" s="1617"/>
      <c r="C47" s="780" t="s">
        <v>195</v>
      </c>
      <c r="D47" s="780" t="s">
        <v>203</v>
      </c>
      <c r="E47" s="780">
        <v>424452</v>
      </c>
      <c r="F47" s="780">
        <v>1095218</v>
      </c>
      <c r="G47" s="780" t="s">
        <v>36</v>
      </c>
      <c r="H47" s="780" t="s">
        <v>187</v>
      </c>
      <c r="I47" s="780" t="s">
        <v>204</v>
      </c>
      <c r="J47" s="781"/>
      <c r="K47" s="781"/>
      <c r="L47" s="781">
        <v>5.5</v>
      </c>
      <c r="M47" s="781">
        <v>31.2</v>
      </c>
    </row>
    <row r="48" spans="1:13" s="1204" customFormat="1" ht="14.25" customHeight="1" x14ac:dyDescent="0.35">
      <c r="A48" s="1547"/>
      <c r="B48" s="1617"/>
      <c r="C48" s="780" t="s">
        <v>195</v>
      </c>
      <c r="D48" s="780" t="s">
        <v>205</v>
      </c>
      <c r="E48" s="780">
        <v>424914</v>
      </c>
      <c r="F48" s="780">
        <v>1093895</v>
      </c>
      <c r="G48" s="780" t="s">
        <v>36</v>
      </c>
      <c r="H48" s="780" t="s">
        <v>187</v>
      </c>
      <c r="I48" s="780" t="s">
        <v>204</v>
      </c>
      <c r="J48" s="781"/>
      <c r="K48" s="781"/>
      <c r="L48" s="781">
        <v>5.5</v>
      </c>
      <c r="M48" s="781">
        <v>7.5</v>
      </c>
    </row>
    <row r="49" spans="1:13" s="1204" customFormat="1" ht="14.25" customHeight="1" x14ac:dyDescent="0.35">
      <c r="A49" s="1547"/>
      <c r="B49" s="1614" t="s">
        <v>206</v>
      </c>
      <c r="C49" s="774" t="s">
        <v>207</v>
      </c>
      <c r="D49" s="774" t="s">
        <v>208</v>
      </c>
      <c r="E49" s="774">
        <v>523586</v>
      </c>
      <c r="F49" s="774">
        <v>1024342</v>
      </c>
      <c r="G49" s="774" t="s">
        <v>35</v>
      </c>
      <c r="H49" s="774" t="s">
        <v>209</v>
      </c>
      <c r="I49" s="774" t="s">
        <v>206</v>
      </c>
      <c r="J49" s="775"/>
      <c r="K49" s="775"/>
      <c r="L49" s="775">
        <v>5.8</v>
      </c>
      <c r="M49" s="775">
        <v>5.5</v>
      </c>
    </row>
    <row r="50" spans="1:13" s="1204" customFormat="1" ht="14.25" customHeight="1" x14ac:dyDescent="0.35">
      <c r="A50" s="1547"/>
      <c r="B50" s="1614"/>
      <c r="C50" s="774" t="s">
        <v>210</v>
      </c>
      <c r="D50" s="774" t="s">
        <v>211</v>
      </c>
      <c r="E50" s="774">
        <v>519598</v>
      </c>
      <c r="F50" s="774">
        <v>1024524</v>
      </c>
      <c r="G50" s="774" t="s">
        <v>35</v>
      </c>
      <c r="H50" s="774" t="s">
        <v>209</v>
      </c>
      <c r="I50" s="774" t="s">
        <v>206</v>
      </c>
      <c r="J50" s="775"/>
      <c r="K50" s="775"/>
      <c r="L50" s="775">
        <v>5.5</v>
      </c>
      <c r="M50" s="775">
        <v>5.5</v>
      </c>
    </row>
    <row r="51" spans="1:13" s="1204" customFormat="1" ht="14.25" customHeight="1" x14ac:dyDescent="0.35">
      <c r="A51" s="1547"/>
      <c r="B51" s="1614"/>
      <c r="C51" s="774" t="s">
        <v>210</v>
      </c>
      <c r="D51" s="774" t="s">
        <v>212</v>
      </c>
      <c r="E51" s="774">
        <v>515570</v>
      </c>
      <c r="F51" s="774">
        <v>1025242</v>
      </c>
      <c r="G51" s="774" t="s">
        <v>38</v>
      </c>
      <c r="H51" s="774" t="s">
        <v>66</v>
      </c>
      <c r="I51" s="774" t="s">
        <v>213</v>
      </c>
      <c r="J51" s="775"/>
      <c r="K51" s="775"/>
      <c r="L51" s="775">
        <v>5.5</v>
      </c>
      <c r="M51" s="775">
        <v>5.5</v>
      </c>
    </row>
    <row r="52" spans="1:13" s="1204" customFormat="1" ht="14.25" customHeight="1" x14ac:dyDescent="0.35">
      <c r="A52" s="1547"/>
      <c r="B52" s="1613" t="s">
        <v>75</v>
      </c>
      <c r="C52" s="770" t="s">
        <v>214</v>
      </c>
      <c r="D52" s="770" t="s">
        <v>215</v>
      </c>
      <c r="E52" s="770">
        <v>507465</v>
      </c>
      <c r="F52" s="770">
        <v>1066603</v>
      </c>
      <c r="G52" s="770" t="s">
        <v>35</v>
      </c>
      <c r="H52" s="770" t="s">
        <v>216</v>
      </c>
      <c r="I52" s="770" t="s">
        <v>217</v>
      </c>
      <c r="J52" s="772"/>
      <c r="K52" s="772"/>
      <c r="L52" s="772">
        <v>23.6</v>
      </c>
      <c r="M52" s="772">
        <v>7.4</v>
      </c>
    </row>
    <row r="53" spans="1:13" s="1204" customFormat="1" ht="14.25" customHeight="1" x14ac:dyDescent="0.35">
      <c r="A53" s="1547"/>
      <c r="B53" s="1613"/>
      <c r="C53" s="770" t="s">
        <v>214</v>
      </c>
      <c r="D53" s="770" t="s">
        <v>218</v>
      </c>
      <c r="E53" s="770">
        <v>494664</v>
      </c>
      <c r="F53" s="770">
        <v>1067818</v>
      </c>
      <c r="G53" s="770" t="s">
        <v>35</v>
      </c>
      <c r="H53" s="770" t="s">
        <v>219</v>
      </c>
      <c r="I53" s="770" t="s">
        <v>220</v>
      </c>
      <c r="J53" s="772"/>
      <c r="K53" s="772"/>
      <c r="L53" s="772">
        <v>5.5</v>
      </c>
      <c r="M53" s="772">
        <v>10.9</v>
      </c>
    </row>
    <row r="54" spans="1:13" s="1204" customFormat="1" ht="14.25" customHeight="1" x14ac:dyDescent="0.35">
      <c r="A54" s="1547"/>
      <c r="B54" s="1613"/>
      <c r="C54" s="770" t="s">
        <v>214</v>
      </c>
      <c r="D54" s="770" t="s">
        <v>221</v>
      </c>
      <c r="E54" s="770">
        <v>470906</v>
      </c>
      <c r="F54" s="770">
        <v>1067483</v>
      </c>
      <c r="G54" s="770" t="s">
        <v>35</v>
      </c>
      <c r="H54" s="770" t="s">
        <v>70</v>
      </c>
      <c r="I54" s="770" t="s">
        <v>222</v>
      </c>
      <c r="J54" s="772">
        <v>52</v>
      </c>
      <c r="K54" s="772">
        <v>98</v>
      </c>
      <c r="L54" s="772">
        <v>4</v>
      </c>
      <c r="M54" s="772">
        <v>15</v>
      </c>
    </row>
    <row r="55" spans="1:13" s="1204" customFormat="1" ht="14.25" customHeight="1" x14ac:dyDescent="0.35">
      <c r="A55" s="1547"/>
      <c r="B55" s="1613"/>
      <c r="C55" s="770" t="s">
        <v>223</v>
      </c>
      <c r="D55" s="770" t="s">
        <v>224</v>
      </c>
      <c r="E55" s="770">
        <v>479275</v>
      </c>
      <c r="F55" s="770">
        <v>1081225</v>
      </c>
      <c r="G55" s="770" t="s">
        <v>35</v>
      </c>
      <c r="H55" s="770" t="s">
        <v>70</v>
      </c>
      <c r="I55" s="770" t="s">
        <v>225</v>
      </c>
      <c r="J55" s="772">
        <v>42</v>
      </c>
      <c r="K55" s="772">
        <v>187</v>
      </c>
      <c r="L55" s="772">
        <v>9</v>
      </c>
      <c r="M55" s="772">
        <v>60</v>
      </c>
    </row>
    <row r="56" spans="1:13" s="1204" customFormat="1" ht="14.25" customHeight="1" x14ac:dyDescent="0.35">
      <c r="A56" s="1547"/>
      <c r="B56" s="1613"/>
      <c r="C56" s="770" t="s">
        <v>223</v>
      </c>
      <c r="D56" s="770" t="s">
        <v>226</v>
      </c>
      <c r="E56" s="770">
        <v>464126</v>
      </c>
      <c r="F56" s="770">
        <v>1080033</v>
      </c>
      <c r="G56" s="770" t="s">
        <v>35</v>
      </c>
      <c r="H56" s="770" t="s">
        <v>70</v>
      </c>
      <c r="I56" s="770" t="s">
        <v>222</v>
      </c>
      <c r="J56" s="772">
        <v>37</v>
      </c>
      <c r="K56" s="772">
        <v>132</v>
      </c>
      <c r="L56" s="772">
        <v>4</v>
      </c>
      <c r="M56" s="772">
        <v>178</v>
      </c>
    </row>
    <row r="57" spans="1:13" s="1204" customFormat="1" ht="14.25" customHeight="1" x14ac:dyDescent="0.35">
      <c r="A57" s="1547"/>
      <c r="B57" s="1618" t="s">
        <v>83</v>
      </c>
      <c r="C57" s="783" t="s">
        <v>85</v>
      </c>
      <c r="D57" s="783" t="s">
        <v>227</v>
      </c>
      <c r="E57" s="783">
        <v>521484</v>
      </c>
      <c r="F57" s="783">
        <v>1056755</v>
      </c>
      <c r="G57" s="783" t="s">
        <v>35</v>
      </c>
      <c r="H57" s="783" t="s">
        <v>216</v>
      </c>
      <c r="I57" s="783" t="s">
        <v>228</v>
      </c>
      <c r="J57" s="784"/>
      <c r="K57" s="784"/>
      <c r="L57" s="784">
        <v>5.5</v>
      </c>
      <c r="M57" s="784">
        <v>5.5</v>
      </c>
    </row>
    <row r="58" spans="1:13" s="1204" customFormat="1" ht="14.25" customHeight="1" x14ac:dyDescent="0.35">
      <c r="A58" s="1547"/>
      <c r="B58" s="1618"/>
      <c r="C58" s="783" t="s">
        <v>85</v>
      </c>
      <c r="D58" s="783" t="s">
        <v>229</v>
      </c>
      <c r="E58" s="783">
        <v>520293</v>
      </c>
      <c r="F58" s="783">
        <v>1055374</v>
      </c>
      <c r="G58" s="783" t="s">
        <v>35</v>
      </c>
      <c r="H58" s="783" t="s">
        <v>216</v>
      </c>
      <c r="I58" s="783" t="s">
        <v>228</v>
      </c>
      <c r="J58" s="784"/>
      <c r="K58" s="784"/>
      <c r="L58" s="784">
        <v>13</v>
      </c>
      <c r="M58" s="784">
        <v>20.6</v>
      </c>
    </row>
    <row r="59" spans="1:13" s="1204" customFormat="1" ht="14.25" customHeight="1" x14ac:dyDescent="0.35">
      <c r="A59" s="1547"/>
      <c r="B59" s="1618"/>
      <c r="C59" s="783" t="s">
        <v>85</v>
      </c>
      <c r="D59" s="783" t="s">
        <v>230</v>
      </c>
      <c r="E59" s="783">
        <v>504072</v>
      </c>
      <c r="F59" s="783">
        <v>1043116</v>
      </c>
      <c r="G59" s="783" t="s">
        <v>38</v>
      </c>
      <c r="H59" s="783" t="s">
        <v>73</v>
      </c>
      <c r="I59" s="783" t="s">
        <v>83</v>
      </c>
      <c r="J59" s="784"/>
      <c r="K59" s="784"/>
      <c r="L59" s="784">
        <v>15.8</v>
      </c>
      <c r="M59" s="784">
        <v>12</v>
      </c>
    </row>
    <row r="60" spans="1:13" s="1204" customFormat="1" ht="14.25" customHeight="1" x14ac:dyDescent="0.35">
      <c r="A60" s="1547"/>
      <c r="B60" s="1618"/>
      <c r="C60" s="783" t="s">
        <v>85</v>
      </c>
      <c r="D60" s="783" t="s">
        <v>231</v>
      </c>
      <c r="E60" s="783">
        <v>495894</v>
      </c>
      <c r="F60" s="783">
        <v>1037499</v>
      </c>
      <c r="G60" s="783" t="s">
        <v>38</v>
      </c>
      <c r="H60" s="783" t="s">
        <v>73</v>
      </c>
      <c r="I60" s="783" t="s">
        <v>83</v>
      </c>
      <c r="J60" s="784"/>
      <c r="K60" s="784"/>
      <c r="L60" s="784">
        <v>6</v>
      </c>
      <c r="M60" s="784">
        <v>34</v>
      </c>
    </row>
    <row r="61" spans="1:13" s="1204" customFormat="1" ht="14.25" customHeight="1" x14ac:dyDescent="0.35">
      <c r="A61" s="1547"/>
      <c r="B61" s="1618"/>
      <c r="C61" s="783" t="s">
        <v>232</v>
      </c>
      <c r="D61" s="783" t="s">
        <v>233</v>
      </c>
      <c r="E61" s="783">
        <v>526378</v>
      </c>
      <c r="F61" s="783">
        <v>1049217</v>
      </c>
      <c r="G61" s="783" t="s">
        <v>35</v>
      </c>
      <c r="H61" s="783" t="s">
        <v>234</v>
      </c>
      <c r="I61" s="783" t="s">
        <v>235</v>
      </c>
      <c r="J61" s="784"/>
      <c r="K61" s="784"/>
      <c r="L61" s="784">
        <v>5.5</v>
      </c>
      <c r="M61" s="784">
        <v>5.5</v>
      </c>
    </row>
    <row r="62" spans="1:13" s="1204" customFormat="1" ht="14.25" customHeight="1" x14ac:dyDescent="0.35">
      <c r="A62" s="1547"/>
      <c r="B62" s="1626"/>
      <c r="C62" s="787" t="s">
        <v>85</v>
      </c>
      <c r="D62" s="787" t="s">
        <v>236</v>
      </c>
      <c r="E62" s="787">
        <v>495005</v>
      </c>
      <c r="F62" s="787">
        <v>1041790</v>
      </c>
      <c r="G62" s="787" t="s">
        <v>38</v>
      </c>
      <c r="H62" s="787" t="s">
        <v>73</v>
      </c>
      <c r="I62" s="787" t="s">
        <v>74</v>
      </c>
      <c r="J62" s="788"/>
      <c r="K62" s="788"/>
      <c r="L62" s="788">
        <v>5.5</v>
      </c>
      <c r="M62" s="788">
        <v>6.9</v>
      </c>
    </row>
    <row r="63" spans="1:13" s="1204" customFormat="1" ht="14.25" customHeight="1" x14ac:dyDescent="0.35">
      <c r="A63" s="13"/>
      <c r="B63" s="1552" t="s">
        <v>3589</v>
      </c>
      <c r="C63" s="1552"/>
      <c r="D63" s="1552"/>
      <c r="E63" s="1552"/>
      <c r="F63" s="1552"/>
      <c r="G63" s="1552"/>
      <c r="H63" s="1552"/>
      <c r="I63" s="1552"/>
      <c r="J63" s="1552"/>
      <c r="K63" s="1552"/>
      <c r="L63" s="1552"/>
      <c r="M63" s="1552"/>
    </row>
    <row r="64" spans="1:13" s="1204" customFormat="1" ht="14.25" customHeight="1" x14ac:dyDescent="0.35">
      <c r="A64" s="13"/>
      <c r="B64" s="768"/>
      <c r="C64" s="1553" t="s">
        <v>104</v>
      </c>
      <c r="D64" s="1553" t="s">
        <v>105</v>
      </c>
      <c r="E64" s="1555" t="s">
        <v>106</v>
      </c>
      <c r="F64" s="1555"/>
      <c r="G64" s="1555"/>
      <c r="H64" s="1555"/>
      <c r="I64" s="1555"/>
      <c r="J64" s="1555" t="s">
        <v>4412</v>
      </c>
      <c r="K64" s="1555"/>
      <c r="L64" s="1555"/>
      <c r="M64" s="1555"/>
    </row>
    <row r="65" spans="1:13" s="1204" customFormat="1" ht="14.25" customHeight="1" x14ac:dyDescent="0.35">
      <c r="A65" s="749"/>
      <c r="B65" s="1556" t="s">
        <v>113</v>
      </c>
      <c r="C65" s="1553"/>
      <c r="D65" s="1553"/>
      <c r="E65" s="1202" t="s">
        <v>114</v>
      </c>
      <c r="F65" s="1202" t="s">
        <v>115</v>
      </c>
      <c r="G65" s="1558" t="s">
        <v>39</v>
      </c>
      <c r="H65" s="1558" t="s">
        <v>64</v>
      </c>
      <c r="I65" s="1558" t="s">
        <v>116</v>
      </c>
      <c r="J65" s="1202" t="s">
        <v>131</v>
      </c>
      <c r="K65" s="1202" t="s">
        <v>132</v>
      </c>
      <c r="L65" s="1202" t="s">
        <v>131</v>
      </c>
      <c r="M65" s="1202" t="s">
        <v>131</v>
      </c>
    </row>
    <row r="66" spans="1:13" s="1204" customFormat="1" ht="14.25" customHeight="1" x14ac:dyDescent="0.35">
      <c r="A66" s="13"/>
      <c r="B66" s="1557"/>
      <c r="C66" s="1554"/>
      <c r="D66" s="1554"/>
      <c r="E66" s="1207" t="s">
        <v>134</v>
      </c>
      <c r="F66" s="1207" t="s">
        <v>134</v>
      </c>
      <c r="G66" s="1554"/>
      <c r="H66" s="1554"/>
      <c r="I66" s="1554"/>
      <c r="J66" s="1200" t="s">
        <v>3259</v>
      </c>
      <c r="K66" s="1200" t="s">
        <v>3260</v>
      </c>
      <c r="L66" s="1200" t="s">
        <v>3261</v>
      </c>
      <c r="M66" s="1200" t="s">
        <v>3262</v>
      </c>
    </row>
    <row r="67" spans="1:13" s="1204" customFormat="1" ht="14.25" customHeight="1" x14ac:dyDescent="0.35">
      <c r="A67" s="1563" t="s">
        <v>3263</v>
      </c>
      <c r="B67" s="1564" t="s">
        <v>1625</v>
      </c>
      <c r="C67" s="793" t="s">
        <v>3264</v>
      </c>
      <c r="D67" s="793" t="s">
        <v>3265</v>
      </c>
      <c r="E67" s="791">
        <v>506671.89854899998</v>
      </c>
      <c r="F67" s="791">
        <v>1092705.08678</v>
      </c>
      <c r="G67" s="792" t="s">
        <v>1676</v>
      </c>
      <c r="H67" s="793" t="s">
        <v>1676</v>
      </c>
      <c r="I67" s="793" t="s">
        <v>3266</v>
      </c>
      <c r="J67" s="795">
        <v>11</v>
      </c>
      <c r="K67" s="795">
        <v>9</v>
      </c>
      <c r="L67" s="795">
        <v>4</v>
      </c>
      <c r="M67" s="795">
        <v>223</v>
      </c>
    </row>
    <row r="68" spans="1:13" s="1204" customFormat="1" ht="14.25" customHeight="1" x14ac:dyDescent="0.35">
      <c r="A68" s="1547"/>
      <c r="B68" s="1627"/>
      <c r="C68" s="793" t="s">
        <v>3267</v>
      </c>
      <c r="D68" s="793" t="s">
        <v>3268</v>
      </c>
      <c r="E68" s="791">
        <v>499318.84782000002</v>
      </c>
      <c r="F68" s="791">
        <v>1087030.56436</v>
      </c>
      <c r="G68" s="792" t="s">
        <v>1676</v>
      </c>
      <c r="H68" s="793" t="s">
        <v>1676</v>
      </c>
      <c r="I68" s="793" t="s">
        <v>3269</v>
      </c>
      <c r="J68" s="795">
        <v>21</v>
      </c>
      <c r="K68" s="795">
        <v>2.99</v>
      </c>
      <c r="L68" s="795">
        <v>3</v>
      </c>
      <c r="M68" s="795">
        <v>5</v>
      </c>
    </row>
    <row r="69" spans="1:13" s="1204" customFormat="1" ht="14.25" customHeight="1" x14ac:dyDescent="0.35">
      <c r="A69" s="1547"/>
      <c r="B69" s="1627"/>
      <c r="C69" s="793" t="s">
        <v>3267</v>
      </c>
      <c r="D69" s="793" t="s">
        <v>3270</v>
      </c>
      <c r="E69" s="791">
        <v>505246</v>
      </c>
      <c r="F69" s="791">
        <v>1087450</v>
      </c>
      <c r="G69" s="792" t="s">
        <v>1676</v>
      </c>
      <c r="H69" s="793" t="s">
        <v>3271</v>
      </c>
      <c r="I69" s="793" t="s">
        <v>65</v>
      </c>
      <c r="J69" s="795">
        <v>9.5</v>
      </c>
      <c r="K69" s="795">
        <v>17.2</v>
      </c>
      <c r="L69" s="795">
        <v>4</v>
      </c>
      <c r="M69" s="795">
        <v>30</v>
      </c>
    </row>
    <row r="70" spans="1:13" s="1204" customFormat="1" ht="14.25" customHeight="1" x14ac:dyDescent="0.35">
      <c r="A70" s="1547"/>
      <c r="B70" s="1627"/>
      <c r="C70" s="793" t="s">
        <v>3272</v>
      </c>
      <c r="D70" s="793" t="s">
        <v>3273</v>
      </c>
      <c r="E70" s="791">
        <v>514164.19604399998</v>
      </c>
      <c r="F70" s="791">
        <v>1084516.13619</v>
      </c>
      <c r="G70" s="792" t="s">
        <v>1676</v>
      </c>
      <c r="H70" s="793" t="s">
        <v>1676</v>
      </c>
      <c r="I70" s="793" t="s">
        <v>3274</v>
      </c>
      <c r="J70" s="795">
        <v>181</v>
      </c>
      <c r="K70" s="795">
        <v>68</v>
      </c>
      <c r="L70" s="795">
        <v>536</v>
      </c>
      <c r="M70" s="795">
        <v>241</v>
      </c>
    </row>
    <row r="71" spans="1:13" s="1204" customFormat="1" ht="14.25" customHeight="1" x14ac:dyDescent="0.35">
      <c r="A71" s="1547"/>
      <c r="B71" s="1627"/>
      <c r="C71" s="793" t="s">
        <v>3275</v>
      </c>
      <c r="D71" s="793" t="s">
        <v>3276</v>
      </c>
      <c r="E71" s="791">
        <v>516802.37727400003</v>
      </c>
      <c r="F71" s="791">
        <v>1082233.6014099999</v>
      </c>
      <c r="G71" s="792" t="s">
        <v>1676</v>
      </c>
      <c r="H71" s="793" t="s">
        <v>3277</v>
      </c>
      <c r="I71" s="793" t="s">
        <v>3278</v>
      </c>
      <c r="J71" s="795">
        <v>5</v>
      </c>
      <c r="K71" s="795">
        <v>104</v>
      </c>
      <c r="L71" s="795">
        <v>3</v>
      </c>
      <c r="M71" s="795">
        <v>4</v>
      </c>
    </row>
    <row r="72" spans="1:13" s="1204" customFormat="1" ht="14.25" customHeight="1" x14ac:dyDescent="0.35">
      <c r="A72" s="1547"/>
      <c r="B72" s="1627"/>
      <c r="C72" s="793" t="s">
        <v>3279</v>
      </c>
      <c r="D72" s="793" t="s">
        <v>3280</v>
      </c>
      <c r="E72" s="791">
        <v>534974.92869600002</v>
      </c>
      <c r="F72" s="791">
        <v>1087583.00351</v>
      </c>
      <c r="G72" s="792" t="s">
        <v>1676</v>
      </c>
      <c r="H72" s="793" t="s">
        <v>3281</v>
      </c>
      <c r="I72" s="793" t="s">
        <v>3282</v>
      </c>
      <c r="J72" s="795">
        <v>2.99</v>
      </c>
      <c r="K72" s="795">
        <v>11.9</v>
      </c>
      <c r="L72" s="795">
        <v>8</v>
      </c>
      <c r="M72" s="795">
        <v>8</v>
      </c>
    </row>
    <row r="73" spans="1:13" s="1204" customFormat="1" ht="14.25" customHeight="1" x14ac:dyDescent="0.35">
      <c r="A73" s="1547"/>
      <c r="B73" s="1627"/>
      <c r="C73" s="793" t="s">
        <v>3283</v>
      </c>
      <c r="D73" s="793" t="s">
        <v>3284</v>
      </c>
      <c r="E73" s="791">
        <v>538084.02751199994</v>
      </c>
      <c r="F73" s="791">
        <v>1087094.59916</v>
      </c>
      <c r="G73" s="792" t="s">
        <v>1676</v>
      </c>
      <c r="H73" s="793" t="s">
        <v>1682</v>
      </c>
      <c r="I73" s="793" t="s">
        <v>3285</v>
      </c>
      <c r="J73" s="795">
        <v>2.99</v>
      </c>
      <c r="K73" s="795">
        <v>5.9</v>
      </c>
      <c r="L73" s="795">
        <v>6</v>
      </c>
      <c r="M73" s="795">
        <v>3</v>
      </c>
    </row>
    <row r="74" spans="1:13" s="1204" customFormat="1" ht="14.25" customHeight="1" x14ac:dyDescent="0.35">
      <c r="A74" s="1547"/>
      <c r="B74" s="1627"/>
      <c r="C74" s="793" t="s">
        <v>3286</v>
      </c>
      <c r="D74" s="793" t="s">
        <v>3287</v>
      </c>
      <c r="E74" s="791">
        <v>539801</v>
      </c>
      <c r="F74" s="791">
        <v>1091071</v>
      </c>
      <c r="G74" s="792" t="s">
        <v>1676</v>
      </c>
      <c r="H74" s="793" t="s">
        <v>1682</v>
      </c>
      <c r="I74" s="793" t="s">
        <v>3285</v>
      </c>
      <c r="J74" s="795">
        <v>2.99</v>
      </c>
      <c r="K74" s="795">
        <v>2.99</v>
      </c>
      <c r="L74" s="795">
        <v>3</v>
      </c>
      <c r="M74" s="795">
        <v>3</v>
      </c>
    </row>
    <row r="75" spans="1:13" s="1204" customFormat="1" ht="14.25" customHeight="1" x14ac:dyDescent="0.35">
      <c r="A75" s="1547"/>
      <c r="B75" s="1627"/>
      <c r="C75" s="793" t="s">
        <v>3288</v>
      </c>
      <c r="D75" s="793" t="s">
        <v>3289</v>
      </c>
      <c r="E75" s="791">
        <v>533672.54728499998</v>
      </c>
      <c r="F75" s="791">
        <v>1096155.5043899999</v>
      </c>
      <c r="G75" s="792" t="s">
        <v>1676</v>
      </c>
      <c r="H75" s="793" t="s">
        <v>1682</v>
      </c>
      <c r="I75" s="793" t="s">
        <v>1682</v>
      </c>
      <c r="J75" s="795">
        <v>9</v>
      </c>
      <c r="K75" s="795">
        <v>11.1</v>
      </c>
      <c r="L75" s="795">
        <v>4</v>
      </c>
      <c r="M75" s="795">
        <v>4</v>
      </c>
    </row>
    <row r="76" spans="1:13" s="1204" customFormat="1" ht="14.25" customHeight="1" x14ac:dyDescent="0.35">
      <c r="A76" s="1547"/>
      <c r="B76" s="1627"/>
      <c r="C76" s="793" t="s">
        <v>3290</v>
      </c>
      <c r="D76" s="793" t="s">
        <v>3291</v>
      </c>
      <c r="E76" s="791">
        <v>515725.17498800001</v>
      </c>
      <c r="F76" s="791">
        <v>1088402.9497799999</v>
      </c>
      <c r="G76" s="792" t="s">
        <v>1676</v>
      </c>
      <c r="H76" s="793" t="s">
        <v>3277</v>
      </c>
      <c r="I76" s="793" t="s">
        <v>3277</v>
      </c>
      <c r="J76" s="795">
        <v>27</v>
      </c>
      <c r="K76" s="795">
        <v>6.6</v>
      </c>
      <c r="L76" s="795">
        <v>8</v>
      </c>
      <c r="M76" s="795">
        <v>804</v>
      </c>
    </row>
    <row r="77" spans="1:13" s="1204" customFormat="1" ht="14.25" customHeight="1" x14ac:dyDescent="0.35">
      <c r="A77" s="1547"/>
      <c r="B77" s="1627"/>
      <c r="C77" s="793" t="s">
        <v>1627</v>
      </c>
      <c r="D77" s="793" t="s">
        <v>3292</v>
      </c>
      <c r="E77" s="791">
        <v>538321</v>
      </c>
      <c r="F77" s="791">
        <v>1094946</v>
      </c>
      <c r="G77" s="792" t="s">
        <v>1676</v>
      </c>
      <c r="H77" s="793" t="s">
        <v>1682</v>
      </c>
      <c r="I77" s="793" t="s">
        <v>1682</v>
      </c>
      <c r="J77" s="795">
        <v>0.02</v>
      </c>
      <c r="K77" s="795">
        <v>5.8</v>
      </c>
      <c r="L77" s="795">
        <v>0.73</v>
      </c>
      <c r="M77" s="795">
        <v>45.7</v>
      </c>
    </row>
    <row r="78" spans="1:13" s="1204" customFormat="1" ht="14.25" customHeight="1" x14ac:dyDescent="0.35">
      <c r="A78" s="1547"/>
      <c r="B78" s="1627"/>
      <c r="C78" s="793" t="s">
        <v>1627</v>
      </c>
      <c r="D78" s="793" t="s">
        <v>3293</v>
      </c>
      <c r="E78" s="791">
        <v>551179</v>
      </c>
      <c r="F78" s="791">
        <v>1117583</v>
      </c>
      <c r="G78" s="793" t="s">
        <v>3294</v>
      </c>
      <c r="H78" s="793" t="s">
        <v>1684</v>
      </c>
      <c r="I78" s="793" t="s">
        <v>3295</v>
      </c>
      <c r="J78" s="795">
        <v>0.68</v>
      </c>
      <c r="K78" s="795">
        <v>17.760000000000002</v>
      </c>
      <c r="L78" s="795">
        <v>4.0199999999999996</v>
      </c>
      <c r="M78" s="795">
        <v>13.24</v>
      </c>
    </row>
    <row r="79" spans="1:13" s="1204" customFormat="1" ht="14.25" customHeight="1" x14ac:dyDescent="0.35">
      <c r="A79" s="1547"/>
      <c r="B79" s="1627"/>
      <c r="C79" s="793" t="s">
        <v>1627</v>
      </c>
      <c r="D79" s="793" t="s">
        <v>3296</v>
      </c>
      <c r="E79" s="793">
        <v>555993</v>
      </c>
      <c r="F79" s="793">
        <v>1125844</v>
      </c>
      <c r="G79" s="793" t="s">
        <v>3294</v>
      </c>
      <c r="H79" s="792" t="s">
        <v>1684</v>
      </c>
      <c r="I79" s="793" t="s">
        <v>3295</v>
      </c>
      <c r="J79" s="795">
        <v>6.38</v>
      </c>
      <c r="K79" s="795">
        <v>19.22</v>
      </c>
      <c r="L79" s="795">
        <v>11.74</v>
      </c>
      <c r="M79" s="795">
        <v>20.34</v>
      </c>
    </row>
    <row r="80" spans="1:13" s="1204" customFormat="1" ht="14.25" customHeight="1" x14ac:dyDescent="0.35">
      <c r="A80" s="1547"/>
      <c r="B80" s="1560" t="s">
        <v>3297</v>
      </c>
      <c r="C80" s="811" t="s">
        <v>3208</v>
      </c>
      <c r="D80" s="798" t="s">
        <v>3298</v>
      </c>
      <c r="E80" s="798">
        <v>564448</v>
      </c>
      <c r="F80" s="798">
        <v>1114320</v>
      </c>
      <c r="G80" s="798" t="s">
        <v>3294</v>
      </c>
      <c r="H80" s="798" t="s">
        <v>1683</v>
      </c>
      <c r="I80" s="798" t="s">
        <v>3299</v>
      </c>
      <c r="J80" s="680">
        <v>22.24</v>
      </c>
      <c r="K80" s="680">
        <v>8.9</v>
      </c>
      <c r="L80" s="680">
        <v>1.9</v>
      </c>
      <c r="M80" s="680">
        <v>16.940000000000001</v>
      </c>
    </row>
    <row r="81" spans="1:13" s="1204" customFormat="1" ht="14.25" customHeight="1" x14ac:dyDescent="0.35">
      <c r="A81" s="1547"/>
      <c r="B81" s="1628"/>
      <c r="C81" s="811" t="s">
        <v>3300</v>
      </c>
      <c r="D81" s="798" t="s">
        <v>3301</v>
      </c>
      <c r="E81" s="798">
        <v>569791</v>
      </c>
      <c r="F81" s="798">
        <v>1121546</v>
      </c>
      <c r="G81" s="798" t="s">
        <v>3294</v>
      </c>
      <c r="H81" s="798" t="s">
        <v>1684</v>
      </c>
      <c r="I81" s="798" t="s">
        <v>3302</v>
      </c>
      <c r="J81" s="680">
        <v>12.7</v>
      </c>
      <c r="K81" s="680">
        <v>9.5</v>
      </c>
      <c r="L81" s="680">
        <v>4.0999999999999996</v>
      </c>
      <c r="M81" s="680">
        <v>20.32</v>
      </c>
    </row>
    <row r="82" spans="1:13" s="1204" customFormat="1" ht="14.25" customHeight="1" x14ac:dyDescent="0.35">
      <c r="A82" s="1547"/>
      <c r="B82" s="1628"/>
      <c r="C82" s="811" t="s">
        <v>3208</v>
      </c>
      <c r="D82" s="798" t="s">
        <v>3303</v>
      </c>
      <c r="E82" s="798">
        <v>569864</v>
      </c>
      <c r="F82" s="798">
        <v>1121460</v>
      </c>
      <c r="G82" s="798" t="s">
        <v>3294</v>
      </c>
      <c r="H82" s="798" t="s">
        <v>1683</v>
      </c>
      <c r="I82" s="798" t="s">
        <v>3299</v>
      </c>
      <c r="J82" s="680">
        <v>12.7</v>
      </c>
      <c r="K82" s="680">
        <v>6.3</v>
      </c>
      <c r="L82" s="680">
        <v>4.4000000000000004</v>
      </c>
      <c r="M82" s="680">
        <v>19.239999999999998</v>
      </c>
    </row>
    <row r="83" spans="1:13" s="1204" customFormat="1" ht="14.25" customHeight="1" x14ac:dyDescent="0.35">
      <c r="A83" s="1547"/>
      <c r="B83" s="1565" t="s">
        <v>3304</v>
      </c>
      <c r="C83" s="821" t="s">
        <v>3305</v>
      </c>
      <c r="D83" s="802" t="s">
        <v>3306</v>
      </c>
      <c r="E83" s="801">
        <v>591520.71426963026</v>
      </c>
      <c r="F83" s="801">
        <v>1099004.6167526627</v>
      </c>
      <c r="G83" s="802" t="s">
        <v>3294</v>
      </c>
      <c r="H83" s="802" t="s">
        <v>3294</v>
      </c>
      <c r="I83" s="802" t="s">
        <v>3307</v>
      </c>
      <c r="J83" s="803">
        <v>5.5</v>
      </c>
      <c r="K83" s="803">
        <v>13.9</v>
      </c>
      <c r="L83" s="803">
        <v>5.5</v>
      </c>
      <c r="M83" s="803">
        <v>5.5</v>
      </c>
    </row>
    <row r="84" spans="1:13" s="1204" customFormat="1" ht="14.25" customHeight="1" x14ac:dyDescent="0.35">
      <c r="A84" s="1547"/>
      <c r="B84" s="1627"/>
      <c r="C84" s="821" t="s">
        <v>3308</v>
      </c>
      <c r="D84" s="802" t="s">
        <v>3309</v>
      </c>
      <c r="E84" s="801">
        <v>595924.74767325248</v>
      </c>
      <c r="F84" s="801">
        <v>1104968.4121655016</v>
      </c>
      <c r="G84" s="802" t="s">
        <v>3294</v>
      </c>
      <c r="H84" s="802" t="s">
        <v>3294</v>
      </c>
      <c r="I84" s="802" t="s">
        <v>3307</v>
      </c>
      <c r="J84" s="803">
        <v>43.7</v>
      </c>
      <c r="K84" s="803">
        <v>5.5</v>
      </c>
      <c r="L84" s="803">
        <v>6.6</v>
      </c>
      <c r="M84" s="803">
        <v>72.5</v>
      </c>
    </row>
    <row r="85" spans="1:13" s="1204" customFormat="1" ht="14.25" customHeight="1" x14ac:dyDescent="0.35">
      <c r="A85" s="1547"/>
      <c r="B85" s="1627"/>
      <c r="C85" s="821" t="s">
        <v>3310</v>
      </c>
      <c r="D85" s="802" t="s">
        <v>3311</v>
      </c>
      <c r="E85" s="801">
        <v>602652.52525066072</v>
      </c>
      <c r="F85" s="801">
        <v>1100493.3765315467</v>
      </c>
      <c r="G85" s="802" t="s">
        <v>3294</v>
      </c>
      <c r="H85" s="802" t="s">
        <v>3294</v>
      </c>
      <c r="I85" s="802" t="s">
        <v>3312</v>
      </c>
      <c r="J85" s="803">
        <v>13.7</v>
      </c>
      <c r="K85" s="803">
        <v>5.5</v>
      </c>
      <c r="L85" s="803">
        <v>5.5</v>
      </c>
      <c r="M85" s="803">
        <v>7.2</v>
      </c>
    </row>
    <row r="86" spans="1:13" s="1204" customFormat="1" ht="14.25" customHeight="1" x14ac:dyDescent="0.35">
      <c r="A86" s="1547"/>
      <c r="B86" s="1627"/>
      <c r="C86" s="821" t="s">
        <v>3310</v>
      </c>
      <c r="D86" s="802" t="s">
        <v>3313</v>
      </c>
      <c r="E86" s="801">
        <v>604923.94574288733</v>
      </c>
      <c r="F86" s="801">
        <v>1104152.7542006073</v>
      </c>
      <c r="G86" s="802" t="s">
        <v>3294</v>
      </c>
      <c r="H86" s="802" t="s">
        <v>3294</v>
      </c>
      <c r="I86" s="802" t="s">
        <v>3294</v>
      </c>
      <c r="J86" s="803">
        <v>14.5</v>
      </c>
      <c r="K86" s="803">
        <v>5.5</v>
      </c>
      <c r="L86" s="803">
        <v>11.8</v>
      </c>
      <c r="M86" s="803">
        <v>9.6999999999999993</v>
      </c>
    </row>
    <row r="87" spans="1:13" s="1204" customFormat="1" ht="14.25" customHeight="1" x14ac:dyDescent="0.35">
      <c r="A87" s="1547"/>
      <c r="B87" s="1560" t="s">
        <v>3314</v>
      </c>
      <c r="C87" s="811" t="s">
        <v>3315</v>
      </c>
      <c r="D87" s="798" t="s">
        <v>3316</v>
      </c>
      <c r="E87" s="804">
        <v>606552.14130791917</v>
      </c>
      <c r="F87" s="804">
        <v>1095138.5711386923</v>
      </c>
      <c r="G87" s="798" t="s">
        <v>3294</v>
      </c>
      <c r="H87" s="798" t="s">
        <v>3294</v>
      </c>
      <c r="I87" s="798" t="s">
        <v>3312</v>
      </c>
      <c r="J87" s="680">
        <v>199</v>
      </c>
      <c r="K87" s="680">
        <v>5.5</v>
      </c>
      <c r="L87" s="680">
        <v>5.5</v>
      </c>
      <c r="M87" s="680">
        <v>5.5</v>
      </c>
    </row>
    <row r="88" spans="1:13" s="1204" customFormat="1" ht="14.25" customHeight="1" x14ac:dyDescent="0.35">
      <c r="A88" s="1547"/>
      <c r="B88" s="1628"/>
      <c r="C88" s="811" t="s">
        <v>3214</v>
      </c>
      <c r="D88" s="798" t="s">
        <v>3317</v>
      </c>
      <c r="E88" s="804">
        <v>608827.68570771674</v>
      </c>
      <c r="F88" s="804">
        <v>1092270.7315434166</v>
      </c>
      <c r="G88" s="798" t="s">
        <v>3294</v>
      </c>
      <c r="H88" s="798" t="s">
        <v>3294</v>
      </c>
      <c r="I88" s="798" t="s">
        <v>3312</v>
      </c>
      <c r="J88" s="680">
        <v>131.69999999999999</v>
      </c>
      <c r="K88" s="680">
        <v>82.6</v>
      </c>
      <c r="L88" s="680">
        <v>215</v>
      </c>
      <c r="M88" s="680">
        <v>8.4</v>
      </c>
    </row>
    <row r="89" spans="1:13" s="1204" customFormat="1" ht="14.25" customHeight="1" x14ac:dyDescent="0.35">
      <c r="A89" s="1547"/>
      <c r="B89" s="1628"/>
      <c r="C89" s="811" t="s">
        <v>3214</v>
      </c>
      <c r="D89" s="798" t="s">
        <v>3318</v>
      </c>
      <c r="E89" s="804">
        <v>611005.1219393136</v>
      </c>
      <c r="F89" s="804">
        <v>1094210.1141867936</v>
      </c>
      <c r="G89" s="798" t="s">
        <v>3294</v>
      </c>
      <c r="H89" s="798" t="s">
        <v>3294</v>
      </c>
      <c r="I89" s="798" t="s">
        <v>3312</v>
      </c>
      <c r="J89" s="680">
        <v>177.3</v>
      </c>
      <c r="K89" s="680">
        <v>5.5</v>
      </c>
      <c r="L89" s="680">
        <v>6</v>
      </c>
      <c r="M89" s="680">
        <v>27</v>
      </c>
    </row>
    <row r="90" spans="1:13" s="1204" customFormat="1" ht="14.25" customHeight="1" x14ac:dyDescent="0.35">
      <c r="A90" s="1547"/>
      <c r="B90" s="1628"/>
      <c r="C90" s="811" t="s">
        <v>3319</v>
      </c>
      <c r="D90" s="798" t="s">
        <v>3320</v>
      </c>
      <c r="E90" s="804">
        <v>615309.394813983</v>
      </c>
      <c r="F90" s="804">
        <v>1089459.641124723</v>
      </c>
      <c r="G90" s="798" t="s">
        <v>3294</v>
      </c>
      <c r="H90" s="798" t="s">
        <v>3294</v>
      </c>
      <c r="I90" s="798" t="s">
        <v>3312</v>
      </c>
      <c r="J90" s="680">
        <v>31.3</v>
      </c>
      <c r="K90" s="680">
        <v>5.5</v>
      </c>
      <c r="L90" s="680">
        <v>16.5</v>
      </c>
      <c r="M90" s="680">
        <v>83.5</v>
      </c>
    </row>
    <row r="91" spans="1:13" s="1204" customFormat="1" ht="14.25" customHeight="1" x14ac:dyDescent="0.35">
      <c r="A91" s="1547"/>
      <c r="B91" s="1549" t="s">
        <v>1683</v>
      </c>
      <c r="C91" s="810" t="s">
        <v>3210</v>
      </c>
      <c r="D91" s="808" t="s">
        <v>3321</v>
      </c>
      <c r="E91" s="807">
        <v>584311</v>
      </c>
      <c r="F91" s="807">
        <v>1119663</v>
      </c>
      <c r="G91" s="808" t="s">
        <v>3294</v>
      </c>
      <c r="H91" s="808" t="s">
        <v>1683</v>
      </c>
      <c r="I91" s="808" t="s">
        <v>1683</v>
      </c>
      <c r="J91" s="809">
        <v>96.3</v>
      </c>
      <c r="K91" s="809">
        <v>63.96</v>
      </c>
      <c r="L91" s="809">
        <v>15.4</v>
      </c>
      <c r="M91" s="809">
        <v>410.08</v>
      </c>
    </row>
    <row r="92" spans="1:13" s="1204" customFormat="1" ht="14.25" customHeight="1" x14ac:dyDescent="0.35">
      <c r="A92" s="1547"/>
      <c r="B92" s="1627"/>
      <c r="C92" s="810" t="s">
        <v>3210</v>
      </c>
      <c r="D92" s="808" t="s">
        <v>3322</v>
      </c>
      <c r="E92" s="807">
        <v>587660</v>
      </c>
      <c r="F92" s="807">
        <v>1119040</v>
      </c>
      <c r="G92" s="808" t="s">
        <v>3294</v>
      </c>
      <c r="H92" s="808" t="s">
        <v>1683</v>
      </c>
      <c r="I92" s="808" t="s">
        <v>1683</v>
      </c>
      <c r="J92" s="809">
        <v>19.940000000000001</v>
      </c>
      <c r="K92" s="809">
        <v>13.7</v>
      </c>
      <c r="L92" s="809">
        <v>75.64</v>
      </c>
      <c r="M92" s="809">
        <v>1000</v>
      </c>
    </row>
    <row r="93" spans="1:13" s="1204" customFormat="1" ht="14.25" customHeight="1" x14ac:dyDescent="0.35">
      <c r="A93" s="1547"/>
      <c r="B93" s="1627"/>
      <c r="C93" s="810" t="s">
        <v>3210</v>
      </c>
      <c r="D93" s="808" t="s">
        <v>3323</v>
      </c>
      <c r="E93" s="807">
        <v>579394</v>
      </c>
      <c r="F93" s="807">
        <v>1114132</v>
      </c>
      <c r="G93" s="808" t="s">
        <v>3294</v>
      </c>
      <c r="H93" s="808" t="s">
        <v>1683</v>
      </c>
      <c r="I93" s="808" t="s">
        <v>1683</v>
      </c>
      <c r="J93" s="809">
        <v>24.68</v>
      </c>
      <c r="K93" s="809">
        <v>56.88</v>
      </c>
      <c r="L93" s="809">
        <v>44.32</v>
      </c>
      <c r="M93" s="809">
        <v>224.16</v>
      </c>
    </row>
    <row r="94" spans="1:13" s="1204" customFormat="1" ht="14.25" customHeight="1" x14ac:dyDescent="0.35">
      <c r="A94" s="1547"/>
      <c r="B94" s="1627"/>
      <c r="C94" s="810" t="s">
        <v>3324</v>
      </c>
      <c r="D94" s="808" t="s">
        <v>3325</v>
      </c>
      <c r="E94" s="807">
        <v>568897</v>
      </c>
      <c r="F94" s="807">
        <v>1112449</v>
      </c>
      <c r="G94" s="808" t="s">
        <v>3294</v>
      </c>
      <c r="H94" s="808" t="s">
        <v>1683</v>
      </c>
      <c r="I94" s="808" t="s">
        <v>3299</v>
      </c>
      <c r="J94" s="809">
        <v>15.4</v>
      </c>
      <c r="K94" s="809">
        <v>17.600000000000001</v>
      </c>
      <c r="L94" s="809">
        <v>0.02</v>
      </c>
      <c r="M94" s="809">
        <v>16.440000000000001</v>
      </c>
    </row>
    <row r="95" spans="1:13" s="1204" customFormat="1" ht="14.25" customHeight="1" x14ac:dyDescent="0.35">
      <c r="A95" s="1547"/>
      <c r="B95" s="1627"/>
      <c r="C95" s="810" t="s">
        <v>3201</v>
      </c>
      <c r="D95" s="808" t="s">
        <v>3326</v>
      </c>
      <c r="E95" s="807">
        <v>576526</v>
      </c>
      <c r="F95" s="807">
        <v>1105216</v>
      </c>
      <c r="G95" s="808" t="s">
        <v>3294</v>
      </c>
      <c r="H95" s="808" t="s">
        <v>1683</v>
      </c>
      <c r="I95" s="808" t="s">
        <v>1683</v>
      </c>
      <c r="J95" s="809">
        <v>81.540000000000006</v>
      </c>
      <c r="K95" s="809">
        <v>18.600000000000001</v>
      </c>
      <c r="L95" s="809">
        <v>6.82</v>
      </c>
      <c r="M95" s="809">
        <v>396.28</v>
      </c>
    </row>
    <row r="96" spans="1:13" s="1204" customFormat="1" ht="14.25" customHeight="1" x14ac:dyDescent="0.35">
      <c r="A96" s="1547"/>
      <c r="B96" s="1627"/>
      <c r="C96" s="810" t="s">
        <v>3201</v>
      </c>
      <c r="D96" s="808" t="s">
        <v>3327</v>
      </c>
      <c r="E96" s="807">
        <v>572276</v>
      </c>
      <c r="F96" s="807">
        <v>1101262</v>
      </c>
      <c r="G96" s="808" t="s">
        <v>3294</v>
      </c>
      <c r="H96" s="808" t="s">
        <v>1683</v>
      </c>
      <c r="I96" s="808" t="s">
        <v>1683</v>
      </c>
      <c r="J96" s="809">
        <v>35.619999999999997</v>
      </c>
      <c r="K96" s="809">
        <v>23.34</v>
      </c>
      <c r="L96" s="809">
        <v>1.06</v>
      </c>
      <c r="M96" s="809"/>
    </row>
    <row r="97" spans="1:13" s="1204" customFormat="1" ht="14.25" customHeight="1" x14ac:dyDescent="0.35">
      <c r="A97" s="1547"/>
      <c r="B97" s="1627"/>
      <c r="C97" s="810" t="s">
        <v>3201</v>
      </c>
      <c r="D97" s="808" t="s">
        <v>3328</v>
      </c>
      <c r="E97" s="807">
        <v>570379</v>
      </c>
      <c r="F97" s="807">
        <v>1083192</v>
      </c>
      <c r="G97" s="810" t="s">
        <v>1676</v>
      </c>
      <c r="H97" s="808" t="s">
        <v>1682</v>
      </c>
      <c r="I97" s="808" t="s">
        <v>3329</v>
      </c>
      <c r="J97" s="809">
        <v>4</v>
      </c>
      <c r="K97" s="809">
        <v>4.0999999999999996</v>
      </c>
      <c r="L97" s="809">
        <v>3</v>
      </c>
      <c r="M97" s="809"/>
    </row>
    <row r="98" spans="1:13" s="1204" customFormat="1" ht="14.25" customHeight="1" x14ac:dyDescent="0.35">
      <c r="A98" s="1547"/>
      <c r="B98" s="1627"/>
      <c r="C98" s="810" t="s">
        <v>3201</v>
      </c>
      <c r="D98" s="808" t="s">
        <v>3330</v>
      </c>
      <c r="E98" s="807">
        <v>569987</v>
      </c>
      <c r="F98" s="807">
        <v>1082807</v>
      </c>
      <c r="G98" s="810" t="s">
        <v>1676</v>
      </c>
      <c r="H98" s="808" t="s">
        <v>1682</v>
      </c>
      <c r="I98" s="808" t="s">
        <v>3329</v>
      </c>
      <c r="J98" s="809">
        <v>4.4000000000000004</v>
      </c>
      <c r="K98" s="809">
        <v>5.2</v>
      </c>
      <c r="L98" s="809">
        <v>3</v>
      </c>
      <c r="M98" s="809"/>
    </row>
    <row r="99" spans="1:13" s="1204" customFormat="1" ht="14.25" customHeight="1" x14ac:dyDescent="0.35">
      <c r="A99" s="1547"/>
      <c r="B99" s="1560" t="s">
        <v>1619</v>
      </c>
      <c r="C99" s="811" t="s">
        <v>3206</v>
      </c>
      <c r="D99" s="798" t="s">
        <v>3331</v>
      </c>
      <c r="E99" s="804">
        <v>553952.78625700006</v>
      </c>
      <c r="F99" s="804">
        <v>1086598.7197799999</v>
      </c>
      <c r="G99" s="811" t="s">
        <v>1676</v>
      </c>
      <c r="H99" s="798" t="s">
        <v>1682</v>
      </c>
      <c r="I99" s="798" t="s">
        <v>3332</v>
      </c>
      <c r="J99" s="680">
        <v>4</v>
      </c>
      <c r="K99" s="680">
        <v>27.9</v>
      </c>
      <c r="L99" s="680">
        <v>3</v>
      </c>
      <c r="M99" s="680">
        <v>13</v>
      </c>
    </row>
    <row r="100" spans="1:13" s="1204" customFormat="1" ht="14.25" customHeight="1" x14ac:dyDescent="0.35">
      <c r="A100" s="1547"/>
      <c r="B100" s="1628"/>
      <c r="C100" s="811" t="s">
        <v>3206</v>
      </c>
      <c r="D100" s="798" t="s">
        <v>3333</v>
      </c>
      <c r="E100" s="804">
        <v>549561.67938325589</v>
      </c>
      <c r="F100" s="804">
        <v>1104203.6085808857</v>
      </c>
      <c r="G100" s="811" t="s">
        <v>1676</v>
      </c>
      <c r="H100" s="798" t="s">
        <v>1682</v>
      </c>
      <c r="I100" s="798" t="s">
        <v>3334</v>
      </c>
      <c r="J100" s="680">
        <v>39.799999999999997</v>
      </c>
      <c r="K100" s="680">
        <v>16.7</v>
      </c>
      <c r="L100" s="680">
        <v>5.5</v>
      </c>
      <c r="M100" s="680">
        <v>5.5</v>
      </c>
    </row>
    <row r="101" spans="1:13" s="1204" customFormat="1" ht="14.25" customHeight="1" x14ac:dyDescent="0.35">
      <c r="A101" s="1547"/>
      <c r="B101" s="1628"/>
      <c r="C101" s="811" t="s">
        <v>3335</v>
      </c>
      <c r="D101" s="798" t="s">
        <v>3336</v>
      </c>
      <c r="E101" s="804">
        <v>561423.24358003505</v>
      </c>
      <c r="F101" s="804">
        <v>1122417.3554679255</v>
      </c>
      <c r="G101" s="798" t="s">
        <v>3294</v>
      </c>
      <c r="H101" s="798" t="s">
        <v>1684</v>
      </c>
      <c r="I101" s="798" t="s">
        <v>1684</v>
      </c>
      <c r="J101" s="680">
        <v>203</v>
      </c>
      <c r="K101" s="680">
        <v>5.5</v>
      </c>
      <c r="L101" s="680">
        <v>5.5</v>
      </c>
      <c r="M101" s="680">
        <v>5.5</v>
      </c>
    </row>
    <row r="102" spans="1:13" s="1204" customFormat="1" ht="14.25" customHeight="1" x14ac:dyDescent="0.35">
      <c r="A102" s="1547"/>
      <c r="B102" s="1628"/>
      <c r="C102" s="811" t="s">
        <v>3206</v>
      </c>
      <c r="D102" s="798" t="s">
        <v>3337</v>
      </c>
      <c r="E102" s="804">
        <v>556395</v>
      </c>
      <c r="F102" s="804">
        <v>1116515</v>
      </c>
      <c r="G102" s="798" t="s">
        <v>3294</v>
      </c>
      <c r="H102" s="798" t="s">
        <v>1684</v>
      </c>
      <c r="I102" s="798" t="s">
        <v>3302</v>
      </c>
      <c r="J102" s="680">
        <v>35.700000000000003</v>
      </c>
      <c r="K102" s="680">
        <v>19.82</v>
      </c>
      <c r="L102" s="680">
        <v>0.73</v>
      </c>
      <c r="M102" s="680"/>
    </row>
    <row r="103" spans="1:13" s="1204" customFormat="1" ht="14.25" customHeight="1" x14ac:dyDescent="0.35">
      <c r="A103" s="1547"/>
      <c r="B103" s="1628"/>
      <c r="C103" s="811" t="s">
        <v>3206</v>
      </c>
      <c r="D103" s="798" t="s">
        <v>3338</v>
      </c>
      <c r="E103" s="804">
        <v>559157</v>
      </c>
      <c r="F103" s="804">
        <v>1118911</v>
      </c>
      <c r="G103" s="798" t="s">
        <v>3294</v>
      </c>
      <c r="H103" s="798" t="s">
        <v>1684</v>
      </c>
      <c r="I103" s="798" t="s">
        <v>3302</v>
      </c>
      <c r="J103" s="680">
        <v>58</v>
      </c>
      <c r="K103" s="680">
        <v>42.12</v>
      </c>
      <c r="L103" s="680">
        <v>6.12</v>
      </c>
      <c r="M103" s="680">
        <v>257.8</v>
      </c>
    </row>
    <row r="104" spans="1:13" s="1204" customFormat="1" ht="14.25" customHeight="1" x14ac:dyDescent="0.35">
      <c r="A104" s="1547"/>
      <c r="B104" s="1628"/>
      <c r="C104" s="811" t="s">
        <v>3206</v>
      </c>
      <c r="D104" s="798" t="s">
        <v>3339</v>
      </c>
      <c r="E104" s="804">
        <v>573103</v>
      </c>
      <c r="F104" s="804">
        <v>1128204</v>
      </c>
      <c r="G104" s="798" t="s">
        <v>3294</v>
      </c>
      <c r="H104" s="798" t="s">
        <v>1684</v>
      </c>
      <c r="I104" s="798" t="s">
        <v>3302</v>
      </c>
      <c r="J104" s="680">
        <v>54.12</v>
      </c>
      <c r="K104" s="680">
        <v>38.5</v>
      </c>
      <c r="L104" s="680">
        <v>7.4</v>
      </c>
      <c r="M104" s="680">
        <v>97.06</v>
      </c>
    </row>
    <row r="105" spans="1:13" s="1204" customFormat="1" ht="14.25" customHeight="1" x14ac:dyDescent="0.35">
      <c r="A105" s="1547"/>
      <c r="B105" s="1628"/>
      <c r="C105" s="811" t="s">
        <v>3206</v>
      </c>
      <c r="D105" s="798" t="s">
        <v>3340</v>
      </c>
      <c r="E105" s="804">
        <v>573104</v>
      </c>
      <c r="F105" s="804">
        <v>1128204</v>
      </c>
      <c r="G105" s="798" t="s">
        <v>3294</v>
      </c>
      <c r="H105" s="798" t="s">
        <v>1684</v>
      </c>
      <c r="I105" s="798" t="s">
        <v>3302</v>
      </c>
      <c r="J105" s="680"/>
      <c r="K105" s="680"/>
      <c r="L105" s="680"/>
      <c r="M105" s="680">
        <v>512.79999999999995</v>
      </c>
    </row>
    <row r="106" spans="1:13" s="1204" customFormat="1" ht="14.25" customHeight="1" x14ac:dyDescent="0.35">
      <c r="A106" s="1547"/>
      <c r="B106" s="1566" t="s">
        <v>3341</v>
      </c>
      <c r="C106" s="1222" t="s">
        <v>3216</v>
      </c>
      <c r="D106" s="815" t="s">
        <v>3342</v>
      </c>
      <c r="E106" s="814">
        <v>600425.51656381693</v>
      </c>
      <c r="F106" s="814">
        <v>1096342.995986542</v>
      </c>
      <c r="G106" s="815" t="s">
        <v>3294</v>
      </c>
      <c r="H106" s="815" t="s">
        <v>3294</v>
      </c>
      <c r="I106" s="815" t="s">
        <v>3312</v>
      </c>
      <c r="J106" s="816">
        <v>5.5</v>
      </c>
      <c r="K106" s="816">
        <v>5.5</v>
      </c>
      <c r="L106" s="816">
        <v>5.5</v>
      </c>
      <c r="M106" s="816">
        <v>48.3</v>
      </c>
    </row>
    <row r="107" spans="1:13" s="1204" customFormat="1" ht="14.25" customHeight="1" x14ac:dyDescent="0.35">
      <c r="A107" s="1547"/>
      <c r="B107" s="1627"/>
      <c r="C107" s="1222" t="s">
        <v>3216</v>
      </c>
      <c r="D107" s="815" t="s">
        <v>3343</v>
      </c>
      <c r="E107" s="814">
        <v>607646.82591882814</v>
      </c>
      <c r="F107" s="814">
        <v>1096504.2731407266</v>
      </c>
      <c r="G107" s="815" t="s">
        <v>3294</v>
      </c>
      <c r="H107" s="815" t="s">
        <v>3294</v>
      </c>
      <c r="I107" s="815" t="s">
        <v>3312</v>
      </c>
      <c r="J107" s="816">
        <v>11.7</v>
      </c>
      <c r="K107" s="816">
        <v>5.5</v>
      </c>
      <c r="L107" s="816">
        <v>5.5</v>
      </c>
      <c r="M107" s="816">
        <v>132.1</v>
      </c>
    </row>
    <row r="108" spans="1:13" s="1204" customFormat="1" ht="14.25" customHeight="1" x14ac:dyDescent="0.35">
      <c r="A108" s="1547"/>
      <c r="B108" s="1560" t="s">
        <v>3344</v>
      </c>
      <c r="C108" s="811" t="s">
        <v>3345</v>
      </c>
      <c r="D108" s="798" t="s">
        <v>3346</v>
      </c>
      <c r="E108" s="804">
        <v>592527.17399299995</v>
      </c>
      <c r="F108" s="804">
        <v>1075888.68053</v>
      </c>
      <c r="G108" s="811" t="s">
        <v>3294</v>
      </c>
      <c r="H108" s="798" t="s">
        <v>3294</v>
      </c>
      <c r="I108" s="798" t="s">
        <v>3347</v>
      </c>
      <c r="J108" s="680">
        <v>8</v>
      </c>
      <c r="K108" s="680">
        <v>5.0999999999999996</v>
      </c>
      <c r="L108" s="680">
        <v>3</v>
      </c>
      <c r="M108" s="680">
        <v>0.3</v>
      </c>
    </row>
    <row r="109" spans="1:13" s="1204" customFormat="1" ht="14.25" customHeight="1" x14ac:dyDescent="0.35">
      <c r="A109" s="1547"/>
      <c r="B109" s="1628"/>
      <c r="C109" s="811" t="s">
        <v>3348</v>
      </c>
      <c r="D109" s="798" t="s">
        <v>3349</v>
      </c>
      <c r="E109" s="804">
        <v>597935.684289</v>
      </c>
      <c r="F109" s="804">
        <v>1075672.9735900001</v>
      </c>
      <c r="G109" s="811" t="s">
        <v>3294</v>
      </c>
      <c r="H109" s="798" t="s">
        <v>3294</v>
      </c>
      <c r="I109" s="798" t="s">
        <v>3347</v>
      </c>
      <c r="J109" s="680">
        <v>2.99</v>
      </c>
      <c r="K109" s="680">
        <v>21.1</v>
      </c>
      <c r="L109" s="680">
        <v>3</v>
      </c>
      <c r="M109" s="680">
        <v>3</v>
      </c>
    </row>
    <row r="110" spans="1:13" s="1204" customFormat="1" ht="14.25" customHeight="1" x14ac:dyDescent="0.35">
      <c r="A110" s="1547"/>
      <c r="B110" s="1628"/>
      <c r="C110" s="811" t="s">
        <v>3348</v>
      </c>
      <c r="D110" s="798" t="s">
        <v>3350</v>
      </c>
      <c r="E110" s="804">
        <v>615149.50571000006</v>
      </c>
      <c r="F110" s="804">
        <v>1078051.2324600001</v>
      </c>
      <c r="G110" s="811" t="s">
        <v>3294</v>
      </c>
      <c r="H110" s="798" t="s">
        <v>3294</v>
      </c>
      <c r="I110" s="798" t="s">
        <v>3347</v>
      </c>
      <c r="J110" s="680">
        <v>17</v>
      </c>
      <c r="K110" s="680">
        <v>82.5</v>
      </c>
      <c r="L110" s="680">
        <v>14</v>
      </c>
      <c r="M110" s="680">
        <v>5</v>
      </c>
    </row>
    <row r="111" spans="1:13" s="1204" customFormat="1" ht="14.25" customHeight="1" x14ac:dyDescent="0.35">
      <c r="A111" s="1547"/>
      <c r="B111" s="1628"/>
      <c r="C111" s="811" t="s">
        <v>3348</v>
      </c>
      <c r="D111" s="798" t="s">
        <v>3351</v>
      </c>
      <c r="E111" s="804">
        <v>619158.21645099996</v>
      </c>
      <c r="F111" s="804">
        <v>1082458.2407500001</v>
      </c>
      <c r="G111" s="811" t="s">
        <v>3294</v>
      </c>
      <c r="H111" s="798" t="s">
        <v>3294</v>
      </c>
      <c r="I111" s="798" t="s">
        <v>3347</v>
      </c>
      <c r="J111" s="680">
        <v>2.99</v>
      </c>
      <c r="K111" s="680">
        <v>48.4</v>
      </c>
      <c r="L111" s="680">
        <v>15</v>
      </c>
      <c r="M111" s="680">
        <v>3</v>
      </c>
    </row>
    <row r="112" spans="1:13" s="1204" customFormat="1" ht="14.25" customHeight="1" x14ac:dyDescent="0.35">
      <c r="A112" s="1547"/>
      <c r="B112" s="1564" t="s">
        <v>1665</v>
      </c>
      <c r="C112" s="792" t="s">
        <v>3162</v>
      </c>
      <c r="D112" s="793" t="s">
        <v>3352</v>
      </c>
      <c r="E112" s="791">
        <v>624974.12809500005</v>
      </c>
      <c r="F112" s="791">
        <v>1062379.17001</v>
      </c>
      <c r="G112" s="793" t="s">
        <v>3294</v>
      </c>
      <c r="H112" s="793" t="s">
        <v>3353</v>
      </c>
      <c r="I112" s="793" t="s">
        <v>3354</v>
      </c>
      <c r="J112" s="795">
        <v>7</v>
      </c>
      <c r="K112" s="795">
        <v>2.99</v>
      </c>
      <c r="L112" s="795">
        <v>18</v>
      </c>
      <c r="M112" s="795">
        <v>18</v>
      </c>
    </row>
    <row r="113" spans="1:13" s="1204" customFormat="1" ht="14.25" customHeight="1" x14ac:dyDescent="0.35">
      <c r="A113" s="1547"/>
      <c r="B113" s="1627"/>
      <c r="C113" s="792" t="s">
        <v>3162</v>
      </c>
      <c r="D113" s="793" t="s">
        <v>3355</v>
      </c>
      <c r="E113" s="791">
        <v>624971.39812400006</v>
      </c>
      <c r="F113" s="791">
        <v>1060351.15711</v>
      </c>
      <c r="G113" s="793" t="s">
        <v>3294</v>
      </c>
      <c r="H113" s="793" t="s">
        <v>3353</v>
      </c>
      <c r="I113" s="793" t="s">
        <v>3354</v>
      </c>
      <c r="J113" s="795">
        <v>7</v>
      </c>
      <c r="K113" s="795">
        <v>2.99</v>
      </c>
      <c r="L113" s="795">
        <v>17</v>
      </c>
      <c r="M113" s="795">
        <v>6</v>
      </c>
    </row>
    <row r="114" spans="1:13" s="1204" customFormat="1" ht="14.25" customHeight="1" x14ac:dyDescent="0.35">
      <c r="A114" s="1547"/>
      <c r="B114" s="1627"/>
      <c r="C114" s="792" t="s">
        <v>3162</v>
      </c>
      <c r="D114" s="793" t="s">
        <v>3356</v>
      </c>
      <c r="E114" s="791">
        <v>652225.83105200005</v>
      </c>
      <c r="F114" s="791">
        <v>1050611.6472499999</v>
      </c>
      <c r="G114" s="793" t="s">
        <v>3294</v>
      </c>
      <c r="H114" s="793" t="s">
        <v>3353</v>
      </c>
      <c r="I114" s="793" t="s">
        <v>1665</v>
      </c>
      <c r="J114" s="795">
        <v>25</v>
      </c>
      <c r="K114" s="795">
        <v>2.99</v>
      </c>
      <c r="L114" s="795">
        <v>81</v>
      </c>
      <c r="M114" s="795">
        <v>18</v>
      </c>
    </row>
    <row r="115" spans="1:13" s="1204" customFormat="1" ht="14.25" customHeight="1" x14ac:dyDescent="0.35">
      <c r="A115" s="1547"/>
      <c r="B115" s="1560" t="s">
        <v>3357</v>
      </c>
      <c r="C115" s="811" t="s">
        <v>3203</v>
      </c>
      <c r="D115" s="798" t="s">
        <v>3358</v>
      </c>
      <c r="E115" s="804">
        <v>520825.42225943832</v>
      </c>
      <c r="F115" s="804">
        <v>1130420.8807922739</v>
      </c>
      <c r="G115" s="798" t="s">
        <v>3294</v>
      </c>
      <c r="H115" s="798" t="s">
        <v>3359</v>
      </c>
      <c r="I115" s="798" t="s">
        <v>3360</v>
      </c>
      <c r="J115" s="680">
        <v>5.5</v>
      </c>
      <c r="K115" s="680">
        <v>5.5</v>
      </c>
      <c r="L115" s="680">
        <v>5.5</v>
      </c>
      <c r="M115" s="680">
        <v>5.5</v>
      </c>
    </row>
    <row r="116" spans="1:13" s="1204" customFormat="1" ht="14.25" customHeight="1" x14ac:dyDescent="0.35">
      <c r="A116" s="1547"/>
      <c r="B116" s="1628"/>
      <c r="C116" s="811" t="s">
        <v>3203</v>
      </c>
      <c r="D116" s="798" t="s">
        <v>3361</v>
      </c>
      <c r="E116" s="804">
        <v>521255.62175536982</v>
      </c>
      <c r="F116" s="804">
        <v>1128763.54850037</v>
      </c>
      <c r="G116" s="798" t="s">
        <v>3294</v>
      </c>
      <c r="H116" s="798" t="s">
        <v>3359</v>
      </c>
      <c r="I116" s="798" t="s">
        <v>3360</v>
      </c>
      <c r="J116" s="680">
        <v>17.2</v>
      </c>
      <c r="K116" s="680">
        <v>5.6</v>
      </c>
      <c r="L116" s="680"/>
      <c r="M116" s="680">
        <v>5.5</v>
      </c>
    </row>
    <row r="117" spans="1:13" s="1204" customFormat="1" ht="14.25" customHeight="1" x14ac:dyDescent="0.35">
      <c r="A117" s="1547"/>
      <c r="B117" s="1628"/>
      <c r="C117" s="811" t="s">
        <v>3203</v>
      </c>
      <c r="D117" s="798" t="s">
        <v>3362</v>
      </c>
      <c r="E117" s="804">
        <v>523998.05564395263</v>
      </c>
      <c r="F117" s="804">
        <v>1137805.9637596633</v>
      </c>
      <c r="G117" s="798" t="s">
        <v>3294</v>
      </c>
      <c r="H117" s="798" t="s">
        <v>3359</v>
      </c>
      <c r="I117" s="798" t="s">
        <v>3363</v>
      </c>
      <c r="J117" s="680">
        <v>5.5</v>
      </c>
      <c r="K117" s="680">
        <v>5.5</v>
      </c>
      <c r="L117" s="680">
        <v>32.4</v>
      </c>
      <c r="M117" s="680">
        <v>5.5</v>
      </c>
    </row>
    <row r="118" spans="1:13" s="1204" customFormat="1" ht="14.25" customHeight="1" x14ac:dyDescent="0.35">
      <c r="A118" s="1547"/>
      <c r="B118" s="1628"/>
      <c r="C118" s="811" t="s">
        <v>3203</v>
      </c>
      <c r="D118" s="798" t="s">
        <v>3364</v>
      </c>
      <c r="E118" s="804">
        <v>534432.40908333356</v>
      </c>
      <c r="F118" s="804">
        <v>1147242.2668981161</v>
      </c>
      <c r="G118" s="798" t="s">
        <v>3294</v>
      </c>
      <c r="H118" s="798" t="s">
        <v>3359</v>
      </c>
      <c r="I118" s="798" t="s">
        <v>3365</v>
      </c>
      <c r="J118" s="680">
        <v>6.2</v>
      </c>
      <c r="K118" s="680">
        <v>5.5</v>
      </c>
      <c r="L118" s="680">
        <v>8.6999999999999993</v>
      </c>
      <c r="M118" s="680">
        <v>19.5</v>
      </c>
    </row>
    <row r="119" spans="1:13" s="1204" customFormat="1" ht="14.25" customHeight="1" x14ac:dyDescent="0.35">
      <c r="A119" s="1547"/>
      <c r="B119" s="1629"/>
      <c r="C119" s="1223" t="s">
        <v>3203</v>
      </c>
      <c r="D119" s="820" t="s">
        <v>3366</v>
      </c>
      <c r="E119" s="819">
        <v>536063.47043958877</v>
      </c>
      <c r="F119" s="819">
        <v>1149276.4199238133</v>
      </c>
      <c r="G119" s="820" t="s">
        <v>3294</v>
      </c>
      <c r="H119" s="820" t="s">
        <v>3359</v>
      </c>
      <c r="I119" s="820" t="s">
        <v>3365</v>
      </c>
      <c r="J119" s="682">
        <v>10.9</v>
      </c>
      <c r="K119" s="682">
        <v>5.5</v>
      </c>
      <c r="L119" s="682">
        <v>10.6</v>
      </c>
      <c r="M119" s="682">
        <v>22.2</v>
      </c>
    </row>
    <row r="120" spans="1:13" s="1204" customFormat="1" ht="14.25" customHeight="1" x14ac:dyDescent="0.35">
      <c r="A120" s="13"/>
      <c r="B120" s="1552" t="s">
        <v>3591</v>
      </c>
      <c r="C120" s="1552"/>
      <c r="D120" s="1552"/>
      <c r="E120" s="1552"/>
      <c r="F120" s="1552"/>
      <c r="G120" s="1552"/>
      <c r="H120" s="1552"/>
      <c r="I120" s="1552"/>
      <c r="J120" s="1552"/>
      <c r="K120" s="1552"/>
      <c r="L120" s="1552"/>
      <c r="M120" s="1552"/>
    </row>
    <row r="121" spans="1:13" s="1204" customFormat="1" ht="14.25" customHeight="1" x14ac:dyDescent="0.35">
      <c r="A121" s="13"/>
      <c r="B121" s="768"/>
      <c r="C121" s="1553" t="s">
        <v>104</v>
      </c>
      <c r="D121" s="1553" t="s">
        <v>105</v>
      </c>
      <c r="E121" s="1555" t="s">
        <v>106</v>
      </c>
      <c r="F121" s="1555"/>
      <c r="G121" s="1555"/>
      <c r="H121" s="1555"/>
      <c r="I121" s="1555"/>
      <c r="J121" s="1555" t="s">
        <v>4412</v>
      </c>
      <c r="K121" s="1555"/>
      <c r="L121" s="1555"/>
      <c r="M121" s="1555"/>
    </row>
    <row r="122" spans="1:13" s="1204" customFormat="1" ht="14.25" customHeight="1" x14ac:dyDescent="0.35">
      <c r="A122" s="749"/>
      <c r="B122" s="1556" t="s">
        <v>113</v>
      </c>
      <c r="C122" s="1553"/>
      <c r="D122" s="1553"/>
      <c r="E122" s="1202" t="s">
        <v>114</v>
      </c>
      <c r="F122" s="1202" t="s">
        <v>115</v>
      </c>
      <c r="G122" s="1558" t="s">
        <v>39</v>
      </c>
      <c r="H122" s="1558" t="s">
        <v>64</v>
      </c>
      <c r="I122" s="1558" t="s">
        <v>116</v>
      </c>
      <c r="J122" s="1202" t="s">
        <v>131</v>
      </c>
      <c r="K122" s="1202" t="s">
        <v>132</v>
      </c>
      <c r="L122" s="1202" t="s">
        <v>131</v>
      </c>
      <c r="M122" s="1202" t="s">
        <v>131</v>
      </c>
    </row>
    <row r="123" spans="1:13" s="1204" customFormat="1" ht="14.25" customHeight="1" x14ac:dyDescent="0.35">
      <c r="A123" s="13"/>
      <c r="B123" s="1557"/>
      <c r="C123" s="1554"/>
      <c r="D123" s="1554"/>
      <c r="E123" s="1207" t="s">
        <v>134</v>
      </c>
      <c r="F123" s="1207" t="s">
        <v>134</v>
      </c>
      <c r="G123" s="1554"/>
      <c r="H123" s="1554"/>
      <c r="I123" s="1554"/>
      <c r="J123" s="1200" t="s">
        <v>3367</v>
      </c>
      <c r="K123" s="1200" t="s">
        <v>3368</v>
      </c>
      <c r="L123" s="1200" t="s">
        <v>3369</v>
      </c>
      <c r="M123" s="1200" t="s">
        <v>3370</v>
      </c>
    </row>
    <row r="124" spans="1:13" s="1204" customFormat="1" ht="14.25" customHeight="1" x14ac:dyDescent="0.35">
      <c r="A124" s="1540" t="s">
        <v>3371</v>
      </c>
      <c r="B124" s="1543" t="s">
        <v>3372</v>
      </c>
      <c r="C124" s="821" t="s">
        <v>3373</v>
      </c>
      <c r="D124" s="802" t="s">
        <v>3748</v>
      </c>
      <c r="E124" s="801">
        <v>349842</v>
      </c>
      <c r="F124" s="801">
        <v>1117119</v>
      </c>
      <c r="G124" s="821" t="s">
        <v>3375</v>
      </c>
      <c r="H124" s="802" t="s">
        <v>3376</v>
      </c>
      <c r="I124" s="802" t="s">
        <v>3377</v>
      </c>
      <c r="J124" s="803">
        <v>12.2</v>
      </c>
      <c r="K124" s="803">
        <v>72.36</v>
      </c>
      <c r="L124" s="803">
        <v>3.24</v>
      </c>
      <c r="M124" s="803">
        <v>5.18</v>
      </c>
    </row>
    <row r="125" spans="1:13" s="1204" customFormat="1" ht="14.25" customHeight="1" x14ac:dyDescent="0.35">
      <c r="A125" s="1547"/>
      <c r="B125" s="1547"/>
      <c r="C125" s="821" t="s">
        <v>3373</v>
      </c>
      <c r="D125" s="802" t="s">
        <v>3749</v>
      </c>
      <c r="E125" s="801">
        <v>355309</v>
      </c>
      <c r="F125" s="801">
        <v>1113777</v>
      </c>
      <c r="G125" s="821" t="s">
        <v>3375</v>
      </c>
      <c r="H125" s="802" t="s">
        <v>3376</v>
      </c>
      <c r="I125" s="802" t="s">
        <v>3377</v>
      </c>
      <c r="J125" s="803">
        <v>22.34</v>
      </c>
      <c r="K125" s="803">
        <v>7.82</v>
      </c>
      <c r="L125" s="803">
        <v>7.92</v>
      </c>
      <c r="M125" s="803">
        <v>3</v>
      </c>
    </row>
    <row r="126" spans="1:13" s="1204" customFormat="1" ht="14.25" customHeight="1" x14ac:dyDescent="0.35">
      <c r="A126" s="1547"/>
      <c r="B126" s="1547"/>
      <c r="C126" s="821" t="s">
        <v>3373</v>
      </c>
      <c r="D126" s="802" t="s">
        <v>3750</v>
      </c>
      <c r="E126" s="801">
        <v>365172</v>
      </c>
      <c r="F126" s="801">
        <v>1112633</v>
      </c>
      <c r="G126" s="821" t="s">
        <v>3375</v>
      </c>
      <c r="H126" s="802" t="s">
        <v>3376</v>
      </c>
      <c r="I126" s="802" t="s">
        <v>3376</v>
      </c>
      <c r="J126" s="803">
        <v>155.16</v>
      </c>
      <c r="K126" s="803">
        <v>75.760000000000005</v>
      </c>
      <c r="L126" s="803">
        <v>5.08</v>
      </c>
      <c r="M126" s="803">
        <v>3.72</v>
      </c>
    </row>
    <row r="127" spans="1:13" s="1204" customFormat="1" ht="14.25" customHeight="1" x14ac:dyDescent="0.35">
      <c r="A127" s="1547"/>
      <c r="B127" s="1547"/>
      <c r="C127" s="821" t="s">
        <v>3380</v>
      </c>
      <c r="D127" s="802" t="s">
        <v>3751</v>
      </c>
      <c r="E127" s="801">
        <v>317976</v>
      </c>
      <c r="F127" s="801">
        <v>1102883</v>
      </c>
      <c r="G127" s="821" t="s">
        <v>3375</v>
      </c>
      <c r="H127" s="802" t="s">
        <v>3376</v>
      </c>
      <c r="I127" s="802" t="s">
        <v>3380</v>
      </c>
      <c r="J127" s="803">
        <v>84.34</v>
      </c>
      <c r="K127" s="803">
        <v>17.14</v>
      </c>
      <c r="L127" s="803">
        <v>5.32</v>
      </c>
      <c r="M127" s="803">
        <v>2.12</v>
      </c>
    </row>
    <row r="128" spans="1:13" s="1204" customFormat="1" ht="14.25" customHeight="1" x14ac:dyDescent="0.35">
      <c r="A128" s="1547"/>
      <c r="B128" s="1547"/>
      <c r="C128" s="821" t="s">
        <v>3382</v>
      </c>
      <c r="D128" s="802" t="s">
        <v>3752</v>
      </c>
      <c r="E128" s="801">
        <v>331169</v>
      </c>
      <c r="F128" s="801">
        <v>1109457</v>
      </c>
      <c r="G128" s="821" t="s">
        <v>3375</v>
      </c>
      <c r="H128" s="802" t="s">
        <v>3376</v>
      </c>
      <c r="I128" s="802" t="s">
        <v>3380</v>
      </c>
      <c r="J128" s="803">
        <v>26.18</v>
      </c>
      <c r="K128" s="803">
        <v>17.2</v>
      </c>
      <c r="L128" s="803">
        <v>4.46</v>
      </c>
      <c r="M128" s="803">
        <v>10.24</v>
      </c>
    </row>
    <row r="129" spans="1:13" s="1204" customFormat="1" ht="14.25" customHeight="1" x14ac:dyDescent="0.35">
      <c r="A129" s="1547"/>
      <c r="B129" s="1547"/>
      <c r="C129" s="821" t="s">
        <v>3384</v>
      </c>
      <c r="D129" s="802" t="s">
        <v>3753</v>
      </c>
      <c r="E129" s="801">
        <v>367100</v>
      </c>
      <c r="F129" s="801">
        <v>1077698</v>
      </c>
      <c r="G129" s="821" t="s">
        <v>3375</v>
      </c>
      <c r="H129" s="802" t="s">
        <v>3386</v>
      </c>
      <c r="I129" s="802" t="s">
        <v>1653</v>
      </c>
      <c r="J129" s="803">
        <v>34</v>
      </c>
      <c r="K129" s="803">
        <v>87</v>
      </c>
      <c r="L129" s="803">
        <v>3.5</v>
      </c>
      <c r="M129" s="803">
        <v>3.2</v>
      </c>
    </row>
    <row r="130" spans="1:13" s="1204" customFormat="1" ht="14.25" customHeight="1" x14ac:dyDescent="0.35">
      <c r="A130" s="1547"/>
      <c r="B130" s="1547"/>
      <c r="C130" s="821" t="s">
        <v>3387</v>
      </c>
      <c r="D130" s="802" t="s">
        <v>3754</v>
      </c>
      <c r="E130" s="801">
        <v>369901</v>
      </c>
      <c r="F130" s="801">
        <v>1088599</v>
      </c>
      <c r="G130" s="821" t="s">
        <v>38</v>
      </c>
      <c r="H130" s="821" t="s">
        <v>38</v>
      </c>
      <c r="I130" s="802" t="s">
        <v>1658</v>
      </c>
      <c r="J130" s="803">
        <v>52</v>
      </c>
      <c r="K130" s="803">
        <v>14</v>
      </c>
      <c r="L130" s="803">
        <v>3</v>
      </c>
      <c r="M130" s="803">
        <v>6.8</v>
      </c>
    </row>
    <row r="131" spans="1:13" s="1204" customFormat="1" ht="14.25" customHeight="1" x14ac:dyDescent="0.35">
      <c r="A131" s="1547"/>
      <c r="B131" s="1547"/>
      <c r="C131" s="821" t="s">
        <v>3389</v>
      </c>
      <c r="D131" s="802" t="s">
        <v>3755</v>
      </c>
      <c r="E131" s="801">
        <v>369108</v>
      </c>
      <c r="F131" s="801">
        <v>1075466</v>
      </c>
      <c r="G131" s="821" t="s">
        <v>38</v>
      </c>
      <c r="H131" s="821" t="s">
        <v>38</v>
      </c>
      <c r="I131" s="802" t="s">
        <v>1657</v>
      </c>
      <c r="J131" s="803">
        <v>34</v>
      </c>
      <c r="K131" s="803">
        <v>5.4</v>
      </c>
      <c r="L131" s="803">
        <v>3</v>
      </c>
      <c r="M131" s="803">
        <v>3</v>
      </c>
    </row>
    <row r="132" spans="1:13" s="1204" customFormat="1" ht="14.25" customHeight="1" x14ac:dyDescent="0.35">
      <c r="A132" s="1547"/>
      <c r="B132" s="1547"/>
      <c r="C132" s="821" t="s">
        <v>3389</v>
      </c>
      <c r="D132" s="802" t="s">
        <v>3756</v>
      </c>
      <c r="E132" s="801">
        <v>377981</v>
      </c>
      <c r="F132" s="801">
        <v>1077549</v>
      </c>
      <c r="G132" s="821" t="s">
        <v>38</v>
      </c>
      <c r="H132" s="821" t="s">
        <v>38</v>
      </c>
      <c r="I132" s="802" t="s">
        <v>1657</v>
      </c>
      <c r="J132" s="803">
        <v>13.8</v>
      </c>
      <c r="K132" s="803">
        <v>3.8</v>
      </c>
      <c r="L132" s="803">
        <v>3</v>
      </c>
      <c r="M132" s="803">
        <v>10.5</v>
      </c>
    </row>
    <row r="133" spans="1:13" s="1204" customFormat="1" ht="14.25" customHeight="1" x14ac:dyDescent="0.35">
      <c r="A133" s="1547"/>
      <c r="B133" s="1560" t="s">
        <v>1640</v>
      </c>
      <c r="C133" s="811" t="s">
        <v>3392</v>
      </c>
      <c r="D133" s="798" t="s">
        <v>3757</v>
      </c>
      <c r="E133" s="804">
        <v>331594</v>
      </c>
      <c r="F133" s="804">
        <v>1196861</v>
      </c>
      <c r="G133" s="811" t="s">
        <v>3375</v>
      </c>
      <c r="H133" s="811" t="s">
        <v>3394</v>
      </c>
      <c r="I133" s="811" t="s">
        <v>3394</v>
      </c>
      <c r="J133" s="822">
        <v>3.82</v>
      </c>
      <c r="K133" s="822">
        <v>17.54</v>
      </c>
      <c r="L133" s="822">
        <v>1.54</v>
      </c>
      <c r="M133" s="822">
        <v>8</v>
      </c>
    </row>
    <row r="134" spans="1:13" s="1204" customFormat="1" ht="14.25" customHeight="1" x14ac:dyDescent="0.35">
      <c r="A134" s="1547"/>
      <c r="B134" s="1561"/>
      <c r="C134" s="811" t="s">
        <v>3395</v>
      </c>
      <c r="D134" s="798" t="s">
        <v>3758</v>
      </c>
      <c r="E134" s="804">
        <v>341394</v>
      </c>
      <c r="F134" s="804">
        <v>1198407</v>
      </c>
      <c r="G134" s="811" t="s">
        <v>3375</v>
      </c>
      <c r="H134" s="811" t="s">
        <v>3394</v>
      </c>
      <c r="I134" s="811" t="s">
        <v>3394</v>
      </c>
      <c r="J134" s="822">
        <v>24.04</v>
      </c>
      <c r="K134" s="822">
        <v>21.1</v>
      </c>
      <c r="L134" s="822">
        <v>3.28</v>
      </c>
      <c r="M134" s="822">
        <v>0</v>
      </c>
    </row>
    <row r="135" spans="1:13" s="1204" customFormat="1" ht="14.25" customHeight="1" x14ac:dyDescent="0.35">
      <c r="A135" s="1547"/>
      <c r="B135" s="1561"/>
      <c r="C135" s="811" t="s">
        <v>3397</v>
      </c>
      <c r="D135" s="798" t="s">
        <v>3759</v>
      </c>
      <c r="E135" s="804">
        <v>329305</v>
      </c>
      <c r="F135" s="804">
        <v>1176957</v>
      </c>
      <c r="G135" s="811" t="s">
        <v>3375</v>
      </c>
      <c r="H135" s="811" t="s">
        <v>3394</v>
      </c>
      <c r="I135" s="811" t="s">
        <v>3394</v>
      </c>
      <c r="J135" s="822">
        <v>7</v>
      </c>
      <c r="K135" s="822">
        <v>21.22</v>
      </c>
      <c r="L135" s="822">
        <v>1.74</v>
      </c>
      <c r="M135" s="822">
        <v>0</v>
      </c>
    </row>
    <row r="136" spans="1:13" s="1204" customFormat="1" ht="14.25" customHeight="1" x14ac:dyDescent="0.35">
      <c r="A136" s="1547"/>
      <c r="B136" s="1561"/>
      <c r="C136" s="811" t="s">
        <v>3394</v>
      </c>
      <c r="D136" s="798" t="s">
        <v>3760</v>
      </c>
      <c r="E136" s="798">
        <v>344627</v>
      </c>
      <c r="F136" s="798">
        <v>1176883</v>
      </c>
      <c r="G136" s="811" t="s">
        <v>3375</v>
      </c>
      <c r="H136" s="811" t="s">
        <v>3394</v>
      </c>
      <c r="I136" s="811" t="s">
        <v>3394</v>
      </c>
      <c r="J136" s="822">
        <v>13.64</v>
      </c>
      <c r="K136" s="822">
        <v>4.66</v>
      </c>
      <c r="L136" s="822">
        <v>5.82</v>
      </c>
      <c r="M136" s="822">
        <v>6.42</v>
      </c>
    </row>
    <row r="137" spans="1:13" s="1204" customFormat="1" ht="14.25" customHeight="1" x14ac:dyDescent="0.35">
      <c r="A137" s="1547"/>
      <c r="B137" s="1561"/>
      <c r="C137" s="811" t="s">
        <v>1640</v>
      </c>
      <c r="D137" s="798" t="s">
        <v>3761</v>
      </c>
      <c r="E137" s="798">
        <v>328127</v>
      </c>
      <c r="F137" s="798">
        <v>1160366</v>
      </c>
      <c r="G137" s="811" t="s">
        <v>3375</v>
      </c>
      <c r="H137" s="811" t="s">
        <v>3401</v>
      </c>
      <c r="I137" s="811" t="s">
        <v>3402</v>
      </c>
      <c r="J137" s="822">
        <v>139.86000000000001</v>
      </c>
      <c r="K137" s="822">
        <v>52.76</v>
      </c>
      <c r="L137" s="822">
        <v>13.74</v>
      </c>
      <c r="M137" s="822">
        <v>5.7</v>
      </c>
    </row>
    <row r="138" spans="1:13" s="1204" customFormat="1" ht="14.25" customHeight="1" x14ac:dyDescent="0.35">
      <c r="A138" s="1547"/>
      <c r="B138" s="1561"/>
      <c r="C138" s="811" t="s">
        <v>1640</v>
      </c>
      <c r="D138" s="798" t="s">
        <v>3762</v>
      </c>
      <c r="E138" s="798">
        <v>331385</v>
      </c>
      <c r="F138" s="798">
        <v>1154818</v>
      </c>
      <c r="G138" s="811" t="s">
        <v>3375</v>
      </c>
      <c r="H138" s="811" t="s">
        <v>3401</v>
      </c>
      <c r="I138" s="811" t="s">
        <v>3402</v>
      </c>
      <c r="J138" s="822">
        <v>12.88</v>
      </c>
      <c r="K138" s="822">
        <v>15.24</v>
      </c>
      <c r="L138" s="822">
        <v>26.74</v>
      </c>
      <c r="M138" s="822">
        <v>2.1800000000000002</v>
      </c>
    </row>
    <row r="139" spans="1:13" s="1204" customFormat="1" ht="14.25" customHeight="1" x14ac:dyDescent="0.35">
      <c r="A139" s="1547"/>
      <c r="B139" s="1561"/>
      <c r="C139" s="811" t="s">
        <v>1640</v>
      </c>
      <c r="D139" s="798" t="s">
        <v>3763</v>
      </c>
      <c r="E139" s="798">
        <v>346688</v>
      </c>
      <c r="F139" s="798">
        <v>1148109</v>
      </c>
      <c r="G139" s="811" t="s">
        <v>3375</v>
      </c>
      <c r="H139" s="798" t="s">
        <v>3405</v>
      </c>
      <c r="I139" s="798" t="s">
        <v>3406</v>
      </c>
      <c r="J139" s="822">
        <v>73.7</v>
      </c>
      <c r="K139" s="822">
        <v>39.520000000000003</v>
      </c>
      <c r="L139" s="822">
        <v>41.12</v>
      </c>
      <c r="M139" s="822">
        <v>163.96</v>
      </c>
    </row>
    <row r="140" spans="1:13" s="1204" customFormat="1" ht="14.25" customHeight="1" x14ac:dyDescent="0.35">
      <c r="A140" s="1547"/>
      <c r="B140" s="1561"/>
      <c r="C140" s="811" t="s">
        <v>3406</v>
      </c>
      <c r="D140" s="798" t="s">
        <v>3764</v>
      </c>
      <c r="E140" s="798">
        <v>340111</v>
      </c>
      <c r="F140" s="798">
        <v>1147032</v>
      </c>
      <c r="G140" s="811" t="s">
        <v>3375</v>
      </c>
      <c r="H140" s="798" t="s">
        <v>3405</v>
      </c>
      <c r="I140" s="798" t="s">
        <v>3406</v>
      </c>
      <c r="J140" s="822">
        <v>27.08</v>
      </c>
      <c r="K140" s="822">
        <v>23.72</v>
      </c>
      <c r="L140" s="822">
        <v>9.56</v>
      </c>
      <c r="M140" s="822">
        <v>699.86</v>
      </c>
    </row>
    <row r="141" spans="1:13" s="1204" customFormat="1" ht="14.25" customHeight="1" x14ac:dyDescent="0.35">
      <c r="A141" s="1547"/>
      <c r="B141" s="1561"/>
      <c r="C141" s="811" t="s">
        <v>3408</v>
      </c>
      <c r="D141" s="798" t="s">
        <v>3765</v>
      </c>
      <c r="E141" s="798">
        <v>325936</v>
      </c>
      <c r="F141" s="798">
        <v>1135312</v>
      </c>
      <c r="G141" s="811" t="s">
        <v>3375</v>
      </c>
      <c r="H141" s="798" t="s">
        <v>3405</v>
      </c>
      <c r="I141" s="798" t="s">
        <v>3410</v>
      </c>
      <c r="J141" s="822">
        <v>30.16</v>
      </c>
      <c r="K141" s="822">
        <v>88.38</v>
      </c>
      <c r="L141" s="822">
        <v>20.28</v>
      </c>
      <c r="M141" s="822">
        <v>1.56</v>
      </c>
    </row>
    <row r="142" spans="1:13" s="1204" customFormat="1" ht="14.25" customHeight="1" x14ac:dyDescent="0.35">
      <c r="A142" s="1547"/>
      <c r="B142" s="1561"/>
      <c r="C142" s="811" t="s">
        <v>3411</v>
      </c>
      <c r="D142" s="798" t="s">
        <v>3766</v>
      </c>
      <c r="E142" s="798">
        <v>328051</v>
      </c>
      <c r="F142" s="798">
        <v>1144877</v>
      </c>
      <c r="G142" s="811" t="s">
        <v>3375</v>
      </c>
      <c r="H142" s="798" t="s">
        <v>3405</v>
      </c>
      <c r="I142" s="798" t="s">
        <v>3410</v>
      </c>
      <c r="J142" s="822">
        <v>3.18</v>
      </c>
      <c r="K142" s="822">
        <v>20.28</v>
      </c>
      <c r="L142" s="822">
        <v>16.420000000000002</v>
      </c>
      <c r="M142" s="822">
        <v>8.86</v>
      </c>
    </row>
    <row r="143" spans="1:13" s="1204" customFormat="1" ht="14.25" customHeight="1" x14ac:dyDescent="0.35">
      <c r="A143" s="1547"/>
      <c r="B143" s="1561"/>
      <c r="C143" s="811" t="s">
        <v>3411</v>
      </c>
      <c r="D143" s="798" t="s">
        <v>3767</v>
      </c>
      <c r="E143" s="798">
        <v>318168</v>
      </c>
      <c r="F143" s="798">
        <v>1140501</v>
      </c>
      <c r="G143" s="811" t="s">
        <v>3375</v>
      </c>
      <c r="H143" s="798" t="s">
        <v>3405</v>
      </c>
      <c r="I143" s="798" t="s">
        <v>3410</v>
      </c>
      <c r="J143" s="822">
        <v>27.12</v>
      </c>
      <c r="K143" s="822">
        <v>11.28</v>
      </c>
      <c r="L143" s="822">
        <v>14.84</v>
      </c>
      <c r="M143" s="822">
        <v>43.34</v>
      </c>
    </row>
    <row r="144" spans="1:13" s="1204" customFormat="1" ht="14.25" customHeight="1" x14ac:dyDescent="0.35">
      <c r="A144" s="1547"/>
      <c r="B144" s="1546" t="s">
        <v>1593</v>
      </c>
      <c r="C144" s="823" t="s">
        <v>3414</v>
      </c>
      <c r="D144" s="824" t="s">
        <v>3768</v>
      </c>
      <c r="E144" s="825">
        <v>400868.82</v>
      </c>
      <c r="F144" s="825">
        <v>1140315.75</v>
      </c>
      <c r="G144" s="823" t="s">
        <v>3375</v>
      </c>
      <c r="H144" s="824" t="s">
        <v>1593</v>
      </c>
      <c r="I144" s="824" t="s">
        <v>67</v>
      </c>
      <c r="J144" s="826">
        <v>5.5</v>
      </c>
      <c r="K144" s="826">
        <v>5.5</v>
      </c>
      <c r="L144" s="826">
        <v>5.5</v>
      </c>
      <c r="M144" s="826">
        <v>5.5</v>
      </c>
    </row>
    <row r="145" spans="1:13" s="1204" customFormat="1" ht="14.25" customHeight="1" x14ac:dyDescent="0.35">
      <c r="A145" s="1547"/>
      <c r="B145" s="1547"/>
      <c r="C145" s="823" t="s">
        <v>1593</v>
      </c>
      <c r="D145" s="824" t="s">
        <v>3769</v>
      </c>
      <c r="E145" s="825">
        <v>398847.55</v>
      </c>
      <c r="F145" s="825">
        <v>1137200.72</v>
      </c>
      <c r="G145" s="823" t="s">
        <v>3375</v>
      </c>
      <c r="H145" s="824" t="s">
        <v>1593</v>
      </c>
      <c r="I145" s="823" t="s">
        <v>3417</v>
      </c>
      <c r="J145" s="826">
        <v>5.5</v>
      </c>
      <c r="K145" s="826">
        <v>6.6</v>
      </c>
      <c r="L145" s="826">
        <v>5.5</v>
      </c>
      <c r="M145" s="826">
        <v>30.1</v>
      </c>
    </row>
    <row r="146" spans="1:13" s="1204" customFormat="1" ht="14.25" customHeight="1" x14ac:dyDescent="0.35">
      <c r="A146" s="1547"/>
      <c r="B146" s="1547"/>
      <c r="C146" s="823" t="s">
        <v>1593</v>
      </c>
      <c r="D146" s="824" t="s">
        <v>3770</v>
      </c>
      <c r="E146" s="825">
        <v>393838.02</v>
      </c>
      <c r="F146" s="825">
        <v>1136985.83</v>
      </c>
      <c r="G146" s="823" t="s">
        <v>3375</v>
      </c>
      <c r="H146" s="824" t="s">
        <v>1593</v>
      </c>
      <c r="I146" s="824" t="s">
        <v>1690</v>
      </c>
      <c r="J146" s="826">
        <v>5.5</v>
      </c>
      <c r="K146" s="826">
        <v>22.6</v>
      </c>
      <c r="L146" s="826">
        <v>8.6</v>
      </c>
      <c r="M146" s="826">
        <v>33.299999999999997</v>
      </c>
    </row>
    <row r="147" spans="1:13" s="1204" customFormat="1" ht="14.25" customHeight="1" x14ac:dyDescent="0.35">
      <c r="A147" s="1547"/>
      <c r="B147" s="1547"/>
      <c r="C147" s="823" t="s">
        <v>1593</v>
      </c>
      <c r="D147" s="824" t="s">
        <v>3771</v>
      </c>
      <c r="E147" s="825">
        <v>390196.46</v>
      </c>
      <c r="F147" s="825">
        <v>1135715.47</v>
      </c>
      <c r="G147" s="823" t="s">
        <v>3375</v>
      </c>
      <c r="H147" s="824" t="s">
        <v>1593</v>
      </c>
      <c r="I147" s="824" t="s">
        <v>1690</v>
      </c>
      <c r="J147" s="826">
        <v>5.5</v>
      </c>
      <c r="K147" s="826">
        <v>9.5</v>
      </c>
      <c r="L147" s="826">
        <v>5.5</v>
      </c>
      <c r="M147" s="826">
        <v>26.9</v>
      </c>
    </row>
    <row r="148" spans="1:13" s="1204" customFormat="1" ht="14.25" customHeight="1" x14ac:dyDescent="0.35">
      <c r="A148" s="1547"/>
      <c r="B148" s="1547"/>
      <c r="C148" s="823" t="s">
        <v>1593</v>
      </c>
      <c r="D148" s="824" t="s">
        <v>3772</v>
      </c>
      <c r="E148" s="825">
        <v>386965.28</v>
      </c>
      <c r="F148" s="825">
        <v>1130793.43</v>
      </c>
      <c r="G148" s="823" t="s">
        <v>3375</v>
      </c>
      <c r="H148" s="824" t="s">
        <v>1593</v>
      </c>
      <c r="I148" s="824" t="s">
        <v>1690</v>
      </c>
      <c r="J148" s="826">
        <v>5.5</v>
      </c>
      <c r="K148" s="826">
        <v>5.5</v>
      </c>
      <c r="L148" s="826">
        <v>7.1</v>
      </c>
      <c r="M148" s="826">
        <v>9.9</v>
      </c>
    </row>
    <row r="149" spans="1:13" s="1204" customFormat="1" ht="14.25" customHeight="1" x14ac:dyDescent="0.35">
      <c r="A149" s="1547"/>
      <c r="B149" s="1547"/>
      <c r="C149" s="823" t="s">
        <v>1593</v>
      </c>
      <c r="D149" s="824" t="s">
        <v>3773</v>
      </c>
      <c r="E149" s="825">
        <v>386110.34</v>
      </c>
      <c r="F149" s="825">
        <v>1126878.02</v>
      </c>
      <c r="G149" s="823" t="s">
        <v>3375</v>
      </c>
      <c r="H149" s="824" t="s">
        <v>1593</v>
      </c>
      <c r="I149" s="824" t="s">
        <v>3397</v>
      </c>
      <c r="J149" s="826">
        <v>11.1</v>
      </c>
      <c r="K149" s="826">
        <v>9.3000000000000007</v>
      </c>
      <c r="L149" s="826">
        <v>5.5</v>
      </c>
      <c r="M149" s="826">
        <v>6.55</v>
      </c>
    </row>
    <row r="150" spans="1:13" s="1204" customFormat="1" ht="14.25" customHeight="1" x14ac:dyDescent="0.35">
      <c r="A150" s="1547"/>
      <c r="B150" s="1547"/>
      <c r="C150" s="823" t="s">
        <v>1593</v>
      </c>
      <c r="D150" s="824" t="s">
        <v>3774</v>
      </c>
      <c r="E150" s="825">
        <v>386127.09</v>
      </c>
      <c r="F150" s="825">
        <v>1123542.79</v>
      </c>
      <c r="G150" s="823" t="s">
        <v>38</v>
      </c>
      <c r="H150" s="824" t="s">
        <v>38</v>
      </c>
      <c r="I150" s="824" t="s">
        <v>3423</v>
      </c>
      <c r="J150" s="826">
        <v>93.6</v>
      </c>
      <c r="K150" s="826">
        <v>25.5</v>
      </c>
      <c r="L150" s="826">
        <v>7.3</v>
      </c>
      <c r="M150" s="826">
        <v>27.2</v>
      </c>
    </row>
    <row r="151" spans="1:13" s="1204" customFormat="1" ht="14.25" customHeight="1" x14ac:dyDescent="0.35">
      <c r="A151" s="1547"/>
      <c r="B151" s="1562" t="s">
        <v>1601</v>
      </c>
      <c r="C151" s="811" t="s">
        <v>3424</v>
      </c>
      <c r="D151" s="798" t="s">
        <v>3775</v>
      </c>
      <c r="E151" s="804">
        <v>435084</v>
      </c>
      <c r="F151" s="804">
        <v>1119313</v>
      </c>
      <c r="G151" s="811" t="s">
        <v>36</v>
      </c>
      <c r="H151" s="798" t="s">
        <v>3425</v>
      </c>
      <c r="I151" s="811" t="s">
        <v>3426</v>
      </c>
      <c r="J151" s="822">
        <v>10.9</v>
      </c>
      <c r="K151" s="822">
        <v>5.5</v>
      </c>
      <c r="L151" s="822">
        <v>3</v>
      </c>
      <c r="M151" s="822"/>
    </row>
    <row r="152" spans="1:13" s="1204" customFormat="1" ht="14.25" customHeight="1" x14ac:dyDescent="0.35">
      <c r="A152" s="1547"/>
      <c r="B152" s="1561"/>
      <c r="C152" s="811" t="s">
        <v>3427</v>
      </c>
      <c r="D152" s="798" t="s">
        <v>3776</v>
      </c>
      <c r="E152" s="804">
        <v>431170</v>
      </c>
      <c r="F152" s="804">
        <v>1116259</v>
      </c>
      <c r="G152" s="811" t="s">
        <v>36</v>
      </c>
      <c r="H152" s="798" t="s">
        <v>3425</v>
      </c>
      <c r="I152" s="811" t="s">
        <v>3426</v>
      </c>
      <c r="J152" s="822">
        <v>17.399999999999999</v>
      </c>
      <c r="K152" s="822">
        <v>3</v>
      </c>
      <c r="L152" s="822">
        <v>3</v>
      </c>
      <c r="M152" s="822">
        <v>3</v>
      </c>
    </row>
    <row r="153" spans="1:13" s="1204" customFormat="1" ht="14.25" customHeight="1" x14ac:dyDescent="0.35">
      <c r="A153" s="1547"/>
      <c r="B153" s="1561"/>
      <c r="C153" s="811" t="s">
        <v>3428</v>
      </c>
      <c r="D153" s="798" t="s">
        <v>3777</v>
      </c>
      <c r="E153" s="804">
        <v>429923</v>
      </c>
      <c r="F153" s="804">
        <v>1114448</v>
      </c>
      <c r="G153" s="811" t="s">
        <v>36</v>
      </c>
      <c r="H153" s="798" t="s">
        <v>3425</v>
      </c>
      <c r="I153" s="798" t="s">
        <v>3429</v>
      </c>
      <c r="J153" s="822">
        <v>20</v>
      </c>
      <c r="K153" s="822">
        <v>16.600000000000001</v>
      </c>
      <c r="L153" s="822">
        <v>3</v>
      </c>
      <c r="M153" s="822">
        <v>3</v>
      </c>
    </row>
    <row r="154" spans="1:13" s="1204" customFormat="1" ht="14.25" customHeight="1" x14ac:dyDescent="0.35">
      <c r="A154" s="1547"/>
      <c r="B154" s="1561"/>
      <c r="C154" s="811" t="s">
        <v>1601</v>
      </c>
      <c r="D154" s="798" t="s">
        <v>3778</v>
      </c>
      <c r="E154" s="804">
        <v>459288</v>
      </c>
      <c r="F154" s="804">
        <v>1123742</v>
      </c>
      <c r="G154" s="811" t="s">
        <v>36</v>
      </c>
      <c r="H154" s="798" t="s">
        <v>188</v>
      </c>
      <c r="I154" s="798" t="s">
        <v>3431</v>
      </c>
      <c r="J154" s="822">
        <v>9.9</v>
      </c>
      <c r="K154" s="822">
        <v>19.2</v>
      </c>
      <c r="L154" s="822">
        <v>3.4</v>
      </c>
      <c r="M154" s="822">
        <v>3</v>
      </c>
    </row>
    <row r="155" spans="1:13" s="1204" customFormat="1" ht="14.25" customHeight="1" x14ac:dyDescent="0.35">
      <c r="A155" s="1547"/>
      <c r="B155" s="1561"/>
      <c r="C155" s="811" t="s">
        <v>3432</v>
      </c>
      <c r="D155" s="798" t="s">
        <v>3779</v>
      </c>
      <c r="E155" s="804">
        <v>441837</v>
      </c>
      <c r="F155" s="804">
        <v>1113776</v>
      </c>
      <c r="G155" s="811" t="s">
        <v>36</v>
      </c>
      <c r="H155" s="798" t="s">
        <v>3425</v>
      </c>
      <c r="I155" s="798" t="s">
        <v>3434</v>
      </c>
      <c r="J155" s="822">
        <v>784</v>
      </c>
      <c r="K155" s="822">
        <v>7.8</v>
      </c>
      <c r="L155" s="822">
        <v>3</v>
      </c>
      <c r="M155" s="822">
        <v>3</v>
      </c>
    </row>
    <row r="156" spans="1:13" s="1204" customFormat="1" ht="14.25" customHeight="1" x14ac:dyDescent="0.35">
      <c r="A156" s="1547"/>
      <c r="B156" s="1561"/>
      <c r="C156" s="811" t="s">
        <v>3432</v>
      </c>
      <c r="D156" s="798" t="s">
        <v>3780</v>
      </c>
      <c r="E156" s="804">
        <v>430232</v>
      </c>
      <c r="F156" s="804">
        <v>1107699</v>
      </c>
      <c r="G156" s="811" t="s">
        <v>38</v>
      </c>
      <c r="H156" s="798" t="s">
        <v>72</v>
      </c>
      <c r="I156" s="798" t="s">
        <v>3436</v>
      </c>
      <c r="J156" s="822">
        <v>9.6999999999999993</v>
      </c>
      <c r="K156" s="822">
        <v>7.3</v>
      </c>
      <c r="L156" s="822">
        <v>3.4</v>
      </c>
      <c r="M156" s="822">
        <v>4.3</v>
      </c>
    </row>
    <row r="157" spans="1:13" s="1204" customFormat="1" ht="14.25" customHeight="1" x14ac:dyDescent="0.35">
      <c r="A157" s="1547"/>
      <c r="B157" s="1561"/>
      <c r="C157" s="811" t="s">
        <v>3432</v>
      </c>
      <c r="D157" s="798" t="s">
        <v>3781</v>
      </c>
      <c r="E157" s="804">
        <v>423874</v>
      </c>
      <c r="F157" s="804">
        <v>1105780</v>
      </c>
      <c r="G157" s="811" t="s">
        <v>38</v>
      </c>
      <c r="H157" s="798" t="s">
        <v>38</v>
      </c>
      <c r="I157" s="798" t="s">
        <v>1601</v>
      </c>
      <c r="J157" s="822">
        <v>20</v>
      </c>
      <c r="K157" s="822">
        <v>39</v>
      </c>
      <c r="L157" s="822">
        <v>3</v>
      </c>
      <c r="M157" s="822">
        <v>4.5999999999999996</v>
      </c>
    </row>
    <row r="158" spans="1:13" s="1204" customFormat="1" ht="14.25" customHeight="1" x14ac:dyDescent="0.35">
      <c r="A158" s="1547"/>
      <c r="B158" s="1561"/>
      <c r="C158" s="811" t="s">
        <v>3432</v>
      </c>
      <c r="D158" s="798" t="s">
        <v>3782</v>
      </c>
      <c r="E158" s="804">
        <v>422334</v>
      </c>
      <c r="F158" s="804">
        <v>1104536</v>
      </c>
      <c r="G158" s="811" t="s">
        <v>38</v>
      </c>
      <c r="H158" s="811" t="s">
        <v>38</v>
      </c>
      <c r="I158" s="798" t="s">
        <v>1601</v>
      </c>
      <c r="J158" s="822">
        <v>28</v>
      </c>
      <c r="K158" s="822">
        <v>31</v>
      </c>
      <c r="L158" s="822">
        <v>5.6</v>
      </c>
      <c r="M158" s="822">
        <v>18.5</v>
      </c>
    </row>
    <row r="159" spans="1:13" s="1204" customFormat="1" ht="14.25" customHeight="1" x14ac:dyDescent="0.35">
      <c r="A159" s="1547"/>
      <c r="B159" s="1549" t="s">
        <v>1642</v>
      </c>
      <c r="C159" s="810" t="s">
        <v>3439</v>
      </c>
      <c r="D159" s="808" t="s">
        <v>3783</v>
      </c>
      <c r="E159" s="807">
        <v>380766.86</v>
      </c>
      <c r="F159" s="807">
        <v>1152545.4099999999</v>
      </c>
      <c r="G159" s="810" t="s">
        <v>3375</v>
      </c>
      <c r="H159" s="808" t="s">
        <v>3439</v>
      </c>
      <c r="I159" s="808" t="s">
        <v>3439</v>
      </c>
      <c r="J159" s="809">
        <v>48.3</v>
      </c>
      <c r="K159" s="809">
        <v>36</v>
      </c>
      <c r="L159" s="809">
        <v>25.1</v>
      </c>
      <c r="M159" s="809">
        <v>24.7</v>
      </c>
    </row>
    <row r="160" spans="1:13" s="1204" customFormat="1" ht="14.25" customHeight="1" x14ac:dyDescent="0.35">
      <c r="A160" s="1547"/>
      <c r="B160" s="1547"/>
      <c r="C160" s="810" t="s">
        <v>3441</v>
      </c>
      <c r="D160" s="808" t="s">
        <v>3784</v>
      </c>
      <c r="E160" s="807">
        <v>367338.22</v>
      </c>
      <c r="F160" s="807">
        <v>1149747.29</v>
      </c>
      <c r="G160" s="810" t="s">
        <v>3375</v>
      </c>
      <c r="H160" s="808" t="s">
        <v>3443</v>
      </c>
      <c r="I160" s="808" t="s">
        <v>3443</v>
      </c>
      <c r="J160" s="809">
        <v>174.2</v>
      </c>
      <c r="K160" s="809">
        <v>5.5</v>
      </c>
      <c r="L160" s="809">
        <v>40.1</v>
      </c>
      <c r="M160" s="809">
        <v>19.399999999999999</v>
      </c>
    </row>
    <row r="161" spans="1:13" s="1204" customFormat="1" ht="14.25" customHeight="1" x14ac:dyDescent="0.35">
      <c r="A161" s="1547"/>
      <c r="B161" s="1547"/>
      <c r="C161" s="810" t="s">
        <v>1642</v>
      </c>
      <c r="D161" s="808" t="s">
        <v>3785</v>
      </c>
      <c r="E161" s="807">
        <v>368908.16</v>
      </c>
      <c r="F161" s="807">
        <v>1146581.26</v>
      </c>
      <c r="G161" s="810" t="s">
        <v>3375</v>
      </c>
      <c r="H161" s="808" t="s">
        <v>3439</v>
      </c>
      <c r="I161" s="808" t="s">
        <v>1642</v>
      </c>
      <c r="J161" s="809">
        <v>31.3</v>
      </c>
      <c r="K161" s="809">
        <v>18.7</v>
      </c>
      <c r="L161" s="809">
        <v>20.3</v>
      </c>
      <c r="M161" s="809">
        <v>23.2</v>
      </c>
    </row>
    <row r="162" spans="1:13" s="1204" customFormat="1" ht="14.25" customHeight="1" x14ac:dyDescent="0.35">
      <c r="A162" s="1547"/>
      <c r="B162" s="1547"/>
      <c r="C162" s="810" t="s">
        <v>3445</v>
      </c>
      <c r="D162" s="808" t="s">
        <v>3786</v>
      </c>
      <c r="E162" s="807">
        <v>393740.93</v>
      </c>
      <c r="F162" s="807">
        <v>1159078.99</v>
      </c>
      <c r="G162" s="810" t="s">
        <v>3375</v>
      </c>
      <c r="H162" s="808" t="s">
        <v>3447</v>
      </c>
      <c r="I162" s="808" t="s">
        <v>3445</v>
      </c>
      <c r="J162" s="809">
        <v>9.9</v>
      </c>
      <c r="K162" s="809">
        <v>35.6</v>
      </c>
      <c r="L162" s="809">
        <v>5.5</v>
      </c>
      <c r="M162" s="809">
        <v>29.8</v>
      </c>
    </row>
    <row r="163" spans="1:13" s="1204" customFormat="1" ht="14.25" customHeight="1" x14ac:dyDescent="0.35">
      <c r="A163" s="1547"/>
      <c r="B163" s="1559"/>
      <c r="C163" s="827" t="s">
        <v>3387</v>
      </c>
      <c r="D163" s="828" t="s">
        <v>3787</v>
      </c>
      <c r="E163" s="829">
        <v>367653.27</v>
      </c>
      <c r="F163" s="829">
        <v>1181807.9099999999</v>
      </c>
      <c r="G163" s="827" t="s">
        <v>3375</v>
      </c>
      <c r="H163" s="828" t="s">
        <v>3443</v>
      </c>
      <c r="I163" s="828" t="s">
        <v>3449</v>
      </c>
      <c r="J163" s="830">
        <v>118.8</v>
      </c>
      <c r="K163" s="830">
        <v>87.8</v>
      </c>
      <c r="L163" s="830">
        <v>59.5</v>
      </c>
      <c r="M163" s="830">
        <v>67.099999999999994</v>
      </c>
    </row>
    <row r="164" spans="1:13" s="1204" customFormat="1" ht="14.25" customHeight="1" x14ac:dyDescent="0.35">
      <c r="A164" s="13"/>
      <c r="B164" s="1552" t="s">
        <v>3788</v>
      </c>
      <c r="C164" s="1552"/>
      <c r="D164" s="1552"/>
      <c r="E164" s="1552"/>
      <c r="F164" s="1552"/>
      <c r="G164" s="1552"/>
      <c r="H164" s="1552"/>
      <c r="I164" s="1552"/>
      <c r="J164" s="1552"/>
      <c r="K164" s="1552"/>
      <c r="L164" s="1552"/>
      <c r="M164" s="1552"/>
    </row>
    <row r="165" spans="1:13" s="1204" customFormat="1" ht="14.25" customHeight="1" x14ac:dyDescent="0.35">
      <c r="A165" s="13"/>
      <c r="B165" s="768"/>
      <c r="C165" s="1553" t="s">
        <v>104</v>
      </c>
      <c r="D165" s="1553" t="s">
        <v>105</v>
      </c>
      <c r="E165" s="1555" t="s">
        <v>106</v>
      </c>
      <c r="F165" s="1555"/>
      <c r="G165" s="1555"/>
      <c r="H165" s="1555"/>
      <c r="I165" s="1555"/>
      <c r="J165" s="1555" t="s">
        <v>4412</v>
      </c>
      <c r="K165" s="1555"/>
      <c r="L165" s="1555"/>
      <c r="M165" s="1555"/>
    </row>
    <row r="166" spans="1:13" s="1204" customFormat="1" ht="14.25" customHeight="1" x14ac:dyDescent="0.35">
      <c r="A166" s="749"/>
      <c r="B166" s="1556" t="s">
        <v>113</v>
      </c>
      <c r="C166" s="1553"/>
      <c r="D166" s="1553"/>
      <c r="E166" s="1202" t="s">
        <v>114</v>
      </c>
      <c r="F166" s="1202" t="s">
        <v>115</v>
      </c>
      <c r="G166" s="1558" t="s">
        <v>39</v>
      </c>
      <c r="H166" s="1558" t="s">
        <v>64</v>
      </c>
      <c r="I166" s="1558" t="s">
        <v>116</v>
      </c>
      <c r="J166" s="1202" t="s">
        <v>131</v>
      </c>
      <c r="K166" s="1202" t="s">
        <v>132</v>
      </c>
      <c r="L166" s="1202" t="s">
        <v>131</v>
      </c>
      <c r="M166" s="1202" t="s">
        <v>3789</v>
      </c>
    </row>
    <row r="167" spans="1:13" s="1204" customFormat="1" ht="14.25" customHeight="1" x14ac:dyDescent="0.35">
      <c r="A167" s="13"/>
      <c r="B167" s="1557"/>
      <c r="C167" s="1554"/>
      <c r="D167" s="1554"/>
      <c r="E167" s="1202" t="s">
        <v>134</v>
      </c>
      <c r="F167" s="1202" t="s">
        <v>134</v>
      </c>
      <c r="G167" s="1554"/>
      <c r="H167" s="1554"/>
      <c r="I167" s="1554"/>
      <c r="J167" s="1200" t="s">
        <v>3790</v>
      </c>
      <c r="K167" s="1200" t="s">
        <v>3791</v>
      </c>
      <c r="L167" s="1200" t="s">
        <v>3792</v>
      </c>
      <c r="M167" s="1200" t="s">
        <v>3793</v>
      </c>
    </row>
    <row r="168" spans="1:13" s="1204" customFormat="1" ht="14.25" customHeight="1" x14ac:dyDescent="0.35">
      <c r="A168" s="1540" t="s">
        <v>3794</v>
      </c>
      <c r="B168" s="1542" t="s">
        <v>3795</v>
      </c>
      <c r="C168" s="821" t="s">
        <v>3796</v>
      </c>
      <c r="D168" s="802" t="s">
        <v>3797</v>
      </c>
      <c r="E168" s="802">
        <v>459889</v>
      </c>
      <c r="F168" s="802">
        <v>1204407</v>
      </c>
      <c r="G168" s="802" t="s">
        <v>36</v>
      </c>
      <c r="H168" s="802" t="s">
        <v>1630</v>
      </c>
      <c r="I168" s="802" t="s">
        <v>3798</v>
      </c>
      <c r="J168" s="803">
        <v>27.7</v>
      </c>
      <c r="K168" s="803">
        <v>15.1</v>
      </c>
      <c r="L168" s="803" t="s">
        <v>3799</v>
      </c>
      <c r="M168" s="803" t="s">
        <v>3800</v>
      </c>
    </row>
    <row r="169" spans="1:13" s="1204" customFormat="1" ht="14.25" customHeight="1" x14ac:dyDescent="0.35">
      <c r="A169" s="1540"/>
      <c r="B169" s="1543"/>
      <c r="C169" s="821" t="s">
        <v>3795</v>
      </c>
      <c r="D169" s="802" t="s">
        <v>3801</v>
      </c>
      <c r="E169" s="802">
        <v>439806</v>
      </c>
      <c r="F169" s="802">
        <v>1181286</v>
      </c>
      <c r="G169" s="802" t="s">
        <v>36</v>
      </c>
      <c r="H169" s="802" t="s">
        <v>1630</v>
      </c>
      <c r="I169" s="802" t="s">
        <v>3795</v>
      </c>
      <c r="J169" s="803">
        <v>17.3</v>
      </c>
      <c r="K169" s="803" t="s">
        <v>3800</v>
      </c>
      <c r="L169" s="803" t="s">
        <v>3799</v>
      </c>
      <c r="M169" s="803" t="s">
        <v>3800</v>
      </c>
    </row>
    <row r="170" spans="1:13" s="1204" customFormat="1" ht="14.25" customHeight="1" x14ac:dyDescent="0.35">
      <c r="A170" s="1540"/>
      <c r="B170" s="1543"/>
      <c r="C170" s="821" t="s">
        <v>3795</v>
      </c>
      <c r="D170" s="802" t="s">
        <v>3802</v>
      </c>
      <c r="E170" s="802">
        <v>440761</v>
      </c>
      <c r="F170" s="802">
        <v>1196191</v>
      </c>
      <c r="G170" s="802" t="s">
        <v>36</v>
      </c>
      <c r="H170" s="802" t="s">
        <v>1630</v>
      </c>
      <c r="I170" s="802" t="s">
        <v>3795</v>
      </c>
      <c r="J170" s="803">
        <v>30.2</v>
      </c>
      <c r="K170" s="803">
        <v>7.5</v>
      </c>
      <c r="L170" s="803" t="s">
        <v>3799</v>
      </c>
      <c r="M170" s="803" t="s">
        <v>3800</v>
      </c>
    </row>
    <row r="171" spans="1:13" s="1204" customFormat="1" ht="14.25" customHeight="1" x14ac:dyDescent="0.35">
      <c r="A171" s="1540"/>
      <c r="B171" s="1543"/>
      <c r="C171" s="821" t="s">
        <v>3795</v>
      </c>
      <c r="D171" s="802" t="s">
        <v>3803</v>
      </c>
      <c r="E171" s="802">
        <v>447414</v>
      </c>
      <c r="F171" s="802">
        <v>1208498</v>
      </c>
      <c r="G171" s="802" t="s">
        <v>36</v>
      </c>
      <c r="H171" s="802" t="s">
        <v>1688</v>
      </c>
      <c r="I171" s="802" t="s">
        <v>1688</v>
      </c>
      <c r="J171" s="803">
        <v>16.2</v>
      </c>
      <c r="K171" s="803">
        <v>5.6</v>
      </c>
      <c r="L171" s="803">
        <v>13.7</v>
      </c>
      <c r="M171" s="803" t="s">
        <v>3800</v>
      </c>
    </row>
    <row r="172" spans="1:13" s="1204" customFormat="1" ht="14.25" customHeight="1" x14ac:dyDescent="0.35">
      <c r="A172" s="1540"/>
      <c r="B172" s="1543"/>
      <c r="C172" s="821" t="s">
        <v>3804</v>
      </c>
      <c r="D172" s="802" t="s">
        <v>3805</v>
      </c>
      <c r="E172" s="802">
        <v>424939</v>
      </c>
      <c r="F172" s="802">
        <v>1219769</v>
      </c>
      <c r="G172" s="802" t="s">
        <v>36</v>
      </c>
      <c r="H172" s="802" t="s">
        <v>1688</v>
      </c>
      <c r="I172" s="802" t="s">
        <v>1688</v>
      </c>
      <c r="J172" s="803">
        <v>7.7</v>
      </c>
      <c r="K172" s="803" t="s">
        <v>3806</v>
      </c>
      <c r="L172" s="803">
        <v>16</v>
      </c>
      <c r="M172" s="803">
        <v>10.3</v>
      </c>
    </row>
    <row r="173" spans="1:13" s="1204" customFormat="1" ht="14.25" customHeight="1" x14ac:dyDescent="0.35">
      <c r="A173" s="1540"/>
      <c r="B173" s="1543"/>
      <c r="C173" s="821" t="s">
        <v>3807</v>
      </c>
      <c r="D173" s="802" t="s">
        <v>3808</v>
      </c>
      <c r="E173" s="802">
        <v>437136</v>
      </c>
      <c r="F173" s="802">
        <v>1219338</v>
      </c>
      <c r="G173" s="802" t="s">
        <v>36</v>
      </c>
      <c r="H173" s="802" t="s">
        <v>1688</v>
      </c>
      <c r="I173" s="802" t="s">
        <v>1688</v>
      </c>
      <c r="J173" s="803">
        <v>60.9</v>
      </c>
      <c r="K173" s="803">
        <v>14.6</v>
      </c>
      <c r="L173" s="803">
        <v>10.1</v>
      </c>
      <c r="M173" s="803">
        <v>11.9</v>
      </c>
    </row>
    <row r="174" spans="1:13" s="1204" customFormat="1" ht="14.25" customHeight="1" x14ac:dyDescent="0.35">
      <c r="A174" s="1540"/>
      <c r="B174" s="1544" t="s">
        <v>1605</v>
      </c>
      <c r="C174" s="831" t="s">
        <v>3809</v>
      </c>
      <c r="D174" s="832" t="s">
        <v>3810</v>
      </c>
      <c r="E174" s="833">
        <v>396005</v>
      </c>
      <c r="F174" s="834">
        <v>1182789</v>
      </c>
      <c r="G174" s="834" t="s">
        <v>36</v>
      </c>
      <c r="H174" s="834" t="s">
        <v>3811</v>
      </c>
      <c r="I174" s="834" t="s">
        <v>3812</v>
      </c>
      <c r="J174" s="835" t="s">
        <v>3813</v>
      </c>
      <c r="K174" s="835" t="s">
        <v>3814</v>
      </c>
      <c r="L174" s="835">
        <v>11.4</v>
      </c>
      <c r="M174" s="835" t="s">
        <v>3813</v>
      </c>
    </row>
    <row r="175" spans="1:13" s="1204" customFormat="1" ht="14.25" customHeight="1" x14ac:dyDescent="0.35">
      <c r="A175" s="1540"/>
      <c r="B175" s="1545"/>
      <c r="C175" s="831" t="s">
        <v>3815</v>
      </c>
      <c r="D175" s="832" t="s">
        <v>3816</v>
      </c>
      <c r="E175" s="833">
        <v>396513</v>
      </c>
      <c r="F175" s="833">
        <v>1185236</v>
      </c>
      <c r="G175" s="834" t="s">
        <v>36</v>
      </c>
      <c r="H175" s="834" t="s">
        <v>3811</v>
      </c>
      <c r="I175" s="834" t="s">
        <v>3812</v>
      </c>
      <c r="J175" s="835" t="s">
        <v>3813</v>
      </c>
      <c r="K175" s="835">
        <v>7.85</v>
      </c>
      <c r="L175" s="835" t="s">
        <v>3813</v>
      </c>
      <c r="M175" s="835">
        <v>7.03</v>
      </c>
    </row>
    <row r="176" spans="1:13" s="1204" customFormat="1" ht="14.25" customHeight="1" x14ac:dyDescent="0.35">
      <c r="A176" s="1540"/>
      <c r="B176" s="1545"/>
      <c r="C176" s="831" t="s">
        <v>3817</v>
      </c>
      <c r="D176" s="832" t="s">
        <v>3818</v>
      </c>
      <c r="E176" s="833">
        <v>406466</v>
      </c>
      <c r="F176" s="833">
        <v>1195288</v>
      </c>
      <c r="G176" s="834" t="s">
        <v>36</v>
      </c>
      <c r="H176" s="834" t="s">
        <v>1688</v>
      </c>
      <c r="I176" s="834" t="s">
        <v>3819</v>
      </c>
      <c r="J176" s="835">
        <v>14.02</v>
      </c>
      <c r="K176" s="835">
        <v>16.98</v>
      </c>
      <c r="L176" s="835">
        <v>45.46</v>
      </c>
      <c r="M176" s="835" t="s">
        <v>3813</v>
      </c>
    </row>
    <row r="177" spans="1:13" s="1204" customFormat="1" ht="14.25" customHeight="1" x14ac:dyDescent="0.35">
      <c r="A177" s="1540"/>
      <c r="B177" s="1545"/>
      <c r="C177" s="831" t="s">
        <v>1605</v>
      </c>
      <c r="D177" s="832" t="s">
        <v>3820</v>
      </c>
      <c r="E177" s="833">
        <v>419081</v>
      </c>
      <c r="F177" s="833">
        <v>1213800</v>
      </c>
      <c r="G177" s="834" t="s">
        <v>36</v>
      </c>
      <c r="H177" s="834" t="s">
        <v>1688</v>
      </c>
      <c r="I177" s="834" t="s">
        <v>3819</v>
      </c>
      <c r="J177" s="835" t="s">
        <v>3814</v>
      </c>
      <c r="K177" s="835">
        <v>42.58</v>
      </c>
      <c r="L177" s="835">
        <v>62.1</v>
      </c>
      <c r="M177" s="835" t="s">
        <v>3813</v>
      </c>
    </row>
    <row r="178" spans="1:13" s="1204" customFormat="1" ht="14.25" customHeight="1" x14ac:dyDescent="0.35">
      <c r="A178" s="1540"/>
      <c r="B178" s="1545"/>
      <c r="C178" s="831" t="s">
        <v>3821</v>
      </c>
      <c r="D178" s="832" t="s">
        <v>3822</v>
      </c>
      <c r="E178" s="833">
        <v>424116</v>
      </c>
      <c r="F178" s="833">
        <v>1198841</v>
      </c>
      <c r="G178" s="834" t="s">
        <v>36</v>
      </c>
      <c r="H178" s="834" t="s">
        <v>1688</v>
      </c>
      <c r="I178" s="834" t="s">
        <v>3819</v>
      </c>
      <c r="J178" s="835">
        <v>12.92</v>
      </c>
      <c r="K178" s="835">
        <v>37.340000000000003</v>
      </c>
      <c r="L178" s="835">
        <v>8.15</v>
      </c>
      <c r="M178" s="835" t="s">
        <v>3813</v>
      </c>
    </row>
    <row r="179" spans="1:13" s="1204" customFormat="1" ht="14.25" customHeight="1" x14ac:dyDescent="0.35">
      <c r="A179" s="1540"/>
      <c r="B179" s="1546" t="s">
        <v>1630</v>
      </c>
      <c r="C179" s="823" t="s">
        <v>3823</v>
      </c>
      <c r="D179" s="824" t="s">
        <v>3824</v>
      </c>
      <c r="E179" s="824">
        <v>445595</v>
      </c>
      <c r="F179" s="824">
        <v>1150072</v>
      </c>
      <c r="G179" s="824" t="s">
        <v>36</v>
      </c>
      <c r="H179" s="824" t="s">
        <v>1630</v>
      </c>
      <c r="I179" s="824" t="s">
        <v>3825</v>
      </c>
      <c r="J179" s="826">
        <v>79</v>
      </c>
      <c r="K179" s="826">
        <v>26.5</v>
      </c>
      <c r="L179" s="826">
        <v>78</v>
      </c>
      <c r="M179" s="826">
        <v>4.5</v>
      </c>
    </row>
    <row r="180" spans="1:13" s="1204" customFormat="1" ht="14.25" customHeight="1" x14ac:dyDescent="0.35">
      <c r="A180" s="1540"/>
      <c r="B180" s="1547"/>
      <c r="C180" s="823" t="s">
        <v>1630</v>
      </c>
      <c r="D180" s="824" t="s">
        <v>3826</v>
      </c>
      <c r="E180" s="824">
        <v>448391</v>
      </c>
      <c r="F180" s="824">
        <v>1154099</v>
      </c>
      <c r="G180" s="824" t="s">
        <v>36</v>
      </c>
      <c r="H180" s="824" t="s">
        <v>1630</v>
      </c>
      <c r="I180" s="824" t="s">
        <v>3825</v>
      </c>
      <c r="J180" s="826">
        <v>44</v>
      </c>
      <c r="K180" s="826">
        <v>25.4</v>
      </c>
      <c r="L180" s="826">
        <v>14.3</v>
      </c>
      <c r="M180" s="826">
        <v>130</v>
      </c>
    </row>
    <row r="181" spans="1:13" s="1204" customFormat="1" ht="14.25" customHeight="1" x14ac:dyDescent="0.35">
      <c r="A181" s="1540"/>
      <c r="B181" s="1547"/>
      <c r="C181" s="823" t="s">
        <v>1630</v>
      </c>
      <c r="D181" s="824" t="s">
        <v>3827</v>
      </c>
      <c r="E181" s="824">
        <v>447360</v>
      </c>
      <c r="F181" s="824">
        <v>1164091</v>
      </c>
      <c r="G181" s="824" t="s">
        <v>36</v>
      </c>
      <c r="H181" s="824" t="s">
        <v>1630</v>
      </c>
      <c r="I181" s="824" t="s">
        <v>3798</v>
      </c>
      <c r="J181" s="826">
        <v>65</v>
      </c>
      <c r="K181" s="826">
        <v>27.4</v>
      </c>
      <c r="L181" s="826">
        <v>7.6</v>
      </c>
      <c r="M181" s="826">
        <v>163</v>
      </c>
    </row>
    <row r="182" spans="1:13" s="1204" customFormat="1" ht="14.25" customHeight="1" x14ac:dyDescent="0.35">
      <c r="A182" s="1540"/>
      <c r="B182" s="1547"/>
      <c r="C182" s="823" t="s">
        <v>1630</v>
      </c>
      <c r="D182" s="824" t="s">
        <v>3828</v>
      </c>
      <c r="E182" s="824">
        <v>446170</v>
      </c>
      <c r="F182" s="824">
        <v>1167233</v>
      </c>
      <c r="G182" s="824" t="s">
        <v>36</v>
      </c>
      <c r="H182" s="824" t="s">
        <v>1630</v>
      </c>
      <c r="I182" s="824" t="s">
        <v>3795</v>
      </c>
      <c r="J182" s="826">
        <v>107</v>
      </c>
      <c r="K182" s="826">
        <v>28.8</v>
      </c>
      <c r="L182" s="826">
        <v>13.3</v>
      </c>
      <c r="M182" s="826">
        <v>204</v>
      </c>
    </row>
    <row r="183" spans="1:13" s="1204" customFormat="1" ht="14.25" customHeight="1" x14ac:dyDescent="0.35">
      <c r="A183" s="1540"/>
      <c r="B183" s="1547"/>
      <c r="C183" s="823" t="s">
        <v>1630</v>
      </c>
      <c r="D183" s="824" t="s">
        <v>3829</v>
      </c>
      <c r="E183" s="824">
        <v>472597</v>
      </c>
      <c r="F183" s="824">
        <v>1178771</v>
      </c>
      <c r="G183" s="824" t="s">
        <v>36</v>
      </c>
      <c r="H183" s="824" t="s">
        <v>1630</v>
      </c>
      <c r="I183" s="824" t="s">
        <v>3830</v>
      </c>
      <c r="J183" s="826">
        <v>46</v>
      </c>
      <c r="K183" s="826">
        <v>27.3</v>
      </c>
      <c r="L183" s="826">
        <v>14.1</v>
      </c>
      <c r="M183" s="826">
        <v>152</v>
      </c>
    </row>
    <row r="184" spans="1:13" s="1204" customFormat="1" ht="14.25" customHeight="1" x14ac:dyDescent="0.35">
      <c r="A184" s="1540"/>
      <c r="B184" s="1547"/>
      <c r="C184" s="823" t="s">
        <v>1630</v>
      </c>
      <c r="D184" s="824" t="s">
        <v>3831</v>
      </c>
      <c r="E184" s="824">
        <v>478588</v>
      </c>
      <c r="F184" s="824">
        <v>1192460</v>
      </c>
      <c r="G184" s="824" t="s">
        <v>36</v>
      </c>
      <c r="H184" s="824" t="s">
        <v>1630</v>
      </c>
      <c r="I184" s="824" t="s">
        <v>3830</v>
      </c>
      <c r="J184" s="826">
        <v>44</v>
      </c>
      <c r="K184" s="826">
        <v>70</v>
      </c>
      <c r="L184" s="826">
        <v>5.6</v>
      </c>
      <c r="M184" s="826">
        <v>363</v>
      </c>
    </row>
    <row r="185" spans="1:13" s="1204" customFormat="1" ht="14.25" customHeight="1" x14ac:dyDescent="0.35">
      <c r="A185" s="1540"/>
      <c r="B185" s="1548" t="s">
        <v>1634</v>
      </c>
      <c r="C185" s="831" t="s">
        <v>3832</v>
      </c>
      <c r="D185" s="832" t="s">
        <v>3833</v>
      </c>
      <c r="E185" s="836">
        <v>482052</v>
      </c>
      <c r="F185" s="836">
        <v>1128601</v>
      </c>
      <c r="G185" s="836" t="s">
        <v>37</v>
      </c>
      <c r="H185" s="836" t="s">
        <v>37</v>
      </c>
      <c r="I185" s="836" t="s">
        <v>3834</v>
      </c>
      <c r="J185" s="837" t="s">
        <v>3813</v>
      </c>
      <c r="K185" s="837" t="s">
        <v>3813</v>
      </c>
      <c r="L185" s="837" t="s">
        <v>3813</v>
      </c>
      <c r="M185" s="837" t="s">
        <v>3814</v>
      </c>
    </row>
    <row r="186" spans="1:13" s="1204" customFormat="1" ht="14.25" customHeight="1" x14ac:dyDescent="0.35">
      <c r="A186" s="1540"/>
      <c r="B186" s="1545"/>
      <c r="C186" s="831" t="s">
        <v>3835</v>
      </c>
      <c r="D186" s="832" t="s">
        <v>3836</v>
      </c>
      <c r="E186" s="836">
        <v>479928</v>
      </c>
      <c r="F186" s="836">
        <v>1135348</v>
      </c>
      <c r="G186" s="836" t="s">
        <v>37</v>
      </c>
      <c r="H186" s="836" t="s">
        <v>37</v>
      </c>
      <c r="I186" s="836" t="s">
        <v>3834</v>
      </c>
      <c r="J186" s="837" t="s">
        <v>3813</v>
      </c>
      <c r="K186" s="837" t="s">
        <v>3813</v>
      </c>
      <c r="L186" s="837" t="s">
        <v>3813</v>
      </c>
      <c r="M186" s="837">
        <v>18.760000000000002</v>
      </c>
    </row>
    <row r="187" spans="1:13" s="1204" customFormat="1" ht="14.25" customHeight="1" x14ac:dyDescent="0.35">
      <c r="A187" s="1540"/>
      <c r="B187" s="1545"/>
      <c r="C187" s="831" t="s">
        <v>1686</v>
      </c>
      <c r="D187" s="832" t="s">
        <v>3837</v>
      </c>
      <c r="E187" s="836">
        <v>499537</v>
      </c>
      <c r="F187" s="836">
        <v>1153320</v>
      </c>
      <c r="G187" s="836" t="s">
        <v>37</v>
      </c>
      <c r="H187" s="836" t="s">
        <v>1634</v>
      </c>
      <c r="I187" s="836" t="s">
        <v>1686</v>
      </c>
      <c r="J187" s="837" t="s">
        <v>3814</v>
      </c>
      <c r="K187" s="837">
        <v>51.8</v>
      </c>
      <c r="L187" s="837" t="s">
        <v>3813</v>
      </c>
      <c r="M187" s="837" t="s">
        <v>3813</v>
      </c>
    </row>
    <row r="188" spans="1:13" s="1204" customFormat="1" ht="14.25" customHeight="1" x14ac:dyDescent="0.35">
      <c r="A188" s="1540"/>
      <c r="B188" s="1545"/>
      <c r="C188" s="831" t="s">
        <v>1634</v>
      </c>
      <c r="D188" s="832" t="s">
        <v>3838</v>
      </c>
      <c r="E188" s="833">
        <v>498841</v>
      </c>
      <c r="F188" s="833">
        <v>1155364</v>
      </c>
      <c r="G188" s="836" t="s">
        <v>37</v>
      </c>
      <c r="H188" s="836" t="s">
        <v>1634</v>
      </c>
      <c r="I188" s="836" t="s">
        <v>1686</v>
      </c>
      <c r="J188" s="837">
        <v>11.04</v>
      </c>
      <c r="K188" s="837" t="s">
        <v>3813</v>
      </c>
      <c r="L188" s="837" t="s">
        <v>3813</v>
      </c>
      <c r="M188" s="837" t="s">
        <v>3813</v>
      </c>
    </row>
    <row r="189" spans="1:13" s="1204" customFormat="1" ht="14.25" customHeight="1" x14ac:dyDescent="0.35">
      <c r="A189" s="1540"/>
      <c r="B189" s="1545"/>
      <c r="C189" s="831" t="s">
        <v>1634</v>
      </c>
      <c r="D189" s="832" t="s">
        <v>3839</v>
      </c>
      <c r="E189" s="833">
        <v>499819</v>
      </c>
      <c r="F189" s="833">
        <v>1173656</v>
      </c>
      <c r="G189" s="836" t="s">
        <v>37</v>
      </c>
      <c r="H189" s="836" t="s">
        <v>1634</v>
      </c>
      <c r="I189" s="836" t="s">
        <v>1686</v>
      </c>
      <c r="J189" s="837">
        <v>65.42</v>
      </c>
      <c r="K189" s="837">
        <v>135.32</v>
      </c>
      <c r="L189" s="837">
        <v>20.56</v>
      </c>
      <c r="M189" s="837">
        <v>36.950000000000003</v>
      </c>
    </row>
    <row r="190" spans="1:13" s="1204" customFormat="1" ht="14.25" customHeight="1" x14ac:dyDescent="0.35">
      <c r="A190" s="1540"/>
      <c r="B190" s="1545"/>
      <c r="C190" s="831" t="s">
        <v>1632</v>
      </c>
      <c r="D190" s="832" t="s">
        <v>3840</v>
      </c>
      <c r="E190" s="838">
        <v>493786</v>
      </c>
      <c r="F190" s="838">
        <v>1173389</v>
      </c>
      <c r="G190" s="836" t="s">
        <v>37</v>
      </c>
      <c r="H190" s="836" t="s">
        <v>1634</v>
      </c>
      <c r="I190" s="836" t="s">
        <v>1686</v>
      </c>
      <c r="J190" s="837">
        <v>44.28</v>
      </c>
      <c r="K190" s="837">
        <v>42.88</v>
      </c>
      <c r="L190" s="837">
        <v>21.41</v>
      </c>
      <c r="M190" s="837">
        <v>22.37</v>
      </c>
    </row>
    <row r="191" spans="1:13" s="1204" customFormat="1" ht="14.25" customHeight="1" x14ac:dyDescent="0.35">
      <c r="A191" s="1540"/>
      <c r="B191" s="1549" t="s">
        <v>3841</v>
      </c>
      <c r="C191" s="810" t="s">
        <v>3841</v>
      </c>
      <c r="D191" s="808" t="s">
        <v>3842</v>
      </c>
      <c r="E191" s="808">
        <v>482592</v>
      </c>
      <c r="F191" s="808">
        <v>1175164</v>
      </c>
      <c r="G191" s="808" t="s">
        <v>37</v>
      </c>
      <c r="H191" s="808" t="s">
        <v>1634</v>
      </c>
      <c r="I191" s="808" t="s">
        <v>3841</v>
      </c>
      <c r="J191" s="809">
        <v>56.5</v>
      </c>
      <c r="K191" s="809">
        <v>41.8</v>
      </c>
      <c r="L191" s="809">
        <v>11.1</v>
      </c>
      <c r="M191" s="809" t="s">
        <v>3806</v>
      </c>
    </row>
    <row r="192" spans="1:13" s="1204" customFormat="1" ht="14.25" customHeight="1" x14ac:dyDescent="0.35">
      <c r="A192" s="1540"/>
      <c r="B192" s="1547"/>
      <c r="C192" s="810" t="s">
        <v>3841</v>
      </c>
      <c r="D192" s="808" t="s">
        <v>3843</v>
      </c>
      <c r="E192" s="808">
        <v>489977</v>
      </c>
      <c r="F192" s="808">
        <v>1190025</v>
      </c>
      <c r="G192" s="808" t="s">
        <v>37</v>
      </c>
      <c r="H192" s="808" t="s">
        <v>1634</v>
      </c>
      <c r="I192" s="808" t="s">
        <v>3841</v>
      </c>
      <c r="J192" s="809">
        <v>5.5</v>
      </c>
      <c r="K192" s="809">
        <v>7.35</v>
      </c>
      <c r="L192" s="809">
        <v>8.6999999999999993</v>
      </c>
      <c r="M192" s="809">
        <v>6.6</v>
      </c>
    </row>
    <row r="193" spans="1:13" s="1204" customFormat="1" ht="14.25" customHeight="1" x14ac:dyDescent="0.35">
      <c r="A193" s="1540"/>
      <c r="B193" s="1550" t="s">
        <v>3329</v>
      </c>
      <c r="C193" s="839" t="s">
        <v>1633</v>
      </c>
      <c r="D193" s="840" t="s">
        <v>3844</v>
      </c>
      <c r="E193" s="840">
        <v>505845</v>
      </c>
      <c r="F193" s="840">
        <v>1121951</v>
      </c>
      <c r="G193" s="840" t="s">
        <v>1676</v>
      </c>
      <c r="H193" s="840" t="s">
        <v>3845</v>
      </c>
      <c r="I193" s="840" t="s">
        <v>3445</v>
      </c>
      <c r="J193" s="841">
        <v>85</v>
      </c>
      <c r="K193" s="841">
        <v>75</v>
      </c>
      <c r="L193" s="841">
        <v>51</v>
      </c>
      <c r="M193" s="841">
        <v>1000</v>
      </c>
    </row>
    <row r="194" spans="1:13" s="1204" customFormat="1" ht="14.25" customHeight="1" x14ac:dyDescent="0.35">
      <c r="A194" s="1540"/>
      <c r="B194" s="1550"/>
      <c r="C194" s="839" t="s">
        <v>3846</v>
      </c>
      <c r="D194" s="840" t="s">
        <v>3847</v>
      </c>
      <c r="E194" s="840">
        <v>521342</v>
      </c>
      <c r="F194" s="840">
        <v>1123861</v>
      </c>
      <c r="G194" s="840" t="s">
        <v>3294</v>
      </c>
      <c r="H194" s="840" t="s">
        <v>3359</v>
      </c>
      <c r="I194" s="840" t="s">
        <v>3360</v>
      </c>
      <c r="J194" s="841">
        <v>18.399999999999999</v>
      </c>
      <c r="K194" s="841">
        <v>50</v>
      </c>
      <c r="L194" s="841">
        <v>16.399999999999999</v>
      </c>
      <c r="M194" s="841">
        <v>31</v>
      </c>
    </row>
    <row r="195" spans="1:13" s="1204" customFormat="1" ht="14.25" customHeight="1" x14ac:dyDescent="0.35">
      <c r="A195" s="1540"/>
      <c r="B195" s="1550"/>
      <c r="C195" s="839" t="s">
        <v>1633</v>
      </c>
      <c r="D195" s="840" t="s">
        <v>3848</v>
      </c>
      <c r="E195" s="840">
        <v>501187</v>
      </c>
      <c r="F195" s="840">
        <v>1156754</v>
      </c>
      <c r="G195" s="840" t="s">
        <v>37</v>
      </c>
      <c r="H195" s="840" t="s">
        <v>1634</v>
      </c>
      <c r="I195" s="840" t="s">
        <v>1686</v>
      </c>
      <c r="J195" s="841">
        <v>116</v>
      </c>
      <c r="K195" s="841">
        <v>51</v>
      </c>
      <c r="L195" s="841">
        <v>18.5</v>
      </c>
      <c r="M195" s="841">
        <v>645</v>
      </c>
    </row>
    <row r="196" spans="1:13" s="1204" customFormat="1" ht="14.25" customHeight="1" x14ac:dyDescent="0.35">
      <c r="A196" s="1540"/>
      <c r="B196" s="1550"/>
      <c r="C196" s="839" t="s">
        <v>3329</v>
      </c>
      <c r="D196" s="840" t="s">
        <v>3849</v>
      </c>
      <c r="E196" s="840">
        <v>515850</v>
      </c>
      <c r="F196" s="840">
        <v>1145812</v>
      </c>
      <c r="G196" s="840" t="s">
        <v>37</v>
      </c>
      <c r="H196" s="840" t="s">
        <v>1634</v>
      </c>
      <c r="I196" s="840" t="s">
        <v>3850</v>
      </c>
      <c r="J196" s="841">
        <v>29.3</v>
      </c>
      <c r="K196" s="841">
        <v>32</v>
      </c>
      <c r="L196" s="841">
        <v>20.5</v>
      </c>
      <c r="M196" s="841">
        <v>126</v>
      </c>
    </row>
    <row r="197" spans="1:13" s="733" customFormat="1" ht="14.25" customHeight="1" x14ac:dyDescent="0.35">
      <c r="A197" s="1540"/>
      <c r="B197" s="1550"/>
      <c r="C197" s="839" t="s">
        <v>1633</v>
      </c>
      <c r="D197" s="840" t="s">
        <v>3851</v>
      </c>
      <c r="E197" s="840">
        <v>511157</v>
      </c>
      <c r="F197" s="840">
        <v>1147119</v>
      </c>
      <c r="G197" s="840" t="s">
        <v>3294</v>
      </c>
      <c r="H197" s="840" t="s">
        <v>3359</v>
      </c>
      <c r="I197" s="840" t="s">
        <v>3852</v>
      </c>
      <c r="J197" s="841">
        <v>11.2</v>
      </c>
      <c r="K197" s="841">
        <v>3</v>
      </c>
      <c r="L197" s="841">
        <v>3</v>
      </c>
      <c r="M197" s="841">
        <v>3</v>
      </c>
    </row>
    <row r="198" spans="1:13" s="1204" customFormat="1" ht="14.25" customHeight="1" x14ac:dyDescent="0.35">
      <c r="A198" s="13"/>
      <c r="B198" s="1552" t="s">
        <v>4267</v>
      </c>
      <c r="C198" s="1552"/>
      <c r="D198" s="1552"/>
      <c r="E198" s="1552"/>
      <c r="F198" s="1552"/>
      <c r="G198" s="1552"/>
      <c r="H198" s="1552"/>
      <c r="I198" s="1552"/>
      <c r="J198" s="1552"/>
      <c r="K198" s="1552"/>
      <c r="L198" s="1552"/>
      <c r="M198" s="1552"/>
    </row>
    <row r="199" spans="1:13" s="1204" customFormat="1" ht="14.25" customHeight="1" x14ac:dyDescent="0.35">
      <c r="A199" s="13"/>
      <c r="B199" s="768"/>
      <c r="C199" s="1553" t="s">
        <v>104</v>
      </c>
      <c r="D199" s="1553" t="s">
        <v>105</v>
      </c>
      <c r="E199" s="1555" t="s">
        <v>106</v>
      </c>
      <c r="F199" s="1555"/>
      <c r="G199" s="1555"/>
      <c r="H199" s="1555"/>
      <c r="I199" s="1555"/>
      <c r="J199" s="1555" t="s">
        <v>4412</v>
      </c>
      <c r="K199" s="1555"/>
      <c r="L199" s="1555"/>
      <c r="M199" s="1555"/>
    </row>
    <row r="200" spans="1:13" s="1204" customFormat="1" ht="14.25" customHeight="1" x14ac:dyDescent="0.35">
      <c r="A200" s="749"/>
      <c r="B200" s="1556" t="s">
        <v>113</v>
      </c>
      <c r="C200" s="1553"/>
      <c r="D200" s="1553"/>
      <c r="E200" s="1202" t="s">
        <v>114</v>
      </c>
      <c r="F200" s="1202" t="s">
        <v>115</v>
      </c>
      <c r="G200" s="1558" t="s">
        <v>39</v>
      </c>
      <c r="H200" s="1558" t="s">
        <v>64</v>
      </c>
      <c r="I200" s="1558" t="s">
        <v>116</v>
      </c>
      <c r="J200" s="1202" t="s">
        <v>131</v>
      </c>
      <c r="K200" s="1202" t="s">
        <v>131</v>
      </c>
      <c r="L200" s="1202" t="s">
        <v>131</v>
      </c>
      <c r="M200" s="1202" t="s">
        <v>131</v>
      </c>
    </row>
    <row r="201" spans="1:13" s="1204" customFormat="1" ht="14.25" customHeight="1" x14ac:dyDescent="0.35">
      <c r="A201" s="13"/>
      <c r="B201" s="1557"/>
      <c r="C201" s="1554"/>
      <c r="D201" s="1554"/>
      <c r="E201" s="1202" t="s">
        <v>134</v>
      </c>
      <c r="F201" s="1202" t="s">
        <v>134</v>
      </c>
      <c r="G201" s="1554"/>
      <c r="H201" s="1554"/>
      <c r="I201" s="1554"/>
      <c r="J201" s="1200" t="s">
        <v>4268</v>
      </c>
      <c r="K201" s="1200" t="s">
        <v>4269</v>
      </c>
      <c r="L201" s="1200" t="s">
        <v>4270</v>
      </c>
      <c r="M201" s="1200" t="s">
        <v>4271</v>
      </c>
    </row>
    <row r="202" spans="1:13" s="1204" customFormat="1" ht="14.25" customHeight="1" x14ac:dyDescent="0.35">
      <c r="A202" s="1604" t="s">
        <v>4272</v>
      </c>
      <c r="B202" s="1574" t="s">
        <v>4273</v>
      </c>
      <c r="C202" s="1210" t="s">
        <v>4274</v>
      </c>
      <c r="D202" s="1210" t="s">
        <v>4275</v>
      </c>
      <c r="E202" s="1211">
        <v>540780</v>
      </c>
      <c r="F202" s="1211">
        <v>963406</v>
      </c>
      <c r="G202" s="1210" t="s">
        <v>38</v>
      </c>
      <c r="H202" s="1210" t="s">
        <v>66</v>
      </c>
      <c r="I202" s="1210" t="s">
        <v>4276</v>
      </c>
      <c r="J202" s="1211">
        <v>2.9</v>
      </c>
      <c r="K202" s="1211">
        <v>3</v>
      </c>
      <c r="L202" s="1211">
        <v>3</v>
      </c>
      <c r="M202" s="1211">
        <v>3</v>
      </c>
    </row>
    <row r="203" spans="1:13" s="1204" customFormat="1" ht="14.25" customHeight="1" x14ac:dyDescent="0.35">
      <c r="A203" s="1604"/>
      <c r="B203" s="1575"/>
      <c r="C203" s="1210" t="s">
        <v>4277</v>
      </c>
      <c r="D203" s="1210" t="s">
        <v>4278</v>
      </c>
      <c r="E203" s="1211">
        <v>540031</v>
      </c>
      <c r="F203" s="1211">
        <v>963224</v>
      </c>
      <c r="G203" s="1210" t="s">
        <v>38</v>
      </c>
      <c r="H203" s="1210" t="s">
        <v>66</v>
      </c>
      <c r="I203" s="1210" t="s">
        <v>4276</v>
      </c>
      <c r="J203" s="1211">
        <v>2.9</v>
      </c>
      <c r="K203" s="1211">
        <v>7</v>
      </c>
      <c r="L203" s="1211">
        <v>3</v>
      </c>
      <c r="M203" s="1211">
        <v>5.9</v>
      </c>
    </row>
    <row r="204" spans="1:13" s="1204" customFormat="1" ht="14.25" customHeight="1" x14ac:dyDescent="0.35">
      <c r="A204" s="1604"/>
      <c r="B204" s="1575"/>
      <c r="C204" s="1210" t="s">
        <v>4279</v>
      </c>
      <c r="D204" s="1210" t="s">
        <v>4280</v>
      </c>
      <c r="E204" s="1211">
        <v>537199</v>
      </c>
      <c r="F204" s="1211">
        <v>960976</v>
      </c>
      <c r="G204" s="1210" t="s">
        <v>38</v>
      </c>
      <c r="H204" s="1210" t="s">
        <v>66</v>
      </c>
      <c r="I204" s="1210" t="s">
        <v>4276</v>
      </c>
      <c r="J204" s="1211">
        <v>2.9</v>
      </c>
      <c r="K204" s="1211">
        <v>5.4</v>
      </c>
      <c r="L204" s="1211">
        <v>37</v>
      </c>
      <c r="M204" s="1211">
        <v>4.7</v>
      </c>
    </row>
    <row r="205" spans="1:13" s="1204" customFormat="1" ht="14.25" customHeight="1" x14ac:dyDescent="0.35">
      <c r="A205" s="1604"/>
      <c r="B205" s="1575"/>
      <c r="C205" s="1210" t="s">
        <v>4281</v>
      </c>
      <c r="D205" s="1210" t="s">
        <v>4282</v>
      </c>
      <c r="E205" s="1211">
        <v>556454</v>
      </c>
      <c r="F205" s="1211">
        <v>952686</v>
      </c>
      <c r="G205" s="1210" t="s">
        <v>38</v>
      </c>
      <c r="H205" s="1210" t="s">
        <v>4283</v>
      </c>
      <c r="I205" s="1210" t="s">
        <v>4284</v>
      </c>
      <c r="J205" s="1211">
        <v>4</v>
      </c>
      <c r="K205" s="1211">
        <v>4.0999999999999996</v>
      </c>
      <c r="L205" s="1211">
        <v>6.3</v>
      </c>
      <c r="M205" s="1211">
        <v>14</v>
      </c>
    </row>
    <row r="206" spans="1:13" s="1204" customFormat="1" ht="14.25" customHeight="1" x14ac:dyDescent="0.35">
      <c r="A206" s="1604"/>
      <c r="B206" s="1575"/>
      <c r="C206" s="1210" t="s">
        <v>4281</v>
      </c>
      <c r="D206" s="1210" t="s">
        <v>4285</v>
      </c>
      <c r="E206" s="1211">
        <v>557699</v>
      </c>
      <c r="F206" s="1211">
        <v>960827</v>
      </c>
      <c r="G206" s="1210" t="s">
        <v>38</v>
      </c>
      <c r="H206" s="1210" t="s">
        <v>4283</v>
      </c>
      <c r="I206" s="1210" t="s">
        <v>4284</v>
      </c>
      <c r="J206" s="1211">
        <v>5.9</v>
      </c>
      <c r="K206" s="1211">
        <v>11</v>
      </c>
      <c r="L206" s="1211">
        <v>3.4</v>
      </c>
      <c r="M206" s="1211">
        <v>9</v>
      </c>
    </row>
    <row r="207" spans="1:13" s="1204" customFormat="1" ht="14.25" customHeight="1" x14ac:dyDescent="0.35">
      <c r="A207" s="1604"/>
      <c r="B207" s="1575"/>
      <c r="C207" s="1210" t="s">
        <v>4286</v>
      </c>
      <c r="D207" s="1210" t="s">
        <v>4287</v>
      </c>
      <c r="E207" s="1211">
        <v>565955</v>
      </c>
      <c r="F207" s="1211">
        <v>942456</v>
      </c>
      <c r="G207" s="1210" t="s">
        <v>38</v>
      </c>
      <c r="H207" s="1210" t="s">
        <v>4283</v>
      </c>
      <c r="I207" s="1210" t="s">
        <v>4284</v>
      </c>
      <c r="J207" s="1211">
        <v>11.7</v>
      </c>
      <c r="K207" s="1211">
        <v>10.4</v>
      </c>
      <c r="L207" s="1211">
        <v>28</v>
      </c>
      <c r="M207" s="1211">
        <v>7.4</v>
      </c>
    </row>
    <row r="208" spans="1:13" s="1204" customFormat="1" ht="14.25" customHeight="1" x14ac:dyDescent="0.35">
      <c r="A208" s="1604"/>
      <c r="B208" s="1575"/>
      <c r="C208" s="1210" t="s">
        <v>4286</v>
      </c>
      <c r="D208" s="1210" t="s">
        <v>4288</v>
      </c>
      <c r="E208" s="1211">
        <v>573396</v>
      </c>
      <c r="F208" s="1211">
        <v>945256</v>
      </c>
      <c r="G208" s="1210" t="s">
        <v>38</v>
      </c>
      <c r="H208" s="1210" t="s">
        <v>4283</v>
      </c>
      <c r="I208" s="1210" t="s">
        <v>4284</v>
      </c>
      <c r="J208" s="1211">
        <v>25.7</v>
      </c>
      <c r="K208" s="1211">
        <v>52</v>
      </c>
      <c r="L208" s="1211">
        <v>4.7</v>
      </c>
      <c r="M208" s="1211">
        <v>5.0999999999999996</v>
      </c>
    </row>
    <row r="209" spans="1:13" s="1204" customFormat="1" ht="14.25" customHeight="1" x14ac:dyDescent="0.35">
      <c r="A209" s="1604"/>
      <c r="B209" s="1575"/>
      <c r="C209" s="1210" t="s">
        <v>4289</v>
      </c>
      <c r="D209" s="1210" t="s">
        <v>4290</v>
      </c>
      <c r="E209" s="1211">
        <v>576705</v>
      </c>
      <c r="F209" s="1211">
        <v>943931</v>
      </c>
      <c r="G209" s="1210" t="s">
        <v>38</v>
      </c>
      <c r="H209" s="1210" t="s">
        <v>4283</v>
      </c>
      <c r="I209" s="1210" t="s">
        <v>4284</v>
      </c>
      <c r="J209" s="1211">
        <v>5.9</v>
      </c>
      <c r="K209" s="1211">
        <v>4.2</v>
      </c>
      <c r="L209" s="1211">
        <v>50</v>
      </c>
      <c r="M209" s="1211">
        <v>5.7</v>
      </c>
    </row>
    <row r="210" spans="1:13" s="1204" customFormat="1" ht="14.25" customHeight="1" x14ac:dyDescent="0.35">
      <c r="A210" s="1604"/>
      <c r="B210" s="1575"/>
      <c r="C210" s="1210" t="s">
        <v>4291</v>
      </c>
      <c r="D210" s="1210" t="s">
        <v>4292</v>
      </c>
      <c r="E210" s="1211">
        <v>561638.5</v>
      </c>
      <c r="F210" s="1211">
        <v>978793.43</v>
      </c>
      <c r="G210" s="1210" t="s">
        <v>38</v>
      </c>
      <c r="H210" s="1210" t="s">
        <v>66</v>
      </c>
      <c r="I210" s="1210" t="s">
        <v>4276</v>
      </c>
      <c r="J210" s="1211">
        <v>27.7</v>
      </c>
      <c r="K210" s="1211"/>
      <c r="L210" s="1211"/>
      <c r="M210" s="1211"/>
    </row>
    <row r="211" spans="1:13" s="1204" customFormat="1" ht="14.25" customHeight="1" x14ac:dyDescent="0.35">
      <c r="A211" s="1604"/>
      <c r="B211" s="1575"/>
      <c r="C211" s="1210" t="s">
        <v>4291</v>
      </c>
      <c r="D211" s="1210" t="s">
        <v>4293</v>
      </c>
      <c r="E211" s="1211">
        <v>574425.84</v>
      </c>
      <c r="F211" s="1211">
        <v>973585.82</v>
      </c>
      <c r="G211" s="1210" t="s">
        <v>38</v>
      </c>
      <c r="H211" s="1210" t="s">
        <v>66</v>
      </c>
      <c r="I211" s="1210" t="s">
        <v>4276</v>
      </c>
      <c r="J211" s="1211">
        <v>8</v>
      </c>
      <c r="K211" s="1211"/>
      <c r="L211" s="1211"/>
      <c r="M211" s="1211"/>
    </row>
    <row r="212" spans="1:13" s="1204" customFormat="1" ht="14.25" customHeight="1" x14ac:dyDescent="0.35">
      <c r="A212" s="1604"/>
      <c r="B212" s="1576" t="s">
        <v>4216</v>
      </c>
      <c r="C212" s="1212" t="s">
        <v>4294</v>
      </c>
      <c r="D212" s="1213" t="s">
        <v>4295</v>
      </c>
      <c r="E212" s="1213">
        <v>583319.21</v>
      </c>
      <c r="F212" s="1214">
        <v>970837.56</v>
      </c>
      <c r="G212" s="1213" t="s">
        <v>38</v>
      </c>
      <c r="H212" s="1213" t="s">
        <v>66</v>
      </c>
      <c r="I212" s="1213" t="s">
        <v>4294</v>
      </c>
      <c r="J212" s="1214">
        <v>12.3</v>
      </c>
      <c r="K212" s="1214"/>
      <c r="L212" s="1214"/>
      <c r="M212" s="1214"/>
    </row>
    <row r="213" spans="1:13" s="1204" customFormat="1" ht="14.25" customHeight="1" x14ac:dyDescent="0.35">
      <c r="A213" s="1604"/>
      <c r="B213" s="1576"/>
      <c r="C213" s="1212" t="s">
        <v>4294</v>
      </c>
      <c r="D213" s="1213" t="s">
        <v>4296</v>
      </c>
      <c r="E213" s="1213">
        <v>603913.51</v>
      </c>
      <c r="F213" s="1214">
        <v>958332.51</v>
      </c>
      <c r="G213" s="1213" t="s">
        <v>38</v>
      </c>
      <c r="H213" s="1213" t="s">
        <v>66</v>
      </c>
      <c r="I213" s="1213" t="s">
        <v>4294</v>
      </c>
      <c r="J213" s="1214">
        <v>10.5</v>
      </c>
      <c r="K213" s="1214"/>
      <c r="L213" s="1214"/>
      <c r="M213" s="1214"/>
    </row>
    <row r="214" spans="1:13" s="1204" customFormat="1" ht="14.25" customHeight="1" x14ac:dyDescent="0.35">
      <c r="A214" s="1604"/>
      <c r="B214" s="1576"/>
      <c r="C214" s="1212" t="s">
        <v>4297</v>
      </c>
      <c r="D214" s="1213" t="s">
        <v>4298</v>
      </c>
      <c r="E214" s="1213">
        <v>593881.96</v>
      </c>
      <c r="F214" s="1214">
        <v>958299.35</v>
      </c>
      <c r="G214" s="1213" t="s">
        <v>38</v>
      </c>
      <c r="H214" s="1213" t="s">
        <v>4283</v>
      </c>
      <c r="I214" s="1213" t="s">
        <v>4283</v>
      </c>
      <c r="J214" s="1214">
        <v>28.1</v>
      </c>
      <c r="K214" s="1214"/>
      <c r="L214" s="1214"/>
      <c r="M214" s="1214"/>
    </row>
    <row r="215" spans="1:13" s="1204" customFormat="1" ht="14.25" customHeight="1" x14ac:dyDescent="0.35">
      <c r="A215" s="1604"/>
      <c r="B215" s="1576"/>
      <c r="C215" s="1212" t="s">
        <v>4299</v>
      </c>
      <c r="D215" s="1213" t="s">
        <v>4300</v>
      </c>
      <c r="E215" s="1213">
        <v>602048.97</v>
      </c>
      <c r="F215" s="1214">
        <v>956133</v>
      </c>
      <c r="G215" s="1213" t="s">
        <v>38</v>
      </c>
      <c r="H215" s="1213" t="s">
        <v>4283</v>
      </c>
      <c r="I215" s="1213" t="s">
        <v>4283</v>
      </c>
      <c r="J215" s="1214">
        <v>29.9</v>
      </c>
      <c r="K215" s="1214"/>
      <c r="L215" s="1214"/>
      <c r="M215" s="1214"/>
    </row>
    <row r="216" spans="1:13" s="1204" customFormat="1" ht="14.25" customHeight="1" x14ac:dyDescent="0.35">
      <c r="A216" s="1604"/>
      <c r="B216" s="1576"/>
      <c r="C216" s="1212" t="s">
        <v>4301</v>
      </c>
      <c r="D216" s="1213" t="s">
        <v>4302</v>
      </c>
      <c r="E216" s="1213">
        <v>616296.19999999995</v>
      </c>
      <c r="F216" s="1214">
        <v>955585.48</v>
      </c>
      <c r="G216" s="1213" t="s">
        <v>38</v>
      </c>
      <c r="H216" s="1213" t="s">
        <v>4301</v>
      </c>
      <c r="I216" s="1213" t="s">
        <v>4303</v>
      </c>
      <c r="J216" s="1214">
        <v>7.8E-2</v>
      </c>
      <c r="K216" s="1214"/>
      <c r="L216" s="1214"/>
      <c r="M216" s="1214"/>
    </row>
    <row r="217" spans="1:13" s="1204" customFormat="1" ht="14.25" customHeight="1" x14ac:dyDescent="0.35">
      <c r="A217" s="1604"/>
      <c r="B217" s="1576"/>
      <c r="C217" s="1212" t="s">
        <v>4304</v>
      </c>
      <c r="D217" s="1213" t="s">
        <v>4305</v>
      </c>
      <c r="E217" s="1213">
        <v>620864.78</v>
      </c>
      <c r="F217" s="1214">
        <v>951524.78</v>
      </c>
      <c r="G217" s="1213" t="s">
        <v>38</v>
      </c>
      <c r="H217" s="1213" t="s">
        <v>4301</v>
      </c>
      <c r="I217" s="1213" t="s">
        <v>4306</v>
      </c>
      <c r="J217" s="1214">
        <v>7.8E-2</v>
      </c>
      <c r="K217" s="1214"/>
      <c r="L217" s="1214"/>
      <c r="M217" s="1214"/>
    </row>
    <row r="218" spans="1:13" s="1204" customFormat="1" ht="14.25" customHeight="1" x14ac:dyDescent="0.35">
      <c r="A218" s="1604"/>
      <c r="B218" s="1577" t="s">
        <v>1612</v>
      </c>
      <c r="C218" s="1215" t="s">
        <v>4307</v>
      </c>
      <c r="D218" s="1215" t="s">
        <v>4308</v>
      </c>
      <c r="E218" s="1216">
        <v>532996</v>
      </c>
      <c r="F218" s="1216">
        <v>1041620</v>
      </c>
      <c r="G218" s="1215" t="s">
        <v>35</v>
      </c>
      <c r="H218" s="1215" t="s">
        <v>209</v>
      </c>
      <c r="I218" s="1215" t="s">
        <v>4309</v>
      </c>
      <c r="J218" s="1220">
        <v>3.4</v>
      </c>
      <c r="K218" s="1220">
        <v>6</v>
      </c>
      <c r="L218" s="1220">
        <v>3.4</v>
      </c>
      <c r="M218" s="1220">
        <v>9.77</v>
      </c>
    </row>
    <row r="219" spans="1:13" s="1204" customFormat="1" ht="14.25" customHeight="1" x14ac:dyDescent="0.35">
      <c r="A219" s="1604"/>
      <c r="B219" s="1577"/>
      <c r="C219" s="1215" t="s">
        <v>4310</v>
      </c>
      <c r="D219" s="1215" t="s">
        <v>4311</v>
      </c>
      <c r="E219" s="1216">
        <v>530449</v>
      </c>
      <c r="F219" s="1216">
        <v>1034120</v>
      </c>
      <c r="G219" s="1215" t="s">
        <v>35</v>
      </c>
      <c r="H219" s="1215" t="s">
        <v>209</v>
      </c>
      <c r="I219" s="1215" t="s">
        <v>4312</v>
      </c>
      <c r="J219" s="1220">
        <v>7.92</v>
      </c>
      <c r="K219" s="1220">
        <v>3.4</v>
      </c>
      <c r="L219" s="1220">
        <v>7.36</v>
      </c>
      <c r="M219" s="1220">
        <v>7.73</v>
      </c>
    </row>
    <row r="220" spans="1:13" s="1204" customFormat="1" ht="14.25" customHeight="1" x14ac:dyDescent="0.35">
      <c r="A220" s="1604"/>
      <c r="B220" s="1577"/>
      <c r="C220" s="1215" t="s">
        <v>4313</v>
      </c>
      <c r="D220" s="1215" t="s">
        <v>4314</v>
      </c>
      <c r="E220" s="1216">
        <v>530356</v>
      </c>
      <c r="F220" s="1216">
        <v>1031640</v>
      </c>
      <c r="G220" s="1215" t="s">
        <v>35</v>
      </c>
      <c r="H220" s="1215" t="s">
        <v>209</v>
      </c>
      <c r="I220" s="1215" t="s">
        <v>4312</v>
      </c>
      <c r="J220" s="1220">
        <v>71.92</v>
      </c>
      <c r="K220" s="1220">
        <v>11.49</v>
      </c>
      <c r="L220" s="1220">
        <v>3.4</v>
      </c>
      <c r="M220" s="1220">
        <v>32.08</v>
      </c>
    </row>
    <row r="221" spans="1:13" s="1204" customFormat="1" ht="14.25" customHeight="1" x14ac:dyDescent="0.35">
      <c r="A221" s="1604"/>
      <c r="B221" s="1577"/>
      <c r="C221" s="1215" t="s">
        <v>4315</v>
      </c>
      <c r="D221" s="1215" t="s">
        <v>4316</v>
      </c>
      <c r="E221" s="1216">
        <v>540450</v>
      </c>
      <c r="F221" s="1216">
        <v>1024550</v>
      </c>
      <c r="G221" s="1215" t="s">
        <v>35</v>
      </c>
      <c r="H221" s="1215" t="s">
        <v>209</v>
      </c>
      <c r="I221" s="1215" t="s">
        <v>4312</v>
      </c>
      <c r="J221" s="1220">
        <v>3.4</v>
      </c>
      <c r="K221" s="1220">
        <v>85.58</v>
      </c>
      <c r="L221" s="1220">
        <v>8.82</v>
      </c>
      <c r="M221" s="1220">
        <v>3.4</v>
      </c>
    </row>
    <row r="222" spans="1:13" s="1204" customFormat="1" ht="14.25" customHeight="1" x14ac:dyDescent="0.35">
      <c r="A222" s="1604"/>
      <c r="B222" s="1577"/>
      <c r="C222" s="1215" t="s">
        <v>4317</v>
      </c>
      <c r="D222" s="1215" t="s">
        <v>4318</v>
      </c>
      <c r="E222" s="1216">
        <v>560402</v>
      </c>
      <c r="F222" s="1216">
        <v>1018153</v>
      </c>
      <c r="G222" s="1215" t="s">
        <v>38</v>
      </c>
      <c r="H222" s="1215" t="s">
        <v>4319</v>
      </c>
      <c r="I222" s="1215" t="s">
        <v>4317</v>
      </c>
      <c r="J222" s="1220">
        <v>3.4</v>
      </c>
      <c r="K222" s="1220">
        <v>6</v>
      </c>
      <c r="L222" s="1220">
        <v>6</v>
      </c>
      <c r="M222" s="1220">
        <v>6</v>
      </c>
    </row>
    <row r="223" spans="1:13" s="1204" customFormat="1" ht="14.25" customHeight="1" x14ac:dyDescent="0.35">
      <c r="A223" s="1604"/>
      <c r="B223" s="1577"/>
      <c r="C223" s="1215" t="s">
        <v>4317</v>
      </c>
      <c r="D223" s="1215" t="s">
        <v>4320</v>
      </c>
      <c r="E223" s="1216">
        <v>563052</v>
      </c>
      <c r="F223" s="1216">
        <v>1014805</v>
      </c>
      <c r="G223" s="1215" t="s">
        <v>38</v>
      </c>
      <c r="H223" s="1215" t="s">
        <v>4319</v>
      </c>
      <c r="I223" s="1215" t="s">
        <v>4317</v>
      </c>
      <c r="J223" s="1220">
        <v>8.39</v>
      </c>
      <c r="K223" s="1220">
        <v>3.4</v>
      </c>
      <c r="L223" s="1220">
        <v>7.04</v>
      </c>
      <c r="M223" s="1220">
        <v>3.4</v>
      </c>
    </row>
    <row r="224" spans="1:13" s="1204" customFormat="1" ht="14.25" customHeight="1" x14ac:dyDescent="0.35">
      <c r="A224" s="1604"/>
      <c r="B224" s="1577"/>
      <c r="C224" s="1215" t="s">
        <v>1613</v>
      </c>
      <c r="D224" s="1215" t="s">
        <v>4321</v>
      </c>
      <c r="E224" s="1216">
        <v>606327</v>
      </c>
      <c r="F224" s="1216">
        <v>984614</v>
      </c>
      <c r="G224" s="1215" t="s">
        <v>38</v>
      </c>
      <c r="H224" s="1215" t="s">
        <v>1613</v>
      </c>
      <c r="I224" s="1215" t="s">
        <v>4322</v>
      </c>
      <c r="J224" s="1220">
        <v>3.4</v>
      </c>
      <c r="K224" s="1220">
        <v>15.46</v>
      </c>
      <c r="L224" s="1220">
        <v>63.67</v>
      </c>
      <c r="M224" s="1220">
        <v>3.4</v>
      </c>
    </row>
    <row r="225" spans="1:13" s="1204" customFormat="1" ht="14.25" customHeight="1" x14ac:dyDescent="0.35">
      <c r="A225" s="1604"/>
      <c r="B225" s="1577"/>
      <c r="C225" s="1215" t="s">
        <v>1613</v>
      </c>
      <c r="D225" s="1215" t="s">
        <v>4323</v>
      </c>
      <c r="E225" s="1216">
        <v>589428</v>
      </c>
      <c r="F225" s="1216">
        <v>995105</v>
      </c>
      <c r="G225" s="1215" t="s">
        <v>38</v>
      </c>
      <c r="H225" s="1215" t="s">
        <v>1613</v>
      </c>
      <c r="I225" s="1215" t="s">
        <v>4322</v>
      </c>
      <c r="J225" s="1220">
        <v>146.1</v>
      </c>
      <c r="K225" s="1220">
        <v>44.86</v>
      </c>
      <c r="L225" s="1220">
        <v>6</v>
      </c>
      <c r="M225" s="1220">
        <v>15.07</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2" t="s">
        <v>3451</v>
      </c>
      <c r="B227" s="1602"/>
      <c r="C227" s="1196" t="s">
        <v>3450</v>
      </c>
    </row>
    <row r="228" spans="1:13" s="1204" customFormat="1" ht="14.25" customHeight="1" x14ac:dyDescent="0.35">
      <c r="A228" s="1603" t="s">
        <v>3452</v>
      </c>
      <c r="B228" s="1603"/>
      <c r="C228" s="1197" t="s">
        <v>1988</v>
      </c>
    </row>
    <row r="229" spans="1:13" s="1204" customFormat="1" ht="14.25" customHeight="1" x14ac:dyDescent="0.35">
      <c r="A229" s="1603" t="s">
        <v>3454</v>
      </c>
      <c r="B229" s="1603"/>
      <c r="C229" s="1197" t="s">
        <v>3453</v>
      </c>
    </row>
    <row r="230" spans="1:13" s="1204" customFormat="1" ht="22.5" customHeight="1" x14ac:dyDescent="0.35">
      <c r="A230" s="1582" t="s">
        <v>3455</v>
      </c>
      <c r="B230" s="1582"/>
      <c r="C230" s="685" t="s">
        <v>3258</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sheetData>
  <mergeCells count="86">
    <mergeCell ref="B202:B211"/>
    <mergeCell ref="B212:B217"/>
    <mergeCell ref="A202:A225"/>
    <mergeCell ref="B218:B225"/>
    <mergeCell ref="A227:B227"/>
    <mergeCell ref="A228:B228"/>
    <mergeCell ref="A229:B229"/>
    <mergeCell ref="A230:B230"/>
    <mergeCell ref="A124:A163"/>
    <mergeCell ref="B124:B132"/>
    <mergeCell ref="B133:B143"/>
    <mergeCell ref="B144:B150"/>
    <mergeCell ref="B151:B158"/>
    <mergeCell ref="B159:B163"/>
    <mergeCell ref="B164:M164"/>
    <mergeCell ref="C165:C167"/>
    <mergeCell ref="D165:D167"/>
    <mergeCell ref="E165:I165"/>
    <mergeCell ref="J165:M165"/>
    <mergeCell ref="B166:B167"/>
    <mergeCell ref="G166:G167"/>
    <mergeCell ref="H166:H167"/>
    <mergeCell ref="I166:I167"/>
    <mergeCell ref="B120:M120"/>
    <mergeCell ref="C121:C123"/>
    <mergeCell ref="D121:D123"/>
    <mergeCell ref="E121:I121"/>
    <mergeCell ref="J121:M121"/>
    <mergeCell ref="B122:B123"/>
    <mergeCell ref="G122:G123"/>
    <mergeCell ref="H122:H123"/>
    <mergeCell ref="I122:I123"/>
    <mergeCell ref="C64:C66"/>
    <mergeCell ref="D64:D66"/>
    <mergeCell ref="E64:I64"/>
    <mergeCell ref="J64:M64"/>
    <mergeCell ref="B65:B66"/>
    <mergeCell ref="G65:G66"/>
    <mergeCell ref="H65:H66"/>
    <mergeCell ref="I65:I66"/>
    <mergeCell ref="J15:M15"/>
    <mergeCell ref="G16:G17"/>
    <mergeCell ref="H16:H17"/>
    <mergeCell ref="I16:I17"/>
    <mergeCell ref="A67:A119"/>
    <mergeCell ref="B67:B79"/>
    <mergeCell ref="B80:B82"/>
    <mergeCell ref="B83:B86"/>
    <mergeCell ref="B87:B90"/>
    <mergeCell ref="B91:B98"/>
    <mergeCell ref="B99:B105"/>
    <mergeCell ref="B106:B107"/>
    <mergeCell ref="B108:B111"/>
    <mergeCell ref="B112:B114"/>
    <mergeCell ref="B115:B119"/>
    <mergeCell ref="B63:M63"/>
    <mergeCell ref="B49:B51"/>
    <mergeCell ref="B15:B17"/>
    <mergeCell ref="C15:C17"/>
    <mergeCell ref="D15:D17"/>
    <mergeCell ref="E15:I15"/>
    <mergeCell ref="B14:M14"/>
    <mergeCell ref="B52:B56"/>
    <mergeCell ref="B57:B62"/>
    <mergeCell ref="A168:A197"/>
    <mergeCell ref="B168:B173"/>
    <mergeCell ref="B174:B178"/>
    <mergeCell ref="B179:B184"/>
    <mergeCell ref="B185:B190"/>
    <mergeCell ref="B191:B192"/>
    <mergeCell ref="B193:B197"/>
    <mergeCell ref="A18:A62"/>
    <mergeCell ref="B18:B21"/>
    <mergeCell ref="B22:B29"/>
    <mergeCell ref="B30:B37"/>
    <mergeCell ref="B38:B41"/>
    <mergeCell ref="B42:B48"/>
    <mergeCell ref="B198:M198"/>
    <mergeCell ref="C199:C201"/>
    <mergeCell ref="D199:D201"/>
    <mergeCell ref="E199:I199"/>
    <mergeCell ref="J199:M199"/>
    <mergeCell ref="B200:B201"/>
    <mergeCell ref="G200:G201"/>
    <mergeCell ref="H200:H201"/>
    <mergeCell ref="I200:I201"/>
  </mergeCells>
  <dataValidations count="1">
    <dataValidation allowBlank="1" showErrorMessage="1" prompt="Escriba el nombre del cuerpo de agua al cual pertenece el sitio" sqref="C210:C211"/>
  </dataValidations>
  <hyperlinks>
    <hyperlink ref="A1" location="'C1'!A1" display="Regresar"/>
    <hyperlink ref="H1" location="'HM 1.3.2.f.3'!A1" display="Ver metadato"/>
  </hyperlinks>
  <pageMargins left="0.7" right="0.7" top="0.75" bottom="0.75" header="0.3" footer="0.3"/>
  <pageSetup orientation="portrait" horizontalDpi="90" verticalDpi="90"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8">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7"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15.5" x14ac:dyDescent="0.35">
      <c r="A7" s="403"/>
      <c r="B7" s="1513"/>
      <c r="C7" s="1514"/>
      <c r="D7" s="1514"/>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5"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5" t="s">
        <v>3133</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88"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53.25" customHeight="1" x14ac:dyDescent="0.35">
      <c r="A11" s="403"/>
      <c r="B11" s="1589"/>
      <c r="C11" s="672" t="s">
        <v>317</v>
      </c>
      <c r="D11" s="672" t="s">
        <v>329</v>
      </c>
      <c r="E11" s="672" t="s">
        <v>97</v>
      </c>
      <c r="F11" s="672" t="s">
        <v>102</v>
      </c>
      <c r="G11" s="672" t="s">
        <v>617</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89"/>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0"/>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5"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5"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15.5" x14ac:dyDescent="0.35">
      <c r="A16" s="403"/>
      <c r="B16" s="460" t="s">
        <v>277</v>
      </c>
      <c r="C16" s="1585" t="s">
        <v>3486</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5"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5"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5"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5"/>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00" customHeight="1" x14ac:dyDescent="0.35">
      <c r="A21" s="403"/>
      <c r="B21" s="460" t="s">
        <v>283</v>
      </c>
      <c r="C21" s="463" t="s">
        <v>1304</v>
      </c>
      <c r="D21" s="464" t="s">
        <v>1305</v>
      </c>
      <c r="E21" s="1591"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5"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5"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7"/>
      <c r="C24" s="1514"/>
      <c r="D24" s="1514"/>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8" t="s">
        <v>287</v>
      </c>
      <c r="C25" s="1511"/>
      <c r="D25" s="1511"/>
      <c r="E25" s="1511"/>
      <c r="F25" s="1511"/>
      <c r="G25" s="1511"/>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5"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5"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5"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9"/>
      <c r="C31" s="1514"/>
      <c r="D31" s="1514"/>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8" t="s">
        <v>295</v>
      </c>
      <c r="C32" s="1511"/>
      <c r="D32" s="1511"/>
      <c r="E32" s="1511"/>
      <c r="F32" s="1511"/>
      <c r="G32" s="1511"/>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7"/>
      <c r="C33" s="1514"/>
      <c r="D33" s="1514"/>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5"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5"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5"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5"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600"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5"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9"/>
      <c r="C40" s="1514"/>
      <c r="D40" s="1514"/>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8" t="s">
        <v>302</v>
      </c>
      <c r="C41" s="1511"/>
      <c r="D41" s="1511"/>
      <c r="E41" s="1511"/>
      <c r="F41" s="1511"/>
      <c r="G41" s="1511"/>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5"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5"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5"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8" t="s">
        <v>306</v>
      </c>
      <c r="C47" s="1511"/>
      <c r="D47" s="1511"/>
      <c r="E47" s="1511"/>
      <c r="F47" s="1511"/>
      <c r="G47" s="1511"/>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91"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91"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91"/>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91"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91"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91"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91"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91"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601"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1.3.2.f.3'!Tipodeproducto</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3'!A1" display="Regresar"/>
    <hyperlink ref="C38" r:id="rId1"/>
  </hyperlinks>
  <printOptions horizontalCentered="1" verticalCentered="1"/>
  <pageMargins left="0.70866141732283472" right="0.70866141732283472" top="0.74803149606299213" bottom="0.74803149606299213" header="0.31496062992125984" footer="0.31496062992125984"/>
  <pageSetup scale="35"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dimension ref="A1:M667"/>
  <sheetViews>
    <sheetView showGridLines="0" zoomScale="90" zoomScaleNormal="90" workbookViewId="0"/>
  </sheetViews>
  <sheetFormatPr baseColWidth="10" defaultColWidth="14.453125" defaultRowHeight="15" customHeight="1" x14ac:dyDescent="0.3"/>
  <cols>
    <col min="1" max="1" width="10.81640625" style="662" customWidth="1"/>
    <col min="2" max="2" width="13" style="480" customWidth="1"/>
    <col min="3" max="8" width="15.81640625" style="480" customWidth="1"/>
    <col min="9" max="9" width="16.1796875" style="480" customWidth="1"/>
    <col min="10" max="10" width="12.1796875" style="481" customWidth="1"/>
    <col min="11" max="13" width="10.81640625" style="481" customWidth="1"/>
    <col min="14" max="22" width="10.81640625" style="480" customWidth="1"/>
    <col min="23" max="16384" width="14.453125" style="480"/>
  </cols>
  <sheetData>
    <row r="1" spans="1:13" s="478" customFormat="1" ht="14.15" customHeight="1" x14ac:dyDescent="0.3">
      <c r="A1" s="649" t="s">
        <v>32</v>
      </c>
      <c r="H1" s="23" t="s">
        <v>61</v>
      </c>
      <c r="J1" s="479"/>
      <c r="K1" s="479"/>
      <c r="L1" s="479"/>
      <c r="M1" s="479"/>
    </row>
    <row r="2" spans="1:13" ht="14.25" customHeight="1" x14ac:dyDescent="0.3">
      <c r="B2" s="21" t="s">
        <v>5115</v>
      </c>
    </row>
    <row r="3" spans="1:13" ht="14.25" customHeight="1" x14ac:dyDescent="0.35">
      <c r="B3" s="482" t="s">
        <v>5</v>
      </c>
      <c r="H3" s="482"/>
      <c r="I3" s="482"/>
    </row>
    <row r="4" spans="1:13" ht="14.25" customHeight="1" x14ac:dyDescent="0.35">
      <c r="B4" s="482" t="s">
        <v>329</v>
      </c>
      <c r="H4" s="482"/>
      <c r="I4" s="482"/>
    </row>
    <row r="5" spans="1:13" ht="14.25" customHeight="1" x14ac:dyDescent="0.35">
      <c r="B5" s="482" t="s">
        <v>97</v>
      </c>
      <c r="H5" s="482"/>
      <c r="I5" s="482"/>
    </row>
    <row r="6" spans="1:13" ht="14.25" customHeight="1" x14ac:dyDescent="0.35">
      <c r="B6" s="483" t="s">
        <v>1544</v>
      </c>
      <c r="H6" s="482"/>
      <c r="I6" s="482"/>
      <c r="J6" s="484"/>
      <c r="K6" s="484"/>
      <c r="L6" s="484"/>
    </row>
    <row r="7" spans="1:13" ht="14.25" customHeight="1" x14ac:dyDescent="0.35">
      <c r="B7" s="483" t="s">
        <v>3487</v>
      </c>
      <c r="H7" s="482"/>
      <c r="I7" s="482"/>
    </row>
    <row r="8" spans="1:13" ht="14.25" customHeight="1" x14ac:dyDescent="0.35">
      <c r="B8" s="482"/>
    </row>
    <row r="9" spans="1:13" ht="14.25" customHeight="1" x14ac:dyDescent="0.35">
      <c r="B9" s="482" t="s">
        <v>1528</v>
      </c>
    </row>
    <row r="10" spans="1:13" ht="14.25" customHeight="1" x14ac:dyDescent="0.35">
      <c r="C10" s="482"/>
      <c r="D10" s="482"/>
      <c r="E10" s="482"/>
    </row>
    <row r="11" spans="1:13" ht="14.25" customHeight="1" x14ac:dyDescent="0.35">
      <c r="B11" s="485"/>
      <c r="C11" s="486"/>
      <c r="D11" s="486"/>
    </row>
    <row r="12" spans="1:13" ht="14.25" customHeight="1" x14ac:dyDescent="0.35">
      <c r="B12" s="487" t="s">
        <v>3488</v>
      </c>
    </row>
    <row r="13" spans="1:13" ht="14.25" customHeight="1" x14ac:dyDescent="0.3">
      <c r="B13" s="488" t="s">
        <v>0</v>
      </c>
      <c r="C13" s="489"/>
      <c r="D13" s="489"/>
      <c r="E13" s="489"/>
      <c r="F13" s="489"/>
      <c r="G13" s="489"/>
      <c r="H13" s="489"/>
      <c r="I13" s="489"/>
      <c r="J13" s="490"/>
      <c r="K13" s="490"/>
      <c r="L13" s="490"/>
      <c r="M13" s="490"/>
    </row>
    <row r="14" spans="1:13" ht="14.25" customHeight="1" x14ac:dyDescent="0.3">
      <c r="A14" s="13"/>
      <c r="B14" s="1552" t="s">
        <v>1861</v>
      </c>
      <c r="C14" s="1552"/>
      <c r="D14" s="1552"/>
      <c r="E14" s="1552"/>
      <c r="F14" s="1552"/>
      <c r="G14" s="1552"/>
      <c r="H14" s="1552"/>
      <c r="I14" s="1552"/>
      <c r="J14" s="1552"/>
      <c r="K14" s="1552"/>
      <c r="L14" s="1552"/>
      <c r="M14" s="1552"/>
    </row>
    <row r="15" spans="1:13" ht="23.9" customHeight="1" x14ac:dyDescent="0.3">
      <c r="A15" s="13"/>
      <c r="B15" s="768"/>
      <c r="C15" s="1553" t="s">
        <v>104</v>
      </c>
      <c r="D15" s="1553" t="s">
        <v>105</v>
      </c>
      <c r="E15" s="1555" t="s">
        <v>106</v>
      </c>
      <c r="F15" s="1555"/>
      <c r="G15" s="1555"/>
      <c r="H15" s="1555"/>
      <c r="I15" s="1555"/>
      <c r="J15" s="1555" t="s">
        <v>109</v>
      </c>
      <c r="K15" s="1555"/>
      <c r="L15" s="1555"/>
      <c r="M15" s="1555"/>
    </row>
    <row r="16" spans="1:13" ht="14.25" customHeight="1" x14ac:dyDescent="0.3">
      <c r="A16" s="749"/>
      <c r="B16" s="1556" t="s">
        <v>113</v>
      </c>
      <c r="C16" s="1553"/>
      <c r="D16" s="1553"/>
      <c r="E16" s="739" t="s">
        <v>114</v>
      </c>
      <c r="F16" s="739" t="s">
        <v>115</v>
      </c>
      <c r="G16" s="1558" t="s">
        <v>39</v>
      </c>
      <c r="H16" s="1558" t="s">
        <v>64</v>
      </c>
      <c r="I16" s="1558" t="s">
        <v>116</v>
      </c>
      <c r="J16" s="739" t="s">
        <v>125</v>
      </c>
      <c r="K16" s="739" t="s">
        <v>125</v>
      </c>
      <c r="L16" s="739" t="s">
        <v>126</v>
      </c>
      <c r="M16" s="739" t="s">
        <v>125</v>
      </c>
    </row>
    <row r="17" spans="1:13" ht="14.25" customHeight="1" x14ac:dyDescent="0.3">
      <c r="A17" s="13"/>
      <c r="B17" s="1557"/>
      <c r="C17" s="1554"/>
      <c r="D17" s="1554"/>
      <c r="E17" s="578" t="s">
        <v>134</v>
      </c>
      <c r="F17" s="578" t="s">
        <v>134</v>
      </c>
      <c r="G17" s="1554"/>
      <c r="H17" s="1554"/>
      <c r="I17" s="1554"/>
      <c r="J17" s="741" t="s">
        <v>136</v>
      </c>
      <c r="K17" s="741" t="s">
        <v>137</v>
      </c>
      <c r="L17" s="741" t="s">
        <v>138</v>
      </c>
      <c r="M17" s="741" t="s">
        <v>139</v>
      </c>
    </row>
    <row r="18" spans="1:13" ht="14.25" customHeight="1" x14ac:dyDescent="0.3">
      <c r="A18" s="1540" t="s">
        <v>3257</v>
      </c>
      <c r="B18" s="1567" t="s">
        <v>140</v>
      </c>
      <c r="C18" s="769" t="s">
        <v>141</v>
      </c>
      <c r="D18" s="769" t="s">
        <v>142</v>
      </c>
      <c r="E18" s="770">
        <v>478577</v>
      </c>
      <c r="F18" s="770">
        <v>1053258</v>
      </c>
      <c r="G18" s="770" t="s">
        <v>38</v>
      </c>
      <c r="H18" s="770" t="s">
        <v>75</v>
      </c>
      <c r="I18" s="770" t="s">
        <v>75</v>
      </c>
      <c r="J18" s="772">
        <v>98.3</v>
      </c>
      <c r="K18" s="772">
        <v>99.7</v>
      </c>
      <c r="L18" s="772">
        <v>101.5</v>
      </c>
      <c r="M18" s="770">
        <v>98.1</v>
      </c>
    </row>
    <row r="19" spans="1:13" ht="14.25" customHeight="1" x14ac:dyDescent="0.3">
      <c r="A19" s="1547"/>
      <c r="B19" s="1567"/>
      <c r="C19" s="769" t="s">
        <v>141</v>
      </c>
      <c r="D19" s="769" t="s">
        <v>143</v>
      </c>
      <c r="E19" s="770">
        <v>475877</v>
      </c>
      <c r="F19" s="770">
        <v>1051840</v>
      </c>
      <c r="G19" s="770" t="s">
        <v>38</v>
      </c>
      <c r="H19" s="770" t="s">
        <v>75</v>
      </c>
      <c r="I19" s="770" t="s">
        <v>75</v>
      </c>
      <c r="J19" s="772">
        <v>97.3</v>
      </c>
      <c r="K19" s="772">
        <v>97.5</v>
      </c>
      <c r="L19" s="772">
        <v>114</v>
      </c>
      <c r="M19" s="770">
        <v>100</v>
      </c>
    </row>
    <row r="20" spans="1:13" ht="14.25" customHeight="1" x14ac:dyDescent="0.3">
      <c r="A20" s="1547"/>
      <c r="B20" s="1567"/>
      <c r="C20" s="769" t="s">
        <v>144</v>
      </c>
      <c r="D20" s="769" t="s">
        <v>145</v>
      </c>
      <c r="E20" s="770">
        <v>489634</v>
      </c>
      <c r="F20" s="770">
        <v>1051066</v>
      </c>
      <c r="G20" s="770" t="s">
        <v>38</v>
      </c>
      <c r="H20" s="770" t="s">
        <v>73</v>
      </c>
      <c r="I20" s="770" t="s">
        <v>146</v>
      </c>
      <c r="J20" s="772">
        <v>100.4</v>
      </c>
      <c r="K20" s="772">
        <v>95.7</v>
      </c>
      <c r="L20" s="772">
        <v>96.5</v>
      </c>
      <c r="M20" s="770">
        <v>97.6</v>
      </c>
    </row>
    <row r="21" spans="1:13" ht="14.25" customHeight="1" x14ac:dyDescent="0.3">
      <c r="A21" s="1547"/>
      <c r="B21" s="1567"/>
      <c r="C21" s="769" t="s">
        <v>144</v>
      </c>
      <c r="D21" s="769" t="s">
        <v>147</v>
      </c>
      <c r="E21" s="770">
        <v>480470</v>
      </c>
      <c r="F21" s="770">
        <v>1046523</v>
      </c>
      <c r="G21" s="770" t="s">
        <v>38</v>
      </c>
      <c r="H21" s="770" t="s">
        <v>73</v>
      </c>
      <c r="I21" s="770" t="s">
        <v>74</v>
      </c>
      <c r="J21" s="772">
        <v>99.8</v>
      </c>
      <c r="K21" s="772">
        <v>94.5</v>
      </c>
      <c r="L21" s="772">
        <v>112</v>
      </c>
      <c r="M21" s="770">
        <v>109.7</v>
      </c>
    </row>
    <row r="22" spans="1:13" ht="14.25" customHeight="1" x14ac:dyDescent="0.3">
      <c r="A22" s="1547"/>
      <c r="B22" s="1568" t="s">
        <v>148</v>
      </c>
      <c r="C22" s="773" t="s">
        <v>149</v>
      </c>
      <c r="D22" s="773" t="s">
        <v>150</v>
      </c>
      <c r="E22" s="774">
        <v>430273</v>
      </c>
      <c r="F22" s="774">
        <v>1074425</v>
      </c>
      <c r="G22" s="774" t="s">
        <v>38</v>
      </c>
      <c r="H22" s="774" t="s">
        <v>76</v>
      </c>
      <c r="I22" s="774" t="s">
        <v>82</v>
      </c>
      <c r="J22" s="775">
        <v>100.7</v>
      </c>
      <c r="K22" s="775">
        <v>100.7</v>
      </c>
      <c r="L22" s="775">
        <v>96.1</v>
      </c>
      <c r="M22" s="774">
        <v>90</v>
      </c>
    </row>
    <row r="23" spans="1:13" ht="14.25" customHeight="1" x14ac:dyDescent="0.3">
      <c r="A23" s="1547"/>
      <c r="B23" s="1568"/>
      <c r="C23" s="773" t="s">
        <v>151</v>
      </c>
      <c r="D23" s="773" t="s">
        <v>152</v>
      </c>
      <c r="E23" s="774">
        <v>431757</v>
      </c>
      <c r="F23" s="774">
        <v>1064259</v>
      </c>
      <c r="G23" s="774" t="s">
        <v>38</v>
      </c>
      <c r="H23" s="774" t="s">
        <v>76</v>
      </c>
      <c r="I23" s="774" t="s">
        <v>153</v>
      </c>
      <c r="J23" s="775">
        <v>89.5</v>
      </c>
      <c r="K23" s="775">
        <v>87.1</v>
      </c>
      <c r="L23" s="775">
        <v>83.6</v>
      </c>
      <c r="M23" s="774">
        <v>84.3</v>
      </c>
    </row>
    <row r="24" spans="1:13" ht="14.25" customHeight="1" x14ac:dyDescent="0.3">
      <c r="A24" s="1547"/>
      <c r="B24" s="1568"/>
      <c r="C24" s="773" t="s">
        <v>154</v>
      </c>
      <c r="D24" s="773" t="s">
        <v>155</v>
      </c>
      <c r="E24" s="774">
        <v>442810</v>
      </c>
      <c r="F24" s="774">
        <v>1064763</v>
      </c>
      <c r="G24" s="774" t="s">
        <v>36</v>
      </c>
      <c r="H24" s="774" t="s">
        <v>156</v>
      </c>
      <c r="I24" s="774" t="s">
        <v>157</v>
      </c>
      <c r="J24" s="775">
        <v>98.5</v>
      </c>
      <c r="K24" s="775">
        <v>94</v>
      </c>
      <c r="L24" s="775">
        <v>116</v>
      </c>
      <c r="M24" s="774">
        <v>127</v>
      </c>
    </row>
    <row r="25" spans="1:13" ht="14.25" customHeight="1" x14ac:dyDescent="0.3">
      <c r="A25" s="1547"/>
      <c r="B25" s="1568"/>
      <c r="C25" s="773" t="s">
        <v>158</v>
      </c>
      <c r="D25" s="773" t="s">
        <v>159</v>
      </c>
      <c r="E25" s="774">
        <v>446879</v>
      </c>
      <c r="F25" s="774">
        <v>1064096</v>
      </c>
      <c r="G25" s="774" t="s">
        <v>38</v>
      </c>
      <c r="H25" s="774" t="s">
        <v>69</v>
      </c>
      <c r="I25" s="774" t="s">
        <v>160</v>
      </c>
      <c r="J25" s="775">
        <v>104.6</v>
      </c>
      <c r="K25" s="775">
        <v>94</v>
      </c>
      <c r="L25" s="775">
        <v>103.4</v>
      </c>
      <c r="M25" s="774">
        <v>88</v>
      </c>
    </row>
    <row r="26" spans="1:13" ht="14.25" customHeight="1" x14ac:dyDescent="0.3">
      <c r="A26" s="1547"/>
      <c r="B26" s="1568"/>
      <c r="C26" s="773" t="s">
        <v>158</v>
      </c>
      <c r="D26" s="773" t="s">
        <v>161</v>
      </c>
      <c r="E26" s="774">
        <v>442563</v>
      </c>
      <c r="F26" s="774">
        <v>1058628</v>
      </c>
      <c r="G26" s="774" t="s">
        <v>38</v>
      </c>
      <c r="H26" s="774" t="s">
        <v>75</v>
      </c>
      <c r="I26" s="774" t="s">
        <v>75</v>
      </c>
      <c r="J26" s="775">
        <v>96.7</v>
      </c>
      <c r="K26" s="775">
        <v>91.3</v>
      </c>
      <c r="L26" s="775">
        <v>123.5</v>
      </c>
      <c r="M26" s="774">
        <v>85</v>
      </c>
    </row>
    <row r="27" spans="1:13" ht="14.25" customHeight="1" x14ac:dyDescent="0.3">
      <c r="A27" s="1547"/>
      <c r="B27" s="1568"/>
      <c r="C27" s="773" t="s">
        <v>162</v>
      </c>
      <c r="D27" s="773" t="s">
        <v>163</v>
      </c>
      <c r="E27" s="774">
        <v>441801</v>
      </c>
      <c r="F27" s="774">
        <v>1058697</v>
      </c>
      <c r="G27" s="774" t="s">
        <v>38</v>
      </c>
      <c r="H27" s="774" t="s">
        <v>75</v>
      </c>
      <c r="I27" s="774" t="s">
        <v>75</v>
      </c>
      <c r="J27" s="775">
        <v>98.5</v>
      </c>
      <c r="K27" s="775">
        <v>85.9</v>
      </c>
      <c r="L27" s="775">
        <v>117</v>
      </c>
      <c r="M27" s="774">
        <v>81.3</v>
      </c>
    </row>
    <row r="28" spans="1:13" ht="14.25" customHeight="1" x14ac:dyDescent="0.3">
      <c r="A28" s="1547"/>
      <c r="B28" s="1568"/>
      <c r="C28" s="773" t="s">
        <v>158</v>
      </c>
      <c r="D28" s="773" t="s">
        <v>164</v>
      </c>
      <c r="E28" s="774">
        <v>454785</v>
      </c>
      <c r="F28" s="774">
        <v>1059635</v>
      </c>
      <c r="G28" s="774" t="s">
        <v>35</v>
      </c>
      <c r="H28" s="774" t="s">
        <v>69</v>
      </c>
      <c r="I28" s="774" t="s">
        <v>160</v>
      </c>
      <c r="J28" s="775">
        <v>105.5</v>
      </c>
      <c r="K28" s="775">
        <v>99.7</v>
      </c>
      <c r="L28" s="775">
        <v>110.4</v>
      </c>
      <c r="M28" s="774">
        <v>112.4</v>
      </c>
    </row>
    <row r="29" spans="1:13" ht="14.25" customHeight="1" x14ac:dyDescent="0.3">
      <c r="A29" s="1547"/>
      <c r="B29" s="1568"/>
      <c r="C29" s="773" t="s">
        <v>165</v>
      </c>
      <c r="D29" s="773" t="s">
        <v>166</v>
      </c>
      <c r="E29" s="774">
        <v>458078</v>
      </c>
      <c r="F29" s="774">
        <v>1069926</v>
      </c>
      <c r="G29" s="774" t="s">
        <v>35</v>
      </c>
      <c r="H29" s="774" t="s">
        <v>69</v>
      </c>
      <c r="I29" s="774" t="s">
        <v>160</v>
      </c>
      <c r="J29" s="775">
        <v>101.5</v>
      </c>
      <c r="K29" s="775">
        <v>98.5</v>
      </c>
      <c r="L29" s="775">
        <v>99</v>
      </c>
      <c r="M29" s="774">
        <v>95</v>
      </c>
    </row>
    <row r="30" spans="1:13" ht="14.25" customHeight="1" x14ac:dyDescent="0.3">
      <c r="A30" s="1547"/>
      <c r="B30" s="1569" t="s">
        <v>82</v>
      </c>
      <c r="C30" s="776" t="s">
        <v>167</v>
      </c>
      <c r="D30" s="776" t="s">
        <v>168</v>
      </c>
      <c r="E30" s="777">
        <v>505940</v>
      </c>
      <c r="F30" s="777">
        <v>1104290</v>
      </c>
      <c r="G30" s="777" t="s">
        <v>35</v>
      </c>
      <c r="H30" s="777" t="s">
        <v>169</v>
      </c>
      <c r="I30" s="777" t="s">
        <v>170</v>
      </c>
      <c r="J30" s="778"/>
      <c r="K30" s="778"/>
      <c r="L30" s="778">
        <v>94.7</v>
      </c>
      <c r="M30" s="777">
        <v>99.2</v>
      </c>
    </row>
    <row r="31" spans="1:13" ht="14.25" customHeight="1" x14ac:dyDescent="0.3">
      <c r="A31" s="1547"/>
      <c r="B31" s="1569"/>
      <c r="C31" s="776" t="s">
        <v>167</v>
      </c>
      <c r="D31" s="776" t="s">
        <v>171</v>
      </c>
      <c r="E31" s="777">
        <v>499343</v>
      </c>
      <c r="F31" s="777">
        <v>1103594</v>
      </c>
      <c r="G31" s="777" t="s">
        <v>35</v>
      </c>
      <c r="H31" s="777" t="s">
        <v>169</v>
      </c>
      <c r="I31" s="777" t="s">
        <v>65</v>
      </c>
      <c r="J31" s="778"/>
      <c r="K31" s="778"/>
      <c r="L31" s="778">
        <v>96.2</v>
      </c>
      <c r="M31" s="777">
        <v>100</v>
      </c>
    </row>
    <row r="32" spans="1:13" ht="14.25" customHeight="1" x14ac:dyDescent="0.3">
      <c r="A32" s="1547"/>
      <c r="B32" s="1569"/>
      <c r="C32" s="776" t="s">
        <v>167</v>
      </c>
      <c r="D32" s="776" t="s">
        <v>172</v>
      </c>
      <c r="E32" s="777">
        <v>491495</v>
      </c>
      <c r="F32" s="777">
        <v>1102221</v>
      </c>
      <c r="G32" s="777" t="s">
        <v>35</v>
      </c>
      <c r="H32" s="777" t="s">
        <v>173</v>
      </c>
      <c r="I32" s="777" t="s">
        <v>67</v>
      </c>
      <c r="J32" s="778"/>
      <c r="K32" s="778"/>
      <c r="L32" s="778">
        <v>82.9</v>
      </c>
      <c r="M32" s="777">
        <v>106</v>
      </c>
    </row>
    <row r="33" spans="1:13" ht="14.25" customHeight="1" x14ac:dyDescent="0.3">
      <c r="A33" s="1547"/>
      <c r="B33" s="1569"/>
      <c r="C33" s="776" t="s">
        <v>167</v>
      </c>
      <c r="D33" s="776" t="s">
        <v>174</v>
      </c>
      <c r="E33" s="777">
        <v>480338</v>
      </c>
      <c r="F33" s="777">
        <v>1102283</v>
      </c>
      <c r="G33" s="777" t="s">
        <v>37</v>
      </c>
      <c r="H33" s="777" t="s">
        <v>175</v>
      </c>
      <c r="I33" s="777" t="s">
        <v>176</v>
      </c>
      <c r="J33" s="778"/>
      <c r="K33" s="778"/>
      <c r="L33" s="778">
        <v>91.1</v>
      </c>
      <c r="M33" s="777">
        <v>100</v>
      </c>
    </row>
    <row r="34" spans="1:13" ht="14.25" customHeight="1" x14ac:dyDescent="0.3">
      <c r="A34" s="1547"/>
      <c r="B34" s="1569"/>
      <c r="C34" s="776" t="s">
        <v>167</v>
      </c>
      <c r="D34" s="776" t="s">
        <v>177</v>
      </c>
      <c r="E34" s="777">
        <v>470780</v>
      </c>
      <c r="F34" s="777">
        <v>1098167</v>
      </c>
      <c r="G34" s="777" t="s">
        <v>37</v>
      </c>
      <c r="H34" s="777" t="s">
        <v>178</v>
      </c>
      <c r="I34" s="777" t="s">
        <v>179</v>
      </c>
      <c r="J34" s="778"/>
      <c r="K34" s="778"/>
      <c r="L34" s="778">
        <v>100</v>
      </c>
      <c r="M34" s="777">
        <v>104</v>
      </c>
    </row>
    <row r="35" spans="1:13" ht="14.25" customHeight="1" x14ac:dyDescent="0.3">
      <c r="A35" s="1547"/>
      <c r="B35" s="1569"/>
      <c r="C35" s="776" t="s">
        <v>180</v>
      </c>
      <c r="D35" s="776" t="s">
        <v>181</v>
      </c>
      <c r="E35" s="777">
        <v>450165</v>
      </c>
      <c r="F35" s="777">
        <v>1097109</v>
      </c>
      <c r="G35" s="777" t="s">
        <v>36</v>
      </c>
      <c r="H35" s="777" t="s">
        <v>36</v>
      </c>
      <c r="I35" s="777" t="s">
        <v>182</v>
      </c>
      <c r="J35" s="778"/>
      <c r="K35" s="778"/>
      <c r="L35" s="778">
        <v>100</v>
      </c>
      <c r="M35" s="777">
        <v>103</v>
      </c>
    </row>
    <row r="36" spans="1:13" ht="14.25" customHeight="1" x14ac:dyDescent="0.3">
      <c r="A36" s="1547"/>
      <c r="B36" s="1569"/>
      <c r="C36" s="776" t="s">
        <v>183</v>
      </c>
      <c r="D36" s="776" t="s">
        <v>184</v>
      </c>
      <c r="E36" s="777">
        <v>461417</v>
      </c>
      <c r="F36" s="777">
        <v>1102524</v>
      </c>
      <c r="G36" s="777" t="s">
        <v>36</v>
      </c>
      <c r="H36" s="777" t="s">
        <v>68</v>
      </c>
      <c r="I36" s="777" t="s">
        <v>185</v>
      </c>
      <c r="J36" s="778"/>
      <c r="K36" s="778"/>
      <c r="L36" s="778">
        <v>111</v>
      </c>
      <c r="M36" s="777">
        <v>114</v>
      </c>
    </row>
    <row r="37" spans="1:13" ht="14.25" customHeight="1" x14ac:dyDescent="0.3">
      <c r="A37" s="1547"/>
      <c r="B37" s="1569"/>
      <c r="C37" s="776" t="s">
        <v>180</v>
      </c>
      <c r="D37" s="776" t="s">
        <v>186</v>
      </c>
      <c r="E37" s="777">
        <v>442305</v>
      </c>
      <c r="F37" s="777">
        <v>1092780</v>
      </c>
      <c r="G37" s="777" t="s">
        <v>36</v>
      </c>
      <c r="H37" s="777" t="s">
        <v>187</v>
      </c>
      <c r="I37" s="777" t="s">
        <v>187</v>
      </c>
      <c r="J37" s="778"/>
      <c r="K37" s="778"/>
      <c r="L37" s="778">
        <v>96.1</v>
      </c>
      <c r="M37" s="777">
        <v>98</v>
      </c>
    </row>
    <row r="38" spans="1:13" ht="14.25" customHeight="1" x14ac:dyDescent="0.3">
      <c r="A38" s="1547"/>
      <c r="B38" s="1568" t="s">
        <v>188</v>
      </c>
      <c r="C38" s="773" t="s">
        <v>84</v>
      </c>
      <c r="D38" s="773" t="s">
        <v>189</v>
      </c>
      <c r="E38" s="774">
        <v>494958</v>
      </c>
      <c r="F38" s="774">
        <v>1049620</v>
      </c>
      <c r="G38" s="774" t="s">
        <v>38</v>
      </c>
      <c r="H38" s="774" t="s">
        <v>73</v>
      </c>
      <c r="I38" s="774" t="s">
        <v>74</v>
      </c>
      <c r="J38" s="775"/>
      <c r="K38" s="775"/>
      <c r="L38" s="775">
        <v>98.7</v>
      </c>
      <c r="M38" s="774">
        <v>103</v>
      </c>
    </row>
    <row r="39" spans="1:13" ht="14.25" customHeight="1" x14ac:dyDescent="0.3">
      <c r="A39" s="1547"/>
      <c r="B39" s="1568"/>
      <c r="C39" s="773" t="s">
        <v>84</v>
      </c>
      <c r="D39" s="773" t="s">
        <v>190</v>
      </c>
      <c r="E39" s="774">
        <v>492323</v>
      </c>
      <c r="F39" s="774">
        <v>1046307</v>
      </c>
      <c r="G39" s="774" t="s">
        <v>38</v>
      </c>
      <c r="H39" s="774" t="s">
        <v>73</v>
      </c>
      <c r="I39" s="774" t="s">
        <v>74</v>
      </c>
      <c r="J39" s="775"/>
      <c r="K39" s="775"/>
      <c r="L39" s="775">
        <v>100</v>
      </c>
      <c r="M39" s="774">
        <v>104</v>
      </c>
    </row>
    <row r="40" spans="1:13" ht="14.25" customHeight="1" x14ac:dyDescent="0.3">
      <c r="A40" s="1547"/>
      <c r="B40" s="1568"/>
      <c r="C40" s="773" t="s">
        <v>84</v>
      </c>
      <c r="D40" s="773" t="s">
        <v>191</v>
      </c>
      <c r="E40" s="774">
        <v>487152</v>
      </c>
      <c r="F40" s="774">
        <v>1042701</v>
      </c>
      <c r="G40" s="774" t="s">
        <v>38</v>
      </c>
      <c r="H40" s="774" t="s">
        <v>73</v>
      </c>
      <c r="I40" s="774" t="s">
        <v>74</v>
      </c>
      <c r="J40" s="775"/>
      <c r="K40" s="775"/>
      <c r="L40" s="775">
        <v>100</v>
      </c>
      <c r="M40" s="774">
        <v>103</v>
      </c>
    </row>
    <row r="41" spans="1:13" ht="14.25" customHeight="1" x14ac:dyDescent="0.3">
      <c r="A41" s="1547"/>
      <c r="B41" s="1568"/>
      <c r="C41" s="773" t="s">
        <v>192</v>
      </c>
      <c r="D41" s="773" t="s">
        <v>193</v>
      </c>
      <c r="E41" s="774">
        <v>493052</v>
      </c>
      <c r="F41" s="774">
        <v>1038399</v>
      </c>
      <c r="G41" s="774" t="s">
        <v>38</v>
      </c>
      <c r="H41" s="774" t="s">
        <v>73</v>
      </c>
      <c r="I41" s="774" t="s">
        <v>74</v>
      </c>
      <c r="J41" s="775"/>
      <c r="K41" s="775"/>
      <c r="L41" s="775">
        <v>39</v>
      </c>
      <c r="M41" s="774">
        <v>51.6</v>
      </c>
    </row>
    <row r="42" spans="1:13" ht="14.25" customHeight="1" x14ac:dyDescent="0.3">
      <c r="A42" s="1547"/>
      <c r="B42" s="1570" t="s">
        <v>194</v>
      </c>
      <c r="C42" s="779" t="s">
        <v>195</v>
      </c>
      <c r="D42" s="779" t="s">
        <v>196</v>
      </c>
      <c r="E42" s="780">
        <v>438645</v>
      </c>
      <c r="F42" s="780">
        <v>1103798</v>
      </c>
      <c r="G42" s="780" t="s">
        <v>36</v>
      </c>
      <c r="H42" s="780" t="s">
        <v>71</v>
      </c>
      <c r="I42" s="780" t="s">
        <v>71</v>
      </c>
      <c r="J42" s="781"/>
      <c r="K42" s="781"/>
      <c r="L42" s="781">
        <v>98.87</v>
      </c>
      <c r="M42" s="780">
        <v>87.9</v>
      </c>
    </row>
    <row r="43" spans="1:13" ht="14.25" customHeight="1" x14ac:dyDescent="0.3">
      <c r="A43" s="1547"/>
      <c r="B43" s="1570"/>
      <c r="C43" s="779" t="s">
        <v>195</v>
      </c>
      <c r="D43" s="779" t="s">
        <v>197</v>
      </c>
      <c r="E43" s="780">
        <v>433449</v>
      </c>
      <c r="F43" s="780">
        <v>1101403</v>
      </c>
      <c r="G43" s="780" t="s">
        <v>36</v>
      </c>
      <c r="H43" s="780" t="s">
        <v>71</v>
      </c>
      <c r="I43" s="780" t="s">
        <v>71</v>
      </c>
      <c r="J43" s="781"/>
      <c r="K43" s="781"/>
      <c r="L43" s="781">
        <v>90.3</v>
      </c>
      <c r="M43" s="780">
        <v>95.3</v>
      </c>
    </row>
    <row r="44" spans="1:13" ht="14.25" customHeight="1" x14ac:dyDescent="0.3">
      <c r="A44" s="1547"/>
      <c r="B44" s="1570"/>
      <c r="C44" s="779" t="s">
        <v>195</v>
      </c>
      <c r="D44" s="779" t="s">
        <v>198</v>
      </c>
      <c r="E44" s="780">
        <v>427002</v>
      </c>
      <c r="F44" s="780">
        <v>1096916</v>
      </c>
      <c r="G44" s="780" t="s">
        <v>36</v>
      </c>
      <c r="H44" s="780" t="s">
        <v>71</v>
      </c>
      <c r="I44" s="780" t="s">
        <v>71</v>
      </c>
      <c r="J44" s="781"/>
      <c r="K44" s="781"/>
      <c r="L44" s="781">
        <v>131.62</v>
      </c>
      <c r="M44" s="780">
        <v>68.400000000000006</v>
      </c>
    </row>
    <row r="45" spans="1:13" ht="14.25" customHeight="1" x14ac:dyDescent="0.3">
      <c r="A45" s="1547"/>
      <c r="B45" s="1570"/>
      <c r="C45" s="779" t="s">
        <v>195</v>
      </c>
      <c r="D45" s="779" t="s">
        <v>199</v>
      </c>
      <c r="E45" s="780">
        <v>426346</v>
      </c>
      <c r="F45" s="780">
        <v>1096040</v>
      </c>
      <c r="G45" s="780" t="s">
        <v>38</v>
      </c>
      <c r="H45" s="780" t="s">
        <v>72</v>
      </c>
      <c r="I45" s="780" t="s">
        <v>200</v>
      </c>
      <c r="J45" s="781"/>
      <c r="K45" s="781"/>
      <c r="L45" s="781">
        <v>78.930000000000007</v>
      </c>
      <c r="M45" s="780">
        <v>40.07</v>
      </c>
    </row>
    <row r="46" spans="1:13" ht="14.25" customHeight="1" x14ac:dyDescent="0.3">
      <c r="A46" s="1547"/>
      <c r="B46" s="1570"/>
      <c r="C46" s="779" t="s">
        <v>201</v>
      </c>
      <c r="D46" s="779" t="s">
        <v>202</v>
      </c>
      <c r="E46" s="780">
        <v>442899</v>
      </c>
      <c r="F46" s="780">
        <v>1097938</v>
      </c>
      <c r="G46" s="780" t="s">
        <v>36</v>
      </c>
      <c r="H46" s="780" t="s">
        <v>71</v>
      </c>
      <c r="I46" s="780" t="s">
        <v>194</v>
      </c>
      <c r="J46" s="781"/>
      <c r="K46" s="781"/>
      <c r="L46" s="781">
        <v>86.63</v>
      </c>
      <c r="M46" s="780">
        <v>90.57</v>
      </c>
    </row>
    <row r="47" spans="1:13" ht="14.25" customHeight="1" x14ac:dyDescent="0.3">
      <c r="A47" s="1547"/>
      <c r="B47" s="1570"/>
      <c r="C47" s="779" t="s">
        <v>195</v>
      </c>
      <c r="D47" s="779" t="s">
        <v>203</v>
      </c>
      <c r="E47" s="780">
        <v>424452</v>
      </c>
      <c r="F47" s="780">
        <v>1095218</v>
      </c>
      <c r="G47" s="780" t="s">
        <v>36</v>
      </c>
      <c r="H47" s="780" t="s">
        <v>187</v>
      </c>
      <c r="I47" s="780" t="s">
        <v>204</v>
      </c>
      <c r="J47" s="781"/>
      <c r="K47" s="781"/>
      <c r="L47" s="781">
        <v>97.2</v>
      </c>
      <c r="M47" s="780">
        <v>51.6</v>
      </c>
    </row>
    <row r="48" spans="1:13" ht="14.25" customHeight="1" x14ac:dyDescent="0.3">
      <c r="A48" s="1547"/>
      <c r="B48" s="1570"/>
      <c r="C48" s="779" t="s">
        <v>195</v>
      </c>
      <c r="D48" s="779" t="s">
        <v>205</v>
      </c>
      <c r="E48" s="780">
        <v>424914</v>
      </c>
      <c r="F48" s="780">
        <v>1093895</v>
      </c>
      <c r="G48" s="780" t="s">
        <v>36</v>
      </c>
      <c r="H48" s="780" t="s">
        <v>187</v>
      </c>
      <c r="I48" s="780" t="s">
        <v>204</v>
      </c>
      <c r="J48" s="781"/>
      <c r="K48" s="781"/>
      <c r="L48" s="781">
        <v>81</v>
      </c>
      <c r="M48" s="780">
        <v>70.430000000000007</v>
      </c>
    </row>
    <row r="49" spans="1:13" ht="14.25" customHeight="1" x14ac:dyDescent="0.3">
      <c r="A49" s="1547"/>
      <c r="B49" s="1568" t="s">
        <v>206</v>
      </c>
      <c r="C49" s="773" t="s">
        <v>207</v>
      </c>
      <c r="D49" s="773" t="s">
        <v>208</v>
      </c>
      <c r="E49" s="774">
        <v>523586</v>
      </c>
      <c r="F49" s="774">
        <v>1024342</v>
      </c>
      <c r="G49" s="774" t="s">
        <v>35</v>
      </c>
      <c r="H49" s="774" t="s">
        <v>209</v>
      </c>
      <c r="I49" s="774" t="s">
        <v>206</v>
      </c>
      <c r="J49" s="775"/>
      <c r="K49" s="775"/>
      <c r="L49" s="775">
        <v>92</v>
      </c>
      <c r="M49" s="774">
        <v>90.73</v>
      </c>
    </row>
    <row r="50" spans="1:13" ht="14.25" customHeight="1" x14ac:dyDescent="0.3">
      <c r="A50" s="1547"/>
      <c r="B50" s="1568"/>
      <c r="C50" s="773" t="s">
        <v>210</v>
      </c>
      <c r="D50" s="773" t="s">
        <v>211</v>
      </c>
      <c r="E50" s="774">
        <v>519598</v>
      </c>
      <c r="F50" s="774">
        <v>1024524</v>
      </c>
      <c r="G50" s="774" t="s">
        <v>35</v>
      </c>
      <c r="H50" s="774" t="s">
        <v>209</v>
      </c>
      <c r="I50" s="774" t="s">
        <v>206</v>
      </c>
      <c r="J50" s="775"/>
      <c r="K50" s="775"/>
      <c r="L50" s="775">
        <v>88.33</v>
      </c>
      <c r="M50" s="774">
        <v>90.33</v>
      </c>
    </row>
    <row r="51" spans="1:13" ht="14.25" customHeight="1" x14ac:dyDescent="0.3">
      <c r="A51" s="1547"/>
      <c r="B51" s="1568"/>
      <c r="C51" s="773" t="s">
        <v>210</v>
      </c>
      <c r="D51" s="773" t="s">
        <v>212</v>
      </c>
      <c r="E51" s="774">
        <v>515570</v>
      </c>
      <c r="F51" s="774">
        <v>1025242</v>
      </c>
      <c r="G51" s="774" t="s">
        <v>38</v>
      </c>
      <c r="H51" s="774" t="s">
        <v>66</v>
      </c>
      <c r="I51" s="774" t="s">
        <v>213</v>
      </c>
      <c r="J51" s="775"/>
      <c r="K51" s="775"/>
      <c r="L51" s="775">
        <v>89.32</v>
      </c>
      <c r="M51" s="774">
        <v>86.8</v>
      </c>
    </row>
    <row r="52" spans="1:13" ht="14.25" customHeight="1" x14ac:dyDescent="0.3">
      <c r="A52" s="1547"/>
      <c r="B52" s="1567" t="s">
        <v>75</v>
      </c>
      <c r="C52" s="769" t="s">
        <v>214</v>
      </c>
      <c r="D52" s="769" t="s">
        <v>215</v>
      </c>
      <c r="E52" s="770">
        <v>507465</v>
      </c>
      <c r="F52" s="770">
        <v>1066603</v>
      </c>
      <c r="G52" s="770" t="s">
        <v>35</v>
      </c>
      <c r="H52" s="770" t="s">
        <v>216</v>
      </c>
      <c r="I52" s="770" t="s">
        <v>217</v>
      </c>
      <c r="J52" s="772"/>
      <c r="K52" s="772"/>
      <c r="L52" s="772">
        <v>75.05</v>
      </c>
      <c r="M52" s="770">
        <v>84.75</v>
      </c>
    </row>
    <row r="53" spans="1:13" ht="14.25" customHeight="1" x14ac:dyDescent="0.3">
      <c r="A53" s="1547"/>
      <c r="B53" s="1567"/>
      <c r="C53" s="769" t="s">
        <v>214</v>
      </c>
      <c r="D53" s="769" t="s">
        <v>218</v>
      </c>
      <c r="E53" s="770">
        <v>494664</v>
      </c>
      <c r="F53" s="770">
        <v>1067818</v>
      </c>
      <c r="G53" s="770" t="s">
        <v>35</v>
      </c>
      <c r="H53" s="770" t="s">
        <v>219</v>
      </c>
      <c r="I53" s="770" t="s">
        <v>220</v>
      </c>
      <c r="J53" s="772"/>
      <c r="K53" s="772"/>
      <c r="L53" s="772">
        <v>85.37</v>
      </c>
      <c r="M53" s="770">
        <v>87.37</v>
      </c>
    </row>
    <row r="54" spans="1:13" ht="14.25" customHeight="1" x14ac:dyDescent="0.3">
      <c r="A54" s="1547"/>
      <c r="B54" s="1567"/>
      <c r="C54" s="769" t="s">
        <v>214</v>
      </c>
      <c r="D54" s="769" t="s">
        <v>221</v>
      </c>
      <c r="E54" s="770">
        <v>470906</v>
      </c>
      <c r="F54" s="770">
        <v>1067483</v>
      </c>
      <c r="G54" s="770" t="s">
        <v>35</v>
      </c>
      <c r="H54" s="770" t="s">
        <v>70</v>
      </c>
      <c r="I54" s="770" t="s">
        <v>222</v>
      </c>
      <c r="J54" s="772">
        <v>103</v>
      </c>
      <c r="K54" s="772">
        <v>100.5</v>
      </c>
      <c r="L54" s="772">
        <v>100</v>
      </c>
      <c r="M54" s="770">
        <v>92.7</v>
      </c>
    </row>
    <row r="55" spans="1:13" ht="14.25" customHeight="1" x14ac:dyDescent="0.3">
      <c r="A55" s="1547"/>
      <c r="B55" s="1567"/>
      <c r="C55" s="769" t="s">
        <v>223</v>
      </c>
      <c r="D55" s="769" t="s">
        <v>224</v>
      </c>
      <c r="E55" s="770">
        <v>479275</v>
      </c>
      <c r="F55" s="770">
        <v>1081225</v>
      </c>
      <c r="G55" s="770" t="s">
        <v>35</v>
      </c>
      <c r="H55" s="770" t="s">
        <v>70</v>
      </c>
      <c r="I55" s="770" t="s">
        <v>225</v>
      </c>
      <c r="J55" s="772">
        <v>98</v>
      </c>
      <c r="K55" s="772">
        <v>97</v>
      </c>
      <c r="L55" s="772">
        <v>99.7</v>
      </c>
      <c r="M55" s="770">
        <v>92.3</v>
      </c>
    </row>
    <row r="56" spans="1:13" ht="14.25" customHeight="1" x14ac:dyDescent="0.3">
      <c r="A56" s="1547"/>
      <c r="B56" s="1567"/>
      <c r="C56" s="769" t="s">
        <v>223</v>
      </c>
      <c r="D56" s="769" t="s">
        <v>226</v>
      </c>
      <c r="E56" s="770">
        <v>464126</v>
      </c>
      <c r="F56" s="770">
        <v>1080033</v>
      </c>
      <c r="G56" s="770" t="s">
        <v>35</v>
      </c>
      <c r="H56" s="770" t="s">
        <v>70</v>
      </c>
      <c r="I56" s="770" t="s">
        <v>222</v>
      </c>
      <c r="J56" s="772">
        <v>99</v>
      </c>
      <c r="K56" s="772">
        <v>99.8</v>
      </c>
      <c r="L56" s="772">
        <v>95.8</v>
      </c>
      <c r="M56" s="770">
        <v>97.3</v>
      </c>
    </row>
    <row r="57" spans="1:13" ht="14.25" customHeight="1" x14ac:dyDescent="0.3">
      <c r="A57" s="1547"/>
      <c r="B57" s="1571" t="s">
        <v>83</v>
      </c>
      <c r="C57" s="782" t="s">
        <v>85</v>
      </c>
      <c r="D57" s="782" t="s">
        <v>227</v>
      </c>
      <c r="E57" s="783">
        <v>521484</v>
      </c>
      <c r="F57" s="783">
        <v>1056755</v>
      </c>
      <c r="G57" s="783" t="s">
        <v>35</v>
      </c>
      <c r="H57" s="783" t="s">
        <v>216</v>
      </c>
      <c r="I57" s="783" t="s">
        <v>228</v>
      </c>
      <c r="J57" s="784"/>
      <c r="K57" s="784"/>
      <c r="L57" s="785">
        <v>81.3</v>
      </c>
      <c r="M57" s="783">
        <v>75.37</v>
      </c>
    </row>
    <row r="58" spans="1:13" ht="14.25" customHeight="1" x14ac:dyDescent="0.3">
      <c r="A58" s="1547"/>
      <c r="B58" s="1571"/>
      <c r="C58" s="782" t="s">
        <v>85</v>
      </c>
      <c r="D58" s="782" t="s">
        <v>229</v>
      </c>
      <c r="E58" s="783">
        <v>520293</v>
      </c>
      <c r="F58" s="783">
        <v>1055374</v>
      </c>
      <c r="G58" s="783" t="s">
        <v>35</v>
      </c>
      <c r="H58" s="783" t="s">
        <v>216</v>
      </c>
      <c r="I58" s="783" t="s">
        <v>228</v>
      </c>
      <c r="J58" s="784"/>
      <c r="K58" s="784"/>
      <c r="L58" s="785">
        <v>78.5</v>
      </c>
      <c r="M58" s="783">
        <v>75.27</v>
      </c>
    </row>
    <row r="59" spans="1:13" ht="14.25" customHeight="1" x14ac:dyDescent="0.3">
      <c r="A59" s="1547"/>
      <c r="B59" s="1571"/>
      <c r="C59" s="782" t="s">
        <v>85</v>
      </c>
      <c r="D59" s="782" t="s">
        <v>230</v>
      </c>
      <c r="E59" s="783">
        <v>504072</v>
      </c>
      <c r="F59" s="783">
        <v>1043116</v>
      </c>
      <c r="G59" s="783" t="s">
        <v>38</v>
      </c>
      <c r="H59" s="783" t="s">
        <v>73</v>
      </c>
      <c r="I59" s="783" t="s">
        <v>83</v>
      </c>
      <c r="J59" s="784"/>
      <c r="K59" s="784"/>
      <c r="L59" s="785">
        <v>104</v>
      </c>
      <c r="M59" s="783">
        <v>107</v>
      </c>
    </row>
    <row r="60" spans="1:13" ht="14.25" customHeight="1" x14ac:dyDescent="0.3">
      <c r="A60" s="1547"/>
      <c r="B60" s="1571"/>
      <c r="C60" s="782" t="s">
        <v>85</v>
      </c>
      <c r="D60" s="782" t="s">
        <v>231</v>
      </c>
      <c r="E60" s="783">
        <v>495894</v>
      </c>
      <c r="F60" s="783">
        <v>1037499</v>
      </c>
      <c r="G60" s="783" t="s">
        <v>38</v>
      </c>
      <c r="H60" s="783" t="s">
        <v>73</v>
      </c>
      <c r="I60" s="783" t="s">
        <v>83</v>
      </c>
      <c r="J60" s="784"/>
      <c r="K60" s="784"/>
      <c r="L60" s="785">
        <v>109</v>
      </c>
      <c r="M60" s="783">
        <v>114</v>
      </c>
    </row>
    <row r="61" spans="1:13" ht="14.25" customHeight="1" x14ac:dyDescent="0.3">
      <c r="A61" s="1547"/>
      <c r="B61" s="1571"/>
      <c r="C61" s="782" t="s">
        <v>232</v>
      </c>
      <c r="D61" s="782" t="s">
        <v>233</v>
      </c>
      <c r="E61" s="783">
        <v>526378</v>
      </c>
      <c r="F61" s="783">
        <v>1049217</v>
      </c>
      <c r="G61" s="783" t="s">
        <v>35</v>
      </c>
      <c r="H61" s="783" t="s">
        <v>234</v>
      </c>
      <c r="I61" s="783" t="s">
        <v>235</v>
      </c>
      <c r="J61" s="784"/>
      <c r="K61" s="784"/>
      <c r="L61" s="785">
        <v>87.67</v>
      </c>
      <c r="M61" s="783">
        <v>81.2</v>
      </c>
    </row>
    <row r="62" spans="1:13" ht="14.25" customHeight="1" x14ac:dyDescent="0.3">
      <c r="A62" s="1547"/>
      <c r="B62" s="1572"/>
      <c r="C62" s="786" t="s">
        <v>85</v>
      </c>
      <c r="D62" s="786" t="s">
        <v>236</v>
      </c>
      <c r="E62" s="787">
        <v>495005</v>
      </c>
      <c r="F62" s="787">
        <v>1041790</v>
      </c>
      <c r="G62" s="787" t="s">
        <v>38</v>
      </c>
      <c r="H62" s="787" t="s">
        <v>73</v>
      </c>
      <c r="I62" s="787" t="s">
        <v>74</v>
      </c>
      <c r="J62" s="788"/>
      <c r="K62" s="788"/>
      <c r="L62" s="788">
        <v>110.08</v>
      </c>
      <c r="M62" s="787">
        <v>103.57</v>
      </c>
    </row>
    <row r="63" spans="1:13" ht="14.25" customHeight="1" x14ac:dyDescent="0.3">
      <c r="A63" s="13"/>
      <c r="B63" s="1552" t="s">
        <v>3589</v>
      </c>
      <c r="C63" s="1552"/>
      <c r="D63" s="1552"/>
      <c r="E63" s="1552"/>
      <c r="F63" s="1552"/>
      <c r="G63" s="1552"/>
      <c r="H63" s="1552"/>
      <c r="I63" s="1552"/>
      <c r="J63" s="1552"/>
      <c r="K63" s="1552"/>
      <c r="L63" s="1552"/>
      <c r="M63" s="1552"/>
    </row>
    <row r="64" spans="1:13" ht="14.25" customHeight="1" x14ac:dyDescent="0.3">
      <c r="A64" s="13"/>
      <c r="B64" s="768"/>
      <c r="C64" s="1553" t="s">
        <v>104</v>
      </c>
      <c r="D64" s="1553" t="s">
        <v>105</v>
      </c>
      <c r="E64" s="1555" t="s">
        <v>106</v>
      </c>
      <c r="F64" s="1555"/>
      <c r="G64" s="1555"/>
      <c r="H64" s="1555"/>
      <c r="I64" s="1555"/>
      <c r="J64" s="1555" t="s">
        <v>109</v>
      </c>
      <c r="K64" s="1555"/>
      <c r="L64" s="1555"/>
      <c r="M64" s="1555"/>
    </row>
    <row r="65" spans="1:13" ht="14.25" customHeight="1" x14ac:dyDescent="0.3">
      <c r="A65" s="749"/>
      <c r="B65" s="1556" t="s">
        <v>113</v>
      </c>
      <c r="C65" s="1553"/>
      <c r="D65" s="1553"/>
      <c r="E65" s="739" t="s">
        <v>114</v>
      </c>
      <c r="F65" s="739" t="s">
        <v>115</v>
      </c>
      <c r="G65" s="1558" t="s">
        <v>39</v>
      </c>
      <c r="H65" s="1558" t="s">
        <v>64</v>
      </c>
      <c r="I65" s="1558" t="s">
        <v>116</v>
      </c>
      <c r="J65" s="739" t="s">
        <v>125</v>
      </c>
      <c r="K65" s="739" t="s">
        <v>125</v>
      </c>
      <c r="L65" s="739" t="s">
        <v>126</v>
      </c>
      <c r="M65" s="739" t="s">
        <v>125</v>
      </c>
    </row>
    <row r="66" spans="1:13" ht="14.25" customHeight="1" x14ac:dyDescent="0.3">
      <c r="A66" s="13"/>
      <c r="B66" s="1557"/>
      <c r="C66" s="1554"/>
      <c r="D66" s="1554"/>
      <c r="E66" s="578" t="s">
        <v>134</v>
      </c>
      <c r="F66" s="578" t="s">
        <v>134</v>
      </c>
      <c r="G66" s="1554"/>
      <c r="H66" s="1554"/>
      <c r="I66" s="1554"/>
      <c r="J66" s="741" t="s">
        <v>3259</v>
      </c>
      <c r="K66" s="741" t="s">
        <v>3260</v>
      </c>
      <c r="L66" s="741" t="s">
        <v>3261</v>
      </c>
      <c r="M66" s="741" t="s">
        <v>3262</v>
      </c>
    </row>
    <row r="67" spans="1:13" ht="14.25" customHeight="1" x14ac:dyDescent="0.3">
      <c r="A67" s="1563" t="s">
        <v>3263</v>
      </c>
      <c r="B67" s="1564" t="s">
        <v>1625</v>
      </c>
      <c r="C67" s="789" t="s">
        <v>3264</v>
      </c>
      <c r="D67" s="790" t="s">
        <v>3265</v>
      </c>
      <c r="E67" s="791">
        <v>506671.89854899998</v>
      </c>
      <c r="F67" s="791">
        <v>1092705.08678</v>
      </c>
      <c r="G67" s="792" t="s">
        <v>1676</v>
      </c>
      <c r="H67" s="793" t="s">
        <v>1676</v>
      </c>
      <c r="I67" s="793" t="s">
        <v>3266</v>
      </c>
      <c r="J67" s="795">
        <v>75.3</v>
      </c>
      <c r="K67" s="795">
        <v>81.900000000000006</v>
      </c>
      <c r="L67" s="795">
        <v>56</v>
      </c>
      <c r="M67" s="795">
        <v>76.2</v>
      </c>
    </row>
    <row r="68" spans="1:13" ht="14.25" customHeight="1" x14ac:dyDescent="0.3">
      <c r="A68" s="1547"/>
      <c r="B68" s="1547"/>
      <c r="C68" s="789" t="s">
        <v>3267</v>
      </c>
      <c r="D68" s="790" t="s">
        <v>3268</v>
      </c>
      <c r="E68" s="791">
        <v>499318.84782000002</v>
      </c>
      <c r="F68" s="791">
        <v>1087030.56436</v>
      </c>
      <c r="G68" s="792" t="s">
        <v>1676</v>
      </c>
      <c r="H68" s="793" t="s">
        <v>1676</v>
      </c>
      <c r="I68" s="793" t="s">
        <v>3269</v>
      </c>
      <c r="J68" s="795">
        <v>81.400000000000006</v>
      </c>
      <c r="K68" s="795">
        <v>87.6</v>
      </c>
      <c r="L68" s="795">
        <v>99.7</v>
      </c>
      <c r="M68" s="795">
        <v>95.4</v>
      </c>
    </row>
    <row r="69" spans="1:13" ht="14.25" customHeight="1" x14ac:dyDescent="0.3">
      <c r="A69" s="1547"/>
      <c r="B69" s="1547"/>
      <c r="C69" s="789" t="s">
        <v>3267</v>
      </c>
      <c r="D69" s="790" t="s">
        <v>3270</v>
      </c>
      <c r="E69" s="791">
        <v>505246</v>
      </c>
      <c r="F69" s="791">
        <v>1087450</v>
      </c>
      <c r="G69" s="792" t="s">
        <v>1676</v>
      </c>
      <c r="H69" s="793" t="s">
        <v>3271</v>
      </c>
      <c r="I69" s="793" t="s">
        <v>65</v>
      </c>
      <c r="J69" s="795">
        <v>64.400000000000006</v>
      </c>
      <c r="K69" s="795">
        <v>55.1</v>
      </c>
      <c r="L69" s="795">
        <v>84</v>
      </c>
      <c r="M69" s="795">
        <v>48.7</v>
      </c>
    </row>
    <row r="70" spans="1:13" ht="14.25" customHeight="1" x14ac:dyDescent="0.3">
      <c r="A70" s="1547"/>
      <c r="B70" s="1547"/>
      <c r="C70" s="789" t="s">
        <v>3272</v>
      </c>
      <c r="D70" s="790" t="s">
        <v>3273</v>
      </c>
      <c r="E70" s="791">
        <v>514164.19604399998</v>
      </c>
      <c r="F70" s="791">
        <v>1084516.13619</v>
      </c>
      <c r="G70" s="792" t="s">
        <v>1676</v>
      </c>
      <c r="H70" s="793" t="s">
        <v>1676</v>
      </c>
      <c r="I70" s="793" t="s">
        <v>3274</v>
      </c>
      <c r="J70" s="795">
        <v>85</v>
      </c>
      <c r="K70" s="795">
        <v>90</v>
      </c>
      <c r="L70" s="795">
        <v>82</v>
      </c>
      <c r="M70" s="795">
        <v>89.9</v>
      </c>
    </row>
    <row r="71" spans="1:13" ht="14.25" customHeight="1" x14ac:dyDescent="0.3">
      <c r="A71" s="1547"/>
      <c r="B71" s="1547"/>
      <c r="C71" s="789" t="s">
        <v>3275</v>
      </c>
      <c r="D71" s="790" t="s">
        <v>3276</v>
      </c>
      <c r="E71" s="791">
        <v>516802.37727400003</v>
      </c>
      <c r="F71" s="791">
        <v>1082233.6014099999</v>
      </c>
      <c r="G71" s="792" t="s">
        <v>1676</v>
      </c>
      <c r="H71" s="793" t="s">
        <v>3277</v>
      </c>
      <c r="I71" s="793" t="s">
        <v>3278</v>
      </c>
      <c r="J71" s="795">
        <v>90</v>
      </c>
      <c r="K71" s="795">
        <v>91.1</v>
      </c>
      <c r="L71" s="795">
        <v>100.2</v>
      </c>
      <c r="M71" s="795">
        <v>94.5</v>
      </c>
    </row>
    <row r="72" spans="1:13" ht="14.25" customHeight="1" x14ac:dyDescent="0.3">
      <c r="A72" s="1547"/>
      <c r="B72" s="1547"/>
      <c r="C72" s="789" t="s">
        <v>3279</v>
      </c>
      <c r="D72" s="790" t="s">
        <v>3280</v>
      </c>
      <c r="E72" s="791">
        <v>534974.92869600002</v>
      </c>
      <c r="F72" s="791">
        <v>1087583.00351</v>
      </c>
      <c r="G72" s="792" t="s">
        <v>1676</v>
      </c>
      <c r="H72" s="793" t="s">
        <v>3281</v>
      </c>
      <c r="I72" s="793" t="s">
        <v>3282</v>
      </c>
      <c r="J72" s="795">
        <v>93</v>
      </c>
      <c r="K72" s="795">
        <v>95.8</v>
      </c>
      <c r="L72" s="795">
        <v>96.7</v>
      </c>
      <c r="M72" s="795">
        <v>96.4</v>
      </c>
    </row>
    <row r="73" spans="1:13" ht="14.25" customHeight="1" x14ac:dyDescent="0.3">
      <c r="A73" s="1547"/>
      <c r="B73" s="1547"/>
      <c r="C73" s="789" t="s">
        <v>3283</v>
      </c>
      <c r="D73" s="790" t="s">
        <v>3284</v>
      </c>
      <c r="E73" s="791">
        <v>538084.02751199994</v>
      </c>
      <c r="F73" s="791">
        <v>1087094.59916</v>
      </c>
      <c r="G73" s="792" t="s">
        <v>1676</v>
      </c>
      <c r="H73" s="793" t="s">
        <v>1682</v>
      </c>
      <c r="I73" s="793" t="s">
        <v>3285</v>
      </c>
      <c r="J73" s="795">
        <v>92</v>
      </c>
      <c r="K73" s="795">
        <v>93.8</v>
      </c>
      <c r="L73" s="795">
        <v>93</v>
      </c>
      <c r="M73" s="795">
        <v>96.3</v>
      </c>
    </row>
    <row r="74" spans="1:13" ht="14.25" customHeight="1" x14ac:dyDescent="0.3">
      <c r="A74" s="1547"/>
      <c r="B74" s="1547"/>
      <c r="C74" s="789" t="s">
        <v>3286</v>
      </c>
      <c r="D74" s="790" t="s">
        <v>3287</v>
      </c>
      <c r="E74" s="791">
        <v>539801</v>
      </c>
      <c r="F74" s="791">
        <v>1091071</v>
      </c>
      <c r="G74" s="792" t="s">
        <v>1676</v>
      </c>
      <c r="H74" s="793" t="s">
        <v>1682</v>
      </c>
      <c r="I74" s="793" t="s">
        <v>3285</v>
      </c>
      <c r="J74" s="795">
        <v>100.4</v>
      </c>
      <c r="K74" s="795">
        <v>103.1</v>
      </c>
      <c r="L74" s="795">
        <v>103.6</v>
      </c>
      <c r="M74" s="795">
        <v>98.4</v>
      </c>
    </row>
    <row r="75" spans="1:13" ht="14.25" customHeight="1" x14ac:dyDescent="0.3">
      <c r="A75" s="1547"/>
      <c r="B75" s="1547"/>
      <c r="C75" s="789" t="s">
        <v>3288</v>
      </c>
      <c r="D75" s="790" t="s">
        <v>3289</v>
      </c>
      <c r="E75" s="791">
        <v>533672.54728499998</v>
      </c>
      <c r="F75" s="791">
        <v>1096155.5043899999</v>
      </c>
      <c r="G75" s="792" t="s">
        <v>1676</v>
      </c>
      <c r="H75" s="793" t="s">
        <v>1682</v>
      </c>
      <c r="I75" s="793" t="s">
        <v>1682</v>
      </c>
      <c r="J75" s="795">
        <v>65.209999999999994</v>
      </c>
      <c r="K75" s="795">
        <v>67.3</v>
      </c>
      <c r="L75" s="795">
        <v>58.2</v>
      </c>
      <c r="M75" s="795">
        <v>90.6</v>
      </c>
    </row>
    <row r="76" spans="1:13" ht="14.25" customHeight="1" x14ac:dyDescent="0.3">
      <c r="A76" s="1547"/>
      <c r="B76" s="1547"/>
      <c r="C76" s="789" t="s">
        <v>3290</v>
      </c>
      <c r="D76" s="790" t="s">
        <v>3291</v>
      </c>
      <c r="E76" s="791">
        <v>515725.17498800001</v>
      </c>
      <c r="F76" s="791">
        <v>1088402.9497799999</v>
      </c>
      <c r="G76" s="792" t="s">
        <v>1676</v>
      </c>
      <c r="H76" s="793" t="s">
        <v>3277</v>
      </c>
      <c r="I76" s="793" t="s">
        <v>3277</v>
      </c>
      <c r="J76" s="795">
        <v>65.400000000000006</v>
      </c>
      <c r="K76" s="795">
        <v>63.3</v>
      </c>
      <c r="L76" s="795">
        <v>44</v>
      </c>
      <c r="M76" s="795">
        <v>69.8</v>
      </c>
    </row>
    <row r="77" spans="1:13" ht="14.25" customHeight="1" x14ac:dyDescent="0.3">
      <c r="A77" s="1547"/>
      <c r="B77" s="1547"/>
      <c r="C77" s="789" t="s">
        <v>1627</v>
      </c>
      <c r="D77" s="790" t="s">
        <v>3292</v>
      </c>
      <c r="E77" s="791">
        <v>538321</v>
      </c>
      <c r="F77" s="791">
        <v>1094946</v>
      </c>
      <c r="G77" s="792" t="s">
        <v>1676</v>
      </c>
      <c r="H77" s="793" t="s">
        <v>1682</v>
      </c>
      <c r="I77" s="793" t="s">
        <v>1682</v>
      </c>
      <c r="J77" s="795">
        <v>97.5</v>
      </c>
      <c r="K77" s="795">
        <v>92.1</v>
      </c>
      <c r="L77" s="795">
        <v>97.4</v>
      </c>
      <c r="M77" s="795">
        <v>104</v>
      </c>
    </row>
    <row r="78" spans="1:13" ht="14.25" customHeight="1" x14ac:dyDescent="0.3">
      <c r="A78" s="1547"/>
      <c r="B78" s="1547"/>
      <c r="C78" s="789" t="s">
        <v>1627</v>
      </c>
      <c r="D78" s="790" t="s">
        <v>3293</v>
      </c>
      <c r="E78" s="791">
        <v>551179</v>
      </c>
      <c r="F78" s="791">
        <v>1117583</v>
      </c>
      <c r="G78" s="793" t="s">
        <v>3294</v>
      </c>
      <c r="H78" s="793" t="s">
        <v>1684</v>
      </c>
      <c r="I78" s="793" t="s">
        <v>3295</v>
      </c>
      <c r="J78" s="795">
        <v>104</v>
      </c>
      <c r="K78" s="795">
        <v>96.2</v>
      </c>
      <c r="L78" s="795">
        <v>108</v>
      </c>
      <c r="M78" s="795">
        <v>101</v>
      </c>
    </row>
    <row r="79" spans="1:13" ht="14.25" customHeight="1" x14ac:dyDescent="0.3">
      <c r="A79" s="1547"/>
      <c r="B79" s="1547"/>
      <c r="C79" s="789" t="s">
        <v>1627</v>
      </c>
      <c r="D79" s="790" t="s">
        <v>3296</v>
      </c>
      <c r="E79" s="793">
        <v>555993</v>
      </c>
      <c r="F79" s="793">
        <v>1125844</v>
      </c>
      <c r="G79" s="793" t="s">
        <v>3294</v>
      </c>
      <c r="H79" s="792" t="s">
        <v>1684</v>
      </c>
      <c r="I79" s="793" t="s">
        <v>3295</v>
      </c>
      <c r="J79" s="795">
        <v>102</v>
      </c>
      <c r="K79" s="795">
        <v>97.5</v>
      </c>
      <c r="L79" s="795">
        <v>110</v>
      </c>
      <c r="M79" s="795">
        <v>103</v>
      </c>
    </row>
    <row r="80" spans="1:13" ht="14.25" customHeight="1" x14ac:dyDescent="0.3">
      <c r="A80" s="1547"/>
      <c r="B80" s="1560" t="s">
        <v>3297</v>
      </c>
      <c r="C80" s="796" t="s">
        <v>3208</v>
      </c>
      <c r="D80" s="797" t="s">
        <v>3298</v>
      </c>
      <c r="E80" s="798">
        <v>564448</v>
      </c>
      <c r="F80" s="798">
        <v>1114320</v>
      </c>
      <c r="G80" s="798" t="s">
        <v>3294</v>
      </c>
      <c r="H80" s="798" t="s">
        <v>1683</v>
      </c>
      <c r="I80" s="798" t="s">
        <v>3299</v>
      </c>
      <c r="J80" s="680">
        <v>105</v>
      </c>
      <c r="K80" s="680">
        <v>102</v>
      </c>
      <c r="L80" s="680">
        <v>102</v>
      </c>
      <c r="M80" s="680">
        <v>101</v>
      </c>
    </row>
    <row r="81" spans="1:13" ht="14.25" customHeight="1" x14ac:dyDescent="0.3">
      <c r="A81" s="1547"/>
      <c r="B81" s="1561"/>
      <c r="C81" s="796" t="s">
        <v>3300</v>
      </c>
      <c r="D81" s="797" t="s">
        <v>3301</v>
      </c>
      <c r="E81" s="798">
        <v>569791</v>
      </c>
      <c r="F81" s="798">
        <v>1121546</v>
      </c>
      <c r="G81" s="798" t="s">
        <v>3294</v>
      </c>
      <c r="H81" s="798" t="s">
        <v>1684</v>
      </c>
      <c r="I81" s="798" t="s">
        <v>3302</v>
      </c>
      <c r="J81" s="680">
        <v>62.4</v>
      </c>
      <c r="K81" s="680">
        <v>61.9</v>
      </c>
      <c r="L81" s="680">
        <v>65.400000000000006</v>
      </c>
      <c r="M81" s="680">
        <v>72</v>
      </c>
    </row>
    <row r="82" spans="1:13" ht="14.25" customHeight="1" x14ac:dyDescent="0.3">
      <c r="A82" s="1547"/>
      <c r="B82" s="1561"/>
      <c r="C82" s="796" t="s">
        <v>3208</v>
      </c>
      <c r="D82" s="797" t="s">
        <v>3303</v>
      </c>
      <c r="E82" s="798">
        <v>569864</v>
      </c>
      <c r="F82" s="798">
        <v>1121460</v>
      </c>
      <c r="G82" s="798" t="s">
        <v>3294</v>
      </c>
      <c r="H82" s="798" t="s">
        <v>1683</v>
      </c>
      <c r="I82" s="798" t="s">
        <v>3299</v>
      </c>
      <c r="J82" s="680">
        <v>90.7</v>
      </c>
      <c r="K82" s="680">
        <v>92.5</v>
      </c>
      <c r="L82" s="680">
        <v>97.2</v>
      </c>
      <c r="M82" s="680">
        <v>95.2</v>
      </c>
    </row>
    <row r="83" spans="1:13" ht="14.25" customHeight="1" x14ac:dyDescent="0.3">
      <c r="A83" s="1547"/>
      <c r="B83" s="1565" t="s">
        <v>3304</v>
      </c>
      <c r="C83" s="799" t="s">
        <v>3305</v>
      </c>
      <c r="D83" s="800" t="s">
        <v>3306</v>
      </c>
      <c r="E83" s="801">
        <v>591520.71426963026</v>
      </c>
      <c r="F83" s="801">
        <v>1099004.6167526627</v>
      </c>
      <c r="G83" s="802" t="s">
        <v>3294</v>
      </c>
      <c r="H83" s="802" t="s">
        <v>3294</v>
      </c>
      <c r="I83" s="802" t="s">
        <v>3307</v>
      </c>
      <c r="J83" s="803">
        <v>89.23</v>
      </c>
      <c r="K83" s="803">
        <v>89.4</v>
      </c>
      <c r="L83" s="803">
        <v>103</v>
      </c>
      <c r="M83" s="803">
        <v>96.1</v>
      </c>
    </row>
    <row r="84" spans="1:13" ht="14.25" customHeight="1" x14ac:dyDescent="0.3">
      <c r="A84" s="1547"/>
      <c r="B84" s="1547"/>
      <c r="C84" s="799" t="s">
        <v>3308</v>
      </c>
      <c r="D84" s="800" t="s">
        <v>3309</v>
      </c>
      <c r="E84" s="801">
        <v>595924.74767325248</v>
      </c>
      <c r="F84" s="801">
        <v>1104968.4121655016</v>
      </c>
      <c r="G84" s="802" t="s">
        <v>3294</v>
      </c>
      <c r="H84" s="802" t="s">
        <v>3294</v>
      </c>
      <c r="I84" s="802" t="s">
        <v>3307</v>
      </c>
      <c r="J84" s="803">
        <v>84.4</v>
      </c>
      <c r="K84" s="803">
        <v>60.3</v>
      </c>
      <c r="L84" s="803">
        <v>94.7</v>
      </c>
      <c r="M84" s="803">
        <v>82.7</v>
      </c>
    </row>
    <row r="85" spans="1:13" ht="14.25" customHeight="1" x14ac:dyDescent="0.3">
      <c r="A85" s="1547"/>
      <c r="B85" s="1547"/>
      <c r="C85" s="799" t="s">
        <v>3310</v>
      </c>
      <c r="D85" s="800" t="s">
        <v>3311</v>
      </c>
      <c r="E85" s="801">
        <v>602652.52525066072</v>
      </c>
      <c r="F85" s="801">
        <v>1100493.3765315467</v>
      </c>
      <c r="G85" s="802" t="s">
        <v>3294</v>
      </c>
      <c r="H85" s="802" t="s">
        <v>3294</v>
      </c>
      <c r="I85" s="802" t="s">
        <v>3312</v>
      </c>
      <c r="J85" s="803">
        <v>86.13</v>
      </c>
      <c r="K85" s="803">
        <v>68.3</v>
      </c>
      <c r="L85" s="803">
        <v>77</v>
      </c>
      <c r="M85" s="803">
        <v>82.6</v>
      </c>
    </row>
    <row r="86" spans="1:13" ht="14.25" customHeight="1" x14ac:dyDescent="0.3">
      <c r="A86" s="1547"/>
      <c r="B86" s="1547"/>
      <c r="C86" s="799" t="s">
        <v>3310</v>
      </c>
      <c r="D86" s="800" t="s">
        <v>3313</v>
      </c>
      <c r="E86" s="801">
        <v>604923.94574288733</v>
      </c>
      <c r="F86" s="801">
        <v>1104152.7542006073</v>
      </c>
      <c r="G86" s="802" t="s">
        <v>3294</v>
      </c>
      <c r="H86" s="802" t="s">
        <v>3294</v>
      </c>
      <c r="I86" s="802" t="s">
        <v>3294</v>
      </c>
      <c r="J86" s="803">
        <v>19.43</v>
      </c>
      <c r="K86" s="803">
        <v>13</v>
      </c>
      <c r="L86" s="803">
        <v>14</v>
      </c>
      <c r="M86" s="803">
        <v>14.8</v>
      </c>
    </row>
    <row r="87" spans="1:13" ht="14.25" customHeight="1" x14ac:dyDescent="0.3">
      <c r="A87" s="1547"/>
      <c r="B87" s="1560" t="s">
        <v>3314</v>
      </c>
      <c r="C87" s="796" t="s">
        <v>3315</v>
      </c>
      <c r="D87" s="797" t="s">
        <v>3316</v>
      </c>
      <c r="E87" s="804">
        <v>606552.14130791917</v>
      </c>
      <c r="F87" s="804">
        <v>1095138.5711386923</v>
      </c>
      <c r="G87" s="798" t="s">
        <v>3294</v>
      </c>
      <c r="H87" s="798" t="s">
        <v>3294</v>
      </c>
      <c r="I87" s="798" t="s">
        <v>3312</v>
      </c>
      <c r="J87" s="680">
        <v>78.7</v>
      </c>
      <c r="K87" s="680">
        <v>89</v>
      </c>
      <c r="L87" s="680">
        <v>99.3</v>
      </c>
      <c r="M87" s="680">
        <v>94</v>
      </c>
    </row>
    <row r="88" spans="1:13" ht="14.25" customHeight="1" x14ac:dyDescent="0.3">
      <c r="A88" s="1547"/>
      <c r="B88" s="1561"/>
      <c r="C88" s="796" t="s">
        <v>3214</v>
      </c>
      <c r="D88" s="797" t="s">
        <v>3317</v>
      </c>
      <c r="E88" s="804">
        <v>608827.68570771674</v>
      </c>
      <c r="F88" s="804">
        <v>1092270.7315434166</v>
      </c>
      <c r="G88" s="798" t="s">
        <v>3294</v>
      </c>
      <c r="H88" s="798" t="s">
        <v>3294</v>
      </c>
      <c r="I88" s="798" t="s">
        <v>3312</v>
      </c>
      <c r="J88" s="680">
        <v>79.03</v>
      </c>
      <c r="K88" s="680">
        <v>101.4</v>
      </c>
      <c r="L88" s="680">
        <v>102.7</v>
      </c>
      <c r="M88" s="680">
        <v>105.4</v>
      </c>
    </row>
    <row r="89" spans="1:13" ht="14.25" customHeight="1" x14ac:dyDescent="0.3">
      <c r="A89" s="1547"/>
      <c r="B89" s="1561"/>
      <c r="C89" s="796" t="s">
        <v>3214</v>
      </c>
      <c r="D89" s="797" t="s">
        <v>3318</v>
      </c>
      <c r="E89" s="804">
        <v>611005.1219393136</v>
      </c>
      <c r="F89" s="804">
        <v>1094210.1141867936</v>
      </c>
      <c r="G89" s="798" t="s">
        <v>3294</v>
      </c>
      <c r="H89" s="798" t="s">
        <v>3294</v>
      </c>
      <c r="I89" s="798" t="s">
        <v>3312</v>
      </c>
      <c r="J89" s="680">
        <v>56.17</v>
      </c>
      <c r="K89" s="680">
        <v>77.3</v>
      </c>
      <c r="L89" s="680">
        <v>48</v>
      </c>
      <c r="M89" s="680">
        <v>77.599999999999994</v>
      </c>
    </row>
    <row r="90" spans="1:13" ht="14.25" customHeight="1" x14ac:dyDescent="0.3">
      <c r="A90" s="1547"/>
      <c r="B90" s="1561"/>
      <c r="C90" s="796" t="s">
        <v>3319</v>
      </c>
      <c r="D90" s="797" t="s">
        <v>3320</v>
      </c>
      <c r="E90" s="804">
        <v>615309.394813983</v>
      </c>
      <c r="F90" s="804">
        <v>1089459.641124723</v>
      </c>
      <c r="G90" s="798" t="s">
        <v>3294</v>
      </c>
      <c r="H90" s="798" t="s">
        <v>3294</v>
      </c>
      <c r="I90" s="798" t="s">
        <v>3312</v>
      </c>
      <c r="J90" s="680">
        <v>30.53</v>
      </c>
      <c r="K90" s="680">
        <v>52.6</v>
      </c>
      <c r="L90" s="680">
        <v>54</v>
      </c>
      <c r="M90" s="680">
        <v>17.399999999999999</v>
      </c>
    </row>
    <row r="91" spans="1:13" ht="14.25" customHeight="1" x14ac:dyDescent="0.3">
      <c r="A91" s="1547"/>
      <c r="B91" s="1549" t="s">
        <v>1683</v>
      </c>
      <c r="C91" s="805" t="s">
        <v>3210</v>
      </c>
      <c r="D91" s="806" t="s">
        <v>3321</v>
      </c>
      <c r="E91" s="807">
        <v>584311</v>
      </c>
      <c r="F91" s="807">
        <v>1119663</v>
      </c>
      <c r="G91" s="808" t="s">
        <v>3294</v>
      </c>
      <c r="H91" s="808" t="s">
        <v>1683</v>
      </c>
      <c r="I91" s="808" t="s">
        <v>1683</v>
      </c>
      <c r="J91" s="809">
        <v>94.8</v>
      </c>
      <c r="K91" s="809">
        <v>92.8</v>
      </c>
      <c r="L91" s="809">
        <v>95.6</v>
      </c>
      <c r="M91" s="809">
        <v>97.3</v>
      </c>
    </row>
    <row r="92" spans="1:13" ht="14.25" customHeight="1" x14ac:dyDescent="0.3">
      <c r="A92" s="1547"/>
      <c r="B92" s="1547"/>
      <c r="C92" s="805" t="s">
        <v>3210</v>
      </c>
      <c r="D92" s="806" t="s">
        <v>3322</v>
      </c>
      <c r="E92" s="807">
        <v>587660</v>
      </c>
      <c r="F92" s="807">
        <v>1119040</v>
      </c>
      <c r="G92" s="808" t="s">
        <v>3294</v>
      </c>
      <c r="H92" s="808" t="s">
        <v>1683</v>
      </c>
      <c r="I92" s="808" t="s">
        <v>1683</v>
      </c>
      <c r="J92" s="809">
        <v>93</v>
      </c>
      <c r="K92" s="809">
        <v>93.8</v>
      </c>
      <c r="L92" s="809">
        <v>94.5</v>
      </c>
      <c r="M92" s="809">
        <v>96.2</v>
      </c>
    </row>
    <row r="93" spans="1:13" ht="14.25" customHeight="1" x14ac:dyDescent="0.3">
      <c r="A93" s="1547"/>
      <c r="B93" s="1547"/>
      <c r="C93" s="805" t="s">
        <v>3210</v>
      </c>
      <c r="D93" s="806" t="s">
        <v>3323</v>
      </c>
      <c r="E93" s="807">
        <v>579394</v>
      </c>
      <c r="F93" s="807">
        <v>1114132</v>
      </c>
      <c r="G93" s="808" t="s">
        <v>3294</v>
      </c>
      <c r="H93" s="808" t="s">
        <v>1683</v>
      </c>
      <c r="I93" s="808" t="s">
        <v>1683</v>
      </c>
      <c r="J93" s="809">
        <v>101</v>
      </c>
      <c r="K93" s="809">
        <v>94.2</v>
      </c>
      <c r="L93" s="809">
        <v>96.3</v>
      </c>
      <c r="M93" s="809">
        <v>99.6</v>
      </c>
    </row>
    <row r="94" spans="1:13" ht="14.25" customHeight="1" x14ac:dyDescent="0.3">
      <c r="A94" s="1547"/>
      <c r="B94" s="1547"/>
      <c r="C94" s="805" t="s">
        <v>3324</v>
      </c>
      <c r="D94" s="806" t="s">
        <v>3325</v>
      </c>
      <c r="E94" s="807">
        <v>568897</v>
      </c>
      <c r="F94" s="807">
        <v>1112449</v>
      </c>
      <c r="G94" s="808" t="s">
        <v>3294</v>
      </c>
      <c r="H94" s="808" t="s">
        <v>1683</v>
      </c>
      <c r="I94" s="808" t="s">
        <v>3299</v>
      </c>
      <c r="J94" s="809">
        <v>96.5</v>
      </c>
      <c r="K94" s="809">
        <v>107</v>
      </c>
      <c r="L94" s="809">
        <v>130</v>
      </c>
      <c r="M94" s="809">
        <v>110</v>
      </c>
    </row>
    <row r="95" spans="1:13" ht="14.25" customHeight="1" x14ac:dyDescent="0.3">
      <c r="A95" s="1547"/>
      <c r="B95" s="1547"/>
      <c r="C95" s="805" t="s">
        <v>3201</v>
      </c>
      <c r="D95" s="806" t="s">
        <v>3326</v>
      </c>
      <c r="E95" s="807">
        <v>576526</v>
      </c>
      <c r="F95" s="807">
        <v>1105216</v>
      </c>
      <c r="G95" s="808" t="s">
        <v>3294</v>
      </c>
      <c r="H95" s="808" t="s">
        <v>1683</v>
      </c>
      <c r="I95" s="808" t="s">
        <v>1683</v>
      </c>
      <c r="J95" s="809">
        <v>102</v>
      </c>
      <c r="K95" s="809">
        <v>106</v>
      </c>
      <c r="L95" s="809">
        <v>113</v>
      </c>
      <c r="M95" s="809">
        <v>102</v>
      </c>
    </row>
    <row r="96" spans="1:13" ht="14.25" customHeight="1" x14ac:dyDescent="0.3">
      <c r="A96" s="1547"/>
      <c r="B96" s="1547"/>
      <c r="C96" s="805" t="s">
        <v>3201</v>
      </c>
      <c r="D96" s="806" t="s">
        <v>3327</v>
      </c>
      <c r="E96" s="807">
        <v>572276</v>
      </c>
      <c r="F96" s="807">
        <v>1101262</v>
      </c>
      <c r="G96" s="808" t="s">
        <v>3294</v>
      </c>
      <c r="H96" s="808" t="s">
        <v>1683</v>
      </c>
      <c r="I96" s="808" t="s">
        <v>1683</v>
      </c>
      <c r="J96" s="809">
        <v>101</v>
      </c>
      <c r="K96" s="809">
        <v>106</v>
      </c>
      <c r="L96" s="809">
        <v>111</v>
      </c>
      <c r="M96" s="809"/>
    </row>
    <row r="97" spans="1:13" ht="14.25" customHeight="1" x14ac:dyDescent="0.3">
      <c r="A97" s="1547"/>
      <c r="B97" s="1547"/>
      <c r="C97" s="805" t="s">
        <v>3201</v>
      </c>
      <c r="D97" s="806" t="s">
        <v>3328</v>
      </c>
      <c r="E97" s="807">
        <v>570379</v>
      </c>
      <c r="F97" s="807">
        <v>1083192</v>
      </c>
      <c r="G97" s="810" t="s">
        <v>1676</v>
      </c>
      <c r="H97" s="808" t="s">
        <v>1682</v>
      </c>
      <c r="I97" s="808" t="s">
        <v>3329</v>
      </c>
      <c r="J97" s="809">
        <v>95.6</v>
      </c>
      <c r="K97" s="809">
        <v>103.7</v>
      </c>
      <c r="L97" s="809">
        <v>98.7</v>
      </c>
      <c r="M97" s="809"/>
    </row>
    <row r="98" spans="1:13" ht="14.25" customHeight="1" x14ac:dyDescent="0.3">
      <c r="A98" s="1547"/>
      <c r="B98" s="1547"/>
      <c r="C98" s="805" t="s">
        <v>3201</v>
      </c>
      <c r="D98" s="806" t="s">
        <v>3330</v>
      </c>
      <c r="E98" s="807">
        <v>569987</v>
      </c>
      <c r="F98" s="807">
        <v>1082807</v>
      </c>
      <c r="G98" s="810" t="s">
        <v>1676</v>
      </c>
      <c r="H98" s="808" t="s">
        <v>1682</v>
      </c>
      <c r="I98" s="808" t="s">
        <v>3329</v>
      </c>
      <c r="J98" s="809">
        <v>95.8</v>
      </c>
      <c r="K98" s="809">
        <v>100.2</v>
      </c>
      <c r="L98" s="809">
        <v>97</v>
      </c>
      <c r="M98" s="809"/>
    </row>
    <row r="99" spans="1:13" ht="14.25" customHeight="1" x14ac:dyDescent="0.3">
      <c r="A99" s="1547"/>
      <c r="B99" s="1560" t="s">
        <v>1619</v>
      </c>
      <c r="C99" s="796" t="s">
        <v>3206</v>
      </c>
      <c r="D99" s="797" t="s">
        <v>3331</v>
      </c>
      <c r="E99" s="804">
        <v>553952.78625700006</v>
      </c>
      <c r="F99" s="804">
        <v>1086598.7197799999</v>
      </c>
      <c r="G99" s="811" t="s">
        <v>1676</v>
      </c>
      <c r="H99" s="798" t="s">
        <v>1682</v>
      </c>
      <c r="I99" s="798" t="s">
        <v>3332</v>
      </c>
      <c r="J99" s="680">
        <v>95</v>
      </c>
      <c r="K99" s="680">
        <v>98.2</v>
      </c>
      <c r="L99" s="680">
        <v>95</v>
      </c>
      <c r="M99" s="680">
        <v>96.4</v>
      </c>
    </row>
    <row r="100" spans="1:13" ht="14.25" customHeight="1" x14ac:dyDescent="0.3">
      <c r="A100" s="1547"/>
      <c r="B100" s="1561"/>
      <c r="C100" s="796" t="s">
        <v>3206</v>
      </c>
      <c r="D100" s="797" t="s">
        <v>3333</v>
      </c>
      <c r="E100" s="804">
        <v>549561.67938325589</v>
      </c>
      <c r="F100" s="804">
        <v>1104203.6085808857</v>
      </c>
      <c r="G100" s="811" t="s">
        <v>1676</v>
      </c>
      <c r="H100" s="798" t="s">
        <v>1682</v>
      </c>
      <c r="I100" s="798" t="s">
        <v>3334</v>
      </c>
      <c r="J100" s="680">
        <v>81.8</v>
      </c>
      <c r="K100" s="680">
        <v>98.3</v>
      </c>
      <c r="L100" s="680">
        <v>95.33</v>
      </c>
      <c r="M100" s="680">
        <v>98.1</v>
      </c>
    </row>
    <row r="101" spans="1:13" ht="14.25" customHeight="1" x14ac:dyDescent="0.3">
      <c r="A101" s="1547"/>
      <c r="B101" s="1561"/>
      <c r="C101" s="796" t="s">
        <v>3335</v>
      </c>
      <c r="D101" s="797" t="s">
        <v>3336</v>
      </c>
      <c r="E101" s="804">
        <v>561423.24358003505</v>
      </c>
      <c r="F101" s="804">
        <v>1122417.3554679255</v>
      </c>
      <c r="G101" s="798" t="s">
        <v>3294</v>
      </c>
      <c r="H101" s="798" t="s">
        <v>1684</v>
      </c>
      <c r="I101" s="798" t="s">
        <v>1684</v>
      </c>
      <c r="J101" s="680">
        <v>67.400000000000006</v>
      </c>
      <c r="K101" s="680">
        <v>90.4</v>
      </c>
      <c r="L101" s="680">
        <v>101.67</v>
      </c>
      <c r="M101" s="680">
        <v>89</v>
      </c>
    </row>
    <row r="102" spans="1:13" ht="14.25" customHeight="1" x14ac:dyDescent="0.3">
      <c r="A102" s="1547"/>
      <c r="B102" s="1561"/>
      <c r="C102" s="796" t="s">
        <v>3206</v>
      </c>
      <c r="D102" s="797" t="s">
        <v>3337</v>
      </c>
      <c r="E102" s="804">
        <v>556395</v>
      </c>
      <c r="F102" s="804">
        <v>1116515</v>
      </c>
      <c r="G102" s="798" t="s">
        <v>3294</v>
      </c>
      <c r="H102" s="798" t="s">
        <v>1684</v>
      </c>
      <c r="I102" s="798" t="s">
        <v>3302</v>
      </c>
      <c r="J102" s="680">
        <v>101</v>
      </c>
      <c r="K102" s="680">
        <v>100</v>
      </c>
      <c r="L102" s="680">
        <v>102</v>
      </c>
      <c r="M102" s="680"/>
    </row>
    <row r="103" spans="1:13" ht="14.25" customHeight="1" x14ac:dyDescent="0.3">
      <c r="A103" s="1547"/>
      <c r="B103" s="1561"/>
      <c r="C103" s="796" t="s">
        <v>3206</v>
      </c>
      <c r="D103" s="797" t="s">
        <v>3338</v>
      </c>
      <c r="E103" s="804">
        <v>559157</v>
      </c>
      <c r="F103" s="804">
        <v>1118911</v>
      </c>
      <c r="G103" s="798" t="s">
        <v>3294</v>
      </c>
      <c r="H103" s="798" t="s">
        <v>1684</v>
      </c>
      <c r="I103" s="798" t="s">
        <v>3302</v>
      </c>
      <c r="J103" s="680">
        <v>106</v>
      </c>
      <c r="K103" s="680">
        <v>104</v>
      </c>
      <c r="L103" s="680">
        <v>108</v>
      </c>
      <c r="M103" s="680">
        <v>103</v>
      </c>
    </row>
    <row r="104" spans="1:13" ht="14.25" customHeight="1" x14ac:dyDescent="0.3">
      <c r="A104" s="1547"/>
      <c r="B104" s="1561"/>
      <c r="C104" s="796" t="s">
        <v>3206</v>
      </c>
      <c r="D104" s="797" t="s">
        <v>3339</v>
      </c>
      <c r="E104" s="804">
        <v>573103</v>
      </c>
      <c r="F104" s="804">
        <v>1128204</v>
      </c>
      <c r="G104" s="798" t="s">
        <v>3294</v>
      </c>
      <c r="H104" s="798" t="s">
        <v>1684</v>
      </c>
      <c r="I104" s="798" t="s">
        <v>3302</v>
      </c>
      <c r="J104" s="680">
        <v>94</v>
      </c>
      <c r="K104" s="680">
        <v>93</v>
      </c>
      <c r="L104" s="680">
        <v>97.6</v>
      </c>
      <c r="M104" s="680">
        <v>94.1</v>
      </c>
    </row>
    <row r="105" spans="1:13" ht="14.25" customHeight="1" x14ac:dyDescent="0.3">
      <c r="A105" s="1547"/>
      <c r="B105" s="1561"/>
      <c r="C105" s="796" t="s">
        <v>3206</v>
      </c>
      <c r="D105" s="797" t="s">
        <v>3340</v>
      </c>
      <c r="E105" s="804">
        <v>573104</v>
      </c>
      <c r="F105" s="804">
        <v>1128204</v>
      </c>
      <c r="G105" s="798" t="s">
        <v>3294</v>
      </c>
      <c r="H105" s="798" t="s">
        <v>1684</v>
      </c>
      <c r="I105" s="798" t="s">
        <v>3302</v>
      </c>
      <c r="J105" s="680"/>
      <c r="K105" s="680"/>
      <c r="L105" s="680"/>
      <c r="M105" s="680">
        <v>97.4</v>
      </c>
    </row>
    <row r="106" spans="1:13" ht="14.25" customHeight="1" x14ac:dyDescent="0.3">
      <c r="A106" s="1547"/>
      <c r="B106" s="1566" t="s">
        <v>3341</v>
      </c>
      <c r="C106" s="812" t="s">
        <v>3216</v>
      </c>
      <c r="D106" s="813" t="s">
        <v>3342</v>
      </c>
      <c r="E106" s="814">
        <v>600425.51656381693</v>
      </c>
      <c r="F106" s="814">
        <v>1096342.995986542</v>
      </c>
      <c r="G106" s="815" t="s">
        <v>3294</v>
      </c>
      <c r="H106" s="815" t="s">
        <v>3294</v>
      </c>
      <c r="I106" s="815" t="s">
        <v>3312</v>
      </c>
      <c r="J106" s="816">
        <v>98.5</v>
      </c>
      <c r="K106" s="816">
        <v>96.3</v>
      </c>
      <c r="L106" s="816">
        <v>97.6</v>
      </c>
      <c r="M106" s="816">
        <v>94.5</v>
      </c>
    </row>
    <row r="107" spans="1:13" ht="14.25" customHeight="1" x14ac:dyDescent="0.3">
      <c r="A107" s="1547"/>
      <c r="B107" s="1547"/>
      <c r="C107" s="812" t="s">
        <v>3216</v>
      </c>
      <c r="D107" s="813" t="s">
        <v>3343</v>
      </c>
      <c r="E107" s="814">
        <v>607646.82591882814</v>
      </c>
      <c r="F107" s="814">
        <v>1096504.2731407266</v>
      </c>
      <c r="G107" s="815" t="s">
        <v>3294</v>
      </c>
      <c r="H107" s="815" t="s">
        <v>3294</v>
      </c>
      <c r="I107" s="815" t="s">
        <v>3312</v>
      </c>
      <c r="J107" s="816">
        <v>67.7</v>
      </c>
      <c r="K107" s="816">
        <v>95.7</v>
      </c>
      <c r="L107" s="816">
        <v>103.7</v>
      </c>
      <c r="M107" s="816">
        <v>90</v>
      </c>
    </row>
    <row r="108" spans="1:13" ht="14.25" customHeight="1" x14ac:dyDescent="0.3">
      <c r="A108" s="1547"/>
      <c r="B108" s="1560" t="s">
        <v>3344</v>
      </c>
      <c r="C108" s="796" t="s">
        <v>3345</v>
      </c>
      <c r="D108" s="797" t="s">
        <v>3346</v>
      </c>
      <c r="E108" s="804">
        <v>592527.17399299995</v>
      </c>
      <c r="F108" s="804">
        <v>1075888.68053</v>
      </c>
      <c r="G108" s="811" t="s">
        <v>3294</v>
      </c>
      <c r="H108" s="798" t="s">
        <v>3294</v>
      </c>
      <c r="I108" s="798" t="s">
        <v>3347</v>
      </c>
      <c r="J108" s="680">
        <v>98</v>
      </c>
      <c r="K108" s="680">
        <v>105.4</v>
      </c>
      <c r="L108" s="680">
        <v>99.6</v>
      </c>
      <c r="M108" s="680">
        <v>99.6</v>
      </c>
    </row>
    <row r="109" spans="1:13" ht="14.25" customHeight="1" x14ac:dyDescent="0.3">
      <c r="A109" s="1547"/>
      <c r="B109" s="1561"/>
      <c r="C109" s="796" t="s">
        <v>3348</v>
      </c>
      <c r="D109" s="797" t="s">
        <v>3349</v>
      </c>
      <c r="E109" s="804">
        <v>597935.684289</v>
      </c>
      <c r="F109" s="804">
        <v>1075672.9735900001</v>
      </c>
      <c r="G109" s="811" t="s">
        <v>3294</v>
      </c>
      <c r="H109" s="798" t="s">
        <v>3294</v>
      </c>
      <c r="I109" s="798" t="s">
        <v>3347</v>
      </c>
      <c r="J109" s="680">
        <v>95.2</v>
      </c>
      <c r="K109" s="680">
        <v>99.8</v>
      </c>
      <c r="L109" s="680">
        <v>98.9</v>
      </c>
      <c r="M109" s="680">
        <v>99.7</v>
      </c>
    </row>
    <row r="110" spans="1:13" ht="14.25" customHeight="1" x14ac:dyDescent="0.3">
      <c r="A110" s="1547"/>
      <c r="B110" s="1561"/>
      <c r="C110" s="796" t="s">
        <v>3348</v>
      </c>
      <c r="D110" s="797" t="s">
        <v>3350</v>
      </c>
      <c r="E110" s="804">
        <v>615149.50571000006</v>
      </c>
      <c r="F110" s="804">
        <v>1078051.2324600001</v>
      </c>
      <c r="G110" s="811" t="s">
        <v>3294</v>
      </c>
      <c r="H110" s="798" t="s">
        <v>3294</v>
      </c>
      <c r="I110" s="798" t="s">
        <v>3347</v>
      </c>
      <c r="J110" s="680">
        <v>62</v>
      </c>
      <c r="K110" s="680">
        <v>93.8</v>
      </c>
      <c r="L110" s="680">
        <v>70</v>
      </c>
      <c r="M110" s="680">
        <v>95.4</v>
      </c>
    </row>
    <row r="111" spans="1:13" ht="14.25" customHeight="1" x14ac:dyDescent="0.3">
      <c r="A111" s="1547"/>
      <c r="B111" s="1561"/>
      <c r="C111" s="796" t="s">
        <v>3348</v>
      </c>
      <c r="D111" s="797" t="s">
        <v>3351</v>
      </c>
      <c r="E111" s="804">
        <v>619158.21645099996</v>
      </c>
      <c r="F111" s="804">
        <v>1082458.2407500001</v>
      </c>
      <c r="G111" s="811" t="s">
        <v>3294</v>
      </c>
      <c r="H111" s="798" t="s">
        <v>3294</v>
      </c>
      <c r="I111" s="798" t="s">
        <v>3347</v>
      </c>
      <c r="J111" s="680">
        <v>109.5</v>
      </c>
      <c r="K111" s="680">
        <v>103.8</v>
      </c>
      <c r="L111" s="680">
        <v>80.599999999999994</v>
      </c>
      <c r="M111" s="680">
        <v>97.6</v>
      </c>
    </row>
    <row r="112" spans="1:13" ht="14.25" customHeight="1" x14ac:dyDescent="0.3">
      <c r="A112" s="1547"/>
      <c r="B112" s="1564" t="s">
        <v>1665</v>
      </c>
      <c r="C112" s="789" t="s">
        <v>3162</v>
      </c>
      <c r="D112" s="790" t="s">
        <v>3352</v>
      </c>
      <c r="E112" s="791">
        <v>624974.12809500005</v>
      </c>
      <c r="F112" s="791">
        <v>1062379.17001</v>
      </c>
      <c r="G112" s="793" t="s">
        <v>3294</v>
      </c>
      <c r="H112" s="793" t="s">
        <v>3353</v>
      </c>
      <c r="I112" s="793" t="s">
        <v>3354</v>
      </c>
      <c r="J112" s="795">
        <v>100.5</v>
      </c>
      <c r="K112" s="795">
        <v>99.3</v>
      </c>
      <c r="L112" s="795">
        <v>93.8</v>
      </c>
      <c r="M112" s="795">
        <v>97.3</v>
      </c>
    </row>
    <row r="113" spans="1:13" ht="14.25" customHeight="1" x14ac:dyDescent="0.3">
      <c r="A113" s="1547"/>
      <c r="B113" s="1547"/>
      <c r="C113" s="789" t="s">
        <v>3162</v>
      </c>
      <c r="D113" s="790" t="s">
        <v>3355</v>
      </c>
      <c r="E113" s="791">
        <v>624971.39812400006</v>
      </c>
      <c r="F113" s="791">
        <v>1060351.15711</v>
      </c>
      <c r="G113" s="793" t="s">
        <v>3294</v>
      </c>
      <c r="H113" s="793" t="s">
        <v>3353</v>
      </c>
      <c r="I113" s="793" t="s">
        <v>3354</v>
      </c>
      <c r="J113" s="795">
        <v>106</v>
      </c>
      <c r="K113" s="795">
        <v>100.9</v>
      </c>
      <c r="L113" s="795">
        <v>96</v>
      </c>
      <c r="M113" s="795">
        <v>91.3</v>
      </c>
    </row>
    <row r="114" spans="1:13" ht="14.25" customHeight="1" x14ac:dyDescent="0.3">
      <c r="A114" s="1547"/>
      <c r="B114" s="1547"/>
      <c r="C114" s="789" t="s">
        <v>3162</v>
      </c>
      <c r="D114" s="790" t="s">
        <v>3356</v>
      </c>
      <c r="E114" s="791">
        <v>652225.83105200005</v>
      </c>
      <c r="F114" s="791">
        <v>1050611.6472499999</v>
      </c>
      <c r="G114" s="793" t="s">
        <v>3294</v>
      </c>
      <c r="H114" s="793" t="s">
        <v>3353</v>
      </c>
      <c r="I114" s="793" t="s">
        <v>1665</v>
      </c>
      <c r="J114" s="795">
        <v>84</v>
      </c>
      <c r="K114" s="795">
        <v>91.2</v>
      </c>
      <c r="L114" s="795">
        <v>87.6</v>
      </c>
      <c r="M114" s="795">
        <v>89.4</v>
      </c>
    </row>
    <row r="115" spans="1:13" ht="14.25" customHeight="1" x14ac:dyDescent="0.3">
      <c r="A115" s="1547"/>
      <c r="B115" s="1560" t="s">
        <v>3357</v>
      </c>
      <c r="C115" s="796" t="s">
        <v>3203</v>
      </c>
      <c r="D115" s="797" t="s">
        <v>3358</v>
      </c>
      <c r="E115" s="804">
        <v>520825.42225943832</v>
      </c>
      <c r="F115" s="804">
        <v>1130420.8807922739</v>
      </c>
      <c r="G115" s="798" t="s">
        <v>3294</v>
      </c>
      <c r="H115" s="798" t="s">
        <v>3359</v>
      </c>
      <c r="I115" s="798" t="s">
        <v>3360</v>
      </c>
      <c r="J115" s="680">
        <v>79.400000000000006</v>
      </c>
      <c r="K115" s="680">
        <v>77.599999999999994</v>
      </c>
      <c r="L115" s="680">
        <v>83</v>
      </c>
      <c r="M115" s="680">
        <v>90.2</v>
      </c>
    </row>
    <row r="116" spans="1:13" ht="14.25" customHeight="1" x14ac:dyDescent="0.3">
      <c r="A116" s="1547"/>
      <c r="B116" s="1561"/>
      <c r="C116" s="796" t="s">
        <v>3203</v>
      </c>
      <c r="D116" s="797" t="s">
        <v>3361</v>
      </c>
      <c r="E116" s="804">
        <v>521255.62175536982</v>
      </c>
      <c r="F116" s="804">
        <v>1128763.54850037</v>
      </c>
      <c r="G116" s="798" t="s">
        <v>3294</v>
      </c>
      <c r="H116" s="798" t="s">
        <v>3359</v>
      </c>
      <c r="I116" s="798" t="s">
        <v>3360</v>
      </c>
      <c r="J116" s="680">
        <v>70.400000000000006</v>
      </c>
      <c r="K116" s="680">
        <v>72.400000000000006</v>
      </c>
      <c r="L116" s="680"/>
      <c r="M116" s="680">
        <v>87.8</v>
      </c>
    </row>
    <row r="117" spans="1:13" ht="14.25" customHeight="1" x14ac:dyDescent="0.3">
      <c r="A117" s="1547"/>
      <c r="B117" s="1561"/>
      <c r="C117" s="796" t="s">
        <v>3203</v>
      </c>
      <c r="D117" s="797" t="s">
        <v>3362</v>
      </c>
      <c r="E117" s="804">
        <v>523998.05564395263</v>
      </c>
      <c r="F117" s="804">
        <v>1137805.9637596633</v>
      </c>
      <c r="G117" s="798" t="s">
        <v>3294</v>
      </c>
      <c r="H117" s="798" t="s">
        <v>3359</v>
      </c>
      <c r="I117" s="798" t="s">
        <v>3363</v>
      </c>
      <c r="J117" s="680">
        <v>75.099999999999994</v>
      </c>
      <c r="K117" s="680">
        <v>73.099999999999994</v>
      </c>
      <c r="L117" s="680">
        <v>83.3</v>
      </c>
      <c r="M117" s="680">
        <v>77.900000000000006</v>
      </c>
    </row>
    <row r="118" spans="1:13" ht="14.25" customHeight="1" x14ac:dyDescent="0.3">
      <c r="A118" s="1547"/>
      <c r="B118" s="1561"/>
      <c r="C118" s="796" t="s">
        <v>3203</v>
      </c>
      <c r="D118" s="797" t="s">
        <v>3364</v>
      </c>
      <c r="E118" s="804">
        <v>534432.40908333356</v>
      </c>
      <c r="F118" s="804">
        <v>1147242.2668981161</v>
      </c>
      <c r="G118" s="798" t="s">
        <v>3294</v>
      </c>
      <c r="H118" s="798" t="s">
        <v>3359</v>
      </c>
      <c r="I118" s="798" t="s">
        <v>3365</v>
      </c>
      <c r="J118" s="680">
        <v>75.3</v>
      </c>
      <c r="K118" s="680">
        <v>87.4</v>
      </c>
      <c r="L118" s="680">
        <v>92</v>
      </c>
      <c r="M118" s="680">
        <v>80.900000000000006</v>
      </c>
    </row>
    <row r="119" spans="1:13" ht="14.25" customHeight="1" x14ac:dyDescent="0.3">
      <c r="A119" s="1559"/>
      <c r="B119" s="1559"/>
      <c r="C119" s="817" t="s">
        <v>3203</v>
      </c>
      <c r="D119" s="818" t="s">
        <v>3366</v>
      </c>
      <c r="E119" s="819">
        <v>536063.47043958877</v>
      </c>
      <c r="F119" s="819">
        <v>1149276.4199238133</v>
      </c>
      <c r="G119" s="820" t="s">
        <v>3294</v>
      </c>
      <c r="H119" s="820" t="s">
        <v>3359</v>
      </c>
      <c r="I119" s="820" t="s">
        <v>3365</v>
      </c>
      <c r="J119" s="682">
        <v>74.900000000000006</v>
      </c>
      <c r="K119" s="682">
        <v>72</v>
      </c>
      <c r="L119" s="682">
        <v>85</v>
      </c>
      <c r="M119" s="682">
        <v>82.3</v>
      </c>
    </row>
    <row r="120" spans="1:13" ht="14.25" customHeight="1" x14ac:dyDescent="0.3">
      <c r="A120" s="13"/>
      <c r="B120" s="1552" t="s">
        <v>3591</v>
      </c>
      <c r="C120" s="1552"/>
      <c r="D120" s="1552"/>
      <c r="E120" s="1552"/>
      <c r="F120" s="1552"/>
      <c r="G120" s="1552"/>
      <c r="H120" s="1552"/>
      <c r="I120" s="1552"/>
      <c r="J120" s="1552"/>
      <c r="K120" s="1552"/>
      <c r="L120" s="1552"/>
      <c r="M120" s="1552"/>
    </row>
    <row r="121" spans="1:13" ht="14.25" customHeight="1" x14ac:dyDescent="0.3">
      <c r="A121" s="13"/>
      <c r="B121" s="768"/>
      <c r="C121" s="1553" t="s">
        <v>104</v>
      </c>
      <c r="D121" s="1553" t="s">
        <v>105</v>
      </c>
      <c r="E121" s="1555" t="s">
        <v>106</v>
      </c>
      <c r="F121" s="1555"/>
      <c r="G121" s="1555"/>
      <c r="H121" s="1555"/>
      <c r="I121" s="1555"/>
      <c r="J121" s="1555" t="s">
        <v>109</v>
      </c>
      <c r="K121" s="1555"/>
      <c r="L121" s="1555"/>
      <c r="M121" s="1555"/>
    </row>
    <row r="122" spans="1:13" ht="14.25" customHeight="1" x14ac:dyDescent="0.3">
      <c r="A122" s="749"/>
      <c r="B122" s="1556" t="s">
        <v>113</v>
      </c>
      <c r="C122" s="1553"/>
      <c r="D122" s="1553"/>
      <c r="E122" s="739" t="s">
        <v>114</v>
      </c>
      <c r="F122" s="739" t="s">
        <v>115</v>
      </c>
      <c r="G122" s="1558" t="s">
        <v>39</v>
      </c>
      <c r="H122" s="1558" t="s">
        <v>64</v>
      </c>
      <c r="I122" s="1558" t="s">
        <v>116</v>
      </c>
      <c r="J122" s="739" t="s">
        <v>125</v>
      </c>
      <c r="K122" s="739" t="s">
        <v>125</v>
      </c>
      <c r="L122" s="739" t="s">
        <v>126</v>
      </c>
      <c r="M122" s="739" t="s">
        <v>125</v>
      </c>
    </row>
    <row r="123" spans="1:13" ht="14.25" customHeight="1" x14ac:dyDescent="0.3">
      <c r="A123" s="13"/>
      <c r="B123" s="1557"/>
      <c r="C123" s="1554"/>
      <c r="D123" s="1554"/>
      <c r="E123" s="578" t="s">
        <v>134</v>
      </c>
      <c r="F123" s="578" t="s">
        <v>134</v>
      </c>
      <c r="G123" s="1554"/>
      <c r="H123" s="1554"/>
      <c r="I123" s="1554"/>
      <c r="J123" s="741" t="s">
        <v>3367</v>
      </c>
      <c r="K123" s="741" t="s">
        <v>3368</v>
      </c>
      <c r="L123" s="741" t="s">
        <v>3369</v>
      </c>
      <c r="M123" s="741" t="s">
        <v>3370</v>
      </c>
    </row>
    <row r="124" spans="1:13" ht="14.25" customHeight="1" x14ac:dyDescent="0.3">
      <c r="A124" s="1540" t="s">
        <v>3371</v>
      </c>
      <c r="B124" s="1543" t="s">
        <v>3372</v>
      </c>
      <c r="C124" s="821" t="s">
        <v>3373</v>
      </c>
      <c r="D124" s="802" t="s">
        <v>3748</v>
      </c>
      <c r="E124" s="801">
        <v>349842</v>
      </c>
      <c r="F124" s="801">
        <v>1117119</v>
      </c>
      <c r="G124" s="821" t="s">
        <v>3375</v>
      </c>
      <c r="H124" s="802" t="s">
        <v>3376</v>
      </c>
      <c r="I124" s="802" t="s">
        <v>3377</v>
      </c>
      <c r="J124" s="803">
        <v>91.2</v>
      </c>
      <c r="K124" s="803">
        <v>87.2</v>
      </c>
      <c r="L124" s="803">
        <v>150</v>
      </c>
      <c r="M124" s="803">
        <v>84.1</v>
      </c>
    </row>
    <row r="125" spans="1:13" ht="14.25" customHeight="1" x14ac:dyDescent="0.3">
      <c r="A125" s="1547"/>
      <c r="B125" s="1547"/>
      <c r="C125" s="821" t="s">
        <v>3373</v>
      </c>
      <c r="D125" s="802" t="s">
        <v>3749</v>
      </c>
      <c r="E125" s="801">
        <v>355309</v>
      </c>
      <c r="F125" s="801">
        <v>1113777</v>
      </c>
      <c r="G125" s="821" t="s">
        <v>3375</v>
      </c>
      <c r="H125" s="802" t="s">
        <v>3376</v>
      </c>
      <c r="I125" s="802" t="s">
        <v>3377</v>
      </c>
      <c r="J125" s="803">
        <v>91.3</v>
      </c>
      <c r="K125" s="803">
        <v>94.3</v>
      </c>
      <c r="L125" s="803">
        <v>108</v>
      </c>
      <c r="M125" s="803">
        <v>102</v>
      </c>
    </row>
    <row r="126" spans="1:13" ht="14.25" customHeight="1" x14ac:dyDescent="0.3">
      <c r="A126" s="1547"/>
      <c r="B126" s="1547"/>
      <c r="C126" s="821" t="s">
        <v>3373</v>
      </c>
      <c r="D126" s="802" t="s">
        <v>3750</v>
      </c>
      <c r="E126" s="801">
        <v>365172</v>
      </c>
      <c r="F126" s="801">
        <v>1112633</v>
      </c>
      <c r="G126" s="821" t="s">
        <v>3375</v>
      </c>
      <c r="H126" s="802" t="s">
        <v>3376</v>
      </c>
      <c r="I126" s="802" t="s">
        <v>3376</v>
      </c>
      <c r="J126" s="803">
        <v>68</v>
      </c>
      <c r="K126" s="803">
        <v>66.900000000000006</v>
      </c>
      <c r="L126" s="803">
        <v>84.9</v>
      </c>
      <c r="M126" s="803">
        <v>126</v>
      </c>
    </row>
    <row r="127" spans="1:13" ht="14.25" customHeight="1" x14ac:dyDescent="0.3">
      <c r="A127" s="1547"/>
      <c r="B127" s="1547"/>
      <c r="C127" s="821" t="s">
        <v>3380</v>
      </c>
      <c r="D127" s="802" t="s">
        <v>3751</v>
      </c>
      <c r="E127" s="801">
        <v>317976</v>
      </c>
      <c r="F127" s="801">
        <v>1102883</v>
      </c>
      <c r="G127" s="821" t="s">
        <v>3375</v>
      </c>
      <c r="H127" s="802" t="s">
        <v>3376</v>
      </c>
      <c r="I127" s="802" t="s">
        <v>3380</v>
      </c>
      <c r="J127" s="803">
        <v>92</v>
      </c>
      <c r="K127" s="803">
        <v>93.3</v>
      </c>
      <c r="L127" s="803">
        <v>98</v>
      </c>
      <c r="M127" s="803">
        <v>155</v>
      </c>
    </row>
    <row r="128" spans="1:13" ht="14.25" customHeight="1" x14ac:dyDescent="0.3">
      <c r="A128" s="1547"/>
      <c r="B128" s="1547"/>
      <c r="C128" s="821" t="s">
        <v>3382</v>
      </c>
      <c r="D128" s="802" t="s">
        <v>3752</v>
      </c>
      <c r="E128" s="801">
        <v>331169</v>
      </c>
      <c r="F128" s="801">
        <v>1109457</v>
      </c>
      <c r="G128" s="821" t="s">
        <v>3375</v>
      </c>
      <c r="H128" s="802" t="s">
        <v>3376</v>
      </c>
      <c r="I128" s="802" t="s">
        <v>3380</v>
      </c>
      <c r="J128" s="803">
        <v>100</v>
      </c>
      <c r="K128" s="803">
        <v>99.5</v>
      </c>
      <c r="L128" s="803">
        <v>114</v>
      </c>
      <c r="M128" s="803">
        <v>153</v>
      </c>
    </row>
    <row r="129" spans="1:13" ht="14.25" customHeight="1" x14ac:dyDescent="0.3">
      <c r="A129" s="1547"/>
      <c r="B129" s="1547"/>
      <c r="C129" s="821" t="s">
        <v>3384</v>
      </c>
      <c r="D129" s="802" t="s">
        <v>3753</v>
      </c>
      <c r="E129" s="801">
        <v>367100</v>
      </c>
      <c r="F129" s="801">
        <v>1077698</v>
      </c>
      <c r="G129" s="821" t="s">
        <v>3375</v>
      </c>
      <c r="H129" s="802" t="s">
        <v>3386</v>
      </c>
      <c r="I129" s="802" t="s">
        <v>1653</v>
      </c>
      <c r="J129" s="803">
        <v>85.1</v>
      </c>
      <c r="K129" s="803">
        <v>95</v>
      </c>
      <c r="L129" s="803">
        <v>100.2</v>
      </c>
      <c r="M129" s="803">
        <v>97.4</v>
      </c>
    </row>
    <row r="130" spans="1:13" ht="14.25" customHeight="1" x14ac:dyDescent="0.3">
      <c r="A130" s="1547"/>
      <c r="B130" s="1547"/>
      <c r="C130" s="821" t="s">
        <v>3387</v>
      </c>
      <c r="D130" s="802" t="s">
        <v>3754</v>
      </c>
      <c r="E130" s="801">
        <v>369901</v>
      </c>
      <c r="F130" s="801">
        <v>1088599</v>
      </c>
      <c r="G130" s="821" t="s">
        <v>38</v>
      </c>
      <c r="H130" s="821" t="s">
        <v>38</v>
      </c>
      <c r="I130" s="802" t="s">
        <v>1658</v>
      </c>
      <c r="J130" s="803">
        <v>85.3</v>
      </c>
      <c r="K130" s="803">
        <v>92</v>
      </c>
      <c r="L130" s="803">
        <v>98.8</v>
      </c>
      <c r="M130" s="803">
        <v>102</v>
      </c>
    </row>
    <row r="131" spans="1:13" ht="14.25" customHeight="1" x14ac:dyDescent="0.3">
      <c r="A131" s="1547"/>
      <c r="B131" s="1547"/>
      <c r="C131" s="821" t="s">
        <v>3389</v>
      </c>
      <c r="D131" s="802" t="s">
        <v>3755</v>
      </c>
      <c r="E131" s="801">
        <v>369108</v>
      </c>
      <c r="F131" s="801">
        <v>1075466</v>
      </c>
      <c r="G131" s="821" t="s">
        <v>38</v>
      </c>
      <c r="H131" s="821" t="s">
        <v>38</v>
      </c>
      <c r="I131" s="802" t="s">
        <v>1657</v>
      </c>
      <c r="J131" s="803">
        <v>92.5</v>
      </c>
      <c r="K131" s="803">
        <v>100.6</v>
      </c>
      <c r="L131" s="803">
        <v>89.4</v>
      </c>
      <c r="M131" s="803">
        <v>110</v>
      </c>
    </row>
    <row r="132" spans="1:13" ht="14.25" customHeight="1" x14ac:dyDescent="0.3">
      <c r="A132" s="1547"/>
      <c r="B132" s="1547"/>
      <c r="C132" s="821" t="s">
        <v>3389</v>
      </c>
      <c r="D132" s="802" t="s">
        <v>3756</v>
      </c>
      <c r="E132" s="801">
        <v>377981</v>
      </c>
      <c r="F132" s="801">
        <v>1077549</v>
      </c>
      <c r="G132" s="821" t="s">
        <v>38</v>
      </c>
      <c r="H132" s="821" t="s">
        <v>38</v>
      </c>
      <c r="I132" s="802" t="s">
        <v>1657</v>
      </c>
      <c r="J132" s="803">
        <v>96.3</v>
      </c>
      <c r="K132" s="803">
        <v>99.8</v>
      </c>
      <c r="L132" s="803">
        <v>96.4</v>
      </c>
      <c r="M132" s="803">
        <v>105</v>
      </c>
    </row>
    <row r="133" spans="1:13" ht="14.25" customHeight="1" x14ac:dyDescent="0.3">
      <c r="A133" s="1547"/>
      <c r="B133" s="1560" t="s">
        <v>1640</v>
      </c>
      <c r="C133" s="811" t="s">
        <v>3392</v>
      </c>
      <c r="D133" s="798" t="s">
        <v>3757</v>
      </c>
      <c r="E133" s="804">
        <v>331594</v>
      </c>
      <c r="F133" s="804">
        <v>1196861</v>
      </c>
      <c r="G133" s="811" t="s">
        <v>3375</v>
      </c>
      <c r="H133" s="811" t="s">
        <v>3394</v>
      </c>
      <c r="I133" s="811" t="s">
        <v>3394</v>
      </c>
      <c r="J133" s="822">
        <v>112</v>
      </c>
      <c r="K133" s="822">
        <v>101</v>
      </c>
      <c r="L133" s="822">
        <v>115.1</v>
      </c>
      <c r="M133" s="822">
        <v>123</v>
      </c>
    </row>
    <row r="134" spans="1:13" ht="14.25" customHeight="1" x14ac:dyDescent="0.3">
      <c r="A134" s="1547"/>
      <c r="B134" s="1561"/>
      <c r="C134" s="811" t="s">
        <v>3395</v>
      </c>
      <c r="D134" s="798" t="s">
        <v>3758</v>
      </c>
      <c r="E134" s="804">
        <v>341394</v>
      </c>
      <c r="F134" s="804">
        <v>1198407</v>
      </c>
      <c r="G134" s="811" t="s">
        <v>3375</v>
      </c>
      <c r="H134" s="811" t="s">
        <v>3394</v>
      </c>
      <c r="I134" s="811" t="s">
        <v>3394</v>
      </c>
      <c r="J134" s="822">
        <v>98.5</v>
      </c>
      <c r="K134" s="822">
        <v>99.7</v>
      </c>
      <c r="L134" s="822">
        <v>102.1</v>
      </c>
      <c r="M134" s="822">
        <v>106</v>
      </c>
    </row>
    <row r="135" spans="1:13" ht="14.25" customHeight="1" x14ac:dyDescent="0.3">
      <c r="A135" s="1547"/>
      <c r="B135" s="1561"/>
      <c r="C135" s="811" t="s">
        <v>3397</v>
      </c>
      <c r="D135" s="798" t="s">
        <v>3759</v>
      </c>
      <c r="E135" s="804">
        <v>329305</v>
      </c>
      <c r="F135" s="804">
        <v>1176957</v>
      </c>
      <c r="G135" s="811" t="s">
        <v>3375</v>
      </c>
      <c r="H135" s="811" t="s">
        <v>3394</v>
      </c>
      <c r="I135" s="811" t="s">
        <v>3394</v>
      </c>
      <c r="J135" s="822">
        <v>99.6</v>
      </c>
      <c r="K135" s="822">
        <v>100</v>
      </c>
      <c r="L135" s="822">
        <v>100</v>
      </c>
      <c r="M135" s="822">
        <v>118</v>
      </c>
    </row>
    <row r="136" spans="1:13" ht="14.25" customHeight="1" x14ac:dyDescent="0.3">
      <c r="A136" s="1547"/>
      <c r="B136" s="1561"/>
      <c r="C136" s="811" t="s">
        <v>3394</v>
      </c>
      <c r="D136" s="798" t="s">
        <v>3760</v>
      </c>
      <c r="E136" s="798">
        <v>344627</v>
      </c>
      <c r="F136" s="798">
        <v>1176883</v>
      </c>
      <c r="G136" s="811" t="s">
        <v>3375</v>
      </c>
      <c r="H136" s="811" t="s">
        <v>3394</v>
      </c>
      <c r="I136" s="811" t="s">
        <v>3394</v>
      </c>
      <c r="J136" s="822">
        <v>101</v>
      </c>
      <c r="K136" s="822">
        <v>103</v>
      </c>
      <c r="L136" s="822">
        <v>95.5</v>
      </c>
      <c r="M136" s="822">
        <v>101</v>
      </c>
    </row>
    <row r="137" spans="1:13" ht="14.25" customHeight="1" x14ac:dyDescent="0.3">
      <c r="A137" s="1547"/>
      <c r="B137" s="1561"/>
      <c r="C137" s="811" t="s">
        <v>1640</v>
      </c>
      <c r="D137" s="798" t="s">
        <v>3761</v>
      </c>
      <c r="E137" s="798">
        <v>328127</v>
      </c>
      <c r="F137" s="798">
        <v>1160366</v>
      </c>
      <c r="G137" s="811" t="s">
        <v>3375</v>
      </c>
      <c r="H137" s="811" t="s">
        <v>3401</v>
      </c>
      <c r="I137" s="811" t="s">
        <v>3402</v>
      </c>
      <c r="J137" s="822">
        <v>96.2</v>
      </c>
      <c r="K137" s="822">
        <v>99.6</v>
      </c>
      <c r="L137" s="822">
        <v>103</v>
      </c>
      <c r="M137" s="822">
        <v>95.3</v>
      </c>
    </row>
    <row r="138" spans="1:13" ht="14.25" customHeight="1" x14ac:dyDescent="0.3">
      <c r="A138" s="1547"/>
      <c r="B138" s="1561"/>
      <c r="C138" s="811" t="s">
        <v>1640</v>
      </c>
      <c r="D138" s="798" t="s">
        <v>3762</v>
      </c>
      <c r="E138" s="798">
        <v>331385</v>
      </c>
      <c r="F138" s="798">
        <v>1154818</v>
      </c>
      <c r="G138" s="811" t="s">
        <v>3375</v>
      </c>
      <c r="H138" s="811" t="s">
        <v>3401</v>
      </c>
      <c r="I138" s="811" t="s">
        <v>3402</v>
      </c>
      <c r="J138" s="822">
        <v>93.3</v>
      </c>
      <c r="K138" s="822">
        <v>97.5</v>
      </c>
      <c r="L138" s="822">
        <v>89.4</v>
      </c>
      <c r="M138" s="822">
        <v>86.7</v>
      </c>
    </row>
    <row r="139" spans="1:13" ht="14.25" customHeight="1" x14ac:dyDescent="0.3">
      <c r="A139" s="1547"/>
      <c r="B139" s="1561"/>
      <c r="C139" s="811" t="s">
        <v>1640</v>
      </c>
      <c r="D139" s="798" t="s">
        <v>3763</v>
      </c>
      <c r="E139" s="798">
        <v>346688</v>
      </c>
      <c r="F139" s="798">
        <v>1148109</v>
      </c>
      <c r="G139" s="811" t="s">
        <v>3375</v>
      </c>
      <c r="H139" s="798" t="s">
        <v>3405</v>
      </c>
      <c r="I139" s="798" t="s">
        <v>3406</v>
      </c>
      <c r="J139" s="822">
        <v>97.3</v>
      </c>
      <c r="K139" s="822">
        <v>87.9</v>
      </c>
      <c r="L139" s="822">
        <v>85.9</v>
      </c>
      <c r="M139" s="822">
        <v>52.4</v>
      </c>
    </row>
    <row r="140" spans="1:13" ht="14.25" customHeight="1" x14ac:dyDescent="0.3">
      <c r="A140" s="1547"/>
      <c r="B140" s="1561"/>
      <c r="C140" s="811" t="s">
        <v>3406</v>
      </c>
      <c r="D140" s="798" t="s">
        <v>3764</v>
      </c>
      <c r="E140" s="798">
        <v>340111</v>
      </c>
      <c r="F140" s="798">
        <v>1147032</v>
      </c>
      <c r="G140" s="811" t="s">
        <v>3375</v>
      </c>
      <c r="H140" s="798" t="s">
        <v>3405</v>
      </c>
      <c r="I140" s="798" t="s">
        <v>3406</v>
      </c>
      <c r="J140" s="822">
        <v>96.2</v>
      </c>
      <c r="K140" s="822">
        <v>82.9</v>
      </c>
      <c r="L140" s="822">
        <v>116</v>
      </c>
      <c r="M140" s="822">
        <v>32.799999999999997</v>
      </c>
    </row>
    <row r="141" spans="1:13" ht="14.25" customHeight="1" x14ac:dyDescent="0.3">
      <c r="A141" s="1547"/>
      <c r="B141" s="1561"/>
      <c r="C141" s="811" t="s">
        <v>3408</v>
      </c>
      <c r="D141" s="798" t="s">
        <v>3765</v>
      </c>
      <c r="E141" s="798">
        <v>325936</v>
      </c>
      <c r="F141" s="798">
        <v>1135312</v>
      </c>
      <c r="G141" s="811" t="s">
        <v>3375</v>
      </c>
      <c r="H141" s="798" t="s">
        <v>3405</v>
      </c>
      <c r="I141" s="798" t="s">
        <v>3410</v>
      </c>
      <c r="J141" s="822">
        <v>96.1</v>
      </c>
      <c r="K141" s="822">
        <v>97.2</v>
      </c>
      <c r="L141" s="822">
        <v>60.5</v>
      </c>
      <c r="M141" s="822">
        <v>52.7</v>
      </c>
    </row>
    <row r="142" spans="1:13" ht="14.25" customHeight="1" x14ac:dyDescent="0.3">
      <c r="A142" s="1547"/>
      <c r="B142" s="1561"/>
      <c r="C142" s="811" t="s">
        <v>3411</v>
      </c>
      <c r="D142" s="798" t="s">
        <v>3766</v>
      </c>
      <c r="E142" s="798">
        <v>328051</v>
      </c>
      <c r="F142" s="798">
        <v>1144877</v>
      </c>
      <c r="G142" s="811" t="s">
        <v>3375</v>
      </c>
      <c r="H142" s="798" t="s">
        <v>3405</v>
      </c>
      <c r="I142" s="798" t="s">
        <v>3410</v>
      </c>
      <c r="J142" s="822">
        <v>7.4</v>
      </c>
      <c r="K142" s="822">
        <v>58.3</v>
      </c>
      <c r="L142" s="822">
        <v>22.5</v>
      </c>
      <c r="M142" s="822">
        <v>148</v>
      </c>
    </row>
    <row r="143" spans="1:13" ht="14.25" customHeight="1" x14ac:dyDescent="0.3">
      <c r="A143" s="1547"/>
      <c r="B143" s="1561"/>
      <c r="C143" s="811" t="s">
        <v>3411</v>
      </c>
      <c r="D143" s="798" t="s">
        <v>3767</v>
      </c>
      <c r="E143" s="798">
        <v>318168</v>
      </c>
      <c r="F143" s="798">
        <v>1140501</v>
      </c>
      <c r="G143" s="811" t="s">
        <v>3375</v>
      </c>
      <c r="H143" s="798" t="s">
        <v>3405</v>
      </c>
      <c r="I143" s="798" t="s">
        <v>3410</v>
      </c>
      <c r="J143" s="822">
        <v>83.8</v>
      </c>
      <c r="K143" s="822">
        <v>80.900000000000006</v>
      </c>
      <c r="L143" s="822">
        <v>84.6</v>
      </c>
      <c r="M143" s="822">
        <v>88.7</v>
      </c>
    </row>
    <row r="144" spans="1:13" ht="14.25" customHeight="1" x14ac:dyDescent="0.3">
      <c r="A144" s="1547"/>
      <c r="B144" s="1546" t="s">
        <v>1593</v>
      </c>
      <c r="C144" s="823" t="s">
        <v>3414</v>
      </c>
      <c r="D144" s="824" t="s">
        <v>3768</v>
      </c>
      <c r="E144" s="825">
        <v>400868.82</v>
      </c>
      <c r="F144" s="825">
        <v>1140315.75</v>
      </c>
      <c r="G144" s="823" t="s">
        <v>3375</v>
      </c>
      <c r="H144" s="824" t="s">
        <v>1593</v>
      </c>
      <c r="I144" s="824" t="s">
        <v>67</v>
      </c>
      <c r="J144" s="826">
        <v>89.6</v>
      </c>
      <c r="K144" s="826">
        <v>97</v>
      </c>
      <c r="L144" s="826">
        <v>86</v>
      </c>
      <c r="M144" s="826">
        <v>85</v>
      </c>
    </row>
    <row r="145" spans="1:13" ht="14.25" customHeight="1" x14ac:dyDescent="0.3">
      <c r="A145" s="1547"/>
      <c r="B145" s="1547"/>
      <c r="C145" s="823" t="s">
        <v>1593</v>
      </c>
      <c r="D145" s="824" t="s">
        <v>3769</v>
      </c>
      <c r="E145" s="825">
        <v>398847.55</v>
      </c>
      <c r="F145" s="825">
        <v>1137200.72</v>
      </c>
      <c r="G145" s="823" t="s">
        <v>3375</v>
      </c>
      <c r="H145" s="824" t="s">
        <v>1593</v>
      </c>
      <c r="I145" s="823" t="s">
        <v>3417</v>
      </c>
      <c r="J145" s="826">
        <v>104.2</v>
      </c>
      <c r="K145" s="826">
        <v>105.5</v>
      </c>
      <c r="L145" s="826">
        <v>90.7</v>
      </c>
      <c r="M145" s="826">
        <v>90.6</v>
      </c>
    </row>
    <row r="146" spans="1:13" ht="14.25" customHeight="1" x14ac:dyDescent="0.3">
      <c r="A146" s="1547"/>
      <c r="B146" s="1547"/>
      <c r="C146" s="823" t="s">
        <v>1593</v>
      </c>
      <c r="D146" s="824" t="s">
        <v>3770</v>
      </c>
      <c r="E146" s="825">
        <v>393838.02</v>
      </c>
      <c r="F146" s="825">
        <v>1136985.83</v>
      </c>
      <c r="G146" s="823" t="s">
        <v>3375</v>
      </c>
      <c r="H146" s="824" t="s">
        <v>1593</v>
      </c>
      <c r="I146" s="824" t="s">
        <v>1690</v>
      </c>
      <c r="J146" s="826">
        <v>95.5</v>
      </c>
      <c r="K146" s="826">
        <v>98.5</v>
      </c>
      <c r="L146" s="826">
        <v>93.4</v>
      </c>
      <c r="M146" s="826">
        <v>90.8</v>
      </c>
    </row>
    <row r="147" spans="1:13" ht="14.25" customHeight="1" x14ac:dyDescent="0.3">
      <c r="A147" s="1547"/>
      <c r="B147" s="1547"/>
      <c r="C147" s="823" t="s">
        <v>1593</v>
      </c>
      <c r="D147" s="824" t="s">
        <v>3771</v>
      </c>
      <c r="E147" s="825">
        <v>390196.46</v>
      </c>
      <c r="F147" s="825">
        <v>1135715.47</v>
      </c>
      <c r="G147" s="823" t="s">
        <v>3375</v>
      </c>
      <c r="H147" s="824" t="s">
        <v>1593</v>
      </c>
      <c r="I147" s="824" t="s">
        <v>1690</v>
      </c>
      <c r="J147" s="826">
        <v>99.7</v>
      </c>
      <c r="K147" s="826">
        <v>96.4</v>
      </c>
      <c r="L147" s="826">
        <v>90.1</v>
      </c>
      <c r="M147" s="826">
        <v>90</v>
      </c>
    </row>
    <row r="148" spans="1:13" ht="14.25" customHeight="1" x14ac:dyDescent="0.3">
      <c r="A148" s="1547"/>
      <c r="B148" s="1547"/>
      <c r="C148" s="823" t="s">
        <v>1593</v>
      </c>
      <c r="D148" s="824" t="s">
        <v>3772</v>
      </c>
      <c r="E148" s="825">
        <v>386965.28</v>
      </c>
      <c r="F148" s="825">
        <v>1130793.43</v>
      </c>
      <c r="G148" s="823" t="s">
        <v>3375</v>
      </c>
      <c r="H148" s="824" t="s">
        <v>1593</v>
      </c>
      <c r="I148" s="824" t="s">
        <v>1690</v>
      </c>
      <c r="J148" s="826">
        <v>107.1</v>
      </c>
      <c r="K148" s="826">
        <v>86.4</v>
      </c>
      <c r="L148" s="826">
        <v>103</v>
      </c>
      <c r="M148" s="826">
        <v>103.1</v>
      </c>
    </row>
    <row r="149" spans="1:13" ht="14.25" customHeight="1" x14ac:dyDescent="0.3">
      <c r="A149" s="1547"/>
      <c r="B149" s="1547"/>
      <c r="C149" s="823" t="s">
        <v>1593</v>
      </c>
      <c r="D149" s="824" t="s">
        <v>3773</v>
      </c>
      <c r="E149" s="825">
        <v>386110.34</v>
      </c>
      <c r="F149" s="825">
        <v>1126878.02</v>
      </c>
      <c r="G149" s="823" t="s">
        <v>3375</v>
      </c>
      <c r="H149" s="824" t="s">
        <v>1593</v>
      </c>
      <c r="I149" s="824" t="s">
        <v>3397</v>
      </c>
      <c r="J149" s="826">
        <v>108.5</v>
      </c>
      <c r="K149" s="826">
        <v>84</v>
      </c>
      <c r="L149" s="826">
        <v>98.1</v>
      </c>
      <c r="M149" s="826">
        <v>98.6</v>
      </c>
    </row>
    <row r="150" spans="1:13" ht="14.25" customHeight="1" x14ac:dyDescent="0.3">
      <c r="A150" s="1547"/>
      <c r="B150" s="1547"/>
      <c r="C150" s="823" t="s">
        <v>1593</v>
      </c>
      <c r="D150" s="824" t="s">
        <v>3774</v>
      </c>
      <c r="E150" s="825">
        <v>386127.09</v>
      </c>
      <c r="F150" s="825">
        <v>1123542.79</v>
      </c>
      <c r="G150" s="823" t="s">
        <v>38</v>
      </c>
      <c r="H150" s="824" t="s">
        <v>38</v>
      </c>
      <c r="I150" s="824" t="s">
        <v>3423</v>
      </c>
      <c r="J150" s="826">
        <v>88.3</v>
      </c>
      <c r="K150" s="826">
        <v>75.3</v>
      </c>
      <c r="L150" s="826">
        <v>88.9</v>
      </c>
      <c r="M150" s="826">
        <v>88.8</v>
      </c>
    </row>
    <row r="151" spans="1:13" ht="14.25" customHeight="1" x14ac:dyDescent="0.3">
      <c r="A151" s="1547"/>
      <c r="B151" s="1562" t="s">
        <v>1601</v>
      </c>
      <c r="C151" s="811" t="s">
        <v>3424</v>
      </c>
      <c r="D151" s="798" t="s">
        <v>3775</v>
      </c>
      <c r="E151" s="804">
        <v>435084</v>
      </c>
      <c r="F151" s="804">
        <v>1119313</v>
      </c>
      <c r="G151" s="811" t="s">
        <v>36</v>
      </c>
      <c r="H151" s="798" t="s">
        <v>3425</v>
      </c>
      <c r="I151" s="811" t="s">
        <v>3426</v>
      </c>
      <c r="J151" s="822">
        <v>89.6</v>
      </c>
      <c r="K151" s="822">
        <v>100.2</v>
      </c>
      <c r="L151" s="822">
        <v>98.3</v>
      </c>
      <c r="M151" s="822"/>
    </row>
    <row r="152" spans="1:13" ht="14.25" customHeight="1" x14ac:dyDescent="0.3">
      <c r="A152" s="1547"/>
      <c r="B152" s="1561"/>
      <c r="C152" s="811" t="s">
        <v>3427</v>
      </c>
      <c r="D152" s="798" t="s">
        <v>3776</v>
      </c>
      <c r="E152" s="804">
        <v>431170</v>
      </c>
      <c r="F152" s="804">
        <v>1116259</v>
      </c>
      <c r="G152" s="811" t="s">
        <v>36</v>
      </c>
      <c r="H152" s="798" t="s">
        <v>3425</v>
      </c>
      <c r="I152" s="811" t="s">
        <v>3426</v>
      </c>
      <c r="J152" s="822">
        <v>97.8</v>
      </c>
      <c r="K152" s="822">
        <v>100.3</v>
      </c>
      <c r="L152" s="822">
        <v>99.6</v>
      </c>
      <c r="M152" s="822">
        <v>98.7</v>
      </c>
    </row>
    <row r="153" spans="1:13" ht="14.25" customHeight="1" x14ac:dyDescent="0.3">
      <c r="A153" s="1547"/>
      <c r="B153" s="1561"/>
      <c r="C153" s="811" t="s">
        <v>3428</v>
      </c>
      <c r="D153" s="798" t="s">
        <v>3777</v>
      </c>
      <c r="E153" s="804">
        <v>429923</v>
      </c>
      <c r="F153" s="804">
        <v>1114448</v>
      </c>
      <c r="G153" s="811" t="s">
        <v>36</v>
      </c>
      <c r="H153" s="798" t="s">
        <v>3425</v>
      </c>
      <c r="I153" s="798" t="s">
        <v>3429</v>
      </c>
      <c r="J153" s="822">
        <v>95.4</v>
      </c>
      <c r="K153" s="822">
        <v>100.7</v>
      </c>
      <c r="L153" s="822">
        <v>99.7</v>
      </c>
      <c r="M153" s="822">
        <v>99.7</v>
      </c>
    </row>
    <row r="154" spans="1:13" ht="14.25" customHeight="1" x14ac:dyDescent="0.3">
      <c r="A154" s="1547"/>
      <c r="B154" s="1561"/>
      <c r="C154" s="811" t="s">
        <v>1601</v>
      </c>
      <c r="D154" s="798" t="s">
        <v>3778</v>
      </c>
      <c r="E154" s="804">
        <v>459288</v>
      </c>
      <c r="F154" s="804">
        <v>1123742</v>
      </c>
      <c r="G154" s="811" t="s">
        <v>36</v>
      </c>
      <c r="H154" s="798" t="s">
        <v>188</v>
      </c>
      <c r="I154" s="798" t="s">
        <v>3431</v>
      </c>
      <c r="J154" s="822">
        <v>97.3</v>
      </c>
      <c r="K154" s="822">
        <v>97.6</v>
      </c>
      <c r="L154" s="822">
        <v>100.9</v>
      </c>
      <c r="M154" s="822">
        <v>98.6</v>
      </c>
    </row>
    <row r="155" spans="1:13" ht="14.25" customHeight="1" x14ac:dyDescent="0.3">
      <c r="A155" s="1547"/>
      <c r="B155" s="1561"/>
      <c r="C155" s="811" t="s">
        <v>3432</v>
      </c>
      <c r="D155" s="798" t="s">
        <v>3779</v>
      </c>
      <c r="E155" s="804">
        <v>441837</v>
      </c>
      <c r="F155" s="804">
        <v>1113776</v>
      </c>
      <c r="G155" s="811" t="s">
        <v>36</v>
      </c>
      <c r="H155" s="798" t="s">
        <v>3425</v>
      </c>
      <c r="I155" s="798" t="s">
        <v>3434</v>
      </c>
      <c r="J155" s="822">
        <v>89.7</v>
      </c>
      <c r="K155" s="822">
        <v>99.6</v>
      </c>
      <c r="L155" s="822">
        <v>99.7</v>
      </c>
      <c r="M155" s="822">
        <v>96.7</v>
      </c>
    </row>
    <row r="156" spans="1:13" ht="14.25" customHeight="1" x14ac:dyDescent="0.3">
      <c r="A156" s="1547"/>
      <c r="B156" s="1561"/>
      <c r="C156" s="811" t="s">
        <v>3432</v>
      </c>
      <c r="D156" s="798" t="s">
        <v>3780</v>
      </c>
      <c r="E156" s="804">
        <v>430232</v>
      </c>
      <c r="F156" s="804">
        <v>1107699</v>
      </c>
      <c r="G156" s="811" t="s">
        <v>38</v>
      </c>
      <c r="H156" s="798" t="s">
        <v>72</v>
      </c>
      <c r="I156" s="798" t="s">
        <v>3436</v>
      </c>
      <c r="J156" s="822">
        <v>97.3</v>
      </c>
      <c r="K156" s="822">
        <v>104.3</v>
      </c>
      <c r="L156" s="822">
        <v>100.3</v>
      </c>
      <c r="M156" s="822">
        <v>97.6</v>
      </c>
    </row>
    <row r="157" spans="1:13" ht="14.25" customHeight="1" x14ac:dyDescent="0.3">
      <c r="A157" s="1547"/>
      <c r="B157" s="1561"/>
      <c r="C157" s="811" t="s">
        <v>3432</v>
      </c>
      <c r="D157" s="798" t="s">
        <v>3781</v>
      </c>
      <c r="E157" s="804">
        <v>423874</v>
      </c>
      <c r="F157" s="804">
        <v>1105780</v>
      </c>
      <c r="G157" s="811" t="s">
        <v>38</v>
      </c>
      <c r="H157" s="798" t="s">
        <v>38</v>
      </c>
      <c r="I157" s="798" t="s">
        <v>1601</v>
      </c>
      <c r="J157" s="822">
        <v>94.7</v>
      </c>
      <c r="K157" s="822">
        <v>100.3</v>
      </c>
      <c r="L157" s="822">
        <v>99.8</v>
      </c>
      <c r="M157" s="822">
        <v>96.4</v>
      </c>
    </row>
    <row r="158" spans="1:13" ht="14.25" customHeight="1" x14ac:dyDescent="0.3">
      <c r="A158" s="1547"/>
      <c r="B158" s="1561"/>
      <c r="C158" s="811" t="s">
        <v>3432</v>
      </c>
      <c r="D158" s="798" t="s">
        <v>3782</v>
      </c>
      <c r="E158" s="804">
        <v>422334</v>
      </c>
      <c r="F158" s="804">
        <v>1104536</v>
      </c>
      <c r="G158" s="811" t="s">
        <v>38</v>
      </c>
      <c r="H158" s="811" t="s">
        <v>38</v>
      </c>
      <c r="I158" s="798" t="s">
        <v>1601</v>
      </c>
      <c r="J158" s="822">
        <v>96.7</v>
      </c>
      <c r="K158" s="822">
        <v>103.4</v>
      </c>
      <c r="L158" s="822">
        <v>98.7</v>
      </c>
      <c r="M158" s="822">
        <v>95.4</v>
      </c>
    </row>
    <row r="159" spans="1:13" ht="14.25" customHeight="1" x14ac:dyDescent="0.3">
      <c r="A159" s="1547"/>
      <c r="B159" s="1549" t="s">
        <v>1642</v>
      </c>
      <c r="C159" s="810" t="s">
        <v>3439</v>
      </c>
      <c r="D159" s="808" t="s">
        <v>3783</v>
      </c>
      <c r="E159" s="807">
        <v>380766.86</v>
      </c>
      <c r="F159" s="807">
        <v>1152545.4099999999</v>
      </c>
      <c r="G159" s="810" t="s">
        <v>3375</v>
      </c>
      <c r="H159" s="808" t="s">
        <v>3439</v>
      </c>
      <c r="I159" s="808" t="s">
        <v>3439</v>
      </c>
      <c r="J159" s="809">
        <v>100.5</v>
      </c>
      <c r="K159" s="809">
        <v>93.4</v>
      </c>
      <c r="L159" s="809">
        <v>97.2</v>
      </c>
      <c r="M159" s="809">
        <v>96.5</v>
      </c>
    </row>
    <row r="160" spans="1:13" ht="14.25" customHeight="1" x14ac:dyDescent="0.3">
      <c r="A160" s="1547"/>
      <c r="B160" s="1547"/>
      <c r="C160" s="810" t="s">
        <v>3441</v>
      </c>
      <c r="D160" s="808" t="s">
        <v>3784</v>
      </c>
      <c r="E160" s="807">
        <v>367338.22</v>
      </c>
      <c r="F160" s="807">
        <v>1149747.29</v>
      </c>
      <c r="G160" s="810" t="s">
        <v>3375</v>
      </c>
      <c r="H160" s="808" t="s">
        <v>3443</v>
      </c>
      <c r="I160" s="808" t="s">
        <v>3443</v>
      </c>
      <c r="J160" s="809">
        <v>58.1</v>
      </c>
      <c r="K160" s="809">
        <v>73.900000000000006</v>
      </c>
      <c r="L160" s="809">
        <v>76.3</v>
      </c>
      <c r="M160" s="809">
        <v>74.400000000000006</v>
      </c>
    </row>
    <row r="161" spans="1:13" ht="14.25" customHeight="1" x14ac:dyDescent="0.3">
      <c r="A161" s="1547"/>
      <c r="B161" s="1547"/>
      <c r="C161" s="810" t="s">
        <v>1642</v>
      </c>
      <c r="D161" s="808" t="s">
        <v>3785</v>
      </c>
      <c r="E161" s="807">
        <v>368908.16</v>
      </c>
      <c r="F161" s="807">
        <v>1146581.26</v>
      </c>
      <c r="G161" s="810" t="s">
        <v>3375</v>
      </c>
      <c r="H161" s="808" t="s">
        <v>3439</v>
      </c>
      <c r="I161" s="808" t="s">
        <v>1642</v>
      </c>
      <c r="J161" s="809">
        <v>64.900000000000006</v>
      </c>
      <c r="K161" s="809">
        <v>83.4</v>
      </c>
      <c r="L161" s="809">
        <v>80.2</v>
      </c>
      <c r="M161" s="809">
        <v>80.099999999999994</v>
      </c>
    </row>
    <row r="162" spans="1:13" ht="14.25" customHeight="1" x14ac:dyDescent="0.3">
      <c r="A162" s="1547"/>
      <c r="B162" s="1547"/>
      <c r="C162" s="810" t="s">
        <v>3445</v>
      </c>
      <c r="D162" s="808" t="s">
        <v>3786</v>
      </c>
      <c r="E162" s="807">
        <v>393740.93</v>
      </c>
      <c r="F162" s="807">
        <v>1159078.99</v>
      </c>
      <c r="G162" s="810" t="s">
        <v>3375</v>
      </c>
      <c r="H162" s="808" t="s">
        <v>3447</v>
      </c>
      <c r="I162" s="808" t="s">
        <v>3445</v>
      </c>
      <c r="J162" s="809">
        <v>84.1</v>
      </c>
      <c r="K162" s="809">
        <v>84.5</v>
      </c>
      <c r="L162" s="809">
        <v>88.4</v>
      </c>
      <c r="M162" s="809">
        <v>87.4</v>
      </c>
    </row>
    <row r="163" spans="1:13" ht="14.25" customHeight="1" x14ac:dyDescent="0.3">
      <c r="A163" s="1559"/>
      <c r="B163" s="1559"/>
      <c r="C163" s="827" t="s">
        <v>3387</v>
      </c>
      <c r="D163" s="828" t="s">
        <v>3787</v>
      </c>
      <c r="E163" s="829">
        <v>367653.27</v>
      </c>
      <c r="F163" s="829">
        <v>1181807.9099999999</v>
      </c>
      <c r="G163" s="827" t="s">
        <v>3375</v>
      </c>
      <c r="H163" s="828" t="s">
        <v>3443</v>
      </c>
      <c r="I163" s="828" t="s">
        <v>3449</v>
      </c>
      <c r="J163" s="830">
        <v>89.4</v>
      </c>
      <c r="K163" s="830">
        <v>79.7</v>
      </c>
      <c r="L163" s="830">
        <v>78.099999999999994</v>
      </c>
      <c r="M163" s="830">
        <v>83.9</v>
      </c>
    </row>
    <row r="164" spans="1:13" ht="14.25" customHeight="1" x14ac:dyDescent="0.3">
      <c r="A164" s="13"/>
      <c r="B164" s="1552" t="s">
        <v>3788</v>
      </c>
      <c r="C164" s="1552"/>
      <c r="D164" s="1552"/>
      <c r="E164" s="1552"/>
      <c r="F164" s="1552"/>
      <c r="G164" s="1552"/>
      <c r="H164" s="1552"/>
      <c r="I164" s="1552"/>
      <c r="J164" s="1552"/>
      <c r="K164" s="1552"/>
      <c r="L164" s="1552"/>
      <c r="M164" s="1552"/>
    </row>
    <row r="165" spans="1:13" ht="14.25" customHeight="1" x14ac:dyDescent="0.3">
      <c r="A165" s="13"/>
      <c r="B165" s="768"/>
      <c r="C165" s="1553" t="s">
        <v>104</v>
      </c>
      <c r="D165" s="1553" t="s">
        <v>105</v>
      </c>
      <c r="E165" s="1555" t="s">
        <v>106</v>
      </c>
      <c r="F165" s="1555"/>
      <c r="G165" s="1555"/>
      <c r="H165" s="1555"/>
      <c r="I165" s="1555"/>
      <c r="J165" s="1555" t="s">
        <v>109</v>
      </c>
      <c r="K165" s="1555"/>
      <c r="L165" s="1555"/>
      <c r="M165" s="1555"/>
    </row>
    <row r="166" spans="1:13" ht="14.25" customHeight="1" x14ac:dyDescent="0.3">
      <c r="A166" s="749"/>
      <c r="B166" s="1556" t="s">
        <v>113</v>
      </c>
      <c r="C166" s="1553"/>
      <c r="D166" s="1553"/>
      <c r="E166" s="739" t="s">
        <v>114</v>
      </c>
      <c r="F166" s="739" t="s">
        <v>115</v>
      </c>
      <c r="G166" s="1558" t="s">
        <v>39</v>
      </c>
      <c r="H166" s="1558" t="s">
        <v>64</v>
      </c>
      <c r="I166" s="1558" t="s">
        <v>116</v>
      </c>
      <c r="J166" s="739" t="s">
        <v>125</v>
      </c>
      <c r="K166" s="739" t="s">
        <v>125</v>
      </c>
      <c r="L166" s="739" t="s">
        <v>126</v>
      </c>
      <c r="M166" s="739" t="s">
        <v>125</v>
      </c>
    </row>
    <row r="167" spans="1:13" ht="14.25" customHeight="1" x14ac:dyDescent="0.3">
      <c r="A167" s="13"/>
      <c r="B167" s="1557"/>
      <c r="C167" s="1554"/>
      <c r="D167" s="1554"/>
      <c r="E167" s="739" t="s">
        <v>134</v>
      </c>
      <c r="F167" s="739" t="s">
        <v>134</v>
      </c>
      <c r="G167" s="1554"/>
      <c r="H167" s="1554"/>
      <c r="I167" s="1554"/>
      <c r="J167" s="741" t="s">
        <v>3790</v>
      </c>
      <c r="K167" s="741" t="s">
        <v>3791</v>
      </c>
      <c r="L167" s="741" t="s">
        <v>3792</v>
      </c>
      <c r="M167" s="741" t="s">
        <v>3793</v>
      </c>
    </row>
    <row r="168" spans="1:13" ht="14.25" customHeight="1" x14ac:dyDescent="0.3">
      <c r="A168" s="1540" t="s">
        <v>3794</v>
      </c>
      <c r="B168" s="1542" t="s">
        <v>3795</v>
      </c>
      <c r="C168" s="821" t="s">
        <v>3796</v>
      </c>
      <c r="D168" s="802" t="s">
        <v>3797</v>
      </c>
      <c r="E168" s="802">
        <v>459889</v>
      </c>
      <c r="F168" s="802">
        <v>1204407</v>
      </c>
      <c r="G168" s="802" t="s">
        <v>36</v>
      </c>
      <c r="H168" s="802" t="s">
        <v>1630</v>
      </c>
      <c r="I168" s="802" t="s">
        <v>3798</v>
      </c>
      <c r="J168" s="803">
        <v>59.7</v>
      </c>
      <c r="K168" s="803">
        <v>49.2</v>
      </c>
      <c r="L168" s="803">
        <v>58.9</v>
      </c>
      <c r="M168" s="803">
        <v>70</v>
      </c>
    </row>
    <row r="169" spans="1:13" ht="14.25" customHeight="1" x14ac:dyDescent="0.3">
      <c r="A169" s="1540"/>
      <c r="B169" s="1543"/>
      <c r="C169" s="821" t="s">
        <v>3795</v>
      </c>
      <c r="D169" s="802" t="s">
        <v>3801</v>
      </c>
      <c r="E169" s="802">
        <v>439806</v>
      </c>
      <c r="F169" s="802">
        <v>1181286</v>
      </c>
      <c r="G169" s="802" t="s">
        <v>36</v>
      </c>
      <c r="H169" s="802" t="s">
        <v>1630</v>
      </c>
      <c r="I169" s="802" t="s">
        <v>3795</v>
      </c>
      <c r="J169" s="803">
        <v>82.3</v>
      </c>
      <c r="K169" s="803">
        <v>80.3</v>
      </c>
      <c r="L169" s="803">
        <v>72.099999999999994</v>
      </c>
      <c r="M169" s="803">
        <v>72.900000000000006</v>
      </c>
    </row>
    <row r="170" spans="1:13" ht="14.25" customHeight="1" x14ac:dyDescent="0.3">
      <c r="A170" s="1540"/>
      <c r="B170" s="1543"/>
      <c r="C170" s="821" t="s">
        <v>3795</v>
      </c>
      <c r="D170" s="802" t="s">
        <v>3802</v>
      </c>
      <c r="E170" s="802">
        <v>440761</v>
      </c>
      <c r="F170" s="802">
        <v>1196191</v>
      </c>
      <c r="G170" s="802" t="s">
        <v>36</v>
      </c>
      <c r="H170" s="802" t="s">
        <v>1630</v>
      </c>
      <c r="I170" s="802" t="s">
        <v>3795</v>
      </c>
      <c r="J170" s="803">
        <v>51.1</v>
      </c>
      <c r="K170" s="803">
        <v>60.9</v>
      </c>
      <c r="L170" s="803">
        <v>74.900000000000006</v>
      </c>
      <c r="M170" s="803">
        <v>82.4</v>
      </c>
    </row>
    <row r="171" spans="1:13" ht="14.25" customHeight="1" x14ac:dyDescent="0.3">
      <c r="A171" s="1540"/>
      <c r="B171" s="1543"/>
      <c r="C171" s="821" t="s">
        <v>3795</v>
      </c>
      <c r="D171" s="802" t="s">
        <v>3803</v>
      </c>
      <c r="E171" s="802">
        <v>447414</v>
      </c>
      <c r="F171" s="802">
        <v>1208498</v>
      </c>
      <c r="G171" s="802" t="s">
        <v>36</v>
      </c>
      <c r="H171" s="802" t="s">
        <v>1688</v>
      </c>
      <c r="I171" s="802" t="s">
        <v>1688</v>
      </c>
      <c r="J171" s="803">
        <v>42.7</v>
      </c>
      <c r="K171" s="803">
        <v>69.099999999999994</v>
      </c>
      <c r="L171" s="803">
        <v>55.6</v>
      </c>
      <c r="M171" s="803">
        <v>74.900000000000006</v>
      </c>
    </row>
    <row r="172" spans="1:13" ht="14.25" customHeight="1" x14ac:dyDescent="0.3">
      <c r="A172" s="1540"/>
      <c r="B172" s="1543"/>
      <c r="C172" s="821" t="s">
        <v>3804</v>
      </c>
      <c r="D172" s="802" t="s">
        <v>3805</v>
      </c>
      <c r="E172" s="802">
        <v>424939</v>
      </c>
      <c r="F172" s="802">
        <v>1219769</v>
      </c>
      <c r="G172" s="802" t="s">
        <v>36</v>
      </c>
      <c r="H172" s="802" t="s">
        <v>1688</v>
      </c>
      <c r="I172" s="802" t="s">
        <v>1688</v>
      </c>
      <c r="J172" s="803">
        <v>19.399999999999999</v>
      </c>
      <c r="K172" s="803">
        <v>18.899999999999999</v>
      </c>
      <c r="L172" s="803">
        <v>20.2</v>
      </c>
      <c r="M172" s="803">
        <v>34.4</v>
      </c>
    </row>
    <row r="173" spans="1:13" ht="14.25" customHeight="1" x14ac:dyDescent="0.3">
      <c r="A173" s="1540"/>
      <c r="B173" s="1543"/>
      <c r="C173" s="821" t="s">
        <v>3807</v>
      </c>
      <c r="D173" s="802" t="s">
        <v>3808</v>
      </c>
      <c r="E173" s="802">
        <v>437136</v>
      </c>
      <c r="F173" s="802">
        <v>1219338</v>
      </c>
      <c r="G173" s="802" t="s">
        <v>36</v>
      </c>
      <c r="H173" s="802" t="s">
        <v>1688</v>
      </c>
      <c r="I173" s="802" t="s">
        <v>1688</v>
      </c>
      <c r="J173" s="803">
        <v>39.200000000000003</v>
      </c>
      <c r="K173" s="803">
        <v>39.200000000000003</v>
      </c>
      <c r="L173" s="803">
        <v>43.2</v>
      </c>
      <c r="M173" s="803">
        <v>30.5</v>
      </c>
    </row>
    <row r="174" spans="1:13" ht="14.25" customHeight="1" x14ac:dyDescent="0.3">
      <c r="A174" s="1540"/>
      <c r="B174" s="1544" t="s">
        <v>1605</v>
      </c>
      <c r="C174" s="831" t="s">
        <v>3809</v>
      </c>
      <c r="D174" s="832" t="s">
        <v>3810</v>
      </c>
      <c r="E174" s="833">
        <v>396005</v>
      </c>
      <c r="F174" s="834">
        <v>1182789</v>
      </c>
      <c r="G174" s="834" t="s">
        <v>36</v>
      </c>
      <c r="H174" s="834" t="s">
        <v>3811</v>
      </c>
      <c r="I174" s="834" t="s">
        <v>3812</v>
      </c>
      <c r="J174" s="691">
        <v>94.1</v>
      </c>
      <c r="K174" s="835">
        <v>93.5</v>
      </c>
      <c r="L174" s="835">
        <v>102</v>
      </c>
      <c r="M174" s="835">
        <v>99</v>
      </c>
    </row>
    <row r="175" spans="1:13" ht="14.25" customHeight="1" x14ac:dyDescent="0.3">
      <c r="A175" s="1540"/>
      <c r="B175" s="1545"/>
      <c r="C175" s="831" t="s">
        <v>3815</v>
      </c>
      <c r="D175" s="832" t="s">
        <v>3816</v>
      </c>
      <c r="E175" s="833">
        <v>396513</v>
      </c>
      <c r="F175" s="833">
        <v>1185236</v>
      </c>
      <c r="G175" s="834" t="s">
        <v>36</v>
      </c>
      <c r="H175" s="834" t="s">
        <v>3811</v>
      </c>
      <c r="I175" s="834" t="s">
        <v>3812</v>
      </c>
      <c r="J175" s="691">
        <v>98.1</v>
      </c>
      <c r="K175" s="835">
        <v>100</v>
      </c>
      <c r="L175" s="835">
        <v>102</v>
      </c>
      <c r="M175" s="835">
        <v>101</v>
      </c>
    </row>
    <row r="176" spans="1:13" ht="14.25" customHeight="1" x14ac:dyDescent="0.3">
      <c r="A176" s="1540"/>
      <c r="B176" s="1545"/>
      <c r="C176" s="831" t="s">
        <v>3817</v>
      </c>
      <c r="D176" s="832" t="s">
        <v>3818</v>
      </c>
      <c r="E176" s="833">
        <v>406466</v>
      </c>
      <c r="F176" s="833">
        <v>1195288</v>
      </c>
      <c r="G176" s="834" t="s">
        <v>36</v>
      </c>
      <c r="H176" s="834" t="s">
        <v>1688</v>
      </c>
      <c r="I176" s="834" t="s">
        <v>3819</v>
      </c>
      <c r="J176" s="691">
        <v>83.5</v>
      </c>
      <c r="K176" s="835">
        <v>66.099999999999994</v>
      </c>
      <c r="L176" s="835">
        <v>64</v>
      </c>
      <c r="M176" s="835">
        <v>2.9</v>
      </c>
    </row>
    <row r="177" spans="1:13" ht="14.25" customHeight="1" x14ac:dyDescent="0.3">
      <c r="A177" s="1540"/>
      <c r="B177" s="1545"/>
      <c r="C177" s="831" t="s">
        <v>1605</v>
      </c>
      <c r="D177" s="832" t="s">
        <v>3820</v>
      </c>
      <c r="E177" s="833">
        <v>419081</v>
      </c>
      <c r="F177" s="833">
        <v>1213800</v>
      </c>
      <c r="G177" s="834" t="s">
        <v>36</v>
      </c>
      <c r="H177" s="834" t="s">
        <v>1688</v>
      </c>
      <c r="I177" s="834" t="s">
        <v>3819</v>
      </c>
      <c r="J177" s="691">
        <v>85</v>
      </c>
      <c r="K177" s="835">
        <v>82.7</v>
      </c>
      <c r="L177" s="835">
        <v>87.8</v>
      </c>
      <c r="M177" s="835">
        <v>81.2</v>
      </c>
    </row>
    <row r="178" spans="1:13" ht="14.25" customHeight="1" x14ac:dyDescent="0.3">
      <c r="A178" s="1540"/>
      <c r="B178" s="1545"/>
      <c r="C178" s="831" t="s">
        <v>3821</v>
      </c>
      <c r="D178" s="832" t="s">
        <v>3822</v>
      </c>
      <c r="E178" s="833">
        <v>424116</v>
      </c>
      <c r="F178" s="833">
        <v>1198841</v>
      </c>
      <c r="G178" s="834" t="s">
        <v>36</v>
      </c>
      <c r="H178" s="834" t="s">
        <v>1688</v>
      </c>
      <c r="I178" s="834" t="s">
        <v>3819</v>
      </c>
      <c r="J178" s="691">
        <v>78.7</v>
      </c>
      <c r="K178" s="835">
        <v>73.8</v>
      </c>
      <c r="L178" s="835">
        <v>93.7</v>
      </c>
      <c r="M178" s="835">
        <v>64.7</v>
      </c>
    </row>
    <row r="179" spans="1:13" ht="14.25" customHeight="1" x14ac:dyDescent="0.3">
      <c r="A179" s="1540"/>
      <c r="B179" s="1546" t="s">
        <v>1630</v>
      </c>
      <c r="C179" s="823" t="s">
        <v>3823</v>
      </c>
      <c r="D179" s="824" t="s">
        <v>3824</v>
      </c>
      <c r="E179" s="824">
        <v>445595</v>
      </c>
      <c r="F179" s="824">
        <v>1150072</v>
      </c>
      <c r="G179" s="824" t="s">
        <v>36</v>
      </c>
      <c r="H179" s="824" t="s">
        <v>1630</v>
      </c>
      <c r="I179" s="824" t="s">
        <v>3825</v>
      </c>
      <c r="J179" s="826">
        <v>86.4</v>
      </c>
      <c r="K179" s="826">
        <v>80.400000000000006</v>
      </c>
      <c r="L179" s="826">
        <v>93.5</v>
      </c>
      <c r="M179" s="826">
        <v>96.4</v>
      </c>
    </row>
    <row r="180" spans="1:13" ht="14.25" customHeight="1" x14ac:dyDescent="0.3">
      <c r="A180" s="1540"/>
      <c r="B180" s="1547"/>
      <c r="C180" s="823" t="s">
        <v>1630</v>
      </c>
      <c r="D180" s="824" t="s">
        <v>3826</v>
      </c>
      <c r="E180" s="824">
        <v>448391</v>
      </c>
      <c r="F180" s="824">
        <v>1154099</v>
      </c>
      <c r="G180" s="824" t="s">
        <v>36</v>
      </c>
      <c r="H180" s="824" t="s">
        <v>1630</v>
      </c>
      <c r="I180" s="824" t="s">
        <v>3825</v>
      </c>
      <c r="J180" s="826">
        <v>90.4</v>
      </c>
      <c r="K180" s="826">
        <v>78.400000000000006</v>
      </c>
      <c r="L180" s="826">
        <v>87</v>
      </c>
      <c r="M180" s="826">
        <v>86.6</v>
      </c>
    </row>
    <row r="181" spans="1:13" ht="14.25" customHeight="1" x14ac:dyDescent="0.3">
      <c r="A181" s="1540"/>
      <c r="B181" s="1547"/>
      <c r="C181" s="823" t="s">
        <v>1630</v>
      </c>
      <c r="D181" s="824" t="s">
        <v>3827</v>
      </c>
      <c r="E181" s="824">
        <v>447360</v>
      </c>
      <c r="F181" s="824">
        <v>1164091</v>
      </c>
      <c r="G181" s="824" t="s">
        <v>36</v>
      </c>
      <c r="H181" s="824" t="s">
        <v>1630</v>
      </c>
      <c r="I181" s="824" t="s">
        <v>3798</v>
      </c>
      <c r="J181" s="826">
        <v>87.4</v>
      </c>
      <c r="K181" s="826">
        <v>91.4</v>
      </c>
      <c r="L181" s="826">
        <v>97.2</v>
      </c>
      <c r="M181" s="826">
        <v>82.6</v>
      </c>
    </row>
    <row r="182" spans="1:13" ht="14.25" customHeight="1" x14ac:dyDescent="0.3">
      <c r="A182" s="1540"/>
      <c r="B182" s="1547"/>
      <c r="C182" s="823" t="s">
        <v>1630</v>
      </c>
      <c r="D182" s="824" t="s">
        <v>3828</v>
      </c>
      <c r="E182" s="824">
        <v>446170</v>
      </c>
      <c r="F182" s="824">
        <v>1167233</v>
      </c>
      <c r="G182" s="824" t="s">
        <v>36</v>
      </c>
      <c r="H182" s="824" t="s">
        <v>1630</v>
      </c>
      <c r="I182" s="824" t="s">
        <v>3795</v>
      </c>
      <c r="J182" s="826">
        <v>89.6</v>
      </c>
      <c r="K182" s="826">
        <v>95.3</v>
      </c>
      <c r="L182" s="826">
        <v>94.7</v>
      </c>
      <c r="M182" s="826">
        <v>83.4</v>
      </c>
    </row>
    <row r="183" spans="1:13" ht="14.25" customHeight="1" x14ac:dyDescent="0.3">
      <c r="A183" s="1540"/>
      <c r="B183" s="1547"/>
      <c r="C183" s="823" t="s">
        <v>1630</v>
      </c>
      <c r="D183" s="824" t="s">
        <v>3829</v>
      </c>
      <c r="E183" s="824">
        <v>472597</v>
      </c>
      <c r="F183" s="824">
        <v>1178771</v>
      </c>
      <c r="G183" s="824" t="s">
        <v>36</v>
      </c>
      <c r="H183" s="824" t="s">
        <v>1630</v>
      </c>
      <c r="I183" s="824" t="s">
        <v>3830</v>
      </c>
      <c r="J183" s="826">
        <v>90.4</v>
      </c>
      <c r="K183" s="826">
        <v>97.4</v>
      </c>
      <c r="L183" s="826">
        <v>93.3</v>
      </c>
      <c r="M183" s="826">
        <v>95.1</v>
      </c>
    </row>
    <row r="184" spans="1:13" ht="14.25" customHeight="1" x14ac:dyDescent="0.3">
      <c r="A184" s="1540"/>
      <c r="B184" s="1547"/>
      <c r="C184" s="823" t="s">
        <v>1630</v>
      </c>
      <c r="D184" s="824" t="s">
        <v>3831</v>
      </c>
      <c r="E184" s="824">
        <v>478588</v>
      </c>
      <c r="F184" s="824">
        <v>1192460</v>
      </c>
      <c r="G184" s="824" t="s">
        <v>36</v>
      </c>
      <c r="H184" s="824" t="s">
        <v>1630</v>
      </c>
      <c r="I184" s="824" t="s">
        <v>3830</v>
      </c>
      <c r="J184" s="826">
        <v>91.4</v>
      </c>
      <c r="K184" s="826">
        <v>97.7</v>
      </c>
      <c r="L184" s="826">
        <v>93.2</v>
      </c>
      <c r="M184" s="826">
        <v>90.6</v>
      </c>
    </row>
    <row r="185" spans="1:13" ht="14.25" customHeight="1" x14ac:dyDescent="0.3">
      <c r="A185" s="1540"/>
      <c r="B185" s="1548" t="s">
        <v>1634</v>
      </c>
      <c r="C185" s="831" t="s">
        <v>3832</v>
      </c>
      <c r="D185" s="832" t="s">
        <v>3833</v>
      </c>
      <c r="E185" s="836">
        <v>482052</v>
      </c>
      <c r="F185" s="836">
        <v>1128601</v>
      </c>
      <c r="G185" s="836" t="s">
        <v>37</v>
      </c>
      <c r="H185" s="836" t="s">
        <v>37</v>
      </c>
      <c r="I185" s="836" t="s">
        <v>3834</v>
      </c>
      <c r="J185" s="691">
        <v>111</v>
      </c>
      <c r="K185" s="837">
        <v>8.49</v>
      </c>
      <c r="L185" s="837">
        <v>104</v>
      </c>
      <c r="M185" s="837">
        <v>97.3</v>
      </c>
    </row>
    <row r="186" spans="1:13" ht="14.25" customHeight="1" x14ac:dyDescent="0.3">
      <c r="A186" s="1540"/>
      <c r="B186" s="1545"/>
      <c r="C186" s="831" t="s">
        <v>3835</v>
      </c>
      <c r="D186" s="832" t="s">
        <v>3836</v>
      </c>
      <c r="E186" s="836">
        <v>479928</v>
      </c>
      <c r="F186" s="836">
        <v>1135348</v>
      </c>
      <c r="G186" s="836" t="s">
        <v>37</v>
      </c>
      <c r="H186" s="836" t="s">
        <v>37</v>
      </c>
      <c r="I186" s="836" t="s">
        <v>3834</v>
      </c>
      <c r="J186" s="691">
        <v>104</v>
      </c>
      <c r="K186" s="837">
        <v>8.57</v>
      </c>
      <c r="L186" s="837">
        <v>104</v>
      </c>
      <c r="M186" s="837">
        <v>96.6</v>
      </c>
    </row>
    <row r="187" spans="1:13" ht="14.25" customHeight="1" x14ac:dyDescent="0.3">
      <c r="A187" s="1540"/>
      <c r="B187" s="1545"/>
      <c r="C187" s="831" t="s">
        <v>1686</v>
      </c>
      <c r="D187" s="832" t="s">
        <v>3837</v>
      </c>
      <c r="E187" s="836">
        <v>499537</v>
      </c>
      <c r="F187" s="836">
        <v>1153320</v>
      </c>
      <c r="G187" s="836" t="s">
        <v>37</v>
      </c>
      <c r="H187" s="836" t="s">
        <v>1634</v>
      </c>
      <c r="I187" s="836" t="s">
        <v>1686</v>
      </c>
      <c r="J187" s="691">
        <v>103</v>
      </c>
      <c r="K187" s="837">
        <v>8.0500000000000007</v>
      </c>
      <c r="L187" s="837">
        <v>110</v>
      </c>
      <c r="M187" s="837">
        <v>100</v>
      </c>
    </row>
    <row r="188" spans="1:13" ht="14.25" customHeight="1" x14ac:dyDescent="0.3">
      <c r="A188" s="1540"/>
      <c r="B188" s="1545"/>
      <c r="C188" s="831" t="s">
        <v>1634</v>
      </c>
      <c r="D188" s="832" t="s">
        <v>3838</v>
      </c>
      <c r="E188" s="833">
        <v>498841</v>
      </c>
      <c r="F188" s="833">
        <v>1155364</v>
      </c>
      <c r="G188" s="836" t="s">
        <v>37</v>
      </c>
      <c r="H188" s="836" t="s">
        <v>1634</v>
      </c>
      <c r="I188" s="836" t="s">
        <v>1686</v>
      </c>
      <c r="J188" s="691">
        <v>102</v>
      </c>
      <c r="K188" s="837">
        <v>7.97</v>
      </c>
      <c r="L188" s="837">
        <v>9.6999999999999993</v>
      </c>
      <c r="M188" s="837">
        <v>98.4</v>
      </c>
    </row>
    <row r="189" spans="1:13" ht="14.25" customHeight="1" x14ac:dyDescent="0.3">
      <c r="A189" s="1540"/>
      <c r="B189" s="1545"/>
      <c r="C189" s="831" t="s">
        <v>1634</v>
      </c>
      <c r="D189" s="832" t="s">
        <v>3839</v>
      </c>
      <c r="E189" s="833">
        <v>499819</v>
      </c>
      <c r="F189" s="833">
        <v>1173656</v>
      </c>
      <c r="G189" s="836" t="s">
        <v>37</v>
      </c>
      <c r="H189" s="836" t="s">
        <v>1634</v>
      </c>
      <c r="I189" s="836" t="s">
        <v>1686</v>
      </c>
      <c r="J189" s="691">
        <v>99.1</v>
      </c>
      <c r="K189" s="837">
        <v>7.47</v>
      </c>
      <c r="L189" s="837">
        <v>96.1</v>
      </c>
      <c r="M189" s="837">
        <v>100</v>
      </c>
    </row>
    <row r="190" spans="1:13" ht="14.25" customHeight="1" x14ac:dyDescent="0.3">
      <c r="A190" s="1540"/>
      <c r="B190" s="1545"/>
      <c r="C190" s="831" t="s">
        <v>1632</v>
      </c>
      <c r="D190" s="832" t="s">
        <v>3840</v>
      </c>
      <c r="E190" s="838">
        <v>493786</v>
      </c>
      <c r="F190" s="838">
        <v>1173389</v>
      </c>
      <c r="G190" s="836" t="s">
        <v>37</v>
      </c>
      <c r="H190" s="836" t="s">
        <v>1634</v>
      </c>
      <c r="I190" s="836" t="s">
        <v>1686</v>
      </c>
      <c r="J190" s="691">
        <v>90.6</v>
      </c>
      <c r="K190" s="837">
        <v>7.02</v>
      </c>
      <c r="L190" s="837">
        <v>96.1</v>
      </c>
      <c r="M190" s="837">
        <v>102</v>
      </c>
    </row>
    <row r="191" spans="1:13" ht="14.25" customHeight="1" x14ac:dyDescent="0.3">
      <c r="A191" s="1540"/>
      <c r="B191" s="1549" t="s">
        <v>3841</v>
      </c>
      <c r="C191" s="810" t="s">
        <v>3841</v>
      </c>
      <c r="D191" s="808" t="s">
        <v>3842</v>
      </c>
      <c r="E191" s="808">
        <v>482592</v>
      </c>
      <c r="F191" s="808">
        <v>1175164</v>
      </c>
      <c r="G191" s="808" t="s">
        <v>37</v>
      </c>
      <c r="H191" s="808" t="s">
        <v>1634</v>
      </c>
      <c r="I191" s="808" t="s">
        <v>3841</v>
      </c>
      <c r="J191" s="809">
        <v>70.5</v>
      </c>
      <c r="K191" s="809">
        <v>78.400000000000006</v>
      </c>
      <c r="L191" s="809">
        <v>74.7</v>
      </c>
      <c r="M191" s="809">
        <v>68.3</v>
      </c>
    </row>
    <row r="192" spans="1:13" ht="14.25" customHeight="1" x14ac:dyDescent="0.3">
      <c r="A192" s="1540"/>
      <c r="B192" s="1547"/>
      <c r="C192" s="810" t="s">
        <v>3841</v>
      </c>
      <c r="D192" s="808" t="s">
        <v>3843</v>
      </c>
      <c r="E192" s="808">
        <v>489977</v>
      </c>
      <c r="F192" s="808">
        <v>1190025</v>
      </c>
      <c r="G192" s="808" t="s">
        <v>37</v>
      </c>
      <c r="H192" s="808" t="s">
        <v>1634</v>
      </c>
      <c r="I192" s="808" t="s">
        <v>3841</v>
      </c>
      <c r="J192" s="809">
        <v>20.7</v>
      </c>
      <c r="K192" s="809">
        <v>41.5</v>
      </c>
      <c r="L192" s="809">
        <v>42</v>
      </c>
      <c r="M192" s="809">
        <v>42.4</v>
      </c>
    </row>
    <row r="193" spans="1:13" ht="14.25" customHeight="1" x14ac:dyDescent="0.3">
      <c r="A193" s="1540"/>
      <c r="B193" s="1550" t="s">
        <v>3329</v>
      </c>
      <c r="C193" s="839" t="s">
        <v>1633</v>
      </c>
      <c r="D193" s="840" t="s">
        <v>3844</v>
      </c>
      <c r="E193" s="840">
        <v>505845</v>
      </c>
      <c r="F193" s="840">
        <v>1121951</v>
      </c>
      <c r="G193" s="840" t="s">
        <v>1676</v>
      </c>
      <c r="H193" s="840" t="s">
        <v>3845</v>
      </c>
      <c r="I193" s="840" t="s">
        <v>3445</v>
      </c>
      <c r="J193" s="841">
        <v>87.4</v>
      </c>
      <c r="K193" s="841">
        <v>103</v>
      </c>
      <c r="L193" s="841">
        <v>87</v>
      </c>
      <c r="M193" s="841">
        <v>89.6</v>
      </c>
    </row>
    <row r="194" spans="1:13" ht="14.25" customHeight="1" x14ac:dyDescent="0.3">
      <c r="A194" s="1540"/>
      <c r="B194" s="1550"/>
      <c r="C194" s="839" t="s">
        <v>3846</v>
      </c>
      <c r="D194" s="840" t="s">
        <v>3847</v>
      </c>
      <c r="E194" s="840">
        <v>521342</v>
      </c>
      <c r="F194" s="840">
        <v>1123861</v>
      </c>
      <c r="G194" s="840" t="s">
        <v>3294</v>
      </c>
      <c r="H194" s="840" t="s">
        <v>3359</v>
      </c>
      <c r="I194" s="840" t="s">
        <v>3360</v>
      </c>
      <c r="J194" s="841">
        <v>77.599999999999994</v>
      </c>
      <c r="K194" s="841">
        <v>104.7</v>
      </c>
      <c r="L194" s="841">
        <v>98.8</v>
      </c>
      <c r="M194" s="841">
        <v>98.4</v>
      </c>
    </row>
    <row r="195" spans="1:13" ht="14.25" customHeight="1" x14ac:dyDescent="0.3">
      <c r="A195" s="1540"/>
      <c r="B195" s="1550"/>
      <c r="C195" s="839" t="s">
        <v>1633</v>
      </c>
      <c r="D195" s="840" t="s">
        <v>3848</v>
      </c>
      <c r="E195" s="840">
        <v>501187</v>
      </c>
      <c r="F195" s="840">
        <v>1156754</v>
      </c>
      <c r="G195" s="840" t="s">
        <v>37</v>
      </c>
      <c r="H195" s="840" t="s">
        <v>1634</v>
      </c>
      <c r="I195" s="840" t="s">
        <v>1686</v>
      </c>
      <c r="J195" s="841">
        <v>87.3</v>
      </c>
      <c r="K195" s="841">
        <v>97.2</v>
      </c>
      <c r="L195" s="841">
        <v>84.3</v>
      </c>
      <c r="M195" s="841">
        <v>85.5</v>
      </c>
    </row>
    <row r="196" spans="1:13" ht="14.25" customHeight="1" x14ac:dyDescent="0.3">
      <c r="A196" s="1540"/>
      <c r="B196" s="1550"/>
      <c r="C196" s="839" t="s">
        <v>3329</v>
      </c>
      <c r="D196" s="840" t="s">
        <v>3849</v>
      </c>
      <c r="E196" s="840">
        <v>515850</v>
      </c>
      <c r="F196" s="840">
        <v>1145812</v>
      </c>
      <c r="G196" s="840" t="s">
        <v>37</v>
      </c>
      <c r="H196" s="840" t="s">
        <v>1634</v>
      </c>
      <c r="I196" s="840" t="s">
        <v>3850</v>
      </c>
      <c r="J196" s="841">
        <v>95.4</v>
      </c>
      <c r="K196" s="841">
        <v>98.8</v>
      </c>
      <c r="L196" s="841">
        <v>88.6</v>
      </c>
      <c r="M196" s="841">
        <v>96.7</v>
      </c>
    </row>
    <row r="197" spans="1:13" ht="14.25" customHeight="1" x14ac:dyDescent="0.3">
      <c r="A197" s="1541"/>
      <c r="B197" s="1551"/>
      <c r="C197" s="842" t="s">
        <v>1633</v>
      </c>
      <c r="D197" s="843" t="s">
        <v>3851</v>
      </c>
      <c r="E197" s="843">
        <v>511157</v>
      </c>
      <c r="F197" s="843">
        <v>1147119</v>
      </c>
      <c r="G197" s="843" t="s">
        <v>3294</v>
      </c>
      <c r="H197" s="843" t="s">
        <v>3359</v>
      </c>
      <c r="I197" s="843" t="s">
        <v>3852</v>
      </c>
      <c r="J197" s="844">
        <v>96.4</v>
      </c>
      <c r="K197" s="844">
        <v>99.4</v>
      </c>
      <c r="L197" s="844">
        <v>98</v>
      </c>
      <c r="M197" s="844">
        <v>99.6</v>
      </c>
    </row>
    <row r="198" spans="1:13" s="1227" customFormat="1" ht="14.25" customHeight="1" x14ac:dyDescent="0.3">
      <c r="A198" s="13"/>
      <c r="B198" s="1552" t="s">
        <v>4267</v>
      </c>
      <c r="C198" s="1552"/>
      <c r="D198" s="1552"/>
      <c r="E198" s="1552"/>
      <c r="F198" s="1552"/>
      <c r="G198" s="1552"/>
      <c r="H198" s="1552"/>
      <c r="I198" s="1552"/>
      <c r="J198" s="1552"/>
      <c r="K198" s="1552"/>
      <c r="L198" s="1552"/>
      <c r="M198" s="1552"/>
    </row>
    <row r="199" spans="1:13" s="1227" customFormat="1" ht="14.25" customHeight="1" x14ac:dyDescent="0.3">
      <c r="A199" s="13"/>
      <c r="B199" s="768"/>
      <c r="C199" s="1553" t="s">
        <v>104</v>
      </c>
      <c r="D199" s="1553" t="s">
        <v>105</v>
      </c>
      <c r="E199" s="1555" t="s">
        <v>106</v>
      </c>
      <c r="F199" s="1555"/>
      <c r="G199" s="1555"/>
      <c r="H199" s="1555"/>
      <c r="I199" s="1555"/>
      <c r="J199" s="1555" t="s">
        <v>4413</v>
      </c>
      <c r="K199" s="1555"/>
      <c r="L199" s="1555"/>
      <c r="M199" s="1555"/>
    </row>
    <row r="200" spans="1:13" s="1227" customFormat="1" ht="14.25" customHeight="1" x14ac:dyDescent="0.3">
      <c r="A200" s="749"/>
      <c r="B200" s="1556" t="s">
        <v>113</v>
      </c>
      <c r="C200" s="1553"/>
      <c r="D200" s="1553"/>
      <c r="E200" s="1202" t="s">
        <v>114</v>
      </c>
      <c r="F200" s="1202" t="s">
        <v>115</v>
      </c>
      <c r="G200" s="1558" t="s">
        <v>39</v>
      </c>
      <c r="H200" s="1558" t="s">
        <v>64</v>
      </c>
      <c r="I200" s="1558" t="s">
        <v>116</v>
      </c>
      <c r="J200" s="1202" t="s">
        <v>125</v>
      </c>
      <c r="K200" s="1202" t="s">
        <v>125</v>
      </c>
      <c r="L200" s="1202" t="s">
        <v>126</v>
      </c>
      <c r="M200" s="1202" t="s">
        <v>125</v>
      </c>
    </row>
    <row r="201" spans="1:13" s="1227" customFormat="1" ht="14.25" customHeight="1" x14ac:dyDescent="0.3">
      <c r="A201" s="13"/>
      <c r="B201" s="1557"/>
      <c r="C201" s="1554"/>
      <c r="D201" s="1554"/>
      <c r="E201" s="1202" t="s">
        <v>134</v>
      </c>
      <c r="F201" s="1202" t="s">
        <v>134</v>
      </c>
      <c r="G201" s="1554"/>
      <c r="H201" s="1554"/>
      <c r="I201" s="1554"/>
      <c r="J201" s="1200" t="s">
        <v>4268</v>
      </c>
      <c r="K201" s="1200" t="s">
        <v>4269</v>
      </c>
      <c r="L201" s="1200" t="s">
        <v>4270</v>
      </c>
      <c r="M201" s="1200" t="s">
        <v>4271</v>
      </c>
    </row>
    <row r="202" spans="1:13" s="1227" customFormat="1" ht="14.25" customHeight="1" x14ac:dyDescent="0.3">
      <c r="A202" s="1604" t="s">
        <v>4272</v>
      </c>
      <c r="B202" s="1574" t="s">
        <v>4273</v>
      </c>
      <c r="C202" s="1210" t="s">
        <v>4274</v>
      </c>
      <c r="D202" s="1210" t="s">
        <v>4275</v>
      </c>
      <c r="E202" s="1211">
        <v>540780</v>
      </c>
      <c r="F202" s="1211">
        <v>963406</v>
      </c>
      <c r="G202" s="1210" t="s">
        <v>38</v>
      </c>
      <c r="H202" s="1210" t="s">
        <v>66</v>
      </c>
      <c r="I202" s="1210" t="s">
        <v>4276</v>
      </c>
      <c r="J202" s="1211">
        <v>7.23</v>
      </c>
      <c r="K202" s="1211">
        <v>7.38</v>
      </c>
      <c r="L202" s="1211">
        <v>7.21</v>
      </c>
      <c r="M202" s="1211">
        <v>7.6</v>
      </c>
    </row>
    <row r="203" spans="1:13" s="1227" customFormat="1" ht="14.25" customHeight="1" x14ac:dyDescent="0.3">
      <c r="A203" s="1604"/>
      <c r="B203" s="1575"/>
      <c r="C203" s="1210" t="s">
        <v>4277</v>
      </c>
      <c r="D203" s="1210" t="s">
        <v>4278</v>
      </c>
      <c r="E203" s="1211">
        <v>540031</v>
      </c>
      <c r="F203" s="1211">
        <v>963224</v>
      </c>
      <c r="G203" s="1210" t="s">
        <v>38</v>
      </c>
      <c r="H203" s="1210" t="s">
        <v>66</v>
      </c>
      <c r="I203" s="1210" t="s">
        <v>4276</v>
      </c>
      <c r="J203" s="1211">
        <v>7.18</v>
      </c>
      <c r="K203" s="1211">
        <v>7.54</v>
      </c>
      <c r="L203" s="1211">
        <v>7.11</v>
      </c>
      <c r="M203" s="1211">
        <v>7.84</v>
      </c>
    </row>
    <row r="204" spans="1:13" s="1227" customFormat="1" ht="14.25" customHeight="1" x14ac:dyDescent="0.3">
      <c r="A204" s="1604"/>
      <c r="B204" s="1575"/>
      <c r="C204" s="1210" t="s">
        <v>4279</v>
      </c>
      <c r="D204" s="1210" t="s">
        <v>4280</v>
      </c>
      <c r="E204" s="1211">
        <v>537199</v>
      </c>
      <c r="F204" s="1211">
        <v>960976</v>
      </c>
      <c r="G204" s="1210" t="s">
        <v>38</v>
      </c>
      <c r="H204" s="1210" t="s">
        <v>66</v>
      </c>
      <c r="I204" s="1210" t="s">
        <v>4276</v>
      </c>
      <c r="J204" s="1211">
        <v>7.01</v>
      </c>
      <c r="K204" s="1211">
        <v>7.48</v>
      </c>
      <c r="L204" s="1211">
        <v>6.81</v>
      </c>
      <c r="M204" s="1211">
        <v>7.73</v>
      </c>
    </row>
    <row r="205" spans="1:13" s="1227" customFormat="1" ht="14.25" customHeight="1" x14ac:dyDescent="0.3">
      <c r="A205" s="1604"/>
      <c r="B205" s="1575"/>
      <c r="C205" s="1210" t="s">
        <v>4281</v>
      </c>
      <c r="D205" s="1210" t="s">
        <v>4282</v>
      </c>
      <c r="E205" s="1211">
        <v>556454</v>
      </c>
      <c r="F205" s="1211">
        <v>952686</v>
      </c>
      <c r="G205" s="1210" t="s">
        <v>38</v>
      </c>
      <c r="H205" s="1210" t="s">
        <v>4283</v>
      </c>
      <c r="I205" s="1210" t="s">
        <v>4284</v>
      </c>
      <c r="J205" s="1211">
        <v>6.62</v>
      </c>
      <c r="K205" s="1211">
        <v>7.33</v>
      </c>
      <c r="L205" s="1211">
        <v>6.81</v>
      </c>
      <c r="M205" s="1211">
        <v>7.25</v>
      </c>
    </row>
    <row r="206" spans="1:13" s="1227" customFormat="1" ht="14.25" customHeight="1" x14ac:dyDescent="0.3">
      <c r="A206" s="1604"/>
      <c r="B206" s="1575"/>
      <c r="C206" s="1210" t="s">
        <v>4281</v>
      </c>
      <c r="D206" s="1210" t="s">
        <v>4285</v>
      </c>
      <c r="E206" s="1211">
        <v>557699</v>
      </c>
      <c r="F206" s="1211">
        <v>960827</v>
      </c>
      <c r="G206" s="1210" t="s">
        <v>38</v>
      </c>
      <c r="H206" s="1210" t="s">
        <v>4283</v>
      </c>
      <c r="I206" s="1210" t="s">
        <v>4284</v>
      </c>
      <c r="J206" s="1211">
        <v>6.83</v>
      </c>
      <c r="K206" s="1211">
        <v>7.31</v>
      </c>
      <c r="L206" s="1211">
        <v>7.3</v>
      </c>
      <c r="M206" s="1211">
        <v>7.92</v>
      </c>
    </row>
    <row r="207" spans="1:13" s="1227" customFormat="1" ht="14.25" customHeight="1" x14ac:dyDescent="0.3">
      <c r="A207" s="1604"/>
      <c r="B207" s="1575"/>
      <c r="C207" s="1210" t="s">
        <v>4286</v>
      </c>
      <c r="D207" s="1210" t="s">
        <v>4287</v>
      </c>
      <c r="E207" s="1211">
        <v>565955</v>
      </c>
      <c r="F207" s="1211">
        <v>942456</v>
      </c>
      <c r="G207" s="1210" t="s">
        <v>38</v>
      </c>
      <c r="H207" s="1210" t="s">
        <v>4283</v>
      </c>
      <c r="I207" s="1210" t="s">
        <v>4284</v>
      </c>
      <c r="J207" s="1211">
        <v>7.58</v>
      </c>
      <c r="K207" s="1211">
        <v>7.44</v>
      </c>
      <c r="L207" s="1211">
        <v>7.32</v>
      </c>
      <c r="M207" s="1211">
        <v>7.97</v>
      </c>
    </row>
    <row r="208" spans="1:13" s="1227" customFormat="1" ht="14.25" customHeight="1" x14ac:dyDescent="0.3">
      <c r="A208" s="1604"/>
      <c r="B208" s="1575"/>
      <c r="C208" s="1210" t="s">
        <v>4286</v>
      </c>
      <c r="D208" s="1210" t="s">
        <v>4288</v>
      </c>
      <c r="E208" s="1211">
        <v>573396</v>
      </c>
      <c r="F208" s="1211">
        <v>945256</v>
      </c>
      <c r="G208" s="1210" t="s">
        <v>38</v>
      </c>
      <c r="H208" s="1210" t="s">
        <v>4283</v>
      </c>
      <c r="I208" s="1210" t="s">
        <v>4284</v>
      </c>
      <c r="J208" s="1211">
        <v>6.28</v>
      </c>
      <c r="K208" s="1211">
        <v>6.67</v>
      </c>
      <c r="L208" s="1211">
        <v>6.31</v>
      </c>
      <c r="M208" s="1211">
        <v>7.62</v>
      </c>
    </row>
    <row r="209" spans="1:13" s="1227" customFormat="1" ht="14.25" customHeight="1" x14ac:dyDescent="0.3">
      <c r="A209" s="1604"/>
      <c r="B209" s="1575"/>
      <c r="C209" s="1210" t="s">
        <v>4289</v>
      </c>
      <c r="D209" s="1210" t="s">
        <v>4290</v>
      </c>
      <c r="E209" s="1211">
        <v>576705</v>
      </c>
      <c r="F209" s="1211">
        <v>943931</v>
      </c>
      <c r="G209" s="1210" t="s">
        <v>38</v>
      </c>
      <c r="H209" s="1210" t="s">
        <v>4283</v>
      </c>
      <c r="I209" s="1210" t="s">
        <v>4284</v>
      </c>
      <c r="J209" s="1211">
        <v>3.61</v>
      </c>
      <c r="K209" s="1211">
        <v>2.48</v>
      </c>
      <c r="L209" s="1211">
        <v>3.01</v>
      </c>
      <c r="M209" s="1211">
        <v>3.69</v>
      </c>
    </row>
    <row r="210" spans="1:13" s="1227" customFormat="1" ht="14.25" customHeight="1" x14ac:dyDescent="0.3">
      <c r="A210" s="1604"/>
      <c r="B210" s="1575"/>
      <c r="C210" s="1210" t="s">
        <v>4291</v>
      </c>
      <c r="D210" s="1210" t="s">
        <v>4292</v>
      </c>
      <c r="E210" s="1211">
        <v>561638.5</v>
      </c>
      <c r="F210" s="1211">
        <v>978793.43</v>
      </c>
      <c r="G210" s="1210" t="s">
        <v>38</v>
      </c>
      <c r="H210" s="1210" t="s">
        <v>66</v>
      </c>
      <c r="I210" s="1210" t="s">
        <v>4276</v>
      </c>
      <c r="J210" s="1211"/>
      <c r="K210" s="1211"/>
      <c r="L210" s="1211"/>
      <c r="M210" s="1211"/>
    </row>
    <row r="211" spans="1:13" s="1227" customFormat="1" ht="14.25" customHeight="1" x14ac:dyDescent="0.3">
      <c r="A211" s="1604"/>
      <c r="B211" s="1575"/>
      <c r="C211" s="1210" t="s">
        <v>4291</v>
      </c>
      <c r="D211" s="1210" t="s">
        <v>4293</v>
      </c>
      <c r="E211" s="1211">
        <v>574425.84</v>
      </c>
      <c r="F211" s="1211">
        <v>973585.82</v>
      </c>
      <c r="G211" s="1210" t="s">
        <v>38</v>
      </c>
      <c r="H211" s="1210" t="s">
        <v>66</v>
      </c>
      <c r="I211" s="1210" t="s">
        <v>4276</v>
      </c>
      <c r="J211" s="1211"/>
      <c r="K211" s="1211"/>
      <c r="L211" s="1211"/>
      <c r="M211" s="1211"/>
    </row>
    <row r="212" spans="1:13" s="1227" customFormat="1" ht="14.25" customHeight="1" x14ac:dyDescent="0.3">
      <c r="A212" s="1604"/>
      <c r="B212" s="1576" t="s">
        <v>4216</v>
      </c>
      <c r="C212" s="1212" t="s">
        <v>4294</v>
      </c>
      <c r="D212" s="1213" t="s">
        <v>4295</v>
      </c>
      <c r="E212" s="1213">
        <v>583319.21</v>
      </c>
      <c r="F212" s="1214">
        <v>970837.56</v>
      </c>
      <c r="G212" s="1213" t="s">
        <v>38</v>
      </c>
      <c r="H212" s="1213" t="s">
        <v>66</v>
      </c>
      <c r="I212" s="1213" t="s">
        <v>4294</v>
      </c>
      <c r="J212" s="1214"/>
      <c r="K212" s="1214"/>
      <c r="L212" s="1214"/>
      <c r="M212" s="1214"/>
    </row>
    <row r="213" spans="1:13" s="1227" customFormat="1" ht="14.25" customHeight="1" x14ac:dyDescent="0.3">
      <c r="A213" s="1604"/>
      <c r="B213" s="1576"/>
      <c r="C213" s="1212" t="s">
        <v>4294</v>
      </c>
      <c r="D213" s="1213" t="s">
        <v>4296</v>
      </c>
      <c r="E213" s="1213">
        <v>603913.51</v>
      </c>
      <c r="F213" s="1214">
        <v>958332.51</v>
      </c>
      <c r="G213" s="1213" t="s">
        <v>38</v>
      </c>
      <c r="H213" s="1213" t="s">
        <v>66</v>
      </c>
      <c r="I213" s="1213" t="s">
        <v>4294</v>
      </c>
      <c r="J213" s="1214"/>
      <c r="K213" s="1214"/>
      <c r="L213" s="1214"/>
      <c r="M213" s="1214"/>
    </row>
    <row r="214" spans="1:13" s="1227" customFormat="1" ht="14.25" customHeight="1" x14ac:dyDescent="0.3">
      <c r="A214" s="1604"/>
      <c r="B214" s="1576"/>
      <c r="C214" s="1212" t="s">
        <v>4297</v>
      </c>
      <c r="D214" s="1213" t="s">
        <v>4298</v>
      </c>
      <c r="E214" s="1213">
        <v>593881.96</v>
      </c>
      <c r="F214" s="1214">
        <v>958299.35</v>
      </c>
      <c r="G214" s="1213" t="s">
        <v>38</v>
      </c>
      <c r="H214" s="1213" t="s">
        <v>4283</v>
      </c>
      <c r="I214" s="1213" t="s">
        <v>4283</v>
      </c>
      <c r="J214" s="1214"/>
      <c r="K214" s="1214"/>
      <c r="L214" s="1214"/>
      <c r="M214" s="1214"/>
    </row>
    <row r="215" spans="1:13" s="1227" customFormat="1" ht="14.25" customHeight="1" x14ac:dyDescent="0.3">
      <c r="A215" s="1604"/>
      <c r="B215" s="1576"/>
      <c r="C215" s="1212" t="s">
        <v>4299</v>
      </c>
      <c r="D215" s="1213" t="s">
        <v>4300</v>
      </c>
      <c r="E215" s="1213">
        <v>602048.97</v>
      </c>
      <c r="F215" s="1214">
        <v>956133</v>
      </c>
      <c r="G215" s="1213" t="s">
        <v>38</v>
      </c>
      <c r="H215" s="1213" t="s">
        <v>4283</v>
      </c>
      <c r="I215" s="1213" t="s">
        <v>4283</v>
      </c>
      <c r="J215" s="1214"/>
      <c r="K215" s="1214"/>
      <c r="L215" s="1214"/>
      <c r="M215" s="1214"/>
    </row>
    <row r="216" spans="1:13" s="1227" customFormat="1" ht="14.25" customHeight="1" x14ac:dyDescent="0.3">
      <c r="A216" s="1604"/>
      <c r="B216" s="1576"/>
      <c r="C216" s="1212" t="s">
        <v>4301</v>
      </c>
      <c r="D216" s="1213" t="s">
        <v>4302</v>
      </c>
      <c r="E216" s="1213">
        <v>616296.19999999995</v>
      </c>
      <c r="F216" s="1214">
        <v>955585.48</v>
      </c>
      <c r="G216" s="1213" t="s">
        <v>38</v>
      </c>
      <c r="H216" s="1213" t="s">
        <v>4301</v>
      </c>
      <c r="I216" s="1213" t="s">
        <v>4303</v>
      </c>
      <c r="J216" s="1214"/>
      <c r="K216" s="1214"/>
      <c r="L216" s="1214"/>
      <c r="M216" s="1214"/>
    </row>
    <row r="217" spans="1:13" s="1227" customFormat="1" ht="14.25" customHeight="1" x14ac:dyDescent="0.3">
      <c r="A217" s="1604"/>
      <c r="B217" s="1576"/>
      <c r="C217" s="1212" t="s">
        <v>4304</v>
      </c>
      <c r="D217" s="1213" t="s">
        <v>4305</v>
      </c>
      <c r="E217" s="1213">
        <v>620864.78</v>
      </c>
      <c r="F217" s="1214">
        <v>951524.78</v>
      </c>
      <c r="G217" s="1213" t="s">
        <v>38</v>
      </c>
      <c r="H217" s="1213" t="s">
        <v>4301</v>
      </c>
      <c r="I217" s="1213" t="s">
        <v>4306</v>
      </c>
      <c r="J217" s="1214"/>
      <c r="K217" s="1214"/>
      <c r="L217" s="1214"/>
      <c r="M217" s="1214"/>
    </row>
    <row r="218" spans="1:13" s="1227" customFormat="1" ht="14.25" customHeight="1" x14ac:dyDescent="0.3">
      <c r="A218" s="1604"/>
      <c r="B218" s="1577" t="s">
        <v>1612</v>
      </c>
      <c r="C218" s="1215" t="s">
        <v>4307</v>
      </c>
      <c r="D218" s="1215" t="s">
        <v>4308</v>
      </c>
      <c r="E218" s="1216">
        <v>532996</v>
      </c>
      <c r="F218" s="1216">
        <v>1041620</v>
      </c>
      <c r="G218" s="1215" t="s">
        <v>35</v>
      </c>
      <c r="H218" s="1215" t="s">
        <v>209</v>
      </c>
      <c r="I218" s="1215" t="s">
        <v>4309</v>
      </c>
      <c r="J218" s="1220">
        <v>7.91</v>
      </c>
      <c r="K218" s="1220">
        <v>8.43</v>
      </c>
      <c r="L218" s="1220">
        <v>9.23</v>
      </c>
      <c r="M218" s="1220">
        <v>8.7200000000000006</v>
      </c>
    </row>
    <row r="219" spans="1:13" s="1227" customFormat="1" ht="14.25" customHeight="1" x14ac:dyDescent="0.3">
      <c r="A219" s="1604"/>
      <c r="B219" s="1577"/>
      <c r="C219" s="1215" t="s">
        <v>4310</v>
      </c>
      <c r="D219" s="1215" t="s">
        <v>4311</v>
      </c>
      <c r="E219" s="1216">
        <v>530449</v>
      </c>
      <c r="F219" s="1216">
        <v>1034120</v>
      </c>
      <c r="G219" s="1215" t="s">
        <v>35</v>
      </c>
      <c r="H219" s="1215" t="s">
        <v>209</v>
      </c>
      <c r="I219" s="1215" t="s">
        <v>4312</v>
      </c>
      <c r="J219" s="1220">
        <v>7.74</v>
      </c>
      <c r="K219" s="1220">
        <v>8.2200000000000006</v>
      </c>
      <c r="L219" s="1220">
        <v>8.44</v>
      </c>
      <c r="M219" s="1220">
        <v>8.35</v>
      </c>
    </row>
    <row r="220" spans="1:13" s="1227" customFormat="1" ht="14.25" customHeight="1" x14ac:dyDescent="0.3">
      <c r="A220" s="1604"/>
      <c r="B220" s="1577"/>
      <c r="C220" s="1215" t="s">
        <v>4313</v>
      </c>
      <c r="D220" s="1215" t="s">
        <v>4314</v>
      </c>
      <c r="E220" s="1216">
        <v>530356</v>
      </c>
      <c r="F220" s="1216">
        <v>1031640</v>
      </c>
      <c r="G220" s="1215" t="s">
        <v>35</v>
      </c>
      <c r="H220" s="1215" t="s">
        <v>209</v>
      </c>
      <c r="I220" s="1215" t="s">
        <v>4312</v>
      </c>
      <c r="J220" s="1220">
        <v>7.94</v>
      </c>
      <c r="K220" s="1220">
        <v>8.09</v>
      </c>
      <c r="L220" s="1220">
        <v>9.08</v>
      </c>
      <c r="M220" s="1220">
        <v>7.97</v>
      </c>
    </row>
    <row r="221" spans="1:13" s="1227" customFormat="1" ht="14.25" customHeight="1" x14ac:dyDescent="0.3">
      <c r="A221" s="1604"/>
      <c r="B221" s="1577"/>
      <c r="C221" s="1215" t="s">
        <v>4315</v>
      </c>
      <c r="D221" s="1215" t="s">
        <v>4316</v>
      </c>
      <c r="E221" s="1216">
        <v>540450</v>
      </c>
      <c r="F221" s="1216">
        <v>1024550</v>
      </c>
      <c r="G221" s="1215" t="s">
        <v>35</v>
      </c>
      <c r="H221" s="1215" t="s">
        <v>209</v>
      </c>
      <c r="I221" s="1215" t="s">
        <v>4312</v>
      </c>
      <c r="J221" s="1220">
        <v>8.2899999999999991</v>
      </c>
      <c r="K221" s="1220">
        <v>8.67</v>
      </c>
      <c r="L221" s="1220">
        <v>8.52</v>
      </c>
      <c r="M221" s="1220">
        <v>8.51</v>
      </c>
    </row>
    <row r="222" spans="1:13" s="1227" customFormat="1" ht="14.25" customHeight="1" x14ac:dyDescent="0.3">
      <c r="A222" s="1604"/>
      <c r="B222" s="1577"/>
      <c r="C222" s="1215" t="s">
        <v>4317</v>
      </c>
      <c r="D222" s="1215" t="s">
        <v>4318</v>
      </c>
      <c r="E222" s="1216">
        <v>560402</v>
      </c>
      <c r="F222" s="1216">
        <v>1018153</v>
      </c>
      <c r="G222" s="1215" t="s">
        <v>38</v>
      </c>
      <c r="H222" s="1215" t="s">
        <v>4319</v>
      </c>
      <c r="I222" s="1215" t="s">
        <v>4317</v>
      </c>
      <c r="J222" s="1220">
        <v>8.2100000000000009</v>
      </c>
      <c r="K222" s="1220">
        <v>8.4499999999999993</v>
      </c>
      <c r="L222" s="1220">
        <v>8.14</v>
      </c>
      <c r="M222" s="1220">
        <v>8.4700000000000006</v>
      </c>
    </row>
    <row r="223" spans="1:13" s="1227" customFormat="1" ht="14.25" customHeight="1" x14ac:dyDescent="0.3">
      <c r="A223" s="1604"/>
      <c r="B223" s="1577"/>
      <c r="C223" s="1215" t="s">
        <v>4317</v>
      </c>
      <c r="D223" s="1215" t="s">
        <v>4320</v>
      </c>
      <c r="E223" s="1216">
        <v>563052</v>
      </c>
      <c r="F223" s="1216">
        <v>1014805</v>
      </c>
      <c r="G223" s="1215" t="s">
        <v>38</v>
      </c>
      <c r="H223" s="1215" t="s">
        <v>4319</v>
      </c>
      <c r="I223" s="1215" t="s">
        <v>4317</v>
      </c>
      <c r="J223" s="1220">
        <v>7.91</v>
      </c>
      <c r="K223" s="1220">
        <v>8.5</v>
      </c>
      <c r="L223" s="1220">
        <v>7.53</v>
      </c>
      <c r="M223" s="1220">
        <v>8.32</v>
      </c>
    </row>
    <row r="224" spans="1:13" s="1227" customFormat="1" ht="14.25" customHeight="1" x14ac:dyDescent="0.3">
      <c r="A224" s="1604"/>
      <c r="B224" s="1577"/>
      <c r="C224" s="1215" t="s">
        <v>1613</v>
      </c>
      <c r="D224" s="1215" t="s">
        <v>4321</v>
      </c>
      <c r="E224" s="1216">
        <v>606327</v>
      </c>
      <c r="F224" s="1216">
        <v>984614</v>
      </c>
      <c r="G224" s="1215" t="s">
        <v>38</v>
      </c>
      <c r="H224" s="1215" t="s">
        <v>1613</v>
      </c>
      <c r="I224" s="1215" t="s">
        <v>4322</v>
      </c>
      <c r="J224" s="1220">
        <v>7.87</v>
      </c>
      <c r="K224" s="1220">
        <v>8.16</v>
      </c>
      <c r="L224" s="1220">
        <v>8.5299999999999994</v>
      </c>
      <c r="M224" s="1220">
        <v>8.11</v>
      </c>
    </row>
    <row r="225" spans="1:13" s="1227" customFormat="1" ht="14.25" customHeight="1" x14ac:dyDescent="0.3">
      <c r="A225" s="1604"/>
      <c r="B225" s="1577"/>
      <c r="C225" s="1215" t="s">
        <v>1613</v>
      </c>
      <c r="D225" s="1215" t="s">
        <v>4323</v>
      </c>
      <c r="E225" s="1216">
        <v>589428</v>
      </c>
      <c r="F225" s="1216">
        <v>995105</v>
      </c>
      <c r="G225" s="1215" t="s">
        <v>38</v>
      </c>
      <c r="H225" s="1215" t="s">
        <v>1613</v>
      </c>
      <c r="I225" s="1215" t="s">
        <v>4322</v>
      </c>
      <c r="J225" s="1220">
        <v>8.42</v>
      </c>
      <c r="K225" s="1220">
        <v>8.43</v>
      </c>
      <c r="L225" s="1220">
        <v>8.0399999999999991</v>
      </c>
      <c r="M225" s="1220">
        <v>8.42</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2" t="s">
        <v>3451</v>
      </c>
      <c r="B227" s="1602"/>
      <c r="C227" s="1196" t="s">
        <v>3450</v>
      </c>
    </row>
    <row r="228" spans="1:13" s="1204" customFormat="1" ht="14.25" customHeight="1" x14ac:dyDescent="0.35">
      <c r="A228" s="1603" t="s">
        <v>3452</v>
      </c>
      <c r="B228" s="1603"/>
      <c r="C228" s="1197" t="s">
        <v>1988</v>
      </c>
    </row>
    <row r="229" spans="1:13" s="1204" customFormat="1" ht="14.25" customHeight="1" x14ac:dyDescent="0.35">
      <c r="A229" s="1603" t="s">
        <v>3454</v>
      </c>
      <c r="B229" s="1603"/>
      <c r="C229" s="1197" t="s">
        <v>3453</v>
      </c>
    </row>
    <row r="230" spans="1:13" s="1204" customFormat="1" ht="22.5" customHeight="1" x14ac:dyDescent="0.35">
      <c r="A230" s="1582" t="s">
        <v>3455</v>
      </c>
      <c r="B230" s="1582"/>
      <c r="C230" s="685" t="s">
        <v>3258</v>
      </c>
    </row>
    <row r="231" spans="1:13" ht="14.25" customHeight="1" x14ac:dyDescent="0.3"/>
    <row r="232" spans="1:13" ht="14.25" customHeight="1" x14ac:dyDescent="0.3"/>
    <row r="233" spans="1:13" ht="14.25" customHeight="1" x14ac:dyDescent="0.3"/>
    <row r="234" spans="1:13" ht="14.25" customHeight="1" x14ac:dyDescent="0.3"/>
    <row r="235" spans="1:13" ht="14.25" customHeight="1" x14ac:dyDescent="0.3"/>
    <row r="236" spans="1:13" ht="14.25" customHeight="1" x14ac:dyDescent="0.3"/>
    <row r="237" spans="1:13" ht="14.25" customHeight="1" x14ac:dyDescent="0.3"/>
    <row r="238" spans="1:13" ht="14.25" customHeight="1" x14ac:dyDescent="0.3"/>
    <row r="239" spans="1:13" ht="14.25" customHeight="1" x14ac:dyDescent="0.3"/>
    <row r="240" spans="1:13" ht="14.25" customHeight="1" x14ac:dyDescent="0.3"/>
    <row r="241" ht="14.25" customHeight="1" x14ac:dyDescent="0.3"/>
    <row r="242" ht="14.25" customHeight="1" x14ac:dyDescent="0.3"/>
    <row r="243" ht="14.25" customHeight="1" x14ac:dyDescent="0.3"/>
    <row r="244" ht="14.25" customHeight="1" x14ac:dyDescent="0.3"/>
    <row r="245" ht="14.25" customHeight="1" x14ac:dyDescent="0.3"/>
    <row r="246" ht="14.25" customHeight="1" x14ac:dyDescent="0.3"/>
    <row r="247" ht="14.25" customHeight="1" x14ac:dyDescent="0.3"/>
    <row r="248" ht="14.25" customHeight="1" x14ac:dyDescent="0.3"/>
    <row r="249" ht="14.25" customHeight="1" x14ac:dyDescent="0.3"/>
    <row r="250" ht="14.25" customHeight="1" x14ac:dyDescent="0.3"/>
    <row r="251" ht="14.25" customHeight="1" x14ac:dyDescent="0.3"/>
    <row r="252" ht="14.25" customHeight="1" x14ac:dyDescent="0.3"/>
    <row r="253" ht="14.25" customHeight="1" x14ac:dyDescent="0.3"/>
    <row r="254" ht="14.25" customHeight="1" x14ac:dyDescent="0.3"/>
    <row r="255" ht="14.25" customHeight="1" x14ac:dyDescent="0.3"/>
    <row r="256" ht="14.25" customHeight="1" x14ac:dyDescent="0.3"/>
    <row r="257" ht="14.25" customHeight="1" x14ac:dyDescent="0.3"/>
    <row r="258" ht="14.25" customHeight="1" x14ac:dyDescent="0.3"/>
    <row r="259" ht="14.25" customHeight="1" x14ac:dyDescent="0.3"/>
    <row r="260" ht="14.25" customHeight="1" x14ac:dyDescent="0.3"/>
    <row r="261" ht="14.25" customHeight="1" x14ac:dyDescent="0.3"/>
    <row r="262" ht="14.25" customHeight="1" x14ac:dyDescent="0.3"/>
    <row r="263" ht="14.25" customHeight="1" x14ac:dyDescent="0.3"/>
    <row r="264" ht="14.25" customHeight="1" x14ac:dyDescent="0.3"/>
    <row r="265" ht="14.25" customHeight="1" x14ac:dyDescent="0.3"/>
    <row r="266" ht="14.25" customHeight="1" x14ac:dyDescent="0.3"/>
    <row r="267" ht="14.25" customHeight="1" x14ac:dyDescent="0.3"/>
    <row r="268" ht="14.25" customHeight="1" x14ac:dyDescent="0.3"/>
    <row r="269" ht="14.25" customHeight="1" x14ac:dyDescent="0.3"/>
    <row r="270" ht="14.25" customHeight="1" x14ac:dyDescent="0.3"/>
    <row r="271" ht="14.25" customHeight="1" x14ac:dyDescent="0.3"/>
    <row r="272" ht="14.25" customHeight="1" x14ac:dyDescent="0.3"/>
    <row r="273" ht="14.25" customHeight="1" x14ac:dyDescent="0.3"/>
    <row r="274" ht="14.25" customHeight="1" x14ac:dyDescent="0.3"/>
    <row r="275" ht="14.25" customHeight="1" x14ac:dyDescent="0.3"/>
    <row r="276" ht="14.25" customHeight="1" x14ac:dyDescent="0.3"/>
    <row r="277" ht="14.25" customHeight="1" x14ac:dyDescent="0.3"/>
    <row r="278" ht="14.25" customHeight="1" x14ac:dyDescent="0.3"/>
    <row r="279" ht="14.25" customHeight="1" x14ac:dyDescent="0.3"/>
    <row r="280" ht="14.25" customHeight="1" x14ac:dyDescent="0.3"/>
    <row r="281" ht="14.25" customHeight="1" x14ac:dyDescent="0.3"/>
    <row r="282" ht="14.25" customHeight="1" x14ac:dyDescent="0.3"/>
    <row r="283" ht="14.25" customHeight="1" x14ac:dyDescent="0.3"/>
    <row r="284" ht="14.25" customHeight="1" x14ac:dyDescent="0.3"/>
    <row r="285" ht="14.25" customHeight="1" x14ac:dyDescent="0.3"/>
    <row r="286" ht="14.25" customHeight="1" x14ac:dyDescent="0.3"/>
    <row r="287" ht="14.25" customHeight="1" x14ac:dyDescent="0.3"/>
    <row r="288" ht="14.25" customHeight="1" x14ac:dyDescent="0.3"/>
    <row r="289" ht="14.25" customHeight="1" x14ac:dyDescent="0.3"/>
    <row r="290" ht="14.25" customHeight="1" x14ac:dyDescent="0.3"/>
    <row r="291" ht="14.25" customHeight="1" x14ac:dyDescent="0.3"/>
    <row r="292" ht="14.25" customHeight="1" x14ac:dyDescent="0.3"/>
    <row r="293" ht="14.25" customHeight="1" x14ac:dyDescent="0.3"/>
    <row r="294" ht="14.25" customHeight="1" x14ac:dyDescent="0.3"/>
    <row r="295" ht="14.25" customHeight="1" x14ac:dyDescent="0.3"/>
    <row r="296" ht="14.25" customHeight="1" x14ac:dyDescent="0.3"/>
    <row r="297" ht="14.25" customHeight="1" x14ac:dyDescent="0.3"/>
    <row r="298" ht="14.25" customHeight="1" x14ac:dyDescent="0.3"/>
    <row r="299" ht="14.25" customHeight="1" x14ac:dyDescent="0.3"/>
    <row r="300" ht="14.25" customHeight="1" x14ac:dyDescent="0.3"/>
    <row r="301" ht="14.25" customHeight="1" x14ac:dyDescent="0.3"/>
    <row r="302" ht="14.25" customHeight="1" x14ac:dyDescent="0.3"/>
    <row r="303" ht="14.25" customHeight="1" x14ac:dyDescent="0.3"/>
    <row r="304" ht="14.25" customHeight="1" x14ac:dyDescent="0.3"/>
    <row r="305" ht="14.25" customHeight="1" x14ac:dyDescent="0.3"/>
    <row r="306" ht="14.25" customHeight="1" x14ac:dyDescent="0.3"/>
    <row r="307" ht="14.25" customHeight="1" x14ac:dyDescent="0.3"/>
    <row r="308" ht="14.25" customHeight="1" x14ac:dyDescent="0.3"/>
    <row r="309" ht="14.25" customHeight="1" x14ac:dyDescent="0.3"/>
    <row r="310" ht="14.25" customHeight="1" x14ac:dyDescent="0.3"/>
    <row r="311" ht="14.25" customHeight="1" x14ac:dyDescent="0.3"/>
    <row r="312" ht="14.25" customHeight="1" x14ac:dyDescent="0.3"/>
    <row r="313" ht="14.25" customHeight="1" x14ac:dyDescent="0.3"/>
    <row r="314" ht="14.25" customHeight="1" x14ac:dyDescent="0.3"/>
    <row r="315" ht="14.25" customHeight="1" x14ac:dyDescent="0.3"/>
    <row r="316" ht="14.25" customHeight="1" x14ac:dyDescent="0.3"/>
    <row r="317" ht="14.25" customHeight="1" x14ac:dyDescent="0.3"/>
    <row r="318" ht="14.25" customHeight="1" x14ac:dyDescent="0.3"/>
    <row r="319" ht="14.25" customHeight="1" x14ac:dyDescent="0.3"/>
    <row r="320" ht="14.25" customHeight="1" x14ac:dyDescent="0.3"/>
    <row r="321" ht="14.25" customHeight="1" x14ac:dyDescent="0.3"/>
    <row r="322" ht="14.25" customHeight="1" x14ac:dyDescent="0.3"/>
    <row r="323" ht="14.25" customHeight="1" x14ac:dyDescent="0.3"/>
    <row r="324" ht="14.25" customHeight="1" x14ac:dyDescent="0.3"/>
    <row r="325" ht="14.25" customHeight="1" x14ac:dyDescent="0.3"/>
    <row r="326" ht="14.25" customHeight="1" x14ac:dyDescent="0.3"/>
    <row r="327" ht="14.25" customHeight="1" x14ac:dyDescent="0.3"/>
    <row r="328" ht="14.25" customHeight="1" x14ac:dyDescent="0.3"/>
    <row r="329" ht="14.25" customHeight="1" x14ac:dyDescent="0.3"/>
    <row r="330" ht="14.25" customHeight="1" x14ac:dyDescent="0.3"/>
    <row r="331" ht="14.25" customHeight="1" x14ac:dyDescent="0.3"/>
    <row r="332" ht="14.25" customHeight="1" x14ac:dyDescent="0.3"/>
    <row r="333" ht="14.25" customHeight="1" x14ac:dyDescent="0.3"/>
    <row r="334" ht="14.25" customHeight="1" x14ac:dyDescent="0.3"/>
    <row r="335" ht="14.25" customHeight="1" x14ac:dyDescent="0.3"/>
    <row r="336" ht="14.25" customHeight="1" x14ac:dyDescent="0.3"/>
    <row r="337" ht="14.25" customHeight="1" x14ac:dyDescent="0.3"/>
    <row r="338" ht="14.25" customHeight="1" x14ac:dyDescent="0.3"/>
    <row r="339" ht="14.25" customHeight="1" x14ac:dyDescent="0.3"/>
    <row r="340" ht="14.25" customHeight="1" x14ac:dyDescent="0.3"/>
    <row r="341" ht="14.25" customHeight="1" x14ac:dyDescent="0.3"/>
    <row r="342" ht="14.25" customHeight="1" x14ac:dyDescent="0.3"/>
    <row r="343" ht="14.25" customHeight="1" x14ac:dyDescent="0.3"/>
    <row r="344" ht="14.25" customHeight="1" x14ac:dyDescent="0.3"/>
    <row r="345" ht="14.25" customHeight="1" x14ac:dyDescent="0.3"/>
    <row r="346" ht="14.25" customHeight="1" x14ac:dyDescent="0.3"/>
    <row r="347" ht="14.25" customHeight="1" x14ac:dyDescent="0.3"/>
    <row r="348" ht="14.25" customHeight="1" x14ac:dyDescent="0.3"/>
    <row r="349" ht="14.25" customHeight="1" x14ac:dyDescent="0.3"/>
    <row r="350" ht="14.25" customHeight="1" x14ac:dyDescent="0.3"/>
    <row r="351" ht="14.25" customHeight="1" x14ac:dyDescent="0.3"/>
    <row r="352" ht="14.25" customHeight="1" x14ac:dyDescent="0.3"/>
    <row r="353" ht="14.25" customHeight="1" x14ac:dyDescent="0.3"/>
    <row r="354" ht="14.25" customHeight="1" x14ac:dyDescent="0.3"/>
    <row r="355" ht="14.25" customHeight="1" x14ac:dyDescent="0.3"/>
    <row r="356" ht="14.25" customHeight="1" x14ac:dyDescent="0.3"/>
    <row r="357" ht="14.25" customHeight="1" x14ac:dyDescent="0.3"/>
    <row r="358" ht="14.25" customHeight="1" x14ac:dyDescent="0.3"/>
    <row r="359" ht="14.25" customHeight="1" x14ac:dyDescent="0.3"/>
    <row r="360" ht="14.25" customHeight="1" x14ac:dyDescent="0.3"/>
    <row r="361" ht="14.25" customHeight="1" x14ac:dyDescent="0.3"/>
    <row r="362" ht="14.25" customHeight="1" x14ac:dyDescent="0.3"/>
    <row r="363" ht="14.25" customHeight="1" x14ac:dyDescent="0.3"/>
    <row r="364" ht="14.25" customHeight="1" x14ac:dyDescent="0.3"/>
    <row r="365" ht="14.25" customHeight="1" x14ac:dyDescent="0.3"/>
    <row r="366" ht="14.25" customHeight="1" x14ac:dyDescent="0.3"/>
    <row r="367" ht="14.25" customHeight="1" x14ac:dyDescent="0.3"/>
    <row r="368" ht="14.25" customHeight="1" x14ac:dyDescent="0.3"/>
    <row r="369" ht="14.25" customHeight="1" x14ac:dyDescent="0.3"/>
    <row r="370" ht="14.25" customHeight="1" x14ac:dyDescent="0.3"/>
    <row r="371" ht="14.25" customHeight="1" x14ac:dyDescent="0.3"/>
    <row r="372" ht="14.25" customHeight="1" x14ac:dyDescent="0.3"/>
    <row r="373" ht="14.25" customHeight="1" x14ac:dyDescent="0.3"/>
    <row r="374" ht="14.25" customHeight="1" x14ac:dyDescent="0.3"/>
    <row r="375" ht="14.25" customHeight="1" x14ac:dyDescent="0.3"/>
    <row r="376" ht="14.25" customHeight="1" x14ac:dyDescent="0.3"/>
    <row r="377" ht="14.25" customHeight="1" x14ac:dyDescent="0.3"/>
    <row r="378" ht="14.25" customHeight="1" x14ac:dyDescent="0.3"/>
    <row r="379" ht="14.25" customHeight="1" x14ac:dyDescent="0.3"/>
    <row r="380" ht="14.25" customHeight="1" x14ac:dyDescent="0.3"/>
    <row r="381" ht="14.25" customHeight="1" x14ac:dyDescent="0.3"/>
    <row r="382" ht="14.25" customHeight="1" x14ac:dyDescent="0.3"/>
    <row r="383" ht="14.25" customHeight="1" x14ac:dyDescent="0.3"/>
    <row r="384" ht="14.25" customHeight="1" x14ac:dyDescent="0.3"/>
    <row r="385" ht="14.25" customHeight="1" x14ac:dyDescent="0.3"/>
    <row r="386" ht="14.25" customHeight="1" x14ac:dyDescent="0.3"/>
    <row r="387" ht="14.25" customHeight="1" x14ac:dyDescent="0.3"/>
    <row r="388" ht="14.25" customHeight="1" x14ac:dyDescent="0.3"/>
    <row r="389" ht="14.25" customHeight="1" x14ac:dyDescent="0.3"/>
    <row r="390" ht="14.25" customHeight="1" x14ac:dyDescent="0.3"/>
    <row r="391" ht="14.25" customHeight="1" x14ac:dyDescent="0.3"/>
    <row r="392" ht="14.25" customHeight="1" x14ac:dyDescent="0.3"/>
    <row r="393" ht="14.25" customHeight="1" x14ac:dyDescent="0.3"/>
    <row r="394" ht="14.25" customHeight="1" x14ac:dyDescent="0.3"/>
    <row r="395" ht="14.25" customHeight="1" x14ac:dyDescent="0.3"/>
    <row r="396" ht="14.25" customHeight="1" x14ac:dyDescent="0.3"/>
    <row r="397" ht="14.25" customHeight="1" x14ac:dyDescent="0.3"/>
    <row r="398" ht="14.25" customHeight="1" x14ac:dyDescent="0.3"/>
    <row r="399" ht="14.25" customHeight="1" x14ac:dyDescent="0.3"/>
    <row r="400" ht="14.25" customHeight="1" x14ac:dyDescent="0.3"/>
    <row r="401" ht="14.25" customHeight="1" x14ac:dyDescent="0.3"/>
    <row r="402" ht="14.25" customHeight="1" x14ac:dyDescent="0.3"/>
    <row r="403" ht="14.25" customHeight="1" x14ac:dyDescent="0.3"/>
    <row r="404" ht="14.25" customHeight="1" x14ac:dyDescent="0.3"/>
    <row r="405" ht="14.25" customHeight="1" x14ac:dyDescent="0.3"/>
    <row r="406" ht="14.25" customHeight="1" x14ac:dyDescent="0.3"/>
    <row r="407" ht="14.25" customHeight="1" x14ac:dyDescent="0.3"/>
    <row r="408" ht="14.25" customHeight="1" x14ac:dyDescent="0.3"/>
    <row r="409" ht="14.25" customHeight="1" x14ac:dyDescent="0.3"/>
    <row r="410" ht="14.25" customHeight="1" x14ac:dyDescent="0.3"/>
    <row r="411" ht="14.25" customHeight="1" x14ac:dyDescent="0.3"/>
    <row r="412" ht="14.25" customHeight="1" x14ac:dyDescent="0.3"/>
    <row r="413" ht="14.25" customHeight="1" x14ac:dyDescent="0.3"/>
    <row r="414" ht="14.25" customHeight="1" x14ac:dyDescent="0.3"/>
    <row r="415" ht="14.25" customHeight="1" x14ac:dyDescent="0.3"/>
    <row r="416" ht="14.25" customHeight="1" x14ac:dyDescent="0.3"/>
    <row r="417" ht="14.25" customHeight="1" x14ac:dyDescent="0.3"/>
    <row r="418" ht="14.25" customHeight="1" x14ac:dyDescent="0.3"/>
    <row r="419" ht="14.25" customHeight="1" x14ac:dyDescent="0.3"/>
    <row r="420" ht="14.25" customHeight="1" x14ac:dyDescent="0.3"/>
    <row r="421" ht="14.25" customHeight="1" x14ac:dyDescent="0.3"/>
    <row r="422" ht="14.25" customHeight="1" x14ac:dyDescent="0.3"/>
    <row r="423" ht="14.25" customHeight="1" x14ac:dyDescent="0.3"/>
    <row r="424" ht="14.25" customHeight="1" x14ac:dyDescent="0.3"/>
    <row r="425" ht="14.25" customHeight="1" x14ac:dyDescent="0.3"/>
    <row r="426" ht="14.25" customHeight="1" x14ac:dyDescent="0.3"/>
    <row r="427" ht="14.25" customHeight="1" x14ac:dyDescent="0.3"/>
    <row r="428" ht="14.25" customHeight="1" x14ac:dyDescent="0.3"/>
    <row r="429" ht="14.25" customHeight="1" x14ac:dyDescent="0.3"/>
    <row r="430" ht="14.25" customHeight="1" x14ac:dyDescent="0.3"/>
    <row r="431" ht="14.25" customHeight="1" x14ac:dyDescent="0.3"/>
    <row r="432" ht="14.25" customHeight="1" x14ac:dyDescent="0.3"/>
    <row r="433" ht="14.25" customHeight="1" x14ac:dyDescent="0.3"/>
    <row r="434" ht="14.25" customHeight="1" x14ac:dyDescent="0.3"/>
    <row r="435" ht="14.25" customHeight="1" x14ac:dyDescent="0.3"/>
    <row r="436" ht="14.25" customHeight="1" x14ac:dyDescent="0.3"/>
    <row r="437" ht="14.25" customHeight="1" x14ac:dyDescent="0.3"/>
    <row r="438" ht="14.25" customHeight="1" x14ac:dyDescent="0.3"/>
    <row r="439" ht="14.25" customHeight="1" x14ac:dyDescent="0.3"/>
    <row r="440" ht="14.25" customHeight="1" x14ac:dyDescent="0.3"/>
    <row r="441" ht="14.25" customHeight="1" x14ac:dyDescent="0.3"/>
    <row r="442" ht="14.25" customHeight="1" x14ac:dyDescent="0.3"/>
    <row r="443" ht="14.25" customHeight="1" x14ac:dyDescent="0.3"/>
    <row r="444" ht="14.25" customHeight="1" x14ac:dyDescent="0.3"/>
    <row r="445" ht="14.25" customHeight="1" x14ac:dyDescent="0.3"/>
    <row r="446" ht="14.25" customHeight="1" x14ac:dyDescent="0.3"/>
    <row r="447" ht="14.25" customHeight="1" x14ac:dyDescent="0.3"/>
    <row r="448" ht="14.25" customHeight="1" x14ac:dyDescent="0.3"/>
    <row r="449" ht="14.25" customHeight="1" x14ac:dyDescent="0.3"/>
    <row r="450" ht="14.25" customHeight="1" x14ac:dyDescent="0.3"/>
    <row r="451" ht="14.25" customHeight="1" x14ac:dyDescent="0.3"/>
    <row r="452" ht="14.25" customHeight="1" x14ac:dyDescent="0.3"/>
    <row r="453" ht="14.25" customHeight="1" x14ac:dyDescent="0.3"/>
    <row r="454" ht="14.25" customHeight="1" x14ac:dyDescent="0.3"/>
    <row r="455" ht="14.25" customHeight="1" x14ac:dyDescent="0.3"/>
    <row r="456" ht="14.25" customHeight="1" x14ac:dyDescent="0.3"/>
    <row r="457" ht="14.25" customHeight="1" x14ac:dyDescent="0.3"/>
    <row r="458" ht="14.25" customHeight="1" x14ac:dyDescent="0.3"/>
    <row r="459" ht="14.25" customHeight="1" x14ac:dyDescent="0.3"/>
    <row r="460" ht="14.25" customHeight="1" x14ac:dyDescent="0.3"/>
    <row r="461" ht="14.25" customHeight="1" x14ac:dyDescent="0.3"/>
    <row r="462" ht="14.25" customHeight="1" x14ac:dyDescent="0.3"/>
    <row r="463" ht="14.25" customHeight="1" x14ac:dyDescent="0.3"/>
    <row r="464" ht="14.25" customHeight="1" x14ac:dyDescent="0.3"/>
    <row r="465" ht="14.25" customHeight="1" x14ac:dyDescent="0.3"/>
    <row r="466" ht="14.25" customHeight="1" x14ac:dyDescent="0.3"/>
    <row r="467" ht="14.25" customHeight="1" x14ac:dyDescent="0.3"/>
    <row r="468" ht="14.25" customHeight="1" x14ac:dyDescent="0.3"/>
    <row r="469" ht="14.25" customHeight="1" x14ac:dyDescent="0.3"/>
    <row r="470" ht="14.25" customHeight="1" x14ac:dyDescent="0.3"/>
    <row r="471" ht="14.25" customHeight="1" x14ac:dyDescent="0.3"/>
    <row r="472" ht="14.25" customHeight="1" x14ac:dyDescent="0.3"/>
    <row r="473" ht="14.25" customHeight="1" x14ac:dyDescent="0.3"/>
    <row r="474" ht="14.25" customHeight="1" x14ac:dyDescent="0.3"/>
    <row r="475" ht="14.25" customHeight="1" x14ac:dyDescent="0.3"/>
    <row r="476" ht="14.25" customHeight="1" x14ac:dyDescent="0.3"/>
    <row r="477" ht="14.25" customHeight="1" x14ac:dyDescent="0.3"/>
    <row r="478" ht="14.25" customHeight="1" x14ac:dyDescent="0.3"/>
    <row r="479" ht="14.25" customHeight="1" x14ac:dyDescent="0.3"/>
    <row r="480" ht="14.25" customHeight="1" x14ac:dyDescent="0.3"/>
    <row r="481" ht="14.25" customHeight="1" x14ac:dyDescent="0.3"/>
    <row r="482" ht="14.25" customHeight="1" x14ac:dyDescent="0.3"/>
    <row r="483" ht="14.25" customHeight="1" x14ac:dyDescent="0.3"/>
    <row r="484" ht="14.25" customHeight="1" x14ac:dyDescent="0.3"/>
    <row r="485" ht="14.25" customHeight="1" x14ac:dyDescent="0.3"/>
    <row r="486" ht="14.25" customHeight="1" x14ac:dyDescent="0.3"/>
    <row r="487" ht="14.25" customHeight="1" x14ac:dyDescent="0.3"/>
    <row r="488" ht="14.25" customHeight="1" x14ac:dyDescent="0.3"/>
    <row r="489" ht="14.25" customHeight="1" x14ac:dyDescent="0.3"/>
    <row r="490" ht="14.25" customHeight="1" x14ac:dyDescent="0.3"/>
    <row r="491" ht="14.25" customHeight="1" x14ac:dyDescent="0.3"/>
    <row r="492" ht="14.25" customHeight="1" x14ac:dyDescent="0.3"/>
    <row r="493" ht="14.25" customHeight="1" x14ac:dyDescent="0.3"/>
    <row r="494" ht="14.25" customHeight="1" x14ac:dyDescent="0.3"/>
    <row r="495" ht="14.25" customHeight="1" x14ac:dyDescent="0.3"/>
    <row r="496" ht="14.25" customHeight="1" x14ac:dyDescent="0.3"/>
    <row r="497" ht="14.25" customHeight="1" x14ac:dyDescent="0.3"/>
    <row r="498" ht="14.25" customHeight="1" x14ac:dyDescent="0.3"/>
    <row r="499" ht="14.25" customHeight="1" x14ac:dyDescent="0.3"/>
    <row r="500" ht="14.25" customHeight="1" x14ac:dyDescent="0.3"/>
    <row r="501" ht="14.25" customHeight="1" x14ac:dyDescent="0.3"/>
    <row r="502" ht="14.25" customHeight="1" x14ac:dyDescent="0.3"/>
    <row r="503" ht="14.25" customHeight="1" x14ac:dyDescent="0.3"/>
    <row r="504" ht="14.25" customHeight="1" x14ac:dyDescent="0.3"/>
    <row r="505" ht="14.25" customHeight="1" x14ac:dyDescent="0.3"/>
    <row r="506" ht="14.25" customHeight="1" x14ac:dyDescent="0.3"/>
    <row r="507" ht="14.25" customHeight="1" x14ac:dyDescent="0.3"/>
    <row r="508" ht="14.25" customHeight="1" x14ac:dyDescent="0.3"/>
    <row r="509" ht="14.25" customHeight="1" x14ac:dyDescent="0.3"/>
    <row r="510" ht="14.25" customHeight="1" x14ac:dyDescent="0.3"/>
    <row r="511" ht="14.25" customHeight="1" x14ac:dyDescent="0.3"/>
    <row r="512" ht="14.25" customHeight="1" x14ac:dyDescent="0.3"/>
    <row r="513" ht="14.25" customHeight="1" x14ac:dyDescent="0.3"/>
    <row r="514" ht="14.25" customHeight="1" x14ac:dyDescent="0.3"/>
    <row r="515" ht="14.25" customHeight="1" x14ac:dyDescent="0.3"/>
    <row r="516" ht="14.25" customHeight="1" x14ac:dyDescent="0.3"/>
    <row r="517" ht="14.25" customHeight="1" x14ac:dyDescent="0.3"/>
    <row r="518" ht="14.25" customHeight="1" x14ac:dyDescent="0.3"/>
    <row r="519" ht="14.25" customHeight="1" x14ac:dyDescent="0.3"/>
    <row r="520" ht="14.25" customHeight="1" x14ac:dyDescent="0.3"/>
    <row r="521" ht="14.25" customHeight="1" x14ac:dyDescent="0.3"/>
    <row r="522" ht="14.25" customHeight="1" x14ac:dyDescent="0.3"/>
    <row r="523" ht="14.25" customHeight="1" x14ac:dyDescent="0.3"/>
    <row r="524" ht="14.25" customHeight="1" x14ac:dyDescent="0.3"/>
    <row r="525" ht="14.25" customHeight="1" x14ac:dyDescent="0.3"/>
    <row r="526" ht="14.25" customHeight="1" x14ac:dyDescent="0.3"/>
    <row r="527" ht="14.25" customHeight="1" x14ac:dyDescent="0.3"/>
    <row r="528" ht="14.25" customHeight="1" x14ac:dyDescent="0.3"/>
    <row r="529" ht="14.25" customHeight="1" x14ac:dyDescent="0.3"/>
    <row r="530" ht="14.25" customHeight="1" x14ac:dyDescent="0.3"/>
    <row r="531" ht="14.25" customHeight="1" x14ac:dyDescent="0.3"/>
    <row r="532" ht="14.25" customHeight="1" x14ac:dyDescent="0.3"/>
    <row r="533" ht="14.25" customHeight="1" x14ac:dyDescent="0.3"/>
    <row r="534" ht="14.25" customHeight="1" x14ac:dyDescent="0.3"/>
    <row r="535" ht="14.25" customHeight="1" x14ac:dyDescent="0.3"/>
    <row r="536" ht="14.25" customHeight="1" x14ac:dyDescent="0.3"/>
    <row r="537" ht="14.25" customHeight="1" x14ac:dyDescent="0.3"/>
    <row r="538" ht="14.25" customHeight="1" x14ac:dyDescent="0.3"/>
    <row r="539" ht="14.25" customHeight="1" x14ac:dyDescent="0.3"/>
    <row r="540" ht="14.25" customHeight="1" x14ac:dyDescent="0.3"/>
    <row r="541" ht="14.25" customHeight="1" x14ac:dyDescent="0.3"/>
    <row r="542" ht="14.25" customHeight="1" x14ac:dyDescent="0.3"/>
    <row r="543" ht="14.25" customHeight="1" x14ac:dyDescent="0.3"/>
    <row r="544" ht="14.25" customHeight="1" x14ac:dyDescent="0.3"/>
    <row r="545" ht="14.25" customHeight="1" x14ac:dyDescent="0.3"/>
    <row r="546" ht="14.25" customHeight="1" x14ac:dyDescent="0.3"/>
    <row r="547" ht="14.25" customHeight="1" x14ac:dyDescent="0.3"/>
    <row r="548" ht="14.25" customHeight="1" x14ac:dyDescent="0.3"/>
    <row r="549" ht="14.25" customHeight="1" x14ac:dyDescent="0.3"/>
    <row r="550" ht="14.25" customHeight="1" x14ac:dyDescent="0.3"/>
    <row r="551" ht="14.25" customHeight="1" x14ac:dyDescent="0.3"/>
    <row r="552" ht="14.25" customHeight="1" x14ac:dyDescent="0.3"/>
    <row r="553" ht="14.25" customHeight="1" x14ac:dyDescent="0.3"/>
    <row r="554" ht="14.25" customHeight="1" x14ac:dyDescent="0.3"/>
    <row r="555" ht="14.25" customHeight="1" x14ac:dyDescent="0.3"/>
    <row r="556" ht="14.25" customHeight="1" x14ac:dyDescent="0.3"/>
    <row r="557" ht="14.25" customHeight="1" x14ac:dyDescent="0.3"/>
    <row r="558" ht="14.25" customHeight="1" x14ac:dyDescent="0.3"/>
    <row r="559" ht="14.25" customHeight="1" x14ac:dyDescent="0.3"/>
    <row r="560" ht="14.25" customHeight="1" x14ac:dyDescent="0.3"/>
    <row r="561" ht="14.25" customHeight="1" x14ac:dyDescent="0.3"/>
    <row r="562" ht="14.25" customHeight="1" x14ac:dyDescent="0.3"/>
    <row r="563" ht="14.25" customHeight="1" x14ac:dyDescent="0.3"/>
    <row r="564" ht="14.25" customHeight="1" x14ac:dyDescent="0.3"/>
    <row r="565" ht="14.25" customHeight="1" x14ac:dyDescent="0.3"/>
    <row r="566" ht="14.25" customHeight="1" x14ac:dyDescent="0.3"/>
    <row r="567" ht="14.25" customHeight="1" x14ac:dyDescent="0.3"/>
    <row r="568" ht="14.25" customHeight="1" x14ac:dyDescent="0.3"/>
    <row r="569" ht="14.25" customHeight="1" x14ac:dyDescent="0.3"/>
    <row r="570" ht="14.25" customHeight="1" x14ac:dyDescent="0.3"/>
    <row r="571" ht="14.25" customHeight="1" x14ac:dyDescent="0.3"/>
    <row r="572" ht="14.25" customHeight="1" x14ac:dyDescent="0.3"/>
    <row r="573" ht="14.25" customHeight="1" x14ac:dyDescent="0.3"/>
    <row r="574" ht="14.25" customHeight="1" x14ac:dyDescent="0.3"/>
    <row r="575" ht="14.25" customHeight="1" x14ac:dyDescent="0.3"/>
    <row r="576" ht="14.25" customHeight="1" x14ac:dyDescent="0.3"/>
    <row r="577" ht="14.25" customHeight="1" x14ac:dyDescent="0.3"/>
    <row r="578" ht="14.25" customHeight="1" x14ac:dyDescent="0.3"/>
    <row r="579" ht="14.25" customHeight="1" x14ac:dyDescent="0.3"/>
    <row r="580" ht="14.25" customHeight="1" x14ac:dyDescent="0.3"/>
    <row r="581" ht="14.25" customHeight="1" x14ac:dyDescent="0.3"/>
    <row r="582" ht="14.25" customHeight="1" x14ac:dyDescent="0.3"/>
    <row r="583" ht="14.25" customHeight="1" x14ac:dyDescent="0.3"/>
    <row r="584" ht="14.25" customHeight="1" x14ac:dyDescent="0.3"/>
    <row r="585" ht="14.25" customHeight="1" x14ac:dyDescent="0.3"/>
    <row r="586" ht="14.25" customHeight="1" x14ac:dyDescent="0.3"/>
    <row r="587" ht="14.25" customHeight="1" x14ac:dyDescent="0.3"/>
    <row r="588" ht="14.25" customHeight="1" x14ac:dyDescent="0.3"/>
    <row r="589" ht="14.25" customHeight="1" x14ac:dyDescent="0.3"/>
    <row r="590" ht="14.25" customHeight="1" x14ac:dyDescent="0.3"/>
    <row r="591" ht="14.25" customHeight="1" x14ac:dyDescent="0.3"/>
    <row r="592" ht="14.25" customHeight="1" x14ac:dyDescent="0.3"/>
    <row r="593" ht="14.25" customHeight="1" x14ac:dyDescent="0.3"/>
    <row r="594" ht="14.25" customHeight="1" x14ac:dyDescent="0.3"/>
    <row r="595" ht="14.25" customHeight="1" x14ac:dyDescent="0.3"/>
    <row r="596" ht="14.25" customHeight="1" x14ac:dyDescent="0.3"/>
    <row r="597" ht="14.25" customHeight="1" x14ac:dyDescent="0.3"/>
    <row r="598" ht="14.25" customHeight="1" x14ac:dyDescent="0.3"/>
    <row r="599" ht="14.25" customHeight="1" x14ac:dyDescent="0.3"/>
    <row r="600" ht="14.25" customHeight="1" x14ac:dyDescent="0.3"/>
    <row r="601" ht="14.25" customHeight="1" x14ac:dyDescent="0.3"/>
    <row r="602" ht="14.25" customHeight="1" x14ac:dyDescent="0.3"/>
    <row r="603" ht="14.25" customHeight="1" x14ac:dyDescent="0.3"/>
    <row r="604" ht="14.25" customHeight="1" x14ac:dyDescent="0.3"/>
    <row r="605" ht="14.25" customHeight="1" x14ac:dyDescent="0.3"/>
    <row r="606" ht="14.25" customHeight="1" x14ac:dyDescent="0.3"/>
    <row r="607" ht="14.25" customHeight="1" x14ac:dyDescent="0.3"/>
    <row r="608" ht="14.25" customHeight="1" x14ac:dyDescent="0.3"/>
    <row r="609" ht="14.25" customHeight="1" x14ac:dyDescent="0.3"/>
    <row r="610" ht="14.25" customHeight="1" x14ac:dyDescent="0.3"/>
    <row r="611" ht="14.25" customHeight="1" x14ac:dyDescent="0.3"/>
    <row r="612" ht="14.25" customHeight="1" x14ac:dyDescent="0.3"/>
    <row r="613" ht="14.25" customHeight="1" x14ac:dyDescent="0.3"/>
    <row r="614" ht="14.25" customHeight="1" x14ac:dyDescent="0.3"/>
    <row r="615" ht="14.25" customHeight="1" x14ac:dyDescent="0.3"/>
    <row r="616" ht="14.25" customHeight="1" x14ac:dyDescent="0.3"/>
    <row r="617" ht="14.25" customHeight="1" x14ac:dyDescent="0.3"/>
    <row r="618" ht="14.25" customHeight="1" x14ac:dyDescent="0.3"/>
    <row r="619" ht="14.25" customHeight="1" x14ac:dyDescent="0.3"/>
    <row r="620" ht="14.25" customHeight="1" x14ac:dyDescent="0.3"/>
    <row r="621" ht="14.25" customHeight="1" x14ac:dyDescent="0.3"/>
    <row r="622" ht="14.25" customHeight="1" x14ac:dyDescent="0.3"/>
    <row r="623" ht="14.25" customHeight="1" x14ac:dyDescent="0.3"/>
    <row r="624" ht="14.25" customHeight="1" x14ac:dyDescent="0.3"/>
    <row r="625" ht="14.25" customHeight="1" x14ac:dyDescent="0.3"/>
    <row r="626" ht="14.25" customHeight="1" x14ac:dyDescent="0.3"/>
    <row r="627" ht="14.25" customHeight="1" x14ac:dyDescent="0.3"/>
    <row r="628" ht="14.25" customHeight="1" x14ac:dyDescent="0.3"/>
    <row r="629" ht="14.25" customHeight="1" x14ac:dyDescent="0.3"/>
    <row r="630" ht="14.25" customHeight="1" x14ac:dyDescent="0.3"/>
    <row r="631" ht="14.25" customHeight="1" x14ac:dyDescent="0.3"/>
    <row r="632" ht="14.25" customHeight="1" x14ac:dyDescent="0.3"/>
    <row r="633" ht="14.25" customHeight="1" x14ac:dyDescent="0.3"/>
    <row r="634" ht="14.25" customHeight="1" x14ac:dyDescent="0.3"/>
    <row r="635" ht="14.25" customHeight="1" x14ac:dyDescent="0.3"/>
    <row r="636" ht="14.25" customHeight="1" x14ac:dyDescent="0.3"/>
    <row r="637" ht="14.25" customHeight="1" x14ac:dyDescent="0.3"/>
    <row r="638" ht="14.25" customHeight="1" x14ac:dyDescent="0.3"/>
    <row r="639" ht="14.25" customHeight="1" x14ac:dyDescent="0.3"/>
    <row r="640" ht="14.25" customHeight="1" x14ac:dyDescent="0.3"/>
    <row r="641" ht="14.25" customHeight="1" x14ac:dyDescent="0.3"/>
    <row r="642" ht="14.25" customHeight="1" x14ac:dyDescent="0.3"/>
    <row r="643" ht="14.25" customHeight="1" x14ac:dyDescent="0.3"/>
    <row r="644" ht="14.25" customHeight="1" x14ac:dyDescent="0.3"/>
    <row r="645" ht="14.25" customHeight="1" x14ac:dyDescent="0.3"/>
    <row r="646" ht="14.25" customHeight="1" x14ac:dyDescent="0.3"/>
    <row r="647" ht="14.25" customHeight="1" x14ac:dyDescent="0.3"/>
    <row r="648" ht="14.25" customHeight="1" x14ac:dyDescent="0.3"/>
    <row r="649" ht="14.25" customHeight="1" x14ac:dyDescent="0.3"/>
    <row r="650" ht="14.25" customHeight="1" x14ac:dyDescent="0.3"/>
    <row r="651" ht="14.25" customHeight="1" x14ac:dyDescent="0.3"/>
    <row r="652" ht="14.25" customHeight="1" x14ac:dyDescent="0.3"/>
    <row r="653" ht="14.25" customHeight="1" x14ac:dyDescent="0.3"/>
    <row r="654" ht="14.25" customHeight="1" x14ac:dyDescent="0.3"/>
    <row r="655" ht="14.25" customHeight="1" x14ac:dyDescent="0.3"/>
    <row r="656" ht="14.25" customHeight="1" x14ac:dyDescent="0.3"/>
    <row r="657" ht="14.25" customHeight="1" x14ac:dyDescent="0.3"/>
    <row r="658" ht="14.25" customHeight="1" x14ac:dyDescent="0.3"/>
    <row r="659" ht="14.25" customHeight="1" x14ac:dyDescent="0.3"/>
    <row r="660" ht="14.25" customHeight="1" x14ac:dyDescent="0.3"/>
    <row r="661" ht="14.25" customHeight="1" x14ac:dyDescent="0.3"/>
    <row r="662" ht="14.25" customHeight="1" x14ac:dyDescent="0.3"/>
    <row r="663" ht="14.25" customHeight="1" x14ac:dyDescent="0.3"/>
    <row r="664" ht="14.25" customHeight="1" x14ac:dyDescent="0.3"/>
    <row r="665" ht="14.25" customHeight="1" x14ac:dyDescent="0.3"/>
    <row r="666" ht="14.25" customHeight="1" x14ac:dyDescent="0.3"/>
    <row r="667" ht="14.25" customHeight="1" x14ac:dyDescent="0.3"/>
  </sheetData>
  <mergeCells count="86">
    <mergeCell ref="A228:B228"/>
    <mergeCell ref="A229:B229"/>
    <mergeCell ref="A230:B230"/>
    <mergeCell ref="A202:A225"/>
    <mergeCell ref="B202:B211"/>
    <mergeCell ref="B212:B217"/>
    <mergeCell ref="B218:B225"/>
    <mergeCell ref="A227:B227"/>
    <mergeCell ref="B198:M198"/>
    <mergeCell ref="C199:C201"/>
    <mergeCell ref="D199:D201"/>
    <mergeCell ref="E199:I199"/>
    <mergeCell ref="J199:M199"/>
    <mergeCell ref="B200:B201"/>
    <mergeCell ref="G200:G201"/>
    <mergeCell ref="H200:H201"/>
    <mergeCell ref="I200:I201"/>
    <mergeCell ref="B14:M14"/>
    <mergeCell ref="C15:C17"/>
    <mergeCell ref="D15:D17"/>
    <mergeCell ref="E15:I15"/>
    <mergeCell ref="J15:M15"/>
    <mergeCell ref="B16:B17"/>
    <mergeCell ref="G16:G17"/>
    <mergeCell ref="H16:H17"/>
    <mergeCell ref="I16:I17"/>
    <mergeCell ref="B63:M63"/>
    <mergeCell ref="C64:C66"/>
    <mergeCell ref="D64:D66"/>
    <mergeCell ref="A18:A62"/>
    <mergeCell ref="B18:B21"/>
    <mergeCell ref="B22:B29"/>
    <mergeCell ref="B30:B37"/>
    <mergeCell ref="B38:B41"/>
    <mergeCell ref="B42:B48"/>
    <mergeCell ref="B49:B51"/>
    <mergeCell ref="B52:B56"/>
    <mergeCell ref="B57:B62"/>
    <mergeCell ref="E64:I64"/>
    <mergeCell ref="J64:M64"/>
    <mergeCell ref="B65:B66"/>
    <mergeCell ref="G65:G66"/>
    <mergeCell ref="H65:H66"/>
    <mergeCell ref="I65:I66"/>
    <mergeCell ref="A67:A119"/>
    <mergeCell ref="B67:B79"/>
    <mergeCell ref="B80:B82"/>
    <mergeCell ref="B83:B86"/>
    <mergeCell ref="B87:B90"/>
    <mergeCell ref="B91:B98"/>
    <mergeCell ref="B99:B105"/>
    <mergeCell ref="B106:B107"/>
    <mergeCell ref="B108:B111"/>
    <mergeCell ref="B112:B114"/>
    <mergeCell ref="B115:B119"/>
    <mergeCell ref="B120:M120"/>
    <mergeCell ref="C121:C123"/>
    <mergeCell ref="D121:D123"/>
    <mergeCell ref="E121:I121"/>
    <mergeCell ref="J121:M121"/>
    <mergeCell ref="B122:B123"/>
    <mergeCell ref="G122:G123"/>
    <mergeCell ref="H122:H123"/>
    <mergeCell ref="I122:I123"/>
    <mergeCell ref="A124:A163"/>
    <mergeCell ref="B124:B132"/>
    <mergeCell ref="B133:B143"/>
    <mergeCell ref="B144:B150"/>
    <mergeCell ref="B151:B158"/>
    <mergeCell ref="B159:B163"/>
    <mergeCell ref="B164:M164"/>
    <mergeCell ref="C165:C167"/>
    <mergeCell ref="D165:D167"/>
    <mergeCell ref="E165:I165"/>
    <mergeCell ref="J165:M165"/>
    <mergeCell ref="B166:B167"/>
    <mergeCell ref="G166:G167"/>
    <mergeCell ref="H166:H167"/>
    <mergeCell ref="I166:I167"/>
    <mergeCell ref="A168:A197"/>
    <mergeCell ref="B168:B173"/>
    <mergeCell ref="B174:B178"/>
    <mergeCell ref="B179:B184"/>
    <mergeCell ref="B185:B190"/>
    <mergeCell ref="B191:B192"/>
    <mergeCell ref="B193:B197"/>
  </mergeCells>
  <dataValidations count="2">
    <dataValidation type="decimal" allowBlank="1" showInputMessage="1" showErrorMessage="1" sqref="K174:M190 K193:M197">
      <formula1>0</formula1>
      <formula2>1000</formula2>
    </dataValidation>
    <dataValidation allowBlank="1" showErrorMessage="1" prompt="Escriba el nombre del cuerpo de agua al cual pertenece el sitio" sqref="C210:C211"/>
  </dataValidations>
  <hyperlinks>
    <hyperlink ref="A1" location="'C1'!A1" display="Regresar"/>
    <hyperlink ref="H1" location="'HM 1.3.2.f.5'!A1" display="Ver metadato"/>
  </hyperlinks>
  <pageMargins left="0.7" right="0.7" top="0.75" bottom="0.75" header="0" footer="0"/>
  <pageSetup orientation="landscape"/>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6"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10" t="s">
        <v>257</v>
      </c>
      <c r="C3" s="1511"/>
      <c r="D3" s="1511"/>
      <c r="E3" s="1511"/>
      <c r="F3" s="1511"/>
      <c r="G3" s="1511"/>
      <c r="H3" s="403"/>
      <c r="I3" s="403"/>
      <c r="J3" s="403"/>
      <c r="K3" s="403"/>
      <c r="L3" s="403"/>
      <c r="M3" s="403"/>
      <c r="N3" s="403"/>
      <c r="O3" s="403"/>
      <c r="P3" s="403"/>
      <c r="Q3" s="403"/>
      <c r="R3" s="403"/>
      <c r="S3" s="403"/>
      <c r="T3" s="403"/>
      <c r="U3" s="403"/>
      <c r="V3" s="403"/>
      <c r="W3" s="403"/>
      <c r="X3" s="403"/>
      <c r="Y3" s="403"/>
      <c r="Z3" s="403"/>
    </row>
    <row r="4" spans="1:26" ht="15.5" x14ac:dyDescent="0.35">
      <c r="A4" s="403"/>
      <c r="B4" s="1512" t="s">
        <v>258</v>
      </c>
      <c r="C4" s="1511"/>
      <c r="D4" s="1511"/>
      <c r="E4" s="1511"/>
      <c r="F4" s="1511"/>
      <c r="G4" s="1511"/>
      <c r="H4" s="403"/>
      <c r="I4" s="403"/>
      <c r="J4" s="403"/>
      <c r="K4" s="403"/>
      <c r="L4" s="403"/>
      <c r="M4" s="403"/>
      <c r="N4" s="403"/>
      <c r="O4" s="403"/>
      <c r="P4" s="403"/>
      <c r="Q4" s="403"/>
      <c r="R4" s="403"/>
      <c r="S4" s="403"/>
      <c r="T4" s="403"/>
      <c r="U4" s="403"/>
      <c r="V4" s="403"/>
      <c r="W4" s="403"/>
      <c r="X4" s="403"/>
      <c r="Y4" s="403"/>
      <c r="Z4" s="403"/>
    </row>
    <row r="5" spans="1:26" ht="15.5" x14ac:dyDescent="0.35">
      <c r="A5" s="403"/>
      <c r="B5" s="1513"/>
      <c r="C5" s="1514"/>
      <c r="D5" s="1514"/>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15" t="s">
        <v>259</v>
      </c>
      <c r="C6" s="1511"/>
      <c r="D6" s="1511"/>
      <c r="E6" s="1511"/>
      <c r="F6" s="1511"/>
      <c r="G6" s="1511"/>
      <c r="H6" s="403"/>
      <c r="I6" s="403"/>
      <c r="J6" s="403"/>
      <c r="K6" s="403"/>
      <c r="L6" s="403"/>
      <c r="M6" s="403"/>
      <c r="N6" s="403"/>
      <c r="O6" s="403"/>
      <c r="P6" s="403"/>
      <c r="Q6" s="403"/>
      <c r="R6" s="403"/>
      <c r="S6" s="403"/>
      <c r="T6" s="403"/>
      <c r="U6" s="403"/>
      <c r="V6" s="403"/>
      <c r="W6" s="403"/>
      <c r="X6" s="403"/>
      <c r="Y6" s="403"/>
      <c r="Z6" s="403"/>
    </row>
    <row r="7" spans="1:26" ht="15.5" x14ac:dyDescent="0.35">
      <c r="A7" s="403"/>
      <c r="B7" s="1513"/>
      <c r="C7" s="1514"/>
      <c r="D7" s="1514"/>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5"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5" t="s">
        <v>3134</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88"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48.75" customHeight="1" x14ac:dyDescent="0.35">
      <c r="A11" s="403"/>
      <c r="B11" s="1589"/>
      <c r="C11" s="672" t="s">
        <v>317</v>
      </c>
      <c r="D11" s="672" t="s">
        <v>329</v>
      </c>
      <c r="E11" s="672" t="s">
        <v>97</v>
      </c>
      <c r="F11" s="672" t="s">
        <v>103</v>
      </c>
      <c r="G11" s="672" t="s">
        <v>620</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89"/>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0"/>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5"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5"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63" customHeight="1" x14ac:dyDescent="0.35">
      <c r="A16" s="403"/>
      <c r="B16" s="460" t="s">
        <v>277</v>
      </c>
      <c r="C16" s="1585" t="s">
        <v>3489</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5"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5"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5"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5"/>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08.65" customHeight="1" x14ac:dyDescent="0.35">
      <c r="A21" s="403"/>
      <c r="B21" s="460" t="s">
        <v>283</v>
      </c>
      <c r="C21" s="463" t="s">
        <v>1304</v>
      </c>
      <c r="D21" s="464" t="s">
        <v>1305</v>
      </c>
      <c r="E21" s="1591"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5"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5"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7"/>
      <c r="C24" s="1514"/>
      <c r="D24" s="1514"/>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8" t="s">
        <v>287</v>
      </c>
      <c r="C25" s="1511"/>
      <c r="D25" s="1511"/>
      <c r="E25" s="1511"/>
      <c r="F25" s="1511"/>
      <c r="G25" s="1511"/>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5"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5"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5"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9"/>
      <c r="C31" s="1514"/>
      <c r="D31" s="1514"/>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8" t="s">
        <v>295</v>
      </c>
      <c r="C32" s="1511"/>
      <c r="D32" s="1511"/>
      <c r="E32" s="1511"/>
      <c r="F32" s="1511"/>
      <c r="G32" s="1511"/>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7"/>
      <c r="C33" s="1514"/>
      <c r="D33" s="1514"/>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5"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5"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5"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5"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630"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5"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9"/>
      <c r="C40" s="1514"/>
      <c r="D40" s="1514"/>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8" t="s">
        <v>302</v>
      </c>
      <c r="C41" s="1511"/>
      <c r="D41" s="1511"/>
      <c r="E41" s="1511"/>
      <c r="F41" s="1511"/>
      <c r="G41" s="1511"/>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5"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5"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5"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8" t="s">
        <v>306</v>
      </c>
      <c r="C47" s="1511"/>
      <c r="D47" s="1511"/>
      <c r="E47" s="1511"/>
      <c r="F47" s="1511"/>
      <c r="G47" s="1511"/>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91"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91"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91"/>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91"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91"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91"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91"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91"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601"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prompt="Tipo de disponibilidad - Por favor seleccione el tipo de disponibilidad de los datos de la estadística o el indicador." sqref="C30">
      <formula1>$J$114:$J$115</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1.3.2.f.5'!Tipodeproducto</formula1>
    </dataValidation>
  </dataValidations>
  <hyperlinks>
    <hyperlink ref="A1" location="'1.3.2.f.5'!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9"/>
  <dimension ref="A1:L66"/>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2.81640625" defaultRowHeight="15.5" x14ac:dyDescent="0.35"/>
  <cols>
    <col min="1" max="1" width="17" style="1" customWidth="1"/>
    <col min="2" max="2" width="19.54296875" style="4" customWidth="1"/>
    <col min="3" max="3" width="76.81640625" style="30" customWidth="1"/>
    <col min="4" max="16384" width="12.81640625" style="1"/>
  </cols>
  <sheetData>
    <row r="1" spans="1:12" s="177" customFormat="1" ht="15.75" customHeight="1" x14ac:dyDescent="0.35">
      <c r="A1" s="178"/>
      <c r="B1" s="178"/>
      <c r="F1" s="178"/>
    </row>
    <row r="2" spans="1:12" s="177" customFormat="1" ht="15.75" customHeight="1" x14ac:dyDescent="0.35">
      <c r="A2" s="178"/>
      <c r="B2" s="178"/>
      <c r="C2" s="183" t="s">
        <v>254</v>
      </c>
      <c r="F2" s="178"/>
    </row>
    <row r="3" spans="1:12" s="177" customFormat="1" ht="15.75" customHeight="1" x14ac:dyDescent="0.4">
      <c r="A3" s="178"/>
      <c r="B3" s="178"/>
      <c r="C3" s="180"/>
      <c r="F3" s="178"/>
    </row>
    <row r="4" spans="1:12" s="177" customFormat="1" ht="15.75" customHeight="1" x14ac:dyDescent="0.35">
      <c r="A4" s="178"/>
      <c r="B4" s="178"/>
      <c r="C4" s="183" t="s">
        <v>255</v>
      </c>
      <c r="D4" s="178"/>
      <c r="E4" s="182"/>
      <c r="F4" s="178"/>
    </row>
    <row r="5" spans="1:12" s="177" customFormat="1" ht="15.75" customHeight="1" x14ac:dyDescent="0.35">
      <c r="A5" s="178"/>
      <c r="B5" s="178"/>
      <c r="C5" s="181"/>
      <c r="D5" s="178"/>
      <c r="E5" s="182"/>
      <c r="F5" s="178"/>
    </row>
    <row r="6" spans="1:12" s="6" customFormat="1" ht="17.899999999999999" customHeight="1" x14ac:dyDescent="0.35">
      <c r="A6" s="23" t="s">
        <v>32</v>
      </c>
      <c r="B6" s="184"/>
      <c r="C6" s="185"/>
      <c r="D6" s="184"/>
      <c r="E6" s="186"/>
      <c r="F6" s="184"/>
    </row>
    <row r="7" spans="1:12" ht="15.75" customHeight="1" x14ac:dyDescent="0.35">
      <c r="A7" s="20"/>
      <c r="B7" s="1497" t="s">
        <v>33</v>
      </c>
      <c r="C7" s="1497"/>
      <c r="D7" s="1497"/>
      <c r="E7" s="20"/>
      <c r="F7" s="20"/>
      <c r="G7" s="20"/>
      <c r="H7" s="20"/>
      <c r="I7" s="20"/>
      <c r="J7" s="20"/>
      <c r="K7" s="20"/>
      <c r="L7" s="20"/>
    </row>
    <row r="8" spans="1:12" x14ac:dyDescent="0.35">
      <c r="A8" s="11"/>
      <c r="B8" s="20"/>
      <c r="C8" s="29"/>
      <c r="D8" s="11"/>
      <c r="E8" s="11"/>
      <c r="F8" s="11"/>
      <c r="G8" s="11"/>
      <c r="H8" s="11"/>
      <c r="I8" s="11"/>
    </row>
    <row r="9" spans="1:12" ht="18.5" x14ac:dyDescent="0.35">
      <c r="A9" s="11"/>
      <c r="B9" s="187" t="s">
        <v>48</v>
      </c>
      <c r="C9" s="29"/>
      <c r="D9" s="11"/>
      <c r="E9" s="11"/>
      <c r="F9" s="11"/>
      <c r="G9" s="11"/>
      <c r="H9" s="11"/>
      <c r="I9" s="11"/>
    </row>
    <row r="10" spans="1:12" x14ac:dyDescent="0.35">
      <c r="A10" s="11"/>
      <c r="B10" s="20"/>
      <c r="C10" s="29"/>
      <c r="D10" s="11"/>
      <c r="E10" s="11"/>
      <c r="F10" s="11"/>
      <c r="G10" s="11"/>
      <c r="H10" s="11"/>
      <c r="I10" s="11"/>
    </row>
    <row r="11" spans="1:12" x14ac:dyDescent="0.35">
      <c r="B11" s="1632" t="s">
        <v>63</v>
      </c>
      <c r="C11" s="1632"/>
      <c r="D11" s="11"/>
      <c r="E11" s="11"/>
      <c r="F11" s="11"/>
      <c r="G11" s="11"/>
      <c r="H11" s="11"/>
      <c r="I11" s="11"/>
    </row>
    <row r="12" spans="1:12" ht="11.9" customHeight="1" thickBot="1" x14ac:dyDescent="0.4">
      <c r="A12" s="11"/>
      <c r="C12" s="29"/>
      <c r="D12" s="11"/>
      <c r="E12" s="11"/>
      <c r="F12" s="11"/>
      <c r="G12" s="11"/>
      <c r="H12" s="11"/>
      <c r="I12" s="11"/>
    </row>
    <row r="13" spans="1:12" ht="16" thickBot="1" x14ac:dyDescent="0.4">
      <c r="A13" s="69"/>
      <c r="B13" s="25" t="s">
        <v>237</v>
      </c>
      <c r="C13" s="32" t="s">
        <v>93</v>
      </c>
      <c r="D13" s="70"/>
      <c r="E13" s="214"/>
      <c r="F13" s="126"/>
      <c r="G13" s="126"/>
      <c r="H13" s="126"/>
      <c r="I13" s="69"/>
      <c r="J13" s="9"/>
      <c r="K13" s="9"/>
    </row>
    <row r="14" spans="1:12" ht="16" thickBot="1" x14ac:dyDescent="0.4">
      <c r="A14" s="125"/>
      <c r="B14" s="25" t="s">
        <v>89</v>
      </c>
      <c r="C14" s="32" t="s">
        <v>1551</v>
      </c>
      <c r="D14" s="70"/>
      <c r="E14" s="6"/>
      <c r="F14" s="6"/>
      <c r="G14" s="6"/>
      <c r="H14" s="214"/>
      <c r="I14" s="69"/>
      <c r="J14" s="9"/>
      <c r="K14" s="9"/>
    </row>
    <row r="15" spans="1:12" ht="16" thickBot="1" x14ac:dyDescent="0.4">
      <c r="A15" s="125"/>
      <c r="B15" s="25" t="s">
        <v>240</v>
      </c>
      <c r="C15" s="32" t="s">
        <v>238</v>
      </c>
      <c r="D15" s="70"/>
      <c r="E15" s="76"/>
      <c r="F15" s="76"/>
      <c r="G15" s="76"/>
      <c r="H15" s="6"/>
      <c r="I15" s="69"/>
      <c r="J15" s="9"/>
      <c r="K15" s="9"/>
    </row>
    <row r="16" spans="1:12" ht="16" thickBot="1" x14ac:dyDescent="0.4">
      <c r="A16" s="69"/>
      <c r="B16" s="25" t="s">
        <v>241</v>
      </c>
      <c r="C16" s="32" t="s">
        <v>239</v>
      </c>
      <c r="D16" s="70"/>
      <c r="E16" s="76"/>
      <c r="F16" s="76"/>
      <c r="G16" s="76"/>
      <c r="H16" s="6"/>
      <c r="I16" s="69"/>
      <c r="J16" s="9"/>
      <c r="K16" s="9"/>
    </row>
    <row r="17" spans="1:11" ht="13.5" customHeight="1" x14ac:dyDescent="0.35">
      <c r="A17" s="69"/>
      <c r="D17" s="70"/>
      <c r="E17" s="6"/>
      <c r="F17" s="6"/>
      <c r="G17" s="6"/>
      <c r="I17" s="69"/>
      <c r="J17" s="9"/>
      <c r="K17" s="9"/>
    </row>
    <row r="18" spans="1:11" x14ac:dyDescent="0.35">
      <c r="A18" s="69"/>
      <c r="B18" s="1632" t="s">
        <v>423</v>
      </c>
      <c r="C18" s="1632"/>
      <c r="D18" s="70"/>
      <c r="E18" s="6"/>
      <c r="I18" s="69"/>
      <c r="J18" s="9"/>
      <c r="K18" s="9"/>
    </row>
    <row r="19" spans="1:11" ht="10.5" customHeight="1" thickBot="1" x14ac:dyDescent="0.4">
      <c r="A19" s="69"/>
      <c r="B19" s="96"/>
      <c r="C19" s="96"/>
      <c r="D19" s="70"/>
      <c r="E19" s="70"/>
      <c r="F19" s="69"/>
      <c r="G19" s="69"/>
      <c r="H19" s="69"/>
      <c r="I19" s="69"/>
      <c r="J19" s="9"/>
      <c r="K19" s="9"/>
    </row>
    <row r="20" spans="1:11" ht="16" thickBot="1" x14ac:dyDescent="0.4">
      <c r="A20" s="158"/>
      <c r="B20" s="228" t="s">
        <v>247</v>
      </c>
      <c r="C20" s="84" t="s">
        <v>78</v>
      </c>
      <c r="D20" s="70"/>
      <c r="E20" s="1236"/>
      <c r="F20" s="69"/>
      <c r="G20" s="69"/>
      <c r="H20" s="69"/>
      <c r="I20" s="69"/>
      <c r="J20" s="9"/>
      <c r="K20" s="9"/>
    </row>
    <row r="21" spans="1:11" ht="16" thickBot="1" x14ac:dyDescent="0.4">
      <c r="A21" s="158"/>
      <c r="B21" s="228" t="s">
        <v>248</v>
      </c>
      <c r="C21" s="84" t="s">
        <v>243</v>
      </c>
      <c r="D21" s="70"/>
      <c r="E21" s="1236"/>
      <c r="F21" s="126"/>
      <c r="G21" s="126"/>
      <c r="H21" s="126"/>
      <c r="I21" s="69"/>
      <c r="J21" s="9"/>
      <c r="K21" s="9"/>
    </row>
    <row r="22" spans="1:11" ht="16" thickBot="1" x14ac:dyDescent="0.4">
      <c r="A22" s="158"/>
      <c r="B22" s="228" t="s">
        <v>249</v>
      </c>
      <c r="C22" s="84" t="s">
        <v>244</v>
      </c>
      <c r="D22" s="70"/>
      <c r="E22" s="1236"/>
      <c r="F22" s="126"/>
      <c r="G22" s="126"/>
      <c r="H22" s="126"/>
      <c r="I22" s="69"/>
      <c r="J22" s="9"/>
      <c r="K22" s="9"/>
    </row>
    <row r="23" spans="1:11" ht="16" thickBot="1" x14ac:dyDescent="0.4">
      <c r="A23" s="158"/>
      <c r="B23" s="25" t="s">
        <v>903</v>
      </c>
      <c r="C23" s="83" t="s">
        <v>1732</v>
      </c>
      <c r="D23" s="70"/>
      <c r="E23" s="1236"/>
      <c r="F23" s="126"/>
      <c r="G23" s="126"/>
      <c r="H23" s="126"/>
      <c r="I23" s="69"/>
      <c r="J23" s="9"/>
      <c r="K23" s="9"/>
    </row>
    <row r="24" spans="1:11" ht="16" thickBot="1" x14ac:dyDescent="0.4">
      <c r="A24" s="158"/>
      <c r="B24" s="25" t="s">
        <v>905</v>
      </c>
      <c r="C24" s="83" t="s">
        <v>1731</v>
      </c>
      <c r="D24" s="70"/>
      <c r="E24" s="1236"/>
      <c r="F24" s="126"/>
      <c r="G24" s="126"/>
      <c r="H24" s="126"/>
      <c r="I24" s="69"/>
      <c r="J24" s="9"/>
      <c r="K24" s="9"/>
    </row>
    <row r="25" spans="1:11" ht="16" thickBot="1" x14ac:dyDescent="0.4">
      <c r="A25" s="158"/>
      <c r="B25" s="228" t="s">
        <v>250</v>
      </c>
      <c r="C25" s="84" t="s">
        <v>245</v>
      </c>
      <c r="D25" s="70"/>
      <c r="E25" s="1236"/>
      <c r="F25" s="126"/>
      <c r="G25" s="126"/>
      <c r="H25" s="126"/>
      <c r="I25" s="69"/>
      <c r="J25" s="9"/>
      <c r="K25" s="9"/>
    </row>
    <row r="26" spans="1:11" ht="16" thickBot="1" x14ac:dyDescent="0.4">
      <c r="A26" s="158"/>
      <c r="B26" s="228" t="s">
        <v>251</v>
      </c>
      <c r="C26" s="84" t="s">
        <v>246</v>
      </c>
      <c r="D26" s="70"/>
      <c r="E26" s="1236"/>
      <c r="F26" s="126"/>
      <c r="G26" s="126"/>
      <c r="H26" s="126"/>
      <c r="I26" s="69"/>
      <c r="J26" s="9"/>
      <c r="K26" s="9"/>
    </row>
    <row r="27" spans="1:11" ht="16" thickBot="1" x14ac:dyDescent="0.4">
      <c r="B27" s="228" t="s">
        <v>921</v>
      </c>
      <c r="C27" s="83" t="s">
        <v>1733</v>
      </c>
      <c r="D27" s="70"/>
      <c r="E27" s="6"/>
      <c r="H27" s="126"/>
      <c r="I27" s="69"/>
      <c r="J27" s="9"/>
      <c r="K27" s="9"/>
    </row>
    <row r="28" spans="1:11" x14ac:dyDescent="0.35">
      <c r="H28" s="126"/>
      <c r="I28" s="69"/>
      <c r="J28" s="9"/>
      <c r="K28" s="9"/>
    </row>
    <row r="29" spans="1:11" x14ac:dyDescent="0.35">
      <c r="A29" s="158"/>
      <c r="B29" s="20"/>
      <c r="C29" s="29"/>
      <c r="D29" s="1631"/>
      <c r="E29" s="1631"/>
      <c r="F29" s="1631"/>
      <c r="G29" s="1631"/>
      <c r="H29" s="126"/>
      <c r="I29" s="69"/>
      <c r="J29" s="9"/>
      <c r="K29" s="9"/>
    </row>
    <row r="30" spans="1:11" x14ac:dyDescent="0.35">
      <c r="A30" s="69"/>
      <c r="B30" s="20"/>
      <c r="C30" s="29"/>
      <c r="D30" s="1631"/>
      <c r="E30" s="1631"/>
      <c r="F30" s="1631"/>
      <c r="G30" s="1631"/>
      <c r="H30" s="126"/>
      <c r="I30" s="69"/>
      <c r="J30" s="9"/>
      <c r="K30" s="9"/>
    </row>
    <row r="31" spans="1:11" x14ac:dyDescent="0.35">
      <c r="A31" s="69"/>
      <c r="B31" s="20"/>
      <c r="C31" s="29"/>
      <c r="D31" s="126"/>
      <c r="E31" s="126"/>
      <c r="F31" s="126"/>
      <c r="G31" s="126"/>
      <c r="H31" s="126"/>
      <c r="I31" s="69"/>
      <c r="J31" s="9"/>
      <c r="K31" s="9"/>
    </row>
    <row r="32" spans="1:11" x14ac:dyDescent="0.35">
      <c r="A32" s="11"/>
      <c r="B32" s="20"/>
      <c r="C32" s="29"/>
      <c r="D32" s="11"/>
      <c r="E32" s="11"/>
      <c r="F32" s="11"/>
      <c r="G32" s="11"/>
      <c r="H32" s="11"/>
      <c r="I32" s="11"/>
    </row>
    <row r="33" spans="1:9" x14ac:dyDescent="0.35">
      <c r="A33" s="11"/>
      <c r="B33" s="20"/>
      <c r="C33" s="29"/>
      <c r="D33" s="11"/>
      <c r="E33" s="11"/>
      <c r="F33" s="11"/>
      <c r="G33" s="11"/>
      <c r="H33" s="11"/>
      <c r="I33" s="11"/>
    </row>
    <row r="34" spans="1:9" x14ac:dyDescent="0.35">
      <c r="A34" s="11"/>
      <c r="B34" s="20"/>
      <c r="C34" s="29"/>
      <c r="D34" s="11"/>
      <c r="E34" s="11"/>
      <c r="F34" s="11"/>
      <c r="G34" s="11"/>
      <c r="H34" s="11"/>
      <c r="I34" s="11"/>
    </row>
    <row r="35" spans="1:9" x14ac:dyDescent="0.35">
      <c r="A35" s="11"/>
      <c r="B35" s="20"/>
      <c r="C35" s="29"/>
      <c r="D35" s="11"/>
      <c r="E35" s="11"/>
      <c r="F35" s="11"/>
      <c r="G35" s="11"/>
      <c r="H35" s="11"/>
      <c r="I35" s="11"/>
    </row>
    <row r="36" spans="1:9" x14ac:dyDescent="0.35">
      <c r="A36" s="11"/>
      <c r="B36" s="20"/>
      <c r="C36" s="29"/>
      <c r="D36" s="11"/>
      <c r="E36" s="11"/>
      <c r="F36" s="11"/>
      <c r="G36" s="11"/>
      <c r="H36" s="11"/>
      <c r="I36" s="11"/>
    </row>
    <row r="37" spans="1:9" x14ac:dyDescent="0.35">
      <c r="A37" s="11"/>
      <c r="B37" s="20"/>
      <c r="C37" s="29"/>
      <c r="D37" s="11"/>
      <c r="E37" s="11"/>
      <c r="F37" s="11"/>
      <c r="G37" s="11"/>
      <c r="H37" s="11"/>
      <c r="I37" s="11"/>
    </row>
    <row r="38" spans="1:9" x14ac:dyDescent="0.35">
      <c r="A38" s="11"/>
      <c r="B38" s="20"/>
      <c r="C38" s="29"/>
      <c r="D38" s="11"/>
      <c r="E38" s="11"/>
      <c r="F38" s="11"/>
      <c r="G38" s="11"/>
      <c r="H38" s="11"/>
      <c r="I38" s="11"/>
    </row>
    <row r="39" spans="1:9" x14ac:dyDescent="0.35">
      <c r="A39" s="11"/>
      <c r="B39" s="20"/>
      <c r="C39" s="29"/>
      <c r="D39" s="11"/>
      <c r="E39" s="11"/>
      <c r="F39" s="11"/>
      <c r="G39" s="11"/>
      <c r="H39" s="11"/>
      <c r="I39" s="11"/>
    </row>
    <row r="40" spans="1:9" x14ac:dyDescent="0.35">
      <c r="A40" s="11"/>
      <c r="B40" s="20"/>
      <c r="C40" s="29"/>
      <c r="D40" s="11"/>
      <c r="E40" s="11"/>
      <c r="F40" s="11"/>
      <c r="G40" s="11"/>
      <c r="H40" s="11"/>
      <c r="I40" s="11"/>
    </row>
    <row r="41" spans="1:9" x14ac:dyDescent="0.35">
      <c r="A41" s="11"/>
      <c r="B41" s="20"/>
      <c r="C41" s="29"/>
      <c r="D41" s="11"/>
      <c r="E41" s="11"/>
      <c r="F41" s="11"/>
      <c r="G41" s="11"/>
      <c r="H41" s="11"/>
      <c r="I41" s="11"/>
    </row>
    <row r="42" spans="1:9" x14ac:dyDescent="0.35">
      <c r="A42" s="11"/>
      <c r="B42" s="20"/>
      <c r="C42" s="29"/>
      <c r="D42" s="11"/>
      <c r="E42" s="11"/>
      <c r="F42" s="11"/>
      <c r="G42" s="11"/>
      <c r="H42" s="11"/>
      <c r="I42" s="11"/>
    </row>
    <row r="43" spans="1:9" x14ac:dyDescent="0.35">
      <c r="A43" s="11"/>
      <c r="B43" s="20"/>
      <c r="C43" s="29"/>
      <c r="D43" s="11"/>
      <c r="E43" s="11"/>
      <c r="F43" s="11"/>
      <c r="G43" s="11"/>
      <c r="H43" s="11"/>
      <c r="I43" s="11"/>
    </row>
    <row r="44" spans="1:9" x14ac:dyDescent="0.35">
      <c r="A44" s="11"/>
      <c r="B44" s="20"/>
      <c r="C44" s="29"/>
      <c r="D44" s="11"/>
      <c r="E44" s="11"/>
      <c r="F44" s="11"/>
      <c r="G44" s="11"/>
      <c r="H44" s="11"/>
      <c r="I44" s="11"/>
    </row>
    <row r="45" spans="1:9" x14ac:dyDescent="0.35">
      <c r="A45" s="11"/>
      <c r="B45" s="20"/>
      <c r="C45" s="29"/>
      <c r="D45" s="11"/>
      <c r="E45" s="11"/>
      <c r="F45" s="11"/>
      <c r="G45" s="11"/>
      <c r="H45" s="11"/>
      <c r="I45" s="11"/>
    </row>
    <row r="46" spans="1:9" x14ac:dyDescent="0.35">
      <c r="A46" s="11"/>
      <c r="B46" s="20"/>
      <c r="C46" s="29"/>
      <c r="D46" s="11"/>
      <c r="E46" s="11"/>
      <c r="F46" s="11"/>
      <c r="G46" s="11"/>
      <c r="H46" s="11"/>
      <c r="I46" s="11"/>
    </row>
    <row r="47" spans="1:9" x14ac:dyDescent="0.35">
      <c r="A47" s="11"/>
      <c r="B47" s="20"/>
      <c r="C47" s="29"/>
      <c r="D47" s="11"/>
      <c r="E47" s="11"/>
      <c r="F47" s="11"/>
      <c r="G47" s="11"/>
      <c r="H47" s="11"/>
      <c r="I47" s="11"/>
    </row>
    <row r="48" spans="1:9" x14ac:dyDescent="0.35">
      <c r="A48" s="11"/>
      <c r="B48" s="20"/>
      <c r="C48" s="29"/>
      <c r="D48" s="11"/>
      <c r="E48" s="11"/>
      <c r="F48" s="11"/>
      <c r="G48" s="11"/>
      <c r="H48" s="11"/>
      <c r="I48" s="11"/>
    </row>
    <row r="49" spans="1:9" x14ac:dyDescent="0.35">
      <c r="A49" s="11"/>
      <c r="B49" s="20"/>
      <c r="C49" s="29"/>
      <c r="D49" s="11"/>
      <c r="E49" s="11"/>
      <c r="F49" s="11"/>
      <c r="G49" s="11"/>
      <c r="H49" s="11"/>
      <c r="I49" s="11"/>
    </row>
    <row r="50" spans="1:9" x14ac:dyDescent="0.35">
      <c r="A50" s="11"/>
      <c r="B50" s="20"/>
      <c r="C50" s="29"/>
      <c r="D50" s="11"/>
      <c r="E50" s="11"/>
      <c r="F50" s="11"/>
      <c r="G50" s="11"/>
      <c r="H50" s="11"/>
      <c r="I50" s="11"/>
    </row>
    <row r="51" spans="1:9" x14ac:dyDescent="0.35">
      <c r="A51" s="11"/>
      <c r="B51" s="20"/>
      <c r="C51" s="29"/>
      <c r="D51" s="11"/>
      <c r="E51" s="11"/>
      <c r="F51" s="11"/>
      <c r="G51" s="11"/>
      <c r="H51" s="11"/>
      <c r="I51" s="11"/>
    </row>
    <row r="52" spans="1:9" x14ac:dyDescent="0.35">
      <c r="A52" s="11"/>
      <c r="B52" s="20"/>
      <c r="C52" s="29"/>
      <c r="D52" s="11"/>
      <c r="E52" s="11"/>
      <c r="F52" s="11"/>
      <c r="G52" s="11"/>
      <c r="H52" s="11"/>
      <c r="I52" s="11"/>
    </row>
    <row r="53" spans="1:9" x14ac:dyDescent="0.35">
      <c r="A53" s="11"/>
      <c r="B53" s="20"/>
      <c r="C53" s="29"/>
      <c r="D53" s="11"/>
      <c r="E53" s="11"/>
      <c r="F53" s="11"/>
      <c r="G53" s="11"/>
      <c r="H53" s="11"/>
      <c r="I53" s="11"/>
    </row>
    <row r="54" spans="1:9" x14ac:dyDescent="0.35">
      <c r="A54" s="11"/>
      <c r="B54" s="20"/>
      <c r="C54" s="29"/>
      <c r="D54" s="11"/>
      <c r="E54" s="11"/>
      <c r="F54" s="11"/>
      <c r="G54" s="11"/>
      <c r="H54" s="11"/>
      <c r="I54" s="11"/>
    </row>
    <row r="55" spans="1:9" x14ac:dyDescent="0.35">
      <c r="A55" s="11"/>
      <c r="B55" s="20"/>
      <c r="C55" s="29"/>
      <c r="D55" s="11"/>
      <c r="E55" s="11"/>
      <c r="F55" s="11"/>
      <c r="G55" s="11"/>
      <c r="H55" s="11"/>
      <c r="I55" s="11"/>
    </row>
    <row r="56" spans="1:9" x14ac:dyDescent="0.35">
      <c r="A56" s="11"/>
      <c r="B56" s="20"/>
      <c r="C56" s="29"/>
      <c r="D56" s="11"/>
      <c r="E56" s="11"/>
      <c r="F56" s="11"/>
      <c r="G56" s="11"/>
      <c r="H56" s="11"/>
      <c r="I56" s="11"/>
    </row>
    <row r="57" spans="1:9" x14ac:dyDescent="0.35">
      <c r="A57" s="11"/>
      <c r="B57" s="20"/>
      <c r="C57" s="29"/>
      <c r="D57" s="11"/>
      <c r="E57" s="11"/>
      <c r="F57" s="11"/>
      <c r="G57" s="11"/>
      <c r="H57" s="11"/>
      <c r="I57" s="11"/>
    </row>
    <row r="58" spans="1:9" x14ac:dyDescent="0.35">
      <c r="A58" s="11"/>
      <c r="B58" s="20"/>
      <c r="C58" s="29"/>
      <c r="D58" s="11"/>
      <c r="E58" s="11"/>
      <c r="F58" s="11"/>
      <c r="G58" s="11"/>
      <c r="H58" s="11"/>
      <c r="I58" s="11"/>
    </row>
    <row r="59" spans="1:9" x14ac:dyDescent="0.35">
      <c r="A59" s="11"/>
      <c r="B59" s="20"/>
      <c r="C59" s="29"/>
      <c r="D59" s="11"/>
      <c r="E59" s="11"/>
      <c r="F59" s="11"/>
      <c r="G59" s="11"/>
      <c r="H59" s="11"/>
      <c r="I59" s="11"/>
    </row>
    <row r="60" spans="1:9" x14ac:dyDescent="0.35">
      <c r="A60" s="11"/>
      <c r="B60" s="20"/>
      <c r="C60" s="29"/>
      <c r="D60" s="11"/>
      <c r="E60" s="11"/>
      <c r="F60" s="11"/>
      <c r="G60" s="11"/>
      <c r="H60" s="11"/>
      <c r="I60" s="11"/>
    </row>
    <row r="61" spans="1:9" x14ac:dyDescent="0.35">
      <c r="A61" s="11"/>
      <c r="B61" s="20"/>
      <c r="C61" s="29"/>
      <c r="D61" s="11"/>
      <c r="E61" s="11"/>
      <c r="F61" s="11"/>
      <c r="G61" s="11"/>
      <c r="H61" s="11"/>
      <c r="I61" s="11"/>
    </row>
    <row r="62" spans="1:9" x14ac:dyDescent="0.35">
      <c r="A62" s="11"/>
      <c r="B62" s="20"/>
      <c r="C62" s="29"/>
      <c r="D62" s="11"/>
      <c r="E62" s="11"/>
      <c r="F62" s="11"/>
      <c r="G62" s="11"/>
      <c r="H62" s="11"/>
      <c r="I62" s="11"/>
    </row>
    <row r="63" spans="1:9" x14ac:dyDescent="0.35">
      <c r="A63" s="11"/>
      <c r="B63" s="20"/>
      <c r="C63" s="29"/>
      <c r="D63" s="11"/>
      <c r="E63" s="11"/>
      <c r="F63" s="11"/>
      <c r="G63" s="11"/>
      <c r="H63" s="11"/>
      <c r="I63" s="11"/>
    </row>
    <row r="64" spans="1:9" x14ac:dyDescent="0.35">
      <c r="A64" s="11"/>
      <c r="B64" s="20"/>
      <c r="C64" s="29"/>
      <c r="D64" s="11"/>
      <c r="E64" s="11"/>
      <c r="F64" s="11"/>
      <c r="G64" s="11"/>
      <c r="H64" s="11"/>
      <c r="I64" s="11"/>
    </row>
    <row r="65" spans="1:9" x14ac:dyDescent="0.35">
      <c r="A65" s="11"/>
      <c r="B65" s="20"/>
      <c r="C65" s="29"/>
      <c r="D65" s="11"/>
      <c r="E65" s="11"/>
      <c r="F65" s="11"/>
      <c r="G65" s="11"/>
      <c r="H65" s="11"/>
      <c r="I65" s="11"/>
    </row>
    <row r="66" spans="1:9" x14ac:dyDescent="0.35">
      <c r="A66" s="11"/>
      <c r="D66" s="11"/>
      <c r="E66" s="11"/>
      <c r="F66" s="11"/>
      <c r="G66" s="11"/>
      <c r="H66" s="11"/>
      <c r="I66" s="11"/>
    </row>
  </sheetData>
  <mergeCells count="4">
    <mergeCell ref="B7:D7"/>
    <mergeCell ref="D29:G30"/>
    <mergeCell ref="B11:C11"/>
    <mergeCell ref="B18:C18"/>
  </mergeCells>
  <hyperlinks>
    <hyperlink ref="B23" location="'2.6.2.d'!A1" display="2.6.2.d"/>
    <hyperlink ref="B14" location="'2.6.1.b.1'!A1" display="2.6.1.b.1"/>
    <hyperlink ref="B13" location="'2.6.1.a.1'!A1" display="2.6.1.a.1"/>
    <hyperlink ref="B20" location="'2.6.2.a'!A1" display="2.6.2.a."/>
    <hyperlink ref="B21" location="'2.6.2.b'!A1" display="2.6.2.b."/>
    <hyperlink ref="B22" location="'2.6.2.c'!A1" display="2.6.2.c"/>
    <hyperlink ref="B25" location="'2.6.2.h'!A1" display="2.6.2.h"/>
    <hyperlink ref="B26" location="'2.6.2.k'!A1" display="2.6.2.k"/>
    <hyperlink ref="A6" location="'INDICE MDEA'!A1" display="Regresar"/>
    <hyperlink ref="B15" location="'2.6.1.b.2'!A1" display="2.6.1.b.2"/>
    <hyperlink ref="B16" location="'2.6.1.b.4'!A1" display="2.6.1.b.4"/>
    <hyperlink ref="B24" location="'2.6.2.e'!A1" display="2.6.2.e"/>
    <hyperlink ref="B27" location="'2.6.2.n'!A1" display="2.6.2.n"/>
  </hyperlink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0"/>
  <dimension ref="A1:AO267"/>
  <sheetViews>
    <sheetView showGridLines="0" zoomScale="90" zoomScaleNormal="90" workbookViewId="0"/>
  </sheetViews>
  <sheetFormatPr baseColWidth="10" defaultColWidth="11.453125" defaultRowHeight="14.5" x14ac:dyDescent="0.35"/>
  <cols>
    <col min="1" max="1" width="11.453125" style="17"/>
    <col min="2" max="2" width="31" style="17" customWidth="1"/>
    <col min="3" max="3" width="18.1796875" style="17" customWidth="1"/>
    <col min="4" max="5" width="11.453125" style="17"/>
    <col min="6" max="6" width="14.453125" style="17" customWidth="1"/>
    <col min="7" max="7" width="13.6328125" style="17" customWidth="1"/>
    <col min="8" max="14" width="10.453125" style="89" customWidth="1"/>
    <col min="15" max="15" width="11.6328125" style="89" customWidth="1"/>
    <col min="16" max="16" width="11.54296875" style="89" customWidth="1"/>
    <col min="17" max="39" width="10.453125" style="89" customWidth="1"/>
    <col min="40" max="40" width="11.81640625" style="89" customWidth="1"/>
    <col min="41" max="16384" width="11.453125" style="17"/>
  </cols>
  <sheetData>
    <row r="1" spans="1:40" ht="18.649999999999999" customHeight="1" x14ac:dyDescent="0.35">
      <c r="A1" s="23" t="s">
        <v>59</v>
      </c>
      <c r="G1" s="23" t="s">
        <v>61</v>
      </c>
    </row>
    <row r="2" spans="1:40" ht="15.5" x14ac:dyDescent="0.35">
      <c r="B2" s="85" t="s">
        <v>5115</v>
      </c>
    </row>
    <row r="3" spans="1:40" x14ac:dyDescent="0.35">
      <c r="B3" s="10" t="s">
        <v>269</v>
      </c>
    </row>
    <row r="4" spans="1:40" x14ac:dyDescent="0.35">
      <c r="B4" s="10" t="s">
        <v>48</v>
      </c>
    </row>
    <row r="5" spans="1:40" x14ac:dyDescent="0.35">
      <c r="B5" s="10" t="s">
        <v>63</v>
      </c>
    </row>
    <row r="6" spans="1:40" x14ac:dyDescent="0.35">
      <c r="B6" s="87" t="s">
        <v>1547</v>
      </c>
      <c r="K6" s="1635"/>
    </row>
    <row r="7" spans="1:40" x14ac:dyDescent="0.35">
      <c r="B7" s="87" t="s">
        <v>1548</v>
      </c>
      <c r="K7" s="1635"/>
    </row>
    <row r="8" spans="1:40" ht="15" customHeight="1" x14ac:dyDescent="0.35"/>
    <row r="9" spans="1:40" ht="15" customHeight="1" x14ac:dyDescent="0.35">
      <c r="B9" s="17" t="s">
        <v>94</v>
      </c>
      <c r="G9" s="18"/>
      <c r="I9" s="21"/>
    </row>
    <row r="10" spans="1:40" ht="15" customHeight="1" x14ac:dyDescent="0.35"/>
    <row r="11" spans="1:40" ht="15" customHeight="1" x14ac:dyDescent="0.35">
      <c r="B11" s="134" t="s">
        <v>1693</v>
      </c>
      <c r="F11" s="642" t="s">
        <v>4415</v>
      </c>
      <c r="G11" s="642"/>
      <c r="H11" s="642"/>
      <c r="I11" s="642"/>
      <c r="J11" s="642"/>
      <c r="K11" s="642"/>
      <c r="L11" s="642"/>
      <c r="M11" s="642"/>
    </row>
    <row r="12" spans="1:40" ht="15" customHeight="1" x14ac:dyDescent="0.35">
      <c r="B12" s="13" t="s">
        <v>1586</v>
      </c>
      <c r="F12" s="1384" t="s">
        <v>1585</v>
      </c>
      <c r="G12" s="174"/>
      <c r="H12" s="174"/>
      <c r="I12" s="174"/>
      <c r="J12" s="174"/>
      <c r="K12" s="174"/>
      <c r="L12" s="174"/>
      <c r="M12" s="174"/>
    </row>
    <row r="13" spans="1:40" s="1219" customFormat="1" ht="29" x14ac:dyDescent="0.35">
      <c r="B13" s="1633" t="s">
        <v>1583</v>
      </c>
      <c r="C13" s="1633" t="s">
        <v>1694</v>
      </c>
      <c r="F13" s="1387" t="s">
        <v>4416</v>
      </c>
      <c r="G13" s="1387" t="s">
        <v>1665</v>
      </c>
      <c r="H13" s="1387" t="s">
        <v>4417</v>
      </c>
      <c r="I13" s="1387" t="s">
        <v>3341</v>
      </c>
      <c r="J13" s="1387" t="s">
        <v>3314</v>
      </c>
      <c r="K13" s="1387" t="s">
        <v>4418</v>
      </c>
      <c r="L13" s="1387" t="s">
        <v>1683</v>
      </c>
      <c r="M13" s="1387" t="s">
        <v>3297</v>
      </c>
      <c r="N13" s="1387" t="s">
        <v>1619</v>
      </c>
      <c r="O13" s="1387" t="s">
        <v>4419</v>
      </c>
      <c r="P13" s="1387" t="s">
        <v>3357</v>
      </c>
      <c r="Q13" s="1387" t="s">
        <v>4420</v>
      </c>
      <c r="R13" s="1387" t="s">
        <v>4421</v>
      </c>
      <c r="S13" s="1387" t="s">
        <v>3841</v>
      </c>
      <c r="T13" s="1387" t="s">
        <v>1630</v>
      </c>
      <c r="U13" s="1387" t="s">
        <v>4422</v>
      </c>
      <c r="V13" s="1387" t="s">
        <v>4423</v>
      </c>
      <c r="W13" s="1387" t="s">
        <v>4219</v>
      </c>
      <c r="X13" s="1387" t="s">
        <v>4424</v>
      </c>
      <c r="Y13" s="1387" t="s">
        <v>1640</v>
      </c>
      <c r="Z13" s="1387" t="s">
        <v>1642</v>
      </c>
      <c r="AA13" s="1387" t="s">
        <v>1593</v>
      </c>
      <c r="AB13" s="1387" t="s">
        <v>1601</v>
      </c>
      <c r="AC13" s="1387" t="s">
        <v>4425</v>
      </c>
      <c r="AD13" s="1387" t="s">
        <v>4426</v>
      </c>
      <c r="AE13" s="1387" t="s">
        <v>148</v>
      </c>
      <c r="AF13" s="1387" t="s">
        <v>75</v>
      </c>
      <c r="AG13" s="1387" t="s">
        <v>140</v>
      </c>
      <c r="AH13" s="1387" t="s">
        <v>188</v>
      </c>
      <c r="AI13" s="1387" t="s">
        <v>83</v>
      </c>
      <c r="AJ13" s="1387" t="s">
        <v>4427</v>
      </c>
      <c r="AK13" s="1387" t="s">
        <v>4428</v>
      </c>
      <c r="AL13" s="1387" t="s">
        <v>4429</v>
      </c>
      <c r="AM13" s="1387" t="s">
        <v>4216</v>
      </c>
      <c r="AN13" s="1387" t="s">
        <v>4215</v>
      </c>
    </row>
    <row r="14" spans="1:40" x14ac:dyDescent="0.35">
      <c r="B14" s="1634"/>
      <c r="C14" s="1634"/>
      <c r="F14" s="1385">
        <v>36892</v>
      </c>
      <c r="G14" s="1386">
        <v>335.17587959315216</v>
      </c>
      <c r="H14" s="1386">
        <v>246.04429593592093</v>
      </c>
      <c r="I14" s="1386">
        <v>65.359468841712498</v>
      </c>
      <c r="J14" s="1386">
        <v>67.868714567182494</v>
      </c>
      <c r="K14" s="1386">
        <v>54.570796840080007</v>
      </c>
      <c r="L14" s="1386">
        <v>434.64615648985085</v>
      </c>
      <c r="M14" s="1386">
        <v>80.32499970516001</v>
      </c>
      <c r="N14" s="1386">
        <v>242.3715290427771</v>
      </c>
      <c r="O14" s="1386">
        <v>681.16058924197478</v>
      </c>
      <c r="P14" s="1386">
        <v>573.0765591828</v>
      </c>
      <c r="Q14" s="1386">
        <v>831.09401587824254</v>
      </c>
      <c r="R14" s="1386">
        <v>752.34254268126892</v>
      </c>
      <c r="S14" s="1386">
        <v>124.03873398672788</v>
      </c>
      <c r="T14" s="1386">
        <v>861.72732181700815</v>
      </c>
      <c r="U14" s="1386">
        <v>385.32761355646318</v>
      </c>
      <c r="V14" s="1386">
        <v>365.92230935871004</v>
      </c>
      <c r="W14" s="1386">
        <v>194.793930680823</v>
      </c>
      <c r="X14" s="1386">
        <v>176.90484275240181</v>
      </c>
      <c r="Y14" s="1386">
        <v>75.228205890704103</v>
      </c>
      <c r="Z14" s="1386">
        <v>212.21999090889199</v>
      </c>
      <c r="AA14" s="1386">
        <v>244.38129126805552</v>
      </c>
      <c r="AB14" s="1386">
        <v>27.793065077599998</v>
      </c>
      <c r="AC14" s="1386">
        <v>7.6356421268333703</v>
      </c>
      <c r="AD14" s="1386">
        <v>157.5251261832984</v>
      </c>
      <c r="AE14" s="1386">
        <v>16.633605490282878</v>
      </c>
      <c r="AF14" s="1386">
        <v>42.493743936016195</v>
      </c>
      <c r="AG14" s="1386">
        <v>10.39085377434</v>
      </c>
      <c r="AH14" s="1386">
        <v>14.162756376359999</v>
      </c>
      <c r="AI14" s="1386">
        <v>39.387678142725001</v>
      </c>
      <c r="AJ14" s="1386">
        <v>19.732162276131252</v>
      </c>
      <c r="AK14" s="1386">
        <v>279.99188395436073</v>
      </c>
      <c r="AL14" s="1386">
        <v>177.496385779474</v>
      </c>
      <c r="AM14" s="1386">
        <v>219.04463916225001</v>
      </c>
      <c r="AN14" s="1386">
        <v>22.698918407020003</v>
      </c>
    </row>
    <row r="15" spans="1:40" x14ac:dyDescent="0.35">
      <c r="B15" s="1382" t="s">
        <v>62</v>
      </c>
      <c r="C15" s="1383">
        <f>AVERAGE(C16:C36)</f>
        <v>165515.08357788948</v>
      </c>
      <c r="F15" s="1385">
        <v>36923</v>
      </c>
      <c r="G15" s="1386">
        <v>240.02404856657608</v>
      </c>
      <c r="H15" s="1386">
        <v>175.5860690141597</v>
      </c>
      <c r="I15" s="1386">
        <v>44.474608722375002</v>
      </c>
      <c r="J15" s="1386">
        <v>47.196068891235036</v>
      </c>
      <c r="K15" s="1386">
        <v>35.529907295160001</v>
      </c>
      <c r="L15" s="1386">
        <v>290.33446402732199</v>
      </c>
      <c r="M15" s="1386">
        <v>60.833620466360003</v>
      </c>
      <c r="N15" s="1386">
        <v>161.54948174406087</v>
      </c>
      <c r="O15" s="1386">
        <v>535.85771138480845</v>
      </c>
      <c r="P15" s="1386">
        <v>339.23597698430001</v>
      </c>
      <c r="Q15" s="1386">
        <v>336.94550856950747</v>
      </c>
      <c r="R15" s="1386">
        <v>214.1241105124715</v>
      </c>
      <c r="S15" s="1386">
        <v>33.845640562908173</v>
      </c>
      <c r="T15" s="1386">
        <v>264.33087154789587</v>
      </c>
      <c r="U15" s="1386">
        <v>142.85184841343158</v>
      </c>
      <c r="V15" s="1386">
        <v>169.29857875005499</v>
      </c>
      <c r="W15" s="1386">
        <v>131.800641220947</v>
      </c>
      <c r="X15" s="1386">
        <v>67.021784885598194</v>
      </c>
      <c r="Y15" s="1386">
        <v>43.676856629792503</v>
      </c>
      <c r="Z15" s="1386">
        <v>92.591712161369401</v>
      </c>
      <c r="AA15" s="1386">
        <v>79.738096011944506</v>
      </c>
      <c r="AB15" s="1386">
        <v>5.6224891461207598</v>
      </c>
      <c r="AC15" s="1386">
        <v>1.81502014388337</v>
      </c>
      <c r="AD15" s="1386">
        <v>39.1405171330968</v>
      </c>
      <c r="AE15" s="1386">
        <v>7.2059766737235202</v>
      </c>
      <c r="AF15" s="1386">
        <v>14.7014878095054</v>
      </c>
      <c r="AG15" s="1386">
        <v>3.34102730628303</v>
      </c>
      <c r="AH15" s="1386">
        <v>4.1712227683799998</v>
      </c>
      <c r="AI15" s="1386">
        <v>9.7186454880900008</v>
      </c>
      <c r="AJ15" s="1386">
        <v>5.8891873688625003</v>
      </c>
      <c r="AK15" s="1386">
        <v>71.090766476344101</v>
      </c>
      <c r="AL15" s="1386">
        <v>16.396222944935001</v>
      </c>
      <c r="AM15" s="1386">
        <v>57.6509687455383</v>
      </c>
      <c r="AN15" s="1386">
        <v>10.93284946634</v>
      </c>
    </row>
    <row r="16" spans="1:40" x14ac:dyDescent="0.35">
      <c r="B16" s="138">
        <v>2001</v>
      </c>
      <c r="C16" s="92">
        <v>159834.65196099962</v>
      </c>
      <c r="F16" s="1385">
        <v>36951</v>
      </c>
      <c r="G16" s="1386">
        <v>195.06923364913052</v>
      </c>
      <c r="H16" s="1386">
        <v>84.037426718959708</v>
      </c>
      <c r="I16" s="1386">
        <v>17.867869118287501</v>
      </c>
      <c r="J16" s="1386">
        <v>19.144968944052557</v>
      </c>
      <c r="K16" s="1386">
        <v>14.460606836520002</v>
      </c>
      <c r="L16" s="1386">
        <v>131.2646738222644</v>
      </c>
      <c r="M16" s="1386">
        <v>19.773491306729998</v>
      </c>
      <c r="N16" s="1386">
        <v>63.737159901060906</v>
      </c>
      <c r="O16" s="1386">
        <v>153.5720877404168</v>
      </c>
      <c r="P16" s="1386">
        <v>131.78784334220001</v>
      </c>
      <c r="Q16" s="1386">
        <v>195.59595900939348</v>
      </c>
      <c r="R16" s="1386">
        <v>155.77103038877851</v>
      </c>
      <c r="S16" s="1386">
        <v>25.632184675872114</v>
      </c>
      <c r="T16" s="1386">
        <v>178.59790919296529</v>
      </c>
      <c r="U16" s="1386">
        <v>92.712179796231595</v>
      </c>
      <c r="V16" s="1386">
        <v>92.581042769625</v>
      </c>
      <c r="W16" s="1386">
        <v>77.73108996987601</v>
      </c>
      <c r="X16" s="1386">
        <v>92.016694081773409</v>
      </c>
      <c r="Y16" s="1386">
        <v>89.914433596044205</v>
      </c>
      <c r="Z16" s="1386">
        <v>101.65682876713879</v>
      </c>
      <c r="AA16" s="1386">
        <v>67.3487674829112</v>
      </c>
      <c r="AB16" s="1386">
        <v>7.4753761243199994</v>
      </c>
      <c r="AC16" s="1386">
        <v>4.6627688371416305</v>
      </c>
      <c r="AD16" s="1386">
        <v>55.1156637265968</v>
      </c>
      <c r="AE16" s="1386">
        <v>20.136938723960959</v>
      </c>
      <c r="AF16" s="1386">
        <v>47.091639370526991</v>
      </c>
      <c r="AG16" s="1386">
        <v>18.237649531443026</v>
      </c>
      <c r="AH16" s="1386">
        <v>13.257374690199999</v>
      </c>
      <c r="AI16" s="1386">
        <v>27.858104923934999</v>
      </c>
      <c r="AJ16" s="1386">
        <v>17.836791628681251</v>
      </c>
      <c r="AK16" s="1386">
        <v>462.2531236515199</v>
      </c>
      <c r="AL16" s="1386">
        <v>110.33793137046099</v>
      </c>
      <c r="AM16" s="1386">
        <v>221.21015221618831</v>
      </c>
      <c r="AN16" s="1386">
        <v>27.950726002860002</v>
      </c>
    </row>
    <row r="17" spans="2:40" x14ac:dyDescent="0.35">
      <c r="B17" s="138">
        <v>2002</v>
      </c>
      <c r="C17" s="92">
        <v>166322.54221812973</v>
      </c>
      <c r="F17" s="1385">
        <v>36982</v>
      </c>
      <c r="G17" s="1386">
        <v>683.88572174889123</v>
      </c>
      <c r="H17" s="1386">
        <v>404.66386538795973</v>
      </c>
      <c r="I17" s="1386">
        <v>95.295301964199993</v>
      </c>
      <c r="J17" s="1386">
        <v>105.44355084963505</v>
      </c>
      <c r="K17" s="1386">
        <v>80.940138718439997</v>
      </c>
      <c r="L17" s="1386">
        <v>567.83583478766104</v>
      </c>
      <c r="M17" s="1386">
        <v>100.79094790590001</v>
      </c>
      <c r="N17" s="1386">
        <v>301.22282634770283</v>
      </c>
      <c r="O17" s="1386">
        <v>860.04095832480846</v>
      </c>
      <c r="P17" s="1386">
        <v>511.86235581300002</v>
      </c>
      <c r="Q17" s="1386">
        <v>489.42882527784906</v>
      </c>
      <c r="R17" s="1386">
        <v>379.99829304872151</v>
      </c>
      <c r="S17" s="1386">
        <v>72.402403422544239</v>
      </c>
      <c r="T17" s="1386">
        <v>440.75926207651236</v>
      </c>
      <c r="U17" s="1386">
        <v>236.2492703474316</v>
      </c>
      <c r="V17" s="1386">
        <v>204.77699150430001</v>
      </c>
      <c r="W17" s="1386">
        <v>133.66620113550451</v>
      </c>
      <c r="X17" s="1386">
        <v>133.3572107086012</v>
      </c>
      <c r="Y17" s="1386">
        <v>58.8344957702381</v>
      </c>
      <c r="Z17" s="1386">
        <v>114.53894539059999</v>
      </c>
      <c r="AA17" s="1386">
        <v>125.47876929311099</v>
      </c>
      <c r="AB17" s="1386">
        <v>13.002027115000759</v>
      </c>
      <c r="AC17" s="1386">
        <v>11.297001116108369</v>
      </c>
      <c r="AD17" s="1386">
        <v>97.716126846649203</v>
      </c>
      <c r="AE17" s="1386">
        <v>53.37573581683904</v>
      </c>
      <c r="AF17" s="1386">
        <v>107.27391820050001</v>
      </c>
      <c r="AG17" s="1386">
        <v>23.693583398636967</v>
      </c>
      <c r="AH17" s="1386">
        <v>28.6165282947</v>
      </c>
      <c r="AI17" s="1386">
        <v>73.704758639489995</v>
      </c>
      <c r="AJ17" s="1386">
        <v>58.147263791412506</v>
      </c>
      <c r="AK17" s="1386">
        <v>694.80141986836077</v>
      </c>
      <c r="AL17" s="1386">
        <v>276.24536987197399</v>
      </c>
      <c r="AM17" s="1386">
        <v>266.5408915818</v>
      </c>
      <c r="AN17" s="1386">
        <v>43.074921915879997</v>
      </c>
    </row>
    <row r="18" spans="2:40" x14ac:dyDescent="0.35">
      <c r="B18" s="138">
        <v>2003</v>
      </c>
      <c r="C18" s="92">
        <v>182854.45551926404</v>
      </c>
      <c r="F18" s="1385">
        <v>37012</v>
      </c>
      <c r="G18" s="1386">
        <v>636.1351144866195</v>
      </c>
      <c r="H18" s="1386">
        <v>177.50065216288061</v>
      </c>
      <c r="I18" s="1386">
        <v>33.030849752875</v>
      </c>
      <c r="J18" s="1386">
        <v>35.332035191982477</v>
      </c>
      <c r="K18" s="1386">
        <v>23.65388855838</v>
      </c>
      <c r="L18" s="1386">
        <v>348.81689998785077</v>
      </c>
      <c r="M18" s="1386">
        <v>41.547413640599999</v>
      </c>
      <c r="N18" s="1386">
        <v>184.97023084913519</v>
      </c>
      <c r="O18" s="1386">
        <v>506.47768846082522</v>
      </c>
      <c r="P18" s="1386">
        <v>252.15252337749999</v>
      </c>
      <c r="Q18" s="1386">
        <v>393.76376515134905</v>
      </c>
      <c r="R18" s="1386">
        <v>419.98194328749054</v>
      </c>
      <c r="S18" s="1386">
        <v>70.325796136708178</v>
      </c>
      <c r="T18" s="1386">
        <v>653.53153660733869</v>
      </c>
      <c r="U18" s="1386">
        <v>213.100965103779</v>
      </c>
      <c r="V18" s="1386">
        <v>185.19155251962499</v>
      </c>
      <c r="W18" s="1386">
        <v>326.90553949253103</v>
      </c>
      <c r="X18" s="1386">
        <v>1060.1770400135863</v>
      </c>
      <c r="Y18" s="1386">
        <v>704.24741457678567</v>
      </c>
      <c r="Z18" s="1386">
        <v>309.45549233455409</v>
      </c>
      <c r="AA18" s="1386">
        <v>404.56203781004444</v>
      </c>
      <c r="AB18" s="1386">
        <v>233.74926111816001</v>
      </c>
      <c r="AC18" s="1386">
        <v>175.02546463650836</v>
      </c>
      <c r="AD18" s="1386">
        <v>554.85810580820169</v>
      </c>
      <c r="AE18" s="1386">
        <v>253.71982774288128</v>
      </c>
      <c r="AF18" s="1386">
        <v>343.8154205550108</v>
      </c>
      <c r="AG18" s="1386">
        <v>173.42610812747998</v>
      </c>
      <c r="AH18" s="1386">
        <v>115.9211908887</v>
      </c>
      <c r="AI18" s="1386">
        <v>211.51635894575998</v>
      </c>
      <c r="AJ18" s="1386">
        <v>216.41071285348752</v>
      </c>
      <c r="AK18" s="1386">
        <v>1968.7437260906418</v>
      </c>
      <c r="AL18" s="1386">
        <v>763.92389215309095</v>
      </c>
      <c r="AM18" s="1386">
        <v>947.52530243233821</v>
      </c>
      <c r="AN18" s="1386">
        <v>95.037518224720003</v>
      </c>
    </row>
    <row r="19" spans="2:40" x14ac:dyDescent="0.35">
      <c r="B19" s="138">
        <v>2004</v>
      </c>
      <c r="C19" s="92">
        <v>173605.48478652534</v>
      </c>
      <c r="F19" s="1385">
        <v>37043</v>
      </c>
      <c r="G19" s="1386">
        <v>601.63283006468498</v>
      </c>
      <c r="H19" s="1386">
        <v>367.99141747647911</v>
      </c>
      <c r="I19" s="1386">
        <v>99.352634689750005</v>
      </c>
      <c r="J19" s="1386">
        <v>104.01337039125256</v>
      </c>
      <c r="K19" s="1386">
        <v>81.201869158920005</v>
      </c>
      <c r="L19" s="1386">
        <v>683.0591825116951</v>
      </c>
      <c r="M19" s="1386">
        <v>144.85172360624</v>
      </c>
      <c r="N19" s="1386">
        <v>382.20247032198665</v>
      </c>
      <c r="O19" s="1386">
        <v>1187.4815421503665</v>
      </c>
      <c r="P19" s="1386">
        <v>870.63107005489985</v>
      </c>
      <c r="Q19" s="1386">
        <v>1099.3919231514703</v>
      </c>
      <c r="R19" s="1386">
        <v>1057.6393333324716</v>
      </c>
      <c r="S19" s="1386">
        <v>206.14233586525575</v>
      </c>
      <c r="T19" s="1386">
        <v>1526.5810437047387</v>
      </c>
      <c r="U19" s="1386">
        <v>799.79178179868416</v>
      </c>
      <c r="V19" s="1386">
        <v>722.59838542397995</v>
      </c>
      <c r="W19" s="1386">
        <v>712.38916904215046</v>
      </c>
      <c r="X19" s="1386">
        <v>1000.8805796505438</v>
      </c>
      <c r="Y19" s="1386">
        <v>501.25530195128573</v>
      </c>
      <c r="Z19" s="1386">
        <v>591.68379550596933</v>
      </c>
      <c r="AA19" s="1386">
        <v>520.85161732453332</v>
      </c>
      <c r="AB19" s="1386">
        <v>158.19683260660076</v>
      </c>
      <c r="AC19" s="1386">
        <v>113.25176681745836</v>
      </c>
      <c r="AD19" s="1386">
        <v>497.00446441459678</v>
      </c>
      <c r="AE19" s="1386">
        <v>257.62194658631552</v>
      </c>
      <c r="AF19" s="1386">
        <v>303.6059345744784</v>
      </c>
      <c r="AG19" s="1386">
        <v>167.93950744848303</v>
      </c>
      <c r="AH19" s="1386">
        <v>94.192030420860007</v>
      </c>
      <c r="AI19" s="1386">
        <v>152.72157195569997</v>
      </c>
      <c r="AJ19" s="1386">
        <v>131.76210590219375</v>
      </c>
      <c r="AK19" s="1386">
        <v>1030.169365136665</v>
      </c>
      <c r="AL19" s="1386">
        <v>512.60198754894793</v>
      </c>
      <c r="AM19" s="1386">
        <v>571.85716176088829</v>
      </c>
      <c r="AN19" s="1386">
        <v>54.538001956800002</v>
      </c>
    </row>
    <row r="20" spans="2:40" x14ac:dyDescent="0.35">
      <c r="B20" s="138">
        <v>2005</v>
      </c>
      <c r="C20" s="92">
        <v>175133.82007234791</v>
      </c>
      <c r="F20" s="1385">
        <v>37073</v>
      </c>
      <c r="G20" s="1386">
        <v>664.98255335057604</v>
      </c>
      <c r="H20" s="1386">
        <v>345.45766765244025</v>
      </c>
      <c r="I20" s="1386">
        <v>77.1673474147875</v>
      </c>
      <c r="J20" s="1386">
        <v>82.788124483147442</v>
      </c>
      <c r="K20" s="1386">
        <v>61.702951343160002</v>
      </c>
      <c r="L20" s="1386">
        <v>540.30569590966104</v>
      </c>
      <c r="M20" s="1386">
        <v>89.839870359890014</v>
      </c>
      <c r="N20" s="1386">
        <v>306.32936085498665</v>
      </c>
      <c r="O20" s="1386">
        <v>862.26485539881674</v>
      </c>
      <c r="P20" s="1386">
        <v>544.5331842022</v>
      </c>
      <c r="Q20" s="1386">
        <v>753.40020305761391</v>
      </c>
      <c r="R20" s="1386">
        <v>762.87431028749052</v>
      </c>
      <c r="S20" s="1386">
        <v>148.61711947696392</v>
      </c>
      <c r="T20" s="1386">
        <v>1123.2945766800001</v>
      </c>
      <c r="U20" s="1386">
        <v>631.91466767097904</v>
      </c>
      <c r="V20" s="1386">
        <v>672.91065796742009</v>
      </c>
      <c r="W20" s="1386">
        <v>664.16487510335401</v>
      </c>
      <c r="X20" s="1386">
        <v>806.91433098431719</v>
      </c>
      <c r="Y20" s="1386">
        <v>452.36909732046257</v>
      </c>
      <c r="Z20" s="1386">
        <v>419.63678907533881</v>
      </c>
      <c r="AA20" s="1386">
        <v>410.66871716588895</v>
      </c>
      <c r="AB20" s="1386">
        <v>153.40492483460076</v>
      </c>
      <c r="AC20" s="1386">
        <v>111.81227067247499</v>
      </c>
      <c r="AD20" s="1386">
        <v>472.24461178585085</v>
      </c>
      <c r="AE20" s="1386">
        <v>241.35854762107971</v>
      </c>
      <c r="AF20" s="1386">
        <v>304.10384018399998</v>
      </c>
      <c r="AG20" s="1386">
        <v>170.51423227752301</v>
      </c>
      <c r="AH20" s="1386">
        <v>100.43269704332</v>
      </c>
      <c r="AI20" s="1386">
        <v>164.79442349369998</v>
      </c>
      <c r="AJ20" s="1386">
        <v>149.86966476622501</v>
      </c>
      <c r="AK20" s="1386">
        <v>1300.9717002746675</v>
      </c>
      <c r="AL20" s="1386">
        <v>660.59665220500005</v>
      </c>
      <c r="AM20" s="1386">
        <v>756.0186568078617</v>
      </c>
      <c r="AN20" s="1386">
        <v>70.066183069499999</v>
      </c>
    </row>
    <row r="21" spans="2:40" x14ac:dyDescent="0.35">
      <c r="B21" s="138">
        <v>2006</v>
      </c>
      <c r="C21" s="92">
        <v>156061.84361098715</v>
      </c>
      <c r="F21" s="1385">
        <v>37104</v>
      </c>
      <c r="G21" s="1386">
        <v>865.32561862555428</v>
      </c>
      <c r="H21" s="1386">
        <v>451.82255046432084</v>
      </c>
      <c r="I21" s="1386">
        <v>106.1408644421125</v>
      </c>
      <c r="J21" s="1386">
        <v>115.48732798476496</v>
      </c>
      <c r="K21" s="1386">
        <v>87.875995391160018</v>
      </c>
      <c r="L21" s="1386">
        <v>703.77545007539663</v>
      </c>
      <c r="M21" s="1386">
        <v>112.844827172</v>
      </c>
      <c r="N21" s="1386">
        <v>386.55255906922292</v>
      </c>
      <c r="O21" s="1386">
        <v>1101.8785596588166</v>
      </c>
      <c r="P21" s="1386">
        <v>658.70668412459997</v>
      </c>
      <c r="Q21" s="1386">
        <v>845.28330447377959</v>
      </c>
      <c r="R21" s="1386">
        <v>723.38048179498105</v>
      </c>
      <c r="S21" s="1386">
        <v>141.02355348585576</v>
      </c>
      <c r="T21" s="1386">
        <v>1155.5967843900612</v>
      </c>
      <c r="U21" s="1386">
        <v>671.1804185481684</v>
      </c>
      <c r="V21" s="1386">
        <v>615.01056727172011</v>
      </c>
      <c r="W21" s="1386">
        <v>583.35579549696445</v>
      </c>
      <c r="X21" s="1386">
        <v>1017.1366071300121</v>
      </c>
      <c r="Y21" s="1386">
        <v>599.23439409124148</v>
      </c>
      <c r="Z21" s="1386">
        <v>402.6833711655388</v>
      </c>
      <c r="AA21" s="1386">
        <v>405.44283224497781</v>
      </c>
      <c r="AB21" s="1386">
        <v>136.98468614859922</v>
      </c>
      <c r="AC21" s="1386">
        <v>89.437311588816627</v>
      </c>
      <c r="AD21" s="1386">
        <v>452.47875244135082</v>
      </c>
      <c r="AE21" s="1386">
        <v>194.73309249432194</v>
      </c>
      <c r="AF21" s="1386">
        <v>279.56227370847301</v>
      </c>
      <c r="AG21" s="1386">
        <v>122.20747492122</v>
      </c>
      <c r="AH21" s="1386">
        <v>77.054448504259994</v>
      </c>
      <c r="AI21" s="1386">
        <v>149.06953436545498</v>
      </c>
      <c r="AJ21" s="1386">
        <v>143.77740197085001</v>
      </c>
      <c r="AK21" s="1386">
        <v>1383.5263859008692</v>
      </c>
      <c r="AL21" s="1386">
        <v>671.87077020953905</v>
      </c>
      <c r="AM21" s="1386">
        <v>653.00762568689993</v>
      </c>
      <c r="AN21" s="1386">
        <v>73.626302641680013</v>
      </c>
    </row>
    <row r="22" spans="2:40" x14ac:dyDescent="0.35">
      <c r="B22" s="138">
        <v>2007</v>
      </c>
      <c r="C22" s="92">
        <v>182035.64003816596</v>
      </c>
      <c r="F22" s="1385">
        <v>37135</v>
      </c>
      <c r="G22" s="1386">
        <v>777.86215618382607</v>
      </c>
      <c r="H22" s="1386">
        <v>222.5975339765597</v>
      </c>
      <c r="I22" s="1386">
        <v>33.759088960025004</v>
      </c>
      <c r="J22" s="1386">
        <v>38.09489983523504</v>
      </c>
      <c r="K22" s="1386">
        <v>22.639683101520003</v>
      </c>
      <c r="L22" s="1386">
        <v>377.26379249048824</v>
      </c>
      <c r="M22" s="1386">
        <v>38.674999858040003</v>
      </c>
      <c r="N22" s="1386">
        <v>233.00961005501341</v>
      </c>
      <c r="O22" s="1386">
        <v>682.66423571082521</v>
      </c>
      <c r="P22" s="1386">
        <v>354.90285999299999</v>
      </c>
      <c r="Q22" s="1386">
        <v>655.04253151834916</v>
      </c>
      <c r="R22" s="1386">
        <v>660.49642193374996</v>
      </c>
      <c r="S22" s="1386">
        <v>122.64399876769181</v>
      </c>
      <c r="T22" s="1386">
        <v>1119.6987859295389</v>
      </c>
      <c r="U22" s="1386">
        <v>481.85319370474735</v>
      </c>
      <c r="V22" s="1386">
        <v>512.71064084344005</v>
      </c>
      <c r="W22" s="1386">
        <v>702.56396870215053</v>
      </c>
      <c r="X22" s="1386">
        <v>1612.8449647582117</v>
      </c>
      <c r="Y22" s="1386">
        <v>849.96521874396262</v>
      </c>
      <c r="Z22" s="1386">
        <v>646.6790292133694</v>
      </c>
      <c r="AA22" s="1386">
        <v>600.7658182035666</v>
      </c>
      <c r="AB22" s="1386">
        <v>249.37088045487997</v>
      </c>
      <c r="AC22" s="1386">
        <v>180.09503862165835</v>
      </c>
      <c r="AD22" s="1386">
        <v>675.89014864370165</v>
      </c>
      <c r="AE22" s="1386">
        <v>340.16346433391874</v>
      </c>
      <c r="AF22" s="1386">
        <v>449.74213297198378</v>
      </c>
      <c r="AG22" s="1386">
        <v>207.51054530045698</v>
      </c>
      <c r="AH22" s="1386">
        <v>127.10912172482001</v>
      </c>
      <c r="AI22" s="1386">
        <v>231.55729249883998</v>
      </c>
      <c r="AJ22" s="1386">
        <v>208.72769255043127</v>
      </c>
      <c r="AK22" s="1386">
        <v>2180.8479825703748</v>
      </c>
      <c r="AL22" s="1386">
        <v>1234.8057473330912</v>
      </c>
      <c r="AM22" s="1386">
        <v>1072.3675777384383</v>
      </c>
      <c r="AN22" s="1386">
        <v>106.34910381576</v>
      </c>
    </row>
    <row r="23" spans="2:40" x14ac:dyDescent="0.35">
      <c r="B23" s="138">
        <v>2008</v>
      </c>
      <c r="C23" s="92">
        <v>198308.27719876164</v>
      </c>
      <c r="F23" s="1385">
        <v>37165</v>
      </c>
      <c r="G23" s="1386">
        <v>998.44290443435875</v>
      </c>
      <c r="H23" s="1386">
        <v>298.38733526351939</v>
      </c>
      <c r="I23" s="1386">
        <v>52.069103311225</v>
      </c>
      <c r="J23" s="1386">
        <v>62.147992733652558</v>
      </c>
      <c r="K23" s="1386">
        <v>43.839848780400004</v>
      </c>
      <c r="L23" s="1386">
        <v>424.53239317604061</v>
      </c>
      <c r="M23" s="1386">
        <v>55.960775656659997</v>
      </c>
      <c r="N23" s="1386">
        <v>219.26606470222291</v>
      </c>
      <c r="O23" s="1386">
        <v>643.29232131919991</v>
      </c>
      <c r="P23" s="1386">
        <v>411.55361135470002</v>
      </c>
      <c r="Q23" s="1386">
        <v>694.46414834901486</v>
      </c>
      <c r="R23" s="1386">
        <v>680.12083788189398</v>
      </c>
      <c r="S23" s="1386">
        <v>137.58320206641969</v>
      </c>
      <c r="T23" s="1386">
        <v>1362.1581759906612</v>
      </c>
      <c r="U23" s="1386">
        <v>692.45176332120002</v>
      </c>
      <c r="V23" s="1386">
        <v>704.10575045435496</v>
      </c>
      <c r="W23" s="1386">
        <v>859.23857836385844</v>
      </c>
      <c r="X23" s="1386">
        <v>1968.7427463082267</v>
      </c>
      <c r="Y23" s="1386">
        <v>1436.0138491425271</v>
      </c>
      <c r="Z23" s="1386">
        <v>725.08465881521533</v>
      </c>
      <c r="AA23" s="1386">
        <v>735.08156754112213</v>
      </c>
      <c r="AB23" s="1386">
        <v>328.78874928980071</v>
      </c>
      <c r="AC23" s="1386">
        <v>255.23115710316659</v>
      </c>
      <c r="AD23" s="1386">
        <v>872.49579039255241</v>
      </c>
      <c r="AE23" s="1386">
        <v>523.84545428347974</v>
      </c>
      <c r="AF23" s="1386">
        <v>523.39595420698924</v>
      </c>
      <c r="AG23" s="1386">
        <v>249.84026287505998</v>
      </c>
      <c r="AH23" s="1386">
        <v>145.41076580934001</v>
      </c>
      <c r="AI23" s="1386">
        <v>250.96440134617498</v>
      </c>
      <c r="AJ23" s="1386">
        <v>300.72086076059372</v>
      </c>
      <c r="AK23" s="1386">
        <v>2711.3478980507894</v>
      </c>
      <c r="AL23" s="1386">
        <v>1269.3721725096041</v>
      </c>
      <c r="AM23" s="1386">
        <v>1293.0218218763998</v>
      </c>
      <c r="AN23" s="1386">
        <v>129.25001482261999</v>
      </c>
    </row>
    <row r="24" spans="2:40" x14ac:dyDescent="0.35">
      <c r="B24" s="138">
        <v>2009</v>
      </c>
      <c r="C24" s="92">
        <v>152845.44970124203</v>
      </c>
      <c r="F24" s="1385">
        <v>37196</v>
      </c>
      <c r="G24" s="1386">
        <v>1026.7499699268913</v>
      </c>
      <c r="H24" s="1386">
        <v>509.17303247764028</v>
      </c>
      <c r="I24" s="1386">
        <v>112.096820814875</v>
      </c>
      <c r="J24" s="1386">
        <v>118.70525108081752</v>
      </c>
      <c r="K24" s="1386">
        <v>88.268591051880009</v>
      </c>
      <c r="L24" s="1386">
        <v>845.52052388452876</v>
      </c>
      <c r="M24" s="1386">
        <v>152.49439599198001</v>
      </c>
      <c r="N24" s="1386">
        <v>467.56374066129717</v>
      </c>
      <c r="O24" s="1386">
        <v>1368.8677067828085</v>
      </c>
      <c r="P24" s="1386">
        <v>1004.0175749286001</v>
      </c>
      <c r="Q24" s="1386">
        <v>1493.7000533546359</v>
      </c>
      <c r="R24" s="1386">
        <v>1417.5537346612691</v>
      </c>
      <c r="S24" s="1386">
        <v>255.54706962281966</v>
      </c>
      <c r="T24" s="1386">
        <v>1721.6420830240347</v>
      </c>
      <c r="U24" s="1386">
        <v>759.00676619136846</v>
      </c>
      <c r="V24" s="1386">
        <v>552.11809656951505</v>
      </c>
      <c r="W24" s="1386">
        <v>462.93494693981404</v>
      </c>
      <c r="X24" s="1386">
        <v>964.46149301788819</v>
      </c>
      <c r="Y24" s="1386">
        <v>651.06415211721094</v>
      </c>
      <c r="Z24" s="1386">
        <v>414.13416446961531</v>
      </c>
      <c r="AA24" s="1386">
        <v>392.49561322058878</v>
      </c>
      <c r="AB24" s="1386">
        <v>109.92636428968</v>
      </c>
      <c r="AC24" s="1386">
        <v>64.15200396128337</v>
      </c>
      <c r="AD24" s="1386">
        <v>442.91164329429841</v>
      </c>
      <c r="AE24" s="1386">
        <v>205.92659487156419</v>
      </c>
      <c r="AF24" s="1386">
        <v>268.84377306002159</v>
      </c>
      <c r="AG24" s="1386">
        <v>144.49112061258305</v>
      </c>
      <c r="AH24" s="1386">
        <v>92.316596928099997</v>
      </c>
      <c r="AI24" s="1386">
        <v>193.88999570028</v>
      </c>
      <c r="AJ24" s="1386">
        <v>219.69376558210627</v>
      </c>
      <c r="AK24" s="1386">
        <v>2237.2418448431708</v>
      </c>
      <c r="AL24" s="1386">
        <v>1385.8909146774999</v>
      </c>
      <c r="AM24" s="1386">
        <v>1125.2192301535383</v>
      </c>
      <c r="AN24" s="1386">
        <v>120.48858580456</v>
      </c>
    </row>
    <row r="25" spans="2:40" x14ac:dyDescent="0.35">
      <c r="B25" s="138">
        <v>2010</v>
      </c>
      <c r="C25" s="92">
        <v>209820.33110528949</v>
      </c>
      <c r="F25" s="1385">
        <v>37226</v>
      </c>
      <c r="G25" s="1386">
        <v>424.9266328961412</v>
      </c>
      <c r="H25" s="1386">
        <v>309.96339303392091</v>
      </c>
      <c r="I25" s="1386">
        <v>83.071286701324993</v>
      </c>
      <c r="J25" s="1386">
        <v>84.673386147252558</v>
      </c>
      <c r="K25" s="1386">
        <v>65.530759035180012</v>
      </c>
      <c r="L25" s="1386">
        <v>554.05554280128138</v>
      </c>
      <c r="M25" s="1386">
        <v>110.07499959596001</v>
      </c>
      <c r="N25" s="1386">
        <v>309.07176240198663</v>
      </c>
      <c r="O25" s="1386">
        <v>1008.1315302071832</v>
      </c>
      <c r="P25" s="1386">
        <v>846.9418128154</v>
      </c>
      <c r="Q25" s="1386">
        <v>1237.8974430531141</v>
      </c>
      <c r="R25" s="1386">
        <v>1186.0096632280968</v>
      </c>
      <c r="S25" s="1386">
        <v>256.38389711679997</v>
      </c>
      <c r="T25" s="1386">
        <v>1738.8185052065571</v>
      </c>
      <c r="U25" s="1386">
        <v>1006.785538638737</v>
      </c>
      <c r="V25" s="1386">
        <v>784.397715345645</v>
      </c>
      <c r="W25" s="1386">
        <v>586.65141332100904</v>
      </c>
      <c r="X25" s="1386">
        <v>504.76536127118425</v>
      </c>
      <c r="Y25" s="1386">
        <v>268.62533431000344</v>
      </c>
      <c r="Z25" s="1386">
        <v>452.9392975711541</v>
      </c>
      <c r="AA25" s="1386">
        <v>426.3167960345333</v>
      </c>
      <c r="AB25" s="1386">
        <v>85.487634652479997</v>
      </c>
      <c r="AC25" s="1386">
        <v>38.272166738691631</v>
      </c>
      <c r="AD25" s="1386">
        <v>265.86131387314919</v>
      </c>
      <c r="AE25" s="1386">
        <v>117.97347049711871</v>
      </c>
      <c r="AF25" s="1386">
        <v>134.9782934715</v>
      </c>
      <c r="AG25" s="1386">
        <v>75.157459144863026</v>
      </c>
      <c r="AH25" s="1386">
        <v>42.132583466660002</v>
      </c>
      <c r="AI25" s="1386">
        <v>70.475270853075003</v>
      </c>
      <c r="AJ25" s="1386">
        <v>65.830284094468752</v>
      </c>
      <c r="AK25" s="1386">
        <v>423.96923867838393</v>
      </c>
      <c r="AL25" s="1386">
        <v>277.56169869440902</v>
      </c>
      <c r="AM25" s="1386">
        <v>232.59415232476172</v>
      </c>
      <c r="AN25" s="1386">
        <v>25.95604907944</v>
      </c>
    </row>
    <row r="26" spans="2:40" x14ac:dyDescent="0.35">
      <c r="B26" s="138">
        <v>2011</v>
      </c>
      <c r="C26" s="92">
        <v>171203.66101554793</v>
      </c>
      <c r="F26" s="1385">
        <v>37257</v>
      </c>
      <c r="G26" s="1386">
        <v>406.88134947935885</v>
      </c>
      <c r="H26" s="1386">
        <v>341.62839825968058</v>
      </c>
      <c r="I26" s="1386">
        <v>92.278310963150005</v>
      </c>
      <c r="J26" s="1386">
        <v>94.522147982435044</v>
      </c>
      <c r="K26" s="1386">
        <v>73.480821164760016</v>
      </c>
      <c r="L26" s="1386">
        <v>633.71270410882732</v>
      </c>
      <c r="M26" s="1386">
        <v>115.71724095456</v>
      </c>
      <c r="N26" s="1386">
        <v>314.71425358493912</v>
      </c>
      <c r="O26" s="1386">
        <v>892.45928301880849</v>
      </c>
      <c r="P26" s="1386">
        <v>687.8313905711999</v>
      </c>
      <c r="Q26" s="1386">
        <v>909.21142947048509</v>
      </c>
      <c r="R26" s="1386">
        <v>851.75081169060604</v>
      </c>
      <c r="S26" s="1386">
        <v>148.43113887074423</v>
      </c>
      <c r="T26" s="1386">
        <v>947.2524746752531</v>
      </c>
      <c r="U26" s="1386">
        <v>496.24262317737896</v>
      </c>
      <c r="V26" s="1386">
        <v>382.16972880650502</v>
      </c>
      <c r="W26" s="1386">
        <v>212.92068841809748</v>
      </c>
      <c r="X26" s="1386">
        <v>194.20470797290031</v>
      </c>
      <c r="Y26" s="1386">
        <v>85.852913722768704</v>
      </c>
      <c r="Z26" s="1386">
        <v>191.79939228753878</v>
      </c>
      <c r="AA26" s="1386">
        <v>197.58358363512212</v>
      </c>
      <c r="AB26" s="1386">
        <v>31.818267606080003</v>
      </c>
      <c r="AC26" s="1386">
        <v>7.0723561284833698</v>
      </c>
      <c r="AD26" s="1386">
        <v>163.542178686</v>
      </c>
      <c r="AE26" s="1386">
        <v>23.440879152760964</v>
      </c>
      <c r="AF26" s="1386">
        <v>54.940224456021596</v>
      </c>
      <c r="AG26" s="1386">
        <v>10.60542950250303</v>
      </c>
      <c r="AH26" s="1386">
        <v>15.8441795078</v>
      </c>
      <c r="AI26" s="1386">
        <v>49.076141501969992</v>
      </c>
      <c r="AJ26" s="1386">
        <v>37.839721140162503</v>
      </c>
      <c r="AK26" s="1386">
        <v>285.49974520683833</v>
      </c>
      <c r="AL26" s="1386">
        <v>206.02521050789599</v>
      </c>
      <c r="AM26" s="1386">
        <v>168.38782281090002</v>
      </c>
      <c r="AN26" s="1386">
        <v>19.467036809579998</v>
      </c>
    </row>
    <row r="27" spans="2:40" x14ac:dyDescent="0.35">
      <c r="B27" s="138">
        <v>2012</v>
      </c>
      <c r="C27" s="92">
        <v>139183.99008566941</v>
      </c>
      <c r="F27" s="1385">
        <v>37288</v>
      </c>
      <c r="G27" s="1386">
        <v>135.214069704</v>
      </c>
      <c r="H27" s="1386">
        <v>125.12823066968059</v>
      </c>
      <c r="I27" s="1386">
        <v>39.298908642987506</v>
      </c>
      <c r="J27" s="1386">
        <v>42.092906884000001</v>
      </c>
      <c r="K27" s="1386">
        <v>37.329304073460001</v>
      </c>
      <c r="L27" s="1386">
        <v>197.69149815301699</v>
      </c>
      <c r="M27" s="1386">
        <v>36.469396417860004</v>
      </c>
      <c r="N27" s="1386">
        <v>90.877519637716205</v>
      </c>
      <c r="O27" s="1386">
        <v>281.61657712440001</v>
      </c>
      <c r="P27" s="1386">
        <v>212.91264942250001</v>
      </c>
      <c r="Q27" s="1386">
        <v>276.10355898561397</v>
      </c>
      <c r="R27" s="1386">
        <v>221.90039505748098</v>
      </c>
      <c r="S27" s="1386">
        <v>38.83571672216393</v>
      </c>
      <c r="T27" s="1386">
        <v>326.26059777043469</v>
      </c>
      <c r="U27" s="1386">
        <v>179.52557504926318</v>
      </c>
      <c r="V27" s="1386">
        <v>183.507725069625</v>
      </c>
      <c r="W27" s="1386">
        <v>122.90834365322999</v>
      </c>
      <c r="X27" s="1386">
        <v>75.04528868228401</v>
      </c>
      <c r="Y27" s="1386">
        <v>39.409324926513598</v>
      </c>
      <c r="Z27" s="1386">
        <v>99.589338778138796</v>
      </c>
      <c r="AA27" s="1386">
        <v>107.48204031438901</v>
      </c>
      <c r="AB27" s="1386">
        <v>8.7851482756407613</v>
      </c>
      <c r="AC27" s="1386">
        <v>2.2218628442916297</v>
      </c>
      <c r="AD27" s="1386">
        <v>45.879754567903198</v>
      </c>
      <c r="AE27" s="1386">
        <v>11.763184305678081</v>
      </c>
      <c r="AF27" s="1386">
        <v>27.1479683295108</v>
      </c>
      <c r="AG27" s="1386">
        <v>11.64754937705697</v>
      </c>
      <c r="AH27" s="1386">
        <v>11.25260095656</v>
      </c>
      <c r="AI27" s="1386">
        <v>22.304593216455</v>
      </c>
      <c r="AJ27" s="1386">
        <v>20.104467224737505</v>
      </c>
      <c r="AK27" s="1386">
        <v>96.533261121215588</v>
      </c>
      <c r="AL27" s="1386">
        <v>34.967063911974002</v>
      </c>
      <c r="AM27" s="1386">
        <v>31.605639318000001</v>
      </c>
      <c r="AN27" s="1386">
        <v>6.9939937694600003</v>
      </c>
    </row>
    <row r="28" spans="2:40" x14ac:dyDescent="0.35">
      <c r="B28" s="138">
        <v>2013</v>
      </c>
      <c r="C28" s="92">
        <v>136185.20869223002</v>
      </c>
      <c r="F28" s="1385">
        <v>37316</v>
      </c>
      <c r="G28" s="1386">
        <v>247.99829832736947</v>
      </c>
      <c r="H28" s="1386">
        <v>161.27056245651937</v>
      </c>
      <c r="I28" s="1386">
        <v>44.032463489462501</v>
      </c>
      <c r="J28" s="1386">
        <v>46.578486312017525</v>
      </c>
      <c r="K28" s="1386">
        <v>38.408942140440004</v>
      </c>
      <c r="L28" s="1386">
        <v>262.83493218607458</v>
      </c>
      <c r="M28" s="1386">
        <v>48.343749822550002</v>
      </c>
      <c r="N28" s="1386">
        <v>132.64392954498658</v>
      </c>
      <c r="O28" s="1386">
        <v>420.62381632599158</v>
      </c>
      <c r="P28" s="1386">
        <v>291.1017315995</v>
      </c>
      <c r="Q28" s="1386">
        <v>332.89136733326478</v>
      </c>
      <c r="R28" s="1386">
        <v>197.22431731250953</v>
      </c>
      <c r="S28" s="1386">
        <v>33.752667306599996</v>
      </c>
      <c r="T28" s="1386">
        <v>271.75990504127759</v>
      </c>
      <c r="U28" s="1386">
        <v>173.80555644874741</v>
      </c>
      <c r="V28" s="1386">
        <v>190.27250185</v>
      </c>
      <c r="W28" s="1386">
        <v>126.57707346018599</v>
      </c>
      <c r="X28" s="1386">
        <v>73.583831732211507</v>
      </c>
      <c r="Y28" s="1386">
        <v>38.997301266506796</v>
      </c>
      <c r="Z28" s="1386">
        <v>97.267547520491789</v>
      </c>
      <c r="AA28" s="1386">
        <v>95.914624531599898</v>
      </c>
      <c r="AB28" s="1386">
        <v>4.69606961656</v>
      </c>
      <c r="AC28" s="1386">
        <v>1.5020959956</v>
      </c>
      <c r="AD28" s="1386">
        <v>41.336747794947598</v>
      </c>
      <c r="AE28" s="1386">
        <v>23.782671790120318</v>
      </c>
      <c r="AF28" s="1386">
        <v>38.100860878510801</v>
      </c>
      <c r="AG28" s="1386">
        <v>21.456055567743025</v>
      </c>
      <c r="AH28" s="1386">
        <v>15.779509387359999</v>
      </c>
      <c r="AI28" s="1386">
        <v>34.528355398679999</v>
      </c>
      <c r="AJ28" s="1386">
        <v>30.325930359200004</v>
      </c>
      <c r="AK28" s="1386">
        <v>331.35693940213099</v>
      </c>
      <c r="AL28" s="1386">
        <v>181.70280063289599</v>
      </c>
      <c r="AM28" s="1386">
        <v>199.52517190633833</v>
      </c>
      <c r="AN28" s="1386">
        <v>18.027839535720002</v>
      </c>
    </row>
    <row r="29" spans="2:40" x14ac:dyDescent="0.35">
      <c r="B29" s="138">
        <v>2014</v>
      </c>
      <c r="C29" s="92">
        <v>154873.62093740929</v>
      </c>
      <c r="F29" s="1385">
        <v>37347</v>
      </c>
      <c r="G29" s="1386">
        <v>292.92148281065215</v>
      </c>
      <c r="H29" s="1386">
        <v>163.83320277355969</v>
      </c>
      <c r="I29" s="1386">
        <v>35.995823667700002</v>
      </c>
      <c r="J29" s="1386">
        <v>40.337678172782475</v>
      </c>
      <c r="K29" s="1386">
        <v>31.538518077840003</v>
      </c>
      <c r="L29" s="1386">
        <v>202.54975795501699</v>
      </c>
      <c r="M29" s="1386">
        <v>35.28965504288</v>
      </c>
      <c r="N29" s="1386">
        <v>90.057907228702803</v>
      </c>
      <c r="O29" s="1386">
        <v>247.03693681797483</v>
      </c>
      <c r="P29" s="1386">
        <v>187.56659750489999</v>
      </c>
      <c r="Q29" s="1386">
        <v>231.20578608947039</v>
      </c>
      <c r="R29" s="1386">
        <v>159.32253807998103</v>
      </c>
      <c r="S29" s="1386">
        <v>28.235708601327882</v>
      </c>
      <c r="T29" s="1386">
        <v>166.62202887419997</v>
      </c>
      <c r="U29" s="1386">
        <v>106.38670935325261</v>
      </c>
      <c r="V29" s="1386">
        <v>98.40051881957001</v>
      </c>
      <c r="W29" s="1386">
        <v>61.873953511141501</v>
      </c>
      <c r="X29" s="1386">
        <v>76.2977257462598</v>
      </c>
      <c r="Y29" s="1386">
        <v>19.071863910510199</v>
      </c>
      <c r="Z29" s="1386">
        <v>46.470765733754106</v>
      </c>
      <c r="AA29" s="1386">
        <v>58.4237350049223</v>
      </c>
      <c r="AB29" s="1386">
        <v>9.6157775688392402</v>
      </c>
      <c r="AC29" s="1386">
        <v>11.171838967274999</v>
      </c>
      <c r="AD29" s="1386">
        <v>59.267468943649199</v>
      </c>
      <c r="AE29" s="1386">
        <v>59.499424204598398</v>
      </c>
      <c r="AF29" s="1386">
        <v>59.977395310526994</v>
      </c>
      <c r="AG29" s="1386">
        <v>64.306833079623033</v>
      </c>
      <c r="AH29" s="1386">
        <v>31.88236937692</v>
      </c>
      <c r="AI29" s="1386">
        <v>42.737894444519995</v>
      </c>
      <c r="AJ29" s="1386">
        <v>43.458141273675004</v>
      </c>
      <c r="AK29" s="1386">
        <v>454.47038620025535</v>
      </c>
      <c r="AL29" s="1386">
        <v>217.95739563401301</v>
      </c>
      <c r="AM29" s="1386">
        <v>358.05098172871169</v>
      </c>
      <c r="AN29" s="1386">
        <v>30.071648301180002</v>
      </c>
    </row>
    <row r="30" spans="2:40" x14ac:dyDescent="0.35">
      <c r="B30" s="138">
        <v>2015</v>
      </c>
      <c r="C30" s="92">
        <v>151252.52522053628</v>
      </c>
      <c r="F30" s="1385">
        <v>37377</v>
      </c>
      <c r="G30" s="1386">
        <v>1432.3605486047284</v>
      </c>
      <c r="H30" s="1386">
        <v>908.21088327247912</v>
      </c>
      <c r="I30" s="1386">
        <v>218.23768525698753</v>
      </c>
      <c r="J30" s="1386">
        <v>230.19457201681755</v>
      </c>
      <c r="K30" s="1386">
        <v>172.64394180162003</v>
      </c>
      <c r="L30" s="1386">
        <v>1520.6659250627526</v>
      </c>
      <c r="M30" s="1386">
        <v>292.39633513363003</v>
      </c>
      <c r="N30" s="1386">
        <v>797.31385062135814</v>
      </c>
      <c r="O30" s="1386">
        <v>2239.9339963868083</v>
      </c>
      <c r="P30" s="1386">
        <v>1485.5053616431001</v>
      </c>
      <c r="Q30" s="1386">
        <v>1677.859820187015</v>
      </c>
      <c r="R30" s="1386">
        <v>1296.0412521056439</v>
      </c>
      <c r="S30" s="1386">
        <v>246.31077154198027</v>
      </c>
      <c r="T30" s="1386">
        <v>1623.8143583409733</v>
      </c>
      <c r="U30" s="1386">
        <v>877.63787756016848</v>
      </c>
      <c r="V30" s="1386">
        <v>720.47137458914005</v>
      </c>
      <c r="W30" s="1386">
        <v>677.16140448309739</v>
      </c>
      <c r="X30" s="1386">
        <v>1283.1949500314986</v>
      </c>
      <c r="Y30" s="1386">
        <v>805.22844131452723</v>
      </c>
      <c r="Z30" s="1386">
        <v>735.13576139673887</v>
      </c>
      <c r="AA30" s="1386">
        <v>609.33864094737794</v>
      </c>
      <c r="AB30" s="1386">
        <v>194.35977923231999</v>
      </c>
      <c r="AC30" s="1386">
        <v>136.75333545021661</v>
      </c>
      <c r="AD30" s="1386">
        <v>726.91422533294758</v>
      </c>
      <c r="AE30" s="1386">
        <v>320.9094210910439</v>
      </c>
      <c r="AF30" s="1386">
        <v>422.50641264452156</v>
      </c>
      <c r="AG30" s="1386">
        <v>198.25381183607999</v>
      </c>
      <c r="AH30" s="1386">
        <v>115.24215462407999</v>
      </c>
      <c r="AI30" s="1386">
        <v>215.62112846867998</v>
      </c>
      <c r="AJ30" s="1386">
        <v>212.01074527905001</v>
      </c>
      <c r="AK30" s="1386">
        <v>1765.5295461769485</v>
      </c>
      <c r="AL30" s="1386">
        <v>781.37882095506507</v>
      </c>
      <c r="AM30" s="1386">
        <v>565.85806024456178</v>
      </c>
      <c r="AN30" s="1386">
        <v>97.713920172600012</v>
      </c>
    </row>
    <row r="31" spans="2:40" x14ac:dyDescent="0.35">
      <c r="B31" s="138">
        <v>2016</v>
      </c>
      <c r="C31" s="92">
        <v>152641.49246344407</v>
      </c>
      <c r="F31" s="1385">
        <v>37408</v>
      </c>
      <c r="G31" s="1386">
        <v>656.24579281813044</v>
      </c>
      <c r="H31" s="1386">
        <v>292.73183540947912</v>
      </c>
      <c r="I31" s="1386">
        <v>66.191742221312495</v>
      </c>
      <c r="J31" s="1386">
        <v>73.361929927235053</v>
      </c>
      <c r="K31" s="1386">
        <v>57.809711041020002</v>
      </c>
      <c r="L31" s="1386">
        <v>438.43495136743718</v>
      </c>
      <c r="M31" s="1386">
        <v>65.449999759760004</v>
      </c>
      <c r="N31" s="1386">
        <v>237.98999409113523</v>
      </c>
      <c r="O31" s="1386">
        <v>735.37925064802516</v>
      </c>
      <c r="P31" s="1386">
        <v>461.05398568460004</v>
      </c>
      <c r="Q31" s="1386">
        <v>763.8077386741287</v>
      </c>
      <c r="R31" s="1386">
        <v>727.57474122812505</v>
      </c>
      <c r="S31" s="1386">
        <v>168.05047338076395</v>
      </c>
      <c r="T31" s="1386">
        <v>1330.6581878241122</v>
      </c>
      <c r="U31" s="1386">
        <v>808.69960187942104</v>
      </c>
      <c r="V31" s="1386">
        <v>694.85951716091506</v>
      </c>
      <c r="W31" s="1386">
        <v>673.18170708538059</v>
      </c>
      <c r="X31" s="1386">
        <v>1056.269587776716</v>
      </c>
      <c r="Y31" s="1386">
        <v>702.18729627675168</v>
      </c>
      <c r="Z31" s="1386">
        <v>510.16101124770825</v>
      </c>
      <c r="AA31" s="1386">
        <v>487.35347349991122</v>
      </c>
      <c r="AB31" s="1386">
        <v>175.35186243036074</v>
      </c>
      <c r="AC31" s="1386">
        <v>118.50910280205837</v>
      </c>
      <c r="AD31" s="1386">
        <v>492.97309555694761</v>
      </c>
      <c r="AE31" s="1386">
        <v>235.69055521696259</v>
      </c>
      <c r="AF31" s="1386">
        <v>301.96596441599462</v>
      </c>
      <c r="AG31" s="1386">
        <v>143.17309138625998</v>
      </c>
      <c r="AH31" s="1386">
        <v>87.789688497300006</v>
      </c>
      <c r="AI31" s="1386">
        <v>151.39355828651998</v>
      </c>
      <c r="AJ31" s="1386">
        <v>142.96510026480001</v>
      </c>
      <c r="AK31" s="1386">
        <v>1354.1922695977214</v>
      </c>
      <c r="AL31" s="1386">
        <v>726.46738094559089</v>
      </c>
      <c r="AM31" s="1386">
        <v>530.1261291267117</v>
      </c>
      <c r="AN31" s="1386">
        <v>66.708056097160011</v>
      </c>
    </row>
    <row r="32" spans="2:40" x14ac:dyDescent="0.35">
      <c r="B32" s="138">
        <v>2017</v>
      </c>
      <c r="C32" s="92">
        <v>167313.55247389839</v>
      </c>
      <c r="F32" s="1385">
        <v>37438</v>
      </c>
      <c r="G32" s="1386">
        <v>875.8414099893912</v>
      </c>
      <c r="H32" s="1386">
        <v>472.05871803364028</v>
      </c>
      <c r="I32" s="1386">
        <v>118.31286261876249</v>
      </c>
      <c r="J32" s="1386">
        <v>128.48900781601751</v>
      </c>
      <c r="K32" s="1386">
        <v>104.69217619200001</v>
      </c>
      <c r="L32" s="1386">
        <v>732.22218063604055</v>
      </c>
      <c r="M32" s="1386">
        <v>118.17930991104001</v>
      </c>
      <c r="N32" s="1386">
        <v>377.34814534364193</v>
      </c>
      <c r="O32" s="1386">
        <v>1082.0202215451748</v>
      </c>
      <c r="P32" s="1386">
        <v>736.54696742199997</v>
      </c>
      <c r="Q32" s="1386">
        <v>1035.0704398860296</v>
      </c>
      <c r="R32" s="1386">
        <v>992.03047927687498</v>
      </c>
      <c r="S32" s="1386">
        <v>200.84231475803608</v>
      </c>
      <c r="T32" s="1386">
        <v>1579.9228708622877</v>
      </c>
      <c r="U32" s="1386">
        <v>874.33095340320006</v>
      </c>
      <c r="V32" s="1386">
        <v>816.95165658473002</v>
      </c>
      <c r="W32" s="1386">
        <v>714.16138955347799</v>
      </c>
      <c r="X32" s="1386">
        <v>1190.6411968057705</v>
      </c>
      <c r="Y32" s="1386">
        <v>744.83409375652718</v>
      </c>
      <c r="Z32" s="1386">
        <v>604.85205274390819</v>
      </c>
      <c r="AA32" s="1386">
        <v>616.29653884406662</v>
      </c>
      <c r="AB32" s="1386">
        <v>211.67452334212075</v>
      </c>
      <c r="AC32" s="1386">
        <v>149.39595171158336</v>
      </c>
      <c r="AD32" s="1386">
        <v>543.96727976850002</v>
      </c>
      <c r="AE32" s="1386">
        <v>294.02220167700165</v>
      </c>
      <c r="AF32" s="1386">
        <v>402.1234661835108</v>
      </c>
      <c r="AG32" s="1386">
        <v>202.63695901691696</v>
      </c>
      <c r="AH32" s="1386">
        <v>123.39058979952</v>
      </c>
      <c r="AI32" s="1386">
        <v>213.74983648029001</v>
      </c>
      <c r="AJ32" s="1386">
        <v>197.08470143038124</v>
      </c>
      <c r="AK32" s="1386">
        <v>1608.1128683545996</v>
      </c>
      <c r="AL32" s="1386">
        <v>721.45988320052595</v>
      </c>
      <c r="AM32" s="1386">
        <v>770.3581353664382</v>
      </c>
      <c r="AN32" s="1386">
        <v>81.504014035440008</v>
      </c>
    </row>
    <row r="33" spans="2:40" x14ac:dyDescent="0.35">
      <c r="B33" s="138">
        <v>2018</v>
      </c>
      <c r="C33" s="92">
        <v>153383.13530203642</v>
      </c>
      <c r="F33" s="1385">
        <v>37469</v>
      </c>
      <c r="G33" s="1386">
        <v>1141.8217308652172</v>
      </c>
      <c r="H33" s="1386">
        <v>624.58092109911945</v>
      </c>
      <c r="I33" s="1386">
        <v>142.55282479961252</v>
      </c>
      <c r="J33" s="1386">
        <v>147.95900225998247</v>
      </c>
      <c r="K33" s="1386">
        <v>106.45885666524001</v>
      </c>
      <c r="L33" s="1386">
        <v>1125.0079512519253</v>
      </c>
      <c r="M33" s="1386">
        <v>200.86379236616003</v>
      </c>
      <c r="N33" s="1386">
        <v>575.68365295885144</v>
      </c>
      <c r="O33" s="1386">
        <v>1656.0596719576249</v>
      </c>
      <c r="P33" s="1386">
        <v>1062.4123206882998</v>
      </c>
      <c r="Q33" s="1386">
        <v>1336.2551145923787</v>
      </c>
      <c r="R33" s="1386">
        <v>1124.4419671637784</v>
      </c>
      <c r="S33" s="1386">
        <v>222.29029377679998</v>
      </c>
      <c r="T33" s="1386">
        <v>1797.9546602221471</v>
      </c>
      <c r="U33" s="1386">
        <v>979.70471036628419</v>
      </c>
      <c r="V33" s="1386">
        <v>926.75505489569991</v>
      </c>
      <c r="W33" s="1386">
        <v>870.71171043088498</v>
      </c>
      <c r="X33" s="1386">
        <v>1178.0840222402269</v>
      </c>
      <c r="Y33" s="1386">
        <v>735.18039282353402</v>
      </c>
      <c r="Z33" s="1386">
        <v>672.12507575098471</v>
      </c>
      <c r="AA33" s="1386">
        <v>602.82100521841119</v>
      </c>
      <c r="AB33" s="1386">
        <v>155.67312645939924</v>
      </c>
      <c r="AC33" s="1386">
        <v>114.65998181333336</v>
      </c>
      <c r="AD33" s="1386">
        <v>687.92403703694765</v>
      </c>
      <c r="AE33" s="1386">
        <v>345.54657447456265</v>
      </c>
      <c r="AF33" s="1386">
        <v>431.81920617747846</v>
      </c>
      <c r="AG33" s="1386">
        <v>175.571727477423</v>
      </c>
      <c r="AH33" s="1386">
        <v>111.32961233746001</v>
      </c>
      <c r="AI33" s="1386">
        <v>217.40187407053497</v>
      </c>
      <c r="AJ33" s="1386">
        <v>203.6846527920375</v>
      </c>
      <c r="AK33" s="1386">
        <v>1782.6510627044429</v>
      </c>
      <c r="AL33" s="1386">
        <v>716.48098860947402</v>
      </c>
      <c r="AM33" s="1386">
        <v>736.55765998468826</v>
      </c>
      <c r="AN33" s="1386">
        <v>91.502647727519999</v>
      </c>
    </row>
    <row r="34" spans="2:40" x14ac:dyDescent="0.35">
      <c r="B34" s="138">
        <v>2019</v>
      </c>
      <c r="C34" s="92">
        <v>131771.37282467866</v>
      </c>
      <c r="F34" s="1385">
        <v>37500</v>
      </c>
      <c r="G34" s="1386">
        <v>1078.4085052573043</v>
      </c>
      <c r="H34" s="1386">
        <v>324.01384152924032</v>
      </c>
      <c r="I34" s="1386">
        <v>45.9570956797875</v>
      </c>
      <c r="J34" s="1386">
        <v>51.97418264563504</v>
      </c>
      <c r="K34" s="1386">
        <v>27.74342669088</v>
      </c>
      <c r="L34" s="1386">
        <v>558.9138026032814</v>
      </c>
      <c r="M34" s="1386">
        <v>46.574137760079999</v>
      </c>
      <c r="N34" s="1386">
        <v>341.25558141034469</v>
      </c>
      <c r="O34" s="1386">
        <v>907.58792850883367</v>
      </c>
      <c r="P34" s="1386">
        <v>394.54966597420002</v>
      </c>
      <c r="Q34" s="1386">
        <v>730.16470293772795</v>
      </c>
      <c r="R34" s="1386">
        <v>752.83236442752855</v>
      </c>
      <c r="S34" s="1386">
        <v>136.31243118912786</v>
      </c>
      <c r="T34" s="1386">
        <v>1245.8466390483306</v>
      </c>
      <c r="U34" s="1386">
        <v>543.22447580245262</v>
      </c>
      <c r="V34" s="1386">
        <v>553.44747834128987</v>
      </c>
      <c r="W34" s="1386">
        <v>748.64293014670795</v>
      </c>
      <c r="X34" s="1386">
        <v>1642.8508838997432</v>
      </c>
      <c r="Y34" s="1386">
        <v>1261.2765609737314</v>
      </c>
      <c r="Z34" s="1386">
        <v>806.51192503598475</v>
      </c>
      <c r="AA34" s="1386">
        <v>579.09911241262205</v>
      </c>
      <c r="AB34" s="1386">
        <v>218.83047089435922</v>
      </c>
      <c r="AC34" s="1386">
        <v>153.77707754955</v>
      </c>
      <c r="AD34" s="1386">
        <v>792.86071353170166</v>
      </c>
      <c r="AE34" s="1386">
        <v>250.64377660515777</v>
      </c>
      <c r="AF34" s="1386">
        <v>448.19004366901078</v>
      </c>
      <c r="AG34" s="1386">
        <v>153.80914172333698</v>
      </c>
      <c r="AH34" s="1386">
        <v>129.21090063911998</v>
      </c>
      <c r="AI34" s="1386">
        <v>274.506461845275</v>
      </c>
      <c r="AJ34" s="1386">
        <v>261.29038211275002</v>
      </c>
      <c r="AK34" s="1386">
        <v>2537.0191319300538</v>
      </c>
      <c r="AL34" s="1386">
        <v>779.17559977894803</v>
      </c>
      <c r="AM34" s="1386">
        <v>988.46636967045004</v>
      </c>
      <c r="AN34" s="1386">
        <v>121.85203585348002</v>
      </c>
    </row>
    <row r="35" spans="2:40" x14ac:dyDescent="0.35">
      <c r="B35" s="138">
        <v>2020</v>
      </c>
      <c r="C35" s="92">
        <v>164484.66744514153</v>
      </c>
      <c r="F35" s="1385">
        <v>37530</v>
      </c>
      <c r="G35" s="1386">
        <v>904.84772538524999</v>
      </c>
      <c r="H35" s="1386">
        <v>308.87357242840005</v>
      </c>
      <c r="I35" s="1386">
        <v>54.461889277575004</v>
      </c>
      <c r="J35" s="1386">
        <v>57.857428605582484</v>
      </c>
      <c r="K35" s="1386">
        <v>35.922502955880006</v>
      </c>
      <c r="L35" s="1386">
        <v>560.56366763204051</v>
      </c>
      <c r="M35" s="1386">
        <v>66.834913547780005</v>
      </c>
      <c r="N35" s="1386">
        <v>332.42952768486481</v>
      </c>
      <c r="O35" s="1386">
        <v>940.22528831837474</v>
      </c>
      <c r="P35" s="1386">
        <v>453.32227718680002</v>
      </c>
      <c r="Q35" s="1386">
        <v>772.1579611696435</v>
      </c>
      <c r="R35" s="1386">
        <v>758.03712766622141</v>
      </c>
      <c r="S35" s="1386">
        <v>140.21768298370816</v>
      </c>
      <c r="T35" s="1386">
        <v>1217.7642746313306</v>
      </c>
      <c r="U35" s="1386">
        <v>652.02427959925251</v>
      </c>
      <c r="V35" s="1386">
        <v>600.71285162827996</v>
      </c>
      <c r="W35" s="1386">
        <v>657.38671501879651</v>
      </c>
      <c r="X35" s="1386">
        <v>1186.8830444875407</v>
      </c>
      <c r="Y35" s="1386">
        <v>740.53703592777549</v>
      </c>
      <c r="Z35" s="1386">
        <v>468.74773952504592</v>
      </c>
      <c r="AA35" s="1386">
        <v>523.40581314604447</v>
      </c>
      <c r="AB35" s="1386">
        <v>231.03383074100077</v>
      </c>
      <c r="AC35" s="1386">
        <v>172.80363934461661</v>
      </c>
      <c r="AD35" s="1386">
        <v>836.24336315140317</v>
      </c>
      <c r="AE35" s="1386">
        <v>376.36440921823743</v>
      </c>
      <c r="AF35" s="1386">
        <v>478.26655775100545</v>
      </c>
      <c r="AG35" s="1386">
        <v>174.83609181198304</v>
      </c>
      <c r="AH35" s="1386">
        <v>127.69115280877999</v>
      </c>
      <c r="AI35" s="1386">
        <v>256.06518112097996</v>
      </c>
      <c r="AJ35" s="1386">
        <v>247.48125310990002</v>
      </c>
      <c r="AK35" s="1386">
        <v>2264.2408869782953</v>
      </c>
      <c r="AL35" s="1386">
        <v>1078.341241241448</v>
      </c>
      <c r="AM35" s="1386">
        <v>899.18043859710008</v>
      </c>
      <c r="AN35" s="1386">
        <v>106.95508161528001</v>
      </c>
    </row>
    <row r="36" spans="2:40" x14ac:dyDescent="0.35">
      <c r="B36" s="139">
        <v>2021</v>
      </c>
      <c r="C36" s="1231">
        <v>196701.03246337446</v>
      </c>
      <c r="F36" s="1385">
        <v>37561</v>
      </c>
      <c r="G36" s="1386">
        <v>1112.3708992152065</v>
      </c>
      <c r="H36" s="1386">
        <v>760.99076931127922</v>
      </c>
      <c r="I36" s="1386">
        <v>191.76098836846251</v>
      </c>
      <c r="J36" s="1386">
        <v>203.83367292794742</v>
      </c>
      <c r="K36" s="1386">
        <v>155.92590991596003</v>
      </c>
      <c r="L36" s="1386">
        <v>1302.0746790675116</v>
      </c>
      <c r="M36" s="1386">
        <v>222.50948194188001</v>
      </c>
      <c r="N36" s="1386">
        <v>691.46345843071617</v>
      </c>
      <c r="O36" s="1386">
        <v>1912.3679677396085</v>
      </c>
      <c r="P36" s="1386">
        <v>1170.0749081915001</v>
      </c>
      <c r="Q36" s="1386">
        <v>1310.6899130942722</v>
      </c>
      <c r="R36" s="1386">
        <v>1325.7995090681059</v>
      </c>
      <c r="S36" s="1386">
        <v>249.93710356763606</v>
      </c>
      <c r="T36" s="1386">
        <v>1875.5452970275039</v>
      </c>
      <c r="U36" s="1386">
        <v>753.91234646268424</v>
      </c>
      <c r="V36" s="1386">
        <v>676.27831286742003</v>
      </c>
      <c r="W36" s="1386">
        <v>484.07754992145146</v>
      </c>
      <c r="X36" s="1386">
        <v>646.68313492042591</v>
      </c>
      <c r="Y36" s="1386">
        <v>354.30176232824152</v>
      </c>
      <c r="Z36" s="1386">
        <v>471.57854681798466</v>
      </c>
      <c r="AA36" s="1386">
        <v>487.29472686096665</v>
      </c>
      <c r="AB36" s="1386">
        <v>120.27688507719999</v>
      </c>
      <c r="AC36" s="1386">
        <v>56.735404983008372</v>
      </c>
      <c r="AD36" s="1386">
        <v>447.9660713704032</v>
      </c>
      <c r="AE36" s="1386">
        <v>120.76472196987969</v>
      </c>
      <c r="AF36" s="1386">
        <v>253.58587830902701</v>
      </c>
      <c r="AG36" s="1386">
        <v>88.306946664603032</v>
      </c>
      <c r="AH36" s="1386">
        <v>74.435308626439991</v>
      </c>
      <c r="AI36" s="1386">
        <v>162.59112808801501</v>
      </c>
      <c r="AJ36" s="1386">
        <v>111.65763867745625</v>
      </c>
      <c r="AK36" s="1386">
        <v>1017.7169852146418</v>
      </c>
      <c r="AL36" s="1386">
        <v>505.93472855401302</v>
      </c>
      <c r="AM36" s="1386">
        <v>569.39894536948827</v>
      </c>
      <c r="AN36" s="1386">
        <v>64.738628248719991</v>
      </c>
    </row>
    <row r="37" spans="2:40" x14ac:dyDescent="0.35">
      <c r="B37" s="198" t="s">
        <v>1584</v>
      </c>
      <c r="F37" s="1385">
        <v>37591</v>
      </c>
      <c r="G37" s="1386">
        <v>169.20809409606511</v>
      </c>
      <c r="H37" s="1386">
        <v>97.410332785040296</v>
      </c>
      <c r="I37" s="1386">
        <v>25.8785003969375</v>
      </c>
      <c r="J37" s="1386">
        <v>27.628555420835042</v>
      </c>
      <c r="K37" s="1386">
        <v>22.312520050920003</v>
      </c>
      <c r="L37" s="1386">
        <v>164.5086120533966</v>
      </c>
      <c r="M37" s="1386">
        <v>34.315086080940006</v>
      </c>
      <c r="N37" s="1386">
        <v>78.0796457517162</v>
      </c>
      <c r="O37" s="1386">
        <v>234.28892395439158</v>
      </c>
      <c r="P37" s="1386">
        <v>156.9013626734</v>
      </c>
      <c r="Q37" s="1386">
        <v>171.60419058622782</v>
      </c>
      <c r="R37" s="1386">
        <v>161.98595454065349</v>
      </c>
      <c r="S37" s="1386">
        <v>30.405289143472114</v>
      </c>
      <c r="T37" s="1386">
        <v>255.20784742762649</v>
      </c>
      <c r="U37" s="1386">
        <v>130.3690371892632</v>
      </c>
      <c r="V37" s="1386">
        <v>177.86538766742001</v>
      </c>
      <c r="W37" s="1386">
        <v>127.8830882153805</v>
      </c>
      <c r="X37" s="1386">
        <v>117.51922300132631</v>
      </c>
      <c r="Y37" s="1386">
        <v>46.590883899465993</v>
      </c>
      <c r="Z37" s="1386">
        <v>91.383057513799997</v>
      </c>
      <c r="AA37" s="1386">
        <v>107.30580039755552</v>
      </c>
      <c r="AB37" s="1386">
        <v>27.98474138848</v>
      </c>
      <c r="AC37" s="1386">
        <v>18.870080944725</v>
      </c>
      <c r="AD37" s="1386">
        <v>73.918898644500004</v>
      </c>
      <c r="AE37" s="1386">
        <v>27.45690134247808</v>
      </c>
      <c r="AF37" s="1386">
        <v>54.793713410983806</v>
      </c>
      <c r="AG37" s="1386">
        <v>21.394721944136968</v>
      </c>
      <c r="AH37" s="1386">
        <v>17.04057673594</v>
      </c>
      <c r="AI37" s="1386">
        <v>32.083602962234998</v>
      </c>
      <c r="AJ37" s="1386">
        <v>42.611993663206256</v>
      </c>
      <c r="AK37" s="1386">
        <v>348.80777423191785</v>
      </c>
      <c r="AL37" s="1386">
        <v>111.110411108091</v>
      </c>
      <c r="AM37" s="1386">
        <v>166.63195395990002</v>
      </c>
      <c r="AN37" s="1386">
        <v>20.426501658820005</v>
      </c>
    </row>
    <row r="38" spans="2:40" x14ac:dyDescent="0.35">
      <c r="F38" s="1385">
        <v>37622</v>
      </c>
      <c r="G38" s="1386">
        <v>145.41234945772831</v>
      </c>
      <c r="H38" s="1386">
        <v>157.0289117921597</v>
      </c>
      <c r="I38" s="1386">
        <v>49.858377146662498</v>
      </c>
      <c r="J38" s="1386">
        <v>47.878656570435034</v>
      </c>
      <c r="K38" s="1386">
        <v>37.133006243100006</v>
      </c>
      <c r="L38" s="1386">
        <v>377.23318545373559</v>
      </c>
      <c r="M38" s="1386">
        <v>88.27543071046</v>
      </c>
      <c r="N38" s="1386">
        <v>210.15626383001339</v>
      </c>
      <c r="O38" s="1386">
        <v>724.25976527798321</v>
      </c>
      <c r="P38" s="1386">
        <v>627.28571838729999</v>
      </c>
      <c r="Q38" s="1386">
        <v>891.96620796501486</v>
      </c>
      <c r="R38" s="1386">
        <v>811.27716825939387</v>
      </c>
      <c r="S38" s="1386">
        <v>137.83113074990817</v>
      </c>
      <c r="T38" s="1386">
        <v>1085.0788470762611</v>
      </c>
      <c r="U38" s="1386">
        <v>392.686183418979</v>
      </c>
      <c r="V38" s="1386">
        <v>384.91706167392499</v>
      </c>
      <c r="W38" s="1386">
        <v>171.38146079063699</v>
      </c>
      <c r="X38" s="1386">
        <v>172.7887911925861</v>
      </c>
      <c r="Y38" s="1386">
        <v>74.197811216533992</v>
      </c>
      <c r="Z38" s="1386">
        <v>236.26634672395411</v>
      </c>
      <c r="AA38" s="1386">
        <v>291.73675434659992</v>
      </c>
      <c r="AB38" s="1386">
        <v>29.070923123159236</v>
      </c>
      <c r="AC38" s="1386">
        <v>3.8178398396166302</v>
      </c>
      <c r="AD38" s="1386">
        <v>127.16931508544761</v>
      </c>
      <c r="AE38" s="1386">
        <v>1.05387439827648</v>
      </c>
      <c r="AF38" s="1386">
        <v>29.461476950978401</v>
      </c>
      <c r="AG38" s="1386">
        <v>1.5632257890599999</v>
      </c>
      <c r="AH38" s="1386">
        <v>6.8226977064200005</v>
      </c>
      <c r="AI38" s="1386">
        <v>19.256198203109996</v>
      </c>
      <c r="AJ38" s="1386">
        <v>5.0091938539750007</v>
      </c>
      <c r="AK38" s="1386">
        <v>109.91339798088059</v>
      </c>
      <c r="AL38" s="1386">
        <v>80.922019709078</v>
      </c>
      <c r="AM38" s="1386">
        <v>96.660580247549987</v>
      </c>
      <c r="AN38" s="1386">
        <v>8.0544549186199994</v>
      </c>
    </row>
    <row r="39" spans="2:40" x14ac:dyDescent="0.35">
      <c r="F39" s="1385">
        <v>37653</v>
      </c>
      <c r="G39" s="1386">
        <v>197.45189872027174</v>
      </c>
      <c r="H39" s="1386">
        <v>135.40838029407908</v>
      </c>
      <c r="I39" s="1386">
        <v>33.863123132475003</v>
      </c>
      <c r="J39" s="1386">
        <v>36.177146997599998</v>
      </c>
      <c r="K39" s="1386">
        <v>28.136022351600001</v>
      </c>
      <c r="L39" s="1386">
        <v>207.01077404720681</v>
      </c>
      <c r="M39" s="1386">
        <v>44.291594665010003</v>
      </c>
      <c r="N39" s="1386">
        <v>95.006845060418996</v>
      </c>
      <c r="O39" s="1386">
        <v>282.3055369987664</v>
      </c>
      <c r="P39" s="1386">
        <v>222.50461861150001</v>
      </c>
      <c r="Q39" s="1386">
        <v>234.56393829687872</v>
      </c>
      <c r="R39" s="1386">
        <v>155.64861781375953</v>
      </c>
      <c r="S39" s="1386">
        <v>25.012294779944241</v>
      </c>
      <c r="T39" s="1386">
        <v>186.79983176035711</v>
      </c>
      <c r="U39" s="1386">
        <v>86.8730385189684</v>
      </c>
      <c r="V39" s="1386">
        <v>96.421348034839994</v>
      </c>
      <c r="W39" s="1386">
        <v>54.100746262150508</v>
      </c>
      <c r="X39" s="1386">
        <v>54.9713889171299</v>
      </c>
      <c r="Y39" s="1386">
        <v>23.368921739261904</v>
      </c>
      <c r="Z39" s="1386">
        <v>56.331245738291798</v>
      </c>
      <c r="AA39" s="1386">
        <v>59.245782800911201</v>
      </c>
      <c r="AB39" s="1386">
        <v>5.6544511709599998</v>
      </c>
      <c r="AC39" s="1386">
        <v>2.3783061422333698</v>
      </c>
      <c r="AD39" s="1386">
        <v>41.697840261000003</v>
      </c>
      <c r="AE39" s="1386">
        <v>10.39601375624064</v>
      </c>
      <c r="AF39" s="1386">
        <v>17.1028772864838</v>
      </c>
      <c r="AG39" s="1386">
        <v>13.394684082476969</v>
      </c>
      <c r="AH39" s="1386">
        <v>8.3101104765399985</v>
      </c>
      <c r="AI39" s="1386">
        <v>13.913961397545</v>
      </c>
      <c r="AJ39" s="1386">
        <v>12.96298139238125</v>
      </c>
      <c r="AK39" s="1386">
        <v>224.7959106828383</v>
      </c>
      <c r="AL39" s="1386">
        <v>58.717216127435002</v>
      </c>
      <c r="AM39" s="1386">
        <v>94.114570413600006</v>
      </c>
      <c r="AN39" s="1386">
        <v>17.093623761460002</v>
      </c>
    </row>
    <row r="40" spans="2:40" x14ac:dyDescent="0.35">
      <c r="F40" s="1385">
        <v>37681</v>
      </c>
      <c r="G40" s="1386">
        <v>250.57171181827172</v>
      </c>
      <c r="H40" s="1386">
        <v>134.90754323972089</v>
      </c>
      <c r="I40" s="1386">
        <v>33.472994985787501</v>
      </c>
      <c r="J40" s="1386">
        <v>34.161897886452557</v>
      </c>
      <c r="K40" s="1386">
        <v>26.205760353060001</v>
      </c>
      <c r="L40" s="1386">
        <v>253.05736045056278</v>
      </c>
      <c r="M40" s="1386">
        <v>46.676723966600001</v>
      </c>
      <c r="N40" s="1386">
        <v>130.81566184698659</v>
      </c>
      <c r="O40" s="1386">
        <v>381.00157608803357</v>
      </c>
      <c r="P40" s="1386">
        <v>248.78080087470002</v>
      </c>
      <c r="Q40" s="1386">
        <v>295.67827613799255</v>
      </c>
      <c r="R40" s="1386">
        <v>236.62642209684648</v>
      </c>
      <c r="S40" s="1386">
        <v>37.719935365655751</v>
      </c>
      <c r="T40" s="1386">
        <v>314.70064847131232</v>
      </c>
      <c r="U40" s="1386">
        <v>99.743039406347393</v>
      </c>
      <c r="V40" s="1386">
        <v>117.07029243693501</v>
      </c>
      <c r="W40" s="1386">
        <v>112.6166919270885</v>
      </c>
      <c r="X40" s="1386">
        <v>196.9787425175559</v>
      </c>
      <c r="Y40" s="1386">
        <v>161.05159348800001</v>
      </c>
      <c r="Z40" s="1386">
        <v>152.04011255607651</v>
      </c>
      <c r="AA40" s="1386">
        <v>121.42727695211099</v>
      </c>
      <c r="AB40" s="1386">
        <v>24.662367972919238</v>
      </c>
      <c r="AC40" s="1386">
        <v>14.708035807716628</v>
      </c>
      <c r="AD40" s="1386">
        <v>151.53818277044761</v>
      </c>
      <c r="AE40" s="1386">
        <v>74.566548939076483</v>
      </c>
      <c r="AF40" s="1386">
        <v>103.32031056298919</v>
      </c>
      <c r="AG40" s="1386">
        <v>42.513626490963027</v>
      </c>
      <c r="AH40" s="1386">
        <v>25.706372874899998</v>
      </c>
      <c r="AI40" s="1386">
        <v>48.170677636619992</v>
      </c>
      <c r="AJ40" s="1386">
        <v>45.488895538800001</v>
      </c>
      <c r="AK40" s="1386">
        <v>520.2632255185174</v>
      </c>
      <c r="AL40" s="1386">
        <v>151.48561150059101</v>
      </c>
      <c r="AM40" s="1386">
        <v>221.91249975658832</v>
      </c>
      <c r="AN40" s="1386">
        <v>29.819157551380002</v>
      </c>
    </row>
    <row r="41" spans="2:40" x14ac:dyDescent="0.35">
      <c r="F41" s="1385">
        <v>37712</v>
      </c>
      <c r="G41" s="1386">
        <v>599.02754468592377</v>
      </c>
      <c r="H41" s="1386">
        <v>266.72233003775966</v>
      </c>
      <c r="I41" s="1386">
        <v>47.959753499450002</v>
      </c>
      <c r="J41" s="1386">
        <v>49.796386655147444</v>
      </c>
      <c r="K41" s="1386">
        <v>29.869986519780003</v>
      </c>
      <c r="L41" s="1386">
        <v>459.3957513411728</v>
      </c>
      <c r="M41" s="1386">
        <v>64.270258384779993</v>
      </c>
      <c r="N41" s="1386">
        <v>240.9215299314933</v>
      </c>
      <c r="O41" s="1386">
        <v>597.43674198877477</v>
      </c>
      <c r="P41" s="1386">
        <v>346.82235261559998</v>
      </c>
      <c r="Q41" s="1386">
        <v>446.73957801709906</v>
      </c>
      <c r="R41" s="1386">
        <v>357.49598146434647</v>
      </c>
      <c r="S41" s="1386">
        <v>54.797728121091822</v>
      </c>
      <c r="T41" s="1386">
        <v>401.50354891053058</v>
      </c>
      <c r="U41" s="1386">
        <v>117.70762387753679</v>
      </c>
      <c r="V41" s="1386">
        <v>103.42253418919501</v>
      </c>
      <c r="W41" s="1386">
        <v>107.3621747852565</v>
      </c>
      <c r="X41" s="1386">
        <v>506.61457744657099</v>
      </c>
      <c r="Y41" s="1386">
        <v>213.94093678945919</v>
      </c>
      <c r="Z41" s="1386">
        <v>144.75613857583059</v>
      </c>
      <c r="AA41" s="1386">
        <v>157.450445853389</v>
      </c>
      <c r="AB41" s="1386">
        <v>84.050062320880002</v>
      </c>
      <c r="AC41" s="1386">
        <v>67.375276653441617</v>
      </c>
      <c r="AD41" s="1386">
        <v>303.8587686527016</v>
      </c>
      <c r="AE41" s="1386">
        <v>131.21772869851711</v>
      </c>
      <c r="AF41" s="1386">
        <v>175.50979449297299</v>
      </c>
      <c r="AG41" s="1386">
        <v>72.153582859496964</v>
      </c>
      <c r="AH41" s="1386">
        <v>44.751723344480006</v>
      </c>
      <c r="AI41" s="1386">
        <v>99.450114544274996</v>
      </c>
      <c r="AJ41" s="1386">
        <v>98.69465728507501</v>
      </c>
      <c r="AK41" s="1386">
        <v>986.94621149442617</v>
      </c>
      <c r="AL41" s="1386">
        <v>371.989855317435</v>
      </c>
      <c r="AM41" s="1386">
        <v>397.06041764383826</v>
      </c>
      <c r="AN41" s="1386">
        <v>53.881526007320005</v>
      </c>
    </row>
    <row r="42" spans="2:40" x14ac:dyDescent="0.35">
      <c r="F42" s="1385">
        <v>37742</v>
      </c>
      <c r="G42" s="1386">
        <v>1035.3280953811304</v>
      </c>
      <c r="H42" s="1386">
        <v>478.36227505599999</v>
      </c>
      <c r="I42" s="1386">
        <v>105.80275338165001</v>
      </c>
      <c r="J42" s="1386">
        <v>113.37455984718248</v>
      </c>
      <c r="K42" s="1386">
        <v>83.492010513119993</v>
      </c>
      <c r="L42" s="1386">
        <v>810.93214322418987</v>
      </c>
      <c r="M42" s="1386">
        <v>127.07866332665002</v>
      </c>
      <c r="N42" s="1386">
        <v>425.22983646056758</v>
      </c>
      <c r="O42" s="1386">
        <v>1229.9543397735915</v>
      </c>
      <c r="P42" s="1386">
        <v>732.30324772019992</v>
      </c>
      <c r="Q42" s="1386">
        <v>1077.7901353809702</v>
      </c>
      <c r="R42" s="1386">
        <v>933.55515802434661</v>
      </c>
      <c r="S42" s="1386">
        <v>191.0791341311803</v>
      </c>
      <c r="T42" s="1386">
        <v>1432.4383492857305</v>
      </c>
      <c r="U42" s="1386">
        <v>900.69671790491589</v>
      </c>
      <c r="V42" s="1386">
        <v>727.79753944134495</v>
      </c>
      <c r="W42" s="1386">
        <v>792.23439649518605</v>
      </c>
      <c r="X42" s="1386">
        <v>1240.0649371967402</v>
      </c>
      <c r="Y42" s="1386">
        <v>680.11349776845577</v>
      </c>
      <c r="Z42" s="1386">
        <v>546.58067439993874</v>
      </c>
      <c r="AA42" s="1386">
        <v>556.46369480294447</v>
      </c>
      <c r="AB42" s="1386">
        <v>213.14405769856</v>
      </c>
      <c r="AC42" s="1386">
        <v>165.35572166483337</v>
      </c>
      <c r="AD42" s="1386">
        <v>828.81226648649999</v>
      </c>
      <c r="AE42" s="1386">
        <v>341.38815245236418</v>
      </c>
      <c r="AF42" s="1386">
        <v>480.05303895452698</v>
      </c>
      <c r="AG42" s="1386">
        <v>230.25396328272001</v>
      </c>
      <c r="AH42" s="1386">
        <v>142.72695581107999</v>
      </c>
      <c r="AI42" s="1386">
        <v>244.11305809835997</v>
      </c>
      <c r="AJ42" s="1386">
        <v>236.07518332078129</v>
      </c>
      <c r="AK42" s="1386">
        <v>2126.4300301113353</v>
      </c>
      <c r="AL42" s="1386">
        <v>920.73202525144802</v>
      </c>
      <c r="AM42" s="1386">
        <v>1021.0670598663118</v>
      </c>
      <c r="AN42" s="1386">
        <v>110.11121598778001</v>
      </c>
    </row>
    <row r="43" spans="2:40" x14ac:dyDescent="0.35">
      <c r="F43" s="1385">
        <v>37773</v>
      </c>
      <c r="G43" s="1386">
        <v>1147.095562491065</v>
      </c>
      <c r="H43" s="1386">
        <v>390.70176958008062</v>
      </c>
      <c r="I43" s="1386">
        <v>61.588230090400003</v>
      </c>
      <c r="J43" s="1386">
        <v>66.341015082364962</v>
      </c>
      <c r="K43" s="1386">
        <v>37.591034513940002</v>
      </c>
      <c r="L43" s="1386">
        <v>666.95664233995944</v>
      </c>
      <c r="M43" s="1386">
        <v>73.810775591140001</v>
      </c>
      <c r="N43" s="1386">
        <v>374.82641570779049</v>
      </c>
      <c r="O43" s="1386">
        <v>1127.0301054488</v>
      </c>
      <c r="P43" s="1386">
        <v>598.94580941980007</v>
      </c>
      <c r="Q43" s="1386">
        <v>1021.8190803423564</v>
      </c>
      <c r="R43" s="1386">
        <v>1004.0929184093845</v>
      </c>
      <c r="S43" s="1386">
        <v>173.38148557341967</v>
      </c>
      <c r="T43" s="1386">
        <v>1518.4683606509386</v>
      </c>
      <c r="U43" s="1386">
        <v>617.55505983131582</v>
      </c>
      <c r="V43" s="1386">
        <v>628.48118687172007</v>
      </c>
      <c r="W43" s="1386">
        <v>763.97147082715048</v>
      </c>
      <c r="X43" s="1386">
        <v>1844.3035772187009</v>
      </c>
      <c r="Y43" s="1386">
        <v>1056.8715561395272</v>
      </c>
      <c r="Z43" s="1386">
        <v>666.49509376193873</v>
      </c>
      <c r="AA43" s="1386">
        <v>721.84088542150005</v>
      </c>
      <c r="AB43" s="1386">
        <v>330.76943644827924</v>
      </c>
      <c r="AC43" s="1386">
        <v>244.71648513396661</v>
      </c>
      <c r="AD43" s="1386">
        <v>1126.6238735466491</v>
      </c>
      <c r="AE43" s="1386">
        <v>435.094758689522</v>
      </c>
      <c r="AF43" s="1386">
        <v>570.194700345</v>
      </c>
      <c r="AG43" s="1386">
        <v>228.78269195184001</v>
      </c>
      <c r="AH43" s="1386">
        <v>151.13407146828001</v>
      </c>
      <c r="AI43" s="1386">
        <v>296.02631971175992</v>
      </c>
      <c r="AJ43" s="1386">
        <v>307.38850393108754</v>
      </c>
      <c r="AK43" s="1386">
        <v>2711.0190856137842</v>
      </c>
      <c r="AL43" s="1386">
        <v>1060.6286894740781</v>
      </c>
      <c r="AM43" s="1386">
        <v>1035.4358614347</v>
      </c>
      <c r="AN43" s="1386">
        <v>128.77028239800001</v>
      </c>
    </row>
    <row r="44" spans="2:40" x14ac:dyDescent="0.35">
      <c r="F44" s="1385">
        <v>37803</v>
      </c>
      <c r="G44" s="1386">
        <v>674.29131768860873</v>
      </c>
      <c r="H44" s="1386">
        <v>312.73232708207911</v>
      </c>
      <c r="I44" s="1386">
        <v>69.494827196599999</v>
      </c>
      <c r="J44" s="1386">
        <v>74.824601559147439</v>
      </c>
      <c r="K44" s="1386">
        <v>56.566491448740003</v>
      </c>
      <c r="L44" s="1386">
        <v>492.94527411385081</v>
      </c>
      <c r="M44" s="1386">
        <v>93.815085862540002</v>
      </c>
      <c r="N44" s="1386">
        <v>271.52929077079051</v>
      </c>
      <c r="O44" s="1386">
        <v>823.17483948279164</v>
      </c>
      <c r="P44" s="1386">
        <v>547.43984153220003</v>
      </c>
      <c r="Q44" s="1386">
        <v>787.92068284012134</v>
      </c>
      <c r="R44" s="1386">
        <v>723.47220550315353</v>
      </c>
      <c r="S44" s="1386">
        <v>159.24811868323604</v>
      </c>
      <c r="T44" s="1386">
        <v>1201.1229775040877</v>
      </c>
      <c r="U44" s="1386">
        <v>814.56856478965256</v>
      </c>
      <c r="V44" s="1386">
        <v>647.97822491527006</v>
      </c>
      <c r="W44" s="1386">
        <v>631.54889442468152</v>
      </c>
      <c r="X44" s="1386">
        <v>956.70672907475534</v>
      </c>
      <c r="Y44" s="1386">
        <v>412.8420034162109</v>
      </c>
      <c r="Z44" s="1386">
        <v>427.30242170755406</v>
      </c>
      <c r="AA44" s="1386">
        <v>489.23242059792233</v>
      </c>
      <c r="AB44" s="1386">
        <v>183.24255320128</v>
      </c>
      <c r="AC44" s="1386">
        <v>152.99474840264162</v>
      </c>
      <c r="AD44" s="1386">
        <v>521.94497158244758</v>
      </c>
      <c r="AE44" s="1386">
        <v>443.32611327532356</v>
      </c>
      <c r="AF44" s="1386">
        <v>420.01701345447304</v>
      </c>
      <c r="AG44" s="1386">
        <v>281.04349100988298</v>
      </c>
      <c r="AH44" s="1386">
        <v>145.08741520714</v>
      </c>
      <c r="AI44" s="1386">
        <v>215.34948930907498</v>
      </c>
      <c r="AJ44" s="1386">
        <v>214.78610944138751</v>
      </c>
      <c r="AK44" s="1386">
        <v>1761.6085843319859</v>
      </c>
      <c r="AL44" s="1386">
        <v>897.63994015756509</v>
      </c>
      <c r="AM44" s="1386">
        <v>1132.0964416822501</v>
      </c>
      <c r="AN44" s="1386">
        <v>96.047481223920002</v>
      </c>
    </row>
    <row r="45" spans="2:40" x14ac:dyDescent="0.35">
      <c r="F45" s="1385">
        <v>37834</v>
      </c>
      <c r="G45" s="1386">
        <v>744.05863875782609</v>
      </c>
      <c r="H45" s="1386">
        <v>292.28996887695973</v>
      </c>
      <c r="I45" s="1386">
        <v>63.460845194500003</v>
      </c>
      <c r="J45" s="1386">
        <v>66.438534108799999</v>
      </c>
      <c r="K45" s="1386">
        <v>49.696067386140008</v>
      </c>
      <c r="L45" s="1386">
        <v>528.63372673535605</v>
      </c>
      <c r="M45" s="1386">
        <v>68.963577333069992</v>
      </c>
      <c r="N45" s="1386">
        <v>274.17707946441897</v>
      </c>
      <c r="O45" s="1386">
        <v>745.43344167877478</v>
      </c>
      <c r="P45" s="1386">
        <v>420.94211453059995</v>
      </c>
      <c r="Q45" s="1386">
        <v>649.17301718413614</v>
      </c>
      <c r="R45" s="1386">
        <v>644.20903450125002</v>
      </c>
      <c r="S45" s="1386">
        <v>131.29136394443603</v>
      </c>
      <c r="T45" s="1386">
        <v>1151.941708648053</v>
      </c>
      <c r="U45" s="1386">
        <v>625.74781614131575</v>
      </c>
      <c r="V45" s="1386">
        <v>591.20074198048496</v>
      </c>
      <c r="W45" s="1386">
        <v>511.19019025968151</v>
      </c>
      <c r="X45" s="1386">
        <v>911.28002087183995</v>
      </c>
      <c r="Y45" s="1386">
        <v>560.23709282473476</v>
      </c>
      <c r="Z45" s="1386">
        <v>502.84540467063056</v>
      </c>
      <c r="AA45" s="1386">
        <v>459.93243313704443</v>
      </c>
      <c r="AB45" s="1386">
        <v>137.17636245947924</v>
      </c>
      <c r="AC45" s="1386">
        <v>102.64321384853338</v>
      </c>
      <c r="AD45" s="1386">
        <v>504.52588834905237</v>
      </c>
      <c r="AE45" s="1386">
        <v>258.59033152599682</v>
      </c>
      <c r="AF45" s="1386">
        <v>337.13827954202156</v>
      </c>
      <c r="AG45" s="1386">
        <v>152.950930765143</v>
      </c>
      <c r="AH45" s="1386">
        <v>101.5320890908</v>
      </c>
      <c r="AI45" s="1386">
        <v>195.73110555982498</v>
      </c>
      <c r="AJ45" s="1386">
        <v>195.35856030502504</v>
      </c>
      <c r="AK45" s="1386">
        <v>1867.002075967267</v>
      </c>
      <c r="AL45" s="1386">
        <v>924.19436894197395</v>
      </c>
      <c r="AM45" s="1386">
        <v>993.06095169286175</v>
      </c>
      <c r="AN45" s="1386">
        <v>89.659465253980017</v>
      </c>
    </row>
    <row r="46" spans="2:40" x14ac:dyDescent="0.35">
      <c r="F46" s="1385">
        <v>37865</v>
      </c>
      <c r="G46" s="1386">
        <v>879.43158499372828</v>
      </c>
      <c r="H46" s="1386">
        <v>231.13970273179999</v>
      </c>
      <c r="I46" s="1386">
        <v>38.102515659812497</v>
      </c>
      <c r="J46" s="1386">
        <v>39.752609520017522</v>
      </c>
      <c r="K46" s="1386">
        <v>23.850186388740006</v>
      </c>
      <c r="L46" s="1386">
        <v>495.08420396267798</v>
      </c>
      <c r="M46" s="1386">
        <v>41.342241227559995</v>
      </c>
      <c r="N46" s="1386">
        <v>316.76310178070281</v>
      </c>
      <c r="O46" s="1386">
        <v>973.11353777119996</v>
      </c>
      <c r="P46" s="1386">
        <v>425.41836681880005</v>
      </c>
      <c r="Q46" s="1386">
        <v>858.77701550310644</v>
      </c>
      <c r="R46" s="1386">
        <v>927.34023387247157</v>
      </c>
      <c r="S46" s="1386">
        <v>168.05047338076395</v>
      </c>
      <c r="T46" s="1386">
        <v>1593.3250232671653</v>
      </c>
      <c r="U46" s="1386">
        <v>729.39372079862108</v>
      </c>
      <c r="V46" s="1386">
        <v>735.83259565000003</v>
      </c>
      <c r="W46" s="1386">
        <v>892.75626680373455</v>
      </c>
      <c r="X46" s="1386">
        <v>1750.6462662844865</v>
      </c>
      <c r="Y46" s="1386">
        <v>1208.0342462632109</v>
      </c>
      <c r="Z46" s="1386">
        <v>695.40811426210814</v>
      </c>
      <c r="AA46" s="1386">
        <v>777.56362553242229</v>
      </c>
      <c r="AB46" s="1386">
        <v>382.23452591955919</v>
      </c>
      <c r="AC46" s="1386">
        <v>267.87377336453335</v>
      </c>
      <c r="AD46" s="1386">
        <v>1094.8841273764476</v>
      </c>
      <c r="AE46" s="1386">
        <v>327.31799174227649</v>
      </c>
      <c r="AF46" s="1386">
        <v>594.00409816801618</v>
      </c>
      <c r="AG46" s="1386">
        <v>239.63331801708003</v>
      </c>
      <c r="AH46" s="1386">
        <v>173.86561880293999</v>
      </c>
      <c r="AI46" s="1386">
        <v>333.84452715454501</v>
      </c>
      <c r="AJ46" s="1386">
        <v>346.31129401265002</v>
      </c>
      <c r="AK46" s="1386">
        <v>2742.9573964180117</v>
      </c>
      <c r="AL46" s="1386">
        <v>1053.1889507415128</v>
      </c>
      <c r="AM46" s="1386">
        <v>948.11070910726164</v>
      </c>
      <c r="AN46" s="1386">
        <v>117.10520975724</v>
      </c>
    </row>
    <row r="47" spans="2:40" x14ac:dyDescent="0.35">
      <c r="F47" s="1385">
        <v>37895</v>
      </c>
      <c r="G47" s="1386">
        <v>1169.3983989276524</v>
      </c>
      <c r="H47" s="1386">
        <v>407.10866775664027</v>
      </c>
      <c r="I47" s="1386">
        <v>77.609492647699994</v>
      </c>
      <c r="J47" s="1386">
        <v>84.31582396796496</v>
      </c>
      <c r="K47" s="1386">
        <v>57.220817549940001</v>
      </c>
      <c r="L47" s="1386">
        <v>722.65853427381023</v>
      </c>
      <c r="M47" s="1386">
        <v>91.814654835400006</v>
      </c>
      <c r="N47" s="1386">
        <v>399.35043295522291</v>
      </c>
      <c r="O47" s="1386">
        <v>1231.8963383719999</v>
      </c>
      <c r="P47" s="1386">
        <v>631.32597207599997</v>
      </c>
      <c r="Q47" s="1386">
        <v>1083.6292014809926</v>
      </c>
      <c r="R47" s="1386">
        <v>1059.5681028968465</v>
      </c>
      <c r="S47" s="1386">
        <v>201.30721513318031</v>
      </c>
      <c r="T47" s="1386">
        <v>1702.8016247366695</v>
      </c>
      <c r="U47" s="1386">
        <v>913.89459289982108</v>
      </c>
      <c r="V47" s="1386">
        <v>832.60838936306504</v>
      </c>
      <c r="W47" s="1386">
        <v>947.0124968612655</v>
      </c>
      <c r="X47" s="1386">
        <v>1927.6108290043442</v>
      </c>
      <c r="Y47" s="1386">
        <v>1298.213743940204</v>
      </c>
      <c r="Z47" s="1386">
        <v>811.47390100958467</v>
      </c>
      <c r="AA47" s="1386">
        <v>696.12268728955553</v>
      </c>
      <c r="AB47" s="1386">
        <v>280.86967156980074</v>
      </c>
      <c r="AC47" s="1386">
        <v>201.59378755868335</v>
      </c>
      <c r="AD47" s="1386">
        <v>1026.7416251279999</v>
      </c>
      <c r="AE47" s="1386">
        <v>446.17435772048134</v>
      </c>
      <c r="AF47" s="1386">
        <v>601.26689678847845</v>
      </c>
      <c r="AG47" s="1386">
        <v>289.44196753883699</v>
      </c>
      <c r="AH47" s="1386">
        <v>186.57329746939999</v>
      </c>
      <c r="AI47" s="1386">
        <v>337.19474345634001</v>
      </c>
      <c r="AJ47" s="1386">
        <v>330.4037189358375</v>
      </c>
      <c r="AK47" s="1386">
        <v>2959.9103716803493</v>
      </c>
      <c r="AL47" s="1386">
        <v>1270.459676099935</v>
      </c>
      <c r="AM47" s="1386">
        <v>1077.48892041615</v>
      </c>
      <c r="AN47" s="1386">
        <v>144.95493946018001</v>
      </c>
    </row>
    <row r="48" spans="2:40" x14ac:dyDescent="0.35">
      <c r="F48" s="1385">
        <v>37926</v>
      </c>
      <c r="G48" s="1386">
        <v>630.06714165495669</v>
      </c>
      <c r="H48" s="1386">
        <v>266.89903541264027</v>
      </c>
      <c r="I48" s="1386">
        <v>55.502231002075007</v>
      </c>
      <c r="J48" s="1386">
        <v>57.012316799964964</v>
      </c>
      <c r="K48" s="1386">
        <v>38.147211699959996</v>
      </c>
      <c r="L48" s="1386">
        <v>539.66408173181014</v>
      </c>
      <c r="M48" s="1386">
        <v>70.476723879240012</v>
      </c>
      <c r="N48" s="1386">
        <v>303.65003454356759</v>
      </c>
      <c r="O48" s="1386">
        <v>861.82622137078317</v>
      </c>
      <c r="P48" s="1386">
        <v>541.01612883289999</v>
      </c>
      <c r="Q48" s="1386">
        <v>893.44870780000747</v>
      </c>
      <c r="R48" s="1386">
        <v>884.2643802680966</v>
      </c>
      <c r="S48" s="1386">
        <v>146.60249436199999</v>
      </c>
      <c r="T48" s="1386">
        <v>1288.7873824783653</v>
      </c>
      <c r="U48" s="1386">
        <v>611.0604980492526</v>
      </c>
      <c r="V48" s="1386">
        <v>593.23901510871008</v>
      </c>
      <c r="W48" s="1386">
        <v>490.98024442031846</v>
      </c>
      <c r="X48" s="1386">
        <v>929.23596460805447</v>
      </c>
      <c r="Y48" s="1386">
        <v>473.17729872326527</v>
      </c>
      <c r="Z48" s="1386">
        <v>406.18218447392354</v>
      </c>
      <c r="AA48" s="1386">
        <v>509.13753751899998</v>
      </c>
      <c r="AB48" s="1386">
        <v>180.07989407176001</v>
      </c>
      <c r="AC48" s="1386">
        <v>122.48342349201661</v>
      </c>
      <c r="AD48" s="1386">
        <v>586.50752470885072</v>
      </c>
      <c r="AE48" s="1386">
        <v>188.60940410656255</v>
      </c>
      <c r="AF48" s="1386">
        <v>308.78961647402161</v>
      </c>
      <c r="AG48" s="1386">
        <v>152.33787039245698</v>
      </c>
      <c r="AH48" s="1386">
        <v>109.51884896513999</v>
      </c>
      <c r="AI48" s="1386">
        <v>226.033962920205</v>
      </c>
      <c r="AJ48" s="1386">
        <v>173.4941060505125</v>
      </c>
      <c r="AK48" s="1386">
        <v>1696.2947994411759</v>
      </c>
      <c r="AL48" s="1386">
        <v>912.83444147539603</v>
      </c>
      <c r="AM48" s="1386">
        <v>1200.7215907465384</v>
      </c>
      <c r="AN48" s="1386">
        <v>91.452149577559993</v>
      </c>
    </row>
    <row r="49" spans="6:40" x14ac:dyDescent="0.35">
      <c r="F49" s="1385">
        <v>37956</v>
      </c>
      <c r="G49" s="1386">
        <v>794.70041257480432</v>
      </c>
      <c r="H49" s="1386">
        <v>659.33878586187916</v>
      </c>
      <c r="I49" s="1386">
        <v>183.30821185689999</v>
      </c>
      <c r="J49" s="1386">
        <v>187.22403940074744</v>
      </c>
      <c r="K49" s="1386">
        <v>147.02707493964002</v>
      </c>
      <c r="L49" s="1386">
        <v>1278.7305787769085</v>
      </c>
      <c r="M49" s="1386">
        <v>237.28189568076002</v>
      </c>
      <c r="N49" s="1386">
        <v>651.61983766143237</v>
      </c>
      <c r="O49" s="1386">
        <v>1611.9267742115915</v>
      </c>
      <c r="P49" s="1386">
        <v>1168.2727806468999</v>
      </c>
      <c r="Q49" s="1386">
        <v>1443.2958818901359</v>
      </c>
      <c r="R49" s="1386">
        <v>1359.2620322712689</v>
      </c>
      <c r="S49" s="1386">
        <v>225.97860797332788</v>
      </c>
      <c r="T49" s="1386">
        <v>1680.9597857456695</v>
      </c>
      <c r="U49" s="1386">
        <v>612.78835035503164</v>
      </c>
      <c r="V49" s="1386">
        <v>598.94045485441006</v>
      </c>
      <c r="W49" s="1386">
        <v>374.75672144841599</v>
      </c>
      <c r="X49" s="1386">
        <v>380.3859121491148</v>
      </c>
      <c r="Y49" s="1386">
        <v>195.78136305122791</v>
      </c>
      <c r="Z49" s="1386">
        <v>405.73705387929175</v>
      </c>
      <c r="AA49" s="1386">
        <v>472.49800158291117</v>
      </c>
      <c r="AB49" s="1386">
        <v>86.701568648360762</v>
      </c>
      <c r="AC49" s="1386">
        <v>34.955013046808368</v>
      </c>
      <c r="AD49" s="1386">
        <v>388.3375099607016</v>
      </c>
      <c r="AE49" s="1386">
        <v>78.212282005235835</v>
      </c>
      <c r="AF49" s="1386">
        <v>169.68195365398924</v>
      </c>
      <c r="AG49" s="1386">
        <v>81.011877656579983</v>
      </c>
      <c r="AH49" s="1386">
        <v>62.762351887019996</v>
      </c>
      <c r="AI49" s="1386">
        <v>124.59182787216001</v>
      </c>
      <c r="AJ49" s="1386">
        <v>95.343912747618759</v>
      </c>
      <c r="AK49" s="1386">
        <v>769.1545115850821</v>
      </c>
      <c r="AL49" s="1386">
        <v>491.14106055092202</v>
      </c>
      <c r="AM49" s="1386">
        <v>327.87918491443833</v>
      </c>
      <c r="AN49" s="1386">
        <v>46.660290563040007</v>
      </c>
    </row>
    <row r="50" spans="6:40" x14ac:dyDescent="0.35">
      <c r="F50" s="1385">
        <v>37987</v>
      </c>
      <c r="G50" s="1386">
        <v>160.02657585577174</v>
      </c>
      <c r="H50" s="1386">
        <v>116.6450324362791</v>
      </c>
      <c r="I50" s="1386">
        <v>30.976174846987501</v>
      </c>
      <c r="J50" s="1386">
        <v>31.756572669564964</v>
      </c>
      <c r="K50" s="1386">
        <v>24.962540760780001</v>
      </c>
      <c r="L50" s="1386">
        <v>214.74123704414919</v>
      </c>
      <c r="M50" s="1386">
        <v>36.6745688309</v>
      </c>
      <c r="N50" s="1386">
        <v>121.2646085658648</v>
      </c>
      <c r="O50" s="1386">
        <v>403.96051553480004</v>
      </c>
      <c r="P50" s="1386">
        <v>297.32197828570003</v>
      </c>
      <c r="Q50" s="1386">
        <v>443.56267509565095</v>
      </c>
      <c r="R50" s="1386">
        <v>387.13165440560596</v>
      </c>
      <c r="S50" s="1386">
        <v>76.245707139855753</v>
      </c>
      <c r="T50" s="1386">
        <v>520.04388950875705</v>
      </c>
      <c r="U50" s="1386">
        <v>350.62014843503164</v>
      </c>
      <c r="V50" s="1386">
        <v>322.34956966957003</v>
      </c>
      <c r="W50" s="1386">
        <v>220.445072468478</v>
      </c>
      <c r="X50" s="1386">
        <v>112.83625231382779</v>
      </c>
      <c r="Y50" s="1386">
        <v>68.282184873227891</v>
      </c>
      <c r="Z50" s="1386">
        <v>151.37210654063063</v>
      </c>
      <c r="AA50" s="1386">
        <v>139.5416342584667</v>
      </c>
      <c r="AB50" s="1386">
        <v>16.707801071399242</v>
      </c>
      <c r="AC50" s="1386">
        <v>5.4763791331583693</v>
      </c>
      <c r="AD50" s="1386">
        <v>78.431579715447597</v>
      </c>
      <c r="AE50" s="1386">
        <v>12.275873261717122</v>
      </c>
      <c r="AF50" s="1386">
        <v>33.092940689989199</v>
      </c>
      <c r="AG50" s="1386">
        <v>12.904290957003029</v>
      </c>
      <c r="AH50" s="1386">
        <v>9.2478272229199998</v>
      </c>
      <c r="AI50" s="1386">
        <v>21.429311479950002</v>
      </c>
      <c r="AJ50" s="1386">
        <v>12.692214157031252</v>
      </c>
      <c r="AK50" s="1386">
        <v>193.99478504536069</v>
      </c>
      <c r="AL50" s="1386">
        <v>61.492694963091004</v>
      </c>
      <c r="AM50" s="1386">
        <v>154.4871358781883</v>
      </c>
      <c r="AN50" s="1386">
        <v>14.3919727386</v>
      </c>
    </row>
    <row r="51" spans="6:40" x14ac:dyDescent="0.35">
      <c r="F51" s="1385">
        <v>38018</v>
      </c>
      <c r="G51" s="1386">
        <v>187.73024856225001</v>
      </c>
      <c r="H51" s="1386">
        <v>149.42934352847911</v>
      </c>
      <c r="I51" s="1386">
        <v>42.445942359599997</v>
      </c>
      <c r="J51" s="1386">
        <v>43.360563215964966</v>
      </c>
      <c r="K51" s="1386">
        <v>34.973730109140007</v>
      </c>
      <c r="L51" s="1386">
        <v>288.25674825200002</v>
      </c>
      <c r="M51" s="1386">
        <v>59.346120471820008</v>
      </c>
      <c r="N51" s="1386">
        <v>151.39948796507431</v>
      </c>
      <c r="O51" s="1386">
        <v>506.25837144680838</v>
      </c>
      <c r="P51" s="1386">
        <v>410.68161415569995</v>
      </c>
      <c r="Q51" s="1386">
        <v>595.38045100934914</v>
      </c>
      <c r="R51" s="1386">
        <v>554.1690992969036</v>
      </c>
      <c r="S51" s="1386">
        <v>102.24981893456393</v>
      </c>
      <c r="T51" s="1386">
        <v>689.66729908659181</v>
      </c>
      <c r="U51" s="1386">
        <v>336.11159628565258</v>
      </c>
      <c r="V51" s="1386">
        <v>267.93533856086003</v>
      </c>
      <c r="W51" s="1386">
        <v>119.9855921820885</v>
      </c>
      <c r="X51" s="1386">
        <v>126.07936537881571</v>
      </c>
      <c r="Y51" s="1386">
        <v>60.070566750258507</v>
      </c>
      <c r="Z51" s="1386">
        <v>153.88493387326119</v>
      </c>
      <c r="AA51" s="1386">
        <v>164.760688534</v>
      </c>
      <c r="AB51" s="1386">
        <v>20.18988877300076</v>
      </c>
      <c r="AC51" s="1386">
        <v>6.070983833016629</v>
      </c>
      <c r="AD51" s="1386">
        <v>112.0365731712984</v>
      </c>
      <c r="AE51" s="1386">
        <v>18.057769012117124</v>
      </c>
      <c r="AF51" s="1386">
        <v>53.622269338478404</v>
      </c>
      <c r="AG51" s="1386">
        <v>16.490514826023031</v>
      </c>
      <c r="AH51" s="1386">
        <v>16.587885892859997</v>
      </c>
      <c r="AI51" s="1386">
        <v>35.192362233269996</v>
      </c>
      <c r="AJ51" s="1386">
        <v>22.609064151725001</v>
      </c>
      <c r="AK51" s="1386">
        <v>193.51573061790879</v>
      </c>
      <c r="AL51" s="1386">
        <v>69.619298550525997</v>
      </c>
      <c r="AM51" s="1386">
        <v>108.83454575218829</v>
      </c>
      <c r="AN51" s="1386">
        <v>11.69032171574</v>
      </c>
    </row>
    <row r="52" spans="6:40" x14ac:dyDescent="0.35">
      <c r="F52" s="1385">
        <v>38047</v>
      </c>
      <c r="G52" s="1386">
        <v>324.65984677561949</v>
      </c>
      <c r="H52" s="1386">
        <v>257.97397064671941</v>
      </c>
      <c r="I52" s="1386">
        <v>73.292074491025005</v>
      </c>
      <c r="J52" s="1386">
        <v>75.019639612017514</v>
      </c>
      <c r="K52" s="1386">
        <v>61.670235038100003</v>
      </c>
      <c r="L52" s="1386">
        <v>449.77089090543717</v>
      </c>
      <c r="M52" s="1386">
        <v>101.43211169665001</v>
      </c>
      <c r="N52" s="1386">
        <v>216.99645318192569</v>
      </c>
      <c r="O52" s="1386">
        <v>712.85866333081674</v>
      </c>
      <c r="P52" s="1386">
        <v>553.1078233257</v>
      </c>
      <c r="Q52" s="1386">
        <v>664.4214105743639</v>
      </c>
      <c r="R52" s="1386">
        <v>534.72847365747145</v>
      </c>
      <c r="S52" s="1386">
        <v>99.057430292219692</v>
      </c>
      <c r="T52" s="1386">
        <v>753.79618646925292</v>
      </c>
      <c r="U52" s="1386">
        <v>381.03772249742104</v>
      </c>
      <c r="V52" s="1386">
        <v>401.873540860915</v>
      </c>
      <c r="W52" s="1386">
        <v>215.40818351417701</v>
      </c>
      <c r="X52" s="1386">
        <v>173.02725049925982</v>
      </c>
      <c r="Y52" s="1386">
        <v>92.004413545704097</v>
      </c>
      <c r="Z52" s="1386">
        <v>237.88849936932348</v>
      </c>
      <c r="AA52" s="1386">
        <v>250.01813256208879</v>
      </c>
      <c r="AB52" s="1386">
        <v>22.521966528399997</v>
      </c>
      <c r="AC52" s="1386">
        <v>6.4465078319166285</v>
      </c>
      <c r="AD52" s="1386">
        <v>111.0438396548508</v>
      </c>
      <c r="AE52" s="1386">
        <v>12.532176440481281</v>
      </c>
      <c r="AF52" s="1386">
        <v>51.396641572521595</v>
      </c>
      <c r="AG52" s="1386">
        <v>5.9463729698969692</v>
      </c>
      <c r="AH52" s="1386">
        <v>9.1831571024799992</v>
      </c>
      <c r="AI52" s="1386">
        <v>25.443534616335</v>
      </c>
      <c r="AJ52" s="1386">
        <v>18.378326099381251</v>
      </c>
      <c r="AK52" s="1386">
        <v>257.99129672700002</v>
      </c>
      <c r="AL52" s="1386">
        <v>91.938709327500007</v>
      </c>
      <c r="AM52" s="1386">
        <v>95.519265494399988</v>
      </c>
      <c r="AN52" s="1386">
        <v>19.719527559380001</v>
      </c>
    </row>
    <row r="53" spans="6:40" x14ac:dyDescent="0.35">
      <c r="F53" s="1385">
        <v>38078</v>
      </c>
      <c r="G53" s="1386">
        <v>379.40005562680437</v>
      </c>
      <c r="H53" s="1386">
        <v>190.93252875079997</v>
      </c>
      <c r="I53" s="1386">
        <v>43.096155937412497</v>
      </c>
      <c r="J53" s="1386">
        <v>44.433204247982481</v>
      </c>
      <c r="K53" s="1386">
        <v>32.585439839759999</v>
      </c>
      <c r="L53" s="1386">
        <v>326.78679703169502</v>
      </c>
      <c r="M53" s="1386">
        <v>63.603448042400004</v>
      </c>
      <c r="N53" s="1386">
        <v>172.58216316764191</v>
      </c>
      <c r="O53" s="1386">
        <v>498.86642961962519</v>
      </c>
      <c r="P53" s="1386">
        <v>400.45018035410004</v>
      </c>
      <c r="Q53" s="1386">
        <v>593.9886786829926</v>
      </c>
      <c r="R53" s="1386">
        <v>568.68081860689392</v>
      </c>
      <c r="S53" s="1386">
        <v>96.050988162491819</v>
      </c>
      <c r="T53" s="1386">
        <v>707.46746178544299</v>
      </c>
      <c r="U53" s="1386">
        <v>257.10360382428416</v>
      </c>
      <c r="V53" s="1386">
        <v>227.22813642612996</v>
      </c>
      <c r="W53" s="1386">
        <v>113.425060285062</v>
      </c>
      <c r="X53" s="1386">
        <v>197.57510106581572</v>
      </c>
      <c r="Y53" s="1386">
        <v>63.779115214472803</v>
      </c>
      <c r="Z53" s="1386">
        <v>151.14943786881528</v>
      </c>
      <c r="AA53" s="1386">
        <v>225.00462399798889</v>
      </c>
      <c r="AB53" s="1386">
        <v>62.773991813199999</v>
      </c>
      <c r="AC53" s="1386">
        <v>39.336138884774996</v>
      </c>
      <c r="AD53" s="1386">
        <v>189.68596638709681</v>
      </c>
      <c r="AE53" s="1386">
        <v>91.428043720435852</v>
      </c>
      <c r="AF53" s="1386">
        <v>112.5161014320108</v>
      </c>
      <c r="AG53" s="1386">
        <v>69.149752551359995</v>
      </c>
      <c r="AH53" s="1386">
        <v>36.732628409919997</v>
      </c>
      <c r="AI53" s="1386">
        <v>58.191144413160004</v>
      </c>
      <c r="AJ53" s="1386">
        <v>64.747215153068751</v>
      </c>
      <c r="AK53" s="1386">
        <v>884.87524306875866</v>
      </c>
      <c r="AL53" s="1386">
        <v>698.51100845598694</v>
      </c>
      <c r="AM53" s="1386">
        <v>533.19889961596164</v>
      </c>
      <c r="AN53" s="1386">
        <v>48.074238761920007</v>
      </c>
    </row>
    <row r="54" spans="6:40" x14ac:dyDescent="0.35">
      <c r="F54" s="1385">
        <v>38108</v>
      </c>
      <c r="G54" s="1386">
        <v>1225.4728809023804</v>
      </c>
      <c r="H54" s="1386">
        <v>665.99575363400004</v>
      </c>
      <c r="I54" s="1386">
        <v>165.88248797152499</v>
      </c>
      <c r="J54" s="1386">
        <v>176.62768478638247</v>
      </c>
      <c r="K54" s="1386">
        <v>141.36715416426</v>
      </c>
      <c r="L54" s="1386">
        <v>1099.4334238862239</v>
      </c>
      <c r="M54" s="1386">
        <v>213.84094749094001</v>
      </c>
      <c r="N54" s="1386">
        <v>566.8260616155809</v>
      </c>
      <c r="O54" s="1386">
        <v>1619.4754515912082</v>
      </c>
      <c r="P54" s="1386">
        <v>1123.713723778</v>
      </c>
      <c r="Q54" s="1386">
        <v>1548.5214818212351</v>
      </c>
      <c r="R54" s="1386">
        <v>1419.5437105131534</v>
      </c>
      <c r="S54" s="1386">
        <v>273.49268095767206</v>
      </c>
      <c r="T54" s="1386">
        <v>2122.0756938502777</v>
      </c>
      <c r="U54" s="1386">
        <v>1069.4376762579475</v>
      </c>
      <c r="V54" s="1386">
        <v>1067.2807269456448</v>
      </c>
      <c r="W54" s="1386">
        <v>1029.0033024385486</v>
      </c>
      <c r="X54" s="1386">
        <v>1621.7331463935589</v>
      </c>
      <c r="Y54" s="1386">
        <v>925.60511277052035</v>
      </c>
      <c r="Z54" s="1386">
        <v>765.98912125158472</v>
      </c>
      <c r="AA54" s="1386">
        <v>764.29350256845555</v>
      </c>
      <c r="AB54" s="1386">
        <v>265.50365259363923</v>
      </c>
      <c r="AC54" s="1386">
        <v>193.48874043322496</v>
      </c>
      <c r="AD54" s="1386">
        <v>1005.1406275877017</v>
      </c>
      <c r="AE54" s="1386">
        <v>500.5469749632</v>
      </c>
      <c r="AF54" s="1386">
        <v>662.73788007001087</v>
      </c>
      <c r="AG54" s="1386">
        <v>332.20079059253698</v>
      </c>
      <c r="AH54" s="1386">
        <v>204.3575805904</v>
      </c>
      <c r="AI54" s="1386">
        <v>334.78017314874</v>
      </c>
      <c r="AJ54" s="1386">
        <v>261.62884115693754</v>
      </c>
      <c r="AK54" s="1386">
        <v>2481.8231586585316</v>
      </c>
      <c r="AL54" s="1386">
        <v>1384.9180182825</v>
      </c>
      <c r="AM54" s="1386">
        <v>1115.8253318006882</v>
      </c>
      <c r="AN54" s="1386">
        <v>120.13509875484002</v>
      </c>
    </row>
    <row r="55" spans="6:40" x14ac:dyDescent="0.35">
      <c r="F55" s="1385">
        <v>38139</v>
      </c>
      <c r="G55" s="1386">
        <v>681.24880593596731</v>
      </c>
      <c r="H55" s="1386">
        <v>329.4631507474806</v>
      </c>
      <c r="I55" s="1386">
        <v>80.964594709212506</v>
      </c>
      <c r="J55" s="1386">
        <v>85.388464999982489</v>
      </c>
      <c r="K55" s="1386">
        <v>66.872127542640001</v>
      </c>
      <c r="L55" s="1386">
        <v>587.11616269588478</v>
      </c>
      <c r="M55" s="1386">
        <v>90.378447944119998</v>
      </c>
      <c r="N55" s="1386">
        <v>318.52838565650671</v>
      </c>
      <c r="O55" s="1386">
        <v>940.94582082200839</v>
      </c>
      <c r="P55" s="1386">
        <v>539.53373359459999</v>
      </c>
      <c r="Q55" s="1386">
        <v>778.81398631001491</v>
      </c>
      <c r="R55" s="1386">
        <v>781.79459675999999</v>
      </c>
      <c r="S55" s="1386">
        <v>155.93173160554426</v>
      </c>
      <c r="T55" s="1386">
        <v>1349.9148891573918</v>
      </c>
      <c r="U55" s="1386">
        <v>780.01004397793679</v>
      </c>
      <c r="V55" s="1386">
        <v>800.20211979134501</v>
      </c>
      <c r="W55" s="1386">
        <v>846.49087218272541</v>
      </c>
      <c r="X55" s="1386">
        <v>1188.4933807931027</v>
      </c>
      <c r="Y55" s="1386">
        <v>583.57648843852382</v>
      </c>
      <c r="Z55" s="1386">
        <v>502.0502480208612</v>
      </c>
      <c r="AA55" s="1386">
        <v>535.29613286841118</v>
      </c>
      <c r="AB55" s="1386">
        <v>162.09428287387925</v>
      </c>
      <c r="AC55" s="1386">
        <v>116.66280150906663</v>
      </c>
      <c r="AD55" s="1386">
        <v>460.66192651605235</v>
      </c>
      <c r="AE55" s="1386">
        <v>297.41163156439683</v>
      </c>
      <c r="AF55" s="1386">
        <v>306.56385985050537</v>
      </c>
      <c r="AG55" s="1386">
        <v>151.05050797793695</v>
      </c>
      <c r="AH55" s="1386">
        <v>94.806396565039989</v>
      </c>
      <c r="AI55" s="1386">
        <v>172.09849867419001</v>
      </c>
      <c r="AJ55" s="1386">
        <v>143.37125111782501</v>
      </c>
      <c r="AK55" s="1386">
        <v>1491.6439621104146</v>
      </c>
      <c r="AL55" s="1386">
        <v>625.08593378750004</v>
      </c>
      <c r="AM55" s="1386">
        <v>645.48671263741164</v>
      </c>
      <c r="AN55" s="1386">
        <v>73.954540616420005</v>
      </c>
    </row>
    <row r="56" spans="6:40" x14ac:dyDescent="0.35">
      <c r="F56" s="1385">
        <v>38169</v>
      </c>
      <c r="G56" s="1386">
        <v>650.11407621075</v>
      </c>
      <c r="H56" s="1386">
        <v>298.53455537748061</v>
      </c>
      <c r="I56" s="1386">
        <v>70.0930236881875</v>
      </c>
      <c r="J56" s="1386">
        <v>74.142013879947456</v>
      </c>
      <c r="K56" s="1386">
        <v>56.141179482959998</v>
      </c>
      <c r="L56" s="1386">
        <v>545.04168950664393</v>
      </c>
      <c r="M56" s="1386">
        <v>82.99224107468001</v>
      </c>
      <c r="N56" s="1386">
        <v>299.26849959192572</v>
      </c>
      <c r="O56" s="1386">
        <v>817.75618698480844</v>
      </c>
      <c r="P56" s="1386">
        <v>454.1652078125</v>
      </c>
      <c r="Q56" s="1386">
        <v>667.05353698137139</v>
      </c>
      <c r="R56" s="1386">
        <v>697.96958570752861</v>
      </c>
      <c r="S56" s="1386">
        <v>140.89955505050818</v>
      </c>
      <c r="T56" s="1386">
        <v>1345.2791148446877</v>
      </c>
      <c r="U56" s="1386">
        <v>654.40755240983151</v>
      </c>
      <c r="V56" s="1386">
        <v>638.61378693483994</v>
      </c>
      <c r="W56" s="1386">
        <v>655.55235011531852</v>
      </c>
      <c r="X56" s="1386">
        <v>1108.3777827611573</v>
      </c>
      <c r="Y56" s="1386">
        <v>659.83475347924502</v>
      </c>
      <c r="Z56" s="1386">
        <v>456.78813693467652</v>
      </c>
      <c r="AA56" s="1386">
        <v>530.27579365893337</v>
      </c>
      <c r="AB56" s="1386">
        <v>193.78475029967998</v>
      </c>
      <c r="AC56" s="1386">
        <v>133.02937661032499</v>
      </c>
      <c r="AD56" s="1386">
        <v>549.0214912324476</v>
      </c>
      <c r="AE56" s="1386">
        <v>245.88725876683588</v>
      </c>
      <c r="AF56" s="1386">
        <v>300.58950796648378</v>
      </c>
      <c r="AG56" s="1386">
        <v>145.50261965256303</v>
      </c>
      <c r="AH56" s="1386">
        <v>89.277101267419994</v>
      </c>
      <c r="AI56" s="1386">
        <v>172.068316545345</v>
      </c>
      <c r="AJ56" s="1386">
        <v>161.17419684208753</v>
      </c>
      <c r="AK56" s="1386">
        <v>1432.4071369207447</v>
      </c>
      <c r="AL56" s="1386">
        <v>621.19434820749996</v>
      </c>
      <c r="AM56" s="1386">
        <v>630.88367816430002</v>
      </c>
      <c r="AN56" s="1386">
        <v>69.51070341994</v>
      </c>
    </row>
    <row r="57" spans="6:40" x14ac:dyDescent="0.35">
      <c r="F57" s="1385">
        <v>38200</v>
      </c>
      <c r="G57" s="1386">
        <v>712.09789593893493</v>
      </c>
      <c r="H57" s="1386">
        <v>304.66140702495971</v>
      </c>
      <c r="I57" s="1386">
        <v>61.536213004175004</v>
      </c>
      <c r="J57" s="1386">
        <v>64.455776171182492</v>
      </c>
      <c r="K57" s="1386">
        <v>44.78862162714001</v>
      </c>
      <c r="L57" s="1386">
        <v>515.6477602266034</v>
      </c>
      <c r="M57" s="1386">
        <v>81.581680735030019</v>
      </c>
      <c r="N57" s="1386">
        <v>285.24129850579044</v>
      </c>
      <c r="O57" s="1386">
        <v>840.93444344559168</v>
      </c>
      <c r="P57" s="1386">
        <v>536.71427598449998</v>
      </c>
      <c r="Q57" s="1386">
        <v>763.35389539963614</v>
      </c>
      <c r="R57" s="1386">
        <v>720.93120161750005</v>
      </c>
      <c r="S57" s="1386">
        <v>143.8750060948</v>
      </c>
      <c r="T57" s="1386">
        <v>1108.7632011992876</v>
      </c>
      <c r="U57" s="1386">
        <v>676.304659909821</v>
      </c>
      <c r="V57" s="1386">
        <v>719.49643849558993</v>
      </c>
      <c r="W57" s="1386">
        <v>659.53204751303554</v>
      </c>
      <c r="X57" s="1386">
        <v>1122.933473420728</v>
      </c>
      <c r="Y57" s="1386">
        <v>569.50796069904072</v>
      </c>
      <c r="Z57" s="1386">
        <v>421.22730912387647</v>
      </c>
      <c r="AA57" s="1386">
        <v>445.1650136535888</v>
      </c>
      <c r="AB57" s="1386">
        <v>151.58399988124074</v>
      </c>
      <c r="AC57" s="1386">
        <v>122.29566149256662</v>
      </c>
      <c r="AD57" s="1386">
        <v>500.19364520505235</v>
      </c>
      <c r="AE57" s="1386">
        <v>334.26766523723592</v>
      </c>
      <c r="AF57" s="1386">
        <v>341.67754478700544</v>
      </c>
      <c r="AG57" s="1386">
        <v>231.14284105271696</v>
      </c>
      <c r="AH57" s="1386">
        <v>122.74388859512001</v>
      </c>
      <c r="AI57" s="1386">
        <v>190.41905088310497</v>
      </c>
      <c r="AJ57" s="1386">
        <v>169.26336799816877</v>
      </c>
      <c r="AK57" s="1386">
        <v>1603.1139075815481</v>
      </c>
      <c r="AL57" s="1386">
        <v>1036.0774543669741</v>
      </c>
      <c r="AM57" s="1386">
        <v>747.35625341833838</v>
      </c>
      <c r="AN57" s="1386">
        <v>81.40301773552001</v>
      </c>
    </row>
    <row r="58" spans="6:40" x14ac:dyDescent="0.35">
      <c r="F58" s="1385">
        <v>38231</v>
      </c>
      <c r="G58" s="1386">
        <v>897.31823333230432</v>
      </c>
      <c r="H58" s="1386">
        <v>279.91853072895969</v>
      </c>
      <c r="I58" s="1386">
        <v>49.208163568849997</v>
      </c>
      <c r="J58" s="1386">
        <v>54.477004136035042</v>
      </c>
      <c r="K58" s="1386">
        <v>35.955219260940005</v>
      </c>
      <c r="L58" s="1386">
        <v>512.71450490014922</v>
      </c>
      <c r="M58" s="1386">
        <v>50.241594643170004</v>
      </c>
      <c r="N58" s="1386">
        <v>305.69897415271618</v>
      </c>
      <c r="O58" s="1386">
        <v>922.93560911439988</v>
      </c>
      <c r="P58" s="1386">
        <v>408.85042003780001</v>
      </c>
      <c r="Q58" s="1386">
        <v>816.17849575099251</v>
      </c>
      <c r="R58" s="1386">
        <v>838.80045277374995</v>
      </c>
      <c r="S58" s="1386">
        <v>143.65803440314423</v>
      </c>
      <c r="T58" s="1386">
        <v>1426.375990860643</v>
      </c>
      <c r="U58" s="1386">
        <v>558.20968251394743</v>
      </c>
      <c r="V58" s="1386">
        <v>624.40464061527007</v>
      </c>
      <c r="W58" s="1386">
        <v>829.14128779234511</v>
      </c>
      <c r="X58" s="1386">
        <v>1718.1346318887008</v>
      </c>
      <c r="Y58" s="1386">
        <v>1207.8574250345271</v>
      </c>
      <c r="Z58" s="1386">
        <v>802.53593503813875</v>
      </c>
      <c r="AA58" s="1386">
        <v>773.27728168538908</v>
      </c>
      <c r="AB58" s="1386">
        <v>329.77909286904003</v>
      </c>
      <c r="AC58" s="1386">
        <v>229.28868247755835</v>
      </c>
      <c r="AD58" s="1386">
        <v>997.46887481614931</v>
      </c>
      <c r="AE58" s="1386">
        <v>410.79939794336264</v>
      </c>
      <c r="AF58" s="1386">
        <v>629.02990224900532</v>
      </c>
      <c r="AG58" s="1386">
        <v>257.99354284127696</v>
      </c>
      <c r="AH58" s="1386">
        <v>165.0704824231</v>
      </c>
      <c r="AI58" s="1386">
        <v>305.050776236415</v>
      </c>
      <c r="AJ58" s="1386">
        <v>275.4041242553688</v>
      </c>
      <c r="AK58" s="1386">
        <v>2283.4278514754683</v>
      </c>
      <c r="AL58" s="1386">
        <v>1238.640126605065</v>
      </c>
      <c r="AM58" s="1386">
        <v>978.48724022956173</v>
      </c>
      <c r="AN58" s="1386">
        <v>103.24346759322</v>
      </c>
    </row>
    <row r="59" spans="6:40" x14ac:dyDescent="0.35">
      <c r="F59" s="1385">
        <v>38261</v>
      </c>
      <c r="G59" s="1386">
        <v>858.24088428045661</v>
      </c>
      <c r="H59" s="1386">
        <v>219.76973250188061</v>
      </c>
      <c r="I59" s="1386">
        <v>30.586046700299999</v>
      </c>
      <c r="J59" s="1386">
        <v>34.90949066563504</v>
      </c>
      <c r="K59" s="1386">
        <v>19.400768900580001</v>
      </c>
      <c r="L59" s="1386">
        <v>394.49684971814924</v>
      </c>
      <c r="M59" s="1386">
        <v>33.776508496710001</v>
      </c>
      <c r="N59" s="1386">
        <v>231.55951953034469</v>
      </c>
      <c r="O59" s="1386">
        <v>677.84067089483358</v>
      </c>
      <c r="P59" s="1386">
        <v>274.96978341800002</v>
      </c>
      <c r="Q59" s="1386">
        <v>581.67504245987129</v>
      </c>
      <c r="R59" s="1386">
        <v>616.04282679876894</v>
      </c>
      <c r="S59" s="1386">
        <v>115.14340603289182</v>
      </c>
      <c r="T59" s="1386">
        <v>1262.9338217172613</v>
      </c>
      <c r="U59" s="1386">
        <v>519.39092842103162</v>
      </c>
      <c r="V59" s="1386">
        <v>518.53028527613003</v>
      </c>
      <c r="W59" s="1386">
        <v>556.95818411347807</v>
      </c>
      <c r="X59" s="1386">
        <v>1556.1433790374563</v>
      </c>
      <c r="Y59" s="1386">
        <v>751.42680784078902</v>
      </c>
      <c r="Z59" s="1386">
        <v>546.86702176341532</v>
      </c>
      <c r="AA59" s="1386">
        <v>613.83039545609984</v>
      </c>
      <c r="AB59" s="1386">
        <v>270.74278911800002</v>
      </c>
      <c r="AC59" s="1386">
        <v>212.32754022884163</v>
      </c>
      <c r="AD59" s="1386">
        <v>849.90184272364934</v>
      </c>
      <c r="AE59" s="1386">
        <v>503.99331522448131</v>
      </c>
      <c r="AF59" s="1386">
        <v>541.14311929047301</v>
      </c>
      <c r="AG59" s="1386">
        <v>298.66808016864002</v>
      </c>
      <c r="AH59" s="1386">
        <v>171.27881398534001</v>
      </c>
      <c r="AI59" s="1386">
        <v>307.22388951325502</v>
      </c>
      <c r="AJ59" s="1386">
        <v>314.15768481483752</v>
      </c>
      <c r="AK59" s="1386">
        <v>2514.2405238902111</v>
      </c>
      <c r="AL59" s="1386">
        <v>1381.5700872080261</v>
      </c>
      <c r="AM59" s="1386">
        <v>1228.8741383821618</v>
      </c>
      <c r="AN59" s="1386">
        <v>113.74708278490002</v>
      </c>
    </row>
    <row r="60" spans="6:40" x14ac:dyDescent="0.35">
      <c r="F60" s="1385">
        <v>38292</v>
      </c>
      <c r="G60" s="1386">
        <v>967.27630282128268</v>
      </c>
      <c r="H60" s="1386">
        <v>571.70776564687912</v>
      </c>
      <c r="I60" s="1386">
        <v>132.01936483905001</v>
      </c>
      <c r="J60" s="1386">
        <v>141.36065469438248</v>
      </c>
      <c r="K60" s="1386">
        <v>106.45885666524001</v>
      </c>
      <c r="L60" s="1386">
        <v>927.56098550894239</v>
      </c>
      <c r="M60" s="1386">
        <v>140.26099086446999</v>
      </c>
      <c r="N60" s="1386">
        <v>495.42900854020951</v>
      </c>
      <c r="O60" s="1386">
        <v>1344.3738301363999</v>
      </c>
      <c r="P60" s="1386">
        <v>837.46610991959994</v>
      </c>
      <c r="Q60" s="1386">
        <v>1196.8419081417501</v>
      </c>
      <c r="R60" s="1386">
        <v>1048.5770309650284</v>
      </c>
      <c r="S60" s="1386">
        <v>182.98967667949182</v>
      </c>
      <c r="T60" s="1386">
        <v>1316.5131008672695</v>
      </c>
      <c r="U60" s="1386">
        <v>661.20016666645267</v>
      </c>
      <c r="V60" s="1386">
        <v>606.73910168908492</v>
      </c>
      <c r="W60" s="1386">
        <v>586.931431530699</v>
      </c>
      <c r="X60" s="1386">
        <v>576.76787555525982</v>
      </c>
      <c r="Y60" s="1386">
        <v>344.00049977976533</v>
      </c>
      <c r="Z60" s="1386">
        <v>349.18313946918471</v>
      </c>
      <c r="AA60" s="1386">
        <v>364.01780860544454</v>
      </c>
      <c r="AB60" s="1386">
        <v>132.28861653203924</v>
      </c>
      <c r="AC60" s="1386">
        <v>79.172963917283369</v>
      </c>
      <c r="AD60" s="1386">
        <v>539.30405324829837</v>
      </c>
      <c r="AE60" s="1386">
        <v>166.13690989348288</v>
      </c>
      <c r="AF60" s="1386">
        <v>278.33232830399999</v>
      </c>
      <c r="AG60" s="1386">
        <v>126.37609235112302</v>
      </c>
      <c r="AH60" s="1386">
        <v>97.457871503079986</v>
      </c>
      <c r="AI60" s="1386">
        <v>196.636569425175</v>
      </c>
      <c r="AJ60" s="1386">
        <v>155.18347175996874</v>
      </c>
      <c r="AK60" s="1386">
        <v>1387.5075457150679</v>
      </c>
      <c r="AL60" s="1386">
        <v>810.59431595907802</v>
      </c>
      <c r="AM60" s="1386">
        <v>868.95017135008834</v>
      </c>
      <c r="AN60" s="1386">
        <v>74.510020265980017</v>
      </c>
    </row>
    <row r="61" spans="6:40" x14ac:dyDescent="0.35">
      <c r="F61" s="1385">
        <v>38322</v>
      </c>
      <c r="G61" s="1386">
        <v>395.15804818232613</v>
      </c>
      <c r="H61" s="1386">
        <v>352.67433990544026</v>
      </c>
      <c r="I61" s="1386">
        <v>100.18490806935</v>
      </c>
      <c r="J61" s="1386">
        <v>106.06113342885257</v>
      </c>
      <c r="K61" s="1386">
        <v>87.090804069720008</v>
      </c>
      <c r="L61" s="1386">
        <v>584.76330747377608</v>
      </c>
      <c r="M61" s="1386">
        <v>119.56422369905999</v>
      </c>
      <c r="N61" s="1386">
        <v>322.50011440364193</v>
      </c>
      <c r="O61" s="1386">
        <v>1046.2191151439749</v>
      </c>
      <c r="P61" s="1386">
        <v>783.08255127530003</v>
      </c>
      <c r="Q61" s="1386">
        <v>1123.7468073404928</v>
      </c>
      <c r="R61" s="1386">
        <v>1122.8194004831346</v>
      </c>
      <c r="S61" s="1386">
        <v>217.51718930919998</v>
      </c>
      <c r="T61" s="1386">
        <v>1611.6603110212961</v>
      </c>
      <c r="U61" s="1386">
        <v>730.37685155582108</v>
      </c>
      <c r="V61" s="1386">
        <v>533.74383466962502</v>
      </c>
      <c r="W61" s="1386">
        <v>313.56684751094696</v>
      </c>
      <c r="X61" s="1386">
        <v>257.94525915361629</v>
      </c>
      <c r="Y61" s="1386">
        <v>139.2720496619728</v>
      </c>
      <c r="Z61" s="1386">
        <v>325.5184423060918</v>
      </c>
      <c r="AA61" s="1386">
        <v>356.09092879053333</v>
      </c>
      <c r="AB61" s="1386">
        <v>55.618092180039241</v>
      </c>
      <c r="AC61" s="1386">
        <v>12.673934962875</v>
      </c>
      <c r="AD61" s="1386">
        <v>228.7664819526492</v>
      </c>
      <c r="AE61" s="1386">
        <v>19.595753281723521</v>
      </c>
      <c r="AF61" s="1386">
        <v>75.762446337026986</v>
      </c>
      <c r="AG61" s="1386">
        <v>25.594006185843028</v>
      </c>
      <c r="AH61" s="1386">
        <v>23.669264081040001</v>
      </c>
      <c r="AI61" s="1386">
        <v>42.768076573365001</v>
      </c>
      <c r="AJ61" s="1386">
        <v>20.578309886600003</v>
      </c>
      <c r="AK61" s="1386">
        <v>214.43882478246852</v>
      </c>
      <c r="AL61" s="1386">
        <v>159.58361193401299</v>
      </c>
      <c r="AM61" s="1386">
        <v>188.31693426974999</v>
      </c>
      <c r="AN61" s="1386">
        <v>18.38132658544</v>
      </c>
    </row>
    <row r="62" spans="6:40" x14ac:dyDescent="0.35">
      <c r="F62" s="1385">
        <v>38353</v>
      </c>
      <c r="G62" s="1386">
        <v>1085.2073584264567</v>
      </c>
      <c r="H62" s="1386">
        <v>818.60630938691941</v>
      </c>
      <c r="I62" s="1386">
        <v>194.1277657917</v>
      </c>
      <c r="J62" s="1386">
        <v>204.15872118078249</v>
      </c>
      <c r="K62" s="1386">
        <v>151.05118046202003</v>
      </c>
      <c r="L62" s="1386">
        <v>1278.027912467546</v>
      </c>
      <c r="M62" s="1386">
        <v>240.69288704755002</v>
      </c>
      <c r="N62" s="1386">
        <v>694.71018762220945</v>
      </c>
      <c r="O62" s="1386">
        <v>1827.6103987763831</v>
      </c>
      <c r="P62" s="1386">
        <v>1232.42270792</v>
      </c>
      <c r="Q62" s="1386">
        <v>1395.5843218384009</v>
      </c>
      <c r="R62" s="1386">
        <v>1197.5515917475</v>
      </c>
      <c r="S62" s="1386">
        <v>201.52418682483605</v>
      </c>
      <c r="T62" s="1386">
        <v>1564.7374883169307</v>
      </c>
      <c r="U62" s="1386">
        <v>664.2686816147999</v>
      </c>
      <c r="V62" s="1386">
        <v>576.34163826521512</v>
      </c>
      <c r="W62" s="1386">
        <v>314.84166725506202</v>
      </c>
      <c r="X62" s="1386">
        <v>265.34254441831416</v>
      </c>
      <c r="Y62" s="1386">
        <v>129.47105362576869</v>
      </c>
      <c r="Z62" s="1386">
        <v>360.12491673796939</v>
      </c>
      <c r="AA62" s="1386">
        <v>407.35108513758883</v>
      </c>
      <c r="AB62" s="1386">
        <v>56.89590230652076</v>
      </c>
      <c r="AC62" s="1386">
        <v>12.42357311280837</v>
      </c>
      <c r="AD62" s="1386">
        <v>256.68540628199997</v>
      </c>
      <c r="AE62" s="1386">
        <v>23.383886180364161</v>
      </c>
      <c r="AF62" s="1386">
        <v>92.133154970999996</v>
      </c>
      <c r="AG62" s="1386">
        <v>21.180192193203027</v>
      </c>
      <c r="AH62" s="1386">
        <v>25.059671670499998</v>
      </c>
      <c r="AI62" s="1386">
        <v>58.160962284314998</v>
      </c>
      <c r="AJ62" s="1386">
        <v>23.624441284287503</v>
      </c>
      <c r="AK62" s="1386">
        <v>347.76012722109118</v>
      </c>
      <c r="AL62" s="1386">
        <v>235.698550555396</v>
      </c>
      <c r="AM62" s="1386">
        <v>263.43879808273829</v>
      </c>
      <c r="AN62" s="1386">
        <v>47.417762812440003</v>
      </c>
    </row>
    <row r="63" spans="6:40" x14ac:dyDescent="0.35">
      <c r="F63" s="1385">
        <v>38384</v>
      </c>
      <c r="G63" s="1386">
        <v>213.8135255155434</v>
      </c>
      <c r="H63" s="1386">
        <v>191.43326270984031</v>
      </c>
      <c r="I63" s="1386">
        <v>59.767632072525004</v>
      </c>
      <c r="J63" s="1386">
        <v>62.830580412852562</v>
      </c>
      <c r="K63" s="1386">
        <v>53.916470738880008</v>
      </c>
      <c r="L63" s="1386">
        <v>343.95864018585075</v>
      </c>
      <c r="M63" s="1386">
        <v>80.273706601900003</v>
      </c>
      <c r="N63" s="1386">
        <v>179.64302443070278</v>
      </c>
      <c r="O63" s="1386">
        <v>532.4436389468168</v>
      </c>
      <c r="P63" s="1386">
        <v>417.42505916130006</v>
      </c>
      <c r="Q63" s="1386">
        <v>510.8791948026435</v>
      </c>
      <c r="R63" s="1386">
        <v>400.72476506440353</v>
      </c>
      <c r="S63" s="1386">
        <v>65.676690104455759</v>
      </c>
      <c r="T63" s="1386">
        <v>515.91328572928762</v>
      </c>
      <c r="U63" s="1386">
        <v>240.80739224806322</v>
      </c>
      <c r="V63" s="1386">
        <v>214.55514588919502</v>
      </c>
      <c r="W63" s="1386">
        <v>90.572135554238997</v>
      </c>
      <c r="X63" s="1386">
        <v>82.501873351287003</v>
      </c>
      <c r="Y63" s="1386">
        <v>35.318278927765306</v>
      </c>
      <c r="Z63" s="1386">
        <v>115.97026870998471</v>
      </c>
      <c r="AA63" s="1386">
        <v>141.18572985044449</v>
      </c>
      <c r="AB63" s="1386">
        <v>10.829711564720002</v>
      </c>
      <c r="AC63" s="1386">
        <v>2.1279818445666296</v>
      </c>
      <c r="AD63" s="1386">
        <v>69.466219141096801</v>
      </c>
      <c r="AE63" s="1386">
        <v>13.671457698842241</v>
      </c>
      <c r="AF63" s="1386">
        <v>26.240037965978402</v>
      </c>
      <c r="AG63" s="1386">
        <v>9.0728245480169694</v>
      </c>
      <c r="AH63" s="1386">
        <v>6.1436614418</v>
      </c>
      <c r="AI63" s="1386">
        <v>13.400865207179999</v>
      </c>
      <c r="AJ63" s="1386">
        <v>8.4614761046875007</v>
      </c>
      <c r="AK63" s="1386">
        <v>138.08048306530429</v>
      </c>
      <c r="AL63" s="1386">
        <v>87.589278704012997</v>
      </c>
      <c r="AM63" s="1386">
        <v>144.36174256201173</v>
      </c>
      <c r="AN63" s="1386">
        <v>11.210589291120002</v>
      </c>
    </row>
    <row r="64" spans="6:40" x14ac:dyDescent="0.35">
      <c r="F64" s="1385">
        <v>38412</v>
      </c>
      <c r="G64" s="1386">
        <v>279.03789529640216</v>
      </c>
      <c r="H64" s="1386">
        <v>68.042909813999998</v>
      </c>
      <c r="I64" s="1386">
        <v>8.920930287587499</v>
      </c>
      <c r="J64" s="1386">
        <v>11.213937193582479</v>
      </c>
      <c r="K64" s="1386">
        <v>7.3284523334400005</v>
      </c>
      <c r="L64" s="1386">
        <v>82.743127933776194</v>
      </c>
      <c r="M64" s="1386">
        <v>10.74590513297</v>
      </c>
      <c r="N64" s="1386">
        <v>48.03928779249329</v>
      </c>
      <c r="O64" s="1386">
        <v>143.20442560479998</v>
      </c>
      <c r="P64" s="1386">
        <v>80.310942027899998</v>
      </c>
      <c r="Q64" s="1386">
        <v>145.97850408236388</v>
      </c>
      <c r="R64" s="1386">
        <v>161.00631104813453</v>
      </c>
      <c r="S64" s="1386">
        <v>23.121668100327881</v>
      </c>
      <c r="T64" s="1386">
        <v>181.36152587786941</v>
      </c>
      <c r="U64" s="1386">
        <v>73.466739803536782</v>
      </c>
      <c r="V64" s="1386">
        <v>74.738365195700013</v>
      </c>
      <c r="W64" s="1386">
        <v>52.608298330504503</v>
      </c>
      <c r="X64" s="1386">
        <v>225.67250462765557</v>
      </c>
      <c r="Y64" s="1386">
        <v>72.284988019710909</v>
      </c>
      <c r="Z64" s="1386">
        <v>49.683438427661201</v>
      </c>
      <c r="AA64" s="1386">
        <v>92.597127553044402</v>
      </c>
      <c r="AB64" s="1386">
        <v>47.727401409119992</v>
      </c>
      <c r="AC64" s="1386">
        <v>44.343113019308362</v>
      </c>
      <c r="AD64" s="1386">
        <v>180.5100587959476</v>
      </c>
      <c r="AE64" s="1386">
        <v>151.69646005983748</v>
      </c>
      <c r="AF64" s="1386">
        <v>166.4312640030054</v>
      </c>
      <c r="AG64" s="1386">
        <v>91.065580410003022</v>
      </c>
      <c r="AH64" s="1386">
        <v>48.243909848240001</v>
      </c>
      <c r="AI64" s="1386">
        <v>79.016813316210005</v>
      </c>
      <c r="AJ64" s="1386">
        <v>81.974780502212511</v>
      </c>
      <c r="AK64" s="1386">
        <v>937.16805545417083</v>
      </c>
      <c r="AL64" s="1386">
        <v>439.92078946407798</v>
      </c>
      <c r="AM64" s="1386">
        <v>482.30785035988822</v>
      </c>
      <c r="AN64" s="1386">
        <v>49.841674010520002</v>
      </c>
    </row>
    <row r="65" spans="6:40" x14ac:dyDescent="0.35">
      <c r="F65" s="1385">
        <v>38443</v>
      </c>
      <c r="G65" s="1386">
        <v>573.70677850428274</v>
      </c>
      <c r="H65" s="1386">
        <v>371.5850109725194</v>
      </c>
      <c r="I65" s="1386">
        <v>89.027243074087508</v>
      </c>
      <c r="J65" s="1386">
        <v>93.904565403217518</v>
      </c>
      <c r="K65" s="1386">
        <v>70.012892828400012</v>
      </c>
      <c r="L65" s="1386">
        <v>616.41843280766102</v>
      </c>
      <c r="M65" s="1386">
        <v>102.56055996837</v>
      </c>
      <c r="N65" s="1386">
        <v>306.7391670594933</v>
      </c>
      <c r="O65" s="1386">
        <v>752.57505765962526</v>
      </c>
      <c r="P65" s="1386">
        <v>525.43644554410002</v>
      </c>
      <c r="Q65" s="1386">
        <v>549.99838660452212</v>
      </c>
      <c r="R65" s="1386">
        <v>439.024642335019</v>
      </c>
      <c r="S65" s="1386">
        <v>64.994818037655762</v>
      </c>
      <c r="T65" s="1386">
        <v>384.32712672800824</v>
      </c>
      <c r="U65" s="1386">
        <v>137.60848437503162</v>
      </c>
      <c r="V65" s="1386">
        <v>116.27266337386999</v>
      </c>
      <c r="W65" s="1386">
        <v>95.2983025477875</v>
      </c>
      <c r="X65" s="1386">
        <v>139.8893975714864</v>
      </c>
      <c r="Y65" s="1386">
        <v>76.905826656204098</v>
      </c>
      <c r="Z65" s="1386">
        <v>84.289912859538802</v>
      </c>
      <c r="AA65" s="1386">
        <v>109.88943706341121</v>
      </c>
      <c r="AB65" s="1386">
        <v>36.578213353240756</v>
      </c>
      <c r="AC65" s="1386">
        <v>24.94106477774163</v>
      </c>
      <c r="AD65" s="1386">
        <v>149.16151418164921</v>
      </c>
      <c r="AE65" s="1386">
        <v>75.591844252643838</v>
      </c>
      <c r="AF65" s="1386">
        <v>108.12321837450538</v>
      </c>
      <c r="AG65" s="1386">
        <v>46.007895901803025</v>
      </c>
      <c r="AH65" s="1386">
        <v>29.4249048002</v>
      </c>
      <c r="AI65" s="1386">
        <v>60.454804076535005</v>
      </c>
      <c r="AJ65" s="1386">
        <v>56.928811232337502</v>
      </c>
      <c r="AK65" s="1386">
        <v>706.83443746688056</v>
      </c>
      <c r="AL65" s="1386">
        <v>363.31959722447402</v>
      </c>
      <c r="AM65" s="1386">
        <v>450.90712093680003</v>
      </c>
      <c r="AN65" s="1386">
        <v>44.665613639620005</v>
      </c>
    </row>
    <row r="66" spans="6:40" x14ac:dyDescent="0.35">
      <c r="F66" s="1385">
        <v>38473</v>
      </c>
      <c r="G66" s="1386">
        <v>799.33873807304337</v>
      </c>
      <c r="H66" s="1386">
        <v>289.66835803808061</v>
      </c>
      <c r="I66" s="1386">
        <v>50.274513836462503</v>
      </c>
      <c r="J66" s="1386">
        <v>56.00470362085256</v>
      </c>
      <c r="K66" s="1386">
        <v>36.871275802620005</v>
      </c>
      <c r="L66" s="1386">
        <v>461.99297703132203</v>
      </c>
      <c r="M66" s="1386">
        <v>58.884482542480001</v>
      </c>
      <c r="N66" s="1386">
        <v>258.69987926699997</v>
      </c>
      <c r="O66" s="1386">
        <v>695.66285631921676</v>
      </c>
      <c r="P66" s="1386">
        <v>396.55525953190005</v>
      </c>
      <c r="Q66" s="1386">
        <v>606.36279991187132</v>
      </c>
      <c r="R66" s="1386">
        <v>543.79060457873106</v>
      </c>
      <c r="S66" s="1386">
        <v>94.780217285199996</v>
      </c>
      <c r="T66" s="1386">
        <v>746.90165397860812</v>
      </c>
      <c r="U66" s="1386">
        <v>376.47943674166322</v>
      </c>
      <c r="V66" s="1386">
        <v>328.52365978048499</v>
      </c>
      <c r="W66" s="1386">
        <v>482.95845960272544</v>
      </c>
      <c r="X66" s="1386">
        <v>1088.572622849556</v>
      </c>
      <c r="Y66" s="1386">
        <v>626.01727408829595</v>
      </c>
      <c r="Z66" s="1386">
        <v>314.06764900201534</v>
      </c>
      <c r="AA66" s="1386">
        <v>369.47854503238898</v>
      </c>
      <c r="AB66" s="1386">
        <v>165.95972319724075</v>
      </c>
      <c r="AC66" s="1386">
        <v>133.62394375778337</v>
      </c>
      <c r="AD66" s="1386">
        <v>560.3936294854476</v>
      </c>
      <c r="AE66" s="1386">
        <v>411.88176882783745</v>
      </c>
      <c r="AF66" s="1386">
        <v>395.56345669201625</v>
      </c>
      <c r="AG66" s="1386">
        <v>219.09680703113696</v>
      </c>
      <c r="AH66" s="1386">
        <v>113.39905619154</v>
      </c>
      <c r="AI66" s="1386">
        <v>198.56822567125496</v>
      </c>
      <c r="AJ66" s="1386">
        <v>173.76487328586251</v>
      </c>
      <c r="AK66" s="1386">
        <v>1782.4416344753351</v>
      </c>
      <c r="AL66" s="1386">
        <v>721.20245481440907</v>
      </c>
      <c r="AM66" s="1386">
        <v>727.28087808419991</v>
      </c>
      <c r="AN66" s="1386">
        <v>86.629576256380005</v>
      </c>
    </row>
    <row r="67" spans="6:40" x14ac:dyDescent="0.35">
      <c r="F67" s="1385">
        <v>38504</v>
      </c>
      <c r="G67" s="1386">
        <v>732.01782585068497</v>
      </c>
      <c r="H67" s="1386">
        <v>252.76023422988061</v>
      </c>
      <c r="I67" s="1386">
        <v>46.685334886937497</v>
      </c>
      <c r="J67" s="1386">
        <v>48.691254449599995</v>
      </c>
      <c r="K67" s="1386">
        <v>29.54282346918</v>
      </c>
      <c r="L67" s="1386">
        <v>511.03387089264396</v>
      </c>
      <c r="M67" s="1386">
        <v>56.319827379480003</v>
      </c>
      <c r="N67" s="1386">
        <v>329.97078187120951</v>
      </c>
      <c r="O67" s="1386">
        <v>995.60283435761687</v>
      </c>
      <c r="P67" s="1386">
        <v>450.38655328349995</v>
      </c>
      <c r="Q67" s="1386">
        <v>761.81091055888612</v>
      </c>
      <c r="R67" s="1386">
        <v>730.97297603127856</v>
      </c>
      <c r="S67" s="1386">
        <v>139.78377369399999</v>
      </c>
      <c r="T67" s="1386">
        <v>1362.4255825051653</v>
      </c>
      <c r="U67" s="1386">
        <v>644.93377672320003</v>
      </c>
      <c r="V67" s="1386">
        <v>628.00853650650504</v>
      </c>
      <c r="W67" s="1386">
        <v>1021.5410627803185</v>
      </c>
      <c r="X67" s="1386">
        <v>1792.6428614270303</v>
      </c>
      <c r="Y67" s="1386">
        <v>1442.5478464999967</v>
      </c>
      <c r="Z67" s="1386">
        <v>1015.6466006342918</v>
      </c>
      <c r="AA67" s="1386">
        <v>645.5965263049444</v>
      </c>
      <c r="AB67" s="1386">
        <v>250.20146182900072</v>
      </c>
      <c r="AC67" s="1386">
        <v>182.66114431574161</v>
      </c>
      <c r="AD67" s="1386">
        <v>905.73969138235066</v>
      </c>
      <c r="AE67" s="1386">
        <v>359.84470707423742</v>
      </c>
      <c r="AF67" s="1386">
        <v>508.25519097748918</v>
      </c>
      <c r="AG67" s="1386">
        <v>191.35722747257998</v>
      </c>
      <c r="AH67" s="1386">
        <v>122.48520811336</v>
      </c>
      <c r="AI67" s="1386">
        <v>223.46848196837996</v>
      </c>
      <c r="AJ67" s="1386">
        <v>181.51558539775627</v>
      </c>
      <c r="AK67" s="1386">
        <v>1889.272289392972</v>
      </c>
      <c r="AL67" s="1386">
        <v>920.7034220974349</v>
      </c>
      <c r="AM67" s="1386">
        <v>763.01280920204999</v>
      </c>
      <c r="AN67" s="1386">
        <v>89.053487454460011</v>
      </c>
    </row>
    <row r="68" spans="6:40" x14ac:dyDescent="0.35">
      <c r="F68" s="1385">
        <v>38534</v>
      </c>
      <c r="G68" s="1386">
        <v>597.02613500060886</v>
      </c>
      <c r="H68" s="1386">
        <v>257.50261885328064</v>
      </c>
      <c r="I68" s="1386">
        <v>61.536213004175004</v>
      </c>
      <c r="J68" s="1386">
        <v>65.430898176764956</v>
      </c>
      <c r="K68" s="1386">
        <v>52.247939180819998</v>
      </c>
      <c r="L68" s="1386">
        <v>449.6487866424136</v>
      </c>
      <c r="M68" s="1386">
        <v>64.962715278790014</v>
      </c>
      <c r="N68" s="1386">
        <v>248.95960027913523</v>
      </c>
      <c r="O68" s="1386">
        <v>758.30689936399995</v>
      </c>
      <c r="P68" s="1386">
        <v>386.8470240497</v>
      </c>
      <c r="Q68" s="1386">
        <v>582.06840072860643</v>
      </c>
      <c r="R68" s="1386">
        <v>560.50660746998108</v>
      </c>
      <c r="S68" s="1386">
        <v>110.71123759869182</v>
      </c>
      <c r="T68" s="1386">
        <v>1051.8555378133224</v>
      </c>
      <c r="U68" s="1386">
        <v>550.79163324062108</v>
      </c>
      <c r="V68" s="1386">
        <v>629.69236395650501</v>
      </c>
      <c r="W68" s="1386">
        <v>766.8630272872125</v>
      </c>
      <c r="X68" s="1386">
        <v>1243.0774310480697</v>
      </c>
      <c r="Y68" s="1386">
        <v>790.9247111437212</v>
      </c>
      <c r="Z68" s="1386">
        <v>612.29501670430818</v>
      </c>
      <c r="AA68" s="1386">
        <v>506.8769398424667</v>
      </c>
      <c r="AB68" s="1386">
        <v>208.95914088403924</v>
      </c>
      <c r="AC68" s="1386">
        <v>151.14840955725001</v>
      </c>
      <c r="AD68" s="1386">
        <v>553.2034055393508</v>
      </c>
      <c r="AE68" s="1386">
        <v>278.4423879864845</v>
      </c>
      <c r="AF68" s="1386">
        <v>349.20398597399998</v>
      </c>
      <c r="AG68" s="1386">
        <v>149.51794900068001</v>
      </c>
      <c r="AH68" s="1386">
        <v>94.353705721960011</v>
      </c>
      <c r="AI68" s="1386">
        <v>166.69589761093496</v>
      </c>
      <c r="AJ68" s="1386">
        <v>139.54666391850625</v>
      </c>
      <c r="AK68" s="1386">
        <v>1472.5768876864261</v>
      </c>
      <c r="AL68" s="1386">
        <v>631.52417297105205</v>
      </c>
      <c r="AM68" s="1386">
        <v>771.93841733233842</v>
      </c>
      <c r="AN68" s="1386">
        <v>72.086109067900011</v>
      </c>
    </row>
    <row r="69" spans="6:40" x14ac:dyDescent="0.35">
      <c r="F69" s="1385">
        <v>38565</v>
      </c>
      <c r="G69" s="1386">
        <v>818.59153142302171</v>
      </c>
      <c r="H69" s="1386">
        <v>330.55307444831942</v>
      </c>
      <c r="I69" s="1386">
        <v>59.533555184512501</v>
      </c>
      <c r="J69" s="1386">
        <v>64.845829523999996</v>
      </c>
      <c r="K69" s="1386">
        <v>42.760210713420001</v>
      </c>
      <c r="L69" s="1386">
        <v>545.92783609452886</v>
      </c>
      <c r="M69" s="1386">
        <v>72.554094561270006</v>
      </c>
      <c r="N69" s="1386">
        <v>309.22945049093909</v>
      </c>
      <c r="O69" s="1386">
        <v>788.1881377776001</v>
      </c>
      <c r="P69" s="1386">
        <v>369.31988034979997</v>
      </c>
      <c r="Q69" s="1386">
        <v>575.35189058247795</v>
      </c>
      <c r="R69" s="1386">
        <v>567.70117511437502</v>
      </c>
      <c r="S69" s="1386">
        <v>113.7176797284197</v>
      </c>
      <c r="T69" s="1386">
        <v>1007.3693282615388</v>
      </c>
      <c r="U69" s="1386">
        <v>566.01524916073686</v>
      </c>
      <c r="V69" s="1386">
        <v>561.48253454994494</v>
      </c>
      <c r="W69" s="1386">
        <v>699.42358904347805</v>
      </c>
      <c r="X69" s="1386">
        <v>1086.8722860296587</v>
      </c>
      <c r="Y69" s="1386">
        <v>701.45149180900341</v>
      </c>
      <c r="Z69" s="1386">
        <v>469.79740419246116</v>
      </c>
      <c r="AA69" s="1386">
        <v>463.39672918808878</v>
      </c>
      <c r="AB69" s="1386">
        <v>238.12585424356072</v>
      </c>
      <c r="AC69" s="1386">
        <v>168.98579950499999</v>
      </c>
      <c r="AD69" s="1386">
        <v>612.23021837635076</v>
      </c>
      <c r="AE69" s="1386">
        <v>283.31289176960001</v>
      </c>
      <c r="AF69" s="1386">
        <v>385.10834089497848</v>
      </c>
      <c r="AG69" s="1386">
        <v>200.52200647877697</v>
      </c>
      <c r="AH69" s="1386">
        <v>112.13798884296001</v>
      </c>
      <c r="AI69" s="1386">
        <v>211.21453765730996</v>
      </c>
      <c r="AJ69" s="1386">
        <v>180.77097550054376</v>
      </c>
      <c r="AK69" s="1386">
        <v>1742.3315758136021</v>
      </c>
      <c r="AL69" s="1386">
        <v>850.42586184605204</v>
      </c>
      <c r="AM69" s="1386">
        <v>808.46048943313826</v>
      </c>
      <c r="AN69" s="1386">
        <v>84.887390082759993</v>
      </c>
    </row>
    <row r="70" spans="6:40" x14ac:dyDescent="0.35">
      <c r="F70" s="1385">
        <v>38596</v>
      </c>
      <c r="G70" s="1386">
        <v>1011.4686069670761</v>
      </c>
      <c r="H70" s="1386">
        <v>256.67785631008059</v>
      </c>
      <c r="I70" s="1386">
        <v>45.306882101974999</v>
      </c>
      <c r="J70" s="1386">
        <v>50.641498460764964</v>
      </c>
      <c r="K70" s="1386">
        <v>32.912602890359999</v>
      </c>
      <c r="L70" s="1386">
        <v>509.53671716366102</v>
      </c>
      <c r="M70" s="1386">
        <v>58.756249784330002</v>
      </c>
      <c r="N70" s="1386">
        <v>311.34137392228382</v>
      </c>
      <c r="O70" s="1386">
        <v>919.23963820080849</v>
      </c>
      <c r="P70" s="1386">
        <v>465.355838533</v>
      </c>
      <c r="Q70" s="1386">
        <v>797.20883438750002</v>
      </c>
      <c r="R70" s="1386">
        <v>846.08691557249995</v>
      </c>
      <c r="S70" s="1386">
        <v>158.2563016684721</v>
      </c>
      <c r="T70" s="1386">
        <v>1356.3335815843043</v>
      </c>
      <c r="U70" s="1386">
        <v>597.17738091657895</v>
      </c>
      <c r="V70" s="1386">
        <v>561.48253454994494</v>
      </c>
      <c r="W70" s="1386">
        <v>906.77903835899099</v>
      </c>
      <c r="X70" s="1386">
        <v>2306.0579450268883</v>
      </c>
      <c r="Y70" s="1386">
        <v>1441.6942730545099</v>
      </c>
      <c r="Z70" s="1386">
        <v>789.55850712618474</v>
      </c>
      <c r="AA70" s="1386">
        <v>701.52467707755557</v>
      </c>
      <c r="AB70" s="1386">
        <v>321.56897352603926</v>
      </c>
      <c r="AC70" s="1386">
        <v>258.36051124319999</v>
      </c>
      <c r="AD70" s="1386">
        <v>946.86589216050004</v>
      </c>
      <c r="AE70" s="1386">
        <v>648.88250162184067</v>
      </c>
      <c r="AF70" s="1386">
        <v>736.74309586950005</v>
      </c>
      <c r="AG70" s="1386">
        <v>438.53081106041998</v>
      </c>
      <c r="AH70" s="1386">
        <v>237.11299659325999</v>
      </c>
      <c r="AI70" s="1386">
        <v>367.85978636286001</v>
      </c>
      <c r="AJ70" s="1386">
        <v>386.48638255770629</v>
      </c>
      <c r="AK70" s="1386">
        <v>2942.4296907985877</v>
      </c>
      <c r="AL70" s="1386">
        <v>1291.806190481909</v>
      </c>
      <c r="AM70" s="1386">
        <v>944.80370571328831</v>
      </c>
      <c r="AN70" s="1386">
        <v>115.94375230816</v>
      </c>
    </row>
    <row r="71" spans="6:40" x14ac:dyDescent="0.35">
      <c r="F71" s="1385">
        <v>38626</v>
      </c>
      <c r="G71" s="1386">
        <v>1317.8924219061521</v>
      </c>
      <c r="H71" s="1386">
        <v>488.78964479435973</v>
      </c>
      <c r="I71" s="1386">
        <v>88.455055125612503</v>
      </c>
      <c r="J71" s="1386">
        <v>95.269740761617527</v>
      </c>
      <c r="K71" s="1386">
        <v>59.216512158600004</v>
      </c>
      <c r="L71" s="1386">
        <v>869.81182289452886</v>
      </c>
      <c r="M71" s="1386">
        <v>128.38663745978002</v>
      </c>
      <c r="N71" s="1386">
        <v>460.62893845601337</v>
      </c>
      <c r="O71" s="1386">
        <v>1213.4162019055664</v>
      </c>
      <c r="P71" s="1386">
        <v>642.31313678340007</v>
      </c>
      <c r="Q71" s="1386">
        <v>888.39615250614361</v>
      </c>
      <c r="R71" s="1386">
        <v>915.58382617750954</v>
      </c>
      <c r="S71" s="1386">
        <v>147.81128306841967</v>
      </c>
      <c r="T71" s="1386">
        <v>1310.2725754412695</v>
      </c>
      <c r="U71" s="1386">
        <v>412.97456128993679</v>
      </c>
      <c r="V71" s="1386">
        <v>469.72875620650501</v>
      </c>
      <c r="W71" s="1386">
        <v>1023.5930558713275</v>
      </c>
      <c r="X71" s="1386">
        <v>2687.8161547380419</v>
      </c>
      <c r="Y71" s="1386">
        <v>1845.5006110277384</v>
      </c>
      <c r="Z71" s="1386">
        <v>1130.758034002846</v>
      </c>
      <c r="AA71" s="1386">
        <v>772.54328632294448</v>
      </c>
      <c r="AB71" s="1386">
        <v>335.84885868659927</v>
      </c>
      <c r="AC71" s="1386">
        <v>261.89670808364161</v>
      </c>
      <c r="AD71" s="1386">
        <v>1239.4426332175967</v>
      </c>
      <c r="AE71" s="1386">
        <v>605.4185870914016</v>
      </c>
      <c r="AF71" s="1386">
        <v>812.03688726298913</v>
      </c>
      <c r="AG71" s="1386">
        <v>338.02458826968001</v>
      </c>
      <c r="AH71" s="1386">
        <v>209.95154600845999</v>
      </c>
      <c r="AI71" s="1386">
        <v>371.90419162809002</v>
      </c>
      <c r="AJ71" s="1386">
        <v>411.97234858502503</v>
      </c>
      <c r="AK71" s="1386">
        <v>3080.2405476655485</v>
      </c>
      <c r="AL71" s="1386">
        <v>1767.294904671513</v>
      </c>
      <c r="AM71" s="1386">
        <v>1089.1361252654883</v>
      </c>
      <c r="AN71" s="1386">
        <v>136.0925141422</v>
      </c>
    </row>
    <row r="72" spans="6:40" x14ac:dyDescent="0.35">
      <c r="F72" s="1385">
        <v>38657</v>
      </c>
      <c r="G72" s="1386">
        <v>823.03934995519569</v>
      </c>
      <c r="H72" s="1386">
        <v>401.27646252771939</v>
      </c>
      <c r="I72" s="1386">
        <v>98.10422462035001</v>
      </c>
      <c r="J72" s="1386">
        <v>102.06310362716496</v>
      </c>
      <c r="K72" s="1386">
        <v>79.17345824520001</v>
      </c>
      <c r="L72" s="1386">
        <v>718.96139856448826</v>
      </c>
      <c r="M72" s="1386">
        <v>129.0021546989</v>
      </c>
      <c r="N72" s="1386">
        <v>399.03514819070284</v>
      </c>
      <c r="O72" s="1386">
        <v>1070.2117763007666</v>
      </c>
      <c r="P72" s="1386">
        <v>707.68386013509996</v>
      </c>
      <c r="Q72" s="1386">
        <v>972.74599046714354</v>
      </c>
      <c r="R72" s="1386">
        <v>914.02246578437496</v>
      </c>
      <c r="S72" s="1386">
        <v>185.28322156338032</v>
      </c>
      <c r="T72" s="1386">
        <v>1408.9324741898877</v>
      </c>
      <c r="U72" s="1386">
        <v>749.0563359426211</v>
      </c>
      <c r="V72" s="1386">
        <v>637.96382953913997</v>
      </c>
      <c r="W72" s="1386">
        <v>478.01466442164599</v>
      </c>
      <c r="X72" s="1386">
        <v>482.9019652980997</v>
      </c>
      <c r="Y72" s="1386">
        <v>278.13174013978573</v>
      </c>
      <c r="Z72" s="1386">
        <v>354.43146280626121</v>
      </c>
      <c r="AA72" s="1386">
        <v>372.4436972270222</v>
      </c>
      <c r="AB72" s="1386">
        <v>105.19833264828077</v>
      </c>
      <c r="AC72" s="1386">
        <v>59.989958824274993</v>
      </c>
      <c r="AD72" s="1386">
        <v>446.22104383200002</v>
      </c>
      <c r="AE72" s="1386">
        <v>159.21573288472192</v>
      </c>
      <c r="AF72" s="1386">
        <v>268.81439353647841</v>
      </c>
      <c r="AG72" s="1386">
        <v>122.78986848210305</v>
      </c>
      <c r="AH72" s="1386">
        <v>84.426842234419993</v>
      </c>
      <c r="AI72" s="1386">
        <v>163.70786685528</v>
      </c>
      <c r="AJ72" s="1386">
        <v>166.52184974024999</v>
      </c>
      <c r="AK72" s="1386">
        <v>2143.9112168583838</v>
      </c>
      <c r="AL72" s="1386">
        <v>1389.3246552140129</v>
      </c>
      <c r="AM72" s="1386">
        <v>1352.8091562529503</v>
      </c>
      <c r="AN72" s="1386">
        <v>116.32248843286</v>
      </c>
    </row>
    <row r="73" spans="6:40" x14ac:dyDescent="0.35">
      <c r="F73" s="1385">
        <v>38687</v>
      </c>
      <c r="G73" s="1386">
        <v>136.6437170374239</v>
      </c>
      <c r="H73" s="1386">
        <v>109.16319902564031</v>
      </c>
      <c r="I73" s="1386">
        <v>32.302610545725003</v>
      </c>
      <c r="J73" s="1386">
        <v>32.634198401635039</v>
      </c>
      <c r="K73" s="1386">
        <v>26.500207098600001</v>
      </c>
      <c r="L73" s="1386">
        <v>225.0077116577356</v>
      </c>
      <c r="M73" s="1386">
        <v>40.290732610730004</v>
      </c>
      <c r="N73" s="1386">
        <v>127.34826074434471</v>
      </c>
      <c r="O73" s="1386">
        <v>390.24136242277478</v>
      </c>
      <c r="P73" s="1386">
        <v>322.40643104359998</v>
      </c>
      <c r="Q73" s="1386">
        <v>499.41276012275</v>
      </c>
      <c r="R73" s="1386">
        <v>499.06149542686546</v>
      </c>
      <c r="S73" s="1386">
        <v>87.465605156619688</v>
      </c>
      <c r="T73" s="1386">
        <v>618.73311872687759</v>
      </c>
      <c r="U73" s="1386">
        <v>250.66852145303159</v>
      </c>
      <c r="V73" s="1386">
        <v>259.07301792601999</v>
      </c>
      <c r="W73" s="1386">
        <v>190.00561929512401</v>
      </c>
      <c r="X73" s="1386">
        <v>176.66638344572812</v>
      </c>
      <c r="Y73" s="1386">
        <v>71.31364559648641</v>
      </c>
      <c r="Z73" s="1386">
        <v>164.89018308470818</v>
      </c>
      <c r="AA73" s="1386">
        <v>182.14105047791119</v>
      </c>
      <c r="AB73" s="1386">
        <v>35.140641021640754</v>
      </c>
      <c r="AC73" s="1386">
        <v>19.245604943625001</v>
      </c>
      <c r="AD73" s="1386">
        <v>145.88222273379841</v>
      </c>
      <c r="AE73" s="1386">
        <v>116.54930697528448</v>
      </c>
      <c r="AF73" s="1386">
        <v>97.404588868494614</v>
      </c>
      <c r="AG73" s="1386">
        <v>90.789717035463028</v>
      </c>
      <c r="AH73" s="1386">
        <v>46.27147117482</v>
      </c>
      <c r="AI73" s="1386">
        <v>65.646130237874999</v>
      </c>
      <c r="AJ73" s="1386">
        <v>69.282566345181266</v>
      </c>
      <c r="AK73" s="1386">
        <v>260.02689864470483</v>
      </c>
      <c r="AL73" s="1386">
        <v>183.73440288493501</v>
      </c>
      <c r="AM73" s="1386">
        <v>234.78898838851171</v>
      </c>
      <c r="AN73" s="1386">
        <v>14.3919727386</v>
      </c>
    </row>
    <row r="74" spans="6:40" x14ac:dyDescent="0.35">
      <c r="F74" s="1385">
        <v>38718</v>
      </c>
      <c r="G74" s="1386">
        <v>661.74200329790222</v>
      </c>
      <c r="H74" s="1386">
        <v>552.76760931888055</v>
      </c>
      <c r="I74" s="1386">
        <v>154.98490840738751</v>
      </c>
      <c r="J74" s="1386">
        <v>157.64523996874743</v>
      </c>
      <c r="K74" s="1386">
        <v>126.84111471762002</v>
      </c>
      <c r="L74" s="1386">
        <v>1018.7678497857761</v>
      </c>
      <c r="M74" s="1386">
        <v>207.32672337692</v>
      </c>
      <c r="N74" s="1386">
        <v>528.14869281085134</v>
      </c>
      <c r="O74" s="1386">
        <v>1481.7835506767663</v>
      </c>
      <c r="P74" s="1386">
        <v>1063.5749836203001</v>
      </c>
      <c r="Q74" s="1386">
        <v>1239.5916404082573</v>
      </c>
      <c r="R74" s="1386">
        <v>1125.666607252519</v>
      </c>
      <c r="S74" s="1386">
        <v>173.97035029030818</v>
      </c>
      <c r="T74" s="1386">
        <v>1089.9820279034693</v>
      </c>
      <c r="U74" s="1386">
        <v>380.76949165583159</v>
      </c>
      <c r="V74" s="1386">
        <v>385.71469073699001</v>
      </c>
      <c r="W74" s="1386">
        <v>221.25344082645151</v>
      </c>
      <c r="X74" s="1386">
        <v>217.73816021900302</v>
      </c>
      <c r="Y74" s="1386">
        <v>100.03921043998979</v>
      </c>
      <c r="Z74" s="1386">
        <v>252.6791160016306</v>
      </c>
      <c r="AA74" s="1386">
        <v>322.35793345987787</v>
      </c>
      <c r="AB74" s="1386">
        <v>43.702198880639997</v>
      </c>
      <c r="AC74" s="1386">
        <v>15.083559806616629</v>
      </c>
      <c r="AD74" s="1386">
        <v>222.68942788240321</v>
      </c>
      <c r="AE74" s="1386">
        <v>23.782671790120318</v>
      </c>
      <c r="AF74" s="1386">
        <v>91.84026173848379</v>
      </c>
      <c r="AG74" s="1386">
        <v>28.107397391276965</v>
      </c>
      <c r="AH74" s="1386">
        <v>32.335060220000003</v>
      </c>
      <c r="AI74" s="1386">
        <v>74.942225922134995</v>
      </c>
      <c r="AJ74" s="1386">
        <v>36.045888205968751</v>
      </c>
      <c r="AK74" s="1386">
        <v>426.00433473080096</v>
      </c>
      <c r="AL74" s="1386">
        <v>196.75389702210401</v>
      </c>
      <c r="AM74" s="1386">
        <v>219.51292938481171</v>
      </c>
      <c r="AN74" s="1386">
        <v>35.020466997260002</v>
      </c>
    </row>
    <row r="75" spans="6:40" x14ac:dyDescent="0.35">
      <c r="F75" s="1385">
        <v>38749</v>
      </c>
      <c r="G75" s="1386">
        <v>224.26605601105442</v>
      </c>
      <c r="H75" s="1386">
        <v>177.67746063307908</v>
      </c>
      <c r="I75" s="1386">
        <v>46.841386145612503</v>
      </c>
      <c r="J75" s="1386">
        <v>47.293565164747442</v>
      </c>
      <c r="K75" s="1386">
        <v>35.628056210340006</v>
      </c>
      <c r="L75" s="1386">
        <v>352.72796107045417</v>
      </c>
      <c r="M75" s="1386">
        <v>67.347844580380013</v>
      </c>
      <c r="N75" s="1386">
        <v>194.23771981029722</v>
      </c>
      <c r="O75" s="1386">
        <v>557.1565507087663</v>
      </c>
      <c r="P75" s="1386">
        <v>381.78944029550001</v>
      </c>
      <c r="Q75" s="1386">
        <v>475.39054346539348</v>
      </c>
      <c r="R75" s="1386">
        <v>393.86691772440349</v>
      </c>
      <c r="S75" s="1386">
        <v>66.141590479599998</v>
      </c>
      <c r="T75" s="1386">
        <v>493.65520369237345</v>
      </c>
      <c r="U75" s="1386">
        <v>243.30995159051579</v>
      </c>
      <c r="V75" s="1386">
        <v>233.78613919564498</v>
      </c>
      <c r="W75" s="1386">
        <v>175.14353000082301</v>
      </c>
      <c r="X75" s="1386">
        <v>156.41374434135648</v>
      </c>
      <c r="Y75" s="1386">
        <v>70.636557855530612</v>
      </c>
      <c r="Z75" s="1386">
        <v>138.9990059524612</v>
      </c>
      <c r="AA75" s="1386">
        <v>159.56424445743338</v>
      </c>
      <c r="AB75" s="1386">
        <v>34.789250424719995</v>
      </c>
      <c r="AC75" s="1386">
        <v>23.188606932074997</v>
      </c>
      <c r="AD75" s="1386">
        <v>146.51408039635081</v>
      </c>
      <c r="AE75" s="1386">
        <v>40.815062890159361</v>
      </c>
      <c r="AF75" s="1386">
        <v>66.713037655483802</v>
      </c>
      <c r="AG75" s="1386">
        <v>19.187814947816971</v>
      </c>
      <c r="AH75" s="1386">
        <v>18.107633723199999</v>
      </c>
      <c r="AI75" s="1386">
        <v>42.949169346435006</v>
      </c>
      <c r="AJ75" s="1386">
        <v>23.725978997543752</v>
      </c>
      <c r="AK75" s="1386">
        <v>156.69834911381508</v>
      </c>
      <c r="AL75" s="1386">
        <v>63.581698102434999</v>
      </c>
      <c r="AM75" s="1386">
        <v>80.887083598361698</v>
      </c>
      <c r="AN75" s="1386">
        <v>9.2411614426800011</v>
      </c>
    </row>
    <row r="76" spans="6:40" x14ac:dyDescent="0.35">
      <c r="F76" s="1385">
        <v>38777</v>
      </c>
      <c r="G76" s="1386">
        <v>411.77392571938049</v>
      </c>
      <c r="H76" s="1386">
        <v>332.58549554540002</v>
      </c>
      <c r="I76" s="1386">
        <v>95.529378852212503</v>
      </c>
      <c r="J76" s="1386">
        <v>103.85084626483506</v>
      </c>
      <c r="K76" s="1386">
        <v>89.708108474520003</v>
      </c>
      <c r="L76" s="1386">
        <v>471.80115580358643</v>
      </c>
      <c r="M76" s="1386">
        <v>99.226508256469998</v>
      </c>
      <c r="N76" s="1386">
        <v>222.63885295149331</v>
      </c>
      <c r="O76" s="1386">
        <v>693.34508705283361</v>
      </c>
      <c r="P76" s="1386">
        <v>529.97083097890004</v>
      </c>
      <c r="Q76" s="1386">
        <v>601.67336038386384</v>
      </c>
      <c r="R76" s="1386">
        <v>442.82097517625954</v>
      </c>
      <c r="S76" s="1386">
        <v>78.074351648599986</v>
      </c>
      <c r="T76" s="1386">
        <v>427.95151971846116</v>
      </c>
      <c r="U76" s="1386">
        <v>189.29740321045261</v>
      </c>
      <c r="V76" s="1386">
        <v>163.68570832822502</v>
      </c>
      <c r="W76" s="1386">
        <v>89.70162280411499</v>
      </c>
      <c r="X76" s="1386">
        <v>73.941730973797604</v>
      </c>
      <c r="Y76" s="1386">
        <v>30.2558905057925</v>
      </c>
      <c r="Z76" s="1386">
        <v>87.693414879430605</v>
      </c>
      <c r="AA76" s="1386">
        <v>108.157289037889</v>
      </c>
      <c r="AB76" s="1386">
        <v>14.024332719079238</v>
      </c>
      <c r="AC76" s="1386">
        <v>5.6641411326083695</v>
      </c>
      <c r="AD76" s="1386">
        <v>87.396940289798394</v>
      </c>
      <c r="AE76" s="1386">
        <v>24.864960076084479</v>
      </c>
      <c r="AF76" s="1386">
        <v>54.7352120790162</v>
      </c>
      <c r="AG76" s="1386">
        <v>21.639964484103029</v>
      </c>
      <c r="AH76" s="1386">
        <v>15.294483484059999</v>
      </c>
      <c r="AI76" s="1386">
        <v>32.868338312205005</v>
      </c>
      <c r="AJ76" s="1386">
        <v>37.433570287137506</v>
      </c>
      <c r="AK76" s="1386">
        <v>411.03780432890881</v>
      </c>
      <c r="AL76" s="1386">
        <v>204.451258720065</v>
      </c>
      <c r="AM76" s="1386">
        <v>159.31577521843829</v>
      </c>
      <c r="AN76" s="1386">
        <v>27.041759303579997</v>
      </c>
    </row>
    <row r="77" spans="6:40" x14ac:dyDescent="0.35">
      <c r="F77" s="1385">
        <v>38808</v>
      </c>
      <c r="G77" s="1386">
        <v>343.4997543056088</v>
      </c>
      <c r="H77" s="1386">
        <v>137.94153535020001</v>
      </c>
      <c r="I77" s="1386">
        <v>29.207593915337501</v>
      </c>
      <c r="J77" s="1386">
        <v>30.423911237617524</v>
      </c>
      <c r="K77" s="1386">
        <v>21.1020167637</v>
      </c>
      <c r="L77" s="1386">
        <v>261.52109679362042</v>
      </c>
      <c r="M77" s="1386">
        <v>46.984482586159999</v>
      </c>
      <c r="N77" s="1386">
        <v>148.05814592020951</v>
      </c>
      <c r="O77" s="1386">
        <v>408.2828648611748</v>
      </c>
      <c r="P77" s="1386">
        <v>274.06871964570001</v>
      </c>
      <c r="Q77" s="1386">
        <v>306.23702426890094</v>
      </c>
      <c r="R77" s="1386">
        <v>223.9208883300285</v>
      </c>
      <c r="S77" s="1386">
        <v>34.155585510872115</v>
      </c>
      <c r="T77" s="1386">
        <v>202.10378428880819</v>
      </c>
      <c r="U77" s="1386">
        <v>110.40853342583161</v>
      </c>
      <c r="V77" s="1386">
        <v>94.501111210860003</v>
      </c>
      <c r="W77" s="1386">
        <v>61.998242295442502</v>
      </c>
      <c r="X77" s="1386">
        <v>105.58826696777039</v>
      </c>
      <c r="Y77" s="1386">
        <v>42.911861560724503</v>
      </c>
      <c r="Z77" s="1386">
        <v>46.916103077384697</v>
      </c>
      <c r="AA77" s="1386">
        <v>78.886607371610992</v>
      </c>
      <c r="AB77" s="1386">
        <v>26.48329292627924</v>
      </c>
      <c r="AC77" s="1386">
        <v>25.504350776091631</v>
      </c>
      <c r="AD77" s="1386">
        <v>133.60767823390319</v>
      </c>
      <c r="AE77" s="1386">
        <v>84.62077005795777</v>
      </c>
      <c r="AF77" s="1386">
        <v>104.960280721473</v>
      </c>
      <c r="AG77" s="1386">
        <v>66.513740075943019</v>
      </c>
      <c r="AH77" s="1386">
        <v>37.605675035860003</v>
      </c>
      <c r="AI77" s="1386">
        <v>84.781599925604993</v>
      </c>
      <c r="AJ77" s="1386">
        <v>96.799286637625016</v>
      </c>
      <c r="AK77" s="1386">
        <v>913.97008509082423</v>
      </c>
      <c r="AL77" s="1386">
        <v>379.85883593947398</v>
      </c>
      <c r="AM77" s="1386">
        <v>469.95829797014994</v>
      </c>
      <c r="AN77" s="1386">
        <v>49.159948986059995</v>
      </c>
    </row>
    <row r="78" spans="6:40" x14ac:dyDescent="0.35">
      <c r="F78" s="1385">
        <v>38838</v>
      </c>
      <c r="G78" s="1386">
        <v>694.33825224440227</v>
      </c>
      <c r="H78" s="1386">
        <v>215.99943363095969</v>
      </c>
      <c r="I78" s="1386">
        <v>42.940104678737505</v>
      </c>
      <c r="J78" s="1386">
        <v>45.408326253564965</v>
      </c>
      <c r="K78" s="1386">
        <v>33.207049635899999</v>
      </c>
      <c r="L78" s="1386">
        <v>397.94945301743718</v>
      </c>
      <c r="M78" s="1386">
        <v>54.293749800709996</v>
      </c>
      <c r="N78" s="1386">
        <v>219.5181828177771</v>
      </c>
      <c r="O78" s="1386">
        <v>658.13906833362523</v>
      </c>
      <c r="P78" s="1386">
        <v>369.17454748329999</v>
      </c>
      <c r="Q78" s="1386">
        <v>609.69070961640091</v>
      </c>
      <c r="R78" s="1386">
        <v>580.25343599314397</v>
      </c>
      <c r="S78" s="1386">
        <v>97.941614842108166</v>
      </c>
      <c r="T78" s="1386">
        <v>900.21076996152237</v>
      </c>
      <c r="U78" s="1386">
        <v>395.78468385542101</v>
      </c>
      <c r="V78" s="1386">
        <v>387.07353948913993</v>
      </c>
      <c r="W78" s="1386">
        <v>356.07017292176994</v>
      </c>
      <c r="X78" s="1386">
        <v>821.52974161134432</v>
      </c>
      <c r="Y78" s="1386">
        <v>521.91654377503062</v>
      </c>
      <c r="Z78" s="1386">
        <v>309.39202039189178</v>
      </c>
      <c r="AA78" s="1386">
        <v>410.19887910407772</v>
      </c>
      <c r="AB78" s="1386">
        <v>172.38087961172073</v>
      </c>
      <c r="AC78" s="1386">
        <v>127.24003577648337</v>
      </c>
      <c r="AD78" s="1386">
        <v>646.07586793885071</v>
      </c>
      <c r="AE78" s="1386">
        <v>229.88016298036416</v>
      </c>
      <c r="AF78" s="1386">
        <v>395.09480174847846</v>
      </c>
      <c r="AG78" s="1386">
        <v>140.996851201743</v>
      </c>
      <c r="AH78" s="1386">
        <v>99.009954393640001</v>
      </c>
      <c r="AI78" s="1386">
        <v>200.40933553079998</v>
      </c>
      <c r="AJ78" s="1386">
        <v>181.78635263310628</v>
      </c>
      <c r="AK78" s="1386">
        <v>2032.4407655219627</v>
      </c>
      <c r="AL78" s="1386">
        <v>801.72383578802601</v>
      </c>
      <c r="AM78" s="1386">
        <v>958.08983854814994</v>
      </c>
      <c r="AN78" s="1386">
        <v>103.34446389314002</v>
      </c>
    </row>
    <row r="79" spans="6:40" x14ac:dyDescent="0.35">
      <c r="F79" s="1385">
        <v>38869</v>
      </c>
      <c r="G79" s="1386">
        <v>863.92760172629335</v>
      </c>
      <c r="H79" s="1386">
        <v>376.41574828335973</v>
      </c>
      <c r="I79" s="1386">
        <v>72.71988654255</v>
      </c>
      <c r="J79" s="1386">
        <v>77.197412849582491</v>
      </c>
      <c r="K79" s="1386">
        <v>51.822627215040008</v>
      </c>
      <c r="L79" s="1386">
        <v>643.61254204935608</v>
      </c>
      <c r="M79" s="1386">
        <v>85.556896237680007</v>
      </c>
      <c r="N79" s="1386">
        <v>377.75795154814864</v>
      </c>
      <c r="O79" s="1386">
        <v>1105.7938475864253</v>
      </c>
      <c r="P79" s="1386">
        <v>675.21649775900005</v>
      </c>
      <c r="Q79" s="1386">
        <v>1058.6690557717723</v>
      </c>
      <c r="R79" s="1386">
        <v>1077.7842598937216</v>
      </c>
      <c r="S79" s="1386">
        <v>210.76045081207209</v>
      </c>
      <c r="T79" s="1386">
        <v>1685.6252025541471</v>
      </c>
      <c r="U79" s="1386">
        <v>830.4774228475369</v>
      </c>
      <c r="V79" s="1386">
        <v>804.2786660477949</v>
      </c>
      <c r="W79" s="1386">
        <v>805.47999470354853</v>
      </c>
      <c r="X79" s="1386">
        <v>1423.740426118701</v>
      </c>
      <c r="Y79" s="1386">
        <v>876.95411057102035</v>
      </c>
      <c r="Z79" s="1386">
        <v>722.25385152227648</v>
      </c>
      <c r="AA79" s="1386">
        <v>671.16792536440016</v>
      </c>
      <c r="AB79" s="1386">
        <v>232.15197450051923</v>
      </c>
      <c r="AC79" s="1386">
        <v>155.0601303965916</v>
      </c>
      <c r="AD79" s="1386">
        <v>743.46101140929829</v>
      </c>
      <c r="AE79" s="1386">
        <v>280.92034330808451</v>
      </c>
      <c r="AF79" s="1386">
        <v>430.325618206473</v>
      </c>
      <c r="AG79" s="1386">
        <v>182.31502375913695</v>
      </c>
      <c r="AH79" s="1386">
        <v>124.03729100392</v>
      </c>
      <c r="AI79" s="1386">
        <v>250.27021238274</v>
      </c>
      <c r="AJ79" s="1386">
        <v>226.90294322330001</v>
      </c>
      <c r="AK79" s="1386">
        <v>1719.2833415754146</v>
      </c>
      <c r="AL79" s="1386">
        <v>773.45263402499995</v>
      </c>
      <c r="AM79" s="1386">
        <v>738.63555518296164</v>
      </c>
      <c r="AN79" s="1386">
        <v>87.614290180600008</v>
      </c>
    </row>
    <row r="80" spans="6:40" x14ac:dyDescent="0.35">
      <c r="F80" s="1385">
        <v>38899</v>
      </c>
      <c r="G80" s="1386">
        <v>825.19987762610879</v>
      </c>
      <c r="H80" s="1386">
        <v>332.26146696124027</v>
      </c>
      <c r="I80" s="1386">
        <v>67.596203549387511</v>
      </c>
      <c r="J80" s="1386">
        <v>70.989118636800001</v>
      </c>
      <c r="K80" s="1386">
        <v>50.383109792399999</v>
      </c>
      <c r="L80" s="1386">
        <v>596.37438645856287</v>
      </c>
      <c r="M80" s="1386">
        <v>82.966594523050006</v>
      </c>
      <c r="N80" s="1386">
        <v>356.32306681664193</v>
      </c>
      <c r="O80" s="1386">
        <v>1070.7442825211749</v>
      </c>
      <c r="P80" s="1386">
        <v>580.77920110730008</v>
      </c>
      <c r="Q80" s="1386">
        <v>903.25118762763611</v>
      </c>
      <c r="R80" s="1386">
        <v>847.18914308622141</v>
      </c>
      <c r="S80" s="1386">
        <v>159.46509037489182</v>
      </c>
      <c r="T80" s="1386">
        <v>1334.4324576017571</v>
      </c>
      <c r="U80" s="1386">
        <v>709.07568514982108</v>
      </c>
      <c r="V80" s="1386">
        <v>711.63868931742002</v>
      </c>
      <c r="W80" s="1386">
        <v>806.97219700518599</v>
      </c>
      <c r="X80" s="1386">
        <v>1382.7876687171874</v>
      </c>
      <c r="Y80" s="1386">
        <v>861.61998572604421</v>
      </c>
      <c r="Z80" s="1386">
        <v>621.10583204143052</v>
      </c>
      <c r="AA80" s="1386">
        <v>618.79212307637795</v>
      </c>
      <c r="AB80" s="1386">
        <v>262.24515530867922</v>
      </c>
      <c r="AC80" s="1386">
        <v>189.57701959388336</v>
      </c>
      <c r="AD80" s="1386">
        <v>826.73647218405233</v>
      </c>
      <c r="AE80" s="1386">
        <v>295.18997942156096</v>
      </c>
      <c r="AF80" s="1386">
        <v>484.35804115652155</v>
      </c>
      <c r="AG80" s="1386">
        <v>208.64466561041999</v>
      </c>
      <c r="AH80" s="1386">
        <v>132.63841702244</v>
      </c>
      <c r="AI80" s="1386">
        <v>229.26345070662001</v>
      </c>
      <c r="AJ80" s="1386">
        <v>198.10007856294376</v>
      </c>
      <c r="AK80" s="1386">
        <v>1935.6682301196647</v>
      </c>
      <c r="AL80" s="1386">
        <v>892.28900998506504</v>
      </c>
      <c r="AM80" s="1386">
        <v>894.46891570921161</v>
      </c>
      <c r="AN80" s="1386">
        <v>91.906632927199993</v>
      </c>
    </row>
    <row r="81" spans="6:40" x14ac:dyDescent="0.35">
      <c r="F81" s="1385">
        <v>38930</v>
      </c>
      <c r="G81" s="1386">
        <v>566.30429109538045</v>
      </c>
      <c r="H81" s="1386">
        <v>226.69186143164032</v>
      </c>
      <c r="I81" s="1386">
        <v>49.832368603550002</v>
      </c>
      <c r="J81" s="1386">
        <v>51.97418264563504</v>
      </c>
      <c r="K81" s="1386">
        <v>39.128700851760001</v>
      </c>
      <c r="L81" s="1386">
        <v>409.74385033875262</v>
      </c>
      <c r="M81" s="1386">
        <v>62.321120460900005</v>
      </c>
      <c r="N81" s="1386">
        <v>213.08770825698662</v>
      </c>
      <c r="O81" s="1386">
        <v>621.14750466996645</v>
      </c>
      <c r="P81" s="1386">
        <v>377.80731975339995</v>
      </c>
      <c r="Q81" s="1386">
        <v>571.81207762648512</v>
      </c>
      <c r="R81" s="1386">
        <v>532.21798719248102</v>
      </c>
      <c r="S81" s="1386">
        <v>110.21531204450817</v>
      </c>
      <c r="T81" s="1386">
        <v>825.17562831811244</v>
      </c>
      <c r="U81" s="1386">
        <v>517.60343284931582</v>
      </c>
      <c r="V81" s="1386">
        <v>425.62426380865497</v>
      </c>
      <c r="W81" s="1386">
        <v>430.28777125006201</v>
      </c>
      <c r="X81" s="1386">
        <v>835.75739301305737</v>
      </c>
      <c r="Y81" s="1386">
        <v>476.32652842426188</v>
      </c>
      <c r="Z81" s="1386">
        <v>262.2532486426918</v>
      </c>
      <c r="AA81" s="1386">
        <v>353.80102531940008</v>
      </c>
      <c r="AB81" s="1386">
        <v>161.61509209667923</v>
      </c>
      <c r="AC81" s="1386">
        <v>122.92150978913337</v>
      </c>
      <c r="AD81" s="1386">
        <v>478.35177494594762</v>
      </c>
      <c r="AE81" s="1386">
        <v>236.57353329655936</v>
      </c>
      <c r="AF81" s="1386">
        <v>315.96453423897304</v>
      </c>
      <c r="AG81" s="1386">
        <v>184.24606738091697</v>
      </c>
      <c r="AH81" s="1386">
        <v>107.0290493282</v>
      </c>
      <c r="AI81" s="1386">
        <v>176.65600012978499</v>
      </c>
      <c r="AJ81" s="1386">
        <v>176.43869973494375</v>
      </c>
      <c r="AK81" s="1386">
        <v>1392.117496081878</v>
      </c>
      <c r="AL81" s="1386">
        <v>645.60256754453906</v>
      </c>
      <c r="AM81" s="1386">
        <v>672.3221830478999</v>
      </c>
      <c r="AN81" s="1386">
        <v>64.814375473660007</v>
      </c>
    </row>
    <row r="82" spans="6:40" x14ac:dyDescent="0.35">
      <c r="F82" s="1385">
        <v>38961</v>
      </c>
      <c r="G82" s="1386">
        <v>635.43634749068497</v>
      </c>
      <c r="H82" s="1386">
        <v>229.46069238448061</v>
      </c>
      <c r="I82" s="1386">
        <v>44.916753955287497</v>
      </c>
      <c r="J82" s="1386">
        <v>47.001030838364969</v>
      </c>
      <c r="K82" s="1386">
        <v>31.145922417120001</v>
      </c>
      <c r="L82" s="1386">
        <v>442.43767161830499</v>
      </c>
      <c r="M82" s="1386">
        <v>54.345042903970004</v>
      </c>
      <c r="N82" s="1386">
        <v>262.04122131186477</v>
      </c>
      <c r="O82" s="1386">
        <v>795.07886411516643</v>
      </c>
      <c r="P82" s="1386">
        <v>395.68326233289997</v>
      </c>
      <c r="Q82" s="1386">
        <v>675.85760275137864</v>
      </c>
      <c r="R82" s="1386">
        <v>630.21782580436548</v>
      </c>
      <c r="S82" s="1386">
        <v>124.75159713896394</v>
      </c>
      <c r="T82" s="1386">
        <v>1103.8597083458083</v>
      </c>
      <c r="U82" s="1386">
        <v>549.95744679313668</v>
      </c>
      <c r="V82" s="1386">
        <v>412.24238191527002</v>
      </c>
      <c r="W82" s="1386">
        <v>443.16001184550453</v>
      </c>
      <c r="X82" s="1386">
        <v>1187.6585629381691</v>
      </c>
      <c r="Y82" s="1386">
        <v>612.0373247252312</v>
      </c>
      <c r="Z82" s="1386">
        <v>380.76797728213882</v>
      </c>
      <c r="AA82" s="1386">
        <v>498.0106540034223</v>
      </c>
      <c r="AB82" s="1386">
        <v>231.35330723216001</v>
      </c>
      <c r="AC82" s="1386">
        <v>172.36551549509997</v>
      </c>
      <c r="AD82" s="1386">
        <v>745.17592985785075</v>
      </c>
      <c r="AE82" s="1386">
        <v>269.64143407075778</v>
      </c>
      <c r="AF82" s="1386">
        <v>398.52125311048377</v>
      </c>
      <c r="AG82" s="1386">
        <v>144.70565036351698</v>
      </c>
      <c r="AH82" s="1386">
        <v>105.18595089566</v>
      </c>
      <c r="AI82" s="1386">
        <v>209.76579547275</v>
      </c>
      <c r="AJ82" s="1386">
        <v>165.06647585024376</v>
      </c>
      <c r="AK82" s="1386">
        <v>1677.3476150903723</v>
      </c>
      <c r="AL82" s="1386">
        <v>685.77754585894797</v>
      </c>
      <c r="AM82" s="1386">
        <v>830.70155340810015</v>
      </c>
      <c r="AN82" s="1386">
        <v>85.695360482119995</v>
      </c>
    </row>
    <row r="83" spans="6:40" x14ac:dyDescent="0.35">
      <c r="F83" s="1385">
        <v>38991</v>
      </c>
      <c r="G83" s="1386">
        <v>786.59891671627167</v>
      </c>
      <c r="H83" s="1386">
        <v>227.63446192320001</v>
      </c>
      <c r="I83" s="1386">
        <v>33.8371145893625</v>
      </c>
      <c r="J83" s="1386">
        <v>37.639841382435037</v>
      </c>
      <c r="K83" s="1386">
        <v>21.167449373820002</v>
      </c>
      <c r="L83" s="1386">
        <v>379.09697585577618</v>
      </c>
      <c r="M83" s="1386">
        <v>44.3685343199</v>
      </c>
      <c r="N83" s="1386">
        <v>227.90298413434471</v>
      </c>
      <c r="O83" s="1386">
        <v>690.18134046117484</v>
      </c>
      <c r="P83" s="1386">
        <v>289.2705374816</v>
      </c>
      <c r="Q83" s="1386">
        <v>527.4284272792795</v>
      </c>
      <c r="R83" s="1386">
        <v>549.63811955936546</v>
      </c>
      <c r="S83" s="1386">
        <v>102.37378327630816</v>
      </c>
      <c r="T83" s="1386">
        <v>955.60260972151218</v>
      </c>
      <c r="U83" s="1386">
        <v>481.43618240856836</v>
      </c>
      <c r="V83" s="1386">
        <v>486.86254242397996</v>
      </c>
      <c r="W83" s="1386">
        <v>727.59342093829196</v>
      </c>
      <c r="X83" s="1386">
        <v>1550.8341898179697</v>
      </c>
      <c r="Y83" s="1386">
        <v>985.96993420304761</v>
      </c>
      <c r="Z83" s="1386">
        <v>499.88723999436945</v>
      </c>
      <c r="AA83" s="1386">
        <v>507.99258578343341</v>
      </c>
      <c r="AB83" s="1386">
        <v>236.46469149531924</v>
      </c>
      <c r="AC83" s="1386">
        <v>192.86285458425837</v>
      </c>
      <c r="AD83" s="1386">
        <v>742.88937192644767</v>
      </c>
      <c r="AE83" s="1386">
        <v>517.29456639827652</v>
      </c>
      <c r="AF83" s="1386">
        <v>635.38489936349458</v>
      </c>
      <c r="AG83" s="1386">
        <v>344.3694458841</v>
      </c>
      <c r="AH83" s="1386">
        <v>215.25449588454001</v>
      </c>
      <c r="AI83" s="1386">
        <v>349.53923415394496</v>
      </c>
      <c r="AJ83" s="1386">
        <v>343.94208070333752</v>
      </c>
      <c r="AK83" s="1386">
        <v>2506.7269067720026</v>
      </c>
      <c r="AL83" s="1386">
        <v>1352.039762930591</v>
      </c>
      <c r="AM83" s="1386">
        <v>1215.0027744592617</v>
      </c>
      <c r="AN83" s="1386">
        <v>117.91318015660001</v>
      </c>
    </row>
    <row r="84" spans="6:40" x14ac:dyDescent="0.35">
      <c r="F84" s="1385">
        <v>39022</v>
      </c>
      <c r="G84" s="1386">
        <v>769.03002144150003</v>
      </c>
      <c r="H84" s="1386">
        <v>279.41779676991939</v>
      </c>
      <c r="I84" s="1386">
        <v>44.838728325950008</v>
      </c>
      <c r="J84" s="1386">
        <v>50.641498460764964</v>
      </c>
      <c r="K84" s="1386">
        <v>27.645277775700002</v>
      </c>
      <c r="L84" s="1386">
        <v>455.1180535855118</v>
      </c>
      <c r="M84" s="1386">
        <v>55.755603243620001</v>
      </c>
      <c r="N84" s="1386">
        <v>266.2020843523581</v>
      </c>
      <c r="O84" s="1386">
        <v>731.5891256435832</v>
      </c>
      <c r="P84" s="1386">
        <v>411.32107876829997</v>
      </c>
      <c r="Q84" s="1386">
        <v>707.05017282935648</v>
      </c>
      <c r="R84" s="1386">
        <v>696.56132675625952</v>
      </c>
      <c r="S84" s="1386">
        <v>126.82820442479999</v>
      </c>
      <c r="T84" s="1386">
        <v>973.28420243726953</v>
      </c>
      <c r="U84" s="1386">
        <v>482.32984826686322</v>
      </c>
      <c r="V84" s="1386">
        <v>422.43391593913998</v>
      </c>
      <c r="W84" s="1386">
        <v>444.27934779423902</v>
      </c>
      <c r="X84" s="1386">
        <v>893.35351655620241</v>
      </c>
      <c r="Y84" s="1386">
        <v>418.37513222498296</v>
      </c>
      <c r="Z84" s="1386">
        <v>321.73328163423059</v>
      </c>
      <c r="AA84" s="1386">
        <v>407.05748699261102</v>
      </c>
      <c r="AB84" s="1386">
        <v>181.99665718055999</v>
      </c>
      <c r="AC84" s="1386">
        <v>142.44875773193334</v>
      </c>
      <c r="AD84" s="1386">
        <v>590.68922240359677</v>
      </c>
      <c r="AE84" s="1386">
        <v>274.96763383751551</v>
      </c>
      <c r="AF84" s="1386">
        <v>380.62770583952152</v>
      </c>
      <c r="AG84" s="1386">
        <v>153.80914172333698</v>
      </c>
      <c r="AH84" s="1386">
        <v>116.50322197266</v>
      </c>
      <c r="AI84" s="1386">
        <v>227.36197658938497</v>
      </c>
      <c r="AJ84" s="1386">
        <v>217.35839817721254</v>
      </c>
      <c r="AK84" s="1386">
        <v>1809.0223260175317</v>
      </c>
      <c r="AL84" s="1386">
        <v>768.93158447743497</v>
      </c>
      <c r="AM84" s="1386">
        <v>724.03252070985013</v>
      </c>
      <c r="AN84" s="1386">
        <v>89.280729129280019</v>
      </c>
    </row>
    <row r="85" spans="6:40" x14ac:dyDescent="0.35">
      <c r="F85" s="1385">
        <v>39052</v>
      </c>
      <c r="G85" s="1386">
        <v>438.2703299463588</v>
      </c>
      <c r="H85" s="1386">
        <v>270.63995211795969</v>
      </c>
      <c r="I85" s="1386">
        <v>71.471476473150005</v>
      </c>
      <c r="J85" s="1386">
        <v>73.589459153635033</v>
      </c>
      <c r="K85" s="1386">
        <v>58.562186057399998</v>
      </c>
      <c r="L85" s="1386">
        <v>491.96763029969503</v>
      </c>
      <c r="M85" s="1386">
        <v>100.66271514775001</v>
      </c>
      <c r="N85" s="1386">
        <v>255.48468769329722</v>
      </c>
      <c r="O85" s="1386">
        <v>687.36235570517476</v>
      </c>
      <c r="P85" s="1386">
        <v>538.74893611549999</v>
      </c>
      <c r="Q85" s="1386">
        <v>722.35884549402954</v>
      </c>
      <c r="R85" s="1386">
        <v>680.36583447811552</v>
      </c>
      <c r="S85" s="1386">
        <v>127.4171032352918</v>
      </c>
      <c r="T85" s="1386">
        <v>902.76626512346934</v>
      </c>
      <c r="U85" s="1386">
        <v>428.58536687326318</v>
      </c>
      <c r="V85" s="1386">
        <v>408.43154363042999</v>
      </c>
      <c r="W85" s="1386">
        <v>308.62329795987597</v>
      </c>
      <c r="X85" s="1386">
        <v>322.01427015534142</v>
      </c>
      <c r="Y85" s="1386">
        <v>127.88167571253399</v>
      </c>
      <c r="Z85" s="1386">
        <v>220.2036035014153</v>
      </c>
      <c r="AA85" s="1386">
        <v>282.28327221759992</v>
      </c>
      <c r="AB85" s="1386">
        <v>74.881561423479226</v>
      </c>
      <c r="AC85" s="1386">
        <v>47.597666860574996</v>
      </c>
      <c r="AD85" s="1386">
        <v>222.47866425344759</v>
      </c>
      <c r="AE85" s="1386">
        <v>119.59694422532033</v>
      </c>
      <c r="AF85" s="1386">
        <v>116.44032954597841</v>
      </c>
      <c r="AG85" s="1386">
        <v>57.900641841596972</v>
      </c>
      <c r="AH85" s="1386">
        <v>44.751723344480006</v>
      </c>
      <c r="AI85" s="1386">
        <v>79.801548666179997</v>
      </c>
      <c r="AJ85" s="1386">
        <v>56.793427614662505</v>
      </c>
      <c r="AK85" s="1386">
        <v>821.89653234597176</v>
      </c>
      <c r="AL85" s="1386">
        <v>380.14486747960399</v>
      </c>
      <c r="AM85" s="1386">
        <v>426.47122089808823</v>
      </c>
      <c r="AN85" s="1386">
        <v>47.771249862159998</v>
      </c>
    </row>
    <row r="86" spans="6:40" x14ac:dyDescent="0.35">
      <c r="F86" s="1385">
        <v>39083</v>
      </c>
      <c r="G86" s="1386">
        <v>275.19371100397825</v>
      </c>
      <c r="H86" s="1386">
        <v>209.99041993184031</v>
      </c>
      <c r="I86" s="1386">
        <v>53.213479208175002</v>
      </c>
      <c r="J86" s="1386">
        <v>56.784787573564962</v>
      </c>
      <c r="K86" s="1386">
        <v>44.232444441120002</v>
      </c>
      <c r="L86" s="1386">
        <v>323.67006142671858</v>
      </c>
      <c r="M86" s="1386">
        <v>71.220473876509999</v>
      </c>
      <c r="N86" s="1386">
        <v>169.08322444720952</v>
      </c>
      <c r="O86" s="1386">
        <v>580.33508906802524</v>
      </c>
      <c r="P86" s="1386">
        <v>420.44798278450003</v>
      </c>
      <c r="Q86" s="1386">
        <v>488.7933212547722</v>
      </c>
      <c r="R86" s="1386">
        <v>348.83177713499055</v>
      </c>
      <c r="S86" s="1386">
        <v>72.650366199636068</v>
      </c>
      <c r="T86" s="1386">
        <v>510.14797631447766</v>
      </c>
      <c r="U86" s="1386">
        <v>381.9313883557158</v>
      </c>
      <c r="V86" s="1386">
        <v>339.77869922177501</v>
      </c>
      <c r="W86" s="1386">
        <v>252.06625161272549</v>
      </c>
      <c r="X86" s="1386">
        <v>135.8032059953988</v>
      </c>
      <c r="Y86" s="1386">
        <v>72.019923938761906</v>
      </c>
      <c r="Z86" s="1386">
        <v>157.73356648778469</v>
      </c>
      <c r="AA86" s="1386">
        <v>162.64688992995559</v>
      </c>
      <c r="AB86" s="1386">
        <v>10.09496834603924</v>
      </c>
      <c r="AC86" s="1386">
        <v>3.3797159900999998</v>
      </c>
      <c r="AD86" s="1386">
        <v>69.767093427447605</v>
      </c>
      <c r="AE86" s="1386">
        <v>28.710085947121922</v>
      </c>
      <c r="AF86" s="1386">
        <v>50.371579687494595</v>
      </c>
      <c r="AG86" s="1386">
        <v>38.927402621943031</v>
      </c>
      <c r="AH86" s="1386">
        <v>21.082459263439997</v>
      </c>
      <c r="AI86" s="1386">
        <v>35.494183521719997</v>
      </c>
      <c r="AJ86" s="1386">
        <v>23.692133093125005</v>
      </c>
      <c r="AK86" s="1386">
        <v>162.11616634508209</v>
      </c>
      <c r="AL86" s="1386">
        <v>88.218742671577999</v>
      </c>
      <c r="AM86" s="1386">
        <v>136.5772735979883</v>
      </c>
      <c r="AN86" s="1386">
        <v>14.59396533844</v>
      </c>
    </row>
    <row r="87" spans="6:40" x14ac:dyDescent="0.35">
      <c r="F87" s="1385">
        <v>39114</v>
      </c>
      <c r="G87" s="1386">
        <v>108.1140312372717</v>
      </c>
      <c r="H87" s="1386">
        <v>66.393384727600008</v>
      </c>
      <c r="I87" s="1386">
        <v>17.087612824912501</v>
      </c>
      <c r="J87" s="1386">
        <v>17.942294959147443</v>
      </c>
      <c r="K87" s="1386">
        <v>14.10072748086</v>
      </c>
      <c r="L87" s="1386">
        <v>114.6732307724542</v>
      </c>
      <c r="M87" s="1386">
        <v>22.620258537660003</v>
      </c>
      <c r="N87" s="1386">
        <v>64.052444665581007</v>
      </c>
      <c r="O87" s="1386">
        <v>253.58346511683362</v>
      </c>
      <c r="P87" s="1386">
        <v>191.46151832710001</v>
      </c>
      <c r="Q87" s="1386">
        <v>286.42036709349253</v>
      </c>
      <c r="R87" s="1386">
        <v>277.52850954062501</v>
      </c>
      <c r="S87" s="1386">
        <v>53.681912670980296</v>
      </c>
      <c r="T87" s="1386">
        <v>413.33090472415711</v>
      </c>
      <c r="U87" s="1386">
        <v>171.809473301379</v>
      </c>
      <c r="V87" s="1386">
        <v>137.80797454564498</v>
      </c>
      <c r="W87" s="1386">
        <v>63.801657817849495</v>
      </c>
      <c r="X87" s="1386">
        <v>60.787777296842904</v>
      </c>
      <c r="Y87" s="1386">
        <v>24.046009480217698</v>
      </c>
      <c r="Z87" s="1386">
        <v>78.119282238369394</v>
      </c>
      <c r="AA87" s="1386">
        <v>102.05060968204441</v>
      </c>
      <c r="AB87" s="1386">
        <v>14.631275757480761</v>
      </c>
      <c r="AC87" s="1386">
        <v>4.0368829881749999</v>
      </c>
      <c r="AD87" s="1386">
        <v>54.213257479701596</v>
      </c>
      <c r="AE87" s="1386">
        <v>9.4561253027577603</v>
      </c>
      <c r="AF87" s="1386">
        <v>19.972921707000001</v>
      </c>
      <c r="AG87" s="1386">
        <v>5.1187828462769698</v>
      </c>
      <c r="AH87" s="1386">
        <v>6.24066662246</v>
      </c>
      <c r="AI87" s="1386">
        <v>18.954376914659999</v>
      </c>
      <c r="AJ87" s="1386">
        <v>9.7814663770187504</v>
      </c>
      <c r="AK87" s="1386">
        <v>143.0192458691194</v>
      </c>
      <c r="AL87" s="1386">
        <v>59.289473786974</v>
      </c>
      <c r="AM87" s="1386">
        <v>112.3462834541883</v>
      </c>
      <c r="AN87" s="1386">
        <v>8.9129234679400007</v>
      </c>
    </row>
    <row r="88" spans="6:40" x14ac:dyDescent="0.35">
      <c r="F88" s="1385">
        <v>39142</v>
      </c>
      <c r="G88" s="1386">
        <v>256.98930960159782</v>
      </c>
      <c r="H88" s="1386">
        <v>124.74533465899999</v>
      </c>
      <c r="I88" s="1386">
        <v>28.921499941100002</v>
      </c>
      <c r="J88" s="1386">
        <v>30.521430264052558</v>
      </c>
      <c r="K88" s="1386">
        <v>23.130427677420002</v>
      </c>
      <c r="L88" s="1386">
        <v>214.25233416607458</v>
      </c>
      <c r="M88" s="1386">
        <v>36.315517108080002</v>
      </c>
      <c r="N88" s="1386">
        <v>110.07433046671621</v>
      </c>
      <c r="O88" s="1386">
        <v>332.92209968359998</v>
      </c>
      <c r="P88" s="1386">
        <v>248.11226968879998</v>
      </c>
      <c r="Q88" s="1386">
        <v>325.81174142127958</v>
      </c>
      <c r="R88" s="1386">
        <v>254.9955090894035</v>
      </c>
      <c r="S88" s="1386">
        <v>48.195945051144236</v>
      </c>
      <c r="T88" s="1386">
        <v>358.56280548049591</v>
      </c>
      <c r="U88" s="1386">
        <v>204.84872938296837</v>
      </c>
      <c r="V88" s="1386">
        <v>209.29672114559</v>
      </c>
      <c r="W88" s="1386">
        <v>160.84098586588499</v>
      </c>
      <c r="X88" s="1386">
        <v>72.002934847226598</v>
      </c>
      <c r="Y88" s="1386">
        <v>45.119274963969396</v>
      </c>
      <c r="Z88" s="1386">
        <v>97.458376846476497</v>
      </c>
      <c r="AA88" s="1386">
        <v>91.775079757055508</v>
      </c>
      <c r="AB88" s="1386">
        <v>10.28664465691924</v>
      </c>
      <c r="AC88" s="1386">
        <v>4.1307639879</v>
      </c>
      <c r="AD88" s="1386">
        <v>75.363051896552392</v>
      </c>
      <c r="AE88" s="1386">
        <v>9.8264144263155195</v>
      </c>
      <c r="AF88" s="1386">
        <v>39.360185806526999</v>
      </c>
      <c r="AG88" s="1386">
        <v>7.1417809262369696</v>
      </c>
      <c r="AH88" s="1386">
        <v>8.8274714400600001</v>
      </c>
      <c r="AI88" s="1386">
        <v>34.890540944820003</v>
      </c>
      <c r="AJ88" s="1386">
        <v>27.279798961512501</v>
      </c>
      <c r="AK88" s="1386">
        <v>480.15316685678437</v>
      </c>
      <c r="AL88" s="1386">
        <v>218.18641544539599</v>
      </c>
      <c r="AM88" s="1386">
        <v>172.71902450566168</v>
      </c>
      <c r="AN88" s="1386">
        <v>27.672986178079999</v>
      </c>
    </row>
    <row r="89" spans="6:40" x14ac:dyDescent="0.35">
      <c r="F89" s="1385">
        <v>39173</v>
      </c>
      <c r="G89" s="1386">
        <v>500.06340125478272</v>
      </c>
      <c r="H89" s="1386">
        <v>187.33893525475972</v>
      </c>
      <c r="I89" s="1386">
        <v>40.053156393249999</v>
      </c>
      <c r="J89" s="1386">
        <v>44.335685221547436</v>
      </c>
      <c r="K89" s="1386">
        <v>34.286687702880002</v>
      </c>
      <c r="L89" s="1386">
        <v>299.89827233154585</v>
      </c>
      <c r="M89" s="1386">
        <v>45.112284317170008</v>
      </c>
      <c r="N89" s="1386">
        <v>145.15814769764191</v>
      </c>
      <c r="O89" s="1386">
        <v>380.90742199718318</v>
      </c>
      <c r="P89" s="1386">
        <v>244.33361515980002</v>
      </c>
      <c r="Q89" s="1386">
        <v>328.29265531389348</v>
      </c>
      <c r="R89" s="1386">
        <v>283.52912596312501</v>
      </c>
      <c r="S89" s="1386">
        <v>47.85500901774423</v>
      </c>
      <c r="T89" s="1386">
        <v>388.93325854493878</v>
      </c>
      <c r="U89" s="1386">
        <v>163.0209397525158</v>
      </c>
      <c r="V89" s="1386">
        <v>158.39798498699</v>
      </c>
      <c r="W89" s="1386">
        <v>202.19402594690251</v>
      </c>
      <c r="X89" s="1386">
        <v>502.64740524224476</v>
      </c>
      <c r="Y89" s="1386">
        <v>270.42072405324154</v>
      </c>
      <c r="Z89" s="1386">
        <v>177.04082175006118</v>
      </c>
      <c r="AA89" s="1386">
        <v>167.69653493403328</v>
      </c>
      <c r="AB89" s="1386">
        <v>70.185491806919231</v>
      </c>
      <c r="AC89" s="1386">
        <v>62.681226667191623</v>
      </c>
      <c r="AD89" s="1386">
        <v>292.93783352314915</v>
      </c>
      <c r="AE89" s="1386">
        <v>179.72296073224064</v>
      </c>
      <c r="AF89" s="1386">
        <v>252.4436849025054</v>
      </c>
      <c r="AG89" s="1386">
        <v>138.11559618635999</v>
      </c>
      <c r="AH89" s="1386">
        <v>79.253232599219999</v>
      </c>
      <c r="AI89" s="1386">
        <v>140.22617061386998</v>
      </c>
      <c r="AJ89" s="1386">
        <v>116.86990795794375</v>
      </c>
      <c r="AK89" s="1386">
        <v>1252.4506194743467</v>
      </c>
      <c r="AL89" s="1386">
        <v>540.15772130309097</v>
      </c>
      <c r="AM89" s="1386">
        <v>446.02001116381166</v>
      </c>
      <c r="AN89" s="1386">
        <v>62.996442075100006</v>
      </c>
    </row>
    <row r="90" spans="6:40" x14ac:dyDescent="0.35">
      <c r="F90" s="1385">
        <v>39203</v>
      </c>
      <c r="G90" s="1386">
        <v>1346.2632311744021</v>
      </c>
      <c r="H90" s="1386">
        <v>471.58746933551942</v>
      </c>
      <c r="I90" s="1386">
        <v>82.889226899537505</v>
      </c>
      <c r="J90" s="1386">
        <v>93.514512050400015</v>
      </c>
      <c r="K90" s="1386">
        <v>62.095547003880007</v>
      </c>
      <c r="L90" s="1386">
        <v>716.57809824762035</v>
      </c>
      <c r="M90" s="1386">
        <v>82.864008316530018</v>
      </c>
      <c r="N90" s="1386">
        <v>423.24397208699997</v>
      </c>
      <c r="O90" s="1386">
        <v>1301.4000989220337</v>
      </c>
      <c r="P90" s="1386">
        <v>574.64615414100001</v>
      </c>
      <c r="Q90" s="1386">
        <v>894.56809186914359</v>
      </c>
      <c r="R90" s="1386">
        <v>850.49548273501887</v>
      </c>
      <c r="S90" s="1386">
        <v>155.52881340127212</v>
      </c>
      <c r="T90" s="1386">
        <v>1436.4500710558348</v>
      </c>
      <c r="U90" s="1386">
        <v>596.2837150582842</v>
      </c>
      <c r="V90" s="1386">
        <v>519.12097194558999</v>
      </c>
      <c r="W90" s="1386">
        <v>666.5590307962035</v>
      </c>
      <c r="X90" s="1386">
        <v>1619.9137902019004</v>
      </c>
      <c r="Y90" s="1386">
        <v>1072.382166689034</v>
      </c>
      <c r="Z90" s="1386">
        <v>666.0815957641388</v>
      </c>
      <c r="AA90" s="1386">
        <v>601.76410591638898</v>
      </c>
      <c r="AB90" s="1386">
        <v>243.78030541452074</v>
      </c>
      <c r="AC90" s="1386">
        <v>195.08471742854999</v>
      </c>
      <c r="AD90" s="1386">
        <v>978.48520197129835</v>
      </c>
      <c r="AE90" s="1386">
        <v>460.75728998511869</v>
      </c>
      <c r="AF90" s="1386">
        <v>683.2672087185</v>
      </c>
      <c r="AG90" s="1386">
        <v>258.66789086033998</v>
      </c>
      <c r="AH90" s="1386">
        <v>185.50624048214002</v>
      </c>
      <c r="AI90" s="1386">
        <v>348.90540944820003</v>
      </c>
      <c r="AJ90" s="1386">
        <v>250.96738126503129</v>
      </c>
      <c r="AK90" s="1386">
        <v>3197.9366830976933</v>
      </c>
      <c r="AL90" s="1386">
        <v>1676.500710663091</v>
      </c>
      <c r="AM90" s="1386">
        <v>1267.5324005270882</v>
      </c>
      <c r="AN90" s="1386">
        <v>171.94620061380002</v>
      </c>
    </row>
    <row r="91" spans="6:40" x14ac:dyDescent="0.35">
      <c r="F91" s="1385">
        <v>39234</v>
      </c>
      <c r="G91" s="1386">
        <v>597.34364661071731</v>
      </c>
      <c r="H91" s="1386">
        <v>190.37282426992093</v>
      </c>
      <c r="I91" s="1386">
        <v>33.915140218700003</v>
      </c>
      <c r="J91" s="1386">
        <v>37.542322356</v>
      </c>
      <c r="K91" s="1386">
        <v>25.551434251860002</v>
      </c>
      <c r="L91" s="1386">
        <v>305.09256176985076</v>
      </c>
      <c r="M91" s="1386">
        <v>38.982758477600001</v>
      </c>
      <c r="N91" s="1386">
        <v>170.34408926513518</v>
      </c>
      <c r="O91" s="1386">
        <v>528.37161546677476</v>
      </c>
      <c r="P91" s="1386">
        <v>273.45832160639998</v>
      </c>
      <c r="Q91" s="1386">
        <v>464.92252284312127</v>
      </c>
      <c r="R91" s="1386">
        <v>515.86939347247153</v>
      </c>
      <c r="S91" s="1386">
        <v>107.33286835012787</v>
      </c>
      <c r="T91" s="1386">
        <v>1085.6433026010429</v>
      </c>
      <c r="U91" s="1386">
        <v>558.23950414691581</v>
      </c>
      <c r="V91" s="1386">
        <v>569.57686148483992</v>
      </c>
      <c r="W91" s="1386">
        <v>637.73631433879655</v>
      </c>
      <c r="X91" s="1386">
        <v>930.22008238162846</v>
      </c>
      <c r="Y91" s="1386">
        <v>662.83668807703066</v>
      </c>
      <c r="Z91" s="1386">
        <v>475.42717943250818</v>
      </c>
      <c r="AA91" s="1386">
        <v>479.01563731187787</v>
      </c>
      <c r="AB91" s="1386">
        <v>188.76920419196077</v>
      </c>
      <c r="AC91" s="1386">
        <v>135.53288245379161</v>
      </c>
      <c r="AD91" s="1386">
        <v>580.58079947570161</v>
      </c>
      <c r="AE91" s="1386">
        <v>190.51776009823746</v>
      </c>
      <c r="AF91" s="1386">
        <v>336.05471632502696</v>
      </c>
      <c r="AG91" s="1386">
        <v>131.18834501105695</v>
      </c>
      <c r="AH91" s="1386">
        <v>87.919028738179989</v>
      </c>
      <c r="AI91" s="1386">
        <v>161.89693912457997</v>
      </c>
      <c r="AJ91" s="1386">
        <v>133.45440112313125</v>
      </c>
      <c r="AK91" s="1386">
        <v>1533.3105682624005</v>
      </c>
      <c r="AL91" s="1386">
        <v>673.6449440754609</v>
      </c>
      <c r="AM91" s="1386">
        <v>655.69989939613833</v>
      </c>
      <c r="AN91" s="1386">
        <v>78.246883363020004</v>
      </c>
    </row>
    <row r="92" spans="6:40" x14ac:dyDescent="0.35">
      <c r="F92" s="1385">
        <v>39264</v>
      </c>
      <c r="G92" s="1386">
        <v>640.90068608259776</v>
      </c>
      <c r="H92" s="1386">
        <v>275.35285148044022</v>
      </c>
      <c r="I92" s="1386">
        <v>66.425819109325005</v>
      </c>
      <c r="J92" s="1386">
        <v>68.843836572764957</v>
      </c>
      <c r="K92" s="1386">
        <v>52.64053484154001</v>
      </c>
      <c r="L92" s="1386">
        <v>520.414360860339</v>
      </c>
      <c r="M92" s="1386">
        <v>86.864870370809996</v>
      </c>
      <c r="N92" s="1386">
        <v>308.44137569971616</v>
      </c>
      <c r="O92" s="1386">
        <v>951.46993661158331</v>
      </c>
      <c r="P92" s="1386">
        <v>549.88143368940007</v>
      </c>
      <c r="Q92" s="1386">
        <v>863.98078331136389</v>
      </c>
      <c r="R92" s="1386">
        <v>866.35425470876896</v>
      </c>
      <c r="S92" s="1386">
        <v>163.18439565685574</v>
      </c>
      <c r="T92" s="1386">
        <v>1285.7860017747305</v>
      </c>
      <c r="U92" s="1386">
        <v>589.2230338152001</v>
      </c>
      <c r="V92" s="1386">
        <v>577.70048701736494</v>
      </c>
      <c r="W92" s="1386">
        <v>653.87322337721253</v>
      </c>
      <c r="X92" s="1386">
        <v>959.68936294235641</v>
      </c>
      <c r="Y92" s="1386">
        <v>649.09194114528907</v>
      </c>
      <c r="Z92" s="1386">
        <v>434.20473703583065</v>
      </c>
      <c r="AA92" s="1386">
        <v>511.3393885565888</v>
      </c>
      <c r="AB92" s="1386">
        <v>198.51278194107925</v>
      </c>
      <c r="AC92" s="1386">
        <v>146.86116471900837</v>
      </c>
      <c r="AD92" s="1386">
        <v>639.90848659905237</v>
      </c>
      <c r="AE92" s="1386">
        <v>314.41552617823743</v>
      </c>
      <c r="AF92" s="1386">
        <v>428.12924110649999</v>
      </c>
      <c r="AG92" s="1386">
        <v>201.10440003965996</v>
      </c>
      <c r="AH92" s="1386">
        <v>128.5318643745</v>
      </c>
      <c r="AI92" s="1386">
        <v>208.286871159345</v>
      </c>
      <c r="AJ92" s="1386">
        <v>156.26654070136877</v>
      </c>
      <c r="AK92" s="1386">
        <v>1470.2119674664286</v>
      </c>
      <c r="AL92" s="1386">
        <v>817.40459072407805</v>
      </c>
      <c r="AM92" s="1386">
        <v>685.90084363333835</v>
      </c>
      <c r="AN92" s="1386">
        <v>71.959863693000003</v>
      </c>
    </row>
    <row r="93" spans="6:40" x14ac:dyDescent="0.35">
      <c r="F93" s="1385">
        <v>39295</v>
      </c>
      <c r="G93" s="1386">
        <v>1000.7301952956195</v>
      </c>
      <c r="H93" s="1386">
        <v>280.09523610384025</v>
      </c>
      <c r="I93" s="1386">
        <v>43.720360972112502</v>
      </c>
      <c r="J93" s="1386">
        <v>47.943661670417526</v>
      </c>
      <c r="K93" s="1386">
        <v>28.33232018196</v>
      </c>
      <c r="L93" s="1386">
        <v>469.93736540154578</v>
      </c>
      <c r="M93" s="1386">
        <v>50.728879124140008</v>
      </c>
      <c r="N93" s="1386">
        <v>288.64562437285139</v>
      </c>
      <c r="O93" s="1386">
        <v>957.95360155038315</v>
      </c>
      <c r="P93" s="1386">
        <v>436.95779641890005</v>
      </c>
      <c r="Q93" s="1386">
        <v>810.85375793122046</v>
      </c>
      <c r="R93" s="1386">
        <v>778.51877453186546</v>
      </c>
      <c r="S93" s="1386">
        <v>145.85864012432788</v>
      </c>
      <c r="T93" s="1386">
        <v>1592.9980197348427</v>
      </c>
      <c r="U93" s="1386">
        <v>747.17937547199995</v>
      </c>
      <c r="V93" s="1386">
        <v>805.43074078908501</v>
      </c>
      <c r="W93" s="1386">
        <v>998.75028244164605</v>
      </c>
      <c r="X93" s="1386">
        <v>2481.8895106176833</v>
      </c>
      <c r="Y93" s="1386">
        <v>1530.8437115814863</v>
      </c>
      <c r="Z93" s="1386">
        <v>930.02067574386126</v>
      </c>
      <c r="AA93" s="1386">
        <v>848.37668906637793</v>
      </c>
      <c r="AB93" s="1386">
        <v>360.86261725643919</v>
      </c>
      <c r="AC93" s="1386">
        <v>271.75421305476658</v>
      </c>
      <c r="AD93" s="1386">
        <v>1087.3027018744476</v>
      </c>
      <c r="AE93" s="1386">
        <v>528.20326911055622</v>
      </c>
      <c r="AF93" s="1386">
        <v>631.02126697197298</v>
      </c>
      <c r="AG93" s="1386">
        <v>305.44204326215697</v>
      </c>
      <c r="AH93" s="1386">
        <v>187.83436481797997</v>
      </c>
      <c r="AI93" s="1386">
        <v>315.70506771870004</v>
      </c>
      <c r="AJ93" s="1386">
        <v>359.57888854480007</v>
      </c>
      <c r="AK93" s="1386">
        <v>2950.1223842286417</v>
      </c>
      <c r="AL93" s="1386">
        <v>1478.7453140919738</v>
      </c>
      <c r="AM93" s="1386">
        <v>1355.79413329965</v>
      </c>
      <c r="AN93" s="1386">
        <v>141.16757821318004</v>
      </c>
    </row>
    <row r="94" spans="6:40" x14ac:dyDescent="0.35">
      <c r="F94" s="1385">
        <v>39326</v>
      </c>
      <c r="G94" s="1386">
        <v>893.66455600594566</v>
      </c>
      <c r="H94" s="1386">
        <v>246.07378119684032</v>
      </c>
      <c r="I94" s="1386">
        <v>33.993165848037499</v>
      </c>
      <c r="J94" s="1386">
        <v>37.899861782364965</v>
      </c>
      <c r="K94" s="1386">
        <v>18.419279748779999</v>
      </c>
      <c r="L94" s="1386">
        <v>437.48775264804061</v>
      </c>
      <c r="M94" s="1386">
        <v>39.931680887909998</v>
      </c>
      <c r="N94" s="1386">
        <v>267.80968013920949</v>
      </c>
      <c r="O94" s="1386">
        <v>835.86027088479159</v>
      </c>
      <c r="P94" s="1386">
        <v>382.08010602849993</v>
      </c>
      <c r="Q94" s="1386">
        <v>770.31255130010641</v>
      </c>
      <c r="R94" s="1386">
        <v>823.67649914248113</v>
      </c>
      <c r="S94" s="1386">
        <v>145.73464168898028</v>
      </c>
      <c r="T94" s="1386">
        <v>1629.8767167660612</v>
      </c>
      <c r="U94" s="1386">
        <v>635.69824639006322</v>
      </c>
      <c r="V94" s="1386">
        <v>733.49881080429998</v>
      </c>
      <c r="W94" s="1386">
        <v>919.27816697152196</v>
      </c>
      <c r="X94" s="1386">
        <v>2150.0323804739969</v>
      </c>
      <c r="Y94" s="1386">
        <v>1326.1444520650136</v>
      </c>
      <c r="Z94" s="1386">
        <v>847.67089549000002</v>
      </c>
      <c r="AA94" s="1386">
        <v>861.94027512557773</v>
      </c>
      <c r="AB94" s="1386">
        <v>365.23921038184005</v>
      </c>
      <c r="AC94" s="1386">
        <v>261.92798923274995</v>
      </c>
      <c r="AD94" s="1386">
        <v>1058.3910440286493</v>
      </c>
      <c r="AE94" s="1386">
        <v>385.42174891123909</v>
      </c>
      <c r="AF94" s="1386">
        <v>537.83392830752155</v>
      </c>
      <c r="AG94" s="1386">
        <v>187.70971595718302</v>
      </c>
      <c r="AH94" s="1386">
        <v>135.41923220135999</v>
      </c>
      <c r="AI94" s="1386">
        <v>271.12606341463498</v>
      </c>
      <c r="AJ94" s="1386">
        <v>275.1672029244375</v>
      </c>
      <c r="AK94" s="1386">
        <v>2395.4967414472389</v>
      </c>
      <c r="AL94" s="1386">
        <v>1041.829023274935</v>
      </c>
      <c r="AM94" s="1386">
        <v>1024.4032106832117</v>
      </c>
      <c r="AN94" s="1386">
        <v>115.03478560888</v>
      </c>
    </row>
    <row r="95" spans="6:40" x14ac:dyDescent="0.35">
      <c r="F95" s="1385">
        <v>39356</v>
      </c>
      <c r="G95" s="1386">
        <v>1279.514081303935</v>
      </c>
      <c r="H95" s="1386">
        <v>367.04881698491937</v>
      </c>
      <c r="I95" s="1386">
        <v>47.335548464749998</v>
      </c>
      <c r="J95" s="1386">
        <v>56.199718920800002</v>
      </c>
      <c r="K95" s="1386">
        <v>28.790348452800004</v>
      </c>
      <c r="L95" s="1386">
        <v>515.21990948004054</v>
      </c>
      <c r="M95" s="1386">
        <v>51.293103260000002</v>
      </c>
      <c r="N95" s="1386">
        <v>319.28492282993909</v>
      </c>
      <c r="O95" s="1386">
        <v>998.3276650227665</v>
      </c>
      <c r="P95" s="1386">
        <v>445.38710267589994</v>
      </c>
      <c r="Q95" s="1386">
        <v>790.12920847551493</v>
      </c>
      <c r="R95" s="1386">
        <v>760.63933783938455</v>
      </c>
      <c r="S95" s="1386">
        <v>128.84282953976395</v>
      </c>
      <c r="T95" s="1386">
        <v>1321.7432852268</v>
      </c>
      <c r="U95" s="1386">
        <v>477.44401611383159</v>
      </c>
      <c r="V95" s="1386">
        <v>527.36297054784995</v>
      </c>
      <c r="W95" s="1386">
        <v>1220.5013696653186</v>
      </c>
      <c r="X95" s="1386">
        <v>3061.132820880317</v>
      </c>
      <c r="Y95" s="1386">
        <v>2007.3175351089592</v>
      </c>
      <c r="Z95" s="1386">
        <v>992.64970273764595</v>
      </c>
      <c r="AA95" s="1386">
        <v>860.4429786060889</v>
      </c>
      <c r="AB95" s="1386">
        <v>381.02054400460071</v>
      </c>
      <c r="AC95" s="1386">
        <v>299.73075097281657</v>
      </c>
      <c r="AD95" s="1386">
        <v>1271.9045643199033</v>
      </c>
      <c r="AE95" s="1386">
        <v>691.66283087756096</v>
      </c>
      <c r="AF95" s="1386">
        <v>830.01844424702165</v>
      </c>
      <c r="AG95" s="1386">
        <v>368.36955946908</v>
      </c>
      <c r="AH95" s="1386">
        <v>218.87602262918</v>
      </c>
      <c r="AI95" s="1386">
        <v>360.16334350738492</v>
      </c>
      <c r="AJ95" s="1386">
        <v>395.72631446402505</v>
      </c>
      <c r="AK95" s="1386">
        <v>3525.611429070656</v>
      </c>
      <c r="AL95" s="1386">
        <v>2281.670871507104</v>
      </c>
      <c r="AM95" s="1386">
        <v>1403.7586759417618</v>
      </c>
      <c r="AN95" s="1386">
        <v>164.01799107008003</v>
      </c>
    </row>
    <row r="96" spans="6:40" x14ac:dyDescent="0.35">
      <c r="F96" s="1385">
        <v>39387</v>
      </c>
      <c r="G96" s="1386">
        <v>859.98828467768499</v>
      </c>
      <c r="H96" s="1386">
        <v>498.0092528835209</v>
      </c>
      <c r="I96" s="1386">
        <v>123.4105370688125</v>
      </c>
      <c r="J96" s="1386">
        <v>130.11420357434741</v>
      </c>
      <c r="K96" s="1386">
        <v>102.46746744792</v>
      </c>
      <c r="L96" s="1386">
        <v>832.4124531127527</v>
      </c>
      <c r="M96" s="1386">
        <v>108.15150822371001</v>
      </c>
      <c r="N96" s="1386">
        <v>424.2841649937771</v>
      </c>
      <c r="O96" s="1386">
        <v>1134.8293905732253</v>
      </c>
      <c r="P96" s="1386">
        <v>844.58742037809998</v>
      </c>
      <c r="Q96" s="1386">
        <v>1275.9577357916139</v>
      </c>
      <c r="R96" s="1386">
        <v>1333.5757936131154</v>
      </c>
      <c r="S96" s="1386">
        <v>226.13356340050814</v>
      </c>
      <c r="T96" s="1386">
        <v>1577.0104176459733</v>
      </c>
      <c r="U96" s="1386">
        <v>559.19281327114732</v>
      </c>
      <c r="V96" s="1386">
        <v>488.75314388483997</v>
      </c>
      <c r="W96" s="1386">
        <v>359.39723138690249</v>
      </c>
      <c r="X96" s="1386">
        <v>556.78397630444101</v>
      </c>
      <c r="Y96" s="1386">
        <v>285.1368134082075</v>
      </c>
      <c r="Z96" s="1386">
        <v>372.81620403544594</v>
      </c>
      <c r="AA96" s="1386">
        <v>440.32091436094453</v>
      </c>
      <c r="AB96" s="1386">
        <v>111.23613644100075</v>
      </c>
      <c r="AC96" s="1386">
        <v>58.832105678466618</v>
      </c>
      <c r="AD96" s="1386">
        <v>465.77635615970161</v>
      </c>
      <c r="AE96" s="1386">
        <v>171.17830999527808</v>
      </c>
      <c r="AF96" s="1386">
        <v>263.66009116047837</v>
      </c>
      <c r="AG96" s="1386">
        <v>145.13480181984301</v>
      </c>
      <c r="AH96" s="1386">
        <v>96.293809335160006</v>
      </c>
      <c r="AI96" s="1386">
        <v>175.690172006745</v>
      </c>
      <c r="AJ96" s="1386">
        <v>152.91579616391252</v>
      </c>
      <c r="AK96" s="1386">
        <v>1386.5797887774261</v>
      </c>
      <c r="AL96" s="1386">
        <v>799.66363038197403</v>
      </c>
      <c r="AM96" s="1386">
        <v>652.39307158905001</v>
      </c>
      <c r="AN96" s="1386">
        <v>75.772474014980006</v>
      </c>
    </row>
    <row r="97" spans="6:40" x14ac:dyDescent="0.35">
      <c r="F97" s="1385">
        <v>39417</v>
      </c>
      <c r="G97" s="1386">
        <v>656.81755517002171</v>
      </c>
      <c r="H97" s="1386">
        <v>464.10563592488063</v>
      </c>
      <c r="I97" s="1386">
        <v>112.5909831340125</v>
      </c>
      <c r="J97" s="1386">
        <v>122.57324792961752</v>
      </c>
      <c r="K97" s="1386">
        <v>97.101993418080013</v>
      </c>
      <c r="L97" s="1386">
        <v>654.15399416773562</v>
      </c>
      <c r="M97" s="1386">
        <v>124.25754264735001</v>
      </c>
      <c r="N97" s="1386">
        <v>336.74798740092569</v>
      </c>
      <c r="O97" s="1386">
        <v>1068.3326410624168</v>
      </c>
      <c r="P97" s="1386">
        <v>725.00753782189997</v>
      </c>
      <c r="Q97" s="1386">
        <v>899.04583387699995</v>
      </c>
      <c r="R97" s="1386">
        <v>777.84516247689396</v>
      </c>
      <c r="S97" s="1386">
        <v>151.74752594843605</v>
      </c>
      <c r="T97" s="1386">
        <v>1160.8566112453652</v>
      </c>
      <c r="U97" s="1386">
        <v>701.35958340193679</v>
      </c>
      <c r="V97" s="1386">
        <v>767.38213381516005</v>
      </c>
      <c r="W97" s="1386">
        <v>608.78930909708845</v>
      </c>
      <c r="X97" s="1386">
        <v>499.42631206796977</v>
      </c>
      <c r="Y97" s="1386">
        <v>298.46920115578911</v>
      </c>
      <c r="Z97" s="1386">
        <v>463.49941618796936</v>
      </c>
      <c r="AA97" s="1386">
        <v>394.1397088125666</v>
      </c>
      <c r="AB97" s="1386">
        <v>44.980056926199232</v>
      </c>
      <c r="AC97" s="1386">
        <v>20.121815090258369</v>
      </c>
      <c r="AD97" s="1386">
        <v>178.9456857966492</v>
      </c>
      <c r="AE97" s="1386">
        <v>103.02024910892354</v>
      </c>
      <c r="AF97" s="1386">
        <v>155.44912078802162</v>
      </c>
      <c r="AG97" s="1386">
        <v>63.142045957856972</v>
      </c>
      <c r="AH97" s="1386">
        <v>51.703761291779998</v>
      </c>
      <c r="AI97" s="1386">
        <v>95.405709279044999</v>
      </c>
      <c r="AJ97" s="1386">
        <v>59.602637681418756</v>
      </c>
      <c r="AK97" s="1386">
        <v>587.25294210747768</v>
      </c>
      <c r="AL97" s="1386">
        <v>433.22512189440897</v>
      </c>
      <c r="AM97" s="1386">
        <v>511.07495209336173</v>
      </c>
      <c r="AN97" s="1386">
        <v>45.852320163679998</v>
      </c>
    </row>
    <row r="98" spans="6:40" x14ac:dyDescent="0.35">
      <c r="F98" s="1385">
        <v>39448</v>
      </c>
      <c r="G98" s="1386">
        <v>127.39869647510879</v>
      </c>
      <c r="H98" s="1386">
        <v>113.37536442908059</v>
      </c>
      <c r="I98" s="1386">
        <v>34.383293994725001</v>
      </c>
      <c r="J98" s="1386">
        <v>34.64944751278248</v>
      </c>
      <c r="K98" s="1386">
        <v>28.953929978100003</v>
      </c>
      <c r="L98" s="1386">
        <v>222.47170004109159</v>
      </c>
      <c r="M98" s="1386">
        <v>44.984051559020003</v>
      </c>
      <c r="N98" s="1386">
        <v>105.1569302527905</v>
      </c>
      <c r="O98" s="1386">
        <v>381.25190193436646</v>
      </c>
      <c r="P98" s="1386">
        <v>320.7787029388</v>
      </c>
      <c r="Q98" s="1386">
        <v>466.55623519250747</v>
      </c>
      <c r="R98" s="1386">
        <v>466.97654230812498</v>
      </c>
      <c r="S98" s="1386">
        <v>97.104787348127871</v>
      </c>
      <c r="T98" s="1386">
        <v>802.73969130655712</v>
      </c>
      <c r="U98" s="1386">
        <v>375.55594925039998</v>
      </c>
      <c r="V98" s="1386">
        <v>358.86202086086007</v>
      </c>
      <c r="W98" s="1386">
        <v>194.94941447620349</v>
      </c>
      <c r="X98" s="1386">
        <v>215.11342559298788</v>
      </c>
      <c r="Y98" s="1386">
        <v>89.502409936037395</v>
      </c>
      <c r="Z98" s="1386">
        <v>205.34951492644589</v>
      </c>
      <c r="AA98" s="1386">
        <v>249.63648198356663</v>
      </c>
      <c r="AB98" s="1386">
        <v>38.910291108640003</v>
      </c>
      <c r="AC98" s="1386">
        <v>17.993870798091628</v>
      </c>
      <c r="AD98" s="1386">
        <v>85.260927807649196</v>
      </c>
      <c r="AE98" s="1386">
        <v>38.536500373437441</v>
      </c>
      <c r="AF98" s="1386">
        <v>40.619381876983802</v>
      </c>
      <c r="AG98" s="1386">
        <v>37.517418937439992</v>
      </c>
      <c r="AH98" s="1386">
        <v>23.669264081040001</v>
      </c>
      <c r="AI98" s="1386">
        <v>31.540324643024999</v>
      </c>
      <c r="AJ98" s="1386">
        <v>25.012123365456254</v>
      </c>
      <c r="AK98" s="1386">
        <v>116.9474548063491</v>
      </c>
      <c r="AL98" s="1386">
        <v>81.894916104078007</v>
      </c>
      <c r="AM98" s="1386">
        <v>79.862709710688293</v>
      </c>
      <c r="AN98" s="1386">
        <v>7.2969826692200002</v>
      </c>
    </row>
    <row r="99" spans="6:40" x14ac:dyDescent="0.35">
      <c r="F99" s="1385">
        <v>39479</v>
      </c>
      <c r="G99" s="1386">
        <v>230.74715611640218</v>
      </c>
      <c r="H99" s="1386">
        <v>97.852199317559695</v>
      </c>
      <c r="I99" s="1386">
        <v>22.4973897923125</v>
      </c>
      <c r="J99" s="1386">
        <v>24.118097998400003</v>
      </c>
      <c r="K99" s="1386">
        <v>18.321130833600002</v>
      </c>
      <c r="L99" s="1386">
        <v>170.19180436977621</v>
      </c>
      <c r="M99" s="1386">
        <v>27.698275760400001</v>
      </c>
      <c r="N99" s="1386">
        <v>88.954639086344699</v>
      </c>
      <c r="O99" s="1386">
        <v>269.49494267359995</v>
      </c>
      <c r="P99" s="1386">
        <v>153.06457499779998</v>
      </c>
      <c r="Q99" s="1386">
        <v>181.3159429052204</v>
      </c>
      <c r="R99" s="1386">
        <v>133.57492168813451</v>
      </c>
      <c r="S99" s="1386">
        <v>21.076051899927879</v>
      </c>
      <c r="T99" s="1386">
        <v>173.66477384371231</v>
      </c>
      <c r="U99" s="1386">
        <v>86.038852071484186</v>
      </c>
      <c r="V99" s="1386">
        <v>89.626935891344999</v>
      </c>
      <c r="W99" s="1386">
        <v>66.102474107469007</v>
      </c>
      <c r="X99" s="1386">
        <v>129.1814391813293</v>
      </c>
      <c r="Y99" s="1386">
        <v>58.658010065707501</v>
      </c>
      <c r="Z99" s="1386">
        <v>69.976679665691805</v>
      </c>
      <c r="AA99" s="1386">
        <v>79.7086551675999</v>
      </c>
      <c r="AB99" s="1386">
        <v>22.074737776039239</v>
      </c>
      <c r="AC99" s="1386">
        <v>16.67953680194163</v>
      </c>
      <c r="AD99" s="1386">
        <v>75.483271643798403</v>
      </c>
      <c r="AE99" s="1386">
        <v>38.536500373437441</v>
      </c>
      <c r="AF99" s="1386">
        <v>47.823679165478403</v>
      </c>
      <c r="AG99" s="1386">
        <v>22.865993275016969</v>
      </c>
      <c r="AH99" s="1386">
        <v>22.666877214219998</v>
      </c>
      <c r="AI99" s="1386">
        <v>53.905282117169996</v>
      </c>
      <c r="AJ99" s="1386">
        <v>56.014971813031259</v>
      </c>
      <c r="AK99" s="1386">
        <v>600.33360671682419</v>
      </c>
      <c r="AL99" s="1386">
        <v>383.864834135526</v>
      </c>
      <c r="AM99" s="1386">
        <v>362.52844729876171</v>
      </c>
      <c r="AN99" s="1386">
        <v>28.329462127560003</v>
      </c>
    </row>
    <row r="100" spans="6:40" x14ac:dyDescent="0.35">
      <c r="F100" s="1385">
        <v>39508</v>
      </c>
      <c r="G100" s="1386">
        <v>187.6983766743912</v>
      </c>
      <c r="H100" s="1386">
        <v>73.403866344800008</v>
      </c>
      <c r="I100" s="1386">
        <v>17.061604281800001</v>
      </c>
      <c r="J100" s="1386">
        <v>18.559877538364958</v>
      </c>
      <c r="K100" s="1386">
        <v>14.85320249724</v>
      </c>
      <c r="L100" s="1386">
        <v>118.1259960137356</v>
      </c>
      <c r="M100" s="1386">
        <v>20.465948200740002</v>
      </c>
      <c r="N100" s="1386">
        <v>59.860044007297198</v>
      </c>
      <c r="O100" s="1386">
        <v>180.13312590839999</v>
      </c>
      <c r="P100" s="1386">
        <v>126.17799469529999</v>
      </c>
      <c r="Q100" s="1386">
        <v>172.75381715824261</v>
      </c>
      <c r="R100" s="1386">
        <v>132.1666627368655</v>
      </c>
      <c r="S100" s="1386">
        <v>17.573718309619696</v>
      </c>
      <c r="T100" s="1386">
        <v>108.34737839366939</v>
      </c>
      <c r="U100" s="1386">
        <v>47.786053584463197</v>
      </c>
      <c r="V100" s="1386">
        <v>58.077229343440003</v>
      </c>
      <c r="W100" s="1386">
        <v>62.99328945987601</v>
      </c>
      <c r="X100" s="1386">
        <v>122.291353076858</v>
      </c>
      <c r="Y100" s="1386">
        <v>84.263535809533991</v>
      </c>
      <c r="Z100" s="1386">
        <v>43.003791771200007</v>
      </c>
      <c r="AA100" s="1386">
        <v>49.4987025269334</v>
      </c>
      <c r="AB100" s="1386">
        <v>16.324448449639238</v>
      </c>
      <c r="AC100" s="1386">
        <v>12.361010814591628</v>
      </c>
      <c r="AD100" s="1386">
        <v>83.185133505201605</v>
      </c>
      <c r="AE100" s="1386">
        <v>32.583708304357764</v>
      </c>
      <c r="AF100" s="1386">
        <v>74.093096654999997</v>
      </c>
      <c r="AG100" s="1386">
        <v>21.057570923219998</v>
      </c>
      <c r="AH100" s="1386">
        <v>15.617834086259998</v>
      </c>
      <c r="AI100" s="1386">
        <v>32.385424250684999</v>
      </c>
      <c r="AJ100" s="1386">
        <v>30.427468072456254</v>
      </c>
      <c r="AK100" s="1386">
        <v>531.66745256442618</v>
      </c>
      <c r="AL100" s="1386">
        <v>332.90218601407798</v>
      </c>
      <c r="AM100" s="1386">
        <v>310.43761285680006</v>
      </c>
      <c r="AN100" s="1386">
        <v>29.970652001260003</v>
      </c>
    </row>
    <row r="101" spans="6:40" x14ac:dyDescent="0.35">
      <c r="F101" s="1385">
        <v>39539</v>
      </c>
      <c r="G101" s="1386">
        <v>528.84709634302169</v>
      </c>
      <c r="H101" s="1386">
        <v>232.84809524472092</v>
      </c>
      <c r="I101" s="1386">
        <v>55.372188286512504</v>
      </c>
      <c r="J101" s="1386">
        <v>59.417642016852561</v>
      </c>
      <c r="K101" s="1386">
        <v>45.312082508100005</v>
      </c>
      <c r="L101" s="1386">
        <v>407.66597262143722</v>
      </c>
      <c r="M101" s="1386">
        <v>64.988361830420004</v>
      </c>
      <c r="N101" s="1386">
        <v>212.70953108365529</v>
      </c>
      <c r="O101" s="1386">
        <v>626.75418345117475</v>
      </c>
      <c r="P101" s="1386">
        <v>410.59441443579999</v>
      </c>
      <c r="Q101" s="1386">
        <v>518.41266398912126</v>
      </c>
      <c r="R101" s="1386">
        <v>401.61268484875001</v>
      </c>
      <c r="S101" s="1386">
        <v>60.934576722291816</v>
      </c>
      <c r="T101" s="1386">
        <v>379.89947393826117</v>
      </c>
      <c r="U101" s="1386">
        <v>150.62759342725261</v>
      </c>
      <c r="V101" s="1386">
        <v>150.333293415215</v>
      </c>
      <c r="W101" s="1386">
        <v>136.12250122050449</v>
      </c>
      <c r="X101" s="1386">
        <v>202.6458309786284</v>
      </c>
      <c r="Y101" s="1386">
        <v>202.10901305454081</v>
      </c>
      <c r="Z101" s="1386">
        <v>132.9873653114459</v>
      </c>
      <c r="AA101" s="1386">
        <v>138.16169596712211</v>
      </c>
      <c r="AB101" s="1386">
        <v>40.315901415400766</v>
      </c>
      <c r="AC101" s="1386">
        <v>34.266564899624996</v>
      </c>
      <c r="AD101" s="1386">
        <v>285.77771866690318</v>
      </c>
      <c r="AE101" s="1386">
        <v>62.319172163557766</v>
      </c>
      <c r="AF101" s="1386">
        <v>167.6612094074784</v>
      </c>
      <c r="AG101" s="1386">
        <v>41.992520576456961</v>
      </c>
      <c r="AH101" s="1386">
        <v>36.11826226574</v>
      </c>
      <c r="AI101" s="1386">
        <v>90.214383117704983</v>
      </c>
      <c r="AJ101" s="1386">
        <v>68.876415492156255</v>
      </c>
      <c r="AK101" s="1386">
        <v>1113.3224893982156</v>
      </c>
      <c r="AL101" s="1386">
        <v>320.99860404197398</v>
      </c>
      <c r="AM101" s="1386">
        <v>435.04583084506163</v>
      </c>
      <c r="AN101" s="1386">
        <v>58.022374304040007</v>
      </c>
    </row>
    <row r="102" spans="6:40" x14ac:dyDescent="0.35">
      <c r="F102" s="1385">
        <v>39569</v>
      </c>
      <c r="G102" s="1386">
        <v>1005.2415161498151</v>
      </c>
      <c r="H102" s="1386">
        <v>261.71478425672092</v>
      </c>
      <c r="I102" s="1386">
        <v>36.646037245512503</v>
      </c>
      <c r="J102" s="1386">
        <v>41.377805278347445</v>
      </c>
      <c r="K102" s="1386">
        <v>22.966846152120002</v>
      </c>
      <c r="L102" s="1386">
        <v>497.62021557932201</v>
      </c>
      <c r="M102" s="1386">
        <v>47.164008447570005</v>
      </c>
      <c r="N102" s="1386">
        <v>326.56645600414862</v>
      </c>
      <c r="O102" s="1386">
        <v>1037.4176809387916</v>
      </c>
      <c r="P102" s="1386">
        <v>457.97292891479998</v>
      </c>
      <c r="Q102" s="1386">
        <v>846.61459179437861</v>
      </c>
      <c r="R102" s="1386">
        <v>821.34963154001889</v>
      </c>
      <c r="S102" s="1386">
        <v>143.41010571965572</v>
      </c>
      <c r="T102" s="1386">
        <v>1403.0186402699387</v>
      </c>
      <c r="U102" s="1386">
        <v>583.17530496228414</v>
      </c>
      <c r="V102" s="1386">
        <v>689.89660413478487</v>
      </c>
      <c r="W102" s="1386">
        <v>936.59655635082299</v>
      </c>
      <c r="X102" s="1386">
        <v>1991.7689993941028</v>
      </c>
      <c r="Y102" s="1386">
        <v>1265.54409267701</v>
      </c>
      <c r="Z102" s="1386">
        <v>891.46984391096942</v>
      </c>
      <c r="AA102" s="1386">
        <v>741.56989747548892</v>
      </c>
      <c r="AB102" s="1386">
        <v>315.97839848567997</v>
      </c>
      <c r="AC102" s="1386">
        <v>238.4577393015</v>
      </c>
      <c r="AD102" s="1386">
        <v>1115.4321732205967</v>
      </c>
      <c r="AE102" s="1386">
        <v>608.38073488284226</v>
      </c>
      <c r="AF102" s="1386">
        <v>904.63869717752698</v>
      </c>
      <c r="AG102" s="1386">
        <v>427.64951818337693</v>
      </c>
      <c r="AH102" s="1386">
        <v>262.91637464882001</v>
      </c>
      <c r="AI102" s="1386">
        <v>470.44884230701501</v>
      </c>
      <c r="AJ102" s="1386">
        <v>448.45823354843753</v>
      </c>
      <c r="AK102" s="1386">
        <v>2742.4186498866106</v>
      </c>
      <c r="AL102" s="1386">
        <v>1075.9090002539481</v>
      </c>
      <c r="AM102" s="1386">
        <v>945.44758282095006</v>
      </c>
      <c r="AN102" s="1386">
        <v>114.93378930896</v>
      </c>
    </row>
    <row r="103" spans="6:40" x14ac:dyDescent="0.35">
      <c r="F103" s="1385">
        <v>39600</v>
      </c>
      <c r="G103" s="1386">
        <v>709.33373402827169</v>
      </c>
      <c r="H103" s="1386">
        <v>288.8730807558</v>
      </c>
      <c r="I103" s="1386">
        <v>62.758614530462502</v>
      </c>
      <c r="J103" s="1386">
        <v>66.601058235217508</v>
      </c>
      <c r="K103" s="1386">
        <v>47.994819523019999</v>
      </c>
      <c r="L103" s="1386">
        <v>534.65294868804062</v>
      </c>
      <c r="M103" s="1386">
        <v>70.912715256949994</v>
      </c>
      <c r="N103" s="1386">
        <v>305.88810844607428</v>
      </c>
      <c r="O103" s="1386">
        <v>913.85227643361679</v>
      </c>
      <c r="P103" s="1386">
        <v>497.56160174940004</v>
      </c>
      <c r="Q103" s="1386">
        <v>799.17541999986395</v>
      </c>
      <c r="R103" s="1386">
        <v>793.45910930060609</v>
      </c>
      <c r="S103" s="1386">
        <v>138.76096559379999</v>
      </c>
      <c r="T103" s="1386">
        <v>1424.5634302506612</v>
      </c>
      <c r="U103" s="1386">
        <v>597.11790150576849</v>
      </c>
      <c r="V103" s="1386">
        <v>688.86273408048498</v>
      </c>
      <c r="W103" s="1386">
        <v>926.95778918727456</v>
      </c>
      <c r="X103" s="1386">
        <v>1530.3426708437732</v>
      </c>
      <c r="Y103" s="1386">
        <v>1029.4706406524626</v>
      </c>
      <c r="Z103" s="1386">
        <v>683.98936705286121</v>
      </c>
      <c r="AA103" s="1386">
        <v>641.19268918002217</v>
      </c>
      <c r="AB103" s="1386">
        <v>241.38435152852074</v>
      </c>
      <c r="AC103" s="1386">
        <v>163.47810167033339</v>
      </c>
      <c r="AD103" s="1386">
        <v>819.30537551914927</v>
      </c>
      <c r="AE103" s="1386">
        <v>259.13143436972354</v>
      </c>
      <c r="AF103" s="1386">
        <v>440.54647096052156</v>
      </c>
      <c r="AG103" s="1386">
        <v>169.56402088391999</v>
      </c>
      <c r="AH103" s="1386">
        <v>104.53924969126</v>
      </c>
      <c r="AI103" s="1386">
        <v>201.13370662307997</v>
      </c>
      <c r="AJ103" s="1386">
        <v>179.58636884588751</v>
      </c>
      <c r="AK103" s="1386">
        <v>1486.5256171294661</v>
      </c>
      <c r="AL103" s="1386">
        <v>561.962080728552</v>
      </c>
      <c r="AM103" s="1386">
        <v>630.88367816430002</v>
      </c>
      <c r="AN103" s="1386">
        <v>71.783120168140002</v>
      </c>
    </row>
    <row r="104" spans="6:40" x14ac:dyDescent="0.35">
      <c r="F104" s="1385">
        <v>39630</v>
      </c>
      <c r="G104" s="1386">
        <v>1200.024868623</v>
      </c>
      <c r="H104" s="1386">
        <v>487.49353045772091</v>
      </c>
      <c r="I104" s="1386">
        <v>87.986901349587512</v>
      </c>
      <c r="J104" s="1386">
        <v>95.009697608764952</v>
      </c>
      <c r="K104" s="1386">
        <v>60.721462191360004</v>
      </c>
      <c r="L104" s="1386">
        <v>793.82135220154578</v>
      </c>
      <c r="M104" s="1386">
        <v>107.25387891666</v>
      </c>
      <c r="N104" s="1386">
        <v>449.53318179685135</v>
      </c>
      <c r="O104" s="1386">
        <v>1297.9544538547746</v>
      </c>
      <c r="P104" s="1386">
        <v>680.0996820734</v>
      </c>
      <c r="Q104" s="1386">
        <v>1019.6405914785296</v>
      </c>
      <c r="R104" s="1386">
        <v>957.80244886438447</v>
      </c>
      <c r="S104" s="1386">
        <v>174.90018513419997</v>
      </c>
      <c r="T104" s="1386">
        <v>1504.6203227043736</v>
      </c>
      <c r="U104" s="1386">
        <v>714.52747290874743</v>
      </c>
      <c r="V104" s="1386">
        <v>717.96045109570002</v>
      </c>
      <c r="W104" s="1386">
        <v>800.10094314740695</v>
      </c>
      <c r="X104" s="1386">
        <v>1372.4077495848883</v>
      </c>
      <c r="Y104" s="1386">
        <v>867.53594759350347</v>
      </c>
      <c r="Z104" s="1386">
        <v>605.32922943336939</v>
      </c>
      <c r="AA104" s="1386">
        <v>661.4794566796221</v>
      </c>
      <c r="AB104" s="1386">
        <v>277.35562184335998</v>
      </c>
      <c r="AC104" s="1386">
        <v>190.82879129181663</v>
      </c>
      <c r="AD104" s="1386">
        <v>851.07523077920166</v>
      </c>
      <c r="AE104" s="1386">
        <v>285.76235060500164</v>
      </c>
      <c r="AF104" s="1386">
        <v>489.89298876298921</v>
      </c>
      <c r="AG104" s="1386">
        <v>197.79403954518</v>
      </c>
      <c r="AH104" s="1386">
        <v>136.61562942949999</v>
      </c>
      <c r="AI104" s="1386">
        <v>269.28495355509</v>
      </c>
      <c r="AJ104" s="1386">
        <v>265.35189064300005</v>
      </c>
      <c r="AK104" s="1386">
        <v>2442.8204391115737</v>
      </c>
      <c r="AL104" s="1386">
        <v>1043.402780483487</v>
      </c>
      <c r="AM104" s="1386">
        <v>1103.5928958633117</v>
      </c>
      <c r="AN104" s="1386">
        <v>124.14970167666</v>
      </c>
    </row>
    <row r="105" spans="6:40" x14ac:dyDescent="0.35">
      <c r="F105" s="1385">
        <v>39661</v>
      </c>
      <c r="G105" s="1386">
        <v>1149.6689759819674</v>
      </c>
      <c r="H105" s="1386">
        <v>406.19555252599997</v>
      </c>
      <c r="I105" s="1386">
        <v>75.996962974725008</v>
      </c>
      <c r="J105" s="1386">
        <v>82.398093883252557</v>
      </c>
      <c r="K105" s="1386">
        <v>54.668945755260005</v>
      </c>
      <c r="L105" s="1386">
        <v>690.02560318377607</v>
      </c>
      <c r="M105" s="1386">
        <v>90.968318631610003</v>
      </c>
      <c r="N105" s="1386">
        <v>397.80582099056755</v>
      </c>
      <c r="O105" s="1386">
        <v>1103.0374442920086</v>
      </c>
      <c r="P105" s="1386">
        <v>617.9262817847</v>
      </c>
      <c r="Q105" s="1386">
        <v>1018.6423831522204</v>
      </c>
      <c r="R105" s="1386">
        <v>1011.011972036894</v>
      </c>
      <c r="S105" s="1386">
        <v>179.70428068723606</v>
      </c>
      <c r="T105" s="1386">
        <v>1575.2571420275387</v>
      </c>
      <c r="U105" s="1386">
        <v>719.02611539856832</v>
      </c>
      <c r="V105" s="1386">
        <v>770.36587605656007</v>
      </c>
      <c r="W105" s="1386">
        <v>1093.271166012531</v>
      </c>
      <c r="X105" s="1386">
        <v>2437.3573402371571</v>
      </c>
      <c r="Y105" s="1386">
        <v>1624.7904744494863</v>
      </c>
      <c r="Z105" s="1386">
        <v>923.18203910724583</v>
      </c>
      <c r="AA105" s="1386">
        <v>773.57074478062202</v>
      </c>
      <c r="AB105" s="1386">
        <v>321.12169685460071</v>
      </c>
      <c r="AC105" s="1386">
        <v>229.97716817714161</v>
      </c>
      <c r="AD105" s="1386">
        <v>1028.9980739695525</v>
      </c>
      <c r="AE105" s="1386">
        <v>449.8485872728391</v>
      </c>
      <c r="AF105" s="1386">
        <v>581.11834222801622</v>
      </c>
      <c r="AG105" s="1386">
        <v>247.66402269054299</v>
      </c>
      <c r="AH105" s="1386">
        <v>144.08502834032001</v>
      </c>
      <c r="AI105" s="1386">
        <v>267.4136615667</v>
      </c>
      <c r="AJ105" s="1386">
        <v>294.93321110498755</v>
      </c>
      <c r="AK105" s="1386">
        <v>2946.9495971441875</v>
      </c>
      <c r="AL105" s="1386">
        <v>1324.0261841329611</v>
      </c>
      <c r="AM105" s="1386">
        <v>1150.8257679552116</v>
      </c>
      <c r="AN105" s="1386">
        <v>146.16689505922</v>
      </c>
    </row>
    <row r="106" spans="6:40" x14ac:dyDescent="0.35">
      <c r="F106" s="1385">
        <v>39692</v>
      </c>
      <c r="G106" s="1386">
        <v>930.39087042081508</v>
      </c>
      <c r="H106" s="1386">
        <v>309.37430638744024</v>
      </c>
      <c r="I106" s="1386">
        <v>36.828097047300005</v>
      </c>
      <c r="J106" s="1386">
        <v>43.913140695200006</v>
      </c>
      <c r="K106" s="1386">
        <v>20.905718933340001</v>
      </c>
      <c r="L106" s="1386">
        <v>410.35485747985075</v>
      </c>
      <c r="M106" s="1386">
        <v>40.572844678659997</v>
      </c>
      <c r="N106" s="1386">
        <v>264.6260261832972</v>
      </c>
      <c r="O106" s="1386">
        <v>795.23559966760013</v>
      </c>
      <c r="P106" s="1386">
        <v>384.28916559930008</v>
      </c>
      <c r="Q106" s="1386">
        <v>788.01141034875741</v>
      </c>
      <c r="R106" s="1386">
        <v>839.68837255809649</v>
      </c>
      <c r="S106" s="1386">
        <v>147.68728463307212</v>
      </c>
      <c r="T106" s="1386">
        <v>1231.3449060633918</v>
      </c>
      <c r="U106" s="1386">
        <v>546.38229179457903</v>
      </c>
      <c r="V106" s="1386">
        <v>455.43104056306498</v>
      </c>
      <c r="W106" s="1386">
        <v>907.21429473405294</v>
      </c>
      <c r="X106" s="1386">
        <v>2714.8394400119732</v>
      </c>
      <c r="Y106" s="1386">
        <v>1948.217975257772</v>
      </c>
      <c r="Z106" s="1386">
        <v>970.00262414713882</v>
      </c>
      <c r="AA106" s="1386">
        <v>614.09468780647774</v>
      </c>
      <c r="AB106" s="1386">
        <v>270.07192202992002</v>
      </c>
      <c r="AC106" s="1386">
        <v>187.79328059910836</v>
      </c>
      <c r="AD106" s="1386">
        <v>978.60563833070171</v>
      </c>
      <c r="AE106" s="1386">
        <v>380.95003073787967</v>
      </c>
      <c r="AF106" s="1386">
        <v>592.74477323999997</v>
      </c>
      <c r="AG106" s="1386">
        <v>224.18496904284001</v>
      </c>
      <c r="AH106" s="1386">
        <v>143.98802315966</v>
      </c>
      <c r="AI106" s="1386">
        <v>250.48148728465497</v>
      </c>
      <c r="AJ106" s="1386">
        <v>235.66903246775627</v>
      </c>
      <c r="AK106" s="1386">
        <v>2123.0478147977728</v>
      </c>
      <c r="AL106" s="1386">
        <v>1013.6150278199351</v>
      </c>
      <c r="AM106" s="1386">
        <v>789.38016497686169</v>
      </c>
      <c r="AN106" s="1386">
        <v>108.11653906436</v>
      </c>
    </row>
    <row r="107" spans="6:40" x14ac:dyDescent="0.35">
      <c r="F107" s="1385">
        <v>39722</v>
      </c>
      <c r="G107" s="1386">
        <v>1279.514081303935</v>
      </c>
      <c r="H107" s="1386">
        <v>391.49714995767914</v>
      </c>
      <c r="I107" s="1386">
        <v>51.262838474737507</v>
      </c>
      <c r="J107" s="1386">
        <v>61.2053619016</v>
      </c>
      <c r="K107" s="1386">
        <v>31.669383298080003</v>
      </c>
      <c r="L107" s="1386">
        <v>544.00283161898301</v>
      </c>
      <c r="M107" s="1386">
        <v>54.575861868640004</v>
      </c>
      <c r="N107" s="1386">
        <v>326.25126265301338</v>
      </c>
      <c r="O107" s="1386">
        <v>1069.6166886187748</v>
      </c>
      <c r="P107" s="1386">
        <v>569.58857038680003</v>
      </c>
      <c r="Q107" s="1386">
        <v>1065.5369841636066</v>
      </c>
      <c r="R107" s="1386">
        <v>1082.131620768731</v>
      </c>
      <c r="S107" s="1386">
        <v>205.02652041514423</v>
      </c>
      <c r="T107" s="1386">
        <v>1935.3058166119654</v>
      </c>
      <c r="U107" s="1386">
        <v>926.97318136285264</v>
      </c>
      <c r="V107" s="1386">
        <v>922.02838286080498</v>
      </c>
      <c r="W107" s="1386">
        <v>1338.3416293531682</v>
      </c>
      <c r="X107" s="1386">
        <v>2955.7535737986436</v>
      </c>
      <c r="Y107" s="1386">
        <v>1862.7183684682177</v>
      </c>
      <c r="Z107" s="1386">
        <v>1154.3908918201082</v>
      </c>
      <c r="AA107" s="1386">
        <v>905.09758184037798</v>
      </c>
      <c r="AB107" s="1386">
        <v>306.33070681107921</v>
      </c>
      <c r="AC107" s="1386">
        <v>244.59128543273337</v>
      </c>
      <c r="AD107" s="1386">
        <v>1187.7866988657986</v>
      </c>
      <c r="AE107" s="1386">
        <v>682.74789101704062</v>
      </c>
      <c r="AF107" s="1386">
        <v>789.51606503397306</v>
      </c>
      <c r="AG107" s="1386">
        <v>363.92507866463694</v>
      </c>
      <c r="AH107" s="1386">
        <v>223.20892069865997</v>
      </c>
      <c r="AI107" s="1386">
        <v>393.48441375226503</v>
      </c>
      <c r="AJ107" s="1386">
        <v>387.80637283003756</v>
      </c>
      <c r="AK107" s="1386">
        <v>3165.5193178660138</v>
      </c>
      <c r="AL107" s="1386">
        <v>1640.1603061999351</v>
      </c>
      <c r="AM107" s="1386">
        <v>1346.4587053795383</v>
      </c>
      <c r="AN107" s="1386">
        <v>149.6007692565</v>
      </c>
    </row>
    <row r="108" spans="6:40" x14ac:dyDescent="0.35">
      <c r="F108" s="1385">
        <v>39753</v>
      </c>
      <c r="G108" s="1386">
        <v>1387.4692360093045</v>
      </c>
      <c r="H108" s="1386">
        <v>839.04856449672081</v>
      </c>
      <c r="I108" s="1386">
        <v>183.46426311557502</v>
      </c>
      <c r="J108" s="1386">
        <v>195.64262077754742</v>
      </c>
      <c r="K108" s="1386">
        <v>140.22208348716001</v>
      </c>
      <c r="L108" s="1386">
        <v>1344.4851818930576</v>
      </c>
      <c r="M108" s="1386">
        <v>222.50948194188001</v>
      </c>
      <c r="N108" s="1386">
        <v>716.01901329593909</v>
      </c>
      <c r="O108" s="1386">
        <v>1765.8746326199832</v>
      </c>
      <c r="P108" s="1386">
        <v>1223.9352685163999</v>
      </c>
      <c r="Q108" s="1386">
        <v>1710.6256176086213</v>
      </c>
      <c r="R108" s="1386">
        <v>1768.2223862062783</v>
      </c>
      <c r="S108" s="1386">
        <v>294.28977899507208</v>
      </c>
      <c r="T108" s="1386">
        <v>2192.9799196879467</v>
      </c>
      <c r="U108" s="1386">
        <v>730.19808561313675</v>
      </c>
      <c r="V108" s="1386">
        <v>557.79006933483993</v>
      </c>
      <c r="W108" s="1386">
        <v>398.26253074183199</v>
      </c>
      <c r="X108" s="1386">
        <v>782.63522027131421</v>
      </c>
      <c r="Y108" s="1386">
        <v>449.89661983626871</v>
      </c>
      <c r="Z108" s="1386">
        <v>495.24345073007646</v>
      </c>
      <c r="AA108" s="1386">
        <v>524.31591337557768</v>
      </c>
      <c r="AB108" s="1386">
        <v>193.20972136703998</v>
      </c>
      <c r="AC108" s="1386">
        <v>92.15986058084161</v>
      </c>
      <c r="AD108" s="1386">
        <v>639.45706686344761</v>
      </c>
      <c r="AE108" s="1386">
        <v>217.97466144071552</v>
      </c>
      <c r="AF108" s="1386">
        <v>395.56345669201625</v>
      </c>
      <c r="AG108" s="1386">
        <v>210.26917904585696</v>
      </c>
      <c r="AH108" s="1386">
        <v>150.81072086607998</v>
      </c>
      <c r="AI108" s="1386">
        <v>283.621464756465</v>
      </c>
      <c r="AJ108" s="1386">
        <v>243.38589867523126</v>
      </c>
      <c r="AK108" s="1386">
        <v>1824.5872950547728</v>
      </c>
      <c r="AL108" s="1386">
        <v>1366.4043836234871</v>
      </c>
      <c r="AM108" s="1386">
        <v>1113.48423186165</v>
      </c>
      <c r="AN108" s="1386">
        <v>110.18696321272</v>
      </c>
    </row>
    <row r="109" spans="6:40" x14ac:dyDescent="0.35">
      <c r="F109" s="1385">
        <v>39783</v>
      </c>
      <c r="G109" s="1386">
        <v>375.23811827057614</v>
      </c>
      <c r="H109" s="1386">
        <v>291.20004517612091</v>
      </c>
      <c r="I109" s="1386">
        <v>84.345705313837513</v>
      </c>
      <c r="J109" s="1386">
        <v>88.736398296000004</v>
      </c>
      <c r="K109" s="1386">
        <v>76.228990789800008</v>
      </c>
      <c r="L109" s="1386">
        <v>496.48969852339661</v>
      </c>
      <c r="M109" s="1386">
        <v>99.380387566249993</v>
      </c>
      <c r="N109" s="1386">
        <v>273.01082749986477</v>
      </c>
      <c r="O109" s="1386">
        <v>847.82545168163369</v>
      </c>
      <c r="P109" s="1386">
        <v>646.20805760559995</v>
      </c>
      <c r="Q109" s="1386">
        <v>957.46756030534914</v>
      </c>
      <c r="R109" s="1386">
        <v>901.50072232626906</v>
      </c>
      <c r="S109" s="1386">
        <v>193.58968480032789</v>
      </c>
      <c r="T109" s="1386">
        <v>1392.6178685686957</v>
      </c>
      <c r="U109" s="1386">
        <v>929.59486338205261</v>
      </c>
      <c r="V109" s="1386">
        <v>787.47002691091507</v>
      </c>
      <c r="W109" s="1386">
        <v>660.96235105253106</v>
      </c>
      <c r="X109" s="1386">
        <v>341.13349156749854</v>
      </c>
      <c r="Y109" s="1386">
        <v>201.57922041679589</v>
      </c>
      <c r="Z109" s="1386">
        <v>362.89225208824593</v>
      </c>
      <c r="AA109" s="1386">
        <v>367.51141045108881</v>
      </c>
      <c r="AB109" s="1386">
        <v>76.031619288759231</v>
      </c>
      <c r="AC109" s="1386">
        <v>26.224080072383366</v>
      </c>
      <c r="AD109" s="1386">
        <v>201.0882137299476</v>
      </c>
      <c r="AE109" s="1386">
        <v>45.144381231037443</v>
      </c>
      <c r="AF109" s="1386">
        <v>91.898891928010798</v>
      </c>
      <c r="AG109" s="1386">
        <v>33.164892591176972</v>
      </c>
      <c r="AH109" s="1386">
        <v>34.339833953639996</v>
      </c>
      <c r="AI109" s="1386">
        <v>68.573796735839991</v>
      </c>
      <c r="AJ109" s="1386">
        <v>48.264259701137505</v>
      </c>
      <c r="AK109" s="1386">
        <v>286.36781004053148</v>
      </c>
      <c r="AL109" s="1386">
        <v>134.51732547539601</v>
      </c>
      <c r="AM109" s="1386">
        <v>132.30471792284999</v>
      </c>
      <c r="AN109" s="1386">
        <v>19.8205238593</v>
      </c>
    </row>
    <row r="110" spans="6:40" x14ac:dyDescent="0.35">
      <c r="F110" s="1385">
        <v>39814</v>
      </c>
      <c r="G110" s="1386">
        <v>297.8140590506739</v>
      </c>
      <c r="H110" s="1386">
        <v>228.2530338306</v>
      </c>
      <c r="I110" s="1386">
        <v>57.660940080412502</v>
      </c>
      <c r="J110" s="1386">
        <v>62.375521960052559</v>
      </c>
      <c r="K110" s="1386">
        <v>49.009024979880003</v>
      </c>
      <c r="L110" s="1386">
        <v>340.84206652286781</v>
      </c>
      <c r="M110" s="1386">
        <v>72.092456631930006</v>
      </c>
      <c r="N110" s="1386">
        <v>168.29514965598659</v>
      </c>
      <c r="O110" s="1386">
        <v>514.12023803281681</v>
      </c>
      <c r="P110" s="1386">
        <v>411.72801079449999</v>
      </c>
      <c r="Q110" s="1386">
        <v>577.46968870923513</v>
      </c>
      <c r="R110" s="1386">
        <v>524.87031810622148</v>
      </c>
      <c r="S110" s="1386">
        <v>101.97086507203605</v>
      </c>
      <c r="T110" s="1386">
        <v>765.50434824724289</v>
      </c>
      <c r="U110" s="1386">
        <v>377.04555620268422</v>
      </c>
      <c r="V110" s="1386">
        <v>352.74703309344</v>
      </c>
      <c r="W110" s="1386">
        <v>244.41733314803548</v>
      </c>
      <c r="X110" s="1386">
        <v>183.49674958274321</v>
      </c>
      <c r="Y110" s="1386">
        <v>88.972617298292491</v>
      </c>
      <c r="Z110" s="1386">
        <v>214.60546085819999</v>
      </c>
      <c r="AA110" s="1386">
        <v>215.05199801257768</v>
      </c>
      <c r="AB110" s="1386">
        <v>22.68168081444076</v>
      </c>
      <c r="AC110" s="1386">
        <v>10.765033819266629</v>
      </c>
      <c r="AD110" s="1386">
        <v>109.84034250944759</v>
      </c>
      <c r="AE110" s="1386">
        <v>34.064782200078078</v>
      </c>
      <c r="AF110" s="1386">
        <v>50.078686454978403</v>
      </c>
      <c r="AG110" s="1386">
        <v>15.264440057880002</v>
      </c>
      <c r="AH110" s="1386">
        <v>15.973519748679998</v>
      </c>
      <c r="AI110" s="1386">
        <v>35.675276294790002</v>
      </c>
      <c r="AJ110" s="1386">
        <v>15.873729172393752</v>
      </c>
      <c r="AK110" s="1386">
        <v>199.77176663089472</v>
      </c>
      <c r="AL110" s="1386">
        <v>69.275866123091006</v>
      </c>
      <c r="AM110" s="1386">
        <v>128.5880703259383</v>
      </c>
      <c r="AN110" s="1386">
        <v>15.629177412620001</v>
      </c>
    </row>
    <row r="111" spans="6:40" x14ac:dyDescent="0.35">
      <c r="F111" s="1385">
        <v>39845</v>
      </c>
      <c r="G111" s="1386">
        <v>801.245015002174</v>
      </c>
      <c r="H111" s="1386">
        <v>633.50598586504032</v>
      </c>
      <c r="I111" s="1386">
        <v>148.69084097416251</v>
      </c>
      <c r="J111" s="1386">
        <v>160.05056518563504</v>
      </c>
      <c r="K111" s="1386">
        <v>120.10155587526</v>
      </c>
      <c r="L111" s="1386">
        <v>929.9748928625628</v>
      </c>
      <c r="M111" s="1386">
        <v>169.54935282593001</v>
      </c>
      <c r="N111" s="1386">
        <v>463.93865146970285</v>
      </c>
      <c r="O111" s="1386">
        <v>1255.1058855635747</v>
      </c>
      <c r="P111" s="1386">
        <v>886.41421935679989</v>
      </c>
      <c r="Q111" s="1386">
        <v>1044.8124347079008</v>
      </c>
      <c r="R111" s="1386">
        <v>955.65937157063456</v>
      </c>
      <c r="S111" s="1386">
        <v>170.18906283747211</v>
      </c>
      <c r="T111" s="1386">
        <v>1131.6746662483042</v>
      </c>
      <c r="U111" s="1386">
        <v>557.91179389451588</v>
      </c>
      <c r="V111" s="1386">
        <v>487.30555742607504</v>
      </c>
      <c r="W111" s="1386">
        <v>309.89811770399098</v>
      </c>
      <c r="X111" s="1386">
        <v>204.7339270238399</v>
      </c>
      <c r="Y111" s="1386">
        <v>114.43151898721429</v>
      </c>
      <c r="Z111" s="1386">
        <v>259.16772658310822</v>
      </c>
      <c r="AA111" s="1386">
        <v>286.71641513712211</v>
      </c>
      <c r="AB111" s="1386">
        <v>36.54629924747924</v>
      </c>
      <c r="AC111" s="1386">
        <v>7.228836978825</v>
      </c>
      <c r="AD111" s="1386">
        <v>151.14719782670159</v>
      </c>
      <c r="AE111" s="1386">
        <v>7.1490662998374406</v>
      </c>
      <c r="AF111" s="1386">
        <v>73.712322566973</v>
      </c>
      <c r="AG111" s="1386">
        <v>7.72417448712</v>
      </c>
      <c r="AH111" s="1386">
        <v>25.706372874899998</v>
      </c>
      <c r="AI111" s="1386">
        <v>61.088628782279997</v>
      </c>
      <c r="AJ111" s="1386">
        <v>13.199902723312501</v>
      </c>
      <c r="AK111" s="1386">
        <v>102.1610124468781</v>
      </c>
      <c r="AL111" s="1386">
        <v>8.6130517849349992</v>
      </c>
      <c r="AM111" s="1386">
        <v>12.847165622111699</v>
      </c>
      <c r="AN111" s="1386">
        <v>25.829803704540002</v>
      </c>
    </row>
    <row r="112" spans="6:40" x14ac:dyDescent="0.35">
      <c r="F112" s="1385">
        <v>39873</v>
      </c>
      <c r="G112" s="1386">
        <v>443.6392943283912</v>
      </c>
      <c r="H112" s="1386">
        <v>279.74182535407908</v>
      </c>
      <c r="I112" s="1386">
        <v>70.327100576199996</v>
      </c>
      <c r="J112" s="1386">
        <v>76.612344196817517</v>
      </c>
      <c r="K112" s="1386">
        <v>62.38999374942</v>
      </c>
      <c r="L112" s="1386">
        <v>408.12443040475262</v>
      </c>
      <c r="M112" s="1386">
        <v>78.145042816610001</v>
      </c>
      <c r="N112" s="1386">
        <v>197.07464279728379</v>
      </c>
      <c r="O112" s="1386">
        <v>603.26273778400002</v>
      </c>
      <c r="P112" s="1386">
        <v>479.1624608505</v>
      </c>
      <c r="Q112" s="1386">
        <v>617.07296628848508</v>
      </c>
      <c r="R112" s="1386">
        <v>511.06272827186547</v>
      </c>
      <c r="S112" s="1386">
        <v>89.976121732163946</v>
      </c>
      <c r="T112" s="1386">
        <v>662.11974769860001</v>
      </c>
      <c r="U112" s="1386">
        <v>312.81434673228421</v>
      </c>
      <c r="V112" s="1386">
        <v>357.35550044134504</v>
      </c>
      <c r="W112" s="1386">
        <v>203.06453869702651</v>
      </c>
      <c r="X112" s="1386">
        <v>171.14817434014498</v>
      </c>
      <c r="Y112" s="1386">
        <v>111.98856762849321</v>
      </c>
      <c r="Z112" s="1386">
        <v>229.36423814467651</v>
      </c>
      <c r="AA112" s="1386">
        <v>225.38627457651111</v>
      </c>
      <c r="AB112" s="1386">
        <v>16.420286605079237</v>
      </c>
      <c r="AC112" s="1386">
        <v>4.8192121350833697</v>
      </c>
      <c r="AD112" s="1386">
        <v>113.08952486744761</v>
      </c>
      <c r="AE112" s="1386">
        <v>13.557554352559359</v>
      </c>
      <c r="AF112" s="1386">
        <v>59.977395310526994</v>
      </c>
      <c r="AG112" s="1386">
        <v>10.421520586143028</v>
      </c>
      <c r="AH112" s="1386">
        <v>12.966359148219999</v>
      </c>
      <c r="AI112" s="1386">
        <v>40.262959879230003</v>
      </c>
      <c r="AJ112" s="1386">
        <v>34.658206124800003</v>
      </c>
      <c r="AK112" s="1386">
        <v>455.42849505515926</v>
      </c>
      <c r="AL112" s="1386">
        <v>88.791194910396001</v>
      </c>
      <c r="AM112" s="1386">
        <v>141.17185562040004</v>
      </c>
      <c r="AN112" s="1386">
        <v>30.071648301180002</v>
      </c>
    </row>
    <row r="113" spans="6:40" x14ac:dyDescent="0.35">
      <c r="F113" s="1385">
        <v>39904</v>
      </c>
      <c r="G113" s="1386">
        <v>256.1314246200651</v>
      </c>
      <c r="H113" s="1386">
        <v>132.66893150684029</v>
      </c>
      <c r="I113" s="1386">
        <v>32.406644718175002</v>
      </c>
      <c r="J113" s="1386">
        <v>36.112141897617526</v>
      </c>
      <c r="K113" s="1386">
        <v>29.70640499448</v>
      </c>
      <c r="L113" s="1386">
        <v>183.88059912988479</v>
      </c>
      <c r="M113" s="1386">
        <v>34.032974013009998</v>
      </c>
      <c r="N113" s="1386">
        <v>84.7307922236553</v>
      </c>
      <c r="O113" s="1386">
        <v>227.21017133359999</v>
      </c>
      <c r="P113" s="1386">
        <v>151.96004521239999</v>
      </c>
      <c r="Q113" s="1386">
        <v>185.5212966558565</v>
      </c>
      <c r="R113" s="1386">
        <v>139.48364295627852</v>
      </c>
      <c r="S113" s="1386">
        <v>26.469046263455756</v>
      </c>
      <c r="T113" s="1386">
        <v>184.71955260960002</v>
      </c>
      <c r="U113" s="1386">
        <v>136.74447629457899</v>
      </c>
      <c r="V113" s="1386">
        <v>119.935829991345</v>
      </c>
      <c r="W113" s="1386">
        <v>118.39980484721249</v>
      </c>
      <c r="X113" s="1386">
        <v>94.283529466202395</v>
      </c>
      <c r="Y113" s="1386">
        <v>42.117004842030603</v>
      </c>
      <c r="Z113" s="1386">
        <v>58.780394379261203</v>
      </c>
      <c r="AA113" s="1386">
        <v>75.363564681622094</v>
      </c>
      <c r="AB113" s="1386">
        <v>23.991500884839237</v>
      </c>
      <c r="AC113" s="1386">
        <v>18.963961944449998</v>
      </c>
      <c r="AD113" s="1386">
        <v>72.625290841701599</v>
      </c>
      <c r="AE113" s="1386">
        <v>42.153736953398408</v>
      </c>
      <c r="AF113" s="1386">
        <v>56.873087847021601</v>
      </c>
      <c r="AG113" s="1386">
        <v>35.800951043823027</v>
      </c>
      <c r="AH113" s="1386">
        <v>24.736321068300001</v>
      </c>
      <c r="AI113" s="1386">
        <v>45.575014555949998</v>
      </c>
      <c r="AJ113" s="1386">
        <v>53.104224033018752</v>
      </c>
      <c r="AK113" s="1386">
        <v>462.19343154757127</v>
      </c>
      <c r="AL113" s="1386">
        <v>169.82762723552599</v>
      </c>
      <c r="AM113" s="1386">
        <v>217.34724074398829</v>
      </c>
      <c r="AN113" s="1386">
        <v>21.840449857700001</v>
      </c>
    </row>
    <row r="114" spans="6:40" x14ac:dyDescent="0.35">
      <c r="F114" s="1385">
        <v>39934</v>
      </c>
      <c r="G114" s="1386">
        <v>953.01145992120667</v>
      </c>
      <c r="H114" s="1386">
        <v>451.49862497547912</v>
      </c>
      <c r="I114" s="1386">
        <v>97.480019585650012</v>
      </c>
      <c r="J114" s="1386">
        <v>109.18151474554745</v>
      </c>
      <c r="K114" s="1386">
        <v>84.571648580100003</v>
      </c>
      <c r="L114" s="1386">
        <v>648.62351315113222</v>
      </c>
      <c r="M114" s="1386">
        <v>96.22586171575999</v>
      </c>
      <c r="N114" s="1386">
        <v>329.46645422671617</v>
      </c>
      <c r="O114" s="1386">
        <v>860.69862746838317</v>
      </c>
      <c r="P114" s="1386">
        <v>426.52289660420001</v>
      </c>
      <c r="Q114" s="1386">
        <v>643.96924937587869</v>
      </c>
      <c r="R114" s="1386">
        <v>624.06410793999999</v>
      </c>
      <c r="S114" s="1386">
        <v>117.56094935212786</v>
      </c>
      <c r="T114" s="1386">
        <v>1018.4833920189734</v>
      </c>
      <c r="U114" s="1386">
        <v>580.61326620902105</v>
      </c>
      <c r="V114" s="1386">
        <v>443.20106502822506</v>
      </c>
      <c r="W114" s="1386">
        <v>526.79874914981406</v>
      </c>
      <c r="X114" s="1386">
        <v>1385.3825433594741</v>
      </c>
      <c r="Y114" s="1386">
        <v>891.67019992598637</v>
      </c>
      <c r="Z114" s="1386">
        <v>460.47777956904588</v>
      </c>
      <c r="AA114" s="1386">
        <v>532.30153982943341</v>
      </c>
      <c r="AB114" s="1386">
        <v>230.4268877025992</v>
      </c>
      <c r="AC114" s="1386">
        <v>168.64155665520838</v>
      </c>
      <c r="AD114" s="1386">
        <v>787.14453531535071</v>
      </c>
      <c r="AE114" s="1386">
        <v>276.24931492835776</v>
      </c>
      <c r="AF114" s="1386">
        <v>483.9480164025108</v>
      </c>
      <c r="AG114" s="1386">
        <v>160.03142404500304</v>
      </c>
      <c r="AH114" s="1386">
        <v>103.11650704157999</v>
      </c>
      <c r="AI114" s="1386">
        <v>196.032926848275</v>
      </c>
      <c r="AJ114" s="1386">
        <v>174.74640451400626</v>
      </c>
      <c r="AK114" s="1386">
        <v>1683.4837610301731</v>
      </c>
      <c r="AL114" s="1386">
        <v>626.25905226059092</v>
      </c>
      <c r="AM114" s="1386">
        <v>639.13626176399998</v>
      </c>
      <c r="AN114" s="1386">
        <v>86.983063306100007</v>
      </c>
    </row>
    <row r="115" spans="6:40" x14ac:dyDescent="0.35">
      <c r="F115" s="1385">
        <v>39965</v>
      </c>
      <c r="G115" s="1386">
        <v>804.96219465055435</v>
      </c>
      <c r="H115" s="1386">
        <v>296.5316195413194</v>
      </c>
      <c r="I115" s="1386">
        <v>56.776649614587498</v>
      </c>
      <c r="J115" s="1386">
        <v>59.157598864000001</v>
      </c>
      <c r="K115" s="1386">
        <v>37.492885598760004</v>
      </c>
      <c r="L115" s="1386">
        <v>580.8828534279254</v>
      </c>
      <c r="M115" s="1386">
        <v>67.091379064080016</v>
      </c>
      <c r="N115" s="1386">
        <v>353.73826194520956</v>
      </c>
      <c r="O115" s="1386">
        <v>1026.5175125827666</v>
      </c>
      <c r="P115" s="1386">
        <v>504.8282450744</v>
      </c>
      <c r="Q115" s="1386">
        <v>874.08568816777949</v>
      </c>
      <c r="R115" s="1386">
        <v>822.84978564564392</v>
      </c>
      <c r="S115" s="1386">
        <v>145.39370565558031</v>
      </c>
      <c r="T115" s="1386">
        <v>1198.5671703158694</v>
      </c>
      <c r="U115" s="1386">
        <v>610.94121151737886</v>
      </c>
      <c r="V115" s="1386">
        <v>608.18668814784996</v>
      </c>
      <c r="W115" s="1386">
        <v>874.50497465215051</v>
      </c>
      <c r="X115" s="1386">
        <v>1177.3682237570545</v>
      </c>
      <c r="Y115" s="1386">
        <v>817.50157931077206</v>
      </c>
      <c r="Z115" s="1386">
        <v>616.52551471979996</v>
      </c>
      <c r="AA115" s="1386">
        <v>547.06895931288898</v>
      </c>
      <c r="AB115" s="1386">
        <v>243.17336237611923</v>
      </c>
      <c r="AC115" s="1386">
        <v>175.83911248492498</v>
      </c>
      <c r="AD115" s="1386">
        <v>836.99544056120169</v>
      </c>
      <c r="AE115" s="1386">
        <v>337.97030867728131</v>
      </c>
      <c r="AF115" s="1386">
        <v>475.8065380845</v>
      </c>
      <c r="AG115" s="1386">
        <v>183.87824954819695</v>
      </c>
      <c r="AH115" s="1386">
        <v>117.27926341793999</v>
      </c>
      <c r="AI115" s="1386">
        <v>215.68149272636998</v>
      </c>
      <c r="AJ115" s="1386">
        <v>207.10308913833126</v>
      </c>
      <c r="AK115" s="1386">
        <v>2021.3658567783466</v>
      </c>
      <c r="AL115" s="1386">
        <v>647.66277295059092</v>
      </c>
      <c r="AM115" s="1386">
        <v>805.88533217626173</v>
      </c>
      <c r="AN115" s="1386">
        <v>106.14711121591999</v>
      </c>
    </row>
    <row r="116" spans="6:40" x14ac:dyDescent="0.35">
      <c r="F116" s="1385">
        <v>39995</v>
      </c>
      <c r="G116" s="1386">
        <v>626.47696665061949</v>
      </c>
      <c r="H116" s="1386">
        <v>377.85908273395972</v>
      </c>
      <c r="I116" s="1386">
        <v>96.309635145587507</v>
      </c>
      <c r="J116" s="1386">
        <v>103.55831193845256</v>
      </c>
      <c r="K116" s="1386">
        <v>83.688308343480017</v>
      </c>
      <c r="L116" s="1386">
        <v>585.22176525709165</v>
      </c>
      <c r="M116" s="1386">
        <v>111.48555993561</v>
      </c>
      <c r="N116" s="1386">
        <v>298.1967690673581</v>
      </c>
      <c r="O116" s="1386">
        <v>916.45194417560015</v>
      </c>
      <c r="P116" s="1386">
        <v>655.71282707469993</v>
      </c>
      <c r="Q116" s="1386">
        <v>870.45514770315083</v>
      </c>
      <c r="R116" s="1386">
        <v>806.56239821314387</v>
      </c>
      <c r="S116" s="1386">
        <v>160.79784342305575</v>
      </c>
      <c r="T116" s="1386">
        <v>1198.7156948210084</v>
      </c>
      <c r="U116" s="1386">
        <v>698.49949217411586</v>
      </c>
      <c r="V116" s="1386">
        <v>707.56197467822506</v>
      </c>
      <c r="W116" s="1386">
        <v>575.08518748076096</v>
      </c>
      <c r="X116" s="1386">
        <v>704.84575702810264</v>
      </c>
      <c r="Y116" s="1386">
        <v>410.98756142202723</v>
      </c>
      <c r="Z116" s="1386">
        <v>439.48469296973877</v>
      </c>
      <c r="AA116" s="1386">
        <v>413.252218782</v>
      </c>
      <c r="AB116" s="1386">
        <v>108.20127749176001</v>
      </c>
      <c r="AC116" s="1386">
        <v>77.170181773949992</v>
      </c>
      <c r="AD116" s="1386">
        <v>361.86273888340321</v>
      </c>
      <c r="AE116" s="1386">
        <v>222.13300086440319</v>
      </c>
      <c r="AF116" s="1386">
        <v>280.4994547379892</v>
      </c>
      <c r="AG116" s="1386">
        <v>138.20755064454002</v>
      </c>
      <c r="AH116" s="1386">
        <v>79.285567659439991</v>
      </c>
      <c r="AI116" s="1386">
        <v>125.31619896443999</v>
      </c>
      <c r="AJ116" s="1386">
        <v>118.76527860539375</v>
      </c>
      <c r="AK116" s="1386">
        <v>1137.6283047416252</v>
      </c>
      <c r="AL116" s="1386">
        <v>709.41309087907803</v>
      </c>
      <c r="AM116" s="1386">
        <v>757.30623543630008</v>
      </c>
      <c r="AN116" s="1386">
        <v>62.26421890068</v>
      </c>
    </row>
    <row r="117" spans="6:40" x14ac:dyDescent="0.35">
      <c r="F117" s="1385">
        <v>40026</v>
      </c>
      <c r="G117" s="1386">
        <v>905.86448689868496</v>
      </c>
      <c r="H117" s="1386">
        <v>407.75672492495971</v>
      </c>
      <c r="I117" s="1386">
        <v>91.654105928449994</v>
      </c>
      <c r="J117" s="1386">
        <v>98.487641104747439</v>
      </c>
      <c r="K117" s="1386">
        <v>76.458004925219996</v>
      </c>
      <c r="L117" s="1386">
        <v>637.22652148162035</v>
      </c>
      <c r="M117" s="1386">
        <v>105.20215478626</v>
      </c>
      <c r="N117" s="1386">
        <v>331.29472192471621</v>
      </c>
      <c r="O117" s="1386">
        <v>895.56016625040832</v>
      </c>
      <c r="P117" s="1386">
        <v>538.10947150289996</v>
      </c>
      <c r="Q117" s="1386">
        <v>737.42578386698506</v>
      </c>
      <c r="R117" s="1386">
        <v>692.88757793622142</v>
      </c>
      <c r="S117" s="1386">
        <v>133.8329056990197</v>
      </c>
      <c r="T117" s="1386">
        <v>1092.9537661113307</v>
      </c>
      <c r="U117" s="1386">
        <v>603.61246328783159</v>
      </c>
      <c r="V117" s="1386">
        <v>549.37093208483998</v>
      </c>
      <c r="W117" s="1386">
        <v>426.836669630637</v>
      </c>
      <c r="X117" s="1386">
        <v>1071.1234577104169</v>
      </c>
      <c r="Y117" s="1386">
        <v>537.92775636096258</v>
      </c>
      <c r="Z117" s="1386">
        <v>394.50892924703066</v>
      </c>
      <c r="AA117" s="1386">
        <v>445.45861179856661</v>
      </c>
      <c r="AB117" s="1386">
        <v>167.68480999516075</v>
      </c>
      <c r="AC117" s="1386">
        <v>129.21153677070836</v>
      </c>
      <c r="AD117" s="1386">
        <v>474.2302954309032</v>
      </c>
      <c r="AE117" s="1386">
        <v>269.12874511471875</v>
      </c>
      <c r="AF117" s="1386">
        <v>294.43952322899997</v>
      </c>
      <c r="AG117" s="1386">
        <v>146.42216423436304</v>
      </c>
      <c r="AH117" s="1386">
        <v>97.651881864399996</v>
      </c>
      <c r="AI117" s="1386">
        <v>189.30231211584001</v>
      </c>
      <c r="AJ117" s="1386">
        <v>222.02913298700003</v>
      </c>
      <c r="AK117" s="1386">
        <v>2171.5688955980936</v>
      </c>
      <c r="AL117" s="1386">
        <v>1038.1376597730259</v>
      </c>
      <c r="AM117" s="1386">
        <v>1093.3210630849617</v>
      </c>
      <c r="AN117" s="1386">
        <v>117.55969310688</v>
      </c>
    </row>
    <row r="118" spans="6:40" x14ac:dyDescent="0.35">
      <c r="F118" s="1385">
        <v>40057</v>
      </c>
      <c r="G118" s="1386">
        <v>517.91817770550006</v>
      </c>
      <c r="H118" s="1386">
        <v>161.74181115464032</v>
      </c>
      <c r="I118" s="1386">
        <v>27.439012983687501</v>
      </c>
      <c r="J118" s="1386">
        <v>29.741323558417523</v>
      </c>
      <c r="K118" s="1386">
        <v>18.321130833600002</v>
      </c>
      <c r="L118" s="1386">
        <v>284.28463503788481</v>
      </c>
      <c r="M118" s="1386">
        <v>32.34030160543</v>
      </c>
      <c r="N118" s="1386">
        <v>165.0168828467028</v>
      </c>
      <c r="O118" s="1386">
        <v>489.53248919403359</v>
      </c>
      <c r="P118" s="1386">
        <v>250.72826128580002</v>
      </c>
      <c r="Q118" s="1386">
        <v>447.01176054300743</v>
      </c>
      <c r="R118" s="1386">
        <v>476.00815580872148</v>
      </c>
      <c r="S118" s="1386">
        <v>93.788400270436057</v>
      </c>
      <c r="T118" s="1386">
        <v>777.68835008896531</v>
      </c>
      <c r="U118" s="1386">
        <v>356.51893297823159</v>
      </c>
      <c r="V118" s="1386">
        <v>289.765993067365</v>
      </c>
      <c r="W118" s="1386">
        <v>275.13680453107946</v>
      </c>
      <c r="X118" s="1386">
        <v>914.11335482080062</v>
      </c>
      <c r="Y118" s="1386">
        <v>457.3724334914898</v>
      </c>
      <c r="Z118" s="1386">
        <v>232.92652339572351</v>
      </c>
      <c r="AA118" s="1386">
        <v>332.72151581841121</v>
      </c>
      <c r="AB118" s="1386">
        <v>168.48347726352003</v>
      </c>
      <c r="AC118" s="1386">
        <v>128.77345047359162</v>
      </c>
      <c r="AD118" s="1386">
        <v>467.34072915899998</v>
      </c>
      <c r="AE118" s="1386">
        <v>304.61760823812028</v>
      </c>
      <c r="AF118" s="1386">
        <v>322.78818629699998</v>
      </c>
      <c r="AG118" s="1386">
        <v>180.20007122099696</v>
      </c>
      <c r="AH118" s="1386">
        <v>97.845892225720007</v>
      </c>
      <c r="AI118" s="1386">
        <v>164.94533413792499</v>
      </c>
      <c r="AJ118" s="1386">
        <v>149.26043848668749</v>
      </c>
      <c r="AK118" s="1386">
        <v>1472.6067337384004</v>
      </c>
      <c r="AL118" s="1386">
        <v>622.45347072190907</v>
      </c>
      <c r="AM118" s="1386">
        <v>639.39964209164987</v>
      </c>
      <c r="AN118" s="1386">
        <v>71.783120168140002</v>
      </c>
    </row>
    <row r="119" spans="6:40" x14ac:dyDescent="0.35">
      <c r="F119" s="1385">
        <v>40087</v>
      </c>
      <c r="G119" s="1386">
        <v>896.80997330243497</v>
      </c>
      <c r="H119" s="1386">
        <v>338.06429002455974</v>
      </c>
      <c r="I119" s="1386">
        <v>62.628571814899999</v>
      </c>
      <c r="J119" s="1386">
        <v>70.176520757635046</v>
      </c>
      <c r="K119" s="1386">
        <v>50.154095656980012</v>
      </c>
      <c r="L119" s="1386">
        <v>480.6621358564542</v>
      </c>
      <c r="M119" s="1386">
        <v>64.526723901080004</v>
      </c>
      <c r="N119" s="1386">
        <v>261.09554984507429</v>
      </c>
      <c r="O119" s="1386">
        <v>766.63869070883356</v>
      </c>
      <c r="P119" s="1386">
        <v>445.82310127539995</v>
      </c>
      <c r="Q119" s="1386">
        <v>783.11027330059915</v>
      </c>
      <c r="R119" s="1386">
        <v>799.06162768501895</v>
      </c>
      <c r="S119" s="1386">
        <v>158.16332841216393</v>
      </c>
      <c r="T119" s="1386">
        <v>1458.9159625894345</v>
      </c>
      <c r="U119" s="1386">
        <v>707.88396681696838</v>
      </c>
      <c r="V119" s="1386">
        <v>734.79872559570003</v>
      </c>
      <c r="W119" s="1386">
        <v>692.39685139031849</v>
      </c>
      <c r="X119" s="1386">
        <v>1348.9937372736977</v>
      </c>
      <c r="Y119" s="1386">
        <v>889.81609345595587</v>
      </c>
      <c r="Z119" s="1386">
        <v>642.19422992923057</v>
      </c>
      <c r="AA119" s="1386">
        <v>533.15289342002222</v>
      </c>
      <c r="AB119" s="1386">
        <v>186.69272679712</v>
      </c>
      <c r="AC119" s="1386">
        <v>138.13023174458337</v>
      </c>
      <c r="AD119" s="1386">
        <v>749.3576275525968</v>
      </c>
      <c r="AE119" s="1386">
        <v>428.23057465315776</v>
      </c>
      <c r="AF119" s="1386">
        <v>490.03949980802696</v>
      </c>
      <c r="AG119" s="1386">
        <v>245.48773652879697</v>
      </c>
      <c r="AH119" s="1386">
        <v>134.190499913</v>
      </c>
      <c r="AI119" s="1386">
        <v>218.15642729165998</v>
      </c>
      <c r="AJ119" s="1386">
        <v>221.85990346490627</v>
      </c>
      <c r="AK119" s="1386">
        <v>2301.9566852333437</v>
      </c>
      <c r="AL119" s="1386">
        <v>1234.0618707494739</v>
      </c>
      <c r="AM119" s="1386">
        <v>1104.3537138364502</v>
      </c>
      <c r="AN119" s="1386">
        <v>120.13509875484002</v>
      </c>
    </row>
    <row r="120" spans="6:40" x14ac:dyDescent="0.35">
      <c r="F120" s="1385">
        <v>40118</v>
      </c>
      <c r="G120" s="1386">
        <v>992.72407364696733</v>
      </c>
      <c r="H120" s="1386">
        <v>490.85155115235972</v>
      </c>
      <c r="I120" s="1386">
        <v>103.33194178596251</v>
      </c>
      <c r="J120" s="1386">
        <v>109.92913027765256</v>
      </c>
      <c r="K120" s="1386">
        <v>79.46790499074001</v>
      </c>
      <c r="L120" s="1386">
        <v>779.8271348418848</v>
      </c>
      <c r="M120" s="1386">
        <v>138.08103397592001</v>
      </c>
      <c r="N120" s="1386">
        <v>401.21023827101334</v>
      </c>
      <c r="O120" s="1386">
        <v>1130.7573670931833</v>
      </c>
      <c r="P120" s="1386">
        <v>716.60729813820001</v>
      </c>
      <c r="Q120" s="1386">
        <v>936.86418659247045</v>
      </c>
      <c r="R120" s="1386">
        <v>761.03743587747147</v>
      </c>
      <c r="S120" s="1386">
        <v>134.66973319299998</v>
      </c>
      <c r="T120" s="1386">
        <v>1140.9462148737125</v>
      </c>
      <c r="U120" s="1386">
        <v>604.74453835474742</v>
      </c>
      <c r="V120" s="1386">
        <v>595.60226693478489</v>
      </c>
      <c r="W120" s="1386">
        <v>530.156511366009</v>
      </c>
      <c r="X120" s="1386">
        <v>763.784318149559</v>
      </c>
      <c r="Y120" s="1386">
        <v>485.56820569724829</v>
      </c>
      <c r="Z120" s="1386">
        <v>479.59399875633881</v>
      </c>
      <c r="AA120" s="1386">
        <v>437.29688047762215</v>
      </c>
      <c r="AB120" s="1386">
        <v>134.94012285952002</v>
      </c>
      <c r="AC120" s="1386">
        <v>98.074363563516613</v>
      </c>
      <c r="AD120" s="1386">
        <v>520.50103494255234</v>
      </c>
      <c r="AE120" s="1386">
        <v>272.14788587855617</v>
      </c>
      <c r="AF120" s="1386">
        <v>399.69269718298921</v>
      </c>
      <c r="AG120" s="1386">
        <v>193.28827109436</v>
      </c>
      <c r="AH120" s="1386">
        <v>126.20374003866</v>
      </c>
      <c r="AI120" s="1386">
        <v>230.07836818543495</v>
      </c>
      <c r="AJ120" s="1386">
        <v>257.0257981559875</v>
      </c>
      <c r="AK120" s="1386">
        <v>1868.9774799157356</v>
      </c>
      <c r="AL120" s="1386">
        <v>1102.892476348552</v>
      </c>
      <c r="AM120" s="1386">
        <v>973.8633351973383</v>
      </c>
      <c r="AN120" s="1386">
        <v>90.921919002980005</v>
      </c>
    </row>
    <row r="121" spans="6:40" x14ac:dyDescent="0.35">
      <c r="F121" s="1385">
        <v>40148</v>
      </c>
      <c r="G121" s="1386">
        <v>339.94145118913048</v>
      </c>
      <c r="H121" s="1386">
        <v>180.06329247992093</v>
      </c>
      <c r="I121" s="1386">
        <v>40.417275996825005</v>
      </c>
      <c r="J121" s="1386">
        <v>43.035537716052559</v>
      </c>
      <c r="K121" s="1386">
        <v>31.276787637360002</v>
      </c>
      <c r="L121" s="1386">
        <v>293.26771935377616</v>
      </c>
      <c r="M121" s="1386">
        <v>49.395258439379994</v>
      </c>
      <c r="N121" s="1386">
        <v>150.98968176056761</v>
      </c>
      <c r="O121" s="1386">
        <v>461.37393236482518</v>
      </c>
      <c r="P121" s="1386">
        <v>316.18618435740001</v>
      </c>
      <c r="Q121" s="1386">
        <v>395.73014503240091</v>
      </c>
      <c r="R121" s="1386">
        <v>294.33640758623096</v>
      </c>
      <c r="S121" s="1386">
        <v>70.263813965836064</v>
      </c>
      <c r="T121" s="1386">
        <v>535.70448806530408</v>
      </c>
      <c r="U121" s="1386">
        <v>468.65548256496839</v>
      </c>
      <c r="V121" s="1386">
        <v>351.38818434128996</v>
      </c>
      <c r="W121" s="1386">
        <v>224.42501549620349</v>
      </c>
      <c r="X121" s="1386">
        <v>166.04800500675532</v>
      </c>
      <c r="Y121" s="1386">
        <v>81.997405679496595</v>
      </c>
      <c r="Z121" s="1386">
        <v>163.99971514644588</v>
      </c>
      <c r="AA121" s="1386">
        <v>165.37719061855552</v>
      </c>
      <c r="AB121" s="1386">
        <v>15.621619336720002</v>
      </c>
      <c r="AC121" s="1386">
        <v>9.3880999724999992</v>
      </c>
      <c r="AD121" s="1386">
        <v>93.113118506149206</v>
      </c>
      <c r="AE121" s="1386">
        <v>88.636709649164175</v>
      </c>
      <c r="AF121" s="1386">
        <v>94.681055493016203</v>
      </c>
      <c r="AG121" s="1386">
        <v>61.394911252436962</v>
      </c>
      <c r="AH121" s="1386">
        <v>31.462013594059997</v>
      </c>
      <c r="AI121" s="1386">
        <v>51.128526263429997</v>
      </c>
      <c r="AJ121" s="1386">
        <v>50.328859870681249</v>
      </c>
      <c r="AK121" s="1386">
        <v>614.76088472202821</v>
      </c>
      <c r="AL121" s="1386">
        <v>567.25580459302603</v>
      </c>
      <c r="AM121" s="1386">
        <v>485.35147342621167</v>
      </c>
      <c r="AN121" s="1386">
        <v>38.17660136976</v>
      </c>
    </row>
    <row r="122" spans="6:40" x14ac:dyDescent="0.35">
      <c r="F122" s="1385">
        <v>40179</v>
      </c>
      <c r="G122" s="1386">
        <v>379.17767677288049</v>
      </c>
      <c r="H122" s="1386">
        <v>310.72928815059998</v>
      </c>
      <c r="I122" s="1386">
        <v>79.6901760967</v>
      </c>
      <c r="J122" s="1386">
        <v>82.788124483147442</v>
      </c>
      <c r="K122" s="1386">
        <v>63.011603545560007</v>
      </c>
      <c r="L122" s="1386">
        <v>562.27474673430493</v>
      </c>
      <c r="M122" s="1386">
        <v>102.94525824281999</v>
      </c>
      <c r="N122" s="1386">
        <v>259.86622264493911</v>
      </c>
      <c r="O122" s="1386">
        <v>593.23955558556645</v>
      </c>
      <c r="P122" s="1386">
        <v>509.50796337569994</v>
      </c>
      <c r="Q122" s="1386">
        <v>767.43827913875748</v>
      </c>
      <c r="R122" s="1386">
        <v>863.93566339813447</v>
      </c>
      <c r="S122" s="1386">
        <v>147.47034703501967</v>
      </c>
      <c r="T122" s="1386">
        <v>1094.6178022161737</v>
      </c>
      <c r="U122" s="1386">
        <v>379.87582579753678</v>
      </c>
      <c r="V122" s="1386">
        <v>345.62781063484005</v>
      </c>
      <c r="W122" s="1386">
        <v>194.3274792946815</v>
      </c>
      <c r="X122" s="1386">
        <v>188.74621883477337</v>
      </c>
      <c r="Y122" s="1386">
        <v>98.979625164500007</v>
      </c>
      <c r="Z122" s="1386">
        <v>255.9234212923694</v>
      </c>
      <c r="AA122" s="1386">
        <v>257.50461515953327</v>
      </c>
      <c r="AB122" s="1386">
        <v>38.143585865119995</v>
      </c>
      <c r="AC122" s="1386">
        <v>8.0111661257333697</v>
      </c>
      <c r="AD122" s="1386">
        <v>130.2681686063508</v>
      </c>
      <c r="AE122" s="1386">
        <v>2.7912514727609601</v>
      </c>
      <c r="AF122" s="1386">
        <v>32.712295459521599</v>
      </c>
      <c r="AG122" s="1386">
        <v>3.3103604944799998</v>
      </c>
      <c r="AH122" s="1386">
        <v>11.317271076999999</v>
      </c>
      <c r="AI122" s="1386">
        <v>31.147956968040003</v>
      </c>
      <c r="AJ122" s="1386">
        <v>9.1045482886437519</v>
      </c>
      <c r="AK122" s="1386">
        <v>113.0264929613864</v>
      </c>
      <c r="AL122" s="1386">
        <v>18.370618888948002</v>
      </c>
      <c r="AM122" s="1386">
        <v>39.155875377300006</v>
      </c>
      <c r="AN122" s="1386">
        <v>12.296299515260003</v>
      </c>
    </row>
    <row r="123" spans="6:40" x14ac:dyDescent="0.35">
      <c r="F123" s="1385">
        <v>40210</v>
      </c>
      <c r="G123" s="1386">
        <v>515.88489613232616</v>
      </c>
      <c r="H123" s="1386">
        <v>320.86211456571937</v>
      </c>
      <c r="I123" s="1386">
        <v>75.164689595124997</v>
      </c>
      <c r="J123" s="1386">
        <v>81.715506204052573</v>
      </c>
      <c r="K123" s="1386">
        <v>63.927660087240007</v>
      </c>
      <c r="L123" s="1386">
        <v>462.78746445094237</v>
      </c>
      <c r="M123" s="1386">
        <v>81.786853148069994</v>
      </c>
      <c r="N123" s="1386">
        <v>222.4497186581352</v>
      </c>
      <c r="O123" s="1386">
        <v>649.90114918116637</v>
      </c>
      <c r="P123" s="1386">
        <v>519.15806571130008</v>
      </c>
      <c r="Q123" s="1386">
        <v>733.85572840811392</v>
      </c>
      <c r="R123" s="1386">
        <v>656.70008909250953</v>
      </c>
      <c r="S123" s="1386">
        <v>113.96560841190818</v>
      </c>
      <c r="T123" s="1386">
        <v>720.98880822595709</v>
      </c>
      <c r="U123" s="1386">
        <v>264.10464180143163</v>
      </c>
      <c r="V123" s="1386">
        <v>252.83999385435501</v>
      </c>
      <c r="W123" s="1386">
        <v>125.613221306832</v>
      </c>
      <c r="X123" s="1386">
        <v>174.13122877089731</v>
      </c>
      <c r="Y123" s="1386">
        <v>66.163014322248301</v>
      </c>
      <c r="Z123" s="1386">
        <v>179.8079503513388</v>
      </c>
      <c r="AA123" s="1386">
        <v>189.71558550890009</v>
      </c>
      <c r="AB123" s="1386">
        <v>25.652663633080756</v>
      </c>
      <c r="AC123" s="1386">
        <v>12.32969211308337</v>
      </c>
      <c r="AD123" s="1386">
        <v>133.36680551509681</v>
      </c>
      <c r="AE123" s="1386">
        <v>84.364384280682899</v>
      </c>
      <c r="AF123" s="1386">
        <v>99.103189216505385</v>
      </c>
      <c r="AG123" s="1386">
        <v>63.969636081476956</v>
      </c>
      <c r="AH123" s="1386">
        <v>40.386490214779997</v>
      </c>
      <c r="AI123" s="1386">
        <v>73.493483737574991</v>
      </c>
      <c r="AJ123" s="1386">
        <v>77.134816170331248</v>
      </c>
      <c r="AK123" s="1386">
        <v>666.21547832572139</v>
      </c>
      <c r="AL123" s="1386">
        <v>367.21118280447399</v>
      </c>
      <c r="AM123" s="1386">
        <v>399.07966682248826</v>
      </c>
      <c r="AN123" s="1386">
        <v>42.443695041379996</v>
      </c>
    </row>
    <row r="124" spans="6:40" x14ac:dyDescent="0.35">
      <c r="F124" s="1385">
        <v>40238</v>
      </c>
      <c r="G124" s="1386">
        <v>352.93552328768487</v>
      </c>
      <c r="H124" s="1386">
        <v>247.75279154415969</v>
      </c>
      <c r="I124" s="1386">
        <v>68.896630705012498</v>
      </c>
      <c r="J124" s="1386">
        <v>72.711833421564961</v>
      </c>
      <c r="K124" s="1386">
        <v>60.656029581240006</v>
      </c>
      <c r="L124" s="1386">
        <v>409.62158413373561</v>
      </c>
      <c r="M124" s="1386">
        <v>76.042025582950004</v>
      </c>
      <c r="N124" s="1386">
        <v>194.61598839701341</v>
      </c>
      <c r="O124" s="1386">
        <v>539.08375753957478</v>
      </c>
      <c r="P124" s="1386">
        <v>443.32337597160006</v>
      </c>
      <c r="Q124" s="1386">
        <v>605.93919914025741</v>
      </c>
      <c r="R124" s="1386">
        <v>564.18035629001895</v>
      </c>
      <c r="S124" s="1386">
        <v>97.290733860744254</v>
      </c>
      <c r="T124" s="1386">
        <v>686.39851186845306</v>
      </c>
      <c r="U124" s="1386">
        <v>235.53437043182097</v>
      </c>
      <c r="V124" s="1386">
        <v>182.65099366306501</v>
      </c>
      <c r="W124" s="1386">
        <v>66.662019266832004</v>
      </c>
      <c r="X124" s="1386">
        <v>71.793914961129914</v>
      </c>
      <c r="Y124" s="1386">
        <v>29.8733929712585</v>
      </c>
      <c r="Z124" s="1386">
        <v>93.100728196661194</v>
      </c>
      <c r="AA124" s="1386">
        <v>129.91204726237791</v>
      </c>
      <c r="AB124" s="1386">
        <v>28.527808296280757</v>
      </c>
      <c r="AC124" s="1386">
        <v>14.48895510675837</v>
      </c>
      <c r="AD124" s="1386">
        <v>145.8521136439476</v>
      </c>
      <c r="AE124" s="1386">
        <v>45.286781063518724</v>
      </c>
      <c r="AF124" s="1386">
        <v>79.774555306505405</v>
      </c>
      <c r="AG124" s="1386">
        <v>31.938863800263032</v>
      </c>
      <c r="AH124" s="1386">
        <v>20.371087938599999</v>
      </c>
      <c r="AI124" s="1386">
        <v>41.651337806099995</v>
      </c>
      <c r="AJ124" s="1386">
        <v>31.916687866881251</v>
      </c>
      <c r="AK124" s="1386">
        <v>508.08047179483833</v>
      </c>
      <c r="AL124" s="1386">
        <v>233.86717038144801</v>
      </c>
      <c r="AM124" s="1386">
        <v>345.81837020444993</v>
      </c>
      <c r="AN124" s="1386">
        <v>31.788585399820004</v>
      </c>
    </row>
    <row r="125" spans="6:40" x14ac:dyDescent="0.35">
      <c r="F125" s="1385">
        <v>40269</v>
      </c>
      <c r="G125" s="1386">
        <v>645.18962808286949</v>
      </c>
      <c r="H125" s="1386">
        <v>218.65042663544031</v>
      </c>
      <c r="I125" s="1386">
        <v>38.908780496300004</v>
      </c>
      <c r="J125" s="1386">
        <v>42.255431010417524</v>
      </c>
      <c r="K125" s="1386">
        <v>27.841575606060001</v>
      </c>
      <c r="L125" s="1386">
        <v>368.83050124218983</v>
      </c>
      <c r="M125" s="1386">
        <v>45.394396385099995</v>
      </c>
      <c r="N125" s="1386">
        <v>197.54743282398661</v>
      </c>
      <c r="O125" s="1386">
        <v>526.64893388238329</v>
      </c>
      <c r="P125" s="1386">
        <v>320.86590265870001</v>
      </c>
      <c r="Q125" s="1386">
        <v>535.1737997172205</v>
      </c>
      <c r="R125" s="1386">
        <v>527.6563185880965</v>
      </c>
      <c r="S125" s="1386">
        <v>84.552136283199999</v>
      </c>
      <c r="T125" s="1386">
        <v>547.02667334569594</v>
      </c>
      <c r="U125" s="1386">
        <v>223.58769318057898</v>
      </c>
      <c r="V125" s="1386">
        <v>189.82931846516001</v>
      </c>
      <c r="W125" s="1386">
        <v>312.6651397497435</v>
      </c>
      <c r="X125" s="1386">
        <v>890.84822186509973</v>
      </c>
      <c r="Y125" s="1386">
        <v>630.07912948572448</v>
      </c>
      <c r="Z125" s="1386">
        <v>291.48424910316936</v>
      </c>
      <c r="AA125" s="1386">
        <v>288.41925736804444</v>
      </c>
      <c r="AB125" s="1386">
        <v>154.61890674955924</v>
      </c>
      <c r="AC125" s="1386">
        <v>118.57170265267499</v>
      </c>
      <c r="AD125" s="1386">
        <v>518.8764437635524</v>
      </c>
      <c r="AE125" s="1386">
        <v>294.76277992411713</v>
      </c>
      <c r="AF125" s="1386">
        <v>365.48694261002157</v>
      </c>
      <c r="AG125" s="1386">
        <v>194.05457357160302</v>
      </c>
      <c r="AH125" s="1386">
        <v>107.12605450885999</v>
      </c>
      <c r="AI125" s="1386">
        <v>178.31601721625998</v>
      </c>
      <c r="AJ125" s="1386">
        <v>168.92490895398126</v>
      </c>
      <c r="AK125" s="1386">
        <v>1623.7678814130516</v>
      </c>
      <c r="AL125" s="1386">
        <v>772.0218925865131</v>
      </c>
      <c r="AM125" s="1386">
        <v>689.96866500044996</v>
      </c>
      <c r="AN125" s="1386">
        <v>81.302021435600011</v>
      </c>
    </row>
    <row r="126" spans="6:40" x14ac:dyDescent="0.35">
      <c r="F126" s="1385">
        <v>40299</v>
      </c>
      <c r="G126" s="1386">
        <v>821.41919565570663</v>
      </c>
      <c r="H126" s="1386">
        <v>388.13912926304027</v>
      </c>
      <c r="I126" s="1386">
        <v>81.588799743912503</v>
      </c>
      <c r="J126" s="1386">
        <v>89.516505001635039</v>
      </c>
      <c r="K126" s="1386">
        <v>66.708546017339998</v>
      </c>
      <c r="L126" s="1386">
        <v>582.25790289388476</v>
      </c>
      <c r="M126" s="1386">
        <v>102.86831858793001</v>
      </c>
      <c r="N126" s="1386">
        <v>281.71082216756758</v>
      </c>
      <c r="O126" s="1386">
        <v>717.80739106997476</v>
      </c>
      <c r="P126" s="1386">
        <v>435.09753572770001</v>
      </c>
      <c r="Q126" s="1386">
        <v>556.80582999059914</v>
      </c>
      <c r="R126" s="1386">
        <v>494.68344568500953</v>
      </c>
      <c r="S126" s="1386">
        <v>101.28899300523604</v>
      </c>
      <c r="T126" s="1386">
        <v>867.90856225146115</v>
      </c>
      <c r="U126" s="1386">
        <v>429.59831926343162</v>
      </c>
      <c r="V126" s="1386">
        <v>393.336198923925</v>
      </c>
      <c r="W126" s="1386">
        <v>600.98515246702652</v>
      </c>
      <c r="X126" s="1386">
        <v>2075.7327502586131</v>
      </c>
      <c r="Y126" s="1386">
        <v>1162.1496407060206</v>
      </c>
      <c r="Z126" s="1386">
        <v>502.97255530495408</v>
      </c>
      <c r="AA126" s="1386">
        <v>470.41350877346667</v>
      </c>
      <c r="AB126" s="1386">
        <v>205.66868157424</v>
      </c>
      <c r="AC126" s="1386">
        <v>170.70693864915836</v>
      </c>
      <c r="AD126" s="1386">
        <v>580.52058129600005</v>
      </c>
      <c r="AE126" s="1386">
        <v>456.05768252068287</v>
      </c>
      <c r="AF126" s="1386">
        <v>432.49287349802154</v>
      </c>
      <c r="AG126" s="1386">
        <v>223.84781802192302</v>
      </c>
      <c r="AH126" s="1386">
        <v>124.26363642546001</v>
      </c>
      <c r="AI126" s="1386">
        <v>202.672995194175</v>
      </c>
      <c r="AJ126" s="1386">
        <v>215.22610619883127</v>
      </c>
      <c r="AK126" s="1386">
        <v>1665.4041356477753</v>
      </c>
      <c r="AL126" s="1386">
        <v>888.94107891059093</v>
      </c>
      <c r="AM126" s="1386">
        <v>658.65572901991163</v>
      </c>
      <c r="AN126" s="1386">
        <v>83.246200209059992</v>
      </c>
    </row>
    <row r="127" spans="6:40" x14ac:dyDescent="0.35">
      <c r="F127" s="1385">
        <v>40330</v>
      </c>
      <c r="G127" s="1386">
        <v>935.12481158263051</v>
      </c>
      <c r="H127" s="1386">
        <v>312.58500387279997</v>
      </c>
      <c r="I127" s="1386">
        <v>53.603607354862504</v>
      </c>
      <c r="J127" s="1386">
        <v>57.857428605582484</v>
      </c>
      <c r="K127" s="1386">
        <v>34.810148583840004</v>
      </c>
      <c r="L127" s="1386">
        <v>552.19159045724746</v>
      </c>
      <c r="M127" s="1386">
        <v>70.758835947169999</v>
      </c>
      <c r="N127" s="1386">
        <v>346.01538494870283</v>
      </c>
      <c r="O127" s="1386">
        <v>1079.3266816108169</v>
      </c>
      <c r="P127" s="1386">
        <v>565.17045124519996</v>
      </c>
      <c r="Q127" s="1386">
        <v>952.29403499997045</v>
      </c>
      <c r="R127" s="1386">
        <v>917.23708172500005</v>
      </c>
      <c r="S127" s="1386">
        <v>163.5563227756918</v>
      </c>
      <c r="T127" s="1386">
        <v>1418.8873603494428</v>
      </c>
      <c r="U127" s="1386">
        <v>634.65563622205264</v>
      </c>
      <c r="V127" s="1386">
        <v>630.75586937392495</v>
      </c>
      <c r="W127" s="1386">
        <v>765.49511376987596</v>
      </c>
      <c r="X127" s="1386">
        <v>1510.7166708345408</v>
      </c>
      <c r="Y127" s="1386">
        <v>973.43206765000673</v>
      </c>
      <c r="Z127" s="1386">
        <v>654.91714982353881</v>
      </c>
      <c r="AA127" s="1386">
        <v>575.39996485554445</v>
      </c>
      <c r="AB127" s="1386">
        <v>237.83833977724075</v>
      </c>
      <c r="AC127" s="1386">
        <v>171.48930534846662</v>
      </c>
      <c r="AD127" s="1386">
        <v>873.51863299885076</v>
      </c>
      <c r="AE127" s="1386">
        <v>357.68004790379842</v>
      </c>
      <c r="AF127" s="1386">
        <v>495.25230351599458</v>
      </c>
      <c r="AG127" s="1386">
        <v>219.70986740382301</v>
      </c>
      <c r="AH127" s="1386">
        <v>149.74366387882</v>
      </c>
      <c r="AI127" s="1386">
        <v>283.19891495263494</v>
      </c>
      <c r="AJ127" s="1386">
        <v>300.24701809873125</v>
      </c>
      <c r="AK127" s="1386">
        <v>2444.6162608829086</v>
      </c>
      <c r="AL127" s="1386">
        <v>1219.954873021974</v>
      </c>
      <c r="AM127" s="1386">
        <v>1088.6386876199999</v>
      </c>
      <c r="AN127" s="1386">
        <v>115.26202728370001</v>
      </c>
    </row>
    <row r="128" spans="6:40" x14ac:dyDescent="0.35">
      <c r="F128" s="1385">
        <v>40360</v>
      </c>
      <c r="G128" s="1386">
        <v>898.27125107002178</v>
      </c>
      <c r="H128" s="1386">
        <v>240.4477666037194</v>
      </c>
      <c r="I128" s="1386">
        <v>38.778737780737501</v>
      </c>
      <c r="J128" s="1386">
        <v>43.393077142417525</v>
      </c>
      <c r="K128" s="1386">
        <v>27.612561470640003</v>
      </c>
      <c r="L128" s="1386">
        <v>434.34057194830501</v>
      </c>
      <c r="M128" s="1386">
        <v>38.598060203149998</v>
      </c>
      <c r="N128" s="1386">
        <v>268.50314207706089</v>
      </c>
      <c r="O128" s="1386">
        <v>830.47290911760012</v>
      </c>
      <c r="P128" s="1386">
        <v>413.87893721869995</v>
      </c>
      <c r="Q128" s="1386">
        <v>767.13585410997041</v>
      </c>
      <c r="R128" s="1386">
        <v>809.34839869501889</v>
      </c>
      <c r="S128" s="1386">
        <v>150.38378181483603</v>
      </c>
      <c r="T128" s="1386">
        <v>1396.5703053472532</v>
      </c>
      <c r="U128" s="1386">
        <v>621.39828181633675</v>
      </c>
      <c r="V128" s="1386">
        <v>636.69355011085997</v>
      </c>
      <c r="W128" s="1386">
        <v>788.31684348961937</v>
      </c>
      <c r="X128" s="1386">
        <v>2178.9048819233144</v>
      </c>
      <c r="Y128" s="1386">
        <v>1211.8307020555376</v>
      </c>
      <c r="Z128" s="1386">
        <v>678.80472240744598</v>
      </c>
      <c r="AA128" s="1386">
        <v>698.38328496608892</v>
      </c>
      <c r="AB128" s="1386">
        <v>331.60001782239999</v>
      </c>
      <c r="AC128" s="1386">
        <v>242.18169814139159</v>
      </c>
      <c r="AD128" s="1386">
        <v>953.8756781796493</v>
      </c>
      <c r="AE128" s="1386">
        <v>487.95780555032195</v>
      </c>
      <c r="AF128" s="1386">
        <v>629.35204614750535</v>
      </c>
      <c r="AG128" s="1386">
        <v>326.68352310173702</v>
      </c>
      <c r="AH128" s="1386">
        <v>195.85345975254</v>
      </c>
      <c r="AI128" s="1386">
        <v>345.01191482719497</v>
      </c>
      <c r="AJ128" s="1386">
        <v>336.08983087818751</v>
      </c>
      <c r="AK128" s="1386">
        <v>2719.7892721066391</v>
      </c>
      <c r="AL128" s="1386">
        <v>1207.078200075591</v>
      </c>
      <c r="AM128" s="1386">
        <v>1326.0614792850117</v>
      </c>
      <c r="AN128" s="1386">
        <v>124.65468317626001</v>
      </c>
    </row>
    <row r="129" spans="6:40" x14ac:dyDescent="0.35">
      <c r="F129" s="1385">
        <v>40391</v>
      </c>
      <c r="G129" s="1386">
        <v>1245.106929638185</v>
      </c>
      <c r="H129" s="1386">
        <v>409.67130807368062</v>
      </c>
      <c r="I129" s="1386">
        <v>62.966682875362501</v>
      </c>
      <c r="J129" s="1386">
        <v>70.371536057582489</v>
      </c>
      <c r="K129" s="1386">
        <v>39.259566071999998</v>
      </c>
      <c r="L129" s="1386">
        <v>668.33152986392543</v>
      </c>
      <c r="M129" s="1386">
        <v>74.272413520480015</v>
      </c>
      <c r="N129" s="1386">
        <v>415.23743935714862</v>
      </c>
      <c r="O129" s="1386">
        <v>1260.4932473307663</v>
      </c>
      <c r="P129" s="1386">
        <v>643.824598595</v>
      </c>
      <c r="Q129" s="1386">
        <v>1119.269065332636</v>
      </c>
      <c r="R129" s="1386">
        <v>1078.304599060644</v>
      </c>
      <c r="S129" s="1386">
        <v>197.68091720112787</v>
      </c>
      <c r="T129" s="1386">
        <v>1554.9607691582876</v>
      </c>
      <c r="U129" s="1386">
        <v>764.0415426541158</v>
      </c>
      <c r="V129" s="1386">
        <v>676.57365620215</v>
      </c>
      <c r="W129" s="1386">
        <v>893.06723439449547</v>
      </c>
      <c r="X129" s="1386">
        <v>1703.5192212616737</v>
      </c>
      <c r="Y129" s="1386">
        <v>1181.3097474687959</v>
      </c>
      <c r="Z129" s="1386">
        <v>744.20087800250815</v>
      </c>
      <c r="AA129" s="1386">
        <v>714.41314946299997</v>
      </c>
      <c r="AB129" s="1386">
        <v>343.00475831975996</v>
      </c>
      <c r="AC129" s="1386">
        <v>242.30686029022499</v>
      </c>
      <c r="AD129" s="1386">
        <v>1105.805062506</v>
      </c>
      <c r="AE129" s="1386">
        <v>427.03430042240001</v>
      </c>
      <c r="AF129" s="1386">
        <v>602.05769563051626</v>
      </c>
      <c r="AG129" s="1386">
        <v>239.44940910071998</v>
      </c>
      <c r="AH129" s="1386">
        <v>161.67530110000001</v>
      </c>
      <c r="AI129" s="1386">
        <v>309.15554575933498</v>
      </c>
      <c r="AJ129" s="1386">
        <v>273.74567493885002</v>
      </c>
      <c r="AK129" s="1386">
        <v>2948.1768263321478</v>
      </c>
      <c r="AL129" s="1386">
        <v>1507.245341087104</v>
      </c>
      <c r="AM129" s="1386">
        <v>1007.2541663761499</v>
      </c>
      <c r="AN129" s="1386">
        <v>141.74830693772</v>
      </c>
    </row>
    <row r="130" spans="6:40" x14ac:dyDescent="0.35">
      <c r="F130" s="1385">
        <v>40422</v>
      </c>
      <c r="G130" s="1386">
        <v>1098.1695586371522</v>
      </c>
      <c r="H130" s="1386">
        <v>316.03137725487909</v>
      </c>
      <c r="I130" s="1386">
        <v>48.297864559912497</v>
      </c>
      <c r="J130" s="1386">
        <v>53.209325051147445</v>
      </c>
      <c r="K130" s="1386">
        <v>29.477390859060002</v>
      </c>
      <c r="L130" s="1386">
        <v>570.6774309458508</v>
      </c>
      <c r="M130" s="1386">
        <v>69.322629055890005</v>
      </c>
      <c r="N130" s="1386">
        <v>353.64374050522292</v>
      </c>
      <c r="O130" s="1386">
        <v>1148.0786189264254</v>
      </c>
      <c r="P130" s="1386">
        <v>574.64615414100001</v>
      </c>
      <c r="Q130" s="1386">
        <v>1049.5928074758565</v>
      </c>
      <c r="R130" s="1386">
        <v>1030.1465662387784</v>
      </c>
      <c r="S130" s="1386">
        <v>157.72941912245574</v>
      </c>
      <c r="T130" s="1386">
        <v>1592.7602557161124</v>
      </c>
      <c r="U130" s="1386">
        <v>557.28619502268418</v>
      </c>
      <c r="V130" s="1386">
        <v>693.94368341085999</v>
      </c>
      <c r="W130" s="1386">
        <v>992.96716952152201</v>
      </c>
      <c r="X130" s="1386">
        <v>2977.7957091109456</v>
      </c>
      <c r="Y130" s="1386">
        <v>1652.5446968697654</v>
      </c>
      <c r="Z130" s="1386">
        <v>1217.1154368513849</v>
      </c>
      <c r="AA130" s="1386">
        <v>989.73852378391109</v>
      </c>
      <c r="AB130" s="1386">
        <v>418.17383420955923</v>
      </c>
      <c r="AC130" s="1386">
        <v>313.59382023060834</v>
      </c>
      <c r="AD130" s="1386">
        <v>1403.3157952797985</v>
      </c>
      <c r="AE130" s="1386">
        <v>682.2352020610017</v>
      </c>
      <c r="AF130" s="1386">
        <v>853.03704322800002</v>
      </c>
      <c r="AG130" s="1386">
        <v>372.35426798262307</v>
      </c>
      <c r="AH130" s="1386">
        <v>227.73582912946</v>
      </c>
      <c r="AI130" s="1386">
        <v>381.41156221426502</v>
      </c>
      <c r="AJ130" s="1386">
        <v>380.29258204907501</v>
      </c>
      <c r="AK130" s="1386">
        <v>3254.6295117555201</v>
      </c>
      <c r="AL130" s="1386">
        <v>1417.3384285909219</v>
      </c>
      <c r="AM130" s="1386">
        <v>1216.4074695400618</v>
      </c>
      <c r="AN130" s="1386">
        <v>155.13031667711999</v>
      </c>
    </row>
    <row r="131" spans="6:40" x14ac:dyDescent="0.35">
      <c r="F131" s="1385">
        <v>40452</v>
      </c>
      <c r="G131" s="1386">
        <v>990.75429439581501</v>
      </c>
      <c r="H131" s="1386">
        <v>271.99493388111938</v>
      </c>
      <c r="I131" s="1386">
        <v>37.556336254450002</v>
      </c>
      <c r="J131" s="1386">
        <v>43.588092442364967</v>
      </c>
      <c r="K131" s="1386">
        <v>26.074895132820004</v>
      </c>
      <c r="L131" s="1386">
        <v>422.91297324204061</v>
      </c>
      <c r="M131" s="1386">
        <v>45.830387762809998</v>
      </c>
      <c r="N131" s="1386">
        <v>246.65854255443242</v>
      </c>
      <c r="O131" s="1386">
        <v>692.56197308761682</v>
      </c>
      <c r="P131" s="1386">
        <v>337.6663820261</v>
      </c>
      <c r="Q131" s="1386">
        <v>615.4997389448564</v>
      </c>
      <c r="R131" s="1386">
        <v>626.78890213436546</v>
      </c>
      <c r="S131" s="1386">
        <v>124.28669676381969</v>
      </c>
      <c r="T131" s="1386">
        <v>1136.0726765422776</v>
      </c>
      <c r="U131" s="1386">
        <v>572.95664387194734</v>
      </c>
      <c r="V131" s="1386">
        <v>576.9915956609151</v>
      </c>
      <c r="W131" s="1386">
        <v>539.73313413740698</v>
      </c>
      <c r="X131" s="1386">
        <v>981.76135823838661</v>
      </c>
      <c r="Y131" s="1386">
        <v>532.71807283577891</v>
      </c>
      <c r="Z131" s="1386">
        <v>490.85396273443058</v>
      </c>
      <c r="AA131" s="1386">
        <v>491.4342716355111</v>
      </c>
      <c r="AB131" s="1386">
        <v>183.81758213392001</v>
      </c>
      <c r="AC131" s="1386">
        <v>136.87849759904998</v>
      </c>
      <c r="AD131" s="1386">
        <v>634.6134024162983</v>
      </c>
      <c r="AE131" s="1386">
        <v>417.15097562219842</v>
      </c>
      <c r="AF131" s="1386">
        <v>557.27969373901624</v>
      </c>
      <c r="AG131" s="1386">
        <v>351.66451489212307</v>
      </c>
      <c r="AH131" s="1386">
        <v>204.48692083128</v>
      </c>
      <c r="AI131" s="1386">
        <v>339.63949589278496</v>
      </c>
      <c r="AJ131" s="1386">
        <v>385.60638904281876</v>
      </c>
      <c r="AK131" s="1386">
        <v>3142.8004019301197</v>
      </c>
      <c r="AL131" s="1386">
        <v>2536.9703657325649</v>
      </c>
      <c r="AM131" s="1386">
        <v>1444.4948332849617</v>
      </c>
      <c r="AN131" s="1386">
        <v>148.59080625730002</v>
      </c>
    </row>
    <row r="132" spans="6:40" x14ac:dyDescent="0.35">
      <c r="F132" s="1385">
        <v>40483</v>
      </c>
      <c r="G132" s="1386">
        <v>1478.30025314775</v>
      </c>
      <c r="H132" s="1386">
        <v>521.89798447071939</v>
      </c>
      <c r="I132" s="1386">
        <v>105.646702122975</v>
      </c>
      <c r="J132" s="1386">
        <v>117.56760494881752</v>
      </c>
      <c r="K132" s="1386">
        <v>88.661186712599999</v>
      </c>
      <c r="L132" s="1386">
        <v>815.27105505335612</v>
      </c>
      <c r="M132" s="1386">
        <v>129.05344780216001</v>
      </c>
      <c r="N132" s="1386">
        <v>418.01137852193909</v>
      </c>
      <c r="O132" s="1386">
        <v>1147.0448972163999</v>
      </c>
      <c r="P132" s="1386">
        <v>680.59381381950004</v>
      </c>
      <c r="Q132" s="1386">
        <v>1005.7234854089008</v>
      </c>
      <c r="R132" s="1386">
        <v>954.15921746500953</v>
      </c>
      <c r="S132" s="1386">
        <v>170.46801669999999</v>
      </c>
      <c r="T132" s="1386">
        <v>1483.1351297414694</v>
      </c>
      <c r="U132" s="1386">
        <v>656.22486961451591</v>
      </c>
      <c r="V132" s="1386">
        <v>647.62361085429995</v>
      </c>
      <c r="W132" s="1386">
        <v>646.03811736607952</v>
      </c>
      <c r="X132" s="1386">
        <v>1327.696839865145</v>
      </c>
      <c r="Y132" s="1386">
        <v>674.46226445779257</v>
      </c>
      <c r="Z132" s="1386">
        <v>522.88413789101537</v>
      </c>
      <c r="AA132" s="1386">
        <v>582.82770081404442</v>
      </c>
      <c r="AB132" s="1386">
        <v>222.34452062079998</v>
      </c>
      <c r="AC132" s="1386">
        <v>181.19032946925</v>
      </c>
      <c r="AD132" s="1386">
        <v>942.02222771335073</v>
      </c>
      <c r="AE132" s="1386">
        <v>720.3444203384845</v>
      </c>
      <c r="AF132" s="1386">
        <v>866.39132525397838</v>
      </c>
      <c r="AG132" s="1386">
        <v>543.696044406537</v>
      </c>
      <c r="AH132" s="1386">
        <v>308.9615004021</v>
      </c>
      <c r="AI132" s="1386">
        <v>506.54666840563493</v>
      </c>
      <c r="AJ132" s="1386">
        <v>626.62307440873758</v>
      </c>
      <c r="AK132" s="1386">
        <v>4023.0656946320678</v>
      </c>
      <c r="AL132" s="1386">
        <v>1733.4725506578959</v>
      </c>
      <c r="AM132" s="1386">
        <v>1473.5836101919383</v>
      </c>
      <c r="AN132" s="1386">
        <v>169.72428201556002</v>
      </c>
    </row>
    <row r="133" spans="6:40" x14ac:dyDescent="0.35">
      <c r="F133" s="1385">
        <v>40513</v>
      </c>
      <c r="G133" s="1386">
        <v>788.79107482134782</v>
      </c>
      <c r="H133" s="1386">
        <v>602.60687575595966</v>
      </c>
      <c r="I133" s="1386">
        <v>148.97693494839999</v>
      </c>
      <c r="J133" s="1386">
        <v>153.09465544074743</v>
      </c>
      <c r="K133" s="1386">
        <v>111.85704700014</v>
      </c>
      <c r="L133" s="1386">
        <v>1110.5554380509425</v>
      </c>
      <c r="M133" s="1386">
        <v>230.51120605043999</v>
      </c>
      <c r="N133" s="1386">
        <v>597.46526865928377</v>
      </c>
      <c r="O133" s="1386">
        <v>1514.3899016539915</v>
      </c>
      <c r="P133" s="1386">
        <v>1086.9154419802001</v>
      </c>
      <c r="Q133" s="1386">
        <v>1215.6603569908491</v>
      </c>
      <c r="R133" s="1386">
        <v>1061.374288440019</v>
      </c>
      <c r="S133" s="1386">
        <v>163.89725880909182</v>
      </c>
      <c r="T133" s="1386">
        <v>1020.8607201800082</v>
      </c>
      <c r="U133" s="1386">
        <v>315.25726280879996</v>
      </c>
      <c r="V133" s="1386">
        <v>269.41239200000001</v>
      </c>
      <c r="W133" s="1386">
        <v>145.6991239919025</v>
      </c>
      <c r="X133" s="1386">
        <v>215.59076476948638</v>
      </c>
      <c r="Y133" s="1386">
        <v>83.675026444996604</v>
      </c>
      <c r="Z133" s="1386">
        <v>183.33860300555412</v>
      </c>
      <c r="AA133" s="1386">
        <v>198.78741705937787</v>
      </c>
      <c r="AB133" s="1386">
        <v>45.107809187400761</v>
      </c>
      <c r="AC133" s="1386">
        <v>15.490364954624997</v>
      </c>
      <c r="AD133" s="1386">
        <v>247.3890623314476</v>
      </c>
      <c r="AE133" s="1386">
        <v>84.165074074315541</v>
      </c>
      <c r="AF133" s="1386">
        <v>159.51985994702702</v>
      </c>
      <c r="AG133" s="1386">
        <v>90.912292328216964</v>
      </c>
      <c r="AH133" s="1386">
        <v>69.58504959343999</v>
      </c>
      <c r="AI133" s="1386">
        <v>144.87421845599999</v>
      </c>
      <c r="AJ133" s="1386">
        <v>118.90066222306875</v>
      </c>
      <c r="AK133" s="1386">
        <v>636.88136202257385</v>
      </c>
      <c r="AL133" s="1386">
        <v>483.07166327151299</v>
      </c>
      <c r="AM133" s="1386">
        <v>365.95239155821167</v>
      </c>
      <c r="AN133" s="1386">
        <v>41.357984817240002</v>
      </c>
    </row>
    <row r="134" spans="6:40" x14ac:dyDescent="0.35">
      <c r="F134" s="1385">
        <v>40544</v>
      </c>
      <c r="G134" s="1386">
        <v>523.76401313693486</v>
      </c>
      <c r="H134" s="1386">
        <v>399.27342359624032</v>
      </c>
      <c r="I134" s="1386">
        <v>105.90678755410001</v>
      </c>
      <c r="J134" s="1386">
        <v>110.8067332568</v>
      </c>
      <c r="K134" s="1386">
        <v>86.82907362924</v>
      </c>
      <c r="L134" s="1386">
        <v>691.06446107143711</v>
      </c>
      <c r="M134" s="1386">
        <v>137.72198225310001</v>
      </c>
      <c r="N134" s="1386">
        <v>359.41219933256758</v>
      </c>
      <c r="O134" s="1386">
        <v>1023.3540478895833</v>
      </c>
      <c r="P134" s="1386">
        <v>777.73430178809997</v>
      </c>
      <c r="Q134" s="1386">
        <v>854.51097101540086</v>
      </c>
      <c r="R134" s="1386">
        <v>696.13271129750956</v>
      </c>
      <c r="S134" s="1386">
        <v>122.86093636574424</v>
      </c>
      <c r="T134" s="1386">
        <v>830.19800318095713</v>
      </c>
      <c r="U134" s="1386">
        <v>317.99806750474738</v>
      </c>
      <c r="V134" s="1386">
        <v>268.34888658258001</v>
      </c>
      <c r="W134" s="1386">
        <v>150.48718974759299</v>
      </c>
      <c r="X134" s="1386">
        <v>213.59224867545919</v>
      </c>
      <c r="Y134" s="1386">
        <v>65.662747809976196</v>
      </c>
      <c r="Z134" s="1386">
        <v>175.38682975886121</v>
      </c>
      <c r="AA134" s="1386">
        <v>220.39537621137788</v>
      </c>
      <c r="AB134" s="1386">
        <v>31.402952959480757</v>
      </c>
      <c r="AC134" s="1386">
        <v>17.430584799741627</v>
      </c>
      <c r="AD134" s="1386">
        <v>138.0300320352984</v>
      </c>
      <c r="AE134" s="1386">
        <v>129.36636567923904</v>
      </c>
      <c r="AF134" s="1386">
        <v>121.4189990685162</v>
      </c>
      <c r="AG134" s="1386">
        <v>108.69016956876</v>
      </c>
      <c r="AH134" s="1386">
        <v>51.218735388480006</v>
      </c>
      <c r="AI134" s="1386">
        <v>70.233813822314985</v>
      </c>
      <c r="AJ134" s="1386">
        <v>57.064194850012505</v>
      </c>
      <c r="AK134" s="1386">
        <v>398.22676591790633</v>
      </c>
      <c r="AL134" s="1386">
        <v>287.86292030394799</v>
      </c>
      <c r="AM134" s="1386">
        <v>171.95803094563831</v>
      </c>
      <c r="AN134" s="1386">
        <v>27.395246353300003</v>
      </c>
    </row>
    <row r="135" spans="6:40" x14ac:dyDescent="0.35">
      <c r="F135" s="1385">
        <v>40575</v>
      </c>
      <c r="G135" s="1386">
        <v>302.92901414461949</v>
      </c>
      <c r="H135" s="1386">
        <v>221.38987542267907</v>
      </c>
      <c r="I135" s="1386">
        <v>60.287802934775002</v>
      </c>
      <c r="J135" s="1386">
        <v>64.423284997652559</v>
      </c>
      <c r="K135" s="1386">
        <v>53.229428332620003</v>
      </c>
      <c r="L135" s="1386">
        <v>348.96977322962044</v>
      </c>
      <c r="M135" s="1386">
        <v>84.890085895300004</v>
      </c>
      <c r="N135" s="1386">
        <v>178.319175790581</v>
      </c>
      <c r="O135" s="1386">
        <v>523.23486144439164</v>
      </c>
      <c r="P135" s="1386">
        <v>446.02656728849996</v>
      </c>
      <c r="Q135" s="1386">
        <v>543.31211896127218</v>
      </c>
      <c r="R135" s="1386">
        <v>437.70827853810596</v>
      </c>
      <c r="S135" s="1386">
        <v>92.858565426544232</v>
      </c>
      <c r="T135" s="1386">
        <v>624.14178211359183</v>
      </c>
      <c r="U135" s="1386">
        <v>408.77380741954744</v>
      </c>
      <c r="V135" s="1386">
        <v>299.42594276527001</v>
      </c>
      <c r="W135" s="1386">
        <v>191.49806722677002</v>
      </c>
      <c r="X135" s="1386">
        <v>146.21298511142601</v>
      </c>
      <c r="Y135" s="1386">
        <v>63.690872362207507</v>
      </c>
      <c r="Z135" s="1386">
        <v>158.46525119489178</v>
      </c>
      <c r="AA135" s="1386">
        <v>184.16679664841121</v>
      </c>
      <c r="AB135" s="1386">
        <v>25.8763019688</v>
      </c>
      <c r="AC135" s="1386">
        <v>13.018177812666629</v>
      </c>
      <c r="AD135" s="1386">
        <v>108.87771808285081</v>
      </c>
      <c r="AE135" s="1386">
        <v>36.115455425723518</v>
      </c>
      <c r="AF135" s="1386">
        <v>63.374467148989204</v>
      </c>
      <c r="AG135" s="1386">
        <v>17.16481686785697</v>
      </c>
      <c r="AH135" s="1386">
        <v>14.518442038779998</v>
      </c>
      <c r="AI135" s="1386">
        <v>33.381434502569995</v>
      </c>
      <c r="AJ135" s="1386">
        <v>19.79985408496875</v>
      </c>
      <c r="AK135" s="1386">
        <v>365.74970858227863</v>
      </c>
      <c r="AL135" s="1386">
        <v>110.824379567961</v>
      </c>
      <c r="AM135" s="1386">
        <v>240.20285881680002</v>
      </c>
      <c r="AN135" s="1386">
        <v>24.794591630359999</v>
      </c>
    </row>
    <row r="136" spans="6:40" x14ac:dyDescent="0.35">
      <c r="F136" s="1385">
        <v>40603</v>
      </c>
      <c r="G136" s="1386">
        <v>197.00714101242392</v>
      </c>
      <c r="H136" s="1386">
        <v>70.517197443600011</v>
      </c>
      <c r="I136" s="1386">
        <v>12.510109237112502</v>
      </c>
      <c r="J136" s="1386">
        <v>13.586748484017521</v>
      </c>
      <c r="K136" s="1386">
        <v>9.1605654168000008</v>
      </c>
      <c r="L136" s="1386">
        <v>105.23168867324739</v>
      </c>
      <c r="M136" s="1386">
        <v>14.285129257910002</v>
      </c>
      <c r="N136" s="1386">
        <v>65.344847101297191</v>
      </c>
      <c r="O136" s="1386">
        <v>219.63020322319161</v>
      </c>
      <c r="P136" s="1386">
        <v>118.4462861975</v>
      </c>
      <c r="Q136" s="1386">
        <v>171.75540310062127</v>
      </c>
      <c r="R136" s="1386">
        <v>129.04394195059649</v>
      </c>
      <c r="S136" s="1386">
        <v>22.191833256436063</v>
      </c>
      <c r="T136" s="1386">
        <v>164.36358272253062</v>
      </c>
      <c r="U136" s="1386">
        <v>93.129354947536783</v>
      </c>
      <c r="V136" s="1386">
        <v>97.986970797849992</v>
      </c>
      <c r="W136" s="1386">
        <v>58.702378841389503</v>
      </c>
      <c r="X136" s="1386">
        <v>66.782905015773395</v>
      </c>
      <c r="Y136" s="1386">
        <v>21.838596076972802</v>
      </c>
      <c r="Z136" s="1386">
        <v>44.307964456261203</v>
      </c>
      <c r="AA136" s="1386">
        <v>55.781351700122102</v>
      </c>
      <c r="AB136" s="1386">
        <v>16.388324580240003</v>
      </c>
      <c r="AC136" s="1386">
        <v>11.98548681569163</v>
      </c>
      <c r="AD136" s="1386">
        <v>57.281785298596802</v>
      </c>
      <c r="AE136" s="1386">
        <v>50.157202248123518</v>
      </c>
      <c r="AF136" s="1386">
        <v>68.323757147983798</v>
      </c>
      <c r="AG136" s="1386">
        <v>37.364176832883025</v>
      </c>
      <c r="AH136" s="1386">
        <v>25.35068721248</v>
      </c>
      <c r="AI136" s="1386">
        <v>48.321588280844992</v>
      </c>
      <c r="AJ136" s="1386">
        <v>64.104142969112502</v>
      </c>
      <c r="AK136" s="1386">
        <v>543.67062411097186</v>
      </c>
      <c r="AL136" s="1386">
        <v>297.82070948605201</v>
      </c>
      <c r="AM136" s="1386">
        <v>349.88619157156165</v>
      </c>
      <c r="AN136" s="1386">
        <v>29.314176051779999</v>
      </c>
    </row>
    <row r="137" spans="6:40" x14ac:dyDescent="0.35">
      <c r="F137" s="1385">
        <v>40634</v>
      </c>
      <c r="G137" s="1386">
        <v>462.63807839028271</v>
      </c>
      <c r="H137" s="1386">
        <v>158.00089444932092</v>
      </c>
      <c r="I137" s="1386">
        <v>30.013858751825001</v>
      </c>
      <c r="J137" s="1386">
        <v>35.039500865599997</v>
      </c>
      <c r="K137" s="1386">
        <v>28.037873436420004</v>
      </c>
      <c r="L137" s="1386">
        <v>179.35836896418979</v>
      </c>
      <c r="M137" s="1386">
        <v>25.056680942510003</v>
      </c>
      <c r="N137" s="1386">
        <v>82.681852614506695</v>
      </c>
      <c r="O137" s="1386">
        <v>224.9236927980084</v>
      </c>
      <c r="P137" s="1386">
        <v>141.7867445574</v>
      </c>
      <c r="Q137" s="1386">
        <v>206.79021116337873</v>
      </c>
      <c r="R137" s="1386">
        <v>170.06844196939397</v>
      </c>
      <c r="S137" s="1386">
        <v>24.671358746544239</v>
      </c>
      <c r="T137" s="1386">
        <v>158.47970332462648</v>
      </c>
      <c r="U137" s="1386">
        <v>74.509349971547408</v>
      </c>
      <c r="V137" s="1386">
        <v>63.246916380430001</v>
      </c>
      <c r="W137" s="1386">
        <v>36.626873087469001</v>
      </c>
      <c r="X137" s="1386">
        <v>270.94991291193054</v>
      </c>
      <c r="Y137" s="1386">
        <v>69.282717897772088</v>
      </c>
      <c r="Z137" s="1386">
        <v>37.405649127984702</v>
      </c>
      <c r="AA137" s="1386">
        <v>80.325292301900106</v>
      </c>
      <c r="AB137" s="1386">
        <v>40.731216062000001</v>
      </c>
      <c r="AC137" s="1386">
        <v>36.989113891649993</v>
      </c>
      <c r="AD137" s="1386">
        <v>188.78356014020159</v>
      </c>
      <c r="AE137" s="1386">
        <v>104.90010861440001</v>
      </c>
      <c r="AF137" s="1386">
        <v>122.38543076401621</v>
      </c>
      <c r="AG137" s="1386">
        <v>75.37198889579696</v>
      </c>
      <c r="AH137" s="1386">
        <v>45.333754428439995</v>
      </c>
      <c r="AI137" s="1386">
        <v>83.544132642960008</v>
      </c>
      <c r="AJ137" s="1386">
        <v>110.8114910669875</v>
      </c>
      <c r="AK137" s="1386">
        <v>1275.9480620880115</v>
      </c>
      <c r="AL137" s="1386">
        <v>520.098932589539</v>
      </c>
      <c r="AM137" s="1386">
        <v>548.12378484946169</v>
      </c>
      <c r="AN137" s="1386">
        <v>71.682123868220003</v>
      </c>
    </row>
    <row r="138" spans="6:40" x14ac:dyDescent="0.35">
      <c r="F138" s="1385">
        <v>40664</v>
      </c>
      <c r="G138" s="1386">
        <v>921.43173103444565</v>
      </c>
      <c r="H138" s="1386">
        <v>341.77572146895972</v>
      </c>
      <c r="I138" s="1386">
        <v>72.901946344337503</v>
      </c>
      <c r="J138" s="1386">
        <v>80.610351245582493</v>
      </c>
      <c r="K138" s="1386">
        <v>61.048625241959996</v>
      </c>
      <c r="L138" s="1386">
        <v>541.83345667539663</v>
      </c>
      <c r="M138" s="1386">
        <v>87.839439332750004</v>
      </c>
      <c r="N138" s="1386">
        <v>293.53148696898666</v>
      </c>
      <c r="O138" s="1386">
        <v>903.51590502879162</v>
      </c>
      <c r="P138" s="1386">
        <v>514.04234881050002</v>
      </c>
      <c r="Q138" s="1386">
        <v>695.37183489799997</v>
      </c>
      <c r="R138" s="1386">
        <v>616.59402627872146</v>
      </c>
      <c r="S138" s="1386">
        <v>114.74048782861969</v>
      </c>
      <c r="T138" s="1386">
        <v>950.46166487557366</v>
      </c>
      <c r="U138" s="1386">
        <v>443.21320555451581</v>
      </c>
      <c r="V138" s="1386">
        <v>440.040184139085</v>
      </c>
      <c r="W138" s="1386">
        <v>508.04981060100897</v>
      </c>
      <c r="X138" s="1386">
        <v>1086.5143867880727</v>
      </c>
      <c r="Y138" s="1386">
        <v>780.68216532203735</v>
      </c>
      <c r="Z138" s="1386">
        <v>530.35894119724594</v>
      </c>
      <c r="AA138" s="1386">
        <v>420.65064894590006</v>
      </c>
      <c r="AB138" s="1386">
        <v>163.02070240344</v>
      </c>
      <c r="AC138" s="1386">
        <v>118.22745980288336</v>
      </c>
      <c r="AD138" s="1386">
        <v>518.63578765690318</v>
      </c>
      <c r="AE138" s="1386">
        <v>267.81856753767812</v>
      </c>
      <c r="AF138" s="1386">
        <v>331.33968936902153</v>
      </c>
      <c r="AG138" s="1386">
        <v>157.51798686234</v>
      </c>
      <c r="AH138" s="1386">
        <v>102.34046559630001</v>
      </c>
      <c r="AI138" s="1386">
        <v>201.526074298065</v>
      </c>
      <c r="AJ138" s="1386">
        <v>208.49077121950003</v>
      </c>
      <c r="AK138" s="1386">
        <v>2361.8223009756257</v>
      </c>
      <c r="AL138" s="1386">
        <v>945.34046666657798</v>
      </c>
      <c r="AM138" s="1386">
        <v>1104.2952434037118</v>
      </c>
      <c r="AN138" s="1386">
        <v>119.60486818026001</v>
      </c>
    </row>
    <row r="139" spans="6:40" x14ac:dyDescent="0.35">
      <c r="F139" s="1385">
        <v>40695</v>
      </c>
      <c r="G139" s="1386">
        <v>840.64011711782609</v>
      </c>
      <c r="H139" s="1386">
        <v>265.63240633692095</v>
      </c>
      <c r="I139" s="1386">
        <v>45.072805213962504</v>
      </c>
      <c r="J139" s="1386">
        <v>50.088943734452563</v>
      </c>
      <c r="K139" s="1386">
        <v>33.043468110600003</v>
      </c>
      <c r="L139" s="1386">
        <v>430.85736161226441</v>
      </c>
      <c r="M139" s="1386">
        <v>48.318103270920005</v>
      </c>
      <c r="N139" s="1386">
        <v>247.79334831458101</v>
      </c>
      <c r="O139" s="1386">
        <v>686.67339583080832</v>
      </c>
      <c r="P139" s="1386">
        <v>358.73964766859996</v>
      </c>
      <c r="Q139" s="1386">
        <v>657.00891139940086</v>
      </c>
      <c r="R139" s="1386">
        <v>656.79198424686547</v>
      </c>
      <c r="S139" s="1386">
        <v>122.70598093856394</v>
      </c>
      <c r="T139" s="1386">
        <v>1088.9124018454529</v>
      </c>
      <c r="U139" s="1386">
        <v>538.15987770673678</v>
      </c>
      <c r="V139" s="1386">
        <v>582.13164733478493</v>
      </c>
      <c r="W139" s="1386">
        <v>627.97325839094697</v>
      </c>
      <c r="X139" s="1386">
        <v>1276.3048639270271</v>
      </c>
      <c r="Y139" s="1386">
        <v>842.69541691874497</v>
      </c>
      <c r="Z139" s="1386">
        <v>612.8995507770918</v>
      </c>
      <c r="AA139" s="1386">
        <v>500.50610318598888</v>
      </c>
      <c r="AB139" s="1386">
        <v>204.58249983956074</v>
      </c>
      <c r="AC139" s="1386">
        <v>163.54070152094999</v>
      </c>
      <c r="AD139" s="1386">
        <v>745.1157116781493</v>
      </c>
      <c r="AE139" s="1386">
        <v>444.43698064599675</v>
      </c>
      <c r="AF139" s="1386">
        <v>469.68580401299999</v>
      </c>
      <c r="AG139" s="1386">
        <v>235.12754956625997</v>
      </c>
      <c r="AH139" s="1386">
        <v>134.93420629805999</v>
      </c>
      <c r="AI139" s="1386">
        <v>235.148965831395</v>
      </c>
      <c r="AJ139" s="1386">
        <v>228.29062530446879</v>
      </c>
      <c r="AK139" s="1386">
        <v>2182.584112237761</v>
      </c>
      <c r="AL139" s="1386">
        <v>1025.2039750978959</v>
      </c>
      <c r="AM139" s="1386">
        <v>944.95014517546167</v>
      </c>
      <c r="AN139" s="1386">
        <v>105.69262786628002</v>
      </c>
    </row>
    <row r="140" spans="6:40" x14ac:dyDescent="0.35">
      <c r="F140" s="1385">
        <v>40725</v>
      </c>
      <c r="G140" s="1386">
        <v>713.33679485259779</v>
      </c>
      <c r="H140" s="1386">
        <v>283.60047691244023</v>
      </c>
      <c r="I140" s="1386">
        <v>47.049454490512503</v>
      </c>
      <c r="J140" s="1386">
        <v>51.454119092852565</v>
      </c>
      <c r="K140" s="1386">
        <v>31.800248518320004</v>
      </c>
      <c r="L140" s="1386">
        <v>427.74078794928135</v>
      </c>
      <c r="M140" s="1386">
        <v>61.423491153850009</v>
      </c>
      <c r="N140" s="1386">
        <v>252.01728659065532</v>
      </c>
      <c r="O140" s="1386">
        <v>777.31926015236638</v>
      </c>
      <c r="P140" s="1386">
        <v>427.48209352309999</v>
      </c>
      <c r="Q140" s="1386">
        <v>681.81784459422795</v>
      </c>
      <c r="R140" s="1386">
        <v>658.04714175626896</v>
      </c>
      <c r="S140" s="1386">
        <v>130.8264635692918</v>
      </c>
      <c r="T140" s="1386">
        <v>1265.0437433637917</v>
      </c>
      <c r="U140" s="1386">
        <v>625.4797491548527</v>
      </c>
      <c r="V140" s="1386">
        <v>673.11743197827991</v>
      </c>
      <c r="W140" s="1386">
        <v>762.19925031582295</v>
      </c>
      <c r="X140" s="1386">
        <v>1359.8804350030725</v>
      </c>
      <c r="Y140" s="1386">
        <v>925.28133196277895</v>
      </c>
      <c r="Z140" s="1386">
        <v>677.9458870660153</v>
      </c>
      <c r="AA140" s="1386">
        <v>544.95502565909987</v>
      </c>
      <c r="AB140" s="1386">
        <v>205.12561466643925</v>
      </c>
      <c r="AC140" s="1386">
        <v>148.14421756604997</v>
      </c>
      <c r="AD140" s="1386">
        <v>636.44854061209685</v>
      </c>
      <c r="AE140" s="1386">
        <v>316.20989622511877</v>
      </c>
      <c r="AF140" s="1386">
        <v>412.51995179102153</v>
      </c>
      <c r="AG140" s="1386">
        <v>179.09661772283695</v>
      </c>
      <c r="AH140" s="1386">
        <v>108.41945691766</v>
      </c>
      <c r="AI140" s="1386">
        <v>187.43102012744998</v>
      </c>
      <c r="AJ140" s="1386">
        <v>174.20487004330627</v>
      </c>
      <c r="AK140" s="1386">
        <v>1584.6452717929087</v>
      </c>
      <c r="AL140" s="1386">
        <v>1363.657313362565</v>
      </c>
      <c r="AM140" s="1386">
        <v>927.24501720328828</v>
      </c>
      <c r="AN140" s="1386">
        <v>77.969143538240004</v>
      </c>
    </row>
    <row r="141" spans="6:40" x14ac:dyDescent="0.35">
      <c r="F141" s="1385">
        <v>40756</v>
      </c>
      <c r="G141" s="1386">
        <v>668.60435878907606</v>
      </c>
      <c r="H141" s="1386">
        <v>187.1032593580403</v>
      </c>
      <c r="I141" s="1386">
        <v>29.025534113549998</v>
      </c>
      <c r="J141" s="1386">
        <v>32.211631122364963</v>
      </c>
      <c r="K141" s="1386">
        <v>16.161854699640003</v>
      </c>
      <c r="L141" s="1386">
        <v>381.84707478769502</v>
      </c>
      <c r="M141" s="1386">
        <v>31.186206782080003</v>
      </c>
      <c r="N141" s="1386">
        <v>243.53787242071618</v>
      </c>
      <c r="O141" s="1386">
        <v>695.50612076678317</v>
      </c>
      <c r="P141" s="1386">
        <v>251.22239303190003</v>
      </c>
      <c r="Q141" s="1386">
        <v>462.89545222499999</v>
      </c>
      <c r="R141" s="1386">
        <v>504.57229010310601</v>
      </c>
      <c r="S141" s="1386">
        <v>90.967938746927871</v>
      </c>
      <c r="T141" s="1386">
        <v>963.29936175566934</v>
      </c>
      <c r="U141" s="1386">
        <v>399.9554522377158</v>
      </c>
      <c r="V141" s="1386">
        <v>449.52282680650501</v>
      </c>
      <c r="W141" s="1386">
        <v>591.59520850208855</v>
      </c>
      <c r="X141" s="1386">
        <v>1266.9389225520304</v>
      </c>
      <c r="Y141" s="1386">
        <v>871.62699359225178</v>
      </c>
      <c r="Z141" s="1386">
        <v>519.70330454293889</v>
      </c>
      <c r="AA141" s="1386">
        <v>519.70666558896664</v>
      </c>
      <c r="AB141" s="1386">
        <v>235.31463363003925</v>
      </c>
      <c r="AC141" s="1386">
        <v>170.01849050197498</v>
      </c>
      <c r="AD141" s="1386">
        <v>619.42044232244768</v>
      </c>
      <c r="AE141" s="1386">
        <v>288.75299488264068</v>
      </c>
      <c r="AF141" s="1386">
        <v>410.4992075445108</v>
      </c>
      <c r="AG141" s="1386">
        <v>169.56402088391999</v>
      </c>
      <c r="AH141" s="1386">
        <v>120.09241365707999</v>
      </c>
      <c r="AI141" s="1386">
        <v>245.048704092555</v>
      </c>
      <c r="AJ141" s="1386">
        <v>240.13669185103129</v>
      </c>
      <c r="AK141" s="1386">
        <v>2000.4129165618128</v>
      </c>
      <c r="AL141" s="1386">
        <v>1018.8513507971041</v>
      </c>
      <c r="AM141" s="1386">
        <v>802.84170910993828</v>
      </c>
      <c r="AN141" s="1386">
        <v>85.670111407139999</v>
      </c>
    </row>
    <row r="142" spans="6:40" x14ac:dyDescent="0.35">
      <c r="F142" s="1385">
        <v>40787</v>
      </c>
      <c r="G142" s="1386">
        <v>845.18330985988052</v>
      </c>
      <c r="H142" s="1386">
        <v>224.39427917692092</v>
      </c>
      <c r="I142" s="1386">
        <v>27.881158216600003</v>
      </c>
      <c r="J142" s="1386">
        <v>33.511801380782479</v>
      </c>
      <c r="K142" s="1386">
        <v>16.096422089520001</v>
      </c>
      <c r="L142" s="1386">
        <v>343.31702600800003</v>
      </c>
      <c r="M142" s="1386">
        <v>25.031034390880002</v>
      </c>
      <c r="N142" s="1386">
        <v>208.29645851422291</v>
      </c>
      <c r="O142" s="1386">
        <v>600.97625924840827</v>
      </c>
      <c r="P142" s="1386">
        <v>226.5739388735</v>
      </c>
      <c r="Q142" s="1386">
        <v>453.30466991752223</v>
      </c>
      <c r="R142" s="1386">
        <v>481.0901635800285</v>
      </c>
      <c r="S142" s="1386">
        <v>88.302432650599997</v>
      </c>
      <c r="T142" s="1386">
        <v>1086.7132406853307</v>
      </c>
      <c r="U142" s="1386">
        <v>448.99286742096837</v>
      </c>
      <c r="V142" s="1386">
        <v>507.24561047172006</v>
      </c>
      <c r="W142" s="1386">
        <v>576.01784462303556</v>
      </c>
      <c r="X142" s="1386">
        <v>1628.5635125305739</v>
      </c>
      <c r="Y142" s="1386">
        <v>838.57484479452376</v>
      </c>
      <c r="Z142" s="1386">
        <v>522.02530254958469</v>
      </c>
      <c r="AA142" s="1386">
        <v>646.91758290759981</v>
      </c>
      <c r="AB142" s="1386">
        <v>301.6346371945192</v>
      </c>
      <c r="AC142" s="1386">
        <v>219.83802020684161</v>
      </c>
      <c r="AD142" s="1386">
        <v>730.82537444335071</v>
      </c>
      <c r="AE142" s="1386">
        <v>339.85016818275784</v>
      </c>
      <c r="AF142" s="1386">
        <v>428.86140975901083</v>
      </c>
      <c r="AG142" s="1386">
        <v>206.43775861409998</v>
      </c>
      <c r="AH142" s="1386">
        <v>132.92943256442001</v>
      </c>
      <c r="AI142" s="1386">
        <v>245.68252879829998</v>
      </c>
      <c r="AJ142" s="1386">
        <v>291.04093209683128</v>
      </c>
      <c r="AK142" s="1386">
        <v>2499.2137955190819</v>
      </c>
      <c r="AL142" s="1386">
        <v>1042.2296620103959</v>
      </c>
      <c r="AM142" s="1386">
        <v>928.3863319564382</v>
      </c>
      <c r="AN142" s="1386">
        <v>114.5045550343</v>
      </c>
    </row>
    <row r="143" spans="6:40" x14ac:dyDescent="0.35">
      <c r="F143" s="1385">
        <v>40817</v>
      </c>
      <c r="G143" s="1386">
        <v>1374.888291184435</v>
      </c>
      <c r="H143" s="1386">
        <v>482.10319176131941</v>
      </c>
      <c r="I143" s="1386">
        <v>88.481063668725</v>
      </c>
      <c r="J143" s="1386">
        <v>94.587153082417515</v>
      </c>
      <c r="K143" s="1386">
        <v>62.226412224120004</v>
      </c>
      <c r="L143" s="1386">
        <v>833.23738562713208</v>
      </c>
      <c r="M143" s="1386">
        <v>125.59116333211</v>
      </c>
      <c r="N143" s="1386">
        <v>478.69094352486479</v>
      </c>
      <c r="O143" s="1386">
        <v>1471.7293596460167</v>
      </c>
      <c r="P143" s="1386">
        <v>781.42575659720001</v>
      </c>
      <c r="Q143" s="1386">
        <v>1218.5949084266435</v>
      </c>
      <c r="R143" s="1386">
        <v>1068.4159260887309</v>
      </c>
      <c r="S143" s="1386">
        <v>178.34053655363604</v>
      </c>
      <c r="T143" s="1386">
        <v>1683.6937599348</v>
      </c>
      <c r="U143" s="1386">
        <v>671.06129587142107</v>
      </c>
      <c r="V143" s="1386">
        <v>637.81615787177486</v>
      </c>
      <c r="W143" s="1386">
        <v>952.26701400309742</v>
      </c>
      <c r="X143" s="1386">
        <v>2623.9263036386856</v>
      </c>
      <c r="Y143" s="1386">
        <v>1649.4837100210339</v>
      </c>
      <c r="Z143" s="1386">
        <v>965.61334290049183</v>
      </c>
      <c r="AA143" s="1386">
        <v>962.02388527606661</v>
      </c>
      <c r="AB143" s="1386">
        <v>415.65008014327998</v>
      </c>
      <c r="AC143" s="1386">
        <v>319.41444221355835</v>
      </c>
      <c r="AD143" s="1386">
        <v>1503.9802301980967</v>
      </c>
      <c r="AE143" s="1386">
        <v>684.3998612314407</v>
      </c>
      <c r="AF143" s="1386">
        <v>924.14296394098915</v>
      </c>
      <c r="AG143" s="1386">
        <v>347.03612517131995</v>
      </c>
      <c r="AH143" s="1386">
        <v>223.79095178262</v>
      </c>
      <c r="AI143" s="1386">
        <v>409.51112416895995</v>
      </c>
      <c r="AJ143" s="1386">
        <v>390.10789433051252</v>
      </c>
      <c r="AK143" s="1386">
        <v>4186.8881445925617</v>
      </c>
      <c r="AL143" s="1386">
        <v>2230.4507949995391</v>
      </c>
      <c r="AM143" s="1386">
        <v>1709.8066166710619</v>
      </c>
      <c r="AN143" s="1386">
        <v>184.89897607854002</v>
      </c>
    </row>
    <row r="144" spans="6:40" x14ac:dyDescent="0.35">
      <c r="F144" s="1385">
        <v>40848</v>
      </c>
      <c r="G144" s="1386">
        <v>677.0871100334349</v>
      </c>
      <c r="H144" s="1386">
        <v>301.56854748795973</v>
      </c>
      <c r="I144" s="1386">
        <v>71.055339783350007</v>
      </c>
      <c r="J144" s="1386">
        <v>74.694591359182482</v>
      </c>
      <c r="K144" s="1386">
        <v>57.057236024640005</v>
      </c>
      <c r="L144" s="1386">
        <v>550.93880719630488</v>
      </c>
      <c r="M144" s="1386">
        <v>100.07284446026</v>
      </c>
      <c r="N144" s="1386">
        <v>305.41522700598665</v>
      </c>
      <c r="O144" s="1386">
        <v>857.44129058282522</v>
      </c>
      <c r="P144" s="1386">
        <v>707.1606618157</v>
      </c>
      <c r="Q144" s="1386">
        <v>1095.912595201235</v>
      </c>
      <c r="R144" s="1386">
        <v>1111.4305734055968</v>
      </c>
      <c r="S144" s="1386">
        <v>188.04173500961966</v>
      </c>
      <c r="T144" s="1386">
        <v>1284.5971816810777</v>
      </c>
      <c r="U144" s="1386">
        <v>525.85583242525263</v>
      </c>
      <c r="V144" s="1386">
        <v>489.077954199945</v>
      </c>
      <c r="W144" s="1386">
        <v>465.42219640588502</v>
      </c>
      <c r="X144" s="1386">
        <v>580.13868921132632</v>
      </c>
      <c r="Y144" s="1386">
        <v>304.62070097872447</v>
      </c>
      <c r="Z144" s="1386">
        <v>337.28721557047652</v>
      </c>
      <c r="AA144" s="1386">
        <v>330.75438123711103</v>
      </c>
      <c r="AB144" s="1386">
        <v>107.78596284516075</v>
      </c>
      <c r="AC144" s="1386">
        <v>73.164579934883363</v>
      </c>
      <c r="AD144" s="1386">
        <v>475.94499726729839</v>
      </c>
      <c r="AE144" s="1386">
        <v>230.22195561772355</v>
      </c>
      <c r="AF144" s="1386">
        <v>259.589352001473</v>
      </c>
      <c r="AG144" s="1386">
        <v>154.91259522149696</v>
      </c>
      <c r="AH144" s="1386">
        <v>86.754966570259995</v>
      </c>
      <c r="AI144" s="1386">
        <v>154.56268181524499</v>
      </c>
      <c r="AJ144" s="1386">
        <v>174.10333233005002</v>
      </c>
      <c r="AK144" s="1386">
        <v>2163.1877195114803</v>
      </c>
      <c r="AL144" s="1386">
        <v>1292.2640355253959</v>
      </c>
      <c r="AM144" s="1386">
        <v>1192.0886859537118</v>
      </c>
      <c r="AN144" s="1386">
        <v>100.81955639514001</v>
      </c>
    </row>
    <row r="145" spans="6:40" x14ac:dyDescent="0.35">
      <c r="F145" s="1385">
        <v>40878</v>
      </c>
      <c r="G145" s="1386">
        <v>402.17928020540216</v>
      </c>
      <c r="H145" s="1386">
        <v>315.14764418984026</v>
      </c>
      <c r="I145" s="1386">
        <v>79.01395397577501</v>
      </c>
      <c r="J145" s="1386">
        <v>85.45347009996496</v>
      </c>
      <c r="K145" s="1386">
        <v>64.71285140868001</v>
      </c>
      <c r="L145" s="1386">
        <v>536.8529306683796</v>
      </c>
      <c r="M145" s="1386">
        <v>112.20366338125</v>
      </c>
      <c r="N145" s="1386">
        <v>317.36204227856757</v>
      </c>
      <c r="O145" s="1386">
        <v>955.66712301479163</v>
      </c>
      <c r="P145" s="1386">
        <v>772.58951831399997</v>
      </c>
      <c r="Q145" s="1386">
        <v>1113.5509692441287</v>
      </c>
      <c r="R145" s="1386">
        <v>1061.2518758650001</v>
      </c>
      <c r="S145" s="1386">
        <v>182.80369607327211</v>
      </c>
      <c r="T145" s="1386">
        <v>1166.6512511296776</v>
      </c>
      <c r="U145" s="1386">
        <v>449.55882302686319</v>
      </c>
      <c r="V145" s="1386">
        <v>330.56193290871005</v>
      </c>
      <c r="W145" s="1386">
        <v>261.331661163354</v>
      </c>
      <c r="X145" s="1386">
        <v>275.45414426021148</v>
      </c>
      <c r="Y145" s="1386">
        <v>146.98306574851699</v>
      </c>
      <c r="Z145" s="1386">
        <v>238.07932869530819</v>
      </c>
      <c r="AA145" s="1386">
        <v>238.18669452841118</v>
      </c>
      <c r="AB145" s="1386">
        <v>51.848442093039999</v>
      </c>
      <c r="AC145" s="1386">
        <v>17.242822800291631</v>
      </c>
      <c r="AD145" s="1386">
        <v>259.60360526379839</v>
      </c>
      <c r="AE145" s="1386">
        <v>77.016007774478084</v>
      </c>
      <c r="AF145" s="1386">
        <v>147.600535702527</v>
      </c>
      <c r="AG145" s="1386">
        <v>83.678556943800004</v>
      </c>
      <c r="AH145" s="1386">
        <v>60.046206828539994</v>
      </c>
      <c r="AI145" s="1386">
        <v>113.99790064756499</v>
      </c>
      <c r="AJ145" s="1386">
        <v>117.5806719507375</v>
      </c>
      <c r="AK145" s="1386">
        <v>645.59185641148008</v>
      </c>
      <c r="AL145" s="1386">
        <v>587.97285500743499</v>
      </c>
      <c r="AM145" s="1386">
        <v>471.91907671606168</v>
      </c>
      <c r="AN145" s="1386">
        <v>32.470310424280001</v>
      </c>
    </row>
    <row r="146" spans="6:40" x14ac:dyDescent="0.35">
      <c r="F146" s="1385">
        <v>40909</v>
      </c>
      <c r="G146" s="1386">
        <v>184.2354477677934</v>
      </c>
      <c r="H146" s="1386">
        <v>180.82918759660001</v>
      </c>
      <c r="I146" s="1386">
        <v>53.577598811750001</v>
      </c>
      <c r="J146" s="1386">
        <v>55.41961221516496</v>
      </c>
      <c r="K146" s="1386">
        <v>46.129990134600007</v>
      </c>
      <c r="L146" s="1386">
        <v>324.43394180958637</v>
      </c>
      <c r="M146" s="1386">
        <v>66.142456653769997</v>
      </c>
      <c r="N146" s="1386">
        <v>156.7266943835067</v>
      </c>
      <c r="O146" s="1386">
        <v>390.27265315356641</v>
      </c>
      <c r="P146" s="1386">
        <v>302.49582833309995</v>
      </c>
      <c r="Q146" s="1386">
        <v>364.68899320012872</v>
      </c>
      <c r="R146" s="1386">
        <v>328.62564428623097</v>
      </c>
      <c r="S146" s="1386">
        <v>57.122298184019698</v>
      </c>
      <c r="T146" s="1386">
        <v>402.72201149995709</v>
      </c>
      <c r="U146" s="1386">
        <v>201.72057116868422</v>
      </c>
      <c r="V146" s="1386">
        <v>190.65658289134501</v>
      </c>
      <c r="W146" s="1386">
        <v>149.39904880993799</v>
      </c>
      <c r="X146" s="1386">
        <v>95.864426351187305</v>
      </c>
      <c r="Y146" s="1386">
        <v>53.419135939204097</v>
      </c>
      <c r="Z146" s="1386">
        <v>108.20932478927651</v>
      </c>
      <c r="AA146" s="1386">
        <v>104.19384913043339</v>
      </c>
      <c r="AB146" s="1386">
        <v>12.682598542919239</v>
      </c>
      <c r="AC146" s="1386">
        <v>2.1279818445666296</v>
      </c>
      <c r="AD146" s="1386">
        <v>56.9811276244032</v>
      </c>
      <c r="AE146" s="1386">
        <v>15.693717036800001</v>
      </c>
      <c r="AF146" s="1386">
        <v>25.830142069527</v>
      </c>
      <c r="AG146" s="1386">
        <v>9.9310814834399999</v>
      </c>
      <c r="AH146" s="1386">
        <v>10.929250354359999</v>
      </c>
      <c r="AI146" s="1386">
        <v>22.666778762594998</v>
      </c>
      <c r="AJ146" s="1386">
        <v>10.966073031675002</v>
      </c>
      <c r="AK146" s="1386">
        <v>85.9070548877894</v>
      </c>
      <c r="AL146" s="1386">
        <v>41.948957601052001</v>
      </c>
      <c r="AM146" s="1386">
        <v>43.340637609888297</v>
      </c>
      <c r="AN146" s="1386">
        <v>7.6504697189400002</v>
      </c>
    </row>
    <row r="147" spans="6:40" x14ac:dyDescent="0.35">
      <c r="F147" s="1385">
        <v>40940</v>
      </c>
      <c r="G147" s="1386">
        <v>171.97225600672826</v>
      </c>
      <c r="H147" s="1386">
        <v>124.5980114497209</v>
      </c>
      <c r="I147" s="1386">
        <v>29.571713518912503</v>
      </c>
      <c r="J147" s="1386">
        <v>31.041493816835036</v>
      </c>
      <c r="K147" s="1386">
        <v>23.195860287540004</v>
      </c>
      <c r="L147" s="1386">
        <v>191.48879592181021</v>
      </c>
      <c r="M147" s="1386">
        <v>35.392241249400001</v>
      </c>
      <c r="N147" s="1386">
        <v>100.9329919767162</v>
      </c>
      <c r="O147" s="1386">
        <v>334.92667974359159</v>
      </c>
      <c r="P147" s="1386">
        <v>221.92328714549996</v>
      </c>
      <c r="Q147" s="1386">
        <v>271.29294371477965</v>
      </c>
      <c r="R147" s="1386">
        <v>215.80788348062501</v>
      </c>
      <c r="S147" s="1386">
        <v>37.812908621963935</v>
      </c>
      <c r="T147" s="1386">
        <v>301.03108955193062</v>
      </c>
      <c r="U147" s="1386">
        <v>135.58274344982101</v>
      </c>
      <c r="V147" s="1386">
        <v>133.90856693693502</v>
      </c>
      <c r="W147" s="1386">
        <v>109.38297286518599</v>
      </c>
      <c r="X147" s="1386">
        <v>67.409544110912407</v>
      </c>
      <c r="Y147" s="1386">
        <v>41.234240795224501</v>
      </c>
      <c r="Z147" s="1386">
        <v>90.078884828738794</v>
      </c>
      <c r="AA147" s="1386">
        <v>88.868539151622102</v>
      </c>
      <c r="AB147" s="1386">
        <v>8.5615578589992403</v>
      </c>
      <c r="AC147" s="1386">
        <v>1.6585768459416297</v>
      </c>
      <c r="AD147" s="1386">
        <v>46.1804122420968</v>
      </c>
      <c r="AE147" s="1386">
        <v>1.7658735606828802</v>
      </c>
      <c r="AF147" s="1386">
        <v>20.1779340840054</v>
      </c>
      <c r="AG147" s="1386">
        <v>2.0229980799600003</v>
      </c>
      <c r="AH147" s="1386">
        <v>5.2706148158599992</v>
      </c>
      <c r="AI147" s="1386">
        <v>11.982305151465001</v>
      </c>
      <c r="AJ147" s="1386">
        <v>3.7568953904812501</v>
      </c>
      <c r="AK147" s="1386">
        <v>63.487611202213095</v>
      </c>
      <c r="AL147" s="1386">
        <v>9.8147734120389991</v>
      </c>
      <c r="AM147" s="1386">
        <v>14.632181896038299</v>
      </c>
      <c r="AN147" s="1386">
        <v>7.4737261940800011</v>
      </c>
    </row>
    <row r="148" spans="6:40" x14ac:dyDescent="0.35">
      <c r="F148" s="1385">
        <v>40969</v>
      </c>
      <c r="G148" s="1386">
        <v>410.59828767404343</v>
      </c>
      <c r="H148" s="1386">
        <v>268.81372165667909</v>
      </c>
      <c r="I148" s="1386">
        <v>63.122734134037501</v>
      </c>
      <c r="J148" s="1386">
        <v>67.576180240799999</v>
      </c>
      <c r="K148" s="1386">
        <v>51.659045689740005</v>
      </c>
      <c r="L148" s="1386">
        <v>407.87989799471859</v>
      </c>
      <c r="M148" s="1386">
        <v>84.300215207809998</v>
      </c>
      <c r="N148" s="1386">
        <v>221.03125716464191</v>
      </c>
      <c r="O148" s="1386">
        <v>728.64497796441674</v>
      </c>
      <c r="P148" s="1386">
        <v>485.61524012309997</v>
      </c>
      <c r="Q148" s="1386">
        <v>549.69596157573517</v>
      </c>
      <c r="R148" s="1386">
        <v>441.04530705374998</v>
      </c>
      <c r="S148" s="1386">
        <v>71.999485218272127</v>
      </c>
      <c r="T148" s="1386">
        <v>540.81579041546945</v>
      </c>
      <c r="U148" s="1386">
        <v>244.4718482904</v>
      </c>
      <c r="V148" s="1386">
        <v>266.75379683919499</v>
      </c>
      <c r="W148" s="1386">
        <v>136.09155183943349</v>
      </c>
      <c r="X148" s="1386">
        <v>106.90042399920239</v>
      </c>
      <c r="Y148" s="1386">
        <v>47.238109990795905</v>
      </c>
      <c r="Z148" s="1386">
        <v>150.7996185626765</v>
      </c>
      <c r="AA148" s="1386">
        <v>175.56466811000001</v>
      </c>
      <c r="AB148" s="1386">
        <v>15.589657311880758</v>
      </c>
      <c r="AC148" s="1386">
        <v>5.0382928360416299</v>
      </c>
      <c r="AD148" s="1386">
        <v>97.264923723201605</v>
      </c>
      <c r="AE148" s="1386">
        <v>27.200515565203201</v>
      </c>
      <c r="AF148" s="1386">
        <v>61.646616134994595</v>
      </c>
      <c r="AG148" s="1386">
        <v>22.620796712279997</v>
      </c>
      <c r="AH148" s="1386">
        <v>16.587885892859997</v>
      </c>
      <c r="AI148" s="1386">
        <v>37.184382737040004</v>
      </c>
      <c r="AJ148" s="1386">
        <v>16.855260400537503</v>
      </c>
      <c r="AK148" s="1386">
        <v>366.46803729081256</v>
      </c>
      <c r="AL148" s="1386">
        <v>204.22243348796101</v>
      </c>
      <c r="AM148" s="1386">
        <v>123.90587044786169</v>
      </c>
      <c r="AN148" s="1386">
        <v>27.824480627960003</v>
      </c>
    </row>
    <row r="149" spans="6:40" x14ac:dyDescent="0.35">
      <c r="F149" s="1385">
        <v>41000</v>
      </c>
      <c r="G149" s="1386">
        <v>669.33499767286946</v>
      </c>
      <c r="H149" s="1386">
        <v>216.97141628812091</v>
      </c>
      <c r="I149" s="1386">
        <v>34.097200020487499</v>
      </c>
      <c r="J149" s="1386">
        <v>39.395070093652556</v>
      </c>
      <c r="K149" s="1386">
        <v>25.355136421499999</v>
      </c>
      <c r="L149" s="1386">
        <v>312.30367679395943</v>
      </c>
      <c r="M149" s="1386">
        <v>38.059482618920008</v>
      </c>
      <c r="N149" s="1386">
        <v>153.73208330756759</v>
      </c>
      <c r="O149" s="1386">
        <v>415.01713754478317</v>
      </c>
      <c r="P149" s="1386">
        <v>222.44648546490001</v>
      </c>
      <c r="Q149" s="1386">
        <v>356.64119573340093</v>
      </c>
      <c r="R149" s="1386">
        <v>326.60497956749998</v>
      </c>
      <c r="S149" s="1386">
        <v>45.685428475599998</v>
      </c>
      <c r="T149" s="1386">
        <v>390.44877014464294</v>
      </c>
      <c r="U149" s="1386">
        <v>160.9355555613684</v>
      </c>
      <c r="V149" s="1386">
        <v>186.69807293914002</v>
      </c>
      <c r="W149" s="1386">
        <v>216.58966385506201</v>
      </c>
      <c r="X149" s="1386">
        <v>397.89437669255892</v>
      </c>
      <c r="Y149" s="1386">
        <v>318.21815280725514</v>
      </c>
      <c r="Z149" s="1386">
        <v>146.31461252953878</v>
      </c>
      <c r="AA149" s="1386">
        <v>212.3804439629223</v>
      </c>
      <c r="AB149" s="1386">
        <v>100.78977749804076</v>
      </c>
      <c r="AC149" s="1386">
        <v>70.848873643266614</v>
      </c>
      <c r="AD149" s="1386">
        <v>355.27404689785084</v>
      </c>
      <c r="AE149" s="1386">
        <v>87.75381416807808</v>
      </c>
      <c r="AF149" s="1386">
        <v>206.28922656149459</v>
      </c>
      <c r="AG149" s="1386">
        <v>74.360489855816965</v>
      </c>
      <c r="AH149" s="1386">
        <v>60.919253454480007</v>
      </c>
      <c r="AI149" s="1386">
        <v>125.43692747982001</v>
      </c>
      <c r="AJ149" s="1386">
        <v>101.03002468996877</v>
      </c>
      <c r="AK149" s="1386">
        <v>1557.1074831263838</v>
      </c>
      <c r="AL149" s="1386">
        <v>778.68915158144796</v>
      </c>
      <c r="AM149" s="1386">
        <v>794.99894530006179</v>
      </c>
      <c r="AN149" s="1386">
        <v>83.549189108819988</v>
      </c>
    </row>
    <row r="150" spans="6:40" x14ac:dyDescent="0.35">
      <c r="F150" s="1385">
        <v>41030</v>
      </c>
      <c r="G150" s="1386">
        <v>867.89903211645662</v>
      </c>
      <c r="H150" s="1386">
        <v>289.4916526632</v>
      </c>
      <c r="I150" s="1386">
        <v>45.098813757075007</v>
      </c>
      <c r="J150" s="1386">
        <v>50.739017487200002</v>
      </c>
      <c r="K150" s="1386">
        <v>30.491596315920003</v>
      </c>
      <c r="L150" s="1386">
        <v>449.80149794218983</v>
      </c>
      <c r="M150" s="1386">
        <v>52.242025670309999</v>
      </c>
      <c r="N150" s="1386">
        <v>282.05755313649331</v>
      </c>
      <c r="O150" s="1386">
        <v>840.96573417638319</v>
      </c>
      <c r="P150" s="1386">
        <v>434.86500314130006</v>
      </c>
      <c r="Q150" s="1386">
        <v>713.25235469523511</v>
      </c>
      <c r="R150" s="1386">
        <v>701.91901999063452</v>
      </c>
      <c r="S150" s="1386">
        <v>129.61767486287212</v>
      </c>
      <c r="T150" s="1386">
        <v>993.72941183793068</v>
      </c>
      <c r="U150" s="1386">
        <v>405.3775822188</v>
      </c>
      <c r="V150" s="1386">
        <v>356.35109736741998</v>
      </c>
      <c r="W150" s="1386">
        <v>403.67277730905306</v>
      </c>
      <c r="X150" s="1386">
        <v>887.32852885354384</v>
      </c>
      <c r="Y150" s="1386">
        <v>534.39569360127882</v>
      </c>
      <c r="Z150" s="1386">
        <v>384.87111791430817</v>
      </c>
      <c r="AA150" s="1386">
        <v>418.27255799147781</v>
      </c>
      <c r="AB150" s="1386">
        <v>213.11209567372075</v>
      </c>
      <c r="AC150" s="1386">
        <v>158.62760838614159</v>
      </c>
      <c r="AD150" s="1386">
        <v>668.0379579452017</v>
      </c>
      <c r="AE150" s="1386">
        <v>282.45841017620165</v>
      </c>
      <c r="AF150" s="1386">
        <v>359.07331530600544</v>
      </c>
      <c r="AG150" s="1386">
        <v>187.86295806173999</v>
      </c>
      <c r="AH150" s="1386">
        <v>112.39666932471999</v>
      </c>
      <c r="AI150" s="1386">
        <v>224.34376370488499</v>
      </c>
      <c r="AJ150" s="1386">
        <v>229.88138281215004</v>
      </c>
      <c r="AK150" s="1386">
        <v>2213.8941383546648</v>
      </c>
      <c r="AL150" s="1386">
        <v>1066.0082228005908</v>
      </c>
      <c r="AM150" s="1386">
        <v>871.20365343346168</v>
      </c>
      <c r="AN150" s="1386">
        <v>110.43945396252001</v>
      </c>
    </row>
    <row r="151" spans="6:40" x14ac:dyDescent="0.35">
      <c r="F151" s="1385">
        <v>41061</v>
      </c>
      <c r="G151" s="1386">
        <v>544.38271004461956</v>
      </c>
      <c r="H151" s="1386">
        <v>220.9185236292403</v>
      </c>
      <c r="I151" s="1386">
        <v>44.968771041512504</v>
      </c>
      <c r="J151" s="1386">
        <v>47.131063791252565</v>
      </c>
      <c r="K151" s="1386">
        <v>33.207049635899999</v>
      </c>
      <c r="L151" s="1386">
        <v>414.3271326359594</v>
      </c>
      <c r="M151" s="1386">
        <v>58.474137716400001</v>
      </c>
      <c r="N151" s="1386">
        <v>224.37259920950669</v>
      </c>
      <c r="O151" s="1386">
        <v>620.42725406480838</v>
      </c>
      <c r="P151" s="1386">
        <v>280.72496493140005</v>
      </c>
      <c r="Q151" s="1386">
        <v>449.12955866976478</v>
      </c>
      <c r="R151" s="1386">
        <v>474.32421139438452</v>
      </c>
      <c r="S151" s="1386">
        <v>88.829349290219696</v>
      </c>
      <c r="T151" s="1386">
        <v>813.52675153166933</v>
      </c>
      <c r="U151" s="1386">
        <v>401.028047893821</v>
      </c>
      <c r="V151" s="1386">
        <v>433.89572939128999</v>
      </c>
      <c r="W151" s="1386">
        <v>516.04064603753102</v>
      </c>
      <c r="X151" s="1386">
        <v>767.00583188698488</v>
      </c>
      <c r="Y151" s="1386">
        <v>445.62908813298981</v>
      </c>
      <c r="Z151" s="1386">
        <v>415.46996975150819</v>
      </c>
      <c r="AA151" s="1386">
        <v>385.59632691309992</v>
      </c>
      <c r="AB151" s="1386">
        <v>178.06729280752003</v>
      </c>
      <c r="AC151" s="1386">
        <v>129.14897447249163</v>
      </c>
      <c r="AD151" s="1386">
        <v>489.69380410909679</v>
      </c>
      <c r="AE151" s="1386">
        <v>177.01711611956418</v>
      </c>
      <c r="AF151" s="1386">
        <v>279.12299828847841</v>
      </c>
      <c r="AG151" s="1386">
        <v>109.05798740147999</v>
      </c>
      <c r="AH151" s="1386">
        <v>76.149066818099996</v>
      </c>
      <c r="AI151" s="1386">
        <v>156.13215251518497</v>
      </c>
      <c r="AJ151" s="1386">
        <v>157.92499001788752</v>
      </c>
      <c r="AK151" s="1386">
        <v>1336.4419625176163</v>
      </c>
      <c r="AL151" s="1386">
        <v>595.41259374000003</v>
      </c>
      <c r="AM151" s="1386">
        <v>684.23276822488833</v>
      </c>
      <c r="AN151" s="1386">
        <v>63.450925424740007</v>
      </c>
    </row>
    <row r="152" spans="6:40" x14ac:dyDescent="0.35">
      <c r="F152" s="1385">
        <v>41091</v>
      </c>
      <c r="G152" s="1386">
        <v>852.01379346319573</v>
      </c>
      <c r="H152" s="1386">
        <v>508.17156455955973</v>
      </c>
      <c r="I152" s="1386">
        <v>120.44556315398751</v>
      </c>
      <c r="J152" s="1386">
        <v>126.278720652</v>
      </c>
      <c r="K152" s="1386">
        <v>95.106298809419997</v>
      </c>
      <c r="L152" s="1386">
        <v>868.25345509204055</v>
      </c>
      <c r="M152" s="1386">
        <v>139.79935293513</v>
      </c>
      <c r="N152" s="1386">
        <v>456.2788497087771</v>
      </c>
      <c r="O152" s="1386">
        <v>1191.8354641060087</v>
      </c>
      <c r="P152" s="1386">
        <v>605.83458729189999</v>
      </c>
      <c r="Q152" s="1386">
        <v>611.99016849174257</v>
      </c>
      <c r="R152" s="1386">
        <v>494.10172878439397</v>
      </c>
      <c r="S152" s="1386">
        <v>116.35216064570817</v>
      </c>
      <c r="T152" s="1386">
        <v>794.8051752536694</v>
      </c>
      <c r="U152" s="1386">
        <v>551.47671152326313</v>
      </c>
      <c r="V152" s="1386">
        <v>422.19750656515998</v>
      </c>
      <c r="W152" s="1386">
        <v>370.34176767563702</v>
      </c>
      <c r="X152" s="1386">
        <v>536.08385800729911</v>
      </c>
      <c r="Y152" s="1386">
        <v>165.9079700799694</v>
      </c>
      <c r="Z152" s="1386">
        <v>177.80413905399999</v>
      </c>
      <c r="AA152" s="1386">
        <v>246.70063558353328</v>
      </c>
      <c r="AB152" s="1386">
        <v>121.04359032072</v>
      </c>
      <c r="AC152" s="1386">
        <v>93.536756875208368</v>
      </c>
      <c r="AD152" s="1386">
        <v>350.06928998464917</v>
      </c>
      <c r="AE152" s="1386">
        <v>251.46976171235778</v>
      </c>
      <c r="AF152" s="1386">
        <v>310.25382492148378</v>
      </c>
      <c r="AG152" s="1386">
        <v>150.00838810338303</v>
      </c>
      <c r="AH152" s="1386">
        <v>81.646027055499999</v>
      </c>
      <c r="AI152" s="1386">
        <v>140.10544209848999</v>
      </c>
      <c r="AJ152" s="1386">
        <v>114.80530778840001</v>
      </c>
      <c r="AK152" s="1386">
        <v>1029.7201567611874</v>
      </c>
      <c r="AL152" s="1386">
        <v>588.20168023953909</v>
      </c>
      <c r="AM152" s="1386">
        <v>425.76887335768834</v>
      </c>
      <c r="AN152" s="1386">
        <v>55.396470506120004</v>
      </c>
    </row>
    <row r="153" spans="6:40" x14ac:dyDescent="0.35">
      <c r="F153" s="1385">
        <v>41122</v>
      </c>
      <c r="G153" s="1386">
        <v>709.11135517434775</v>
      </c>
      <c r="H153" s="1386">
        <v>204.4527580261597</v>
      </c>
      <c r="I153" s="1386">
        <v>31.262268821225003</v>
      </c>
      <c r="J153" s="1386">
        <v>36.567200350417529</v>
      </c>
      <c r="K153" s="1386">
        <v>22.083505915500002</v>
      </c>
      <c r="L153" s="1386">
        <v>313.77022348618982</v>
      </c>
      <c r="M153" s="1386">
        <v>36.495042969490008</v>
      </c>
      <c r="N153" s="1386">
        <v>193.3550321657028</v>
      </c>
      <c r="O153" s="1386">
        <v>536.67211608081686</v>
      </c>
      <c r="P153" s="1386">
        <v>270.37726483659998</v>
      </c>
      <c r="Q153" s="1386">
        <v>516.38559337100003</v>
      </c>
      <c r="R153" s="1386">
        <v>614.848875576875</v>
      </c>
      <c r="S153" s="1386">
        <v>112.75685379909181</v>
      </c>
      <c r="T153" s="1386">
        <v>1108.4361976669654</v>
      </c>
      <c r="U153" s="1386">
        <v>440.91923378771577</v>
      </c>
      <c r="V153" s="1386">
        <v>453.42223441521503</v>
      </c>
      <c r="W153" s="1386">
        <v>554.40879025525646</v>
      </c>
      <c r="X153" s="1386">
        <v>1137.5787440314834</v>
      </c>
      <c r="Y153" s="1386">
        <v>687.29472121725496</v>
      </c>
      <c r="Z153" s="1386">
        <v>489.89960935550818</v>
      </c>
      <c r="AA153" s="1386">
        <v>517.79827764661104</v>
      </c>
      <c r="AB153" s="1386">
        <v>252.85301607555922</v>
      </c>
      <c r="AC153" s="1386">
        <v>186.29118460350836</v>
      </c>
      <c r="AD153" s="1386">
        <v>683.65201207264931</v>
      </c>
      <c r="AE153" s="1386">
        <v>332.07450958059837</v>
      </c>
      <c r="AF153" s="1386">
        <v>470.03719857748376</v>
      </c>
      <c r="AG153" s="1386">
        <v>206.00865313500302</v>
      </c>
      <c r="AH153" s="1386">
        <v>121.41815112609999</v>
      </c>
      <c r="AI153" s="1386">
        <v>209.373427797765</v>
      </c>
      <c r="AJ153" s="1386">
        <v>200.23237054132503</v>
      </c>
      <c r="AK153" s="1386">
        <v>1922.6174115622925</v>
      </c>
      <c r="AL153" s="1386">
        <v>846.27684787993496</v>
      </c>
      <c r="AM153" s="1386">
        <v>892.82998772368819</v>
      </c>
      <c r="AN153" s="1386">
        <v>92.083376452059994</v>
      </c>
    </row>
    <row r="154" spans="6:40" x14ac:dyDescent="0.35">
      <c r="F154" s="1385">
        <v>41153</v>
      </c>
      <c r="G154" s="1386">
        <v>841.49800209935881</v>
      </c>
      <c r="H154" s="1386">
        <v>287.87161283771934</v>
      </c>
      <c r="I154" s="1386">
        <v>42.133839842249998</v>
      </c>
      <c r="J154" s="1386">
        <v>49.243831928835036</v>
      </c>
      <c r="K154" s="1386">
        <v>28.33232018196</v>
      </c>
      <c r="L154" s="1386">
        <v>425.26582846414919</v>
      </c>
      <c r="M154" s="1386">
        <v>47.138361895940001</v>
      </c>
      <c r="N154" s="1386">
        <v>248.04546643013524</v>
      </c>
      <c r="O154" s="1386">
        <v>696.44597028443354</v>
      </c>
      <c r="P154" s="1386">
        <v>268.54607071870004</v>
      </c>
      <c r="Q154" s="1386">
        <v>472.48623453247779</v>
      </c>
      <c r="R154" s="1386">
        <v>512.22616207309648</v>
      </c>
      <c r="S154" s="1386">
        <v>96.856824571036043</v>
      </c>
      <c r="T154" s="1386">
        <v>1009.5388469258876</v>
      </c>
      <c r="U154" s="1386">
        <v>414.40452497628416</v>
      </c>
      <c r="V154" s="1386">
        <v>439.50843143037503</v>
      </c>
      <c r="W154" s="1386">
        <v>577.91459954867253</v>
      </c>
      <c r="X154" s="1386">
        <v>1140.2930586086827</v>
      </c>
      <c r="Y154" s="1386">
        <v>732.91426269349654</v>
      </c>
      <c r="Z154" s="1386">
        <v>453.5117855491082</v>
      </c>
      <c r="AA154" s="1386">
        <v>470.29601549557771</v>
      </c>
      <c r="AB154" s="1386">
        <v>244.89844917403926</v>
      </c>
      <c r="AC154" s="1386">
        <v>175.71395033609161</v>
      </c>
      <c r="AD154" s="1386">
        <v>612.41065630329831</v>
      </c>
      <c r="AE154" s="1386">
        <v>244.74789490996417</v>
      </c>
      <c r="AF154" s="1386">
        <v>391.17057363451079</v>
      </c>
      <c r="AG154" s="1386">
        <v>145.59457411074303</v>
      </c>
      <c r="AH154" s="1386">
        <v>107.41707005084</v>
      </c>
      <c r="AI154" s="1386">
        <v>216.91896000901502</v>
      </c>
      <c r="AJ154" s="1386">
        <v>202.97388879924378</v>
      </c>
      <c r="AK154" s="1386">
        <v>1949.3473333643608</v>
      </c>
      <c r="AL154" s="1386">
        <v>848.82350148348689</v>
      </c>
      <c r="AM154" s="1386">
        <v>767.0806305691616</v>
      </c>
      <c r="AN154" s="1386">
        <v>93.219584826160002</v>
      </c>
    </row>
    <row r="155" spans="6:40" x14ac:dyDescent="0.35">
      <c r="F155" s="1385">
        <v>41183</v>
      </c>
      <c r="G155" s="1386">
        <v>938.36536163530434</v>
      </c>
      <c r="H155" s="1386">
        <v>249.9619180161209</v>
      </c>
      <c r="I155" s="1386">
        <v>33.915140218700003</v>
      </c>
      <c r="J155" s="1386">
        <v>38.777487514435037</v>
      </c>
      <c r="K155" s="1386">
        <v>22.148938525620004</v>
      </c>
      <c r="L155" s="1386">
        <v>388.04961507690837</v>
      </c>
      <c r="M155" s="1386">
        <v>44.753232594349996</v>
      </c>
      <c r="N155" s="1386">
        <v>223.04865915600001</v>
      </c>
      <c r="O155" s="1386">
        <v>655.44524650079165</v>
      </c>
      <c r="P155" s="1386">
        <v>330.25440583460005</v>
      </c>
      <c r="Q155" s="1386">
        <v>586.09229946197047</v>
      </c>
      <c r="R155" s="1386">
        <v>558.36353017623105</v>
      </c>
      <c r="S155" s="1386">
        <v>90.131077159344244</v>
      </c>
      <c r="T155" s="1386">
        <v>846.12600825200821</v>
      </c>
      <c r="U155" s="1386">
        <v>329.25950261822101</v>
      </c>
      <c r="V155" s="1386">
        <v>402.70063690435506</v>
      </c>
      <c r="W155" s="1386">
        <v>538.14734680253105</v>
      </c>
      <c r="X155" s="1386">
        <v>1925.1951142644261</v>
      </c>
      <c r="Y155" s="1386">
        <v>953.83041110175179</v>
      </c>
      <c r="Z155" s="1386">
        <v>461.68643421661528</v>
      </c>
      <c r="AA155" s="1386">
        <v>459.0223329075111</v>
      </c>
      <c r="AB155" s="1386">
        <v>198.22526747475922</v>
      </c>
      <c r="AC155" s="1386">
        <v>159.78546153194998</v>
      </c>
      <c r="AD155" s="1386">
        <v>689.39829937885065</v>
      </c>
      <c r="AE155" s="1386">
        <v>399.6058955661203</v>
      </c>
      <c r="AF155" s="1386">
        <v>496.07235302401625</v>
      </c>
      <c r="AG155" s="1386">
        <v>254.74451597040303</v>
      </c>
      <c r="AH155" s="1386">
        <v>155.04661375489999</v>
      </c>
      <c r="AI155" s="1386">
        <v>271.09588128579003</v>
      </c>
      <c r="AJ155" s="1386">
        <v>347.36051704963131</v>
      </c>
      <c r="AK155" s="1386">
        <v>2928.8401257098153</v>
      </c>
      <c r="AL155" s="1386">
        <v>1787.496903734409</v>
      </c>
      <c r="AM155" s="1386">
        <v>1225.8305153158381</v>
      </c>
      <c r="AN155" s="1386">
        <v>134.72906409328002</v>
      </c>
    </row>
    <row r="156" spans="6:40" x14ac:dyDescent="0.35">
      <c r="F156" s="1385">
        <v>41214</v>
      </c>
      <c r="G156" s="1386">
        <v>812.49168670350002</v>
      </c>
      <c r="H156" s="1386">
        <v>565.22740015432089</v>
      </c>
      <c r="I156" s="1386">
        <v>140.99231221286252</v>
      </c>
      <c r="J156" s="1386">
        <v>147.92651108645256</v>
      </c>
      <c r="K156" s="1386">
        <v>111.79161439002</v>
      </c>
      <c r="L156" s="1386">
        <v>987.63223436671854</v>
      </c>
      <c r="M156" s="1386">
        <v>191.19504240165</v>
      </c>
      <c r="N156" s="1386">
        <v>528.90522998428378</v>
      </c>
      <c r="O156" s="1386">
        <v>1416.1953599528167</v>
      </c>
      <c r="P156" s="1386">
        <v>1139.6131393731</v>
      </c>
      <c r="Q156" s="1386">
        <v>1549.8828059134009</v>
      </c>
      <c r="R156" s="1386">
        <v>1472.845128840019</v>
      </c>
      <c r="S156" s="1386">
        <v>254.46224525814424</v>
      </c>
      <c r="T156" s="1386">
        <v>1580.368444377704</v>
      </c>
      <c r="U156" s="1386">
        <v>644.5762448378315</v>
      </c>
      <c r="V156" s="1386">
        <v>435.845433195645</v>
      </c>
      <c r="W156" s="1386">
        <v>371.74087620405305</v>
      </c>
      <c r="X156" s="1386">
        <v>334.0343855769305</v>
      </c>
      <c r="Y156" s="1386">
        <v>194.604008798</v>
      </c>
      <c r="Z156" s="1386">
        <v>295.33308846669183</v>
      </c>
      <c r="AA156" s="1386">
        <v>286.71641513712211</v>
      </c>
      <c r="AB156" s="1386">
        <v>75.13711386496</v>
      </c>
      <c r="AC156" s="1386">
        <v>33.64067905065837</v>
      </c>
      <c r="AD156" s="1386">
        <v>381.59848913805234</v>
      </c>
      <c r="AE156" s="1386">
        <v>145.45878572728449</v>
      </c>
      <c r="AF156" s="1386">
        <v>216.9199752119946</v>
      </c>
      <c r="AG156" s="1386">
        <v>149.05817670977999</v>
      </c>
      <c r="AH156" s="1386">
        <v>90.861519218200002</v>
      </c>
      <c r="AI156" s="1386">
        <v>152.72157195569997</v>
      </c>
      <c r="AJ156" s="1386">
        <v>129.69750573265</v>
      </c>
      <c r="AK156" s="1386">
        <v>966.92102821553397</v>
      </c>
      <c r="AL156" s="1386">
        <v>628.57688063203909</v>
      </c>
      <c r="AM156" s="1386">
        <v>658.09964535480003</v>
      </c>
      <c r="AN156" s="1386">
        <v>55.749957555840005</v>
      </c>
    </row>
    <row r="157" spans="6:40" x14ac:dyDescent="0.35">
      <c r="F157" s="1385">
        <v>41244</v>
      </c>
      <c r="G157" s="1386">
        <v>336.98678231240217</v>
      </c>
      <c r="H157" s="1386">
        <v>218.0023694671209</v>
      </c>
      <c r="I157" s="1386">
        <v>52.043094768112503</v>
      </c>
      <c r="J157" s="1386">
        <v>54.737024535964963</v>
      </c>
      <c r="K157" s="1386">
        <v>42.563912883059999</v>
      </c>
      <c r="L157" s="1386">
        <v>348.41965627804058</v>
      </c>
      <c r="M157" s="1386">
        <v>71.630818702590005</v>
      </c>
      <c r="N157" s="1386">
        <v>188.59522862734471</v>
      </c>
      <c r="O157" s="1386">
        <v>631.39000388241675</v>
      </c>
      <c r="P157" s="1386">
        <v>485.73150641630002</v>
      </c>
      <c r="Q157" s="1386">
        <v>681.03112805675744</v>
      </c>
      <c r="R157" s="1386">
        <v>582.64150988311553</v>
      </c>
      <c r="S157" s="1386">
        <v>110.58723916334424</v>
      </c>
      <c r="T157" s="1386">
        <v>777.33170406086936</v>
      </c>
      <c r="U157" s="1386">
        <v>399.15108742320001</v>
      </c>
      <c r="V157" s="1386">
        <v>328.61222910435504</v>
      </c>
      <c r="W157" s="1386">
        <v>265.715665555062</v>
      </c>
      <c r="X157" s="1386">
        <v>243.03166925245921</v>
      </c>
      <c r="Y157" s="1386">
        <v>114.66672141853742</v>
      </c>
      <c r="Z157" s="1386">
        <v>191.06791432943061</v>
      </c>
      <c r="AA157" s="1386">
        <v>203.3379182070444</v>
      </c>
      <c r="AB157" s="1386">
        <v>30.668209740799998</v>
      </c>
      <c r="AC157" s="1386">
        <v>19.558529091908373</v>
      </c>
      <c r="AD157" s="1386">
        <v>142.57282219609681</v>
      </c>
      <c r="AE157" s="1386">
        <v>86.699939769801603</v>
      </c>
      <c r="AF157" s="1386">
        <v>88.765333798521596</v>
      </c>
      <c r="AG157" s="1386">
        <v>48.368045002679999</v>
      </c>
      <c r="AH157" s="1386">
        <v>39.287098167299995</v>
      </c>
      <c r="AI157" s="1386">
        <v>67.034508164744992</v>
      </c>
      <c r="AJ157" s="1386">
        <v>76.965586648237505</v>
      </c>
      <c r="AK157" s="1386">
        <v>459.40965486935818</v>
      </c>
      <c r="AL157" s="1386">
        <v>373.763834604078</v>
      </c>
      <c r="AM157" s="1386">
        <v>280.67563583235</v>
      </c>
      <c r="AN157" s="1386">
        <v>26.360034279120004</v>
      </c>
    </row>
    <row r="158" spans="6:40" x14ac:dyDescent="0.35">
      <c r="F158" s="1385">
        <v>41275</v>
      </c>
      <c r="G158" s="1386">
        <v>84.4452912429783</v>
      </c>
      <c r="H158" s="1386">
        <v>46.599083690800001</v>
      </c>
      <c r="I158" s="1386">
        <v>13.290365530487501</v>
      </c>
      <c r="J158" s="1386">
        <v>14.594384416052559</v>
      </c>
      <c r="K158" s="1386">
        <v>13.217387244239999</v>
      </c>
      <c r="L158" s="1386">
        <v>64.532426891959403</v>
      </c>
      <c r="M158" s="1386">
        <v>11.33577582046</v>
      </c>
      <c r="N158" s="1386">
        <v>35.588144875418998</v>
      </c>
      <c r="O158" s="1386">
        <v>119.11789225563361</v>
      </c>
      <c r="P158" s="1386">
        <v>78.01468273719999</v>
      </c>
      <c r="Q158" s="1386">
        <v>118.50720197765089</v>
      </c>
      <c r="R158" s="1386">
        <v>88.04978790627851</v>
      </c>
      <c r="S158" s="1386">
        <v>15.869038142619697</v>
      </c>
      <c r="T158" s="1386">
        <v>125.73161007287761</v>
      </c>
      <c r="U158" s="1386">
        <v>79.872000541820995</v>
      </c>
      <c r="V158" s="1386">
        <v>84.989001563065003</v>
      </c>
      <c r="W158" s="1386">
        <v>80.187390054876005</v>
      </c>
      <c r="X158" s="1386">
        <v>67.170664241087607</v>
      </c>
      <c r="Y158" s="1386">
        <v>53.360083688258499</v>
      </c>
      <c r="Z158" s="1386">
        <v>53.881890348323495</v>
      </c>
      <c r="AA158" s="1386">
        <v>47.825166090610992</v>
      </c>
      <c r="AB158" s="1386">
        <v>3.2904593097992398</v>
      </c>
      <c r="AC158" s="1386">
        <v>2.0341008448416296</v>
      </c>
      <c r="AD158" s="1386">
        <v>25.451928470999999</v>
      </c>
      <c r="AE158" s="1386">
        <v>42.210647327284484</v>
      </c>
      <c r="AF158" s="1386">
        <v>44.602240180478404</v>
      </c>
      <c r="AG158" s="1386">
        <v>31.78557571847697</v>
      </c>
      <c r="AH158" s="1386">
        <v>15.42382372494</v>
      </c>
      <c r="AI158" s="1386">
        <v>23.270421339494998</v>
      </c>
      <c r="AJ158" s="1386">
        <v>20.646001695437501</v>
      </c>
      <c r="AK158" s="1386">
        <v>191.8099528677844</v>
      </c>
      <c r="AL158" s="1386">
        <v>104.271533189078</v>
      </c>
      <c r="AM158" s="1386">
        <v>84.984052388399988</v>
      </c>
      <c r="AN158" s="1386">
        <v>10.2258753669</v>
      </c>
    </row>
    <row r="159" spans="6:40" x14ac:dyDescent="0.35">
      <c r="F159" s="1385">
        <v>41306</v>
      </c>
      <c r="G159" s="1386">
        <v>126.5726833814349</v>
      </c>
      <c r="H159" s="1386">
        <v>72.107855103479096</v>
      </c>
      <c r="I159" s="1386">
        <v>18.153963092525</v>
      </c>
      <c r="J159" s="1386">
        <v>20.282615076052558</v>
      </c>
      <c r="K159" s="1386">
        <v>17.208776461560003</v>
      </c>
      <c r="L159" s="1386">
        <v>94.934607022908395</v>
      </c>
      <c r="M159" s="1386">
        <v>18.568103380120004</v>
      </c>
      <c r="N159" s="1386">
        <v>44.067559045358102</v>
      </c>
      <c r="O159" s="1386">
        <v>122.43781060277482</v>
      </c>
      <c r="P159" s="1386">
        <v>100.42501075149998</v>
      </c>
      <c r="Q159" s="1386">
        <v>144.04216097287872</v>
      </c>
      <c r="R159" s="1386">
        <v>120.532839063106</v>
      </c>
      <c r="S159" s="1386">
        <v>19.30938956205576</v>
      </c>
      <c r="T159" s="1386">
        <v>147.78157058683468</v>
      </c>
      <c r="U159" s="1386">
        <v>67.865843879768391</v>
      </c>
      <c r="V159" s="1386">
        <v>75.476891915269988</v>
      </c>
      <c r="W159" s="1386">
        <v>61.500841528230005</v>
      </c>
      <c r="X159" s="1386">
        <v>41.101636757003</v>
      </c>
      <c r="Y159" s="1386">
        <v>27.018417952530601</v>
      </c>
      <c r="Z159" s="1386">
        <v>56.458396372615304</v>
      </c>
      <c r="AA159" s="1386">
        <v>52.199697420933404</v>
      </c>
      <c r="AB159" s="1386">
        <v>4.9516220580407602</v>
      </c>
      <c r="AC159" s="1386">
        <v>2.0027821433333699</v>
      </c>
      <c r="AD159" s="1386">
        <v>47.173362370701597</v>
      </c>
      <c r="AE159" s="1386">
        <v>10.623903047317119</v>
      </c>
      <c r="AF159" s="1386">
        <v>22.989348314994601</v>
      </c>
      <c r="AG159" s="1386">
        <v>4.5670560971969687</v>
      </c>
      <c r="AH159" s="1386">
        <v>3.7185319252999998</v>
      </c>
      <c r="AI159" s="1386">
        <v>10.895748513045</v>
      </c>
      <c r="AJ159" s="1386">
        <v>6.1261086997937504</v>
      </c>
      <c r="AK159" s="1386">
        <v>227.19017108952241</v>
      </c>
      <c r="AL159" s="1386">
        <v>103.642069221513</v>
      </c>
      <c r="AM159" s="1386">
        <v>95.577735927138306</v>
      </c>
      <c r="AN159" s="1386">
        <v>14.644463488400001</v>
      </c>
    </row>
    <row r="160" spans="6:40" x14ac:dyDescent="0.35">
      <c r="F160" s="1385">
        <v>41334</v>
      </c>
      <c r="G160" s="1386">
        <v>247.14065479953268</v>
      </c>
      <c r="H160" s="1386">
        <v>195.20366467607906</v>
      </c>
      <c r="I160" s="1386">
        <v>57.166777761275</v>
      </c>
      <c r="J160" s="1386">
        <v>57.402370152782481</v>
      </c>
      <c r="K160" s="1386">
        <v>48.125684743260003</v>
      </c>
      <c r="L160" s="1386">
        <v>359.75559581604057</v>
      </c>
      <c r="M160" s="1386">
        <v>78.555387642690008</v>
      </c>
      <c r="N160" s="1386">
        <v>188.02791716065531</v>
      </c>
      <c r="O160" s="1386">
        <v>577.29678729800844</v>
      </c>
      <c r="P160" s="1386">
        <v>472.85501444440001</v>
      </c>
      <c r="Q160" s="1386">
        <v>612.56498177774995</v>
      </c>
      <c r="R160" s="1386">
        <v>522.29862535372149</v>
      </c>
      <c r="S160" s="1386">
        <v>92.517629393144247</v>
      </c>
      <c r="T160" s="1386">
        <v>714.71832827791218</v>
      </c>
      <c r="U160" s="1386">
        <v>293.83697372605263</v>
      </c>
      <c r="V160" s="1386">
        <v>283.32619498484001</v>
      </c>
      <c r="W160" s="1386">
        <v>126.45278467588501</v>
      </c>
      <c r="X160" s="1386">
        <v>151.85021358877043</v>
      </c>
      <c r="Y160" s="1386">
        <v>70.548315003265301</v>
      </c>
      <c r="Z160" s="1386">
        <v>182.67059699010821</v>
      </c>
      <c r="AA160" s="1386">
        <v>221.83392609192231</v>
      </c>
      <c r="AB160" s="1386">
        <v>24.885958389560759</v>
      </c>
      <c r="AC160" s="1386">
        <v>7.8234041262833705</v>
      </c>
      <c r="AD160" s="1386">
        <v>101.80771388399999</v>
      </c>
      <c r="AE160" s="1386">
        <v>19.111560811882882</v>
      </c>
      <c r="AF160" s="1386">
        <v>40.7658929220216</v>
      </c>
      <c r="AG160" s="1386">
        <v>22.130357609576969</v>
      </c>
      <c r="AH160" s="1386">
        <v>14.486106978559999</v>
      </c>
      <c r="AI160" s="1386">
        <v>28.12974408354</v>
      </c>
      <c r="AJ160" s="1386">
        <v>22.2029132987</v>
      </c>
      <c r="AK160" s="1386">
        <v>303.0699642445224</v>
      </c>
      <c r="AL160" s="1386">
        <v>109.4508444375</v>
      </c>
      <c r="AM160" s="1386">
        <v>175.5575620901883</v>
      </c>
      <c r="AN160" s="1386">
        <v>19.618531259460003</v>
      </c>
    </row>
    <row r="161" spans="6:40" x14ac:dyDescent="0.35">
      <c r="F161" s="1385">
        <v>41365</v>
      </c>
      <c r="G161" s="1386">
        <v>430.32771061972835</v>
      </c>
      <c r="H161" s="1386">
        <v>174.67295378351938</v>
      </c>
      <c r="I161" s="1386">
        <v>38.908780496300004</v>
      </c>
      <c r="J161" s="1386">
        <v>42.580479263252563</v>
      </c>
      <c r="K161" s="1386">
        <v>33.566928991560005</v>
      </c>
      <c r="L161" s="1386">
        <v>273.86528718252879</v>
      </c>
      <c r="M161" s="1386">
        <v>47.215301550829999</v>
      </c>
      <c r="N161" s="1386">
        <v>128.26239459334471</v>
      </c>
      <c r="O161" s="1386">
        <v>306.9561491976084</v>
      </c>
      <c r="P161" s="1386">
        <v>203.93107827279999</v>
      </c>
      <c r="Q161" s="1386">
        <v>237.64990797837874</v>
      </c>
      <c r="R161" s="1386">
        <v>180.29400669188453</v>
      </c>
      <c r="S161" s="1386">
        <v>23.741557996255757</v>
      </c>
      <c r="T161" s="1386">
        <v>164.4824647318959</v>
      </c>
      <c r="U161" s="1386">
        <v>69.891584804979004</v>
      </c>
      <c r="V161" s="1386">
        <v>81.266900984839992</v>
      </c>
      <c r="W161" s="1386">
        <v>56.899208948990996</v>
      </c>
      <c r="X161" s="1386">
        <v>126.9444637806284</v>
      </c>
      <c r="Y161" s="1386">
        <v>75.404691595234695</v>
      </c>
      <c r="Z161" s="1386">
        <v>64.760195674445896</v>
      </c>
      <c r="AA161" s="1386">
        <v>66.08632246945561</v>
      </c>
      <c r="AB161" s="1386">
        <v>23.576186238240002</v>
      </c>
      <c r="AC161" s="1386">
        <v>23.40765008063337</v>
      </c>
      <c r="AD161" s="1386">
        <v>171.33415120479839</v>
      </c>
      <c r="AE161" s="1386">
        <v>78.411592211603192</v>
      </c>
      <c r="AF161" s="1386">
        <v>125.28472585051621</v>
      </c>
      <c r="AG161" s="1386">
        <v>55.172674907999998</v>
      </c>
      <c r="AH161" s="1386">
        <v>35.827246723759991</v>
      </c>
      <c r="AI161" s="1386">
        <v>80.616466144995016</v>
      </c>
      <c r="AJ161" s="1386">
        <v>87.999351488750008</v>
      </c>
      <c r="AK161" s="1386">
        <v>1073.152738632534</v>
      </c>
      <c r="AL161" s="1386">
        <v>395.08174583203902</v>
      </c>
      <c r="AM161" s="1386">
        <v>474.52355698274999</v>
      </c>
      <c r="AN161" s="1386">
        <v>56.330686280380007</v>
      </c>
    </row>
    <row r="162" spans="6:40" x14ac:dyDescent="0.35">
      <c r="F162" s="1385">
        <v>41395</v>
      </c>
      <c r="G162" s="1386">
        <v>792.12699908390221</v>
      </c>
      <c r="H162" s="1386">
        <v>260.68383107772092</v>
      </c>
      <c r="I162" s="1386">
        <v>44.058472032575004</v>
      </c>
      <c r="J162" s="1386">
        <v>51.454119092852565</v>
      </c>
      <c r="K162" s="1386">
        <v>35.987935565999997</v>
      </c>
      <c r="L162" s="1386">
        <v>349.3974620341898</v>
      </c>
      <c r="M162" s="1386">
        <v>50.857111882290006</v>
      </c>
      <c r="N162" s="1386">
        <v>185.94743993371623</v>
      </c>
      <c r="O162" s="1386">
        <v>551.17410125958327</v>
      </c>
      <c r="P162" s="1386">
        <v>340.89277166240004</v>
      </c>
      <c r="Q162" s="1386">
        <v>600.34207306326493</v>
      </c>
      <c r="R162" s="1386">
        <v>587.81541280877855</v>
      </c>
      <c r="S162" s="1386">
        <v>104.32642622039999</v>
      </c>
      <c r="T162" s="1386">
        <v>882.02400671253065</v>
      </c>
      <c r="U162" s="1386">
        <v>362.17947216793675</v>
      </c>
      <c r="V162" s="1386">
        <v>368.78767853037499</v>
      </c>
      <c r="W162" s="1386">
        <v>463.05923572411501</v>
      </c>
      <c r="X162" s="1386">
        <v>1245.1053865626736</v>
      </c>
      <c r="Y162" s="1386">
        <v>747.77731162752036</v>
      </c>
      <c r="Z162" s="1386">
        <v>485.9872980493235</v>
      </c>
      <c r="AA162" s="1386">
        <v>412.10726704643344</v>
      </c>
      <c r="AB162" s="1386">
        <v>166.27919968839998</v>
      </c>
      <c r="AC162" s="1386">
        <v>132.74773361114998</v>
      </c>
      <c r="AD162" s="1386">
        <v>564.4852165227984</v>
      </c>
      <c r="AE162" s="1386">
        <v>340.02106450143742</v>
      </c>
      <c r="AF162" s="1386">
        <v>379.86628652102695</v>
      </c>
      <c r="AG162" s="1386">
        <v>208.92052898495999</v>
      </c>
      <c r="AH162" s="1386">
        <v>127.88516317009999</v>
      </c>
      <c r="AI162" s="1386">
        <v>218.51861283779999</v>
      </c>
      <c r="AJ162" s="1386">
        <v>272.29030104884379</v>
      </c>
      <c r="AK162" s="1386">
        <v>2045.6413202044941</v>
      </c>
      <c r="AL162" s="1386">
        <v>799.32019795453903</v>
      </c>
      <c r="AM162" s="1386">
        <v>909.56938782781174</v>
      </c>
      <c r="AN162" s="1386">
        <v>96.577711798500005</v>
      </c>
    </row>
    <row r="163" spans="6:40" x14ac:dyDescent="0.35">
      <c r="F163" s="1385">
        <v>41426</v>
      </c>
      <c r="G163" s="1386">
        <v>720.32615498781502</v>
      </c>
      <c r="H163" s="1386">
        <v>293.20308410759998</v>
      </c>
      <c r="I163" s="1386">
        <v>55.372188286512504</v>
      </c>
      <c r="J163" s="1386">
        <v>59.222603963982486</v>
      </c>
      <c r="K163" s="1386">
        <v>39.717594342840002</v>
      </c>
      <c r="L163" s="1386">
        <v>505.839581454339</v>
      </c>
      <c r="M163" s="1386">
        <v>60.756680811469998</v>
      </c>
      <c r="N163" s="1386">
        <v>289.68590869301335</v>
      </c>
      <c r="O163" s="1386">
        <v>800.52908924241672</v>
      </c>
      <c r="P163" s="1386">
        <v>405.94376270779998</v>
      </c>
      <c r="Q163" s="1386">
        <v>702.05810254125004</v>
      </c>
      <c r="R163" s="1386">
        <v>722.00274026437501</v>
      </c>
      <c r="S163" s="1386">
        <v>146.94343039539999</v>
      </c>
      <c r="T163" s="1386">
        <v>1225.4610266654877</v>
      </c>
      <c r="U163" s="1386">
        <v>652.14340227599996</v>
      </c>
      <c r="V163" s="1386">
        <v>634.86205099349502</v>
      </c>
      <c r="W163" s="1386">
        <v>761.29754255461944</v>
      </c>
      <c r="X163" s="1386">
        <v>1239.1401188274715</v>
      </c>
      <c r="Y163" s="1386">
        <v>702.98181747129263</v>
      </c>
      <c r="Z163" s="1386">
        <v>504.53123600766122</v>
      </c>
      <c r="AA163" s="1386">
        <v>495.77936212148887</v>
      </c>
      <c r="AB163" s="1386">
        <v>218.70267071408</v>
      </c>
      <c r="AC163" s="1386">
        <v>165.79384551434998</v>
      </c>
      <c r="AD163" s="1386">
        <v>698.87508125635065</v>
      </c>
      <c r="AE163" s="1386">
        <v>374.3991428526765</v>
      </c>
      <c r="AF163" s="1386">
        <v>445.49576095951625</v>
      </c>
      <c r="AG163" s="1386">
        <v>232.85935492356302</v>
      </c>
      <c r="AH163" s="1386">
        <v>130.69831340924</v>
      </c>
      <c r="AI163" s="1386">
        <v>210.30907379196</v>
      </c>
      <c r="AJ163" s="1386">
        <v>208.28769579298751</v>
      </c>
      <c r="AK163" s="1386">
        <v>1437.4354378804826</v>
      </c>
      <c r="AL163" s="1386">
        <v>721.34547058447401</v>
      </c>
      <c r="AM163" s="1386">
        <v>611.24727004291162</v>
      </c>
      <c r="AN163" s="1386">
        <v>64.1326504492</v>
      </c>
    </row>
    <row r="164" spans="6:40" x14ac:dyDescent="0.35">
      <c r="F164" s="1385">
        <v>41456</v>
      </c>
      <c r="G164" s="1386">
        <v>657.10343634596734</v>
      </c>
      <c r="H164" s="1386">
        <v>326.3114237839597</v>
      </c>
      <c r="I164" s="1386">
        <v>80.392406760737501</v>
      </c>
      <c r="J164" s="1386">
        <v>88.768912222452556</v>
      </c>
      <c r="K164" s="1386">
        <v>74.298728791260004</v>
      </c>
      <c r="L164" s="1386">
        <v>454.62915070743719</v>
      </c>
      <c r="M164" s="1386">
        <v>81.966379009480008</v>
      </c>
      <c r="N164" s="1386">
        <v>229.00625227670278</v>
      </c>
      <c r="O164" s="1386">
        <v>663.68288375477482</v>
      </c>
      <c r="P164" s="1386">
        <v>450.47375300339996</v>
      </c>
      <c r="Q164" s="1386">
        <v>630.95982985523506</v>
      </c>
      <c r="R164" s="1386">
        <v>591.12192390375947</v>
      </c>
      <c r="S164" s="1386">
        <v>127.35512106441969</v>
      </c>
      <c r="T164" s="1386">
        <v>1196.0709601454694</v>
      </c>
      <c r="U164" s="1386">
        <v>652.11358064303158</v>
      </c>
      <c r="V164" s="1386">
        <v>668.86357869134497</v>
      </c>
      <c r="W164" s="1386">
        <v>632.54394158911498</v>
      </c>
      <c r="X164" s="1386">
        <v>1062.414015414287</v>
      </c>
      <c r="Y164" s="1386">
        <v>517.6785381972245</v>
      </c>
      <c r="Z164" s="1386">
        <v>497.37441266173875</v>
      </c>
      <c r="AA164" s="1386">
        <v>487.58832500594451</v>
      </c>
      <c r="AB164" s="1386">
        <v>157.71764182940075</v>
      </c>
      <c r="AC164" s="1386">
        <v>118.759464652125</v>
      </c>
      <c r="AD164" s="1386">
        <v>434.24715700629838</v>
      </c>
      <c r="AE164" s="1386">
        <v>371.9211875310765</v>
      </c>
      <c r="AF164" s="1386">
        <v>329.69959035297842</v>
      </c>
      <c r="AG164" s="1386">
        <v>218.42250498930304</v>
      </c>
      <c r="AH164" s="1386">
        <v>106.99671426798</v>
      </c>
      <c r="AI164" s="1386">
        <v>160.84056461500498</v>
      </c>
      <c r="AJ164" s="1386">
        <v>171.59873540306251</v>
      </c>
      <c r="AK164" s="1386">
        <v>1454.0784058458128</v>
      </c>
      <c r="AL164" s="1386">
        <v>812.7691285604609</v>
      </c>
      <c r="AM164" s="1386">
        <v>738.25505840295</v>
      </c>
      <c r="AN164" s="1386">
        <v>72.262852592759998</v>
      </c>
    </row>
    <row r="165" spans="6:40" x14ac:dyDescent="0.35">
      <c r="F165" s="1385">
        <v>41487</v>
      </c>
      <c r="G165" s="1386">
        <v>768.77577069971733</v>
      </c>
      <c r="H165" s="1386">
        <v>259.06379125224032</v>
      </c>
      <c r="I165" s="1386">
        <v>43.200190109862504</v>
      </c>
      <c r="J165" s="1386">
        <v>46.741010438435033</v>
      </c>
      <c r="K165" s="1386">
        <v>29.54282346918</v>
      </c>
      <c r="L165" s="1386">
        <v>436.93779763845424</v>
      </c>
      <c r="M165" s="1386">
        <v>60.243749778870004</v>
      </c>
      <c r="N165" s="1386">
        <v>252.300942324</v>
      </c>
      <c r="O165" s="1386">
        <v>689.83686052399162</v>
      </c>
      <c r="P165" s="1386">
        <v>375.30759444960006</v>
      </c>
      <c r="Q165" s="1386">
        <v>559.58916891199999</v>
      </c>
      <c r="R165" s="1386">
        <v>533.32004326001902</v>
      </c>
      <c r="S165" s="1386">
        <v>103.21064486389182</v>
      </c>
      <c r="T165" s="1386">
        <v>1087.8721062569389</v>
      </c>
      <c r="U165" s="1386">
        <v>513.96879843994748</v>
      </c>
      <c r="V165" s="1386">
        <v>535.54569842387002</v>
      </c>
      <c r="W165" s="1386">
        <v>574.64993110569901</v>
      </c>
      <c r="X165" s="1386">
        <v>1160.6647170848157</v>
      </c>
      <c r="Y165" s="1386">
        <v>604.5027943432176</v>
      </c>
      <c r="Z165" s="1386">
        <v>397.88059192109182</v>
      </c>
      <c r="AA165" s="1386">
        <v>532.18404655154438</v>
      </c>
      <c r="AB165" s="1386">
        <v>251.73487231604076</v>
      </c>
      <c r="AC165" s="1386">
        <v>181.50325361753335</v>
      </c>
      <c r="AD165" s="1386">
        <v>601.33939233664933</v>
      </c>
      <c r="AE165" s="1386">
        <v>365.34172056116421</v>
      </c>
      <c r="AF165" s="1386">
        <v>422.09638789051081</v>
      </c>
      <c r="AG165" s="1386">
        <v>270.86716698647695</v>
      </c>
      <c r="AH165" s="1386">
        <v>140.23715617413998</v>
      </c>
      <c r="AI165" s="1386">
        <v>247.34254588477501</v>
      </c>
      <c r="AJ165" s="1386">
        <v>283.08714455842505</v>
      </c>
      <c r="AK165" s="1386">
        <v>1994.3961548299087</v>
      </c>
      <c r="AL165" s="1386">
        <v>853.65938030447398</v>
      </c>
      <c r="AM165" s="1386">
        <v>830.05767630043829</v>
      </c>
      <c r="AN165" s="1386">
        <v>88.599004104819997</v>
      </c>
    </row>
    <row r="166" spans="6:40" x14ac:dyDescent="0.35">
      <c r="F166" s="1385">
        <v>41518</v>
      </c>
      <c r="G166" s="1386">
        <v>880.92473464917396</v>
      </c>
      <c r="H166" s="1386">
        <v>275.64739480368058</v>
      </c>
      <c r="I166" s="1386">
        <v>45.983104222900003</v>
      </c>
      <c r="J166" s="1386">
        <v>49.471361155235037</v>
      </c>
      <c r="K166" s="1386">
        <v>28.397752792080002</v>
      </c>
      <c r="L166" s="1386">
        <v>535.05019239785088</v>
      </c>
      <c r="M166" s="1386">
        <v>62.603232528829999</v>
      </c>
      <c r="N166" s="1386">
        <v>313.04358256250669</v>
      </c>
      <c r="O166" s="1386">
        <v>937.56303911480848</v>
      </c>
      <c r="P166" s="1386">
        <v>469.42515879500002</v>
      </c>
      <c r="Q166" s="1386">
        <v>844.28509614747043</v>
      </c>
      <c r="R166" s="1386">
        <v>859.64950881063453</v>
      </c>
      <c r="S166" s="1386">
        <v>149.48493805638029</v>
      </c>
      <c r="T166" s="1386">
        <v>1354.4910664522777</v>
      </c>
      <c r="U166" s="1386">
        <v>599.47135268337888</v>
      </c>
      <c r="V166" s="1386">
        <v>639.1750066239249</v>
      </c>
      <c r="W166" s="1386">
        <v>818.38318468006196</v>
      </c>
      <c r="X166" s="1386">
        <v>1322.2686312738972</v>
      </c>
      <c r="Y166" s="1386">
        <v>959.48130888826188</v>
      </c>
      <c r="Z166" s="1386">
        <v>789.74933645216947</v>
      </c>
      <c r="AA166" s="1386">
        <v>583.18004559796668</v>
      </c>
      <c r="AB166" s="1386">
        <v>232.53532712227923</v>
      </c>
      <c r="AC166" s="1386">
        <v>167.953108508025</v>
      </c>
      <c r="AD166" s="1386">
        <v>961.84830523755238</v>
      </c>
      <c r="AE166" s="1386">
        <v>393.42521420596415</v>
      </c>
      <c r="AF166" s="1386">
        <v>552.03751050750532</v>
      </c>
      <c r="AG166" s="1386">
        <v>287.3576818125</v>
      </c>
      <c r="AH166" s="1386">
        <v>175.06201603107999</v>
      </c>
      <c r="AI166" s="1386">
        <v>293.18919960032997</v>
      </c>
      <c r="AJ166" s="1386">
        <v>260.61346402437505</v>
      </c>
      <c r="AK166" s="1386">
        <v>2298.8137442008642</v>
      </c>
      <c r="AL166" s="1386">
        <v>1152.5673988015781</v>
      </c>
      <c r="AM166" s="1386">
        <v>922.82619765286165</v>
      </c>
      <c r="AN166" s="1386">
        <v>109.05075483861999</v>
      </c>
    </row>
    <row r="167" spans="6:40" x14ac:dyDescent="0.35">
      <c r="F167" s="1385">
        <v>41548</v>
      </c>
      <c r="G167" s="1386">
        <v>822.49921803746724</v>
      </c>
      <c r="H167" s="1386">
        <v>220.59449504508061</v>
      </c>
      <c r="I167" s="1386">
        <v>34.435311080950008</v>
      </c>
      <c r="J167" s="1386">
        <v>38.029894735252562</v>
      </c>
      <c r="K167" s="1386">
        <v>18.877308019620003</v>
      </c>
      <c r="L167" s="1386">
        <v>436.6934271704136</v>
      </c>
      <c r="M167" s="1386">
        <v>39.39310330368</v>
      </c>
      <c r="N167" s="1386">
        <v>284.76841706570281</v>
      </c>
      <c r="O167" s="1386">
        <v>855.6244549075833</v>
      </c>
      <c r="P167" s="1386">
        <v>365.10522722129997</v>
      </c>
      <c r="Q167" s="1386">
        <v>736.21546655790087</v>
      </c>
      <c r="R167" s="1386">
        <v>806.43998563812499</v>
      </c>
      <c r="S167" s="1386">
        <v>138.079093527</v>
      </c>
      <c r="T167" s="1386">
        <v>1478.8856439526348</v>
      </c>
      <c r="U167" s="1386">
        <v>591.39788290525257</v>
      </c>
      <c r="V167" s="1386">
        <v>730.13115590429993</v>
      </c>
      <c r="W167" s="1386">
        <v>822.05216011702646</v>
      </c>
      <c r="X167" s="1386">
        <v>1533.4148846625587</v>
      </c>
      <c r="Y167" s="1386">
        <v>1057.9016152895442</v>
      </c>
      <c r="Z167" s="1386">
        <v>708.22655219390822</v>
      </c>
      <c r="AA167" s="1386">
        <v>643.48272770090011</v>
      </c>
      <c r="AB167" s="1386">
        <v>312.75186322555919</v>
      </c>
      <c r="AC167" s="1386">
        <v>217.11547121481661</v>
      </c>
      <c r="AD167" s="1386">
        <v>1009.5930904789476</v>
      </c>
      <c r="AE167" s="1386">
        <v>312.53566667276101</v>
      </c>
      <c r="AF167" s="1386">
        <v>539.32751627852701</v>
      </c>
      <c r="AG167" s="1386">
        <v>221.88610758834</v>
      </c>
      <c r="AH167" s="1386">
        <v>148.96762243353999</v>
      </c>
      <c r="AI167" s="1386">
        <v>273.05771966071501</v>
      </c>
      <c r="AJ167" s="1386">
        <v>268.53340565836254</v>
      </c>
      <c r="AK167" s="1386">
        <v>2262.1754390086162</v>
      </c>
      <c r="AL167" s="1386">
        <v>980.67956616000004</v>
      </c>
      <c r="AM167" s="1386">
        <v>807.37782069961168</v>
      </c>
      <c r="AN167" s="1386">
        <v>100.99629992</v>
      </c>
    </row>
    <row r="168" spans="6:40" x14ac:dyDescent="0.35">
      <c r="F168" s="1385">
        <v>41579</v>
      </c>
      <c r="G168" s="1386">
        <v>529.00597287492394</v>
      </c>
      <c r="H168" s="1386">
        <v>248.60703934827907</v>
      </c>
      <c r="I168" s="1386">
        <v>61.094067771262502</v>
      </c>
      <c r="J168" s="1386">
        <v>63.51316809205256</v>
      </c>
      <c r="K168" s="1386">
        <v>49.532485860840005</v>
      </c>
      <c r="L168" s="1386">
        <v>458.295841322</v>
      </c>
      <c r="M168" s="1386">
        <v>77.632111784009993</v>
      </c>
      <c r="N168" s="1386">
        <v>254.38141955093909</v>
      </c>
      <c r="O168" s="1386">
        <v>734.87803515840835</v>
      </c>
      <c r="P168" s="1386">
        <v>446.08470043509999</v>
      </c>
      <c r="Q168" s="1386">
        <v>632.9264154675991</v>
      </c>
      <c r="R168" s="1386">
        <v>580.71274031874043</v>
      </c>
      <c r="S168" s="1386">
        <v>110.68024651325575</v>
      </c>
      <c r="T168" s="1386">
        <v>1003.417203509253</v>
      </c>
      <c r="U168" s="1386">
        <v>501.63509538062101</v>
      </c>
      <c r="V168" s="1386">
        <v>499.24002124344003</v>
      </c>
      <c r="W168" s="1386">
        <v>489.95424787481403</v>
      </c>
      <c r="X168" s="1386">
        <v>765.2163356790544</v>
      </c>
      <c r="Y168" s="1386">
        <v>455.98906740825856</v>
      </c>
      <c r="Z168" s="1386">
        <v>409.04503786169181</v>
      </c>
      <c r="AA168" s="1386">
        <v>364.78110976248888</v>
      </c>
      <c r="AB168" s="1386">
        <v>107.65821058395923</v>
      </c>
      <c r="AC168" s="1386">
        <v>74.91703778054999</v>
      </c>
      <c r="AD168" s="1386">
        <v>419.9869288613508</v>
      </c>
      <c r="AE168" s="1386">
        <v>213.61684661363904</v>
      </c>
      <c r="AF168" s="1386">
        <v>271.39154472447842</v>
      </c>
      <c r="AG168" s="1386">
        <v>148.96622225160002</v>
      </c>
      <c r="AH168" s="1386">
        <v>85.849584884099997</v>
      </c>
      <c r="AI168" s="1386">
        <v>135.54794064289501</v>
      </c>
      <c r="AJ168" s="1386">
        <v>114.43300283979376</v>
      </c>
      <c r="AK168" s="1386">
        <v>1269.0632355224145</v>
      </c>
      <c r="AL168" s="1386">
        <v>718.91322959697402</v>
      </c>
      <c r="AM168" s="1386">
        <v>697.81160439721168</v>
      </c>
      <c r="AN168" s="1386">
        <v>63.70341617454001</v>
      </c>
    </row>
    <row r="169" spans="6:40" x14ac:dyDescent="0.35">
      <c r="F169" s="1385">
        <v>41609</v>
      </c>
      <c r="G169" s="1386">
        <v>212.12986889403268</v>
      </c>
      <c r="H169" s="1386">
        <v>148.75180109924028</v>
      </c>
      <c r="I169" s="1386">
        <v>37.400284995775003</v>
      </c>
      <c r="J169" s="1386">
        <v>40.467688372747446</v>
      </c>
      <c r="K169" s="1386">
        <v>32.8798865853</v>
      </c>
      <c r="L169" s="1386">
        <v>223.11331421894238</v>
      </c>
      <c r="M169" s="1386">
        <v>40.752370540069997</v>
      </c>
      <c r="N169" s="1386">
        <v>108.56125611985139</v>
      </c>
      <c r="O169" s="1386">
        <v>260.41160999281675</v>
      </c>
      <c r="P169" s="1386">
        <v>170.8242512841</v>
      </c>
      <c r="Q169" s="1386">
        <v>204.76314054525739</v>
      </c>
      <c r="R169" s="1386">
        <v>141.65740911687499</v>
      </c>
      <c r="S169" s="1386">
        <v>31.304132901927879</v>
      </c>
      <c r="T169" s="1386">
        <v>285.07312995883473</v>
      </c>
      <c r="U169" s="1386">
        <v>202.07810305405258</v>
      </c>
      <c r="V169" s="1386">
        <v>204.511115149945</v>
      </c>
      <c r="W169" s="1386">
        <v>188.07791498841598</v>
      </c>
      <c r="X169" s="1386">
        <v>110.1219377366284</v>
      </c>
      <c r="Y169" s="1386">
        <v>66.457269004517002</v>
      </c>
      <c r="Z169" s="1386">
        <v>122.39540734880001</v>
      </c>
      <c r="AA169" s="1386">
        <v>103.34236049009989</v>
      </c>
      <c r="AB169" s="1386">
        <v>13.16178932011924</v>
      </c>
      <c r="AC169" s="1386">
        <v>9.200337973049999</v>
      </c>
      <c r="AD169" s="1386">
        <v>70.429060179850794</v>
      </c>
      <c r="AE169" s="1386">
        <v>51.467379825164159</v>
      </c>
      <c r="AF169" s="1386">
        <v>73.126664959500005</v>
      </c>
      <c r="AG169" s="1386">
        <v>47.663076149043029</v>
      </c>
      <c r="AH169" s="1386">
        <v>29.586580101300001</v>
      </c>
      <c r="AI169" s="1386">
        <v>42.194616125310006</v>
      </c>
      <c r="AJ169" s="1386">
        <v>34.082825749681248</v>
      </c>
      <c r="AK169" s="1386">
        <v>241.34883462695768</v>
      </c>
      <c r="AL169" s="1386">
        <v>213.379139778422</v>
      </c>
      <c r="AM169" s="1386">
        <v>221.73691287148827</v>
      </c>
      <c r="AN169" s="1386">
        <v>16.588642261860002</v>
      </c>
    </row>
    <row r="170" spans="6:40" x14ac:dyDescent="0.35">
      <c r="F170" s="1385">
        <v>41640</v>
      </c>
      <c r="G170" s="1386">
        <v>231.28728803413051</v>
      </c>
      <c r="H170" s="1386">
        <v>183.09728459039999</v>
      </c>
      <c r="I170" s="1386">
        <v>47.751685154550003</v>
      </c>
      <c r="J170" s="1386">
        <v>49.63388528165256</v>
      </c>
      <c r="K170" s="1386">
        <v>38.114495394900004</v>
      </c>
      <c r="L170" s="1386">
        <v>320.24790322218979</v>
      </c>
      <c r="M170" s="1386">
        <v>62.757111838610001</v>
      </c>
      <c r="N170" s="1386">
        <v>169.30389635835809</v>
      </c>
      <c r="O170" s="1386">
        <v>454.73353187359163</v>
      </c>
      <c r="P170" s="1386">
        <v>353.91459650079997</v>
      </c>
      <c r="Q170" s="1386">
        <v>444.89396241625002</v>
      </c>
      <c r="R170" s="1386">
        <v>415.35906839559652</v>
      </c>
      <c r="S170" s="1386">
        <v>68.218197765436059</v>
      </c>
      <c r="T170" s="1386">
        <v>449.7041191958694</v>
      </c>
      <c r="U170" s="1386">
        <v>185.12647097303162</v>
      </c>
      <c r="V170" s="1386">
        <v>182.82813231080499</v>
      </c>
      <c r="W170" s="1386">
        <v>126.51492906803551</v>
      </c>
      <c r="X170" s="1386">
        <v>96.6100848180876</v>
      </c>
      <c r="Y170" s="1386">
        <v>53.389609813731298</v>
      </c>
      <c r="Z170" s="1386">
        <v>94.627362804538805</v>
      </c>
      <c r="AA170" s="1386">
        <v>103.37180133444448</v>
      </c>
      <c r="AB170" s="1386">
        <v>14.407685340839238</v>
      </c>
      <c r="AC170" s="1386">
        <v>4.3811258379666302</v>
      </c>
      <c r="AD170" s="1386">
        <v>74.941741250798401</v>
      </c>
      <c r="AE170" s="1386">
        <v>18.171672358400002</v>
      </c>
      <c r="AF170" s="1386">
        <v>39.535818659989197</v>
      </c>
      <c r="AG170" s="1386">
        <v>28.199351849456971</v>
      </c>
      <c r="AH170" s="1386">
        <v>20.823778781680002</v>
      </c>
      <c r="AI170" s="1386">
        <v>32.838156183359999</v>
      </c>
      <c r="AJ170" s="1386">
        <v>33.101294521537504</v>
      </c>
      <c r="AK170" s="1386">
        <v>188.99582427230931</v>
      </c>
      <c r="AL170" s="1386">
        <v>100.580364266448</v>
      </c>
      <c r="AM170" s="1386">
        <v>189.98500967820002</v>
      </c>
      <c r="AN170" s="1386">
        <v>12.776031939880001</v>
      </c>
    </row>
    <row r="171" spans="6:40" x14ac:dyDescent="0.35">
      <c r="F171" s="1385">
        <v>41671</v>
      </c>
      <c r="G171" s="1386">
        <v>127.7799518609349</v>
      </c>
      <c r="H171" s="1386">
        <v>60.089827705240296</v>
      </c>
      <c r="I171" s="1386">
        <v>16.4373992471</v>
      </c>
      <c r="J171" s="1386">
        <v>17.812284759182479</v>
      </c>
      <c r="K171" s="1386">
        <v>15.442095988320002</v>
      </c>
      <c r="L171" s="1386">
        <v>91.451396686867795</v>
      </c>
      <c r="M171" s="1386">
        <v>15.464870632889999</v>
      </c>
      <c r="N171" s="1386">
        <v>44.382752396493295</v>
      </c>
      <c r="O171" s="1386">
        <v>133.14995267557481</v>
      </c>
      <c r="P171" s="1386">
        <v>104.78499674649998</v>
      </c>
      <c r="Q171" s="1386">
        <v>133.8765653793935</v>
      </c>
      <c r="R171" s="1386">
        <v>93.468858874346495</v>
      </c>
      <c r="S171" s="1386">
        <v>15.931020313491819</v>
      </c>
      <c r="T171" s="1386">
        <v>100.23469533986942</v>
      </c>
      <c r="U171" s="1386">
        <v>76.952266048063208</v>
      </c>
      <c r="V171" s="1386">
        <v>90.542601258654997</v>
      </c>
      <c r="W171" s="1386">
        <v>84.913311418416001</v>
      </c>
      <c r="X171" s="1386">
        <v>48.558641989157096</v>
      </c>
      <c r="Y171" s="1386">
        <v>29.843866845785701</v>
      </c>
      <c r="Z171" s="1386">
        <v>31.6166771587847</v>
      </c>
      <c r="AA171" s="1386">
        <v>30.210087690411196</v>
      </c>
      <c r="AB171" s="1386">
        <v>2.2681537057207599</v>
      </c>
      <c r="AC171" s="1386">
        <v>2.6286679922999996</v>
      </c>
      <c r="AD171" s="1386">
        <v>24.8802889881492</v>
      </c>
      <c r="AE171" s="1386">
        <v>11.990990998243841</v>
      </c>
      <c r="AF171" s="1386">
        <v>15.726420836973</v>
      </c>
      <c r="AG171" s="1386">
        <v>6.1916155098630297</v>
      </c>
      <c r="AH171" s="1386">
        <v>3.5568566241999999</v>
      </c>
      <c r="AI171" s="1386">
        <v>9.3262778131049995</v>
      </c>
      <c r="AJ171" s="1386">
        <v>10.695305796325</v>
      </c>
      <c r="AK171" s="1386">
        <v>278.67511661047757</v>
      </c>
      <c r="AL171" s="1386">
        <v>111.482446689539</v>
      </c>
      <c r="AM171" s="1386">
        <v>164.43711789615003</v>
      </c>
      <c r="AN171" s="1386">
        <v>14.871705163220001</v>
      </c>
    </row>
    <row r="172" spans="6:40" x14ac:dyDescent="0.35">
      <c r="F172" s="1385">
        <v>41699</v>
      </c>
      <c r="G172" s="1386">
        <v>81.236371624467296</v>
      </c>
      <c r="H172" s="1386">
        <v>36.112846525919394</v>
      </c>
      <c r="I172" s="1386">
        <v>9.1289986324875017</v>
      </c>
      <c r="J172" s="1386">
        <v>10.271329114452561</v>
      </c>
      <c r="K172" s="1386">
        <v>8.8988349763199999</v>
      </c>
      <c r="L172" s="1386">
        <v>44.152188964562797</v>
      </c>
      <c r="M172" s="1386">
        <v>8.5659482444199995</v>
      </c>
      <c r="N172" s="1386">
        <v>19.858735149060902</v>
      </c>
      <c r="O172" s="1386">
        <v>63.0200956112336</v>
      </c>
      <c r="P172" s="1386">
        <v>60.8363379169</v>
      </c>
      <c r="Q172" s="1386">
        <v>91.308493861470396</v>
      </c>
      <c r="R172" s="1386">
        <v>69.741907201231001</v>
      </c>
      <c r="S172" s="1386">
        <v>12.67661540667212</v>
      </c>
      <c r="T172" s="1386">
        <v>67.694723611077592</v>
      </c>
      <c r="U172" s="1386">
        <v>47.488164965031601</v>
      </c>
      <c r="V172" s="1386">
        <v>39.702799060804999</v>
      </c>
      <c r="W172" s="1386">
        <v>31.807612320699</v>
      </c>
      <c r="X172" s="1386">
        <v>22.370174570160099</v>
      </c>
      <c r="Y172" s="1386">
        <v>10.5072743784796</v>
      </c>
      <c r="Z172" s="1386">
        <v>18.0983938657082</v>
      </c>
      <c r="AA172" s="1386">
        <v>16.939964726444501</v>
      </c>
      <c r="AB172" s="1386">
        <v>1.5972866176407599</v>
      </c>
      <c r="AC172" s="1386">
        <v>1.28305284704163</v>
      </c>
      <c r="AD172" s="1386">
        <v>24.0679933986492</v>
      </c>
      <c r="AE172" s="1386">
        <v>12.760065731557761</v>
      </c>
      <c r="AF172" s="1386">
        <v>18.450083070010798</v>
      </c>
      <c r="AG172" s="1386">
        <v>6.4674788844030306</v>
      </c>
      <c r="AH172" s="1386">
        <v>5.0119343340999993</v>
      </c>
      <c r="AI172" s="1386">
        <v>8.4208139477549988</v>
      </c>
      <c r="AJ172" s="1386">
        <v>12.015296068656252</v>
      </c>
      <c r="AK172" s="1386">
        <v>255.71642052821309</v>
      </c>
      <c r="AL172" s="1386">
        <v>164.84873264447401</v>
      </c>
      <c r="AM172" s="1386">
        <v>228.52633095765003</v>
      </c>
      <c r="AN172" s="1386">
        <v>15.957415387360001</v>
      </c>
    </row>
    <row r="173" spans="6:40" x14ac:dyDescent="0.35">
      <c r="F173" s="1385">
        <v>41730</v>
      </c>
      <c r="G173" s="1386">
        <v>374.92036520677169</v>
      </c>
      <c r="H173" s="1386">
        <v>207.4572648757194</v>
      </c>
      <c r="I173" s="1386">
        <v>57.660940080412502</v>
      </c>
      <c r="J173" s="1386">
        <v>60.815308548782482</v>
      </c>
      <c r="K173" s="1386">
        <v>51.168301113840002</v>
      </c>
      <c r="L173" s="1386">
        <v>362.84172438426441</v>
      </c>
      <c r="M173" s="1386">
        <v>75.093103172639999</v>
      </c>
      <c r="N173" s="1386">
        <v>169.46149303392568</v>
      </c>
      <c r="O173" s="1386">
        <v>475.28082986159995</v>
      </c>
      <c r="P173" s="1386">
        <v>355.8039237653</v>
      </c>
      <c r="Q173" s="1386">
        <v>452.54840161424255</v>
      </c>
      <c r="R173" s="1386">
        <v>388.35629449434651</v>
      </c>
      <c r="S173" s="1386">
        <v>61.83338638714423</v>
      </c>
      <c r="T173" s="1386">
        <v>420.78958071331232</v>
      </c>
      <c r="U173" s="1386">
        <v>180.62799233833678</v>
      </c>
      <c r="V173" s="1386">
        <v>141.35293647613</v>
      </c>
      <c r="W173" s="1386">
        <v>85.068795213796491</v>
      </c>
      <c r="X173" s="1386">
        <v>181.37921411695467</v>
      </c>
      <c r="Y173" s="1386">
        <v>57.068632152472802</v>
      </c>
      <c r="Z173" s="1386">
        <v>78.8509669454765</v>
      </c>
      <c r="AA173" s="1386">
        <v>121.8090625803779</v>
      </c>
      <c r="AB173" s="1386">
        <v>45.171733237079238</v>
      </c>
      <c r="AC173" s="1386">
        <v>34.923731897699994</v>
      </c>
      <c r="AD173" s="1386">
        <v>221.63625957409681</v>
      </c>
      <c r="AE173" s="1386">
        <v>62.404579023642242</v>
      </c>
      <c r="AF173" s="1386">
        <v>108.2110992300162</v>
      </c>
      <c r="AG173" s="1386">
        <v>27.402428537639999</v>
      </c>
      <c r="AH173" s="1386">
        <v>28.131502391399998</v>
      </c>
      <c r="AI173" s="1386">
        <v>67.939972030094992</v>
      </c>
      <c r="AJ173" s="1386">
        <v>78.759419582431264</v>
      </c>
      <c r="AK173" s="1386">
        <v>763.8267383750258</v>
      </c>
      <c r="AL173" s="1386">
        <v>383.550004862104</v>
      </c>
      <c r="AM173" s="1386">
        <v>256.26905880344998</v>
      </c>
      <c r="AN173" s="1386">
        <v>32.217819674479998</v>
      </c>
    </row>
    <row r="174" spans="6:40" x14ac:dyDescent="0.35">
      <c r="F174" s="1385">
        <v>41760</v>
      </c>
      <c r="G174" s="1386">
        <v>930.48624463069564</v>
      </c>
      <c r="H174" s="1386">
        <v>311.84859401704028</v>
      </c>
      <c r="I174" s="1386">
        <v>61.432178831724997</v>
      </c>
      <c r="J174" s="1386">
        <v>67.413656114382491</v>
      </c>
      <c r="K174" s="1386">
        <v>49.107173895060008</v>
      </c>
      <c r="L174" s="1386">
        <v>512.68389786339662</v>
      </c>
      <c r="M174" s="1386">
        <v>74.374999727000002</v>
      </c>
      <c r="N174" s="1386">
        <v>262.32487704520952</v>
      </c>
      <c r="O174" s="1386">
        <v>740.45342320882514</v>
      </c>
      <c r="P174" s="1386">
        <v>428.17969128229998</v>
      </c>
      <c r="Q174" s="1386">
        <v>662.42458245912132</v>
      </c>
      <c r="R174" s="1386">
        <v>609.58307749685605</v>
      </c>
      <c r="S174" s="1386">
        <v>107.79776872527211</v>
      </c>
      <c r="T174" s="1386">
        <v>930.78934454892237</v>
      </c>
      <c r="U174" s="1386">
        <v>372.7555012885158</v>
      </c>
      <c r="V174" s="1386">
        <v>328.287250406505</v>
      </c>
      <c r="W174" s="1386">
        <v>354.48463121690247</v>
      </c>
      <c r="X174" s="1386">
        <v>895.62035194063151</v>
      </c>
      <c r="Y174" s="1386">
        <v>487.68737624822791</v>
      </c>
      <c r="Z174" s="1386">
        <v>292.50207442475408</v>
      </c>
      <c r="AA174" s="1386">
        <v>360.87641649397779</v>
      </c>
      <c r="AB174" s="1386">
        <v>170.24052608627923</v>
      </c>
      <c r="AC174" s="1386">
        <v>123.26575263892499</v>
      </c>
      <c r="AD174" s="1386">
        <v>584.61216833335072</v>
      </c>
      <c r="AE174" s="1386">
        <v>236.2317406592</v>
      </c>
      <c r="AF174" s="1386">
        <v>362.76328037698374</v>
      </c>
      <c r="AG174" s="1386">
        <v>158.00842596504302</v>
      </c>
      <c r="AH174" s="1386">
        <v>106.15600270226</v>
      </c>
      <c r="AI174" s="1386">
        <v>198.71913631547997</v>
      </c>
      <c r="AJ174" s="1386">
        <v>211.43536490393129</v>
      </c>
      <c r="AK174" s="1386">
        <v>2371.1013879479065</v>
      </c>
      <c r="AL174" s="1386">
        <v>898.15499150907806</v>
      </c>
      <c r="AM174" s="1386">
        <v>1096.4816270167616</v>
      </c>
      <c r="AN174" s="1386">
        <v>119.25138113054001</v>
      </c>
    </row>
    <row r="175" spans="6:40" x14ac:dyDescent="0.35">
      <c r="F175" s="1385">
        <v>41791</v>
      </c>
      <c r="G175" s="1386">
        <v>902.24268146018494</v>
      </c>
      <c r="H175" s="1386">
        <v>404.98789397211937</v>
      </c>
      <c r="I175" s="1386">
        <v>92.486379308050005</v>
      </c>
      <c r="J175" s="1386">
        <v>97.349994972747439</v>
      </c>
      <c r="K175" s="1386">
        <v>71.714140691520001</v>
      </c>
      <c r="L175" s="1386">
        <v>717.58634909852879</v>
      </c>
      <c r="M175" s="1386">
        <v>129.28426676683003</v>
      </c>
      <c r="N175" s="1386">
        <v>387.87640770934468</v>
      </c>
      <c r="O175" s="1386">
        <v>1088.7544942287832</v>
      </c>
      <c r="P175" s="1386">
        <v>715.61903464600005</v>
      </c>
      <c r="Q175" s="1386">
        <v>994.10583821461387</v>
      </c>
      <c r="R175" s="1386">
        <v>964.26236961248094</v>
      </c>
      <c r="S175" s="1386">
        <v>195.44932039450813</v>
      </c>
      <c r="T175" s="1386">
        <v>1496.8939281744429</v>
      </c>
      <c r="U175" s="1386">
        <v>860.92465468776834</v>
      </c>
      <c r="V175" s="1386">
        <v>742.715577117365</v>
      </c>
      <c r="W175" s="1386">
        <v>565.35332654399099</v>
      </c>
      <c r="X175" s="1386">
        <v>850.82028283285501</v>
      </c>
      <c r="Y175" s="1386">
        <v>407.45583418649659</v>
      </c>
      <c r="Z175" s="1386">
        <v>402.74704985720001</v>
      </c>
      <c r="AA175" s="1386">
        <v>425.34794916605546</v>
      </c>
      <c r="AB175" s="1386">
        <v>145.54619608852076</v>
      </c>
      <c r="AC175" s="1386">
        <v>104.45827154481663</v>
      </c>
      <c r="AD175" s="1386">
        <v>597.99988270909682</v>
      </c>
      <c r="AE175" s="1386">
        <v>293.82280887212352</v>
      </c>
      <c r="AF175" s="1386">
        <v>397.96484616899454</v>
      </c>
      <c r="AG175" s="1386">
        <v>195.52584490248304</v>
      </c>
      <c r="AH175" s="1386">
        <v>113.72240679373999</v>
      </c>
      <c r="AI175" s="1386">
        <v>182.20951183726501</v>
      </c>
      <c r="AJ175" s="1386">
        <v>177.86022772053127</v>
      </c>
      <c r="AK175" s="1386">
        <v>1978.6217575635599</v>
      </c>
      <c r="AL175" s="1386">
        <v>1123.1516817194738</v>
      </c>
      <c r="AM175" s="1386">
        <v>1090.3360860382616</v>
      </c>
      <c r="AN175" s="1386">
        <v>101.17304344486</v>
      </c>
    </row>
    <row r="176" spans="6:40" x14ac:dyDescent="0.35">
      <c r="F176" s="1385">
        <v>41821</v>
      </c>
      <c r="G176" s="1386">
        <v>679.5967797486195</v>
      </c>
      <c r="H176" s="1386">
        <v>603.57885841312088</v>
      </c>
      <c r="I176" s="1386">
        <v>184.45258775385</v>
      </c>
      <c r="J176" s="1386">
        <v>189.986904044</v>
      </c>
      <c r="K176" s="1386">
        <v>157.59444147402002</v>
      </c>
      <c r="L176" s="1386">
        <v>1130.477380137017</v>
      </c>
      <c r="M176" s="1386">
        <v>260.77413697383997</v>
      </c>
      <c r="N176" s="1386">
        <v>552.01078573822292</v>
      </c>
      <c r="O176" s="1386">
        <v>1623.1088410432169</v>
      </c>
      <c r="P176" s="1386">
        <v>1366.2161448198999</v>
      </c>
      <c r="Q176" s="1386">
        <v>1564.3749310003491</v>
      </c>
      <c r="R176" s="1386">
        <v>1379.6212665618941</v>
      </c>
      <c r="S176" s="1386">
        <v>290.6324558839803</v>
      </c>
      <c r="T176" s="1386">
        <v>2010.7269347529734</v>
      </c>
      <c r="U176" s="1386">
        <v>1088.4448708971474</v>
      </c>
      <c r="V176" s="1386">
        <v>972.1592937022051</v>
      </c>
      <c r="W176" s="1386">
        <v>554.12877204556651</v>
      </c>
      <c r="X176" s="1386">
        <v>549.23739112110263</v>
      </c>
      <c r="Y176" s="1386">
        <v>244.46155585204761</v>
      </c>
      <c r="Z176" s="1386">
        <v>535.9889231862918</v>
      </c>
      <c r="AA176" s="1386">
        <v>565.71163122051109</v>
      </c>
      <c r="AB176" s="1386">
        <v>88.586417651399245</v>
      </c>
      <c r="AC176" s="1386">
        <v>43.341740723841632</v>
      </c>
      <c r="AD176" s="1386">
        <v>275.42842302020159</v>
      </c>
      <c r="AE176" s="1386">
        <v>115.32461885683905</v>
      </c>
      <c r="AF176" s="1386">
        <v>183.47563995752159</v>
      </c>
      <c r="AG176" s="1386">
        <v>92.13836709636</v>
      </c>
      <c r="AH176" s="1386">
        <v>53.126503941460001</v>
      </c>
      <c r="AI176" s="1386">
        <v>86.501981269769999</v>
      </c>
      <c r="AJ176" s="1386">
        <v>73.411766684268756</v>
      </c>
      <c r="AK176" s="1386">
        <v>697.37576831746605</v>
      </c>
      <c r="AL176" s="1386">
        <v>390.67510890052603</v>
      </c>
      <c r="AM176" s="1386">
        <v>409.76131939066175</v>
      </c>
      <c r="AN176" s="1386">
        <v>42.342698741459998</v>
      </c>
    </row>
    <row r="177" spans="6:40" x14ac:dyDescent="0.35">
      <c r="F177" s="1385">
        <v>41852</v>
      </c>
      <c r="G177" s="1386">
        <v>710.92225789359782</v>
      </c>
      <c r="H177" s="1386">
        <v>333.41025808859996</v>
      </c>
      <c r="I177" s="1386">
        <v>83.22733796</v>
      </c>
      <c r="J177" s="1386">
        <v>89.418985975200002</v>
      </c>
      <c r="K177" s="1386">
        <v>73.088225504040011</v>
      </c>
      <c r="L177" s="1386">
        <v>557.01940516448826</v>
      </c>
      <c r="M177" s="1386">
        <v>102.66314617489002</v>
      </c>
      <c r="N177" s="1386">
        <v>285.4304327991486</v>
      </c>
      <c r="O177" s="1386">
        <v>787.27986088921682</v>
      </c>
      <c r="P177" s="1386">
        <v>445.76496812880004</v>
      </c>
      <c r="Q177" s="1386">
        <v>563.09873936511394</v>
      </c>
      <c r="R177" s="1386">
        <v>518.10419447439403</v>
      </c>
      <c r="S177" s="1386">
        <v>95.431098266563936</v>
      </c>
      <c r="T177" s="1386">
        <v>839.55879131995721</v>
      </c>
      <c r="U177" s="1386">
        <v>444.28580121062106</v>
      </c>
      <c r="V177" s="1386">
        <v>467.74958542177495</v>
      </c>
      <c r="W177" s="1386">
        <v>447.91712822012403</v>
      </c>
      <c r="X177" s="1386">
        <v>1085.1425097891843</v>
      </c>
      <c r="Y177" s="1386">
        <v>546.4628197675205</v>
      </c>
      <c r="Z177" s="1386">
        <v>342.72616148453881</v>
      </c>
      <c r="AA177" s="1386">
        <v>367.71695616252219</v>
      </c>
      <c r="AB177" s="1386">
        <v>140.65845016108074</v>
      </c>
      <c r="AC177" s="1386">
        <v>114.22189551621662</v>
      </c>
      <c r="AD177" s="1386">
        <v>489.27271007550002</v>
      </c>
      <c r="AE177" s="1386">
        <v>321.59300636576256</v>
      </c>
      <c r="AF177" s="1386">
        <v>366.54112630347305</v>
      </c>
      <c r="AG177" s="1386">
        <v>190.56030416076302</v>
      </c>
      <c r="AH177" s="1386">
        <v>117.82895944168</v>
      </c>
      <c r="AI177" s="1386">
        <v>215.34948930907498</v>
      </c>
      <c r="AJ177" s="1386">
        <v>238.44439663009379</v>
      </c>
      <c r="AK177" s="1386">
        <v>1735.1179368109999</v>
      </c>
      <c r="AL177" s="1386">
        <v>852.74369021749999</v>
      </c>
      <c r="AM177" s="1386">
        <v>986.76897125218818</v>
      </c>
      <c r="AN177" s="1386">
        <v>81.706006635280019</v>
      </c>
    </row>
    <row r="178" spans="6:40" x14ac:dyDescent="0.35">
      <c r="F178" s="1385">
        <v>41883</v>
      </c>
      <c r="G178" s="1386">
        <v>1091.4977101120433</v>
      </c>
      <c r="H178" s="1386">
        <v>351.82009210132088</v>
      </c>
      <c r="I178" s="1386">
        <v>62.238443668212504</v>
      </c>
      <c r="J178" s="1386">
        <v>66.86107863514745</v>
      </c>
      <c r="K178" s="1386">
        <v>41.942303086919999</v>
      </c>
      <c r="L178" s="1386">
        <v>666.77316206143712</v>
      </c>
      <c r="M178" s="1386">
        <v>81.556034183400016</v>
      </c>
      <c r="N178" s="1386">
        <v>415.99397653058099</v>
      </c>
      <c r="O178" s="1386">
        <v>1196.9722181283917</v>
      </c>
      <c r="P178" s="1386">
        <v>509.33356393589997</v>
      </c>
      <c r="Q178" s="1386">
        <v>895.20359589222051</v>
      </c>
      <c r="R178" s="1386">
        <v>903.49069817815348</v>
      </c>
      <c r="S178" s="1386">
        <v>157.57442960167211</v>
      </c>
      <c r="T178" s="1386">
        <v>1480.7281590846612</v>
      </c>
      <c r="U178" s="1386">
        <v>620.1767418505159</v>
      </c>
      <c r="V178" s="1386">
        <v>662.21683821521503</v>
      </c>
      <c r="W178" s="1386">
        <v>863.74711716987599</v>
      </c>
      <c r="X178" s="1386">
        <v>1571.593607519417</v>
      </c>
      <c r="Y178" s="1386">
        <v>995.35890657924483</v>
      </c>
      <c r="Z178" s="1386">
        <v>631.85677998423057</v>
      </c>
      <c r="AA178" s="1386">
        <v>652.96551562449997</v>
      </c>
      <c r="AB178" s="1386">
        <v>302.08186594687999</v>
      </c>
      <c r="AC178" s="1386">
        <v>208.50970038922497</v>
      </c>
      <c r="AD178" s="1386">
        <v>1123.4048002785</v>
      </c>
      <c r="AE178" s="1386">
        <v>319.39993330763588</v>
      </c>
      <c r="AF178" s="1386">
        <v>644.990714986527</v>
      </c>
      <c r="AG178" s="1386">
        <v>213.24238851941999</v>
      </c>
      <c r="AH178" s="1386">
        <v>166.36388483189998</v>
      </c>
      <c r="AI178" s="1386">
        <v>322.43568245113494</v>
      </c>
      <c r="AJ178" s="1386">
        <v>300.78855256943126</v>
      </c>
      <c r="AK178" s="1386">
        <v>2757.8338827986931</v>
      </c>
      <c r="AL178" s="1386">
        <v>1285.7397923005262</v>
      </c>
      <c r="AM178" s="1386">
        <v>1143.0412989911883</v>
      </c>
      <c r="AN178" s="1386">
        <v>130.99220099624</v>
      </c>
    </row>
    <row r="179" spans="6:40" x14ac:dyDescent="0.35">
      <c r="F179" s="1385">
        <v>41913</v>
      </c>
      <c r="G179" s="1386">
        <v>1036.5353638606305</v>
      </c>
      <c r="H179" s="1386">
        <v>304.63192176404027</v>
      </c>
      <c r="I179" s="1386">
        <v>46.425249455812498</v>
      </c>
      <c r="J179" s="1386">
        <v>51.941668719182481</v>
      </c>
      <c r="K179" s="1386">
        <v>32.945319195420005</v>
      </c>
      <c r="L179" s="1386">
        <v>440.26829667471861</v>
      </c>
      <c r="M179" s="1386">
        <v>55.242672211020007</v>
      </c>
      <c r="N179" s="1386">
        <v>257.28141777350669</v>
      </c>
      <c r="O179" s="1386">
        <v>805.69713399559168</v>
      </c>
      <c r="P179" s="1386">
        <v>398.38645364979999</v>
      </c>
      <c r="Q179" s="1386">
        <v>637.5251274869704</v>
      </c>
      <c r="R179" s="1386">
        <v>590.20348669875</v>
      </c>
      <c r="S179" s="1386">
        <v>116.94105945619999</v>
      </c>
      <c r="T179" s="1386">
        <v>1143.4127825483388</v>
      </c>
      <c r="U179" s="1386">
        <v>546.97823288856841</v>
      </c>
      <c r="V179" s="1386">
        <v>555.92893485435502</v>
      </c>
      <c r="W179" s="1386">
        <v>739.53275876145142</v>
      </c>
      <c r="X179" s="1386">
        <v>1884.7491354599881</v>
      </c>
      <c r="Y179" s="1386">
        <v>1210.1238906887177</v>
      </c>
      <c r="Z179" s="1386">
        <v>583.44567489579993</v>
      </c>
      <c r="AA179" s="1386">
        <v>574.40181219246665</v>
      </c>
      <c r="AB179" s="1386">
        <v>239.11619782279999</v>
      </c>
      <c r="AC179" s="1386">
        <v>191.61112043872498</v>
      </c>
      <c r="AD179" s="1386">
        <v>836.90511329164929</v>
      </c>
      <c r="AE179" s="1386">
        <v>572.97736121803587</v>
      </c>
      <c r="AF179" s="1386">
        <v>647.56786617452701</v>
      </c>
      <c r="AG179" s="1386">
        <v>342.68359882505695</v>
      </c>
      <c r="AH179" s="1386">
        <v>179.23323879946</v>
      </c>
      <c r="AI179" s="1386">
        <v>264.48599506873501</v>
      </c>
      <c r="AJ179" s="1386">
        <v>281.29331162423125</v>
      </c>
      <c r="AK179" s="1386">
        <v>3031.8990490423607</v>
      </c>
      <c r="AL179" s="1386">
        <v>1329.5201300755261</v>
      </c>
      <c r="AM179" s="1386">
        <v>1175.6126661772382</v>
      </c>
      <c r="AN179" s="1386">
        <v>150.73697763059999</v>
      </c>
    </row>
    <row r="180" spans="6:40" x14ac:dyDescent="0.35">
      <c r="F180" s="1385">
        <v>41944</v>
      </c>
      <c r="G180" s="1386">
        <v>553.2783471089673</v>
      </c>
      <c r="H180" s="1386">
        <v>269.1966176673597</v>
      </c>
      <c r="I180" s="1386">
        <v>69.598861369049999</v>
      </c>
      <c r="J180" s="1386">
        <v>71.314166889635047</v>
      </c>
      <c r="K180" s="1386">
        <v>55.683151212120002</v>
      </c>
      <c r="L180" s="1386">
        <v>520.75039049664394</v>
      </c>
      <c r="M180" s="1386">
        <v>103.22737031075</v>
      </c>
      <c r="N180" s="1386">
        <v>272.63255891314861</v>
      </c>
      <c r="O180" s="1386">
        <v>781.29741144003356</v>
      </c>
      <c r="P180" s="1386">
        <v>604.9916566661999</v>
      </c>
      <c r="Q180" s="1386">
        <v>855.29768755287137</v>
      </c>
      <c r="R180" s="1386">
        <v>836.07565857938448</v>
      </c>
      <c r="S180" s="1386">
        <v>171.98671626078027</v>
      </c>
      <c r="T180" s="1386">
        <v>1189.5630282049653</v>
      </c>
      <c r="U180" s="1386">
        <v>646.27443936576844</v>
      </c>
      <c r="V180" s="1386">
        <v>435.75686387177495</v>
      </c>
      <c r="W180" s="1386">
        <v>363.37692878461951</v>
      </c>
      <c r="X180" s="1386">
        <v>646.02663584155891</v>
      </c>
      <c r="Y180" s="1386">
        <v>368.10522598677551</v>
      </c>
      <c r="Z180" s="1386">
        <v>353.82713548247648</v>
      </c>
      <c r="AA180" s="1386">
        <v>344.11255663462214</v>
      </c>
      <c r="AB180" s="1386">
        <v>105.51780913943999</v>
      </c>
      <c r="AC180" s="1386">
        <v>66.279985805850004</v>
      </c>
      <c r="AD180" s="1386">
        <v>322.30091110455237</v>
      </c>
      <c r="AE180" s="1386">
        <v>157.27896300535937</v>
      </c>
      <c r="AF180" s="1386">
        <v>205.58643743252702</v>
      </c>
      <c r="AG180" s="1386">
        <v>122.72853485849694</v>
      </c>
      <c r="AH180" s="1386">
        <v>76.116731757880004</v>
      </c>
      <c r="AI180" s="1386">
        <v>137.57014327551002</v>
      </c>
      <c r="AJ180" s="1386">
        <v>155.79269803950626</v>
      </c>
      <c r="AK180" s="1386">
        <v>1388.0761382984429</v>
      </c>
      <c r="AL180" s="1386">
        <v>766.52794664394798</v>
      </c>
      <c r="AM180" s="1386">
        <v>672.52709294281181</v>
      </c>
      <c r="AN180" s="1386">
        <v>66.910048696999993</v>
      </c>
    </row>
    <row r="181" spans="6:40" x14ac:dyDescent="0.35">
      <c r="F181" s="1385">
        <v>41974</v>
      </c>
      <c r="G181" s="1386">
        <v>551.84869977554342</v>
      </c>
      <c r="H181" s="1386">
        <v>450.79159728532085</v>
      </c>
      <c r="I181" s="1386">
        <v>125.3351692591375</v>
      </c>
      <c r="J181" s="1386">
        <v>129.26911452165257</v>
      </c>
      <c r="K181" s="1386">
        <v>102.14030439732001</v>
      </c>
      <c r="L181" s="1386">
        <v>826.943024227661</v>
      </c>
      <c r="M181" s="1386">
        <v>173.31939591554001</v>
      </c>
      <c r="N181" s="1386">
        <v>437.20818935093911</v>
      </c>
      <c r="O181" s="1386">
        <v>1260.0548952012084</v>
      </c>
      <c r="P181" s="1386">
        <v>1021.8935175081</v>
      </c>
      <c r="Q181" s="1386">
        <v>1368.4158562250991</v>
      </c>
      <c r="R181" s="1386">
        <v>1327.2689743068845</v>
      </c>
      <c r="S181" s="1386">
        <v>227.59031488401965</v>
      </c>
      <c r="T181" s="1386">
        <v>1422.6912726228613</v>
      </c>
      <c r="U181" s="1386">
        <v>509.05314465394747</v>
      </c>
      <c r="V181" s="1386">
        <v>386.77819615440995</v>
      </c>
      <c r="W181" s="1386">
        <v>259.80826385063699</v>
      </c>
      <c r="X181" s="1386">
        <v>260.71929369827188</v>
      </c>
      <c r="Y181" s="1386">
        <v>114.07821205400001</v>
      </c>
      <c r="Z181" s="1386">
        <v>254.301268647</v>
      </c>
      <c r="AA181" s="1386">
        <v>301.60132789846665</v>
      </c>
      <c r="AB181" s="1386">
        <v>75.073237734359239</v>
      </c>
      <c r="AC181" s="1386">
        <v>22.844364082283366</v>
      </c>
      <c r="AD181" s="1386">
        <v>257.07660783790323</v>
      </c>
      <c r="AE181" s="1386">
        <v>44.005099972676483</v>
      </c>
      <c r="AF181" s="1386">
        <v>101.4460773615162</v>
      </c>
      <c r="AG181" s="1386">
        <v>42.912065158256965</v>
      </c>
      <c r="AH181" s="1386">
        <v>36.441612867940002</v>
      </c>
      <c r="AI181" s="1386">
        <v>78.171713708550001</v>
      </c>
      <c r="AJ181" s="1386">
        <v>61.565700137706251</v>
      </c>
      <c r="AK181" s="1386">
        <v>548.78896909192042</v>
      </c>
      <c r="AL181" s="1386">
        <v>381.175164761909</v>
      </c>
      <c r="AM181" s="1386">
        <v>333.61508169000001</v>
      </c>
      <c r="AN181" s="1386">
        <v>36.863649470800006</v>
      </c>
    </row>
    <row r="182" spans="6:40" x14ac:dyDescent="0.35">
      <c r="F182" s="1385">
        <v>42005</v>
      </c>
      <c r="G182" s="1386">
        <v>415.2049827381195</v>
      </c>
      <c r="H182" s="1386">
        <v>365.78218790919999</v>
      </c>
      <c r="I182" s="1386">
        <v>100.96516436272501</v>
      </c>
      <c r="J182" s="1386">
        <v>105.44355084963505</v>
      </c>
      <c r="K182" s="1386">
        <v>85.48770512178001</v>
      </c>
      <c r="L182" s="1386">
        <v>626.65446232648833</v>
      </c>
      <c r="M182" s="1386">
        <v>132.54137882384001</v>
      </c>
      <c r="N182" s="1386">
        <v>317.51963895413519</v>
      </c>
      <c r="O182" s="1386">
        <v>1004.8429025908337</v>
      </c>
      <c r="P182" s="1386">
        <v>780.87349170449988</v>
      </c>
      <c r="Q182" s="1386">
        <v>988.20608137752208</v>
      </c>
      <c r="R182" s="1386">
        <v>902.29674695625954</v>
      </c>
      <c r="S182" s="1386">
        <v>172.29666120874424</v>
      </c>
      <c r="T182" s="1386">
        <v>1137.2018996181123</v>
      </c>
      <c r="U182" s="1386">
        <v>539.56001976011589</v>
      </c>
      <c r="V182" s="1386">
        <v>492.32757279570001</v>
      </c>
      <c r="W182" s="1386">
        <v>315.46360243658398</v>
      </c>
      <c r="X182" s="1386">
        <v>265.37240440204232</v>
      </c>
      <c r="Y182" s="1386">
        <v>127.97025408895239</v>
      </c>
      <c r="Z182" s="1386">
        <v>285.63159844230819</v>
      </c>
      <c r="AA182" s="1386">
        <v>276.4410202618779</v>
      </c>
      <c r="AB182" s="1386">
        <v>37.217166335559241</v>
      </c>
      <c r="AC182" s="1386">
        <v>10.608552968924998</v>
      </c>
      <c r="AD182" s="1386">
        <v>142.7835858250524</v>
      </c>
      <c r="AE182" s="1386">
        <v>38.992196357079685</v>
      </c>
      <c r="AF182" s="1386">
        <v>60.387291206978404</v>
      </c>
      <c r="AG182" s="1386">
        <v>14.98857668334</v>
      </c>
      <c r="AH182" s="1386">
        <v>17.331592277919999</v>
      </c>
      <c r="AI182" s="1386">
        <v>37.606932540869998</v>
      </c>
      <c r="AJ182" s="1386">
        <v>25.012123365456254</v>
      </c>
      <c r="AK182" s="1386">
        <v>108.745860896869</v>
      </c>
      <c r="AL182" s="1386">
        <v>71.221658913091005</v>
      </c>
      <c r="AM182" s="1386">
        <v>70.322547482549993</v>
      </c>
      <c r="AN182" s="1386">
        <v>13.735496789120001</v>
      </c>
    </row>
    <row r="183" spans="6:40" x14ac:dyDescent="0.35">
      <c r="F183" s="1385">
        <v>42036</v>
      </c>
      <c r="G183" s="1386">
        <v>432.23398754885881</v>
      </c>
      <c r="H183" s="1386">
        <v>299.88953714064024</v>
      </c>
      <c r="I183" s="1386">
        <v>70.457143291762492</v>
      </c>
      <c r="J183" s="1386">
        <v>74.369543106347436</v>
      </c>
      <c r="K183" s="1386">
        <v>54.799810975500009</v>
      </c>
      <c r="L183" s="1386">
        <v>472.19839951339662</v>
      </c>
      <c r="M183" s="1386">
        <v>94.456249653290016</v>
      </c>
      <c r="N183" s="1386">
        <v>219.04539279107431</v>
      </c>
      <c r="O183" s="1386">
        <v>650.80970796802524</v>
      </c>
      <c r="P183" s="1386">
        <v>517.18153872690004</v>
      </c>
      <c r="Q183" s="1386">
        <v>604.63836005384917</v>
      </c>
      <c r="R183" s="1386">
        <v>505.09262927002851</v>
      </c>
      <c r="S183" s="1386">
        <v>98.003597012980279</v>
      </c>
      <c r="T183" s="1386">
        <v>797.00433641379175</v>
      </c>
      <c r="U183" s="1386">
        <v>342.63597970068423</v>
      </c>
      <c r="V183" s="1386">
        <v>299.13043104779496</v>
      </c>
      <c r="W183" s="1386">
        <v>125.9553839086725</v>
      </c>
      <c r="X183" s="1386">
        <v>188.03042035160121</v>
      </c>
      <c r="Y183" s="1386">
        <v>60.894614070272105</v>
      </c>
      <c r="Z183" s="1386">
        <v>165.04937981386121</v>
      </c>
      <c r="AA183" s="1386">
        <v>206.4793103185111</v>
      </c>
      <c r="AB183" s="1386">
        <v>21.212194377079239</v>
      </c>
      <c r="AC183" s="1386">
        <v>6.8220318308166297</v>
      </c>
      <c r="AD183" s="1386">
        <v>107.8849845664032</v>
      </c>
      <c r="AE183" s="1386">
        <v>61.1513944189984</v>
      </c>
      <c r="AF183" s="1386">
        <v>75.820947668994592</v>
      </c>
      <c r="AG183" s="1386">
        <v>53.762691223496972</v>
      </c>
      <c r="AH183" s="1386">
        <v>27.323125885899998</v>
      </c>
      <c r="AI183" s="1386">
        <v>39.840410075400001</v>
      </c>
      <c r="AJ183" s="1386">
        <v>30.765927116643752</v>
      </c>
      <c r="AK183" s="1386">
        <v>253.14207207910781</v>
      </c>
      <c r="AL183" s="1386">
        <v>106.389139482435</v>
      </c>
      <c r="AM183" s="1386">
        <v>132.68521470286169</v>
      </c>
      <c r="AN183" s="1386">
        <v>21.7142044828</v>
      </c>
    </row>
    <row r="184" spans="6:40" x14ac:dyDescent="0.35">
      <c r="F184" s="1385">
        <v>42064</v>
      </c>
      <c r="G184" s="1386">
        <v>265.78957245606512</v>
      </c>
      <c r="H184" s="1386">
        <v>130.2241291381597</v>
      </c>
      <c r="I184" s="1386">
        <v>26.372662716075002</v>
      </c>
      <c r="J184" s="1386">
        <v>29.383784132052558</v>
      </c>
      <c r="K184" s="1386">
        <v>22.050789610440003</v>
      </c>
      <c r="L184" s="1386">
        <v>172.23907505033901</v>
      </c>
      <c r="M184" s="1386">
        <v>28.826724032120001</v>
      </c>
      <c r="N184" s="1386">
        <v>88.860117646358106</v>
      </c>
      <c r="O184" s="1386">
        <v>278.0770598647664</v>
      </c>
      <c r="P184" s="1386">
        <v>207.56439993529997</v>
      </c>
      <c r="Q184" s="1386">
        <v>282.15452833709907</v>
      </c>
      <c r="R184" s="1386">
        <v>229.30927043125001</v>
      </c>
      <c r="S184" s="1386">
        <v>37.967864049144239</v>
      </c>
      <c r="T184" s="1386">
        <v>252.80056474454702</v>
      </c>
      <c r="U184" s="1386">
        <v>124.76830512062101</v>
      </c>
      <c r="V184" s="1386">
        <v>144.69095601301001</v>
      </c>
      <c r="W184" s="1386">
        <v>93.401547622150503</v>
      </c>
      <c r="X184" s="1386">
        <v>56.134666593072502</v>
      </c>
      <c r="Y184" s="1386">
        <v>30.403185609003401</v>
      </c>
      <c r="Z184" s="1386">
        <v>77.992131604045895</v>
      </c>
      <c r="AA184" s="1386">
        <v>86.020880234877893</v>
      </c>
      <c r="AB184" s="1386">
        <v>6.6767088559607588</v>
      </c>
      <c r="AC184" s="1386">
        <v>1.5959769953249998</v>
      </c>
      <c r="AD184" s="1386">
        <v>41.126200778149197</v>
      </c>
      <c r="AE184" s="1386">
        <v>7.8326515745561602</v>
      </c>
      <c r="AF184" s="1386">
        <v>28.348663068</v>
      </c>
      <c r="AG184" s="1386">
        <v>13.517305352459999</v>
      </c>
      <c r="AH184" s="1386">
        <v>11.86696710074</v>
      </c>
      <c r="AI184" s="1386">
        <v>24.870074168280002</v>
      </c>
      <c r="AJ184" s="1386">
        <v>19.901391798225003</v>
      </c>
      <c r="AK184" s="1386">
        <v>385.23563946448263</v>
      </c>
      <c r="AL184" s="1386">
        <v>122.871171889409</v>
      </c>
      <c r="AM184" s="1386">
        <v>187.29273596896169</v>
      </c>
      <c r="AN184" s="1386">
        <v>24.76934255538</v>
      </c>
    </row>
    <row r="185" spans="6:40" x14ac:dyDescent="0.35">
      <c r="F185" s="1385">
        <v>42095</v>
      </c>
      <c r="G185" s="1386">
        <v>410.5666572398805</v>
      </c>
      <c r="H185" s="1386">
        <v>238.09131692247911</v>
      </c>
      <c r="I185" s="1386">
        <v>55.684290803862503</v>
      </c>
      <c r="J185" s="1386">
        <v>61.46540505445256</v>
      </c>
      <c r="K185" s="1386">
        <v>49.303471725419996</v>
      </c>
      <c r="L185" s="1386">
        <v>320.12563701717278</v>
      </c>
      <c r="M185" s="1386">
        <v>58.756249784330002</v>
      </c>
      <c r="N185" s="1386">
        <v>140.55594083485141</v>
      </c>
      <c r="O185" s="1386">
        <v>374.79980962483364</v>
      </c>
      <c r="P185" s="1386">
        <v>278.37057249409997</v>
      </c>
      <c r="Q185" s="1386">
        <v>314.95036253027223</v>
      </c>
      <c r="R185" s="1386">
        <v>255.8527400069035</v>
      </c>
      <c r="S185" s="1386">
        <v>50.675504634855756</v>
      </c>
      <c r="T185" s="1386">
        <v>288.75816022288768</v>
      </c>
      <c r="U185" s="1386">
        <v>210.9857592796632</v>
      </c>
      <c r="V185" s="1386">
        <v>150.18562174785001</v>
      </c>
      <c r="W185" s="1386">
        <v>127.82094382323</v>
      </c>
      <c r="X185" s="1386">
        <v>139.35275899068279</v>
      </c>
      <c r="Y185" s="1386">
        <v>72.284988019710909</v>
      </c>
      <c r="Z185" s="1386">
        <v>70.8989869497847</v>
      </c>
      <c r="AA185" s="1386">
        <v>78.035253781022206</v>
      </c>
      <c r="AB185" s="1386">
        <v>23.991500884839237</v>
      </c>
      <c r="AC185" s="1386">
        <v>17.618346799191627</v>
      </c>
      <c r="AD185" s="1386">
        <v>96.542738791096795</v>
      </c>
      <c r="AE185" s="1386">
        <v>44.403802983921921</v>
      </c>
      <c r="AF185" s="1386">
        <v>62.466665643016199</v>
      </c>
      <c r="AG185" s="1386">
        <v>31.724288072099998</v>
      </c>
      <c r="AH185" s="1386">
        <v>21.761495528059999</v>
      </c>
      <c r="AI185" s="1386">
        <v>51.883079484554997</v>
      </c>
      <c r="AJ185" s="1386">
        <v>53.64575850371876</v>
      </c>
      <c r="AK185" s="1386">
        <v>562.64816037903734</v>
      </c>
      <c r="AL185" s="1386">
        <v>218.75867310493499</v>
      </c>
      <c r="AM185" s="1386">
        <v>209.70921124213831</v>
      </c>
      <c r="AN185" s="1386">
        <v>32.142072449540002</v>
      </c>
    </row>
    <row r="186" spans="6:40" x14ac:dyDescent="0.35">
      <c r="F186" s="1385">
        <v>42125</v>
      </c>
      <c r="G186" s="1386">
        <v>915.4907628468261</v>
      </c>
      <c r="H186" s="1386">
        <v>579.74920044307908</v>
      </c>
      <c r="I186" s="1386">
        <v>155.92121595943749</v>
      </c>
      <c r="J186" s="1386">
        <v>168.50163773596498</v>
      </c>
      <c r="K186" s="1386">
        <v>140.15665087704002</v>
      </c>
      <c r="L186" s="1386">
        <v>901.80297786471851</v>
      </c>
      <c r="M186" s="1386">
        <v>183.11637863820002</v>
      </c>
      <c r="N186" s="1386">
        <v>457.66586499786479</v>
      </c>
      <c r="O186" s="1386">
        <v>1325.0795708724336</v>
      </c>
      <c r="P186" s="1386">
        <v>967.24835970409993</v>
      </c>
      <c r="Q186" s="1386">
        <v>1180.6860339338491</v>
      </c>
      <c r="R186" s="1386">
        <v>1031.2487937525</v>
      </c>
      <c r="S186" s="1386">
        <v>201.71016743105574</v>
      </c>
      <c r="T186" s="1386">
        <v>1086.5943586759652</v>
      </c>
      <c r="U186" s="1386">
        <v>663.79202705268415</v>
      </c>
      <c r="V186" s="1386">
        <v>542.75365858908503</v>
      </c>
      <c r="W186" s="1386">
        <v>431.90450796600896</v>
      </c>
      <c r="X186" s="1386">
        <v>383.45812596790034</v>
      </c>
      <c r="Y186" s="1386">
        <v>160.96335063573471</v>
      </c>
      <c r="Z186" s="1386">
        <v>250.38895734081527</v>
      </c>
      <c r="AA186" s="1386">
        <v>283.75126294248889</v>
      </c>
      <c r="AB186" s="1386">
        <v>93.218563218280764</v>
      </c>
      <c r="AC186" s="1386">
        <v>65.998342806674998</v>
      </c>
      <c r="AD186" s="1386">
        <v>384.33625019290321</v>
      </c>
      <c r="AE186" s="1386">
        <v>118.85644857671554</v>
      </c>
      <c r="AF186" s="1386">
        <v>262.25438404498379</v>
      </c>
      <c r="AG186" s="1386">
        <v>89.011915518239988</v>
      </c>
      <c r="AH186" s="1386">
        <v>82.874759343860006</v>
      </c>
      <c r="AI186" s="1386">
        <v>172.70214125108998</v>
      </c>
      <c r="AJ186" s="1386">
        <v>126.31291529077501</v>
      </c>
      <c r="AK186" s="1386">
        <v>1415.1358842680913</v>
      </c>
      <c r="AL186" s="1386">
        <v>508.796211430987</v>
      </c>
      <c r="AM186" s="1386">
        <v>550.14303402811174</v>
      </c>
      <c r="AN186" s="1386">
        <v>78.423626887880005</v>
      </c>
    </row>
    <row r="187" spans="6:40" x14ac:dyDescent="0.35">
      <c r="F187" s="1385">
        <v>42156</v>
      </c>
      <c r="G187" s="1386">
        <v>1085.0801123287172</v>
      </c>
      <c r="H187" s="1386">
        <v>646.96734771387912</v>
      </c>
      <c r="I187" s="1386">
        <v>146.94826858562499</v>
      </c>
      <c r="J187" s="1386">
        <v>150.68935297678249</v>
      </c>
      <c r="K187" s="1386">
        <v>104.59402727682</v>
      </c>
      <c r="L187" s="1386">
        <v>1171.0545376552816</v>
      </c>
      <c r="M187" s="1386">
        <v>226.79245606409</v>
      </c>
      <c r="N187" s="1386">
        <v>614.20342508801343</v>
      </c>
      <c r="O187" s="1386">
        <v>1800.2036651816002</v>
      </c>
      <c r="P187" s="1386">
        <v>1280.3244207184002</v>
      </c>
      <c r="Q187" s="1386">
        <v>1520.4753664305149</v>
      </c>
      <c r="R187" s="1386">
        <v>1340.7091549700001</v>
      </c>
      <c r="S187" s="1386">
        <v>254.36927200183607</v>
      </c>
      <c r="T187" s="1386">
        <v>1709.7257997230877</v>
      </c>
      <c r="U187" s="1386">
        <v>834.40994587633679</v>
      </c>
      <c r="V187" s="1386">
        <v>625.40904368919507</v>
      </c>
      <c r="W187" s="1386">
        <v>513.21123396961946</v>
      </c>
      <c r="X187" s="1386">
        <v>817.95074919548335</v>
      </c>
      <c r="Y187" s="1386">
        <v>469.73381433999998</v>
      </c>
      <c r="Z187" s="1386">
        <v>361.2382600970459</v>
      </c>
      <c r="AA187" s="1386">
        <v>424.32049070837786</v>
      </c>
      <c r="AB187" s="1386">
        <v>145.73787239940074</v>
      </c>
      <c r="AC187" s="1386">
        <v>89.437311588816627</v>
      </c>
      <c r="AD187" s="1386">
        <v>539.99612909055236</v>
      </c>
      <c r="AE187" s="1386">
        <v>187.58402619448449</v>
      </c>
      <c r="AF187" s="1386">
        <v>267.0572918565</v>
      </c>
      <c r="AG187" s="1386">
        <v>117.18064653312304</v>
      </c>
      <c r="AH187" s="1386">
        <v>76.278407058979994</v>
      </c>
      <c r="AI187" s="1386">
        <v>143.54620478682</v>
      </c>
      <c r="AJ187" s="1386">
        <v>159.24498029021876</v>
      </c>
      <c r="AK187" s="1386">
        <v>1435.6097700571731</v>
      </c>
      <c r="AL187" s="1386">
        <v>822.15466008302599</v>
      </c>
      <c r="AM187" s="1386">
        <v>730.99752568111171</v>
      </c>
      <c r="AN187" s="1386">
        <v>85.139880832559996</v>
      </c>
    </row>
    <row r="188" spans="6:40" x14ac:dyDescent="0.35">
      <c r="F188" s="1385">
        <v>42186</v>
      </c>
      <c r="G188" s="1386">
        <v>962.09760395161948</v>
      </c>
      <c r="H188" s="1386">
        <v>597.1280812768</v>
      </c>
      <c r="I188" s="1386">
        <v>148.27470428436251</v>
      </c>
      <c r="J188" s="1386">
        <v>156.2475734368175</v>
      </c>
      <c r="K188" s="1386">
        <v>121.86823634850002</v>
      </c>
      <c r="L188" s="1386">
        <v>991.35997711279322</v>
      </c>
      <c r="M188" s="1386">
        <v>193.63146480649999</v>
      </c>
      <c r="N188" s="1386">
        <v>499.30621584735809</v>
      </c>
      <c r="O188" s="1386">
        <v>1463.0843790947918</v>
      </c>
      <c r="P188" s="1386">
        <v>1026.4569695161999</v>
      </c>
      <c r="Q188" s="1386">
        <v>1242.223766815265</v>
      </c>
      <c r="R188" s="1386">
        <v>1026.7176425687785</v>
      </c>
      <c r="S188" s="1386">
        <v>190.80021436225573</v>
      </c>
      <c r="T188" s="1386">
        <v>1313.5117201636347</v>
      </c>
      <c r="U188" s="1386">
        <v>694.62661241125261</v>
      </c>
      <c r="V188" s="1386">
        <v>583.96314645215</v>
      </c>
      <c r="W188" s="1386">
        <v>426.61879581309751</v>
      </c>
      <c r="X188" s="1386">
        <v>607.84791298470088</v>
      </c>
      <c r="Y188" s="1386">
        <v>233.7486051677177</v>
      </c>
      <c r="Z188" s="1386">
        <v>278.53866053704587</v>
      </c>
      <c r="AA188" s="1386">
        <v>365.45635848598891</v>
      </c>
      <c r="AB188" s="1386">
        <v>116.37948272899924</v>
      </c>
      <c r="AC188" s="1386">
        <v>75.66808577834999</v>
      </c>
      <c r="AD188" s="1386">
        <v>476.66718219940321</v>
      </c>
      <c r="AE188" s="1386">
        <v>162.6905696322016</v>
      </c>
      <c r="AF188" s="1386">
        <v>266.149490350527</v>
      </c>
      <c r="AG188" s="1386">
        <v>134.92785696186303</v>
      </c>
      <c r="AH188" s="1386">
        <v>98.783608972099998</v>
      </c>
      <c r="AI188" s="1386">
        <v>178.79893127777999</v>
      </c>
      <c r="AJ188" s="1386">
        <v>159.21113438580002</v>
      </c>
      <c r="AK188" s="1386">
        <v>1345.6613573859486</v>
      </c>
      <c r="AL188" s="1386">
        <v>659.68096211802595</v>
      </c>
      <c r="AM188" s="1386">
        <v>694.15342723303831</v>
      </c>
      <c r="AN188" s="1386">
        <v>75.545232340159998</v>
      </c>
    </row>
    <row r="189" spans="6:40" x14ac:dyDescent="0.35">
      <c r="F189" s="1385">
        <v>42217</v>
      </c>
      <c r="G189" s="1386">
        <v>550.10129937831505</v>
      </c>
      <c r="H189" s="1386">
        <v>261.83262220508061</v>
      </c>
      <c r="I189" s="1386">
        <v>55.424205372737504</v>
      </c>
      <c r="J189" s="1386">
        <v>59.482647116835047</v>
      </c>
      <c r="K189" s="1386">
        <v>43.152806374140006</v>
      </c>
      <c r="L189" s="1386">
        <v>397.06346837154581</v>
      </c>
      <c r="M189" s="1386">
        <v>81.27392211547</v>
      </c>
      <c r="N189" s="1386">
        <v>201.51925298450669</v>
      </c>
      <c r="O189" s="1386">
        <v>599.00296991920834</v>
      </c>
      <c r="P189" s="1386">
        <v>445.18363666279998</v>
      </c>
      <c r="Q189" s="1386">
        <v>610.99175443412139</v>
      </c>
      <c r="R189" s="1386">
        <v>574.74264131690359</v>
      </c>
      <c r="S189" s="1386">
        <v>119.29662060456394</v>
      </c>
      <c r="T189" s="1386">
        <v>924.48922210510409</v>
      </c>
      <c r="U189" s="1386">
        <v>565.44912969971585</v>
      </c>
      <c r="V189" s="1386">
        <v>549.69574239994506</v>
      </c>
      <c r="W189" s="1386">
        <v>422.48361462000003</v>
      </c>
      <c r="X189" s="1386">
        <v>602.59844373267083</v>
      </c>
      <c r="Y189" s="1386">
        <v>361.18873109477209</v>
      </c>
      <c r="Z189" s="1386">
        <v>309.9326690240153</v>
      </c>
      <c r="AA189" s="1386">
        <v>336.74356731506657</v>
      </c>
      <c r="AB189" s="1386">
        <v>101.04537785859924</v>
      </c>
      <c r="AC189" s="1386">
        <v>78.328034919758366</v>
      </c>
      <c r="AD189" s="1386">
        <v>307.04773283100002</v>
      </c>
      <c r="AE189" s="1386">
        <v>231.04794072492356</v>
      </c>
      <c r="AF189" s="1386">
        <v>227.49222253052702</v>
      </c>
      <c r="AG189" s="1386">
        <v>157.548653674143</v>
      </c>
      <c r="AH189" s="1386">
        <v>83.198109946060001</v>
      </c>
      <c r="AI189" s="1386">
        <v>124.68237425869501</v>
      </c>
      <c r="AJ189" s="1386">
        <v>138.26051955059376</v>
      </c>
      <c r="AK189" s="1386">
        <v>1071.6260371942556</v>
      </c>
      <c r="AL189" s="1386">
        <v>660.19601346953903</v>
      </c>
      <c r="AM189" s="1386">
        <v>612.41773221898825</v>
      </c>
      <c r="AN189" s="1386">
        <v>52.871563008120006</v>
      </c>
    </row>
    <row r="190" spans="6:40" x14ac:dyDescent="0.35">
      <c r="F190" s="1385">
        <v>42248</v>
      </c>
      <c r="G190" s="1386">
        <v>1018.8392224881195</v>
      </c>
      <c r="H190" s="1386">
        <v>403.45620683407913</v>
      </c>
      <c r="I190" s="1386">
        <v>71.575510645600005</v>
      </c>
      <c r="J190" s="1386">
        <v>81.390457951217513</v>
      </c>
      <c r="K190" s="1386">
        <v>52.869548976959997</v>
      </c>
      <c r="L190" s="1386">
        <v>574.09958915037964</v>
      </c>
      <c r="M190" s="1386">
        <v>82.274137629040013</v>
      </c>
      <c r="N190" s="1386">
        <v>318.43377280313518</v>
      </c>
      <c r="O190" s="1386">
        <v>907.61921923962529</v>
      </c>
      <c r="P190" s="1386">
        <v>460.32732135210006</v>
      </c>
      <c r="Q190" s="1386">
        <v>716.79216765122794</v>
      </c>
      <c r="R190" s="1386">
        <v>662.76191180251897</v>
      </c>
      <c r="S190" s="1386">
        <v>114.12059793269182</v>
      </c>
      <c r="T190" s="1386">
        <v>876.34793681131225</v>
      </c>
      <c r="U190" s="1386">
        <v>442.79619425833681</v>
      </c>
      <c r="V190" s="1386">
        <v>488.48726753048498</v>
      </c>
      <c r="W190" s="1386">
        <v>601.97995400145146</v>
      </c>
      <c r="X190" s="1386">
        <v>859.26140583858296</v>
      </c>
      <c r="Y190" s="1386">
        <v>602.85436417903736</v>
      </c>
      <c r="Z190" s="1386">
        <v>365.34140072921525</v>
      </c>
      <c r="AA190" s="1386">
        <v>375.67314177203332</v>
      </c>
      <c r="AB190" s="1386">
        <v>159.41081452155925</v>
      </c>
      <c r="AC190" s="1386">
        <v>117.820654654875</v>
      </c>
      <c r="AD190" s="1386">
        <v>593.21643644164931</v>
      </c>
      <c r="AE190" s="1386">
        <v>194.93248529920001</v>
      </c>
      <c r="AF190" s="1386">
        <v>334.76614073102695</v>
      </c>
      <c r="AG190" s="1386">
        <v>121.50250606758303</v>
      </c>
      <c r="AH190" s="1386">
        <v>96.099798973839995</v>
      </c>
      <c r="AI190" s="1386">
        <v>195.64055917329</v>
      </c>
      <c r="AJ190" s="1386">
        <v>189.77398607593128</v>
      </c>
      <c r="AK190" s="1386">
        <v>2029.358022458719</v>
      </c>
      <c r="AL190" s="1386">
        <v>754.50975747651307</v>
      </c>
      <c r="AM190" s="1386">
        <v>799.30082398501168</v>
      </c>
      <c r="AN190" s="1386">
        <v>106.60159456555999</v>
      </c>
    </row>
    <row r="191" spans="6:40" x14ac:dyDescent="0.35">
      <c r="F191" s="1385">
        <v>42278</v>
      </c>
      <c r="G191" s="1386">
        <v>832.03036122942399</v>
      </c>
      <c r="H191" s="1386">
        <v>293.88052344152089</v>
      </c>
      <c r="I191" s="1386">
        <v>60.65192253835</v>
      </c>
      <c r="J191" s="1386">
        <v>65.853465456035053</v>
      </c>
      <c r="K191" s="1386">
        <v>46.129990134600007</v>
      </c>
      <c r="L191" s="1386">
        <v>531.56698206181022</v>
      </c>
      <c r="M191" s="1386">
        <v>57.730387719130007</v>
      </c>
      <c r="N191" s="1386">
        <v>301.03369205434467</v>
      </c>
      <c r="O191" s="1386">
        <v>880.14962228478316</v>
      </c>
      <c r="P191" s="1386">
        <v>400.91524552690004</v>
      </c>
      <c r="Q191" s="1386">
        <v>669.83687590277214</v>
      </c>
      <c r="R191" s="1386">
        <v>597.8266698018939</v>
      </c>
      <c r="S191" s="1386">
        <v>106.96094123129183</v>
      </c>
      <c r="T191" s="1386">
        <v>1190.0978412339734</v>
      </c>
      <c r="U191" s="1386">
        <v>488.31809770896837</v>
      </c>
      <c r="V191" s="1386">
        <v>511.91301178037497</v>
      </c>
      <c r="W191" s="1386">
        <v>642.928687088478</v>
      </c>
      <c r="X191" s="1386">
        <v>1383.8912264256735</v>
      </c>
      <c r="Y191" s="1386">
        <v>805.81728620321769</v>
      </c>
      <c r="Z191" s="1386">
        <v>617.79784805903068</v>
      </c>
      <c r="AA191" s="1386">
        <v>633.03095785907772</v>
      </c>
      <c r="AB191" s="1386">
        <v>270.58307483195921</v>
      </c>
      <c r="AC191" s="1386">
        <v>203.40884525496662</v>
      </c>
      <c r="AD191" s="1386">
        <v>842.95227488420164</v>
      </c>
      <c r="AE191" s="1386">
        <v>330.79282848975618</v>
      </c>
      <c r="AF191" s="1386">
        <v>431.67282398999998</v>
      </c>
      <c r="AG191" s="1386">
        <v>177.41081664102302</v>
      </c>
      <c r="AH191" s="1386">
        <v>113.72240679373999</v>
      </c>
      <c r="AI191" s="1386">
        <v>225.490684600995</v>
      </c>
      <c r="AJ191" s="1386">
        <v>240.20438365986877</v>
      </c>
      <c r="AK191" s="1386">
        <v>2106.8242091559464</v>
      </c>
      <c r="AL191" s="1386">
        <v>935.46848694651305</v>
      </c>
      <c r="AM191" s="1386">
        <v>928.73750572663835</v>
      </c>
      <c r="AN191" s="1386">
        <v>97.234187747980016</v>
      </c>
    </row>
    <row r="192" spans="6:40" x14ac:dyDescent="0.35">
      <c r="F192" s="1385">
        <v>42309</v>
      </c>
      <c r="G192" s="1386">
        <v>958.53930083514126</v>
      </c>
      <c r="H192" s="1386">
        <v>360.03833536771936</v>
      </c>
      <c r="I192" s="1386">
        <v>69.962980972625004</v>
      </c>
      <c r="J192" s="1386">
        <v>79.537710213564964</v>
      </c>
      <c r="K192" s="1386">
        <v>58.202306701740007</v>
      </c>
      <c r="L192" s="1386">
        <v>508.86449594905764</v>
      </c>
      <c r="M192" s="1386">
        <v>80.273706601900003</v>
      </c>
      <c r="N192" s="1386">
        <v>279.03149585614864</v>
      </c>
      <c r="O192" s="1386">
        <v>838.08416795880009</v>
      </c>
      <c r="P192" s="1386">
        <v>486.95230249490004</v>
      </c>
      <c r="Q192" s="1386">
        <v>729.74110216611393</v>
      </c>
      <c r="R192" s="1386">
        <v>664.8132653880964</v>
      </c>
      <c r="S192" s="1386">
        <v>122.45801816147213</v>
      </c>
      <c r="T192" s="1386">
        <v>1020.2962646552264</v>
      </c>
      <c r="U192" s="1386">
        <v>457.90052364657896</v>
      </c>
      <c r="V192" s="1386">
        <v>459.83256551736497</v>
      </c>
      <c r="W192" s="1386">
        <v>537.71209042746898</v>
      </c>
      <c r="X192" s="1386">
        <v>1180.7087568662416</v>
      </c>
      <c r="Y192" s="1386">
        <v>734.82742141447272</v>
      </c>
      <c r="Z192" s="1386">
        <v>477.84469547664588</v>
      </c>
      <c r="AA192" s="1386">
        <v>453.56159648056661</v>
      </c>
      <c r="AB192" s="1386">
        <v>175.06434796404076</v>
      </c>
      <c r="AC192" s="1386">
        <v>127.39651662682499</v>
      </c>
      <c r="AD192" s="1386">
        <v>628.59634991359678</v>
      </c>
      <c r="AE192" s="1386">
        <v>246.02965859931714</v>
      </c>
      <c r="AF192" s="1386">
        <v>393.5719631114892</v>
      </c>
      <c r="AG192" s="1386">
        <v>167.05058370125695</v>
      </c>
      <c r="AH192" s="1386">
        <v>120.02774353664</v>
      </c>
      <c r="AI192" s="1386">
        <v>229.35399709315499</v>
      </c>
      <c r="AJ192" s="1386">
        <v>252.59198467713128</v>
      </c>
      <c r="AK192" s="1386">
        <v>2347.5144071783184</v>
      </c>
      <c r="AL192" s="1386">
        <v>1002.5697350475</v>
      </c>
      <c r="AM192" s="1386">
        <v>946.44263369881173</v>
      </c>
      <c r="AN192" s="1386">
        <v>115.5145180335</v>
      </c>
    </row>
    <row r="193" spans="6:40" x14ac:dyDescent="0.35">
      <c r="F193" s="1385">
        <v>42339</v>
      </c>
      <c r="G193" s="1386">
        <v>410.28077606393487</v>
      </c>
      <c r="H193" s="1386">
        <v>251.3463850402</v>
      </c>
      <c r="I193" s="1386">
        <v>60.807973797024999</v>
      </c>
      <c r="J193" s="1386">
        <v>65.39840700323505</v>
      </c>
      <c r="K193" s="1386">
        <v>50.677556537939999</v>
      </c>
      <c r="L193" s="1386">
        <v>398.07171922245413</v>
      </c>
      <c r="M193" s="1386">
        <v>93.968965172319997</v>
      </c>
      <c r="N193" s="1386">
        <v>216.68125983079051</v>
      </c>
      <c r="O193" s="1386">
        <v>652.93945095118318</v>
      </c>
      <c r="P193" s="1386">
        <v>536.39454367819997</v>
      </c>
      <c r="Q193" s="1386">
        <v>680.57728478226488</v>
      </c>
      <c r="R193" s="1386">
        <v>587.29507364185611</v>
      </c>
      <c r="S193" s="1386">
        <v>115.11241494745575</v>
      </c>
      <c r="T193" s="1386">
        <v>804.46301240294702</v>
      </c>
      <c r="U193" s="1386">
        <v>433.73942986788416</v>
      </c>
      <c r="V193" s="1386">
        <v>368.16735649779497</v>
      </c>
      <c r="W193" s="1386">
        <v>205.27201558341599</v>
      </c>
      <c r="X193" s="1386">
        <v>170.96943500092752</v>
      </c>
      <c r="Y193" s="1386">
        <v>80.790525300795892</v>
      </c>
      <c r="Z193" s="1386">
        <v>182.5116070099541</v>
      </c>
      <c r="AA193" s="1386">
        <v>182.22910291145558</v>
      </c>
      <c r="AB193" s="1386">
        <v>31.243238673440004</v>
      </c>
      <c r="AC193" s="1386">
        <v>19.464648092183367</v>
      </c>
      <c r="AD193" s="1386">
        <v>182.28519542420159</v>
      </c>
      <c r="AE193" s="1386">
        <v>54.144727951642246</v>
      </c>
      <c r="AF193" s="1386">
        <v>103.75958598298379</v>
      </c>
      <c r="AG193" s="1386">
        <v>41.256884911016968</v>
      </c>
      <c r="AH193" s="1386">
        <v>25.803378055559996</v>
      </c>
      <c r="AI193" s="1386">
        <v>54.599471080605007</v>
      </c>
      <c r="AJ193" s="1386">
        <v>40.378163971568753</v>
      </c>
      <c r="AK193" s="1386">
        <v>414.33048148654808</v>
      </c>
      <c r="AL193" s="1386">
        <v>128.365117831974</v>
      </c>
      <c r="AM193" s="1386">
        <v>115.36058351070001</v>
      </c>
      <c r="AN193" s="1386">
        <v>26.511528728999998</v>
      </c>
    </row>
    <row r="194" spans="6:40" x14ac:dyDescent="0.35">
      <c r="F194" s="1385">
        <v>42370</v>
      </c>
      <c r="G194" s="1386">
        <v>154.30798652207608</v>
      </c>
      <c r="H194" s="1386">
        <v>112.9336009918791</v>
      </c>
      <c r="I194" s="1386">
        <v>28.999525570437498</v>
      </c>
      <c r="J194" s="1386">
        <v>30.943974790400002</v>
      </c>
      <c r="K194" s="1386">
        <v>25.126122286080001</v>
      </c>
      <c r="L194" s="1386">
        <v>169.58079722867802</v>
      </c>
      <c r="M194" s="1386">
        <v>34.340732632570003</v>
      </c>
      <c r="N194" s="1386">
        <v>83.469835992344699</v>
      </c>
      <c r="O194" s="1386">
        <v>242.90261377482523</v>
      </c>
      <c r="P194" s="1386">
        <v>218.84223037570001</v>
      </c>
      <c r="Q194" s="1386">
        <v>298.76424581949254</v>
      </c>
      <c r="R194" s="1386">
        <v>250.18901533498098</v>
      </c>
      <c r="S194" s="1386">
        <v>49.125779895036054</v>
      </c>
      <c r="T194" s="1386">
        <v>374.5207650735918</v>
      </c>
      <c r="U194" s="1386">
        <v>211.99871166983161</v>
      </c>
      <c r="V194" s="1386">
        <v>205.54515358698998</v>
      </c>
      <c r="W194" s="1386">
        <v>117.467147704938</v>
      </c>
      <c r="X194" s="1386">
        <v>58.013742752187305</v>
      </c>
      <c r="Y194" s="1386">
        <v>36.760361737789104</v>
      </c>
      <c r="Z194" s="1386">
        <v>92.432722181215297</v>
      </c>
      <c r="AA194" s="1386">
        <v>88.105237994577692</v>
      </c>
      <c r="AB194" s="1386">
        <v>7.5712142797600004</v>
      </c>
      <c r="AC194" s="1386">
        <v>2.0027821433333699</v>
      </c>
      <c r="AD194" s="1386">
        <v>39.742265705798403</v>
      </c>
      <c r="AE194" s="1386">
        <v>11.5067985284032</v>
      </c>
      <c r="AF194" s="1386">
        <v>16.605100534521601</v>
      </c>
      <c r="AG194" s="1386">
        <v>2.8505882035800001</v>
      </c>
      <c r="AH194" s="1386">
        <v>4.7855889125600006</v>
      </c>
      <c r="AI194" s="1386">
        <v>14.487421845599998</v>
      </c>
      <c r="AJ194" s="1386">
        <v>21.322919783812502</v>
      </c>
      <c r="AK194" s="1386">
        <v>160.41038859495771</v>
      </c>
      <c r="AL194" s="1386">
        <v>70.763813869604007</v>
      </c>
      <c r="AM194" s="1386">
        <v>103.596262209</v>
      </c>
      <c r="AN194" s="1386">
        <v>11.76606894068</v>
      </c>
    </row>
    <row r="195" spans="6:40" x14ac:dyDescent="0.35">
      <c r="F195" s="1385">
        <v>42401</v>
      </c>
      <c r="G195" s="1386">
        <v>442.24151888282609</v>
      </c>
      <c r="H195" s="1386">
        <v>364.30936819768061</v>
      </c>
      <c r="I195" s="1386">
        <v>88.090935522037512</v>
      </c>
      <c r="J195" s="1386">
        <v>91.53175411278248</v>
      </c>
      <c r="K195" s="1386">
        <v>67.690035169140003</v>
      </c>
      <c r="L195" s="1386">
        <v>608.32133313766099</v>
      </c>
      <c r="M195" s="1386">
        <v>124.36012885386999</v>
      </c>
      <c r="N195" s="1386">
        <v>308.91416572641901</v>
      </c>
      <c r="O195" s="1386">
        <v>839.65039588923355</v>
      </c>
      <c r="P195" s="1386">
        <v>624.32092791069999</v>
      </c>
      <c r="Q195" s="1386">
        <v>733.88597091099257</v>
      </c>
      <c r="R195" s="1386">
        <v>704.36830016811552</v>
      </c>
      <c r="S195" s="1386">
        <v>119.54458338165574</v>
      </c>
      <c r="T195" s="1386">
        <v>862.38132888165296</v>
      </c>
      <c r="U195" s="1386">
        <v>298.21632968400002</v>
      </c>
      <c r="V195" s="1386">
        <v>267.07860715430002</v>
      </c>
      <c r="W195" s="1386">
        <v>176.32501034170801</v>
      </c>
      <c r="X195" s="1386">
        <v>109.52557918836861</v>
      </c>
      <c r="Y195" s="1386">
        <v>72.314178621030607</v>
      </c>
      <c r="Z195" s="1386">
        <v>174.94149241523058</v>
      </c>
      <c r="AA195" s="1386">
        <v>175.27106996502221</v>
      </c>
      <c r="AB195" s="1386">
        <v>29.77370431700076</v>
      </c>
      <c r="AC195" s="1386">
        <v>5.5076978346666294</v>
      </c>
      <c r="AD195" s="1386">
        <v>101.7474957042984</v>
      </c>
      <c r="AE195" s="1386">
        <v>6.1236883877593602</v>
      </c>
      <c r="AF195" s="1386">
        <v>33.825109342499999</v>
      </c>
      <c r="AG195" s="1386">
        <v>3.9847085135430302</v>
      </c>
      <c r="AH195" s="1386">
        <v>11.026255535020001</v>
      </c>
      <c r="AI195" s="1386">
        <v>31.449778256489999</v>
      </c>
      <c r="AJ195" s="1386">
        <v>6.1938005086312504</v>
      </c>
      <c r="AK195" s="1386">
        <v>95.366229902491696</v>
      </c>
      <c r="AL195" s="1386">
        <v>15.995584209473998</v>
      </c>
      <c r="AM195" s="1386">
        <v>34.971113144711701</v>
      </c>
      <c r="AN195" s="1386">
        <v>16.108909837239999</v>
      </c>
    </row>
    <row r="196" spans="6:40" x14ac:dyDescent="0.35">
      <c r="F196" s="1385">
        <v>42430</v>
      </c>
      <c r="G196" s="1386">
        <v>175.75293797713053</v>
      </c>
      <c r="H196" s="1386">
        <v>94.90655989452091</v>
      </c>
      <c r="I196" s="1386">
        <v>21.300996809137501</v>
      </c>
      <c r="J196" s="1386">
        <v>24.053092898417518</v>
      </c>
      <c r="K196" s="1386">
        <v>18.877308019620003</v>
      </c>
      <c r="L196" s="1386">
        <v>127.2619535713966</v>
      </c>
      <c r="M196" s="1386">
        <v>27.929094725070005</v>
      </c>
      <c r="N196" s="1386">
        <v>56.676298637999999</v>
      </c>
      <c r="O196" s="1386">
        <v>134.7787620675916</v>
      </c>
      <c r="P196" s="1386">
        <v>120.88787835470001</v>
      </c>
      <c r="Q196" s="1386">
        <v>147.00716064286388</v>
      </c>
      <c r="R196" s="1386">
        <v>112.5422467887215</v>
      </c>
      <c r="S196" s="1386">
        <v>19.37137173292788</v>
      </c>
      <c r="T196" s="1386">
        <v>129.80292886079999</v>
      </c>
      <c r="U196" s="1386">
        <v>53.833782437379007</v>
      </c>
      <c r="V196" s="1386">
        <v>53.793909076129999</v>
      </c>
      <c r="W196" s="1386">
        <v>29.164633429239004</v>
      </c>
      <c r="X196" s="1386">
        <v>31.855555880069499</v>
      </c>
      <c r="Y196" s="1386">
        <v>13.1562375672041</v>
      </c>
      <c r="Z196" s="1386">
        <v>37.278498493661203</v>
      </c>
      <c r="AA196" s="1386">
        <v>44.771961462433403</v>
      </c>
      <c r="AB196" s="1386">
        <v>6.6128327253600006</v>
      </c>
      <c r="AC196" s="1386">
        <v>5.0069741345333689</v>
      </c>
      <c r="AD196" s="1386">
        <v>38.328221543596804</v>
      </c>
      <c r="AE196" s="1386">
        <v>24.836546188396802</v>
      </c>
      <c r="AF196" s="1386">
        <v>44.104463428516198</v>
      </c>
      <c r="AG196" s="1386">
        <v>18.206982719639999</v>
      </c>
      <c r="AH196" s="1386">
        <v>7.5987391517000002</v>
      </c>
      <c r="AI196" s="1386">
        <v>18.954376914659999</v>
      </c>
      <c r="AJ196" s="1386">
        <v>22.879831387075001</v>
      </c>
      <c r="AK196" s="1386">
        <v>317.1684298127214</v>
      </c>
      <c r="AL196" s="1386">
        <v>85.328656640591007</v>
      </c>
      <c r="AM196" s="1386">
        <v>90.924683471988303</v>
      </c>
      <c r="AN196" s="1386">
        <v>17.750099710939999</v>
      </c>
    </row>
    <row r="197" spans="6:40" x14ac:dyDescent="0.35">
      <c r="F197" s="1385">
        <v>42461</v>
      </c>
      <c r="G197" s="1386">
        <v>391.88562624179343</v>
      </c>
      <c r="H197" s="1386">
        <v>104.68597555987911</v>
      </c>
      <c r="I197" s="1386">
        <v>17.867869118287501</v>
      </c>
      <c r="J197" s="1386">
        <v>21.842805734400002</v>
      </c>
      <c r="K197" s="1386">
        <v>16.619882970479999</v>
      </c>
      <c r="L197" s="1386">
        <v>142.38668798698299</v>
      </c>
      <c r="M197" s="1386">
        <v>12.77198271174</v>
      </c>
      <c r="N197" s="1386">
        <v>75.747050409222894</v>
      </c>
      <c r="O197" s="1386">
        <v>216.65476481323358</v>
      </c>
      <c r="P197" s="1386">
        <v>105.48259450569999</v>
      </c>
      <c r="Q197" s="1386">
        <v>195.08163072914348</v>
      </c>
      <c r="R197" s="1386">
        <v>184.67205643374047</v>
      </c>
      <c r="S197" s="1386">
        <v>20.48715308943606</v>
      </c>
      <c r="T197" s="1386">
        <v>170.48522613916532</v>
      </c>
      <c r="U197" s="1386">
        <v>61.698828494978997</v>
      </c>
      <c r="V197" s="1386">
        <v>102.06351705429999</v>
      </c>
      <c r="W197" s="1386">
        <v>114.60654062594701</v>
      </c>
      <c r="X197" s="1386">
        <v>190.68501496134442</v>
      </c>
      <c r="Y197" s="1386">
        <v>142.0974985552279</v>
      </c>
      <c r="Z197" s="1386">
        <v>76.051792249369399</v>
      </c>
      <c r="AA197" s="1386">
        <v>77.448057491066606</v>
      </c>
      <c r="AB197" s="1386">
        <v>44.021675371799233</v>
      </c>
      <c r="AC197" s="1386">
        <v>29.322153063308363</v>
      </c>
      <c r="AD197" s="1386">
        <v>177.5316416344476</v>
      </c>
      <c r="AE197" s="1386">
        <v>39.675781631798401</v>
      </c>
      <c r="AF197" s="1386">
        <v>110.7882504180162</v>
      </c>
      <c r="AG197" s="1386">
        <v>38.007858040143027</v>
      </c>
      <c r="AH197" s="1386">
        <v>31.753029136040002</v>
      </c>
      <c r="AI197" s="1386">
        <v>76.541878750919992</v>
      </c>
      <c r="AJ197" s="1386">
        <v>64.848752866325</v>
      </c>
      <c r="AK197" s="1386">
        <v>1084.4077354185713</v>
      </c>
      <c r="AL197" s="1386">
        <v>461.38171646210401</v>
      </c>
      <c r="AM197" s="1386">
        <v>521.55151917973831</v>
      </c>
      <c r="AN197" s="1386">
        <v>56.431682580300006</v>
      </c>
    </row>
    <row r="198" spans="6:40" x14ac:dyDescent="0.35">
      <c r="F198" s="1385">
        <v>42491</v>
      </c>
      <c r="G198" s="1386">
        <v>696.46690802745661</v>
      </c>
      <c r="H198" s="1386">
        <v>234.67442880131941</v>
      </c>
      <c r="I198" s="1386">
        <v>46.373232369587498</v>
      </c>
      <c r="J198" s="1386">
        <v>48.886269749547438</v>
      </c>
      <c r="K198" s="1386">
        <v>33.501496381439999</v>
      </c>
      <c r="L198" s="1386">
        <v>431.86561246317279</v>
      </c>
      <c r="M198" s="1386">
        <v>63.731680800550002</v>
      </c>
      <c r="N198" s="1386">
        <v>247.22594543450671</v>
      </c>
      <c r="O198" s="1386">
        <v>765.79299528203353</v>
      </c>
      <c r="P198" s="1386">
        <v>471.72141808569995</v>
      </c>
      <c r="Q198" s="1386">
        <v>756.78859776790091</v>
      </c>
      <c r="R198" s="1386">
        <v>712.51199388436544</v>
      </c>
      <c r="S198" s="1386">
        <v>122.89192745118028</v>
      </c>
      <c r="T198" s="1386">
        <v>821.1342640522347</v>
      </c>
      <c r="U198" s="1386">
        <v>376.62838105137905</v>
      </c>
      <c r="V198" s="1386">
        <v>346.07082563693501</v>
      </c>
      <c r="W198" s="1386">
        <v>466.63487175784957</v>
      </c>
      <c r="X198" s="1386">
        <v>1026.4125479906736</v>
      </c>
      <c r="Y198" s="1386">
        <v>685.11683393948306</v>
      </c>
      <c r="Z198" s="1386">
        <v>378.66864794730816</v>
      </c>
      <c r="AA198" s="1386">
        <v>360.58281834899998</v>
      </c>
      <c r="AB198" s="1386">
        <v>171.90168883452074</v>
      </c>
      <c r="AC198" s="1386">
        <v>121.82625649394161</v>
      </c>
      <c r="AD198" s="1386">
        <v>567.52385186399999</v>
      </c>
      <c r="AE198" s="1386">
        <v>173.45687251199999</v>
      </c>
      <c r="AF198" s="1386">
        <v>317.07747697951078</v>
      </c>
      <c r="AG198" s="1386">
        <v>122.69791402392302</v>
      </c>
      <c r="AH198" s="1386">
        <v>92.866292951839995</v>
      </c>
      <c r="AI198" s="1386">
        <v>195.64055917329</v>
      </c>
      <c r="AJ198" s="1386">
        <v>211.19844357300002</v>
      </c>
      <c r="AK198" s="1386">
        <v>1948.6588507078011</v>
      </c>
      <c r="AL198" s="1386">
        <v>787.61683806052599</v>
      </c>
      <c r="AM198" s="1386">
        <v>857.15670262546166</v>
      </c>
      <c r="AN198" s="1386">
        <v>96.804953473319998</v>
      </c>
    </row>
    <row r="199" spans="6:40" x14ac:dyDescent="0.35">
      <c r="F199" s="1385">
        <v>42522</v>
      </c>
      <c r="G199" s="1386">
        <v>700.31109231988046</v>
      </c>
      <c r="H199" s="1386">
        <v>241.33139657344032</v>
      </c>
      <c r="I199" s="1386">
        <v>46.113146938462499</v>
      </c>
      <c r="J199" s="1386">
        <v>48.268709923252565</v>
      </c>
      <c r="K199" s="1386">
        <v>31.865681128440002</v>
      </c>
      <c r="L199" s="1386">
        <v>470.45671337437966</v>
      </c>
      <c r="M199" s="1386">
        <v>49.651723955679998</v>
      </c>
      <c r="N199" s="1386">
        <v>284.48476133235812</v>
      </c>
      <c r="O199" s="1386">
        <v>844.34851588358322</v>
      </c>
      <c r="P199" s="1386">
        <v>416.23332965599997</v>
      </c>
      <c r="Q199" s="1386">
        <v>750.34447587899251</v>
      </c>
      <c r="R199" s="1386">
        <v>727.23802092373103</v>
      </c>
      <c r="S199" s="1386">
        <v>146.54051219112787</v>
      </c>
      <c r="T199" s="1386">
        <v>1250.8687018849041</v>
      </c>
      <c r="U199" s="1386">
        <v>695.34151232686327</v>
      </c>
      <c r="V199" s="1386">
        <v>644.40379600441008</v>
      </c>
      <c r="W199" s="1386">
        <v>773.79667116715052</v>
      </c>
      <c r="X199" s="1386">
        <v>1449.4216943774713</v>
      </c>
      <c r="Y199" s="1386">
        <v>1001.4513541512348</v>
      </c>
      <c r="Z199" s="1386">
        <v>605.2339181448765</v>
      </c>
      <c r="AA199" s="1386">
        <v>551.32586231557775</v>
      </c>
      <c r="AB199" s="1386">
        <v>229.02122947676074</v>
      </c>
      <c r="AC199" s="1386">
        <v>163.4155393721166</v>
      </c>
      <c r="AD199" s="1386">
        <v>668.33883223155237</v>
      </c>
      <c r="AE199" s="1386">
        <v>223.07297191639682</v>
      </c>
      <c r="AF199" s="1386">
        <v>364.11048616051079</v>
      </c>
      <c r="AG199" s="1386">
        <v>150.83597822700301</v>
      </c>
      <c r="AH199" s="1386">
        <v>109.74519438668</v>
      </c>
      <c r="AI199" s="1386">
        <v>211.09380914193</v>
      </c>
      <c r="AJ199" s="1386">
        <v>184.83248403079375</v>
      </c>
      <c r="AK199" s="1386">
        <v>1853.7716752327613</v>
      </c>
      <c r="AL199" s="1386">
        <v>964.88439860789595</v>
      </c>
      <c r="AM199" s="1386">
        <v>860.49285344236171</v>
      </c>
      <c r="AN199" s="1386">
        <v>86.099345681800003</v>
      </c>
    </row>
    <row r="200" spans="6:40" x14ac:dyDescent="0.35">
      <c r="F200" s="1385">
        <v>42552</v>
      </c>
      <c r="G200" s="1386">
        <v>591.87930801880429</v>
      </c>
      <c r="H200" s="1386">
        <v>302.77620604184028</v>
      </c>
      <c r="I200" s="1386">
        <v>73.786236810162507</v>
      </c>
      <c r="J200" s="1386">
        <v>78.952641560800004</v>
      </c>
      <c r="K200" s="1386">
        <v>62.848022020260004</v>
      </c>
      <c r="L200" s="1386">
        <v>493.77036857022381</v>
      </c>
      <c r="M200" s="1386">
        <v>90.660560012049999</v>
      </c>
      <c r="N200" s="1386">
        <v>266.07602529458103</v>
      </c>
      <c r="O200" s="1386">
        <v>751.94839734836637</v>
      </c>
      <c r="P200" s="1386">
        <v>509.82769568200001</v>
      </c>
      <c r="Q200" s="1386">
        <v>703.66157238775747</v>
      </c>
      <c r="R200" s="1386">
        <v>672.49765477874996</v>
      </c>
      <c r="S200" s="1386">
        <v>144.95979636587211</v>
      </c>
      <c r="T200" s="1386">
        <v>1048.0812680356776</v>
      </c>
      <c r="U200" s="1386">
        <v>644.54642320486323</v>
      </c>
      <c r="V200" s="1386">
        <v>584.73130853483997</v>
      </c>
      <c r="W200" s="1386">
        <v>513.30457337284952</v>
      </c>
      <c r="X200" s="1386">
        <v>720.3561260406708</v>
      </c>
      <c r="Y200" s="1386">
        <v>435.88714434773124</v>
      </c>
      <c r="Z200" s="1386">
        <v>354.49493474892353</v>
      </c>
      <c r="AA200" s="1386">
        <v>343.31994968297778</v>
      </c>
      <c r="AB200" s="1386">
        <v>125.64382178184</v>
      </c>
      <c r="AC200" s="1386">
        <v>87.528372892808363</v>
      </c>
      <c r="AD200" s="1386">
        <v>365.8639986512016</v>
      </c>
      <c r="AE200" s="1386">
        <v>270.52432955184389</v>
      </c>
      <c r="AF200" s="1386">
        <v>283.77952391251625</v>
      </c>
      <c r="AG200" s="1386">
        <v>201.41093022600302</v>
      </c>
      <c r="AH200" s="1386">
        <v>114.62778847989999</v>
      </c>
      <c r="AI200" s="1386">
        <v>167.39008657437</v>
      </c>
      <c r="AJ200" s="1386">
        <v>140.08819838920627</v>
      </c>
      <c r="AK200" s="1386">
        <v>1168.1299581287844</v>
      </c>
      <c r="AL200" s="1386">
        <v>628.83450359743495</v>
      </c>
      <c r="AM200" s="1386">
        <v>697.43110761719993</v>
      </c>
      <c r="AN200" s="1386">
        <v>60.017051227460001</v>
      </c>
    </row>
    <row r="201" spans="6:40" x14ac:dyDescent="0.35">
      <c r="F201" s="1385">
        <v>42583</v>
      </c>
      <c r="G201" s="1386">
        <v>674.22757391289122</v>
      </c>
      <c r="H201" s="1386">
        <v>214.46774649291942</v>
      </c>
      <c r="I201" s="1386">
        <v>38.284575461599999</v>
      </c>
      <c r="J201" s="1386">
        <v>42.15791198398248</v>
      </c>
      <c r="K201" s="1386">
        <v>28.070589741479999</v>
      </c>
      <c r="L201" s="1386">
        <v>358.90005626490841</v>
      </c>
      <c r="M201" s="1386">
        <v>45.599568798140005</v>
      </c>
      <c r="N201" s="1386">
        <v>210.37684432777709</v>
      </c>
      <c r="O201" s="1386">
        <v>601.72808248283366</v>
      </c>
      <c r="P201" s="1386">
        <v>343.7122292725</v>
      </c>
      <c r="Q201" s="1386">
        <v>558.65123986013612</v>
      </c>
      <c r="R201" s="1386">
        <v>563.38433166002858</v>
      </c>
      <c r="S201" s="1386">
        <v>97.848641585799982</v>
      </c>
      <c r="T201" s="1386">
        <v>793.0222571394612</v>
      </c>
      <c r="U201" s="1386">
        <v>378.50534152199998</v>
      </c>
      <c r="V201" s="1386">
        <v>401.60766450656001</v>
      </c>
      <c r="W201" s="1386">
        <v>481.71458923968152</v>
      </c>
      <c r="X201" s="1386">
        <v>1094.6573305196707</v>
      </c>
      <c r="Y201" s="1386">
        <v>653.53629407725168</v>
      </c>
      <c r="Z201" s="1386">
        <v>382.39012992750816</v>
      </c>
      <c r="AA201" s="1386">
        <v>368.83260210348891</v>
      </c>
      <c r="AB201" s="1386">
        <v>183.75370600331925</v>
      </c>
      <c r="AC201" s="1386">
        <v>127.20875462737499</v>
      </c>
      <c r="AD201" s="1386">
        <v>515.7474811527984</v>
      </c>
      <c r="AE201" s="1386">
        <v>293.42410586087811</v>
      </c>
      <c r="AF201" s="1386">
        <v>384.43480243199457</v>
      </c>
      <c r="AG201" s="1386">
        <v>223.20413681466303</v>
      </c>
      <c r="AH201" s="1386">
        <v>124.74866232875999</v>
      </c>
      <c r="AI201" s="1386">
        <v>216.70768510710002</v>
      </c>
      <c r="AJ201" s="1386">
        <v>240.00130823335627</v>
      </c>
      <c r="AK201" s="1386">
        <v>1967.187178600389</v>
      </c>
      <c r="AL201" s="1386">
        <v>806.24488533559099</v>
      </c>
      <c r="AM201" s="1386">
        <v>859.1466287943</v>
      </c>
      <c r="AN201" s="1386">
        <v>93.850811700660003</v>
      </c>
    </row>
    <row r="202" spans="6:40" x14ac:dyDescent="0.35">
      <c r="F202" s="1385">
        <v>42614</v>
      </c>
      <c r="G202" s="1386">
        <v>753.24015699811946</v>
      </c>
      <c r="H202" s="1386">
        <v>268.46020781159996</v>
      </c>
      <c r="I202" s="1386">
        <v>44.916753955287497</v>
      </c>
      <c r="J202" s="1386">
        <v>52.006673819164966</v>
      </c>
      <c r="K202" s="1386">
        <v>35.824354040700001</v>
      </c>
      <c r="L202" s="1386">
        <v>353.61410765833898</v>
      </c>
      <c r="M202" s="1386">
        <v>46.574137760079999</v>
      </c>
      <c r="N202" s="1386">
        <v>202.0551182467905</v>
      </c>
      <c r="O202" s="1386">
        <v>605.51792558880004</v>
      </c>
      <c r="P202" s="1386">
        <v>321.18563496500002</v>
      </c>
      <c r="Q202" s="1386">
        <v>583.49020982652951</v>
      </c>
      <c r="R202" s="1386">
        <v>663.16000984060611</v>
      </c>
      <c r="S202" s="1386">
        <v>123.66680686789182</v>
      </c>
      <c r="T202" s="1386">
        <v>1061.5430174583735</v>
      </c>
      <c r="U202" s="1386">
        <v>531.60567265873681</v>
      </c>
      <c r="V202" s="1386">
        <v>536.37296285005505</v>
      </c>
      <c r="W202" s="1386">
        <v>564.42042377170799</v>
      </c>
      <c r="X202" s="1386">
        <v>1451.0921712136405</v>
      </c>
      <c r="Y202" s="1386">
        <v>741.59662120326527</v>
      </c>
      <c r="Z202" s="1386">
        <v>461.36824750730818</v>
      </c>
      <c r="AA202" s="1386">
        <v>510.42928832705547</v>
      </c>
      <c r="AB202" s="1386">
        <v>238.06197811295999</v>
      </c>
      <c r="AC202" s="1386">
        <v>172.14647234654163</v>
      </c>
      <c r="AD202" s="1386">
        <v>645.77499365250003</v>
      </c>
      <c r="AE202" s="1386">
        <v>256.90986482539842</v>
      </c>
      <c r="AF202" s="1386">
        <v>376.61546801248375</v>
      </c>
      <c r="AG202" s="1386">
        <v>176.24602951925695</v>
      </c>
      <c r="AH202" s="1386">
        <v>112.33199920427998</v>
      </c>
      <c r="AI202" s="1386">
        <v>183.11497570261503</v>
      </c>
      <c r="AJ202" s="1386">
        <v>176.50639154378129</v>
      </c>
      <c r="AK202" s="1386">
        <v>1829.7354860876956</v>
      </c>
      <c r="AL202" s="1386">
        <v>880.70006270710405</v>
      </c>
      <c r="AM202" s="1386">
        <v>852.50365017031174</v>
      </c>
      <c r="AN202" s="1386">
        <v>90.189695828559991</v>
      </c>
    </row>
    <row r="203" spans="6:40" x14ac:dyDescent="0.35">
      <c r="F203" s="1385">
        <v>42644</v>
      </c>
      <c r="G203" s="1386">
        <v>1043.0480944001413</v>
      </c>
      <c r="H203" s="1386">
        <v>353.46961718772087</v>
      </c>
      <c r="I203" s="1386">
        <v>53.083436492612506</v>
      </c>
      <c r="J203" s="1386">
        <v>59.612657316800004</v>
      </c>
      <c r="K203" s="1386">
        <v>30.720610451340004</v>
      </c>
      <c r="L203" s="1386">
        <v>551.0306283065629</v>
      </c>
      <c r="M203" s="1386">
        <v>72.40021525149001</v>
      </c>
      <c r="N203" s="1386">
        <v>338.19798651220952</v>
      </c>
      <c r="O203" s="1386">
        <v>1012.8612228308001</v>
      </c>
      <c r="P203" s="1386">
        <v>493.14348260779997</v>
      </c>
      <c r="Q203" s="1386">
        <v>858.83750050886385</v>
      </c>
      <c r="R203" s="1386">
        <v>841.70886583064396</v>
      </c>
      <c r="S203" s="1386">
        <v>146.35453158490816</v>
      </c>
      <c r="T203" s="1386">
        <v>1312.6499036023042</v>
      </c>
      <c r="U203" s="1386">
        <v>588.35902573474743</v>
      </c>
      <c r="V203" s="1386">
        <v>548.51420067827996</v>
      </c>
      <c r="W203" s="1386">
        <v>713.63279377518609</v>
      </c>
      <c r="X203" s="1386">
        <v>1483.3947857233293</v>
      </c>
      <c r="Y203" s="1386">
        <v>1082.5951863852449</v>
      </c>
      <c r="Z203" s="1386">
        <v>641.84441062309179</v>
      </c>
      <c r="AA203" s="1386">
        <v>646.33052166738901</v>
      </c>
      <c r="AB203" s="1386">
        <v>276.87643106615997</v>
      </c>
      <c r="AC203" s="1386">
        <v>185.25849360653336</v>
      </c>
      <c r="AD203" s="1386">
        <v>911.96729090185067</v>
      </c>
      <c r="AE203" s="1386">
        <v>291.06005388556099</v>
      </c>
      <c r="AF203" s="1386">
        <v>451.79212788447848</v>
      </c>
      <c r="AG203" s="1386">
        <v>212.50675285397998</v>
      </c>
      <c r="AH203" s="1386">
        <v>151.84544279311999</v>
      </c>
      <c r="AI203" s="1386">
        <v>273.72172649530501</v>
      </c>
      <c r="AJ203" s="1386">
        <v>255.09658160411877</v>
      </c>
      <c r="AK203" s="1386">
        <v>2726.7337907761844</v>
      </c>
      <c r="AL203" s="1386">
        <v>1654.3245102354613</v>
      </c>
      <c r="AM203" s="1386">
        <v>1233.9368350402499</v>
      </c>
      <c r="AN203" s="1386">
        <v>139.80412816426002</v>
      </c>
    </row>
    <row r="204" spans="6:40" x14ac:dyDescent="0.35">
      <c r="F204" s="1385">
        <v>42675</v>
      </c>
      <c r="G204" s="1386">
        <v>994.09021865836951</v>
      </c>
      <c r="H204" s="1386">
        <v>450.32034858719999</v>
      </c>
      <c r="I204" s="1386">
        <v>108.5856674946875</v>
      </c>
      <c r="J204" s="1386">
        <v>115.81237623760001</v>
      </c>
      <c r="K204" s="1386">
        <v>91.965533523660014</v>
      </c>
      <c r="L204" s="1386">
        <v>769.16341651848825</v>
      </c>
      <c r="M204" s="1386">
        <v>132.05409434287</v>
      </c>
      <c r="N204" s="1386">
        <v>412.24282828120954</v>
      </c>
      <c r="O204" s="1386">
        <v>1183.5665361212336</v>
      </c>
      <c r="P204" s="1386">
        <v>834.00718769690002</v>
      </c>
      <c r="Q204" s="1386">
        <v>1237.2621447613492</v>
      </c>
      <c r="R204" s="1386">
        <v>1204.1951313581251</v>
      </c>
      <c r="S204" s="1386">
        <v>210.60549538489181</v>
      </c>
      <c r="T204" s="1386">
        <v>1608.3615692811122</v>
      </c>
      <c r="U204" s="1386">
        <v>659.3530278287999</v>
      </c>
      <c r="V204" s="1386">
        <v>685.34723913037499</v>
      </c>
      <c r="W204" s="1386">
        <v>769.91006754265493</v>
      </c>
      <c r="X204" s="1386">
        <v>948.80224464983075</v>
      </c>
      <c r="Y204" s="1386">
        <v>666.78077449672116</v>
      </c>
      <c r="Z204" s="1386">
        <v>550.74749372376937</v>
      </c>
      <c r="AA204" s="1386">
        <v>478.48705261112212</v>
      </c>
      <c r="AB204" s="1386">
        <v>145.32260567187924</v>
      </c>
      <c r="AC204" s="1386">
        <v>92.817027578916623</v>
      </c>
      <c r="AD204" s="1386">
        <v>579.76850388620164</v>
      </c>
      <c r="AE204" s="1386">
        <v>320.99491054963903</v>
      </c>
      <c r="AF204" s="1386">
        <v>386.27978496748375</v>
      </c>
      <c r="AG204" s="1386">
        <v>281.07411184445698</v>
      </c>
      <c r="AH204" s="1386">
        <v>158.50646519844</v>
      </c>
      <c r="AI204" s="1386">
        <v>248.94219871355997</v>
      </c>
      <c r="AJ204" s="1386">
        <v>234.51827171751876</v>
      </c>
      <c r="AK204" s="1386">
        <v>2591.7664026913867</v>
      </c>
      <c r="AL204" s="1386">
        <v>2096.0766798734871</v>
      </c>
      <c r="AM204" s="1386">
        <v>1526.3474691644883</v>
      </c>
      <c r="AN204" s="1386">
        <v>136.74899009168001</v>
      </c>
    </row>
    <row r="205" spans="6:40" x14ac:dyDescent="0.35">
      <c r="F205" s="1385">
        <v>42705</v>
      </c>
      <c r="G205" s="1386">
        <v>480.55635716302169</v>
      </c>
      <c r="H205" s="1386">
        <v>262.8635753840806</v>
      </c>
      <c r="I205" s="1386">
        <v>59.507546641400005</v>
      </c>
      <c r="J205" s="1386">
        <v>62.505532160017516</v>
      </c>
      <c r="K205" s="1386">
        <v>46.162706439660006</v>
      </c>
      <c r="L205" s="1386">
        <v>420.34635458864398</v>
      </c>
      <c r="M205" s="1386">
        <v>87.865085884380008</v>
      </c>
      <c r="N205" s="1386">
        <v>241.39441137158101</v>
      </c>
      <c r="O205" s="1386">
        <v>802.03245381279157</v>
      </c>
      <c r="P205" s="1386">
        <v>570.46056758579994</v>
      </c>
      <c r="Q205" s="1386">
        <v>795.03055125498508</v>
      </c>
      <c r="R205" s="1386">
        <v>719.82897410377859</v>
      </c>
      <c r="S205" s="1386">
        <v>149.79488300434423</v>
      </c>
      <c r="T205" s="1386">
        <v>1233.0685391860529</v>
      </c>
      <c r="U205" s="1386">
        <v>696.05657609759999</v>
      </c>
      <c r="V205" s="1386">
        <v>719.99872422392491</v>
      </c>
      <c r="W205" s="1386">
        <v>710.71028793405299</v>
      </c>
      <c r="X205" s="1386">
        <v>609.9360090299125</v>
      </c>
      <c r="Y205" s="1386">
        <v>372.10802913325847</v>
      </c>
      <c r="Z205" s="1386">
        <v>462.86324951835411</v>
      </c>
      <c r="AA205" s="1386">
        <v>415.21921831355547</v>
      </c>
      <c r="AB205" s="1386">
        <v>92.67549631048</v>
      </c>
      <c r="AC205" s="1386">
        <v>64.903051959083371</v>
      </c>
      <c r="AD205" s="1386">
        <v>385.20854734994765</v>
      </c>
      <c r="AE205" s="1386">
        <v>209.85721020119681</v>
      </c>
      <c r="AF205" s="1386">
        <v>259.91149589997298</v>
      </c>
      <c r="AG205" s="1386">
        <v>175.84759085196302</v>
      </c>
      <c r="AH205" s="1386">
        <v>96.714165118020006</v>
      </c>
      <c r="AI205" s="1386">
        <v>135.45739425636</v>
      </c>
      <c r="AJ205" s="1386">
        <v>129.73135163706877</v>
      </c>
      <c r="AK205" s="1386">
        <v>865.47885034247759</v>
      </c>
      <c r="AL205" s="1386">
        <v>391.991437722961</v>
      </c>
      <c r="AM205" s="1386">
        <v>445.990688154</v>
      </c>
      <c r="AN205" s="1386">
        <v>47.645004487260003</v>
      </c>
    </row>
    <row r="206" spans="6:40" x14ac:dyDescent="0.35">
      <c r="F206" s="1385">
        <v>42736</v>
      </c>
      <c r="G206" s="1386">
        <v>344.96103207319561</v>
      </c>
      <c r="H206" s="1386">
        <v>276.08926133620002</v>
      </c>
      <c r="I206" s="1386">
        <v>65.463503014162498</v>
      </c>
      <c r="J206" s="1386">
        <v>69.948991531235052</v>
      </c>
      <c r="K206" s="1386">
        <v>52.64053484154001</v>
      </c>
      <c r="L206" s="1386">
        <v>411.82156611407459</v>
      </c>
      <c r="M206" s="1386">
        <v>95.302585857080018</v>
      </c>
      <c r="N206" s="1386">
        <v>217.97366226650669</v>
      </c>
      <c r="O206" s="1386">
        <v>717.27488484956643</v>
      </c>
      <c r="P206" s="1386">
        <v>553.19502304560001</v>
      </c>
      <c r="Q206" s="1386">
        <v>679.88150148474256</v>
      </c>
      <c r="R206" s="1386">
        <v>649.87293061935611</v>
      </c>
      <c r="S206" s="1386">
        <v>121.09427402787212</v>
      </c>
      <c r="T206" s="1386">
        <v>924.93510764679183</v>
      </c>
      <c r="U206" s="1386">
        <v>395.87398489920002</v>
      </c>
      <c r="V206" s="1386">
        <v>391.12061876521494</v>
      </c>
      <c r="W206" s="1386">
        <v>275.29204269645152</v>
      </c>
      <c r="X206" s="1386">
        <v>185.49526567677043</v>
      </c>
      <c r="Y206" s="1386">
        <v>101.6577789545442</v>
      </c>
      <c r="Z206" s="1386">
        <v>237.92033871515409</v>
      </c>
      <c r="AA206" s="1386">
        <v>274.3858332470333</v>
      </c>
      <c r="AB206" s="1386">
        <v>35.108726915879245</v>
      </c>
      <c r="AC206" s="1386">
        <v>6.8220318308166297</v>
      </c>
      <c r="AD206" s="1386">
        <v>111.7356988849476</v>
      </c>
      <c r="AE206" s="1386">
        <v>2.3640519753171199</v>
      </c>
      <c r="AF206" s="1386">
        <v>37.925099167489194</v>
      </c>
      <c r="AG206" s="1386">
        <v>4.8735862835399999</v>
      </c>
      <c r="AH206" s="1386">
        <v>11.89930216096</v>
      </c>
      <c r="AI206" s="1386">
        <v>26.831912543205</v>
      </c>
      <c r="AJ206" s="1386">
        <v>6.7014890749125007</v>
      </c>
      <c r="AK206" s="1386">
        <v>68.875582381505794</v>
      </c>
      <c r="AL206" s="1386">
        <v>12.504637364935</v>
      </c>
      <c r="AM206" s="1386">
        <v>38.658437731811702</v>
      </c>
      <c r="AN206" s="1386">
        <v>12.59928841502</v>
      </c>
    </row>
    <row r="207" spans="6:40" x14ac:dyDescent="0.35">
      <c r="F207" s="1385">
        <v>42767</v>
      </c>
      <c r="G207" s="1386">
        <v>153.86322881422831</v>
      </c>
      <c r="H207" s="1386">
        <v>87.807725589880604</v>
      </c>
      <c r="I207" s="1386">
        <v>17.581775144049999</v>
      </c>
      <c r="J207" s="1386">
        <v>20.347620176035043</v>
      </c>
      <c r="K207" s="1386">
        <v>14.787769887120003</v>
      </c>
      <c r="L207" s="1386">
        <v>96.340263525620401</v>
      </c>
      <c r="M207" s="1386">
        <v>19.927370616510004</v>
      </c>
      <c r="N207" s="1386">
        <v>62.760042229864794</v>
      </c>
      <c r="O207" s="1386">
        <v>218.09554792202519</v>
      </c>
      <c r="P207" s="1386">
        <v>171.31838303019998</v>
      </c>
      <c r="Q207" s="1386">
        <v>218.19616083751481</v>
      </c>
      <c r="R207" s="1386">
        <v>166.517105724375</v>
      </c>
      <c r="S207" s="1386">
        <v>28.297690772199996</v>
      </c>
      <c r="T207" s="1386">
        <v>213.57449407433879</v>
      </c>
      <c r="U207" s="1386">
        <v>104.89710240096838</v>
      </c>
      <c r="V207" s="1386">
        <v>126.84827843908499</v>
      </c>
      <c r="W207" s="1386">
        <v>95.2983025477875</v>
      </c>
      <c r="X207" s="1386">
        <v>58.729541235359498</v>
      </c>
      <c r="Y207" s="1386">
        <v>37.6434613087483</v>
      </c>
      <c r="Z207" s="1386">
        <v>84.003772245061199</v>
      </c>
      <c r="AA207" s="1386">
        <v>71.987321064122099</v>
      </c>
      <c r="AB207" s="1386">
        <v>4.3446790196392406</v>
      </c>
      <c r="AC207" s="1386">
        <v>0.90752884814162993</v>
      </c>
      <c r="AD207" s="1386">
        <v>35.831333207552397</v>
      </c>
      <c r="AE207" s="1386">
        <v>4.4432216871609604</v>
      </c>
      <c r="AF207" s="1386">
        <v>18.713596778983799</v>
      </c>
      <c r="AG207" s="1386">
        <v>2.8199213917769699</v>
      </c>
      <c r="AH207" s="1386">
        <v>2.7484801186999999</v>
      </c>
      <c r="AI207" s="1386">
        <v>7.4549858247149992</v>
      </c>
      <c r="AJ207" s="1386">
        <v>6.3291841263062505</v>
      </c>
      <c r="AK207" s="1386">
        <v>161.6674638348922</v>
      </c>
      <c r="AL207" s="1386">
        <v>28.013773376909</v>
      </c>
      <c r="AM207" s="1386">
        <v>62.596724538149992</v>
      </c>
      <c r="AN207" s="1386">
        <v>14.36672366362</v>
      </c>
    </row>
    <row r="208" spans="6:40" x14ac:dyDescent="0.35">
      <c r="F208" s="1385">
        <v>42795</v>
      </c>
      <c r="G208" s="1386">
        <v>261.88188584161946</v>
      </c>
      <c r="H208" s="1386">
        <v>158.17770291951939</v>
      </c>
      <c r="I208" s="1386">
        <v>37.842430228687498</v>
      </c>
      <c r="J208" s="1386">
        <v>41.312800178364967</v>
      </c>
      <c r="K208" s="1386">
        <v>31.898397433500005</v>
      </c>
      <c r="L208" s="1386">
        <v>230.23260813279322</v>
      </c>
      <c r="M208" s="1386">
        <v>49.549137749159996</v>
      </c>
      <c r="N208" s="1386">
        <v>131.5092151982229</v>
      </c>
      <c r="O208" s="1386">
        <v>416.33275773040839</v>
      </c>
      <c r="P208" s="1386">
        <v>321.76696643100001</v>
      </c>
      <c r="Q208" s="1386">
        <v>403.68721499049258</v>
      </c>
      <c r="R208" s="1386">
        <v>327.18669646811554</v>
      </c>
      <c r="S208" s="1386">
        <v>58.23807954052787</v>
      </c>
      <c r="T208" s="1386">
        <v>389.0817830500776</v>
      </c>
      <c r="U208" s="1386">
        <v>203.47824510743158</v>
      </c>
      <c r="V208" s="1386">
        <v>185.42779351086</v>
      </c>
      <c r="W208" s="1386">
        <v>97.474584423097497</v>
      </c>
      <c r="X208" s="1386">
        <v>75.641647230543811</v>
      </c>
      <c r="Y208" s="1386">
        <v>32.169049226768699</v>
      </c>
      <c r="Z208" s="1386">
        <v>93.227878830984707</v>
      </c>
      <c r="AA208" s="1386">
        <v>108.71504448349999</v>
      </c>
      <c r="AB208" s="1386">
        <v>10.925549720159999</v>
      </c>
      <c r="AC208" s="1386">
        <v>4.2559261367333692</v>
      </c>
      <c r="AD208" s="1386">
        <v>63.1786180540524</v>
      </c>
      <c r="AE208" s="1386">
        <v>22.415501240682879</v>
      </c>
      <c r="AF208" s="1386">
        <v>30.4279086464784</v>
      </c>
      <c r="AG208" s="1386">
        <v>11.586261730679999</v>
      </c>
      <c r="AH208" s="1386">
        <v>10.993920474799999</v>
      </c>
      <c r="AI208" s="1386">
        <v>29.155936464269995</v>
      </c>
      <c r="AJ208" s="1386">
        <v>32.864373190606251</v>
      </c>
      <c r="AK208" s="1386">
        <v>366.52772939476125</v>
      </c>
      <c r="AL208" s="1386">
        <v>232.32201632690899</v>
      </c>
      <c r="AM208" s="1386">
        <v>199.90566868634997</v>
      </c>
      <c r="AN208" s="1386">
        <v>23.203899906620002</v>
      </c>
    </row>
    <row r="209" spans="6:40" x14ac:dyDescent="0.35">
      <c r="F209" s="1385">
        <v>42826</v>
      </c>
      <c r="G209" s="1386">
        <v>584.66732757596731</v>
      </c>
      <c r="H209" s="1386">
        <v>189.0473277676806</v>
      </c>
      <c r="I209" s="1386">
        <v>29.103559742887501</v>
      </c>
      <c r="J209" s="1386">
        <v>34.031864933564961</v>
      </c>
      <c r="K209" s="1386">
        <v>20.153243916960005</v>
      </c>
      <c r="L209" s="1386">
        <v>277.77634826513219</v>
      </c>
      <c r="M209" s="1386">
        <v>44.035129148709999</v>
      </c>
      <c r="N209" s="1386">
        <v>150.86362270279051</v>
      </c>
      <c r="O209" s="1386">
        <v>415.36161748196645</v>
      </c>
      <c r="P209" s="1386">
        <v>272.52819126080004</v>
      </c>
      <c r="Q209" s="1386">
        <v>397.9086338962278</v>
      </c>
      <c r="R209" s="1386">
        <v>383.70273073560594</v>
      </c>
      <c r="S209" s="1386">
        <v>53.805911106327876</v>
      </c>
      <c r="T209" s="1386">
        <v>459.95636639197352</v>
      </c>
      <c r="U209" s="1386">
        <v>163.25934896113677</v>
      </c>
      <c r="V209" s="1386">
        <v>168.50094968699</v>
      </c>
      <c r="W209" s="1386">
        <v>151.57557631525651</v>
      </c>
      <c r="X209" s="1386">
        <v>267.34106051234141</v>
      </c>
      <c r="Y209" s="1386">
        <v>158.90289681154761</v>
      </c>
      <c r="Z209" s="1386">
        <v>147.6506245604306</v>
      </c>
      <c r="AA209" s="1386">
        <v>184.04930337052221</v>
      </c>
      <c r="AB209" s="1386">
        <v>72.230007176920765</v>
      </c>
      <c r="AC209" s="1386">
        <v>53.668650693591623</v>
      </c>
      <c r="AD209" s="1386">
        <v>339.90064887705239</v>
      </c>
      <c r="AE209" s="1386">
        <v>126.71751403895938</v>
      </c>
      <c r="AF209" s="1386">
        <v>229.01506116751619</v>
      </c>
      <c r="AG209" s="1386">
        <v>81.13449892656304</v>
      </c>
      <c r="AH209" s="1386">
        <v>51.31574056913999</v>
      </c>
      <c r="AI209" s="1386">
        <v>101.35158866150999</v>
      </c>
      <c r="AJ209" s="1386">
        <v>87.593200635725012</v>
      </c>
      <c r="AK209" s="1386">
        <v>1226.6783006618946</v>
      </c>
      <c r="AL209" s="1386">
        <v>340.57094455802599</v>
      </c>
      <c r="AM209" s="1386">
        <v>399.4016931697617</v>
      </c>
      <c r="AN209" s="1386">
        <v>61.9864790759</v>
      </c>
    </row>
    <row r="210" spans="6:40" x14ac:dyDescent="0.35">
      <c r="F210" s="1385">
        <v>42856</v>
      </c>
      <c r="G210" s="1386">
        <v>1162.5360434364782</v>
      </c>
      <c r="H210" s="1386">
        <v>419.0972098939597</v>
      </c>
      <c r="I210" s="1386">
        <v>79.794210269150014</v>
      </c>
      <c r="J210" s="1386">
        <v>81.585473251164956</v>
      </c>
      <c r="K210" s="1386">
        <v>50.0559467418</v>
      </c>
      <c r="L210" s="1386">
        <v>848.8816299575459</v>
      </c>
      <c r="M210" s="1386">
        <v>109.84418063129002</v>
      </c>
      <c r="N210" s="1386">
        <v>503.81380985677703</v>
      </c>
      <c r="O210" s="1386">
        <v>1461.8629130000168</v>
      </c>
      <c r="P210" s="1386">
        <v>665.45012913019991</v>
      </c>
      <c r="Q210" s="1386">
        <v>1040.7584992029704</v>
      </c>
      <c r="R210" s="1386">
        <v>937.04528798185595</v>
      </c>
      <c r="S210" s="1386">
        <v>161.13877945645575</v>
      </c>
      <c r="T210" s="1386">
        <v>1585.9552747653306</v>
      </c>
      <c r="U210" s="1386">
        <v>774.82615935034744</v>
      </c>
      <c r="V210" s="1386">
        <v>883.15267984344007</v>
      </c>
      <c r="W210" s="1386">
        <v>1001.7039832938584</v>
      </c>
      <c r="X210" s="1386">
        <v>1719.8946886760546</v>
      </c>
      <c r="Y210" s="1386">
        <v>1122.0340374372315</v>
      </c>
      <c r="Z210" s="1386">
        <v>953.2084029664918</v>
      </c>
      <c r="AA210" s="1386">
        <v>742.21584040438904</v>
      </c>
      <c r="AB210" s="1386">
        <v>259.11441028492072</v>
      </c>
      <c r="AC210" s="1386">
        <v>179.782114473375</v>
      </c>
      <c r="AD210" s="1386">
        <v>1070.3348217645</v>
      </c>
      <c r="AE210" s="1386">
        <v>373.48766828688127</v>
      </c>
      <c r="AF210" s="1386">
        <v>670.0885595459838</v>
      </c>
      <c r="AG210" s="1386">
        <v>282.36147425897695</v>
      </c>
      <c r="AH210" s="1386">
        <v>193.71934577802</v>
      </c>
      <c r="AI210" s="1386">
        <v>354.15709986723004</v>
      </c>
      <c r="AJ210" s="1386">
        <v>337.00367029749378</v>
      </c>
      <c r="AK210" s="1386">
        <v>2827.5476839619178</v>
      </c>
      <c r="AL210" s="1386">
        <v>1007.806252603948</v>
      </c>
      <c r="AM210" s="1386">
        <v>1032.88985160075</v>
      </c>
      <c r="AN210" s="1386">
        <v>133.9463427689</v>
      </c>
    </row>
    <row r="211" spans="6:40" x14ac:dyDescent="0.35">
      <c r="F211" s="1385">
        <v>42887</v>
      </c>
      <c r="G211" s="1386">
        <v>793.4296417732827</v>
      </c>
      <c r="H211" s="1386">
        <v>238.97494689220002</v>
      </c>
      <c r="I211" s="1386">
        <v>38.388609634050006</v>
      </c>
      <c r="J211" s="1386">
        <v>42.645484363235042</v>
      </c>
      <c r="K211" s="1386">
        <v>26.336625573300005</v>
      </c>
      <c r="L211" s="1386">
        <v>396.08566261539659</v>
      </c>
      <c r="M211" s="1386">
        <v>42.881034325359998</v>
      </c>
      <c r="N211" s="1386">
        <v>229.3530746590134</v>
      </c>
      <c r="O211" s="1386">
        <v>676.0864166811748</v>
      </c>
      <c r="P211" s="1386">
        <v>347.17115149520004</v>
      </c>
      <c r="Q211" s="1386">
        <v>630.41525907210644</v>
      </c>
      <c r="R211" s="1386">
        <v>609.46049347565361</v>
      </c>
      <c r="S211" s="1386">
        <v>115.36034363094424</v>
      </c>
      <c r="T211" s="1386">
        <v>865.44199457683476</v>
      </c>
      <c r="U211" s="1386">
        <v>474.07761254605253</v>
      </c>
      <c r="V211" s="1386">
        <v>423.37921666956998</v>
      </c>
      <c r="W211" s="1386">
        <v>581.39689617917702</v>
      </c>
      <c r="X211" s="1386">
        <v>1358.5981379553687</v>
      </c>
      <c r="Y211" s="1386">
        <v>917.68808485397278</v>
      </c>
      <c r="Z211" s="1386">
        <v>432.29623702698467</v>
      </c>
      <c r="AA211" s="1386">
        <v>373.7648888794223</v>
      </c>
      <c r="AB211" s="1386">
        <v>169.63353512879999</v>
      </c>
      <c r="AC211" s="1386">
        <v>129.49317976988337</v>
      </c>
      <c r="AD211" s="1386">
        <v>637.53160139809677</v>
      </c>
      <c r="AE211" s="1386">
        <v>327.51730194864388</v>
      </c>
      <c r="AF211" s="1386">
        <v>472.05794282399455</v>
      </c>
      <c r="AG211" s="1386">
        <v>235.58732185715996</v>
      </c>
      <c r="AH211" s="1386">
        <v>140.49583665590001</v>
      </c>
      <c r="AI211" s="1386">
        <v>222.412107458805</v>
      </c>
      <c r="AJ211" s="1386">
        <v>209.7769155874125</v>
      </c>
      <c r="AK211" s="1386">
        <v>2220.4491407526816</v>
      </c>
      <c r="AL211" s="1386">
        <v>1095.0234957265129</v>
      </c>
      <c r="AM211" s="1386">
        <v>1057.7647188522117</v>
      </c>
      <c r="AN211" s="1386">
        <v>108.11653906436</v>
      </c>
    </row>
    <row r="212" spans="6:40" x14ac:dyDescent="0.35">
      <c r="F212" s="1385">
        <v>42917</v>
      </c>
      <c r="G212" s="1386">
        <v>788.56869596742399</v>
      </c>
      <c r="H212" s="1386">
        <v>310.87661135987906</v>
      </c>
      <c r="I212" s="1386">
        <v>66.035690962637503</v>
      </c>
      <c r="J212" s="1386">
        <v>73.004367747947455</v>
      </c>
      <c r="K212" s="1386">
        <v>56.370193618380007</v>
      </c>
      <c r="L212" s="1386">
        <v>479.80659630532205</v>
      </c>
      <c r="M212" s="1386">
        <v>75.606034205240007</v>
      </c>
      <c r="N212" s="1386">
        <v>275.5956323712972</v>
      </c>
      <c r="O212" s="1386">
        <v>826.87081039638315</v>
      </c>
      <c r="P212" s="1386">
        <v>436.0276660733</v>
      </c>
      <c r="Q212" s="1386">
        <v>716.73168264547041</v>
      </c>
      <c r="R212" s="1386">
        <v>795.84701174439397</v>
      </c>
      <c r="S212" s="1386">
        <v>158.16332841216393</v>
      </c>
      <c r="T212" s="1386">
        <v>1401.9490142119223</v>
      </c>
      <c r="U212" s="1386">
        <v>653.4542432856</v>
      </c>
      <c r="V212" s="1386">
        <v>613.68118549994495</v>
      </c>
      <c r="W212" s="1386">
        <v>731.13786196094702</v>
      </c>
      <c r="X212" s="1386">
        <v>1041.4455778267434</v>
      </c>
      <c r="Y212" s="1386">
        <v>586.87301324273119</v>
      </c>
      <c r="Z212" s="1386">
        <v>463.97659287743062</v>
      </c>
      <c r="AA212" s="1386">
        <v>491.34621920196668</v>
      </c>
      <c r="AB212" s="1386">
        <v>188.51365175047999</v>
      </c>
      <c r="AC212" s="1386">
        <v>134.84439675420836</v>
      </c>
      <c r="AD212" s="1386">
        <v>629.95017589609677</v>
      </c>
      <c r="AE212" s="1386">
        <v>329.51106480040318</v>
      </c>
      <c r="AF212" s="1386">
        <v>448.57068889947845</v>
      </c>
      <c r="AG212" s="1386">
        <v>213.089146414863</v>
      </c>
      <c r="AH212" s="1386">
        <v>130.82765365012</v>
      </c>
      <c r="AI212" s="1386">
        <v>241.51739501769001</v>
      </c>
      <c r="AJ212" s="1386">
        <v>232.96136011425625</v>
      </c>
      <c r="AK212" s="1386">
        <v>1942.8520230702925</v>
      </c>
      <c r="AL212" s="1386">
        <v>916.35399147394799</v>
      </c>
      <c r="AM212" s="1386">
        <v>1020.3938597488383</v>
      </c>
      <c r="AN212" s="1386">
        <v>94.507287650140015</v>
      </c>
    </row>
    <row r="213" spans="6:40" x14ac:dyDescent="0.35">
      <c r="F213" s="1385">
        <v>42948</v>
      </c>
      <c r="G213" s="1386">
        <v>645.79326232261951</v>
      </c>
      <c r="H213" s="1386">
        <v>191.99296719071938</v>
      </c>
      <c r="I213" s="1386">
        <v>34.227242736050002</v>
      </c>
      <c r="J213" s="1386">
        <v>35.592078344835038</v>
      </c>
      <c r="K213" s="1386">
        <v>23.81747008368</v>
      </c>
      <c r="L213" s="1386">
        <v>360.97793398222382</v>
      </c>
      <c r="M213" s="1386">
        <v>37.084913656980007</v>
      </c>
      <c r="N213" s="1386">
        <v>217.65837750198659</v>
      </c>
      <c r="O213" s="1386">
        <v>661.55314077161677</v>
      </c>
      <c r="P213" s="1386">
        <v>284.67801890020002</v>
      </c>
      <c r="Q213" s="1386">
        <v>524.13076007762868</v>
      </c>
      <c r="R213" s="1386">
        <v>565.09879349502853</v>
      </c>
      <c r="S213" s="1386">
        <v>101.56794686776395</v>
      </c>
      <c r="T213" s="1386">
        <v>942.28969683022649</v>
      </c>
      <c r="U213" s="1386">
        <v>457.90052364657896</v>
      </c>
      <c r="V213" s="1386">
        <v>500.83527936957</v>
      </c>
      <c r="W213" s="1386">
        <v>583.85319626417697</v>
      </c>
      <c r="X213" s="1386">
        <v>1160.2769578595014</v>
      </c>
      <c r="Y213" s="1386">
        <v>648.0326913939524</v>
      </c>
      <c r="Z213" s="1386">
        <v>450.39483764169182</v>
      </c>
      <c r="AA213" s="1386">
        <v>413.57512272157771</v>
      </c>
      <c r="AB213" s="1386">
        <v>174.16989045931925</v>
      </c>
      <c r="AC213" s="1386">
        <v>134.46887275530835</v>
      </c>
      <c r="AD213" s="1386">
        <v>633.80110682679833</v>
      </c>
      <c r="AE213" s="1386">
        <v>362.23717293724224</v>
      </c>
      <c r="AF213" s="1386">
        <v>411.02636382001623</v>
      </c>
      <c r="AG213" s="1386">
        <v>207.66383338224301</v>
      </c>
      <c r="AH213" s="1386">
        <v>122.19419257137999</v>
      </c>
      <c r="AI213" s="1386">
        <v>210.09779889004503</v>
      </c>
      <c r="AJ213" s="1386">
        <v>211.53690261718754</v>
      </c>
      <c r="AK213" s="1386">
        <v>2030.8543719797356</v>
      </c>
      <c r="AL213" s="1386">
        <v>1048.353071920526</v>
      </c>
      <c r="AM213" s="1386">
        <v>1029.7292876689501</v>
      </c>
      <c r="AN213" s="1386">
        <v>93.295332051100004</v>
      </c>
    </row>
    <row r="214" spans="6:40" x14ac:dyDescent="0.35">
      <c r="F214" s="1385">
        <v>42979</v>
      </c>
      <c r="G214" s="1386">
        <v>1175.688992066935</v>
      </c>
      <c r="H214" s="1386">
        <v>357.62291516464023</v>
      </c>
      <c r="I214" s="1386">
        <v>36.385951814387504</v>
      </c>
      <c r="J214" s="1386">
        <v>48.008666770400005</v>
      </c>
      <c r="K214" s="1386">
        <v>19.335336290460003</v>
      </c>
      <c r="L214" s="1386">
        <v>465.84298598241355</v>
      </c>
      <c r="M214" s="1386">
        <v>36.161637798300006</v>
      </c>
      <c r="N214" s="1386">
        <v>279.12601729613522</v>
      </c>
      <c r="O214" s="1386">
        <v>896.75034161439157</v>
      </c>
      <c r="P214" s="1386">
        <v>396.43899323869994</v>
      </c>
      <c r="Q214" s="1386">
        <v>862.9823692537426</v>
      </c>
      <c r="R214" s="1386">
        <v>860.17001942374043</v>
      </c>
      <c r="S214" s="1386">
        <v>141.64340928818029</v>
      </c>
      <c r="T214" s="1386">
        <v>1366.0806582471737</v>
      </c>
      <c r="U214" s="1386">
        <v>606.65132045833684</v>
      </c>
      <c r="V214" s="1386">
        <v>674.32860906306507</v>
      </c>
      <c r="W214" s="1386">
        <v>851.18559853518605</v>
      </c>
      <c r="X214" s="1386">
        <v>1886.6580716028309</v>
      </c>
      <c r="Y214" s="1386">
        <v>1339.2416373812721</v>
      </c>
      <c r="Z214" s="1386">
        <v>906.16494250578467</v>
      </c>
      <c r="AA214" s="1386">
        <v>720.34358890201111</v>
      </c>
      <c r="AB214" s="1386">
        <v>315.4353315778792</v>
      </c>
      <c r="AC214" s="1386">
        <v>229.97716817714161</v>
      </c>
      <c r="AD214" s="1386">
        <v>1177.3774016515524</v>
      </c>
      <c r="AE214" s="1386">
        <v>404.33391691824386</v>
      </c>
      <c r="AF214" s="1386">
        <v>672.66571073398381</v>
      </c>
      <c r="AG214" s="1386">
        <v>276.75225230999695</v>
      </c>
      <c r="AH214" s="1386">
        <v>185.31223012082</v>
      </c>
      <c r="AI214" s="1386">
        <v>335.77618340062497</v>
      </c>
      <c r="AJ214" s="1386">
        <v>312.60077321157502</v>
      </c>
      <c r="AK214" s="1386">
        <v>2573.5673931010915</v>
      </c>
      <c r="AL214" s="1386">
        <v>1219.9262698679611</v>
      </c>
      <c r="AM214" s="1386">
        <v>882.61680096496173</v>
      </c>
      <c r="AN214" s="1386">
        <v>125.6141480255</v>
      </c>
    </row>
    <row r="215" spans="6:40" x14ac:dyDescent="0.35">
      <c r="F215" s="1385">
        <v>43009</v>
      </c>
      <c r="G215" s="1386">
        <v>1086.8910150479674</v>
      </c>
      <c r="H215" s="1386">
        <v>345.13363906828062</v>
      </c>
      <c r="I215" s="1386">
        <v>64.033033142975</v>
      </c>
      <c r="J215" s="1386">
        <v>73.361929927235053</v>
      </c>
      <c r="K215" s="1386">
        <v>52.967697892140009</v>
      </c>
      <c r="L215" s="1386">
        <v>563.55813703199999</v>
      </c>
      <c r="M215" s="1386">
        <v>74.374999727000002</v>
      </c>
      <c r="N215" s="1386">
        <v>314.80877502492569</v>
      </c>
      <c r="O215" s="1386">
        <v>857.12810137643373</v>
      </c>
      <c r="P215" s="1386">
        <v>428.76102274829998</v>
      </c>
      <c r="Q215" s="1386">
        <v>685.4483850588565</v>
      </c>
      <c r="R215" s="1386">
        <v>710.33822772376891</v>
      </c>
      <c r="S215" s="1386">
        <v>124.84457039527211</v>
      </c>
      <c r="T215" s="1386">
        <v>1284.8945427176266</v>
      </c>
      <c r="U215" s="1386">
        <v>504.79291137274737</v>
      </c>
      <c r="V215" s="1386">
        <v>585.32199520429992</v>
      </c>
      <c r="W215" s="1386">
        <v>1256.4751125601861</v>
      </c>
      <c r="X215" s="1386">
        <v>3061.8191799429128</v>
      </c>
      <c r="Y215" s="1386">
        <v>2143.587314648993</v>
      </c>
      <c r="Z215" s="1386">
        <v>1071.6912922601082</v>
      </c>
      <c r="AA215" s="1386">
        <v>747.14799213057779</v>
      </c>
      <c r="AB215" s="1386">
        <v>266.74954861435924</v>
      </c>
      <c r="AC215" s="1386">
        <v>218.1794433609</v>
      </c>
      <c r="AD215" s="1386">
        <v>987.63100047259684</v>
      </c>
      <c r="AE215" s="1386">
        <v>624.01754154575622</v>
      </c>
      <c r="AF215" s="1386">
        <v>764.33033961900537</v>
      </c>
      <c r="AG215" s="1386">
        <v>364.87529005824001</v>
      </c>
      <c r="AH215" s="1386">
        <v>221.98018841029997</v>
      </c>
      <c r="AI215" s="1386">
        <v>395.41606999834499</v>
      </c>
      <c r="AJ215" s="1386">
        <v>383.16948392466878</v>
      </c>
      <c r="AK215" s="1386">
        <v>3016.1843438799606</v>
      </c>
      <c r="AL215" s="1386">
        <v>1369.6092989278959</v>
      </c>
      <c r="AM215" s="1386">
        <v>1195.6004236557117</v>
      </c>
      <c r="AN215" s="1386">
        <v>130.20947967186001</v>
      </c>
    </row>
    <row r="216" spans="6:40" x14ac:dyDescent="0.35">
      <c r="F216" s="1385">
        <v>43040</v>
      </c>
      <c r="G216" s="1386">
        <v>614.84903956346727</v>
      </c>
      <c r="H216" s="1386">
        <v>249.04880278548063</v>
      </c>
      <c r="I216" s="1386">
        <v>53.343521923737505</v>
      </c>
      <c r="J216" s="1386">
        <v>55.029558862347443</v>
      </c>
      <c r="K216" s="1386">
        <v>37.296587768400002</v>
      </c>
      <c r="L216" s="1386">
        <v>488.05656921709163</v>
      </c>
      <c r="M216" s="1386">
        <v>84.248922104550005</v>
      </c>
      <c r="N216" s="1386">
        <v>279.03149585614864</v>
      </c>
      <c r="O216" s="1386">
        <v>773.93647844516636</v>
      </c>
      <c r="P216" s="1386">
        <v>540.49293051349991</v>
      </c>
      <c r="Q216" s="1386">
        <v>751.0705016793936</v>
      </c>
      <c r="R216" s="1386">
        <v>676.50829534936543</v>
      </c>
      <c r="S216" s="1386">
        <v>131.6013088924</v>
      </c>
      <c r="T216" s="1386">
        <v>979.28696384453883</v>
      </c>
      <c r="U216" s="1386">
        <v>445.32841137863153</v>
      </c>
      <c r="V216" s="1386">
        <v>438.68133538693502</v>
      </c>
      <c r="W216" s="1386">
        <v>492.90794872702651</v>
      </c>
      <c r="X216" s="1386">
        <v>549.47627099092745</v>
      </c>
      <c r="Y216" s="1386">
        <v>360.83575968571085</v>
      </c>
      <c r="Z216" s="1386">
        <v>331.40272556378471</v>
      </c>
      <c r="AA216" s="1386">
        <v>262.3194086575777</v>
      </c>
      <c r="AB216" s="1386">
        <v>65.45746016551999</v>
      </c>
      <c r="AC216" s="1386">
        <v>46.252051715316625</v>
      </c>
      <c r="AD216" s="1386">
        <v>343.3001600721492</v>
      </c>
      <c r="AE216" s="1386">
        <v>206.7525799787642</v>
      </c>
      <c r="AF216" s="1386">
        <v>255.40148132097301</v>
      </c>
      <c r="AG216" s="1386">
        <v>165.08891924490305</v>
      </c>
      <c r="AH216" s="1386">
        <v>96.067463913620017</v>
      </c>
      <c r="AI216" s="1386">
        <v>166.12243716287998</v>
      </c>
      <c r="AJ216" s="1386">
        <v>204.59849221134377</v>
      </c>
      <c r="AK216" s="1386">
        <v>1751.0420702025083</v>
      </c>
      <c r="AL216" s="1386">
        <v>1174.6865875004612</v>
      </c>
      <c r="AM216" s="1386">
        <v>1007.4004302514383</v>
      </c>
      <c r="AN216" s="1386">
        <v>89.785710628880011</v>
      </c>
    </row>
    <row r="217" spans="6:40" x14ac:dyDescent="0.35">
      <c r="F217" s="1385">
        <v>43070</v>
      </c>
      <c r="G217" s="1386">
        <v>334.92162885136952</v>
      </c>
      <c r="H217" s="1386">
        <v>235.97044004264032</v>
      </c>
      <c r="I217" s="1386">
        <v>58.0770767702125</v>
      </c>
      <c r="J217" s="1386">
        <v>62.993081786347446</v>
      </c>
      <c r="K217" s="1386">
        <v>50.546691317700002</v>
      </c>
      <c r="L217" s="1386">
        <v>354.5613063777356</v>
      </c>
      <c r="M217" s="1386">
        <v>57.9612066838</v>
      </c>
      <c r="N217" s="1386">
        <v>187.5234981027771</v>
      </c>
      <c r="O217" s="1386">
        <v>530.43905888682525</v>
      </c>
      <c r="P217" s="1386">
        <v>421.46531284999998</v>
      </c>
      <c r="Q217" s="1386">
        <v>691.77153693624996</v>
      </c>
      <c r="R217" s="1386">
        <v>683.82527556877858</v>
      </c>
      <c r="S217" s="1386">
        <v>122.64399876769181</v>
      </c>
      <c r="T217" s="1386">
        <v>833.11014437100005</v>
      </c>
      <c r="U217" s="1386">
        <v>432.30946618153689</v>
      </c>
      <c r="V217" s="1386">
        <v>334.69758150865499</v>
      </c>
      <c r="W217" s="1386">
        <v>397.79632498569896</v>
      </c>
      <c r="X217" s="1386">
        <v>171.41691419369786</v>
      </c>
      <c r="Y217" s="1386">
        <v>126.0570953679762</v>
      </c>
      <c r="Z217" s="1386">
        <v>175.54581973901531</v>
      </c>
      <c r="AA217" s="1386">
        <v>157.8320964319112</v>
      </c>
      <c r="AB217" s="1386">
        <v>48.270468316920763</v>
      </c>
      <c r="AC217" s="1386">
        <v>14.864479105658368</v>
      </c>
      <c r="AD217" s="1386">
        <v>193.05558510450001</v>
      </c>
      <c r="AE217" s="1386">
        <v>29.678470886803201</v>
      </c>
      <c r="AF217" s="1386">
        <v>72.482377162500001</v>
      </c>
      <c r="AG217" s="1386">
        <v>29.548047887583028</v>
      </c>
      <c r="AH217" s="1386">
        <v>27.711146608540002</v>
      </c>
      <c r="AI217" s="1386">
        <v>50.736158588445001</v>
      </c>
      <c r="AJ217" s="1386">
        <v>23.590595379868752</v>
      </c>
      <c r="AK217" s="1386">
        <v>276.78925081793199</v>
      </c>
      <c r="AL217" s="1386">
        <v>192.26145062855201</v>
      </c>
      <c r="AM217" s="1386">
        <v>129.52465077106172</v>
      </c>
      <c r="AN217" s="1386">
        <v>22.017193382560002</v>
      </c>
    </row>
    <row r="218" spans="6:40" x14ac:dyDescent="0.35">
      <c r="F218" s="1385">
        <v>43101</v>
      </c>
      <c r="G218" s="1386">
        <v>871.64784219900002</v>
      </c>
      <c r="H218" s="1386">
        <v>678.60286767871946</v>
      </c>
      <c r="I218" s="1386">
        <v>171.24024785270001</v>
      </c>
      <c r="J218" s="1386">
        <v>180.91824891445256</v>
      </c>
      <c r="K218" s="1386">
        <v>139.99306935173999</v>
      </c>
      <c r="L218" s="1386">
        <v>1101.7250650348271</v>
      </c>
      <c r="M218" s="1386">
        <v>213.78965438768003</v>
      </c>
      <c r="N218" s="1386">
        <v>576.94451777677705</v>
      </c>
      <c r="O218" s="1386">
        <v>1497.3195394640336</v>
      </c>
      <c r="P218" s="1386">
        <v>1174.580227053</v>
      </c>
      <c r="Q218" s="1386">
        <v>1502.0805183530297</v>
      </c>
      <c r="R218" s="1386">
        <v>1455.3025838981155</v>
      </c>
      <c r="S218" s="1386">
        <v>242.25056432021967</v>
      </c>
      <c r="T218" s="1386">
        <v>1492.2285113659652</v>
      </c>
      <c r="U218" s="1386">
        <v>514.50509626799999</v>
      </c>
      <c r="V218" s="1386">
        <v>436.11130954999999</v>
      </c>
      <c r="W218" s="1386">
        <v>318.10633569803554</v>
      </c>
      <c r="X218" s="1386">
        <v>265.93890296657401</v>
      </c>
      <c r="Y218" s="1386">
        <v>131.0309054135306</v>
      </c>
      <c r="Z218" s="1386">
        <v>279.87446581893886</v>
      </c>
      <c r="AA218" s="1386">
        <v>337.50686847211102</v>
      </c>
      <c r="AB218" s="1386">
        <v>95.806193415160749</v>
      </c>
      <c r="AC218" s="1386">
        <v>28.852748064683365</v>
      </c>
      <c r="AD218" s="1386">
        <v>306.20532815164916</v>
      </c>
      <c r="AE218" s="1386">
        <v>48.02103956388288</v>
      </c>
      <c r="AF218" s="1386">
        <v>114.71247853198379</v>
      </c>
      <c r="AG218" s="1386">
        <v>50.666906457179998</v>
      </c>
      <c r="AH218" s="1386">
        <v>47.306193101860003</v>
      </c>
      <c r="AI218" s="1386">
        <v>100.053757121175</v>
      </c>
      <c r="AJ218" s="1386">
        <v>54.898056967212504</v>
      </c>
      <c r="AK218" s="1386">
        <v>614.28233615986403</v>
      </c>
      <c r="AL218" s="1386">
        <v>492.31417902401301</v>
      </c>
      <c r="AM218" s="1386">
        <v>443.26909143494993</v>
      </c>
      <c r="AN218" s="1386">
        <v>52.164588908680003</v>
      </c>
    </row>
    <row r="219" spans="6:40" x14ac:dyDescent="0.35">
      <c r="F219" s="1385">
        <v>43132</v>
      </c>
      <c r="G219" s="1386">
        <v>165.9675440433912</v>
      </c>
      <c r="H219" s="1386">
        <v>112.6979250951597</v>
      </c>
      <c r="I219" s="1386">
        <v>27.6730898717</v>
      </c>
      <c r="J219" s="1386">
        <v>30.131376911235037</v>
      </c>
      <c r="K219" s="1386">
        <v>24.210065744400001</v>
      </c>
      <c r="L219" s="1386">
        <v>144.98391367713219</v>
      </c>
      <c r="M219" s="1386">
        <v>30.211637820139998</v>
      </c>
      <c r="N219" s="1386">
        <v>86.495984686074294</v>
      </c>
      <c r="O219" s="1386">
        <v>321.58357919801676</v>
      </c>
      <c r="P219" s="1386">
        <v>202.59401590100001</v>
      </c>
      <c r="Q219" s="1386">
        <v>244.45714563314348</v>
      </c>
      <c r="R219" s="1386">
        <v>186.29462311438454</v>
      </c>
      <c r="S219" s="1386">
        <v>30.994187953963937</v>
      </c>
      <c r="T219" s="1386">
        <v>210.3949463697918</v>
      </c>
      <c r="U219" s="1386">
        <v>121.7592695830842</v>
      </c>
      <c r="V219" s="1386">
        <v>160.28858644785001</v>
      </c>
      <c r="W219" s="1386">
        <v>190.751843260947</v>
      </c>
      <c r="X219" s="1386">
        <v>73.971590957525692</v>
      </c>
      <c r="Y219" s="1386">
        <v>56.126815854721109</v>
      </c>
      <c r="Z219" s="1386">
        <v>90.047045482908203</v>
      </c>
      <c r="AA219" s="1386">
        <v>71.6644171245444</v>
      </c>
      <c r="AB219" s="1386">
        <v>10.765835434119239</v>
      </c>
      <c r="AC219" s="1386">
        <v>7.1975558297166291</v>
      </c>
      <c r="AD219" s="1386">
        <v>57.823315691596804</v>
      </c>
      <c r="AE219" s="1386">
        <v>9.6555181076358405</v>
      </c>
      <c r="AF219" s="1386">
        <v>28.6415563005162</v>
      </c>
      <c r="AG219" s="1386">
        <v>6.5900541771569694</v>
      </c>
      <c r="AH219" s="1386">
        <v>7.6310742119199997</v>
      </c>
      <c r="AI219" s="1386">
        <v>15.060882293654998</v>
      </c>
      <c r="AJ219" s="1386">
        <v>7.8522498251500004</v>
      </c>
      <c r="AK219" s="1386">
        <v>94.528011120772803</v>
      </c>
      <c r="AL219" s="1386">
        <v>28.614634190460997</v>
      </c>
      <c r="AM219" s="1386">
        <v>40.589893467911708</v>
      </c>
      <c r="AN219" s="1386">
        <v>9.3421577425999995</v>
      </c>
    </row>
    <row r="220" spans="6:40" x14ac:dyDescent="0.35">
      <c r="F220" s="1385">
        <v>43160</v>
      </c>
      <c r="G220" s="1386">
        <v>183.72718773792391</v>
      </c>
      <c r="H220" s="1386">
        <v>127.5141656118403</v>
      </c>
      <c r="I220" s="1386">
        <v>32.796772864862497</v>
      </c>
      <c r="J220" s="1386">
        <v>36.95725370323504</v>
      </c>
      <c r="K220" s="1386">
        <v>31.244071332300003</v>
      </c>
      <c r="L220" s="1386">
        <v>152.1644216644882</v>
      </c>
      <c r="M220" s="1386">
        <v>34.802370561909996</v>
      </c>
      <c r="N220" s="1386">
        <v>65.407830923493293</v>
      </c>
      <c r="O220" s="1386">
        <v>206.47484706236639</v>
      </c>
      <c r="P220" s="1386">
        <v>178.49782663529999</v>
      </c>
      <c r="Q220" s="1386">
        <v>211.9939789716361</v>
      </c>
      <c r="R220" s="1386">
        <v>156.62826130627852</v>
      </c>
      <c r="S220" s="1386">
        <v>30.002370939199999</v>
      </c>
      <c r="T220" s="1386">
        <v>202.9656008501388</v>
      </c>
      <c r="U220" s="1386">
        <v>115.14542126914741</v>
      </c>
      <c r="V220" s="1386">
        <v>126.96648312607499</v>
      </c>
      <c r="W220" s="1386">
        <v>68.216857220636996</v>
      </c>
      <c r="X220" s="1386">
        <v>35.136369021800597</v>
      </c>
      <c r="Y220" s="1386">
        <v>22.162376884714298</v>
      </c>
      <c r="Z220" s="1386">
        <v>57.730729711845903</v>
      </c>
      <c r="AA220" s="1386">
        <v>60.361428741877901</v>
      </c>
      <c r="AB220" s="1386">
        <v>3.3862974652392399</v>
      </c>
      <c r="AC220" s="1386">
        <v>0.93880999725000003</v>
      </c>
      <c r="AD220" s="1386">
        <v>26.083786133552401</v>
      </c>
      <c r="AE220" s="1386">
        <v>3.2185335687155199</v>
      </c>
      <c r="AF220" s="1386">
        <v>16.370708633972999</v>
      </c>
      <c r="AG220" s="1386">
        <v>1.1341203099630299</v>
      </c>
      <c r="AH220" s="1386">
        <v>2.1017789143000001</v>
      </c>
      <c r="AI220" s="1386">
        <v>6.1571542843799989</v>
      </c>
      <c r="AJ220" s="1386">
        <v>4.9753479495562507</v>
      </c>
      <c r="AK220" s="1386">
        <v>171.78476958889217</v>
      </c>
      <c r="AL220" s="1386">
        <v>63.781920180526008</v>
      </c>
      <c r="AM220" s="1386">
        <v>113.80962455461169</v>
      </c>
      <c r="AN220" s="1386">
        <v>13.003273614700001</v>
      </c>
    </row>
    <row r="221" spans="6:40" x14ac:dyDescent="0.35">
      <c r="F221" s="1385">
        <v>43191</v>
      </c>
      <c r="G221" s="1386">
        <v>630.25764862102176</v>
      </c>
      <c r="H221" s="1386">
        <v>227.87013781991939</v>
      </c>
      <c r="I221" s="1386">
        <v>41.145515203975002</v>
      </c>
      <c r="J221" s="1386">
        <v>48.886269749547438</v>
      </c>
      <c r="K221" s="1386">
        <v>37.165722548160005</v>
      </c>
      <c r="L221" s="1386">
        <v>257.02947366467799</v>
      </c>
      <c r="M221" s="1386">
        <v>42.624568809059994</v>
      </c>
      <c r="N221" s="1386">
        <v>123.7232629661352</v>
      </c>
      <c r="O221" s="1386">
        <v>340.09472449676645</v>
      </c>
      <c r="P221" s="1386">
        <v>233.81151562519997</v>
      </c>
      <c r="Q221" s="1386">
        <v>332.46776656165093</v>
      </c>
      <c r="R221" s="1386">
        <v>260.35320232377848</v>
      </c>
      <c r="S221" s="1386">
        <v>41.81116776645576</v>
      </c>
      <c r="T221" s="1386">
        <v>252.41427622067761</v>
      </c>
      <c r="U221" s="1386">
        <v>178.57226592503162</v>
      </c>
      <c r="V221" s="1386">
        <v>161.85420921085998</v>
      </c>
      <c r="W221" s="1386">
        <v>122.7838092389205</v>
      </c>
      <c r="X221" s="1386">
        <v>255.08206522092752</v>
      </c>
      <c r="Y221" s="1386">
        <v>161.49314327347957</v>
      </c>
      <c r="Z221" s="1386">
        <v>88.075073531400008</v>
      </c>
      <c r="AA221" s="1386">
        <v>107.07094889152221</v>
      </c>
      <c r="AB221" s="1386">
        <v>33.447516248559999</v>
      </c>
      <c r="AC221" s="1386">
        <v>26.411842071833366</v>
      </c>
      <c r="AD221" s="1386">
        <v>199.13285578690321</v>
      </c>
      <c r="AE221" s="1386">
        <v>115.72332186808448</v>
      </c>
      <c r="AF221" s="1386">
        <v>183.32912891248378</v>
      </c>
      <c r="AG221" s="1386">
        <v>95.203531028103029</v>
      </c>
      <c r="AH221" s="1386">
        <v>63.506058272080004</v>
      </c>
      <c r="AI221" s="1386">
        <v>115.62773560519501</v>
      </c>
      <c r="AJ221" s="1386">
        <v>116.86990795794375</v>
      </c>
      <c r="AK221" s="1386">
        <v>1488.2015488276163</v>
      </c>
      <c r="AL221" s="1386">
        <v>523.70448662940908</v>
      </c>
      <c r="AM221" s="1386">
        <v>721.98394852138836</v>
      </c>
      <c r="AN221" s="1386">
        <v>83.92792523352</v>
      </c>
    </row>
    <row r="222" spans="6:40" x14ac:dyDescent="0.35">
      <c r="F222" s="1385">
        <v>43221</v>
      </c>
      <c r="G222" s="1386">
        <v>1129.590169538315</v>
      </c>
      <c r="H222" s="1386">
        <v>402.63144429087907</v>
      </c>
      <c r="I222" s="1386">
        <v>64.137067315425</v>
      </c>
      <c r="J222" s="1386">
        <v>74.824601559147439</v>
      </c>
      <c r="K222" s="1386">
        <v>49.368904335540009</v>
      </c>
      <c r="L222" s="1386">
        <v>536.33358269554583</v>
      </c>
      <c r="M222" s="1386">
        <v>68.758404920030017</v>
      </c>
      <c r="N222" s="1386">
        <v>294.06744364465533</v>
      </c>
      <c r="O222" s="1386">
        <v>890.45470295881682</v>
      </c>
      <c r="P222" s="1386">
        <v>487.0395022148</v>
      </c>
      <c r="Q222" s="1386">
        <v>777.1197889548713</v>
      </c>
      <c r="R222" s="1386">
        <v>743.24989433934638</v>
      </c>
      <c r="S222" s="1386">
        <v>121.40421897583605</v>
      </c>
      <c r="T222" s="1386">
        <v>997.32520258839179</v>
      </c>
      <c r="U222" s="1386">
        <v>422.47815860953688</v>
      </c>
      <c r="V222" s="1386">
        <v>526.59480846515999</v>
      </c>
      <c r="W222" s="1386">
        <v>841.57827201272551</v>
      </c>
      <c r="X222" s="1386">
        <v>1421.8613499595863</v>
      </c>
      <c r="Y222" s="1386">
        <v>1061.1981400937518</v>
      </c>
      <c r="Z222" s="1386">
        <v>692.70466435249182</v>
      </c>
      <c r="AA222" s="1386">
        <v>450.03855379057768</v>
      </c>
      <c r="AB222" s="1386">
        <v>176.7575206561992</v>
      </c>
      <c r="AC222" s="1386">
        <v>122.35822379078337</v>
      </c>
      <c r="AD222" s="1386">
        <v>722.67230945849997</v>
      </c>
      <c r="AE222" s="1386">
        <v>333.47009401772357</v>
      </c>
      <c r="AF222" s="1386">
        <v>512.70670422452156</v>
      </c>
      <c r="AG222" s="1386">
        <v>239.72527247525997</v>
      </c>
      <c r="AH222" s="1386">
        <v>136.38928400795999</v>
      </c>
      <c r="AI222" s="1386">
        <v>236.74861866018</v>
      </c>
      <c r="AJ222" s="1386">
        <v>232.52136335681254</v>
      </c>
      <c r="AK222" s="1386">
        <v>2355.9851214208552</v>
      </c>
      <c r="AL222" s="1386">
        <v>896.32380591440904</v>
      </c>
      <c r="AM222" s="1386">
        <v>852.9717648059883</v>
      </c>
      <c r="AN222" s="1386">
        <v>123.94770907682</v>
      </c>
    </row>
    <row r="223" spans="6:40" x14ac:dyDescent="0.35">
      <c r="F223" s="1385">
        <v>43252</v>
      </c>
      <c r="G223" s="1386">
        <v>734.08273785802169</v>
      </c>
      <c r="H223" s="1386">
        <v>325.45717597984026</v>
      </c>
      <c r="I223" s="1386">
        <v>75.320740853800004</v>
      </c>
      <c r="J223" s="1386">
        <v>83.535740015252557</v>
      </c>
      <c r="K223" s="1386">
        <v>66.250517746500009</v>
      </c>
      <c r="L223" s="1386">
        <v>501.13403295211526</v>
      </c>
      <c r="M223" s="1386">
        <v>83.94116348499</v>
      </c>
      <c r="N223" s="1386">
        <v>297.94455953841901</v>
      </c>
      <c r="O223" s="1386">
        <v>922.93560911439988</v>
      </c>
      <c r="P223" s="1386">
        <v>543.22518840369992</v>
      </c>
      <c r="Q223" s="1386">
        <v>829.27864278027209</v>
      </c>
      <c r="R223" s="1386">
        <v>756.72059242312503</v>
      </c>
      <c r="S223" s="1386">
        <v>154.01011384049181</v>
      </c>
      <c r="T223" s="1386">
        <v>1310.9562250016877</v>
      </c>
      <c r="U223" s="1386">
        <v>695.37133395983153</v>
      </c>
      <c r="V223" s="1386">
        <v>733.52844616742004</v>
      </c>
      <c r="W223" s="1386">
        <v>717.86156000152198</v>
      </c>
      <c r="X223" s="1386">
        <v>1097.2223451782297</v>
      </c>
      <c r="Y223" s="1386">
        <v>678.20033904747959</v>
      </c>
      <c r="Z223" s="1386">
        <v>483.66550679167653</v>
      </c>
      <c r="AA223" s="1386">
        <v>455.17638627794452</v>
      </c>
      <c r="AB223" s="1386">
        <v>126.21885071447998</v>
      </c>
      <c r="AC223" s="1386">
        <v>100.45266970575</v>
      </c>
      <c r="AD223" s="1386">
        <v>563.88346795009682</v>
      </c>
      <c r="AE223" s="1386">
        <v>268.6445526448781</v>
      </c>
      <c r="AF223" s="1386">
        <v>363.11480379902696</v>
      </c>
      <c r="AG223" s="1386">
        <v>161.56398302225998</v>
      </c>
      <c r="AH223" s="1386">
        <v>107.38473499062</v>
      </c>
      <c r="AI223" s="1386">
        <v>181.907690548815</v>
      </c>
      <c r="AJ223" s="1386">
        <v>178.9094507575125</v>
      </c>
      <c r="AK223" s="1386">
        <v>1795.9416614081852</v>
      </c>
      <c r="AL223" s="1386">
        <v>1008.1208872980909</v>
      </c>
      <c r="AM223" s="1386">
        <v>1018.9306942352999</v>
      </c>
      <c r="AN223" s="1386">
        <v>92.032878302100002</v>
      </c>
    </row>
    <row r="224" spans="6:40" x14ac:dyDescent="0.35">
      <c r="F224" s="1385">
        <v>43282</v>
      </c>
      <c r="G224" s="1386">
        <v>949.38965448270665</v>
      </c>
      <c r="H224" s="1386">
        <v>657.68926077547917</v>
      </c>
      <c r="I224" s="1386">
        <v>177.22221276857502</v>
      </c>
      <c r="J224" s="1386">
        <v>187.06153802725257</v>
      </c>
      <c r="K224" s="1386">
        <v>155.59874686536003</v>
      </c>
      <c r="L224" s="1386">
        <v>1098.8528618398848</v>
      </c>
      <c r="M224" s="1386">
        <v>215.58491300178002</v>
      </c>
      <c r="N224" s="1386">
        <v>540.31617999458103</v>
      </c>
      <c r="O224" s="1386">
        <v>1489.7708620844166</v>
      </c>
      <c r="P224" s="1386">
        <v>1204.5769306986001</v>
      </c>
      <c r="Q224" s="1386">
        <v>1570.970265403651</v>
      </c>
      <c r="R224" s="1386">
        <v>1420.2785288556345</v>
      </c>
      <c r="S224" s="1386">
        <v>279.97046559227209</v>
      </c>
      <c r="T224" s="1386">
        <v>1579.7443918351044</v>
      </c>
      <c r="U224" s="1386">
        <v>973.92504849983152</v>
      </c>
      <c r="V224" s="1386">
        <v>824.95724581300999</v>
      </c>
      <c r="W224" s="1386">
        <v>687.01779983417703</v>
      </c>
      <c r="X224" s="1386">
        <v>698.82076932544408</v>
      </c>
      <c r="Y224" s="1386">
        <v>376.11083227974154</v>
      </c>
      <c r="Z224" s="1386">
        <v>366.10471803315409</v>
      </c>
      <c r="AA224" s="1386">
        <v>352.09818308847781</v>
      </c>
      <c r="AB224" s="1386">
        <v>101.36480643068076</v>
      </c>
      <c r="AC224" s="1386">
        <v>67.688200801725003</v>
      </c>
      <c r="AD224" s="1386">
        <v>463.39968757090321</v>
      </c>
      <c r="AE224" s="1386">
        <v>207.20835856091713</v>
      </c>
      <c r="AF224" s="1386">
        <v>263.04518288702161</v>
      </c>
      <c r="AG224" s="1386">
        <v>138.60603528906302</v>
      </c>
      <c r="AH224" s="1386">
        <v>88.856745484559994</v>
      </c>
      <c r="AI224" s="1386">
        <v>160.50856119770998</v>
      </c>
      <c r="AJ224" s="1386">
        <v>151.79888131809375</v>
      </c>
      <c r="AK224" s="1386">
        <v>1322.0146845124123</v>
      </c>
      <c r="AL224" s="1386">
        <v>839.03733122546089</v>
      </c>
      <c r="AM224" s="1386">
        <v>799.24217796538835</v>
      </c>
      <c r="AN224" s="1386">
        <v>77.565158338559996</v>
      </c>
    </row>
    <row r="225" spans="6:40" x14ac:dyDescent="0.35">
      <c r="F225" s="1385">
        <v>43313</v>
      </c>
      <c r="G225" s="1386">
        <v>584.66732757596731</v>
      </c>
      <c r="H225" s="1386">
        <v>298.29898257607908</v>
      </c>
      <c r="I225" s="1386">
        <v>74.748552905324999</v>
      </c>
      <c r="J225" s="1386">
        <v>81.650478351147441</v>
      </c>
      <c r="K225" s="1386">
        <v>65.367177509880008</v>
      </c>
      <c r="L225" s="1386">
        <v>470.60958661614916</v>
      </c>
      <c r="M225" s="1386">
        <v>95.379525511970002</v>
      </c>
      <c r="N225" s="1386">
        <v>268.09342728593907</v>
      </c>
      <c r="O225" s="1386">
        <v>786.62190984716642</v>
      </c>
      <c r="P225" s="1386">
        <v>597.46341418149996</v>
      </c>
      <c r="Q225" s="1386">
        <v>836.47923870377213</v>
      </c>
      <c r="R225" s="1386">
        <v>832.73863006374052</v>
      </c>
      <c r="S225" s="1386">
        <v>164.98204908016393</v>
      </c>
      <c r="T225" s="1386">
        <v>1121.7194680624775</v>
      </c>
      <c r="U225" s="1386">
        <v>661.37893260913677</v>
      </c>
      <c r="V225" s="1386">
        <v>647.65324621742002</v>
      </c>
      <c r="W225" s="1386">
        <v>668.20696252323</v>
      </c>
      <c r="X225" s="1386">
        <v>691.69222391429912</v>
      </c>
      <c r="Y225" s="1386">
        <v>391.79792853377893</v>
      </c>
      <c r="Z225" s="1386">
        <v>343.4578461916459</v>
      </c>
      <c r="AA225" s="1386">
        <v>355.23957519994451</v>
      </c>
      <c r="AB225" s="1386">
        <v>112.1306418648</v>
      </c>
      <c r="AC225" s="1386">
        <v>85.932395897483374</v>
      </c>
      <c r="AD225" s="1386">
        <v>393.6323775312984</v>
      </c>
      <c r="AE225" s="1386">
        <v>213.417453808761</v>
      </c>
      <c r="AF225" s="1386">
        <v>256.54367472749459</v>
      </c>
      <c r="AG225" s="1386">
        <v>137.37996052092001</v>
      </c>
      <c r="AH225" s="1386">
        <v>83.359785247160005</v>
      </c>
      <c r="AI225" s="1386">
        <v>150.51827655001497</v>
      </c>
      <c r="AJ225" s="1386">
        <v>149.39582210436251</v>
      </c>
      <c r="AK225" s="1386">
        <v>1304.2345313803326</v>
      </c>
      <c r="AL225" s="1386">
        <v>687.49431883756506</v>
      </c>
      <c r="AM225" s="1386">
        <v>767.63653864738831</v>
      </c>
      <c r="AN225" s="1386">
        <v>68.323996895880015</v>
      </c>
    </row>
    <row r="226" spans="6:40" x14ac:dyDescent="0.35">
      <c r="F226" s="1385">
        <v>43344</v>
      </c>
      <c r="G226" s="1386">
        <v>842.35564562719571</v>
      </c>
      <c r="H226" s="1386">
        <v>222.15566744404032</v>
      </c>
      <c r="I226" s="1386">
        <v>24.109919465287501</v>
      </c>
      <c r="J226" s="1386">
        <v>31.91909679598248</v>
      </c>
      <c r="K226" s="1386">
        <v>18.353847138660004</v>
      </c>
      <c r="L226" s="1386">
        <v>256.05166790852883</v>
      </c>
      <c r="M226" s="1386">
        <v>21.74827578224</v>
      </c>
      <c r="N226" s="1386">
        <v>166.435435753581</v>
      </c>
      <c r="O226" s="1386">
        <v>556.24827382038313</v>
      </c>
      <c r="P226" s="1386">
        <v>245.20561235879998</v>
      </c>
      <c r="Q226" s="1386">
        <v>595.83408855252958</v>
      </c>
      <c r="R226" s="1386">
        <v>659.36367699936545</v>
      </c>
      <c r="S226" s="1386">
        <v>110.40129265072787</v>
      </c>
      <c r="T226" s="1386">
        <v>1024.9023964721571</v>
      </c>
      <c r="U226" s="1386">
        <v>423.55059041051578</v>
      </c>
      <c r="V226" s="1386">
        <v>400.13061106741998</v>
      </c>
      <c r="W226" s="1386">
        <v>400.65668643468155</v>
      </c>
      <c r="X226" s="1386">
        <v>1041.7437571008732</v>
      </c>
      <c r="Y226" s="1386">
        <v>537.51573270095571</v>
      </c>
      <c r="Z226" s="1386">
        <v>306.37017702396935</v>
      </c>
      <c r="AA226" s="1386">
        <v>499.0381124610999</v>
      </c>
      <c r="AB226" s="1386">
        <v>256.01567520507928</v>
      </c>
      <c r="AC226" s="1386">
        <v>188.79469044697498</v>
      </c>
      <c r="AD226" s="1386">
        <v>809.88881182135071</v>
      </c>
      <c r="AE226" s="1386">
        <v>281.1767290853594</v>
      </c>
      <c r="AF226" s="1386">
        <v>446.31568160997847</v>
      </c>
      <c r="AG226" s="1386">
        <v>150.68269014521695</v>
      </c>
      <c r="AH226" s="1386">
        <v>113.91641715506</v>
      </c>
      <c r="AI226" s="1386">
        <v>235.78279053714002</v>
      </c>
      <c r="AJ226" s="1386">
        <v>222.36759203118754</v>
      </c>
      <c r="AK226" s="1386">
        <v>2457.7272774095177</v>
      </c>
      <c r="AL226" s="1386">
        <v>879.49834108000005</v>
      </c>
      <c r="AM226" s="1386">
        <v>879.36844359061172</v>
      </c>
      <c r="AN226" s="1386">
        <v>124.12445260168001</v>
      </c>
    </row>
    <row r="227" spans="6:40" x14ac:dyDescent="0.35">
      <c r="F227" s="1385">
        <v>43374</v>
      </c>
      <c r="G227" s="1386">
        <v>1181.725334464435</v>
      </c>
      <c r="H227" s="1386">
        <v>398.97888027300002</v>
      </c>
      <c r="I227" s="1386">
        <v>52.849359604599996</v>
      </c>
      <c r="J227" s="1386">
        <v>65.170877776835042</v>
      </c>
      <c r="K227" s="1386">
        <v>37.362020378520008</v>
      </c>
      <c r="L227" s="1386">
        <v>477.148318483661</v>
      </c>
      <c r="M227" s="1386">
        <v>72.502801458009998</v>
      </c>
      <c r="N227" s="1386">
        <v>281.30101596306093</v>
      </c>
      <c r="O227" s="1386">
        <v>871.44206027197481</v>
      </c>
      <c r="P227" s="1386">
        <v>421.93037802279997</v>
      </c>
      <c r="Q227" s="1386">
        <v>589.05709340064357</v>
      </c>
      <c r="R227" s="1386">
        <v>547.73986741565352</v>
      </c>
      <c r="S227" s="1386">
        <v>117.49896718125575</v>
      </c>
      <c r="T227" s="1386">
        <v>1095.0040907400428</v>
      </c>
      <c r="U227" s="1386">
        <v>584.66491191456839</v>
      </c>
      <c r="V227" s="1386">
        <v>573.77161242827992</v>
      </c>
      <c r="W227" s="1386">
        <v>779.14452771221249</v>
      </c>
      <c r="X227" s="1386">
        <v>1986.9072893673867</v>
      </c>
      <c r="Y227" s="1386">
        <v>1192.2290455072823</v>
      </c>
      <c r="Z227" s="1386">
        <v>692.67282500666124</v>
      </c>
      <c r="AA227" s="1386">
        <v>559.34079456403333</v>
      </c>
      <c r="AB227" s="1386">
        <v>215.12469693796075</v>
      </c>
      <c r="AC227" s="1386">
        <v>166.16936951324999</v>
      </c>
      <c r="AD227" s="1386">
        <v>638.19356815050003</v>
      </c>
      <c r="AE227" s="1386">
        <v>570.01513082808447</v>
      </c>
      <c r="AF227" s="1386">
        <v>594.41412292202699</v>
      </c>
      <c r="AG227" s="1386">
        <v>408.67627896372301</v>
      </c>
      <c r="AH227" s="1386">
        <v>225.47237491405997</v>
      </c>
      <c r="AI227" s="1386">
        <v>339.97149931007999</v>
      </c>
      <c r="AJ227" s="1386">
        <v>380.86796242419376</v>
      </c>
      <c r="AK227" s="1386">
        <v>3153.7857725178123</v>
      </c>
      <c r="AL227" s="1386">
        <v>2026.228361511578</v>
      </c>
      <c r="AM227" s="1386">
        <v>1541.2723543979882</v>
      </c>
      <c r="AN227" s="1386">
        <v>159.04392329901998</v>
      </c>
    </row>
    <row r="228" spans="6:40" x14ac:dyDescent="0.35">
      <c r="F228" s="1385">
        <v>43405</v>
      </c>
      <c r="G228" s="1386">
        <v>546.22548465172838</v>
      </c>
      <c r="H228" s="1386">
        <v>246.51564772935967</v>
      </c>
      <c r="I228" s="1386">
        <v>53.135453578837499</v>
      </c>
      <c r="J228" s="1386">
        <v>58.572530211235048</v>
      </c>
      <c r="K228" s="1386">
        <v>44.592323796780008</v>
      </c>
      <c r="L228" s="1386">
        <v>348.26694497826441</v>
      </c>
      <c r="M228" s="1386">
        <v>66.347629066810001</v>
      </c>
      <c r="N228" s="1386">
        <v>191.46378064550669</v>
      </c>
      <c r="O228" s="1386">
        <v>585.97305858002528</v>
      </c>
      <c r="P228" s="1386">
        <v>399.43285028859998</v>
      </c>
      <c r="Q228" s="1386">
        <v>541.16407833163612</v>
      </c>
      <c r="R228" s="1386">
        <v>521.16570897315353</v>
      </c>
      <c r="S228" s="1386">
        <v>114.98841651210817</v>
      </c>
      <c r="T228" s="1386">
        <v>764.16731567472243</v>
      </c>
      <c r="U228" s="1386">
        <v>499.22183708194746</v>
      </c>
      <c r="V228" s="1386">
        <v>408.54974831741998</v>
      </c>
      <c r="W228" s="1386">
        <v>365.83322886961952</v>
      </c>
      <c r="X228" s="1386">
        <v>380.3859121491148</v>
      </c>
      <c r="Y228" s="1386">
        <v>215.44173632627547</v>
      </c>
      <c r="Z228" s="1386">
        <v>219.40844685164586</v>
      </c>
      <c r="AA228" s="1386">
        <v>234.7517042719667</v>
      </c>
      <c r="AB228" s="1386">
        <v>72.581445692919232</v>
      </c>
      <c r="AC228" s="1386">
        <v>54.263217841049993</v>
      </c>
      <c r="AD228" s="1386">
        <v>280.03143136070162</v>
      </c>
      <c r="AE228" s="1386">
        <v>118.37217350836418</v>
      </c>
      <c r="AF228" s="1386">
        <v>179.46340213048379</v>
      </c>
      <c r="AG228" s="1386">
        <v>91.831836910016975</v>
      </c>
      <c r="AH228" s="1386">
        <v>67.095249956499998</v>
      </c>
      <c r="AI228" s="1386">
        <v>131.77517453727</v>
      </c>
      <c r="AJ228" s="1386">
        <v>165.16801356350001</v>
      </c>
      <c r="AK228" s="1386">
        <v>1308.2455372465058</v>
      </c>
      <c r="AL228" s="1386">
        <v>652.52725492559091</v>
      </c>
      <c r="AM228" s="1386">
        <v>753.56044041646169</v>
      </c>
      <c r="AN228" s="1386">
        <v>68.424993195799999</v>
      </c>
    </row>
    <row r="229" spans="6:40" x14ac:dyDescent="0.35">
      <c r="F229" s="1385">
        <v>43435</v>
      </c>
      <c r="G229" s="1386">
        <v>165.90404172136948</v>
      </c>
      <c r="H229" s="1386">
        <v>111.84367729104029</v>
      </c>
      <c r="I229" s="1386">
        <v>27.256953181900002</v>
      </c>
      <c r="J229" s="1386">
        <v>29.611313358452559</v>
      </c>
      <c r="K229" s="1386">
        <v>23.294009202720002</v>
      </c>
      <c r="L229" s="1386">
        <v>155.0976769909424</v>
      </c>
      <c r="M229" s="1386">
        <v>32.10948264076</v>
      </c>
      <c r="N229" s="1386">
        <v>82.240508792209496</v>
      </c>
      <c r="O229" s="1386">
        <v>243.24709371200839</v>
      </c>
      <c r="P229" s="1386">
        <v>188.70019386359999</v>
      </c>
      <c r="Q229" s="1386">
        <v>247.6945335603491</v>
      </c>
      <c r="R229" s="1386">
        <v>267.88466171875001</v>
      </c>
      <c r="S229" s="1386">
        <v>57.49422530285576</v>
      </c>
      <c r="T229" s="1386">
        <v>326.438764771347</v>
      </c>
      <c r="U229" s="1386">
        <v>196.53685039622098</v>
      </c>
      <c r="V229" s="1386">
        <v>150.628636749945</v>
      </c>
      <c r="W229" s="1386">
        <v>167.68129034259297</v>
      </c>
      <c r="X229" s="1386">
        <v>94.402969401114788</v>
      </c>
      <c r="Y229" s="1386">
        <v>54.213657133744903</v>
      </c>
      <c r="Z229" s="1386">
        <v>83.844575515908204</v>
      </c>
      <c r="AA229" s="1386">
        <v>78.651755865577698</v>
      </c>
      <c r="AB229" s="1386">
        <v>20.221850797839998</v>
      </c>
      <c r="AC229" s="1386">
        <v>11.516081817066629</v>
      </c>
      <c r="AD229" s="1386">
        <v>47.444127567201598</v>
      </c>
      <c r="AE229" s="1386">
        <v>40.615670085281288</v>
      </c>
      <c r="AF229" s="1386">
        <v>45.80306377652699</v>
      </c>
      <c r="AG229" s="1386">
        <v>32.245348009376976</v>
      </c>
      <c r="AH229" s="1386">
        <v>15.456158785159998</v>
      </c>
      <c r="AI229" s="1386">
        <v>22.032954056849999</v>
      </c>
      <c r="AJ229" s="1386">
        <v>23.725978997543752</v>
      </c>
      <c r="AK229" s="1386">
        <v>192.52828157631839</v>
      </c>
      <c r="AL229" s="1386">
        <v>131.71304890644799</v>
      </c>
      <c r="AM229" s="1386">
        <v>169.00237690874999</v>
      </c>
      <c r="AN229" s="1386">
        <v>13.634500489200001</v>
      </c>
    </row>
    <row r="230" spans="6:40" x14ac:dyDescent="0.35">
      <c r="F230" s="1385">
        <v>43466</v>
      </c>
      <c r="G230" s="1386">
        <v>77.614566185967306</v>
      </c>
      <c r="H230" s="1386">
        <v>43.948090686319397</v>
      </c>
      <c r="I230" s="1386">
        <v>10.29938307255</v>
      </c>
      <c r="J230" s="1386">
        <v>11.441466419982479</v>
      </c>
      <c r="K230" s="1386">
        <v>8.5062393156000002</v>
      </c>
      <c r="L230" s="1386">
        <v>61.751882865281402</v>
      </c>
      <c r="M230" s="1386">
        <v>14.079956844870001</v>
      </c>
      <c r="N230" s="1386">
        <v>36.124010137702804</v>
      </c>
      <c r="O230" s="1386">
        <v>124.06661999479159</v>
      </c>
      <c r="P230" s="1386">
        <v>86.385855847599984</v>
      </c>
      <c r="Q230" s="1386">
        <v>89.160247500522203</v>
      </c>
      <c r="R230" s="1386">
        <v>75.436320739999999</v>
      </c>
      <c r="S230" s="1386">
        <v>15.6830575364</v>
      </c>
      <c r="T230" s="1386">
        <v>103.027954520547</v>
      </c>
      <c r="U230" s="1386">
        <v>66.674125546915803</v>
      </c>
      <c r="V230" s="1386">
        <v>66.969016958655004</v>
      </c>
      <c r="W230" s="1386">
        <v>50.183193256583998</v>
      </c>
      <c r="X230" s="1386">
        <v>26.934125885897302</v>
      </c>
      <c r="Y230" s="1386">
        <v>15.481084424034</v>
      </c>
      <c r="Z230" s="1386">
        <v>36.006165154430605</v>
      </c>
      <c r="AA230" s="1386">
        <v>37.491024576422305</v>
      </c>
      <c r="AB230" s="1386">
        <v>2.0764773948407602</v>
      </c>
      <c r="AC230" s="1386">
        <v>0.50068614773336995</v>
      </c>
      <c r="AD230" s="1386">
        <v>10.3492956467016</v>
      </c>
      <c r="AE230" s="1386">
        <v>4.3578148270764796</v>
      </c>
      <c r="AF230" s="1386">
        <v>12.592862707483802</v>
      </c>
      <c r="AG230" s="1386">
        <v>2.48277037086</v>
      </c>
      <c r="AH230" s="1386">
        <v>1.58441795078</v>
      </c>
      <c r="AI230" s="1386">
        <v>3.3803984306399997</v>
      </c>
      <c r="AJ230" s="1386">
        <v>1.8953706474500003</v>
      </c>
      <c r="AK230" s="1386">
        <v>90.7562795356816</v>
      </c>
      <c r="AL230" s="1386">
        <v>40.260787776447998</v>
      </c>
      <c r="AM230" s="1386">
        <v>44.277218055011694</v>
      </c>
      <c r="AN230" s="1386">
        <v>6.3880159699400005</v>
      </c>
    </row>
    <row r="231" spans="6:40" x14ac:dyDescent="0.35">
      <c r="F231" s="1385">
        <v>43497</v>
      </c>
      <c r="G231" s="1386">
        <v>163.36250011832607</v>
      </c>
      <c r="H231" s="1386">
        <v>111.342943332</v>
      </c>
      <c r="I231" s="1386">
        <v>23.563740059924999</v>
      </c>
      <c r="J231" s="1386">
        <v>25.873326709617519</v>
      </c>
      <c r="K231" s="1386">
        <v>18.059400393120004</v>
      </c>
      <c r="L231" s="1386">
        <v>151.52264554464401</v>
      </c>
      <c r="M231" s="1386">
        <v>29.64741368428</v>
      </c>
      <c r="N231" s="1386">
        <v>71.523112133148601</v>
      </c>
      <c r="O231" s="1386">
        <v>207.3834058492252</v>
      </c>
      <c r="P231" s="1386">
        <v>159.54642084370002</v>
      </c>
      <c r="Q231" s="1386">
        <v>183.31256528915091</v>
      </c>
      <c r="R231" s="1386">
        <v>153.96484484560602</v>
      </c>
      <c r="S231" s="1386">
        <v>27.088902065780296</v>
      </c>
      <c r="T231" s="1386">
        <v>176.9338730881224</v>
      </c>
      <c r="U231" s="1386">
        <v>82.642626870736805</v>
      </c>
      <c r="V231" s="1386">
        <v>80.055723900055014</v>
      </c>
      <c r="W231" s="1386">
        <v>49.1571967110795</v>
      </c>
      <c r="X231" s="1386">
        <v>37.820823615271905</v>
      </c>
      <c r="Y231" s="1386">
        <v>19.3074018659864</v>
      </c>
      <c r="Z231" s="1386">
        <v>44.912291780045898</v>
      </c>
      <c r="AA231" s="1386">
        <v>45.094865402011102</v>
      </c>
      <c r="AB231" s="1386">
        <v>4.7919077720000001</v>
      </c>
      <c r="AC231" s="1386">
        <v>0.93880999725000003</v>
      </c>
      <c r="AD231" s="1386">
        <v>25.873022504596797</v>
      </c>
      <c r="AE231" s="1386">
        <v>4.8135108107187206</v>
      </c>
      <c r="AF231" s="1386">
        <v>15.7850510265</v>
      </c>
      <c r="AG231" s="1386">
        <v>5.5785551371769699</v>
      </c>
      <c r="AH231" s="1386">
        <v>4.7532538523399994</v>
      </c>
      <c r="AI231" s="1386">
        <v>8.08881053046</v>
      </c>
      <c r="AJ231" s="1386">
        <v>2.6399805446625004</v>
      </c>
      <c r="AK231" s="1386">
        <v>127.54381498780101</v>
      </c>
      <c r="AL231" s="1386">
        <v>52.107163440526001</v>
      </c>
      <c r="AM231" s="1386">
        <v>137.04556382055</v>
      </c>
      <c r="AN231" s="1386">
        <v>13.053771764660002</v>
      </c>
    </row>
    <row r="232" spans="6:40" x14ac:dyDescent="0.35">
      <c r="F232" s="1385">
        <v>43525</v>
      </c>
      <c r="G232" s="1386">
        <v>251.39772491194557</v>
      </c>
      <c r="H232" s="1386">
        <v>169.57705531504033</v>
      </c>
      <c r="I232" s="1386">
        <v>44.474608722375002</v>
      </c>
      <c r="J232" s="1386">
        <v>49.991424708017526</v>
      </c>
      <c r="K232" s="1386">
        <v>42.433047662820002</v>
      </c>
      <c r="L232" s="1386">
        <v>218.163395248678</v>
      </c>
      <c r="M232" s="1386">
        <v>45.00969811065</v>
      </c>
      <c r="N232" s="1386">
        <v>94.723189327074294</v>
      </c>
      <c r="O232" s="1386">
        <v>276.79301230840838</v>
      </c>
      <c r="P232" s="1386">
        <v>231.39899004129998</v>
      </c>
      <c r="Q232" s="1386">
        <v>289.11297850625743</v>
      </c>
      <c r="R232" s="1386">
        <v>224.74760182686552</v>
      </c>
      <c r="S232" s="1386">
        <v>37.595936930308177</v>
      </c>
      <c r="T232" s="1386">
        <v>212.6533925214612</v>
      </c>
      <c r="U232" s="1386">
        <v>101.2326463586316</v>
      </c>
      <c r="V232" s="1386">
        <v>91.812880686935003</v>
      </c>
      <c r="W232" s="1386">
        <v>63.739513425699002</v>
      </c>
      <c r="X232" s="1386">
        <v>49.811499616283996</v>
      </c>
      <c r="Y232" s="1386">
        <v>23.074667056993203</v>
      </c>
      <c r="Z232" s="1386">
        <v>51.4964203990153</v>
      </c>
      <c r="AA232" s="1386">
        <v>53.5207540235888</v>
      </c>
      <c r="AB232" s="1386">
        <v>5.9739276621192401</v>
      </c>
      <c r="AC232" s="1386">
        <v>2.2218628442916297</v>
      </c>
      <c r="AD232" s="1386">
        <v>47.775110943403199</v>
      </c>
      <c r="AE232" s="1386">
        <v>20.76353102628288</v>
      </c>
      <c r="AF232" s="1386">
        <v>39.272304951016196</v>
      </c>
      <c r="AG232" s="1386">
        <v>8.9502492552630297</v>
      </c>
      <c r="AH232" s="1386">
        <v>8.01909493456</v>
      </c>
      <c r="AI232" s="1386">
        <v>17.203813441649999</v>
      </c>
      <c r="AJ232" s="1386">
        <v>9.8491581858562505</v>
      </c>
      <c r="AK232" s="1386">
        <v>305.70451066286404</v>
      </c>
      <c r="AL232" s="1386">
        <v>65.727712970526014</v>
      </c>
      <c r="AM232" s="1386">
        <v>115.50684738598829</v>
      </c>
      <c r="AN232" s="1386">
        <v>24.97133515522</v>
      </c>
    </row>
    <row r="233" spans="6:40" x14ac:dyDescent="0.35">
      <c r="F233" s="1385">
        <v>43556</v>
      </c>
      <c r="G233" s="1386">
        <v>356.27120609654344</v>
      </c>
      <c r="H233" s="1386">
        <v>204.98297724611939</v>
      </c>
      <c r="I233" s="1386">
        <v>49.026103767062502</v>
      </c>
      <c r="J233" s="1386">
        <v>54.346971183147446</v>
      </c>
      <c r="K233" s="1386">
        <v>44.134295525940004</v>
      </c>
      <c r="L233" s="1386">
        <v>273.22367300467801</v>
      </c>
      <c r="M233" s="1386">
        <v>52.293318773570007</v>
      </c>
      <c r="N233" s="1386">
        <v>124.54287537514861</v>
      </c>
      <c r="O233" s="1386">
        <v>318.88975736518324</v>
      </c>
      <c r="P233" s="1386">
        <v>217.2726354175</v>
      </c>
      <c r="Q233" s="1386">
        <v>237.83136299565092</v>
      </c>
      <c r="R233" s="1386">
        <v>166.7007245869035</v>
      </c>
      <c r="S233" s="1386">
        <v>24.79535718189182</v>
      </c>
      <c r="T233" s="1386">
        <v>109.6251259746429</v>
      </c>
      <c r="U233" s="1386">
        <v>49.543891378336802</v>
      </c>
      <c r="V233" s="1386">
        <v>41.475364217420001</v>
      </c>
      <c r="W233" s="1386">
        <v>36.751161871769995</v>
      </c>
      <c r="X233" s="1386">
        <v>75.701367198</v>
      </c>
      <c r="Y233" s="1386">
        <v>28.961102798979603</v>
      </c>
      <c r="Z233" s="1386">
        <v>31.2031791609847</v>
      </c>
      <c r="AA233" s="1386">
        <v>43.7443679550111</v>
      </c>
      <c r="AB233" s="1386">
        <v>19.455145554320001</v>
      </c>
      <c r="AC233" s="1386">
        <v>13.456264109783369</v>
      </c>
      <c r="AD233" s="1386">
        <v>104.5454749388508</v>
      </c>
      <c r="AE233" s="1386">
        <v>50.071795388039043</v>
      </c>
      <c r="AF233" s="1386">
        <v>108.35748141749461</v>
      </c>
      <c r="AG233" s="1386">
        <v>48.827817293580004</v>
      </c>
      <c r="AH233" s="1386">
        <v>31.559018774719998</v>
      </c>
      <c r="AI233" s="1386">
        <v>53.66382508641</v>
      </c>
      <c r="AJ233" s="1386">
        <v>51.445774716500004</v>
      </c>
      <c r="AK233" s="1386">
        <v>654.06307651930422</v>
      </c>
      <c r="AL233" s="1386">
        <v>272.21076852190902</v>
      </c>
      <c r="AM233" s="1386">
        <v>407.71274720219998</v>
      </c>
      <c r="AN233" s="1386">
        <v>40.777256092700007</v>
      </c>
    </row>
    <row r="234" spans="6:40" x14ac:dyDescent="0.35">
      <c r="F234" s="1385">
        <v>43586</v>
      </c>
      <c r="G234" s="1386">
        <v>1253.7164440728914</v>
      </c>
      <c r="H234" s="1386">
        <v>532.32535420907914</v>
      </c>
      <c r="I234" s="1386">
        <v>93.396678316987504</v>
      </c>
      <c r="J234" s="1386">
        <v>106.19114362881751</v>
      </c>
      <c r="K234" s="1386">
        <v>72.433899402840012</v>
      </c>
      <c r="L234" s="1386">
        <v>715.32531498667799</v>
      </c>
      <c r="M234" s="1386">
        <v>111.71637890028002</v>
      </c>
      <c r="N234" s="1386">
        <v>352.13066615835811</v>
      </c>
      <c r="O234" s="1386">
        <v>981.88368124559167</v>
      </c>
      <c r="P234" s="1386">
        <v>572.98935946289998</v>
      </c>
      <c r="Q234" s="1386">
        <v>815.24056669912864</v>
      </c>
      <c r="R234" s="1386">
        <v>715.17558179122148</v>
      </c>
      <c r="S234" s="1386">
        <v>133.4609444865803</v>
      </c>
      <c r="T234" s="1386">
        <v>1124.7804457839306</v>
      </c>
      <c r="U234" s="1386">
        <v>467.94041879423156</v>
      </c>
      <c r="V234" s="1386">
        <v>513.47880292613002</v>
      </c>
      <c r="W234" s="1386">
        <v>821.61690374196451</v>
      </c>
      <c r="X234" s="1386">
        <v>1707.2479341593264</v>
      </c>
      <c r="Y234" s="1386">
        <v>1230.6378374092517</v>
      </c>
      <c r="Z234" s="1386">
        <v>657.77979646230824</v>
      </c>
      <c r="AA234" s="1386">
        <v>508.9907384465111</v>
      </c>
      <c r="AB234" s="1386">
        <v>227.20030452340075</v>
      </c>
      <c r="AC234" s="1386">
        <v>163.94750666895837</v>
      </c>
      <c r="AD234" s="1386">
        <v>842.26019904194766</v>
      </c>
      <c r="AE234" s="1386">
        <v>335.63475318816262</v>
      </c>
      <c r="AF234" s="1386">
        <v>523.5717159180108</v>
      </c>
      <c r="AG234" s="1386">
        <v>220.93589619473696</v>
      </c>
      <c r="AH234" s="1386">
        <v>138.52339798247999</v>
      </c>
      <c r="AI234" s="1386">
        <v>262.79579585341503</v>
      </c>
      <c r="AJ234" s="1386">
        <v>280.00716725631878</v>
      </c>
      <c r="AK234" s="1386">
        <v>2547.6453381634801</v>
      </c>
      <c r="AL234" s="1386">
        <v>868.82508388901306</v>
      </c>
      <c r="AM234" s="1386">
        <v>1071.2849090049117</v>
      </c>
      <c r="AN234" s="1386">
        <v>139.12240313980001</v>
      </c>
    </row>
    <row r="235" spans="6:40" x14ac:dyDescent="0.35">
      <c r="F235" s="1385">
        <v>43617</v>
      </c>
      <c r="G235" s="1386">
        <v>658.15182829356502</v>
      </c>
      <c r="H235" s="1386">
        <v>295.94242979952088</v>
      </c>
      <c r="I235" s="1386">
        <v>65.827622617737504</v>
      </c>
      <c r="J235" s="1386">
        <v>72.841866374452565</v>
      </c>
      <c r="K235" s="1386">
        <v>57.286250160060007</v>
      </c>
      <c r="L235" s="1386">
        <v>439.53502332860342</v>
      </c>
      <c r="M235" s="1386">
        <v>71.169180773250005</v>
      </c>
      <c r="N235" s="1386">
        <v>217.24866271086481</v>
      </c>
      <c r="O235" s="1386">
        <v>620.67786180961684</v>
      </c>
      <c r="P235" s="1386">
        <v>392.8928712961</v>
      </c>
      <c r="Q235" s="1386">
        <v>620.15893596998512</v>
      </c>
      <c r="R235" s="1386">
        <v>583.03943647501887</v>
      </c>
      <c r="S235" s="1386">
        <v>122.89192745118028</v>
      </c>
      <c r="T235" s="1386">
        <v>1006.5374662222531</v>
      </c>
      <c r="U235" s="1386">
        <v>646.42338367548416</v>
      </c>
      <c r="V235" s="1386">
        <v>659.88305336951498</v>
      </c>
      <c r="W235" s="1386">
        <v>686.95565544202645</v>
      </c>
      <c r="X235" s="1386">
        <v>973.46953515129906</v>
      </c>
      <c r="Y235" s="1386">
        <v>550.43609678853068</v>
      </c>
      <c r="Z235" s="1386">
        <v>442.37917895433878</v>
      </c>
      <c r="AA235" s="1386">
        <v>387.50471485545557</v>
      </c>
      <c r="AB235" s="1386">
        <v>125.89937422332075</v>
      </c>
      <c r="AC235" s="1386">
        <v>92.848308728024989</v>
      </c>
      <c r="AD235" s="1386">
        <v>464.1818740705524</v>
      </c>
      <c r="AE235" s="1386">
        <v>202.28094440391553</v>
      </c>
      <c r="AF235" s="1386">
        <v>288.87519609898919</v>
      </c>
      <c r="AG235" s="1386">
        <v>132.78223761192001</v>
      </c>
      <c r="AH235" s="1386">
        <v>89.89146741159999</v>
      </c>
      <c r="AI235" s="1386">
        <v>169.29156069160499</v>
      </c>
      <c r="AJ235" s="1386">
        <v>186.93093010475624</v>
      </c>
      <c r="AK235" s="1386">
        <v>1469.3140565807612</v>
      </c>
      <c r="AL235" s="1386">
        <v>711.35888366907795</v>
      </c>
      <c r="AM235" s="1386">
        <v>617.68533877198831</v>
      </c>
      <c r="AN235" s="1386">
        <v>70.823655318900009</v>
      </c>
    </row>
    <row r="236" spans="6:40" x14ac:dyDescent="0.35">
      <c r="F236" s="1385">
        <v>43647</v>
      </c>
      <c r="G236" s="1386">
        <v>524.97128161643491</v>
      </c>
      <c r="H236" s="1386">
        <v>294.91147662052089</v>
      </c>
      <c r="I236" s="1386">
        <v>76.413099664525006</v>
      </c>
      <c r="J236" s="1386">
        <v>83.308210788852548</v>
      </c>
      <c r="K236" s="1386">
        <v>70.078325438520011</v>
      </c>
      <c r="L236" s="1386">
        <v>434.82947482637962</v>
      </c>
      <c r="M236" s="1386">
        <v>79.324784191590012</v>
      </c>
      <c r="N236" s="1386">
        <v>203.91492356258098</v>
      </c>
      <c r="O236" s="1386">
        <v>643.35490278078316</v>
      </c>
      <c r="P236" s="1386">
        <v>472.01208381869998</v>
      </c>
      <c r="Q236" s="1386">
        <v>701.60425926675748</v>
      </c>
      <c r="R236" s="1386">
        <v>665.57860115124049</v>
      </c>
      <c r="S236" s="1386">
        <v>141.51944494643604</v>
      </c>
      <c r="T236" s="1386">
        <v>1123.6512227080959</v>
      </c>
      <c r="U236" s="1386">
        <v>657.56553225708421</v>
      </c>
      <c r="V236" s="1386">
        <v>660.73978477607511</v>
      </c>
      <c r="W236" s="1386">
        <v>633.91185510645141</v>
      </c>
      <c r="X236" s="1386">
        <v>864.63031502552565</v>
      </c>
      <c r="Y236" s="1386">
        <v>382.79178921626868</v>
      </c>
      <c r="Z236" s="1386">
        <v>392.69594727567653</v>
      </c>
      <c r="AA236" s="1386">
        <v>411.07967353901108</v>
      </c>
      <c r="AB236" s="1386">
        <v>121.77833353940076</v>
      </c>
      <c r="AC236" s="1386">
        <v>87.966496742324992</v>
      </c>
      <c r="AD236" s="1386">
        <v>375.58143663535083</v>
      </c>
      <c r="AE236" s="1386">
        <v>258.98903453724228</v>
      </c>
      <c r="AF236" s="1386">
        <v>239.58717962848922</v>
      </c>
      <c r="AG236" s="1386">
        <v>162.54481525043695</v>
      </c>
      <c r="AH236" s="1386">
        <v>82.42206850078</v>
      </c>
      <c r="AI236" s="1386">
        <v>132.01663156802999</v>
      </c>
      <c r="AJ236" s="1386">
        <v>148.04198592761253</v>
      </c>
      <c r="AK236" s="1386">
        <v>1042.5913931414261</v>
      </c>
      <c r="AL236" s="1386">
        <v>615.09934687210398</v>
      </c>
      <c r="AM236" s="1386">
        <v>648.8228634543118</v>
      </c>
      <c r="AN236" s="1386">
        <v>53.654284332499998</v>
      </c>
    </row>
    <row r="237" spans="6:40" x14ac:dyDescent="0.35">
      <c r="F237" s="1385">
        <v>43678</v>
      </c>
      <c r="G237" s="1386">
        <v>636.6436159701849</v>
      </c>
      <c r="H237" s="1386">
        <v>291.90707286627912</v>
      </c>
      <c r="I237" s="1386">
        <v>64.215092944762503</v>
      </c>
      <c r="J237" s="1386">
        <v>71.606701216017512</v>
      </c>
      <c r="K237" s="1386">
        <v>56.043030567780008</v>
      </c>
      <c r="L237" s="1386">
        <v>423.707460661661</v>
      </c>
      <c r="M237" s="1386">
        <v>67.065732512449998</v>
      </c>
      <c r="N237" s="1386">
        <v>227.4617317254324</v>
      </c>
      <c r="O237" s="1386">
        <v>662.08564699202532</v>
      </c>
      <c r="P237" s="1386">
        <v>409.25735206400009</v>
      </c>
      <c r="Q237" s="1386">
        <v>640.6413396713491</v>
      </c>
      <c r="R237" s="1386">
        <v>625.25805916189393</v>
      </c>
      <c r="S237" s="1386">
        <v>128.87382062520001</v>
      </c>
      <c r="T237" s="1386">
        <v>1077.8872655753389</v>
      </c>
      <c r="U237" s="1386">
        <v>558.65667929822098</v>
      </c>
      <c r="V237" s="1386">
        <v>511.64713542602004</v>
      </c>
      <c r="W237" s="1386">
        <v>555.37264240861043</v>
      </c>
      <c r="X237" s="1386">
        <v>802.14220090878553</v>
      </c>
      <c r="Y237" s="1386">
        <v>490.07127535600335</v>
      </c>
      <c r="Z237" s="1386">
        <v>415.31097977135414</v>
      </c>
      <c r="AA237" s="1386">
        <v>376.6419886405111</v>
      </c>
      <c r="AB237" s="1386">
        <v>153.02157221284077</v>
      </c>
      <c r="AC237" s="1386">
        <v>108.77679753216663</v>
      </c>
      <c r="AD237" s="1386">
        <v>501.84834547390318</v>
      </c>
      <c r="AE237" s="1386">
        <v>307.86455569452357</v>
      </c>
      <c r="AF237" s="1386">
        <v>355.76399546549459</v>
      </c>
      <c r="AG237" s="1386">
        <v>229.76352418001693</v>
      </c>
      <c r="AH237" s="1386">
        <v>120.18941883773999</v>
      </c>
      <c r="AI237" s="1386">
        <v>188.81939805432</v>
      </c>
      <c r="AJ237" s="1386">
        <v>223.61989049468127</v>
      </c>
      <c r="AK237" s="1386">
        <v>1430.4914250762247</v>
      </c>
      <c r="AL237" s="1386">
        <v>816.51769837039603</v>
      </c>
      <c r="AM237" s="1386">
        <v>779.60576984399995</v>
      </c>
      <c r="AN237" s="1386">
        <v>66.935297771980018</v>
      </c>
    </row>
    <row r="238" spans="6:40" x14ac:dyDescent="0.35">
      <c r="F238" s="1385">
        <v>43709</v>
      </c>
      <c r="G238" s="1386">
        <v>558.90180368647827</v>
      </c>
      <c r="H238" s="1386">
        <v>187.98699242307907</v>
      </c>
      <c r="I238" s="1386">
        <v>36.958139762862501</v>
      </c>
      <c r="J238" s="1386">
        <v>40.597721325635042</v>
      </c>
      <c r="K238" s="1386">
        <v>29.019362588220002</v>
      </c>
      <c r="L238" s="1386">
        <v>327.48946334105761</v>
      </c>
      <c r="M238" s="1386">
        <v>47.240948102459996</v>
      </c>
      <c r="N238" s="1386">
        <v>197.54743282398661</v>
      </c>
      <c r="O238" s="1386">
        <v>651.68669412561678</v>
      </c>
      <c r="P238" s="1386">
        <v>357.43165187009998</v>
      </c>
      <c r="Q238" s="1386">
        <v>618.4949811177205</v>
      </c>
      <c r="R238" s="1386">
        <v>601.01076832185606</v>
      </c>
      <c r="S238" s="1386">
        <v>115.70127966434424</v>
      </c>
      <c r="T238" s="1386">
        <v>1046.387589435061</v>
      </c>
      <c r="U238" s="1386">
        <v>537.44481393599995</v>
      </c>
      <c r="V238" s="1386">
        <v>463.73197312607499</v>
      </c>
      <c r="W238" s="1386">
        <v>577.85245515652196</v>
      </c>
      <c r="X238" s="1386">
        <v>1670.8288475266706</v>
      </c>
      <c r="Y238" s="1386">
        <v>894.58389167150676</v>
      </c>
      <c r="Z238" s="1386">
        <v>495.43428005606114</v>
      </c>
      <c r="AA238" s="1386">
        <v>519.44237323858886</v>
      </c>
      <c r="AB238" s="1386">
        <v>220.427757512</v>
      </c>
      <c r="AC238" s="1386">
        <v>161.78824367528335</v>
      </c>
      <c r="AD238" s="1386">
        <v>691.08310873755238</v>
      </c>
      <c r="AE238" s="1386">
        <v>413.73313184711554</v>
      </c>
      <c r="AF238" s="1386">
        <v>493.29018945901078</v>
      </c>
      <c r="AG238" s="1386">
        <v>275.25036014454304</v>
      </c>
      <c r="AH238" s="1386">
        <v>144.05269328010002</v>
      </c>
      <c r="AI238" s="1386">
        <v>213.38765093415</v>
      </c>
      <c r="AJ238" s="1386">
        <v>203.88772821855002</v>
      </c>
      <c r="AK238" s="1386">
        <v>1554.2933545309088</v>
      </c>
      <c r="AL238" s="1386">
        <v>705.14966429690901</v>
      </c>
      <c r="AM238" s="1386">
        <v>684.20362080196162</v>
      </c>
      <c r="AN238" s="1386">
        <v>73.449559116819998</v>
      </c>
    </row>
    <row r="239" spans="6:40" x14ac:dyDescent="0.35">
      <c r="F239" s="1385">
        <v>43739</v>
      </c>
      <c r="G239" s="1386">
        <v>851.66440996522829</v>
      </c>
      <c r="H239" s="1386">
        <v>312.52613644627911</v>
      </c>
      <c r="I239" s="1386">
        <v>53.447556096187498</v>
      </c>
      <c r="J239" s="1386">
        <v>60.392764022435045</v>
      </c>
      <c r="K239" s="1386">
        <v>38.899686716340007</v>
      </c>
      <c r="L239" s="1386">
        <v>456.40144388320681</v>
      </c>
      <c r="M239" s="1386">
        <v>75.759913515020003</v>
      </c>
      <c r="N239" s="1386">
        <v>270.04775404171619</v>
      </c>
      <c r="O239" s="1386">
        <v>920.7117120403916</v>
      </c>
      <c r="P239" s="1386">
        <v>502.70638522349992</v>
      </c>
      <c r="Q239" s="1386">
        <v>800.99058736652205</v>
      </c>
      <c r="R239" s="1386">
        <v>750.41377311689394</v>
      </c>
      <c r="S239" s="1386">
        <v>145.30073239927214</v>
      </c>
      <c r="T239" s="1386">
        <v>1247.8673211812695</v>
      </c>
      <c r="U239" s="1386">
        <v>643.89100270006327</v>
      </c>
      <c r="V239" s="1386">
        <v>615.60142232392491</v>
      </c>
      <c r="W239" s="1386">
        <v>919.30911635259304</v>
      </c>
      <c r="X239" s="1386">
        <v>2236.9186246755016</v>
      </c>
      <c r="Y239" s="1386">
        <v>1394.3675846872959</v>
      </c>
      <c r="Z239" s="1386">
        <v>651.38649716932366</v>
      </c>
      <c r="AA239" s="1386">
        <v>598.1823165874556</v>
      </c>
      <c r="AB239" s="1386">
        <v>258.34770504140073</v>
      </c>
      <c r="AC239" s="1386">
        <v>187.35519430199162</v>
      </c>
      <c r="AD239" s="1386">
        <v>784.82786829409679</v>
      </c>
      <c r="AE239" s="1386">
        <v>366.16770566836419</v>
      </c>
      <c r="AF239" s="1386">
        <v>526.93953709048924</v>
      </c>
      <c r="AG239" s="1386">
        <v>233.07388467449695</v>
      </c>
      <c r="AH239" s="1386">
        <v>151.65143243179998</v>
      </c>
      <c r="AI239" s="1386">
        <v>260.65286470541997</v>
      </c>
      <c r="AJ239" s="1386">
        <v>263.89651675299376</v>
      </c>
      <c r="AK239" s="1386">
        <v>2206.410873153719</v>
      </c>
      <c r="AL239" s="1386">
        <v>1095.0807020345389</v>
      </c>
      <c r="AM239" s="1386">
        <v>1075.2647613425881</v>
      </c>
      <c r="AN239" s="1386">
        <v>108.04079183942</v>
      </c>
    </row>
    <row r="240" spans="6:40" x14ac:dyDescent="0.35">
      <c r="F240" s="1385">
        <v>43770</v>
      </c>
      <c r="G240" s="1386">
        <v>524.59002623060883</v>
      </c>
      <c r="H240" s="1386">
        <v>330.99483788552089</v>
      </c>
      <c r="I240" s="1386">
        <v>91.420029040437498</v>
      </c>
      <c r="J240" s="1386">
        <v>97.707557152035051</v>
      </c>
      <c r="K240" s="1386">
        <v>81.005571328559995</v>
      </c>
      <c r="L240" s="1386">
        <v>544.70565987033899</v>
      </c>
      <c r="M240" s="1386">
        <v>110.71616338671001</v>
      </c>
      <c r="N240" s="1386">
        <v>281.11188166970283</v>
      </c>
      <c r="O240" s="1386">
        <v>851.61529478760008</v>
      </c>
      <c r="P240" s="1386">
        <v>635.91849065740007</v>
      </c>
      <c r="Q240" s="1386">
        <v>785.16758642159914</v>
      </c>
      <c r="R240" s="1386">
        <v>655.81234075434645</v>
      </c>
      <c r="S240" s="1386">
        <v>126.89018659567212</v>
      </c>
      <c r="T240" s="1386">
        <v>924.10293358123477</v>
      </c>
      <c r="U240" s="1386">
        <v>446.96696264063155</v>
      </c>
      <c r="V240" s="1386">
        <v>482.785827784785</v>
      </c>
      <c r="W240" s="1386">
        <v>474.99857354727453</v>
      </c>
      <c r="X240" s="1386">
        <v>422.02460805007252</v>
      </c>
      <c r="Y240" s="1386">
        <v>239.95848619329249</v>
      </c>
      <c r="Z240" s="1386">
        <v>293.61541778383065</v>
      </c>
      <c r="AA240" s="1386">
        <v>276.969469912889</v>
      </c>
      <c r="AB240" s="1386">
        <v>86.158501740559998</v>
      </c>
      <c r="AC240" s="1386">
        <v>55.608832986308371</v>
      </c>
      <c r="AD240" s="1386">
        <v>284.21312905544761</v>
      </c>
      <c r="AE240" s="1386">
        <v>93.564206404676483</v>
      </c>
      <c r="AF240" s="1386">
        <v>144.34971719398379</v>
      </c>
      <c r="AG240" s="1386">
        <v>89.594309079123036</v>
      </c>
      <c r="AH240" s="1386">
        <v>56.4246800839</v>
      </c>
      <c r="AI240" s="1386">
        <v>91.542396786884993</v>
      </c>
      <c r="AJ240" s="1386">
        <v>79.774796714993755</v>
      </c>
      <c r="AK240" s="1386">
        <v>922.79996368762772</v>
      </c>
      <c r="AL240" s="1386">
        <v>531.57346725144794</v>
      </c>
      <c r="AM240" s="1386">
        <v>672.35150605771162</v>
      </c>
      <c r="AN240" s="1386">
        <v>55.724708480860002</v>
      </c>
    </row>
    <row r="241" spans="6:40" x14ac:dyDescent="0.35">
      <c r="F241" s="1385">
        <v>43800</v>
      </c>
      <c r="G241" s="1386">
        <v>334.98513117339115</v>
      </c>
      <c r="H241" s="1386">
        <v>252.55404359408061</v>
      </c>
      <c r="I241" s="1386">
        <v>63.824964798075001</v>
      </c>
      <c r="J241" s="1386">
        <v>72.386807921652562</v>
      </c>
      <c r="K241" s="1386">
        <v>59.478242599080012</v>
      </c>
      <c r="L241" s="1386">
        <v>340.44482281305761</v>
      </c>
      <c r="M241" s="1386">
        <v>69.168749746109995</v>
      </c>
      <c r="N241" s="1386">
        <v>178.28763817279051</v>
      </c>
      <c r="O241" s="1386">
        <v>502.21792059603359</v>
      </c>
      <c r="P241" s="1386">
        <v>459.9785224725</v>
      </c>
      <c r="Q241" s="1386">
        <v>671.65224900074259</v>
      </c>
      <c r="R241" s="1386">
        <v>637.56549489062502</v>
      </c>
      <c r="S241" s="1386">
        <v>118.39777684610817</v>
      </c>
      <c r="T241" s="1386">
        <v>898.75454335336519</v>
      </c>
      <c r="U241" s="1386">
        <v>397.27412695257897</v>
      </c>
      <c r="V241" s="1386">
        <v>466.95195635871005</v>
      </c>
      <c r="W241" s="1386">
        <v>376.93324895373451</v>
      </c>
      <c r="X241" s="1386">
        <v>248.72861769725984</v>
      </c>
      <c r="Y241" s="1386">
        <v>174.23702165652381</v>
      </c>
      <c r="Z241" s="1386">
        <v>250.00729868884591</v>
      </c>
      <c r="AA241" s="1386">
        <v>220.13108386100001</v>
      </c>
      <c r="AB241" s="1386">
        <v>55.138901402839238</v>
      </c>
      <c r="AC241" s="1386">
        <v>25.034945777466628</v>
      </c>
      <c r="AD241" s="1386">
        <v>144.07719362785079</v>
      </c>
      <c r="AE241" s="1386">
        <v>33.23879709287808</v>
      </c>
      <c r="AF241" s="1386">
        <v>63.433097338516198</v>
      </c>
      <c r="AG241" s="1386">
        <v>37.057646646539993</v>
      </c>
      <c r="AH241" s="1386">
        <v>21.3411397452</v>
      </c>
      <c r="AI241" s="1386">
        <v>38.542578535065005</v>
      </c>
      <c r="AJ241" s="1386">
        <v>40.039704927381258</v>
      </c>
      <c r="AK241" s="1386">
        <v>570.99898454838888</v>
      </c>
      <c r="AL241" s="1386">
        <v>360.11468192006498</v>
      </c>
      <c r="AM241" s="1386">
        <v>433.43622586934998</v>
      </c>
      <c r="AN241" s="1386">
        <v>35.146712372159996</v>
      </c>
    </row>
    <row r="242" spans="6:40" x14ac:dyDescent="0.35">
      <c r="F242" s="1385">
        <v>43831</v>
      </c>
      <c r="G242" s="1386">
        <v>416.15824192953272</v>
      </c>
      <c r="H242" s="1386">
        <v>234.17369484227908</v>
      </c>
      <c r="I242" s="1386">
        <v>53.499573182412497</v>
      </c>
      <c r="J242" s="1386">
        <v>55.192082988764959</v>
      </c>
      <c r="K242" s="1386">
        <v>41.811437866680002</v>
      </c>
      <c r="L242" s="1386">
        <v>349.7640987072474</v>
      </c>
      <c r="M242" s="1386">
        <v>49.420904991010005</v>
      </c>
      <c r="N242" s="1386">
        <v>173.68543131000001</v>
      </c>
      <c r="O242" s="1386">
        <v>662.33625473683367</v>
      </c>
      <c r="P242" s="1386">
        <v>517.5303376065001</v>
      </c>
      <c r="Q242" s="1386">
        <v>845.13209195938612</v>
      </c>
      <c r="R242" s="1386">
        <v>712.02217213810604</v>
      </c>
      <c r="S242" s="1386">
        <v>125.92936066634424</v>
      </c>
      <c r="T242" s="1386">
        <v>869.24590685025305</v>
      </c>
      <c r="U242" s="1386">
        <v>437.07617565782101</v>
      </c>
      <c r="V242" s="1386">
        <v>356.94195241962501</v>
      </c>
      <c r="W242" s="1386">
        <v>422.63909841538049</v>
      </c>
      <c r="X242" s="1386">
        <v>796.44525246398484</v>
      </c>
      <c r="Y242" s="1386">
        <v>592.11188736923475</v>
      </c>
      <c r="Z242" s="1386">
        <v>340.05434417175411</v>
      </c>
      <c r="AA242" s="1386">
        <v>267.86819751806661</v>
      </c>
      <c r="AB242" s="1386">
        <v>78.299772994479994</v>
      </c>
      <c r="AC242" s="1386">
        <v>57.67421498025837</v>
      </c>
      <c r="AD242" s="1386">
        <v>529.28574097779835</v>
      </c>
      <c r="AE242" s="1386">
        <v>68.784653188676486</v>
      </c>
      <c r="AF242" s="1386">
        <v>98.34176989801081</v>
      </c>
      <c r="AG242" s="1386">
        <v>28.628503305783028</v>
      </c>
      <c r="AH242" s="1386">
        <v>21.438144925859998</v>
      </c>
      <c r="AI242" s="1386">
        <v>49.619419821180003</v>
      </c>
      <c r="AJ242" s="1386">
        <v>34.69205202921875</v>
      </c>
      <c r="AK242" s="1386">
        <v>405.79956927477531</v>
      </c>
      <c r="AL242" s="1386">
        <v>141.241596199078</v>
      </c>
      <c r="AM242" s="1386">
        <v>168.44629324363831</v>
      </c>
      <c r="AN242" s="1386">
        <v>29.162681601900001</v>
      </c>
    </row>
    <row r="243" spans="6:40" x14ac:dyDescent="0.35">
      <c r="F243" s="1385">
        <v>43862</v>
      </c>
      <c r="G243" s="1386">
        <v>115.1352632603478</v>
      </c>
      <c r="H243" s="1386">
        <v>81.739844464240306</v>
      </c>
      <c r="I243" s="1386">
        <v>22.003227473174999</v>
      </c>
      <c r="J243" s="1386">
        <v>22.492879487147441</v>
      </c>
      <c r="K243" s="1386">
        <v>18.811875409500001</v>
      </c>
      <c r="L243" s="1386">
        <v>148.25336058188481</v>
      </c>
      <c r="M243" s="1386">
        <v>36.648922279270003</v>
      </c>
      <c r="N243" s="1386">
        <v>78.363301485060916</v>
      </c>
      <c r="O243" s="1386">
        <v>302.7276720636084</v>
      </c>
      <c r="P243" s="1386">
        <v>266.59861030759998</v>
      </c>
      <c r="Q243" s="1386">
        <v>424.89564449225747</v>
      </c>
      <c r="R243" s="1386">
        <v>312.61377087061555</v>
      </c>
      <c r="S243" s="1386">
        <v>53.372001816619701</v>
      </c>
      <c r="T243" s="1386">
        <v>374.2533585590877</v>
      </c>
      <c r="U243" s="1386">
        <v>187.89709730194741</v>
      </c>
      <c r="V243" s="1386">
        <v>169.505352760915</v>
      </c>
      <c r="W243" s="1386">
        <v>206.85780291829198</v>
      </c>
      <c r="X243" s="1386">
        <v>395.92572058225983</v>
      </c>
      <c r="Y243" s="1386">
        <v>291.49398953699324</v>
      </c>
      <c r="Z243" s="1386">
        <v>168.1346951244459</v>
      </c>
      <c r="AA243" s="1386">
        <v>140.09938970407771</v>
      </c>
      <c r="AB243" s="1386">
        <v>31.147400518000001</v>
      </c>
      <c r="AC243" s="1386">
        <v>23.251206782691629</v>
      </c>
      <c r="AD243" s="1386">
        <v>254.91048626590319</v>
      </c>
      <c r="AE243" s="1386">
        <v>25.975827446757762</v>
      </c>
      <c r="AF243" s="1386">
        <v>39.155173429521597</v>
      </c>
      <c r="AG243" s="1386">
        <v>8.5824314225430296</v>
      </c>
      <c r="AH243" s="1386">
        <v>5.5939654180600007</v>
      </c>
      <c r="AI243" s="1386">
        <v>11.891758764929998</v>
      </c>
      <c r="AJ243" s="1386">
        <v>6.9045645014249999</v>
      </c>
      <c r="AK243" s="1386">
        <v>99.137455622295192</v>
      </c>
      <c r="AL243" s="1386">
        <v>37.399304899473996</v>
      </c>
      <c r="AM243" s="1386">
        <v>54.168554053350007</v>
      </c>
      <c r="AN243" s="1386">
        <v>8.2059493685000007</v>
      </c>
    </row>
    <row r="244" spans="6:40" x14ac:dyDescent="0.35">
      <c r="F244" s="1385">
        <v>43891</v>
      </c>
      <c r="G244" s="1386">
        <v>88.321105969565096</v>
      </c>
      <c r="H244" s="1386">
        <v>36.584095224040297</v>
      </c>
      <c r="I244" s="1386">
        <v>6.2680588901125001</v>
      </c>
      <c r="J244" s="1386">
        <v>7.7034797711474408</v>
      </c>
      <c r="K244" s="1386">
        <v>5.0710272843000004</v>
      </c>
      <c r="L244" s="1386">
        <v>42.227184489017006</v>
      </c>
      <c r="M244" s="1386">
        <v>8.1043103150800011</v>
      </c>
      <c r="N244" s="1386">
        <v>24.524017247432401</v>
      </c>
      <c r="O244" s="1386">
        <v>84.882731886391596</v>
      </c>
      <c r="P244" s="1386">
        <v>58.888877505800004</v>
      </c>
      <c r="Q244" s="1386">
        <v>81.384838291014802</v>
      </c>
      <c r="R244" s="1386">
        <v>78.80403812249051</v>
      </c>
      <c r="S244" s="1386">
        <v>13.9783773694</v>
      </c>
      <c r="T244" s="1386">
        <v>119.3129176459653</v>
      </c>
      <c r="U244" s="1386">
        <v>73.645505746221005</v>
      </c>
      <c r="V244" s="1386">
        <v>84.723125208710002</v>
      </c>
      <c r="W244" s="1386">
        <v>96.790750479433484</v>
      </c>
      <c r="X244" s="1386">
        <v>160.91755512648638</v>
      </c>
      <c r="Y244" s="1386">
        <v>127.0281022670476</v>
      </c>
      <c r="Z244" s="1386">
        <v>73.984302260369404</v>
      </c>
      <c r="AA244" s="1386">
        <v>51.025304841022205</v>
      </c>
      <c r="AB244" s="1386">
        <v>8.5295958341600002</v>
      </c>
      <c r="AC244" s="1386">
        <v>6.2900269815750001</v>
      </c>
      <c r="AD244" s="1386">
        <v>46.1804122420968</v>
      </c>
      <c r="AE244" s="1386">
        <v>5.9527920690796803</v>
      </c>
      <c r="AF244" s="1386">
        <v>11.802192723005399</v>
      </c>
      <c r="AG244" s="1386">
        <v>4.5670560971969687</v>
      </c>
      <c r="AH244" s="1386">
        <v>3.9125422866199999</v>
      </c>
      <c r="AI244" s="1386">
        <v>12.012487280309999</v>
      </c>
      <c r="AJ244" s="1386">
        <v>10.458384465393751</v>
      </c>
      <c r="AK244" s="1386">
        <v>199.98119486000249</v>
      </c>
      <c r="AL244" s="1386">
        <v>78.947623765065003</v>
      </c>
      <c r="AM244" s="1386">
        <v>69.825109837061703</v>
      </c>
      <c r="AN244" s="1386">
        <v>11.235838366100001</v>
      </c>
    </row>
    <row r="245" spans="6:40" x14ac:dyDescent="0.35">
      <c r="F245" s="1385">
        <v>43922</v>
      </c>
      <c r="G245" s="1386">
        <v>374.82499099689119</v>
      </c>
      <c r="H245" s="1386">
        <v>171.1677129749194</v>
      </c>
      <c r="I245" s="1386">
        <v>33.420977899562502</v>
      </c>
      <c r="J245" s="1386">
        <v>35.78709364478248</v>
      </c>
      <c r="K245" s="1386">
        <v>26.402058183420003</v>
      </c>
      <c r="L245" s="1386">
        <v>254.37119584301701</v>
      </c>
      <c r="M245" s="1386">
        <v>41.085775711260005</v>
      </c>
      <c r="N245" s="1386">
        <v>135.29180965200001</v>
      </c>
      <c r="O245" s="1386">
        <v>354.75344522796638</v>
      </c>
      <c r="P245" s="1386">
        <v>205.84947211059998</v>
      </c>
      <c r="Q245" s="1386">
        <v>254.3505587007204</v>
      </c>
      <c r="R245" s="1386">
        <v>193.3362607630965</v>
      </c>
      <c r="S245" s="1386">
        <v>32.264958831255754</v>
      </c>
      <c r="T245" s="1386">
        <v>243.05348808167761</v>
      </c>
      <c r="U245" s="1386">
        <v>126.10880390806321</v>
      </c>
      <c r="V245" s="1386">
        <v>111.90060539994501</v>
      </c>
      <c r="W245" s="1386">
        <v>135.90487303297348</v>
      </c>
      <c r="X245" s="1386">
        <v>280.79319346342601</v>
      </c>
      <c r="Y245" s="1386">
        <v>190.21870811698301</v>
      </c>
      <c r="Z245" s="1386">
        <v>107.15966012186121</v>
      </c>
      <c r="AA245" s="1386">
        <v>88.163984633522205</v>
      </c>
      <c r="AB245" s="1386">
        <v>30.987686231959245</v>
      </c>
      <c r="AC245" s="1386">
        <v>30.135800911724999</v>
      </c>
      <c r="AD245" s="1386">
        <v>194.89072330029839</v>
      </c>
      <c r="AE245" s="1386">
        <v>112.47637441168129</v>
      </c>
      <c r="AF245" s="1386">
        <v>144.46684871547839</v>
      </c>
      <c r="AG245" s="1386">
        <v>50.421709894443033</v>
      </c>
      <c r="AH245" s="1386">
        <v>28.131502391399998</v>
      </c>
      <c r="AI245" s="1386">
        <v>67.094872422435003</v>
      </c>
      <c r="AJ245" s="1386">
        <v>68.436418734712504</v>
      </c>
      <c r="AK245" s="1386">
        <v>781.8760118401616</v>
      </c>
      <c r="AL245" s="1386">
        <v>303.028623888487</v>
      </c>
      <c r="AM245" s="1386">
        <v>334.22963578784999</v>
      </c>
      <c r="AN245" s="1386">
        <v>40.625761642820002</v>
      </c>
    </row>
    <row r="246" spans="6:40" x14ac:dyDescent="0.35">
      <c r="F246" s="1385">
        <v>43952</v>
      </c>
      <c r="G246" s="1386">
        <v>628.54212011165225</v>
      </c>
      <c r="H246" s="1386">
        <v>173.52416265615969</v>
      </c>
      <c r="I246" s="1386">
        <v>36.047840753925001</v>
      </c>
      <c r="J246" s="1386">
        <v>39.297551067217519</v>
      </c>
      <c r="K246" s="1386">
        <v>26.042178827759997</v>
      </c>
      <c r="L246" s="1386">
        <v>324.77013338788481</v>
      </c>
      <c r="M246" s="1386">
        <v>34.263792977679998</v>
      </c>
      <c r="N246" s="1386">
        <v>204.35617597149331</v>
      </c>
      <c r="O246" s="1386">
        <v>619.0177616868084</v>
      </c>
      <c r="P246" s="1386">
        <v>307.37901264750002</v>
      </c>
      <c r="Q246" s="1386">
        <v>491.97022417622037</v>
      </c>
      <c r="R246" s="1386">
        <v>532.52401863002854</v>
      </c>
      <c r="S246" s="1386">
        <v>100.66910310930817</v>
      </c>
      <c r="T246" s="1386">
        <v>827.87996001146939</v>
      </c>
      <c r="U246" s="1386">
        <v>428.73431118297901</v>
      </c>
      <c r="V246" s="1386">
        <v>454.84018551086001</v>
      </c>
      <c r="W246" s="1386">
        <v>613.20450849987594</v>
      </c>
      <c r="X246" s="1386">
        <v>1060.3860598996828</v>
      </c>
      <c r="Y246" s="1386">
        <v>821.68086816178561</v>
      </c>
      <c r="Z246" s="1386">
        <v>484.52413538410821</v>
      </c>
      <c r="AA246" s="1386">
        <v>334.60046291642232</v>
      </c>
      <c r="AB246" s="1386">
        <v>165.76804688636074</v>
      </c>
      <c r="AC246" s="1386">
        <v>129.64966062022498</v>
      </c>
      <c r="AD246" s="1386">
        <v>675.79982137414925</v>
      </c>
      <c r="AE246" s="1386">
        <v>268.78695247735936</v>
      </c>
      <c r="AF246" s="1386">
        <v>392.429898562527</v>
      </c>
      <c r="AG246" s="1386">
        <v>145.68652856892299</v>
      </c>
      <c r="AH246" s="1386">
        <v>106.3823481238</v>
      </c>
      <c r="AI246" s="1386">
        <v>222.95538577801503</v>
      </c>
      <c r="AJ246" s="1386">
        <v>200.30006235016251</v>
      </c>
      <c r="AK246" s="1386">
        <v>1880.1424326805623</v>
      </c>
      <c r="AL246" s="1386">
        <v>694.73383549203902</v>
      </c>
      <c r="AM246" s="1386">
        <v>656.10971918596169</v>
      </c>
      <c r="AN246" s="1386">
        <v>83.599687258780008</v>
      </c>
    </row>
    <row r="247" spans="6:40" x14ac:dyDescent="0.35">
      <c r="F247" s="1385">
        <v>43983</v>
      </c>
      <c r="G247" s="1386">
        <v>1072.0544097960001</v>
      </c>
      <c r="H247" s="1386">
        <v>440.06968422372091</v>
      </c>
      <c r="I247" s="1386">
        <v>73.552159922150011</v>
      </c>
      <c r="J247" s="1386">
        <v>86.883650558347441</v>
      </c>
      <c r="K247" s="1386">
        <v>58.038725176440003</v>
      </c>
      <c r="L247" s="1386">
        <v>537.76968429301701</v>
      </c>
      <c r="M247" s="1386">
        <v>92.404525522890012</v>
      </c>
      <c r="N247" s="1386">
        <v>285.58802947471617</v>
      </c>
      <c r="O247" s="1386">
        <v>929.29411113003357</v>
      </c>
      <c r="P247" s="1386">
        <v>643.12700083579989</v>
      </c>
      <c r="Q247" s="1386">
        <v>1042.0290957865</v>
      </c>
      <c r="R247" s="1386">
        <v>1082.6826488024999</v>
      </c>
      <c r="S247" s="1386">
        <v>209.55169619925573</v>
      </c>
      <c r="T247" s="1386">
        <v>1662.4463309906264</v>
      </c>
      <c r="U247" s="1386">
        <v>794.45895286137886</v>
      </c>
      <c r="V247" s="1386">
        <v>695.89338721521506</v>
      </c>
      <c r="W247" s="1386">
        <v>925.15461929487594</v>
      </c>
      <c r="X247" s="1386">
        <v>1798.9963089506978</v>
      </c>
      <c r="Y247" s="1386">
        <v>1301.804187902527</v>
      </c>
      <c r="Z247" s="1386">
        <v>756.1606873418765</v>
      </c>
      <c r="AA247" s="1386">
        <v>623.95912630859982</v>
      </c>
      <c r="AB247" s="1386">
        <v>282.75452057283923</v>
      </c>
      <c r="AC247" s="1386">
        <v>220.77683020409162</v>
      </c>
      <c r="AD247" s="1386">
        <v>1154.1217038424033</v>
      </c>
      <c r="AE247" s="1386">
        <v>399.20710995636421</v>
      </c>
      <c r="AF247" s="1386">
        <v>517.86100660052159</v>
      </c>
      <c r="AG247" s="1386">
        <v>178.54489097375696</v>
      </c>
      <c r="AH247" s="1386">
        <v>123.55226510062001</v>
      </c>
      <c r="AI247" s="1386">
        <v>246.16544285982002</v>
      </c>
      <c r="AJ247" s="1386">
        <v>237.29363587985625</v>
      </c>
      <c r="AK247" s="1386">
        <v>2139.5708926899179</v>
      </c>
      <c r="AL247" s="1386">
        <v>806.87454388243498</v>
      </c>
      <c r="AM247" s="1386">
        <v>784.5806730595383</v>
      </c>
      <c r="AN247" s="1386">
        <v>110.51520118746001</v>
      </c>
    </row>
    <row r="248" spans="6:40" x14ac:dyDescent="0.35">
      <c r="F248" s="1385">
        <v>44013</v>
      </c>
      <c r="G248" s="1386">
        <v>438.36546270254348</v>
      </c>
      <c r="H248" s="1386">
        <v>180.09277774084029</v>
      </c>
      <c r="I248" s="1386">
        <v>38.362601090937503</v>
      </c>
      <c r="J248" s="1386">
        <v>39.915133646435038</v>
      </c>
      <c r="K248" s="1386">
        <v>31.374936552540003</v>
      </c>
      <c r="L248" s="1386">
        <v>321.8979301929424</v>
      </c>
      <c r="M248" s="1386">
        <v>52.139439463790012</v>
      </c>
      <c r="N248" s="1386">
        <v>166.65601625134471</v>
      </c>
      <c r="O248" s="1386">
        <v>579.55197510280834</v>
      </c>
      <c r="P248" s="1386">
        <v>357.37351872350001</v>
      </c>
      <c r="Q248" s="1386">
        <v>619.70509269549257</v>
      </c>
      <c r="R248" s="1386">
        <v>621.73741178372143</v>
      </c>
      <c r="S248" s="1386">
        <v>120.78432907990818</v>
      </c>
      <c r="T248" s="1386">
        <v>1003.0901999769306</v>
      </c>
      <c r="U248" s="1386">
        <v>545.78651455571571</v>
      </c>
      <c r="V248" s="1386">
        <v>545.94417484134499</v>
      </c>
      <c r="W248" s="1386">
        <v>675.76229595468146</v>
      </c>
      <c r="X248" s="1386">
        <v>1206.390025125012</v>
      </c>
      <c r="Y248" s="1386">
        <v>905.76791826678902</v>
      </c>
      <c r="Z248" s="1386">
        <v>516.04550125439994</v>
      </c>
      <c r="AA248" s="1386">
        <v>378.22733759354446</v>
      </c>
      <c r="AB248" s="1386">
        <v>188.25809930899925</v>
      </c>
      <c r="AC248" s="1386">
        <v>142.76171943261662</v>
      </c>
      <c r="AD248" s="1386">
        <v>697.82212956020169</v>
      </c>
      <c r="AE248" s="1386">
        <v>249.58990220688128</v>
      </c>
      <c r="AF248" s="1386">
        <v>318.77607732752159</v>
      </c>
      <c r="AG248" s="1386">
        <v>105.34914226247696</v>
      </c>
      <c r="AH248" s="1386">
        <v>67.80662128134</v>
      </c>
      <c r="AI248" s="1386">
        <v>131.38280686228501</v>
      </c>
      <c r="AJ248" s="1386">
        <v>110.74379925815001</v>
      </c>
      <c r="AK248" s="1386">
        <v>1049.4160217377869</v>
      </c>
      <c r="AL248" s="1386">
        <v>408.24445031855203</v>
      </c>
      <c r="AM248" s="1386">
        <v>429.04655374184995</v>
      </c>
      <c r="AN248" s="1386">
        <v>52.593823183340007</v>
      </c>
    </row>
    <row r="249" spans="6:40" x14ac:dyDescent="0.35">
      <c r="F249" s="1385">
        <v>44044</v>
      </c>
      <c r="G249" s="1386">
        <v>846.00932295355437</v>
      </c>
      <c r="H249" s="1386">
        <v>320.0667341881209</v>
      </c>
      <c r="I249" s="1386">
        <v>62.784623073575005</v>
      </c>
      <c r="J249" s="1386">
        <v>67.446170040835042</v>
      </c>
      <c r="K249" s="1386">
        <v>49.794216301319999</v>
      </c>
      <c r="L249" s="1386">
        <v>521.02536800143719</v>
      </c>
      <c r="M249" s="1386">
        <v>79.170904881810003</v>
      </c>
      <c r="N249" s="1386">
        <v>274.64996090450671</v>
      </c>
      <c r="O249" s="1386">
        <v>847.35552692280851</v>
      </c>
      <c r="P249" s="1386">
        <v>516.45487439440001</v>
      </c>
      <c r="Q249" s="1386">
        <v>841.98563727212866</v>
      </c>
      <c r="R249" s="1386">
        <v>870.76299331747146</v>
      </c>
      <c r="S249" s="1386">
        <v>170.40603452912788</v>
      </c>
      <c r="T249" s="1386">
        <v>1414.0138220180083</v>
      </c>
      <c r="U249" s="1386">
        <v>716.07672312696843</v>
      </c>
      <c r="V249" s="1386">
        <v>670.90185181957008</v>
      </c>
      <c r="W249" s="1386">
        <v>865.3326588747434</v>
      </c>
      <c r="X249" s="1386">
        <v>1583.4055441812118</v>
      </c>
      <c r="Y249" s="1386">
        <v>1173.5987313822518</v>
      </c>
      <c r="Z249" s="1386">
        <v>666.97227045140005</v>
      </c>
      <c r="AA249" s="1386">
        <v>544.95502565909987</v>
      </c>
      <c r="AB249" s="1386">
        <v>253.84331173572073</v>
      </c>
      <c r="AC249" s="1386">
        <v>197.40046127256662</v>
      </c>
      <c r="AD249" s="1386">
        <v>957.93715612714925</v>
      </c>
      <c r="AE249" s="1386">
        <v>334.80876808096258</v>
      </c>
      <c r="AF249" s="1386">
        <v>455.59935333451079</v>
      </c>
      <c r="AG249" s="1386">
        <v>163.98546574674302</v>
      </c>
      <c r="AH249" s="1386">
        <v>117.89362956212001</v>
      </c>
      <c r="AI249" s="1386">
        <v>232.94567042570998</v>
      </c>
      <c r="AJ249" s="1386">
        <v>229.81369100331253</v>
      </c>
      <c r="AK249" s="1386">
        <v>2129.5729711438148</v>
      </c>
      <c r="AL249" s="1386">
        <v>834.60209113993494</v>
      </c>
      <c r="AM249" s="1386">
        <v>796.3743173710501</v>
      </c>
      <c r="AN249" s="1386">
        <v>98.395645197059991</v>
      </c>
    </row>
    <row r="250" spans="6:40" x14ac:dyDescent="0.35">
      <c r="F250" s="1385">
        <v>44075</v>
      </c>
      <c r="G250" s="1386">
        <v>739.83319907957605</v>
      </c>
      <c r="H250" s="1386">
        <v>225.63142299172091</v>
      </c>
      <c r="I250" s="1386">
        <v>36.333934728162497</v>
      </c>
      <c r="J250" s="1386">
        <v>45.635855479964967</v>
      </c>
      <c r="K250" s="1386">
        <v>25.289703811380001</v>
      </c>
      <c r="L250" s="1386">
        <v>294.58171668822382</v>
      </c>
      <c r="M250" s="1386">
        <v>29.339655064720002</v>
      </c>
      <c r="N250" s="1386">
        <v>190.10830297420949</v>
      </c>
      <c r="O250" s="1386">
        <v>715.55220326517485</v>
      </c>
      <c r="P250" s="1386">
        <v>331.73680107289994</v>
      </c>
      <c r="Q250" s="1386">
        <v>630.5059865807425</v>
      </c>
      <c r="R250" s="1386">
        <v>639.64736589686549</v>
      </c>
      <c r="S250" s="1386">
        <v>129.36971208578029</v>
      </c>
      <c r="T250" s="1386">
        <v>1182.6092107227735</v>
      </c>
      <c r="U250" s="1386">
        <v>628.36949816051583</v>
      </c>
      <c r="V250" s="1386">
        <v>638.200070530375</v>
      </c>
      <c r="W250" s="1386">
        <v>874.1630576803185</v>
      </c>
      <c r="X250" s="1386">
        <v>1498.2785156407583</v>
      </c>
      <c r="Y250" s="1386">
        <v>1194.7307135927958</v>
      </c>
      <c r="Z250" s="1386">
        <v>748.4950547096613</v>
      </c>
      <c r="AA250" s="1386">
        <v>495.6618688435999</v>
      </c>
      <c r="AB250" s="1386">
        <v>116.25168254872</v>
      </c>
      <c r="AC250" s="1386">
        <v>90.532564884008366</v>
      </c>
      <c r="AD250" s="1386">
        <v>695.38524279170167</v>
      </c>
      <c r="AE250" s="1386">
        <v>221.64880839456259</v>
      </c>
      <c r="AF250" s="1386">
        <v>413.92565890651622</v>
      </c>
      <c r="AG250" s="1386">
        <v>161.01225627317999</v>
      </c>
      <c r="AH250" s="1386">
        <v>131.86237557716001</v>
      </c>
      <c r="AI250" s="1386">
        <v>269.40568207046999</v>
      </c>
      <c r="AJ250" s="1386">
        <v>215.76764066953129</v>
      </c>
      <c r="AK250" s="1386">
        <v>1715.601654011534</v>
      </c>
      <c r="AL250" s="1386">
        <v>652.52725492559091</v>
      </c>
      <c r="AM250" s="1386">
        <v>666.23511250213835</v>
      </c>
      <c r="AN250" s="1386">
        <v>79.48408803704001</v>
      </c>
    </row>
    <row r="251" spans="6:40" x14ac:dyDescent="0.35">
      <c r="F251" s="1385">
        <v>44105</v>
      </c>
      <c r="G251" s="1386">
        <v>1134.0063576363261</v>
      </c>
      <c r="H251" s="1386">
        <v>416.32837894111941</v>
      </c>
      <c r="I251" s="1386">
        <v>71.289416671362503</v>
      </c>
      <c r="J251" s="1386">
        <v>80.220297892764947</v>
      </c>
      <c r="K251" s="1386">
        <v>54.963392500800005</v>
      </c>
      <c r="L251" s="1386">
        <v>551.0916804380746</v>
      </c>
      <c r="M251" s="1386">
        <v>76.426723857400006</v>
      </c>
      <c r="N251" s="1386">
        <v>287.76302814164188</v>
      </c>
      <c r="O251" s="1386">
        <v>802.5649600331999</v>
      </c>
      <c r="P251" s="1386">
        <v>474.36647625599994</v>
      </c>
      <c r="Q251" s="1386">
        <v>729.83182967475</v>
      </c>
      <c r="R251" s="1386">
        <v>712.23647986748108</v>
      </c>
      <c r="S251" s="1386">
        <v>146.01359555150819</v>
      </c>
      <c r="T251" s="1386">
        <v>1354.6099484616432</v>
      </c>
      <c r="U251" s="1386">
        <v>704.96439617833676</v>
      </c>
      <c r="V251" s="1386">
        <v>722.80515943483999</v>
      </c>
      <c r="W251" s="1386">
        <v>1117.2746217031679</v>
      </c>
      <c r="X251" s="1386">
        <v>1920.0646643841571</v>
      </c>
      <c r="Y251" s="1386">
        <v>1538.2309468602891</v>
      </c>
      <c r="Z251" s="1386">
        <v>966.85383689389187</v>
      </c>
      <c r="AA251" s="1386">
        <v>632.67874812490015</v>
      </c>
      <c r="AB251" s="1386">
        <v>212.24955227476073</v>
      </c>
      <c r="AC251" s="1386">
        <v>172.58455864365837</v>
      </c>
      <c r="AD251" s="1386">
        <v>878.54273537294762</v>
      </c>
      <c r="AE251" s="1386">
        <v>379.66834964703742</v>
      </c>
      <c r="AF251" s="1386">
        <v>511.15448606398922</v>
      </c>
      <c r="AG251" s="1386">
        <v>183.23456834093696</v>
      </c>
      <c r="AH251" s="1386">
        <v>121.61216148742</v>
      </c>
      <c r="AI251" s="1386">
        <v>239.97810644659501</v>
      </c>
      <c r="AJ251" s="1386">
        <v>279.49947869003756</v>
      </c>
      <c r="AK251" s="1386">
        <v>2460.3613179625713</v>
      </c>
      <c r="AL251" s="1386">
        <v>958.15993330493495</v>
      </c>
      <c r="AM251" s="1386">
        <v>910.85696645625001</v>
      </c>
      <c r="AN251" s="1386">
        <v>123.3417312773</v>
      </c>
    </row>
    <row r="252" spans="6:40" x14ac:dyDescent="0.35">
      <c r="F252" s="1385">
        <v>44136</v>
      </c>
      <c r="G252" s="1386">
        <v>993.89971169230432</v>
      </c>
      <c r="H252" s="1386">
        <v>272.90804911175968</v>
      </c>
      <c r="I252" s="1386">
        <v>50.586616353812502</v>
      </c>
      <c r="J252" s="1386">
        <v>54.542009236017527</v>
      </c>
      <c r="K252" s="1386">
        <v>37.885481259480002</v>
      </c>
      <c r="L252" s="1386">
        <v>467.55406508467797</v>
      </c>
      <c r="M252" s="1386">
        <v>58.371551509880007</v>
      </c>
      <c r="N252" s="1386">
        <v>279.03149585614864</v>
      </c>
      <c r="O252" s="1386">
        <v>839.68168662002518</v>
      </c>
      <c r="P252" s="1386">
        <v>501.89252117109999</v>
      </c>
      <c r="Q252" s="1386">
        <v>827.37274790497793</v>
      </c>
      <c r="R252" s="1386">
        <v>912.9202382706535</v>
      </c>
      <c r="S252" s="1386">
        <v>165.5399568052197</v>
      </c>
      <c r="T252" s="1386">
        <v>1334.1650510872532</v>
      </c>
      <c r="U252" s="1386">
        <v>532.23127153056839</v>
      </c>
      <c r="V252" s="1386">
        <v>413.86710702177504</v>
      </c>
      <c r="W252" s="1386">
        <v>722.83630456367246</v>
      </c>
      <c r="X252" s="1386">
        <v>1460.5472719766706</v>
      </c>
      <c r="Y252" s="1386">
        <v>1061.4041519237551</v>
      </c>
      <c r="Z252" s="1386">
        <v>654.69448115172349</v>
      </c>
      <c r="AA252" s="1386">
        <v>547.21575838537785</v>
      </c>
      <c r="AB252" s="1386">
        <v>256.65458026831999</v>
      </c>
      <c r="AC252" s="1386">
        <v>222.34148849790836</v>
      </c>
      <c r="AD252" s="1386">
        <v>1166.7573408083508</v>
      </c>
      <c r="AE252" s="1386">
        <v>515.78499601635781</v>
      </c>
      <c r="AF252" s="1386">
        <v>674.10079737302158</v>
      </c>
      <c r="AG252" s="1386">
        <v>244.108419656097</v>
      </c>
      <c r="AH252" s="1386">
        <v>162.09565688286</v>
      </c>
      <c r="AI252" s="1386">
        <v>327.62700861247498</v>
      </c>
      <c r="AJ252" s="1386">
        <v>372.98186669462507</v>
      </c>
      <c r="AK252" s="1386">
        <v>3157.2580318525847</v>
      </c>
      <c r="AL252" s="1386">
        <v>1237.6672302100649</v>
      </c>
      <c r="AM252" s="1386">
        <v>1023.9933908933883</v>
      </c>
      <c r="AN252" s="1386">
        <v>136.79948824164001</v>
      </c>
    </row>
    <row r="253" spans="6:40" x14ac:dyDescent="0.35">
      <c r="F253" s="1385">
        <v>44166</v>
      </c>
      <c r="G253" s="1386">
        <v>470.73933279511948</v>
      </c>
      <c r="H253" s="1386">
        <v>250.02088853795968</v>
      </c>
      <c r="I253" s="1386">
        <v>62.602563271787496</v>
      </c>
      <c r="J253" s="1386">
        <v>62.570537260000002</v>
      </c>
      <c r="K253" s="1386">
        <v>50.350393487340007</v>
      </c>
      <c r="L253" s="1386">
        <v>490.98982454354575</v>
      </c>
      <c r="M253" s="1386">
        <v>79.222197985069997</v>
      </c>
      <c r="N253" s="1386">
        <v>229.92038612570278</v>
      </c>
      <c r="O253" s="1386">
        <v>669.60275174237472</v>
      </c>
      <c r="P253" s="1386">
        <v>569.9664358396999</v>
      </c>
      <c r="Q253" s="1386">
        <v>946.69690892297785</v>
      </c>
      <c r="R253" s="1386">
        <v>995.03078748812504</v>
      </c>
      <c r="S253" s="1386">
        <v>166.43876647007212</v>
      </c>
      <c r="T253" s="1386">
        <v>1094.4396352152612</v>
      </c>
      <c r="U253" s="1386">
        <v>573.64188600971579</v>
      </c>
      <c r="V253" s="1386">
        <v>472.91910407602001</v>
      </c>
      <c r="W253" s="1386">
        <v>471.39198813246901</v>
      </c>
      <c r="X253" s="1386">
        <v>879.81222421708458</v>
      </c>
      <c r="Y253" s="1386">
        <v>654.50763650047622</v>
      </c>
      <c r="Z253" s="1386">
        <v>373.2615413790765</v>
      </c>
      <c r="AA253" s="1386">
        <v>304.00872464748892</v>
      </c>
      <c r="AB253" s="1386">
        <v>100.21474856540075</v>
      </c>
      <c r="AC253" s="1386">
        <v>80.205654914258361</v>
      </c>
      <c r="AD253" s="1386">
        <v>729.86253340459677</v>
      </c>
      <c r="AE253" s="1386">
        <v>125.5212398082016</v>
      </c>
      <c r="AF253" s="1386">
        <v>162.94618245147299</v>
      </c>
      <c r="AG253" s="1386">
        <v>52.873813453499999</v>
      </c>
      <c r="AH253" s="1386">
        <v>40.515830455659994</v>
      </c>
      <c r="AI253" s="1386">
        <v>87.860177067794993</v>
      </c>
      <c r="AJ253" s="1386">
        <v>67.72565474191876</v>
      </c>
      <c r="AK253" s="1386">
        <v>716.41299668948011</v>
      </c>
      <c r="AL253" s="1386">
        <v>280.25136806802601</v>
      </c>
      <c r="AM253" s="1386">
        <v>281.02680960255003</v>
      </c>
      <c r="AN253" s="1386">
        <v>39.338058818840004</v>
      </c>
    </row>
    <row r="254" spans="6:40" x14ac:dyDescent="0.35">
      <c r="F254" s="1385">
        <v>44197</v>
      </c>
      <c r="G254" s="1386">
        <v>231.0649091802066</v>
      </c>
      <c r="H254" s="1386">
        <v>128.33892815504029</v>
      </c>
      <c r="I254" s="1386">
        <v>27.829141130375</v>
      </c>
      <c r="J254" s="1386">
        <v>30.846455763964961</v>
      </c>
      <c r="K254" s="1386">
        <v>23.130427677420002</v>
      </c>
      <c r="L254" s="1386">
        <v>185.46941202713219</v>
      </c>
      <c r="M254" s="1386">
        <v>42.162930879720001</v>
      </c>
      <c r="N254" s="1386">
        <v>104.4319306971486</v>
      </c>
      <c r="O254" s="1386">
        <v>381.43992821759161</v>
      </c>
      <c r="P254" s="1386">
        <v>305.48968538299999</v>
      </c>
      <c r="Q254" s="1386">
        <v>471.21543221763602</v>
      </c>
      <c r="R254" s="1386">
        <v>354.21998779002848</v>
      </c>
      <c r="S254" s="1386">
        <v>68.373187286219689</v>
      </c>
      <c r="T254" s="1386">
        <v>551.75168717199188</v>
      </c>
      <c r="U254" s="1386">
        <v>340.01429768148421</v>
      </c>
      <c r="V254" s="1386">
        <v>374.22324192171999</v>
      </c>
      <c r="W254" s="1386">
        <v>456.49870382708849</v>
      </c>
      <c r="X254" s="1386">
        <v>731.03422444709975</v>
      </c>
      <c r="Y254" s="1386">
        <v>599.97019855898975</v>
      </c>
      <c r="Z254" s="1386">
        <v>355.98993675996934</v>
      </c>
      <c r="AA254" s="1386">
        <v>213.99509871055551</v>
      </c>
      <c r="AB254" s="1386">
        <v>38.654738667159243</v>
      </c>
      <c r="AC254" s="1386">
        <v>28.258180917224998</v>
      </c>
      <c r="AD254" s="1386">
        <v>303.7684413831492</v>
      </c>
      <c r="AE254" s="1386">
        <v>59.300031399720325</v>
      </c>
      <c r="AF254" s="1386">
        <v>78.163835814005395</v>
      </c>
      <c r="AG254" s="1386">
        <v>22.467554607723031</v>
      </c>
      <c r="AH254" s="1386">
        <v>13.322044810640001</v>
      </c>
      <c r="AI254" s="1386">
        <v>25.986812935544997</v>
      </c>
      <c r="AJ254" s="1386">
        <v>31.578228822693752</v>
      </c>
      <c r="AK254" s="1386">
        <v>392.35974031116166</v>
      </c>
      <c r="AL254" s="1386">
        <v>280.6806099575</v>
      </c>
      <c r="AM254" s="1386">
        <v>243.53900963369998</v>
      </c>
      <c r="AN254" s="1386">
        <v>22.951409156820002</v>
      </c>
    </row>
    <row r="255" spans="6:40" x14ac:dyDescent="0.35">
      <c r="F255" s="1385">
        <v>44228</v>
      </c>
      <c r="G255" s="1386">
        <v>329.36191604957611</v>
      </c>
      <c r="H255" s="1386">
        <v>179.97493979248063</v>
      </c>
      <c r="I255" s="1386">
        <v>40.001139307024999</v>
      </c>
      <c r="J255" s="1386">
        <v>42.320436110400003</v>
      </c>
      <c r="K255" s="1386">
        <v>33.043468110600003</v>
      </c>
      <c r="L255" s="1386">
        <v>284.07070966460338</v>
      </c>
      <c r="M255" s="1386">
        <v>58.448491164770005</v>
      </c>
      <c r="N255" s="1386">
        <v>146.0722815466419</v>
      </c>
      <c r="O255" s="1386">
        <v>439.26040644638323</v>
      </c>
      <c r="P255" s="1386">
        <v>322.49363076349999</v>
      </c>
      <c r="Q255" s="1386">
        <v>422.17279057661398</v>
      </c>
      <c r="R255" s="1386">
        <v>310.68500130624057</v>
      </c>
      <c r="S255" s="1386">
        <v>51.171396095436059</v>
      </c>
      <c r="T255" s="1386">
        <v>367.03213456239183</v>
      </c>
      <c r="U255" s="1386">
        <v>185.36488018165261</v>
      </c>
      <c r="V255" s="1386">
        <v>158.870635352205</v>
      </c>
      <c r="W255" s="1386">
        <v>201.074689998168</v>
      </c>
      <c r="X255" s="1386">
        <v>383.60742588654085</v>
      </c>
      <c r="Y255" s="1386">
        <v>287.40294353824487</v>
      </c>
      <c r="Z255" s="1386">
        <v>168.96169112004588</v>
      </c>
      <c r="AA255" s="1386">
        <v>134.8441989885666</v>
      </c>
      <c r="AB255" s="1386">
        <v>29.198675384360758</v>
      </c>
      <c r="AC255" s="1386">
        <v>22.28107808393337</v>
      </c>
      <c r="AD255" s="1386">
        <v>233.82069341659681</v>
      </c>
      <c r="AE255" s="1386">
        <v>37.254736684084477</v>
      </c>
      <c r="AF255" s="1386">
        <v>51.630904615510794</v>
      </c>
      <c r="AG255" s="1386">
        <v>12.505806312479999</v>
      </c>
      <c r="AH255" s="1386">
        <v>9.5065077046799988</v>
      </c>
      <c r="AI255" s="1386">
        <v>20.946397418429999</v>
      </c>
      <c r="AJ255" s="1386">
        <v>27.956717049887502</v>
      </c>
      <c r="AK255" s="1386">
        <v>676.63225633003981</v>
      </c>
      <c r="AL255" s="1386">
        <v>395.825816994935</v>
      </c>
      <c r="AM255" s="1386">
        <v>459.51087830669996</v>
      </c>
      <c r="AN255" s="1386">
        <v>44.261628439940004</v>
      </c>
    </row>
    <row r="256" spans="6:40" x14ac:dyDescent="0.35">
      <c r="F256" s="1385">
        <v>44256</v>
      </c>
      <c r="G256" s="1386">
        <v>217.11781934393488</v>
      </c>
      <c r="H256" s="1386">
        <v>142.12421549272091</v>
      </c>
      <c r="I256" s="1386">
        <v>34.253251279162505</v>
      </c>
      <c r="J256" s="1386">
        <v>37.964866882347444</v>
      </c>
      <c r="K256" s="1386">
        <v>28.626766927500004</v>
      </c>
      <c r="L256" s="1386">
        <v>241.81308008082718</v>
      </c>
      <c r="M256" s="1386">
        <v>54.524568765380003</v>
      </c>
      <c r="N256" s="1386">
        <v>159.43755831271622</v>
      </c>
      <c r="O256" s="1386">
        <v>651.06031571283359</v>
      </c>
      <c r="P256" s="1386">
        <v>419.77945159859996</v>
      </c>
      <c r="Q256" s="1386">
        <v>586.33423948500001</v>
      </c>
      <c r="R256" s="1386">
        <v>475.855054366856</v>
      </c>
      <c r="S256" s="1386">
        <v>79.221124090544237</v>
      </c>
      <c r="T256" s="1386">
        <v>582.74619277903469</v>
      </c>
      <c r="U256" s="1386">
        <v>317.75982215125265</v>
      </c>
      <c r="V256" s="1386">
        <v>300.16446948484003</v>
      </c>
      <c r="W256" s="1386">
        <v>331.88028405468151</v>
      </c>
      <c r="X256" s="1386">
        <v>607.9673529196134</v>
      </c>
      <c r="Y256" s="1386">
        <v>468.52726948545239</v>
      </c>
      <c r="Z256" s="1386">
        <v>270.33217252370821</v>
      </c>
      <c r="AA256" s="1386">
        <v>221.48158130799999</v>
      </c>
      <c r="AB256" s="1386">
        <v>48.430230522039238</v>
      </c>
      <c r="AC256" s="1386">
        <v>38.115685888350001</v>
      </c>
      <c r="AD256" s="1386">
        <v>303.3774564394032</v>
      </c>
      <c r="AE256" s="1386">
        <v>54.429610215115531</v>
      </c>
      <c r="AF256" s="1386">
        <v>84.84097682699462</v>
      </c>
      <c r="AG256" s="1386">
        <v>29.701289992139994</v>
      </c>
      <c r="AH256" s="1386">
        <v>22.214186371139998</v>
      </c>
      <c r="AI256" s="1386">
        <v>46.993574611664997</v>
      </c>
      <c r="AJ256" s="1386">
        <v>37.399724382718752</v>
      </c>
      <c r="AK256" s="1386">
        <v>429.35670399238887</v>
      </c>
      <c r="AL256" s="1386">
        <v>119.52324081493499</v>
      </c>
      <c r="AM256" s="1386">
        <v>227.26789975213831</v>
      </c>
      <c r="AN256" s="1386">
        <v>26.8902648537</v>
      </c>
    </row>
    <row r="257" spans="6:41" x14ac:dyDescent="0.35">
      <c r="F257" s="1385">
        <v>44287</v>
      </c>
      <c r="G257" s="1386">
        <v>650.94008930442396</v>
      </c>
      <c r="H257" s="1386">
        <v>310.46423008827912</v>
      </c>
      <c r="I257" s="1386">
        <v>73.448125749699997</v>
      </c>
      <c r="J257" s="1386">
        <v>73.004367747947455</v>
      </c>
      <c r="K257" s="1386">
        <v>59.739973039560006</v>
      </c>
      <c r="L257" s="1386">
        <v>600.80479551400003</v>
      </c>
      <c r="M257" s="1386">
        <v>106.04849099005</v>
      </c>
      <c r="N257" s="1386">
        <v>348.50566838014862</v>
      </c>
      <c r="O257" s="1386">
        <v>1059.4057620355916</v>
      </c>
      <c r="P257" s="1386">
        <v>625.62892370920008</v>
      </c>
      <c r="Q257" s="1386">
        <v>881.37721733122794</v>
      </c>
      <c r="R257" s="1386">
        <v>765.23169531061546</v>
      </c>
      <c r="S257" s="1386">
        <v>129.36971208578029</v>
      </c>
      <c r="T257" s="1386">
        <v>1026.5960750727736</v>
      </c>
      <c r="U257" s="1386">
        <v>461.68410236566319</v>
      </c>
      <c r="V257" s="1386">
        <v>354.87404392828</v>
      </c>
      <c r="W257" s="1386">
        <v>484.38851751221245</v>
      </c>
      <c r="X257" s="1386">
        <v>1012.3939164750574</v>
      </c>
      <c r="Y257" s="1386">
        <v>705.63078066001697</v>
      </c>
      <c r="Z257" s="1386">
        <v>405.29171653566118</v>
      </c>
      <c r="AA257" s="1386">
        <v>361.49291857853331</v>
      </c>
      <c r="AB257" s="1386">
        <v>136.82492394348077</v>
      </c>
      <c r="AC257" s="1386">
        <v>110.31017467687499</v>
      </c>
      <c r="AD257" s="1386">
        <v>724.11646271055236</v>
      </c>
      <c r="AE257" s="1386">
        <v>247.96642847867972</v>
      </c>
      <c r="AF257" s="1386">
        <v>362.49976666801081</v>
      </c>
      <c r="AG257" s="1386">
        <v>136.24584021095697</v>
      </c>
      <c r="AH257" s="1386">
        <v>100.91772294662002</v>
      </c>
      <c r="AI257" s="1386">
        <v>198.56822567125496</v>
      </c>
      <c r="AJ257" s="1386">
        <v>195.35856030502504</v>
      </c>
      <c r="AK257" s="1386">
        <v>1629.1856986443183</v>
      </c>
      <c r="AL257" s="1386">
        <v>850.36865553802602</v>
      </c>
      <c r="AM257" s="1386">
        <v>917.52926809004998</v>
      </c>
      <c r="AN257" s="1386">
        <v>76.65619163928001</v>
      </c>
    </row>
    <row r="258" spans="6:41" x14ac:dyDescent="0.35">
      <c r="F258" s="1385">
        <v>44317</v>
      </c>
      <c r="G258" s="1386">
        <v>1057.5036857199782</v>
      </c>
      <c r="H258" s="1386">
        <v>382.86652541968061</v>
      </c>
      <c r="I258" s="1386">
        <v>68.142382954750005</v>
      </c>
      <c r="J258" s="1386">
        <v>75.702227291217511</v>
      </c>
      <c r="K258" s="1386">
        <v>52.411520706120001</v>
      </c>
      <c r="L258" s="1386">
        <v>511.43111460245422</v>
      </c>
      <c r="M258" s="1386">
        <v>75.349568688939996</v>
      </c>
      <c r="N258" s="1386">
        <v>269.7955445127771</v>
      </c>
      <c r="O258" s="1386">
        <v>787.96882076358327</v>
      </c>
      <c r="P258" s="1386">
        <v>466.46036831839996</v>
      </c>
      <c r="Q258" s="1386">
        <v>675.73663273986392</v>
      </c>
      <c r="R258" s="1386">
        <v>648.15846878435605</v>
      </c>
      <c r="S258" s="1386">
        <v>122.3960359906</v>
      </c>
      <c r="T258" s="1386">
        <v>1027.1904851196</v>
      </c>
      <c r="U258" s="1386">
        <v>522.10207533913683</v>
      </c>
      <c r="V258" s="1386">
        <v>494.51351759129</v>
      </c>
      <c r="W258" s="1386">
        <v>631.48675003253095</v>
      </c>
      <c r="X258" s="1386">
        <v>1223.6596097986314</v>
      </c>
      <c r="Y258" s="1386">
        <v>888.6974559295204</v>
      </c>
      <c r="Z258" s="1386">
        <v>518.81283660467648</v>
      </c>
      <c r="AA258" s="1386">
        <v>412.7237691309889</v>
      </c>
      <c r="AB258" s="1386">
        <v>155.64116443456001</v>
      </c>
      <c r="AC258" s="1386">
        <v>125.14337263342499</v>
      </c>
      <c r="AD258" s="1386">
        <v>712.74432445755235</v>
      </c>
      <c r="AE258" s="1386">
        <v>282.80020281356099</v>
      </c>
      <c r="AF258" s="1386">
        <v>383.23410769350545</v>
      </c>
      <c r="AG258" s="1386">
        <v>137.68649070726303</v>
      </c>
      <c r="AH258" s="1386">
        <v>90.15014789336</v>
      </c>
      <c r="AI258" s="1386">
        <v>176.77672864516501</v>
      </c>
      <c r="AJ258" s="1386">
        <v>184.7309463175375</v>
      </c>
      <c r="AK258" s="1386">
        <v>2513.4321511604658</v>
      </c>
      <c r="AL258" s="1386">
        <v>1097.6847565253959</v>
      </c>
      <c r="AM258" s="1386">
        <v>1141.8708368151115</v>
      </c>
      <c r="AN258" s="1386">
        <v>138.69316886514</v>
      </c>
    </row>
    <row r="259" spans="6:41" x14ac:dyDescent="0.35">
      <c r="F259" s="1385">
        <v>44348</v>
      </c>
      <c r="G259" s="1386">
        <v>912.94922124378274</v>
      </c>
      <c r="H259" s="1386">
        <v>361.95291851644026</v>
      </c>
      <c r="I259" s="1386">
        <v>70.275083489975003</v>
      </c>
      <c r="J259" s="1386">
        <v>75.994761617600005</v>
      </c>
      <c r="K259" s="1386">
        <v>54.832527280560008</v>
      </c>
      <c r="L259" s="1386">
        <v>545.71391072124743</v>
      </c>
      <c r="M259" s="1386">
        <v>83.684697968690003</v>
      </c>
      <c r="N259" s="1386">
        <v>304.28051265922289</v>
      </c>
      <c r="O259" s="1386">
        <v>918.58196905723355</v>
      </c>
      <c r="P259" s="1386">
        <v>515.11781202259999</v>
      </c>
      <c r="Q259" s="1386">
        <v>739.72503701101493</v>
      </c>
      <c r="R259" s="1386">
        <v>666.52772722309646</v>
      </c>
      <c r="S259" s="1386">
        <v>131.13640851725575</v>
      </c>
      <c r="T259" s="1386">
        <v>1166.8000876610877</v>
      </c>
      <c r="U259" s="1386">
        <v>599.6501186260632</v>
      </c>
      <c r="V259" s="1386">
        <v>580.5069222282799</v>
      </c>
      <c r="W259" s="1386">
        <v>815.64711201538057</v>
      </c>
      <c r="X259" s="1386">
        <v>1433.2851068329153</v>
      </c>
      <c r="Y259" s="1386">
        <v>1117.7369796084795</v>
      </c>
      <c r="Z259" s="1386">
        <v>682.49436504181529</v>
      </c>
      <c r="AA259" s="1386">
        <v>474.78790505404442</v>
      </c>
      <c r="AB259" s="1386">
        <v>165.03330366768</v>
      </c>
      <c r="AC259" s="1386">
        <v>128.42920762379998</v>
      </c>
      <c r="AD259" s="1386">
        <v>721.16815463890316</v>
      </c>
      <c r="AE259" s="1386">
        <v>250.78617643763906</v>
      </c>
      <c r="AF259" s="1386">
        <v>384.61056414301623</v>
      </c>
      <c r="AG259" s="1386">
        <v>139.37229178907697</v>
      </c>
      <c r="AH259" s="1386">
        <v>95.970458732960012</v>
      </c>
      <c r="AI259" s="1386">
        <v>181.69641564689999</v>
      </c>
      <c r="AJ259" s="1386">
        <v>169.33105980700626</v>
      </c>
      <c r="AK259" s="1386">
        <v>2250.5916297855738</v>
      </c>
      <c r="AL259" s="1386">
        <v>1274.8091067234218</v>
      </c>
      <c r="AM259" s="1386">
        <v>1323.8957906441883</v>
      </c>
      <c r="AN259" s="1386">
        <v>131.01745007122</v>
      </c>
    </row>
    <row r="260" spans="6:41" x14ac:dyDescent="0.35">
      <c r="F260" s="1385">
        <v>44378</v>
      </c>
      <c r="G260" s="1386">
        <v>855.47672236979338</v>
      </c>
      <c r="H260" s="1386">
        <v>392.73429377247913</v>
      </c>
      <c r="I260" s="1386">
        <v>83.825534451587515</v>
      </c>
      <c r="J260" s="1386">
        <v>87.306217837617524</v>
      </c>
      <c r="K260" s="1386">
        <v>68.11534713492</v>
      </c>
      <c r="L260" s="1386">
        <v>666.37608029362036</v>
      </c>
      <c r="M260" s="1386">
        <v>120.87219783219</v>
      </c>
      <c r="N260" s="1386">
        <v>403.79495172906093</v>
      </c>
      <c r="O260" s="1386">
        <v>1341.5235546496083</v>
      </c>
      <c r="P260" s="1386">
        <v>912.66133504670006</v>
      </c>
      <c r="Q260" s="1386">
        <v>1316.4384574169703</v>
      </c>
      <c r="R260" s="1386">
        <v>1225.5646980081156</v>
      </c>
      <c r="S260" s="1386">
        <v>235.49382582309181</v>
      </c>
      <c r="T260" s="1386">
        <v>1979.4650226314266</v>
      </c>
      <c r="U260" s="1386">
        <v>1045.5148278327474</v>
      </c>
      <c r="V260" s="1386">
        <v>1007.6378748391951</v>
      </c>
      <c r="W260" s="1386">
        <v>1330.910339076009</v>
      </c>
      <c r="X260" s="1386">
        <v>2260.2136176149306</v>
      </c>
      <c r="Y260" s="1386">
        <v>1785.5182871297452</v>
      </c>
      <c r="Z260" s="1386">
        <v>1066.1249889627236</v>
      </c>
      <c r="AA260" s="1386">
        <v>741.04144782447781</v>
      </c>
      <c r="AB260" s="1386">
        <v>227.32810470368</v>
      </c>
      <c r="AC260" s="1386">
        <v>170.61305764943336</v>
      </c>
      <c r="AD260" s="1386">
        <v>1012.1805226967017</v>
      </c>
      <c r="AE260" s="1386">
        <v>246.88414019271551</v>
      </c>
      <c r="AF260" s="1386">
        <v>345.74828394601082</v>
      </c>
      <c r="AG260" s="1386">
        <v>116.19976832771697</v>
      </c>
      <c r="AH260" s="1386">
        <v>82.810089223419993</v>
      </c>
      <c r="AI260" s="1386">
        <v>162.62131021686</v>
      </c>
      <c r="AJ260" s="1386">
        <v>147.73737278784375</v>
      </c>
      <c r="AK260" s="1386">
        <v>2150.1369009541081</v>
      </c>
      <c r="AL260" s="1386">
        <v>995.01538911960404</v>
      </c>
      <c r="AM260" s="1386">
        <v>1134.0572204281618</v>
      </c>
      <c r="AN260" s="1386">
        <v>134.75431316826001</v>
      </c>
    </row>
    <row r="261" spans="6:41" x14ac:dyDescent="0.35">
      <c r="F261" s="1385">
        <v>44409</v>
      </c>
      <c r="G261" s="1386">
        <v>1442.2410752946521</v>
      </c>
      <c r="H261" s="1386">
        <v>481.77916317715972</v>
      </c>
      <c r="I261" s="1386">
        <v>80.860560536762492</v>
      </c>
      <c r="J261" s="1386">
        <v>88.80140339598249</v>
      </c>
      <c r="K261" s="1386">
        <v>62.062830698820001</v>
      </c>
      <c r="L261" s="1386">
        <v>615.13520445195945</v>
      </c>
      <c r="M261" s="1386">
        <v>76.785775580220005</v>
      </c>
      <c r="N261" s="1386">
        <v>315.56531219835807</v>
      </c>
      <c r="O261" s="1386">
        <v>868.46662186201684</v>
      </c>
      <c r="P261" s="1386">
        <v>492.09708596900003</v>
      </c>
      <c r="Q261" s="1386">
        <v>711.2857690828713</v>
      </c>
      <c r="R261" s="1386">
        <v>805.49085956626891</v>
      </c>
      <c r="S261" s="1386">
        <v>179.39433573927209</v>
      </c>
      <c r="T261" s="1386">
        <v>1793.2299584221223</v>
      </c>
      <c r="U261" s="1386">
        <v>890.29945472702104</v>
      </c>
      <c r="V261" s="1386">
        <v>805.51947849570013</v>
      </c>
      <c r="W261" s="1386">
        <v>1154.772007540761</v>
      </c>
      <c r="X261" s="1386">
        <v>2170.5533388687704</v>
      </c>
      <c r="Y261" s="1386">
        <v>1646.3052897187179</v>
      </c>
      <c r="Z261" s="1386">
        <v>987.14687138292345</v>
      </c>
      <c r="AA261" s="1386">
        <v>745.32779167151114</v>
      </c>
      <c r="AB261" s="1386">
        <v>263.55492745999999</v>
      </c>
      <c r="AC261" s="1386">
        <v>204.59797954988335</v>
      </c>
      <c r="AD261" s="1386">
        <v>917.32237665214927</v>
      </c>
      <c r="AE261" s="1386">
        <v>395.02027404647811</v>
      </c>
      <c r="AF261" s="1386">
        <v>533.41166572647307</v>
      </c>
      <c r="AG261" s="1386">
        <v>195.46451127887698</v>
      </c>
      <c r="AH261" s="1386">
        <v>132.05638593847999</v>
      </c>
      <c r="AI261" s="1386">
        <v>251.32658689231499</v>
      </c>
      <c r="AJ261" s="1386">
        <v>247.24433177896879</v>
      </c>
      <c r="AK261" s="1386">
        <v>3670.0076402528944</v>
      </c>
      <c r="AL261" s="1386">
        <v>1655.2115971684218</v>
      </c>
      <c r="AM261" s="1386">
        <v>1524.0356922352616</v>
      </c>
      <c r="AN261" s="1386">
        <v>221.58588202448001</v>
      </c>
    </row>
    <row r="262" spans="6:41" x14ac:dyDescent="0.35">
      <c r="F262" s="1385">
        <v>44440</v>
      </c>
      <c r="G262" s="1386">
        <v>933.37741118540225</v>
      </c>
      <c r="H262" s="1386">
        <v>326.1935858356</v>
      </c>
      <c r="I262" s="1386">
        <v>64.423161289662502</v>
      </c>
      <c r="J262" s="1386">
        <v>71.931749468852558</v>
      </c>
      <c r="K262" s="1386">
        <v>48.321982573620005</v>
      </c>
      <c r="L262" s="1386">
        <v>499.33129468158643</v>
      </c>
      <c r="M262" s="1386">
        <v>60.39762908865</v>
      </c>
      <c r="N262" s="1386">
        <v>316.76310178070281</v>
      </c>
      <c r="O262" s="1386">
        <v>1005.1560917972253</v>
      </c>
      <c r="P262" s="1386">
        <v>504.42131304819998</v>
      </c>
      <c r="Q262" s="1386">
        <v>734.46078419699995</v>
      </c>
      <c r="R262" s="1386">
        <v>645.6479823193655</v>
      </c>
      <c r="S262" s="1386">
        <v>127.69605709781969</v>
      </c>
      <c r="T262" s="1386">
        <v>1183.8276733122</v>
      </c>
      <c r="U262" s="1386">
        <v>581.26868671382101</v>
      </c>
      <c r="V262" s="1386">
        <v>552.44307526736497</v>
      </c>
      <c r="W262" s="1386">
        <v>821.02616357152192</v>
      </c>
      <c r="X262" s="1386">
        <v>1549.9392314324289</v>
      </c>
      <c r="Y262" s="1386">
        <v>1168.0951286989523</v>
      </c>
      <c r="Z262" s="1386">
        <v>715.89218482612353</v>
      </c>
      <c r="AA262" s="1386">
        <v>527.63354540387786</v>
      </c>
      <c r="AB262" s="1386">
        <v>187.84278466239999</v>
      </c>
      <c r="AC262" s="1386">
        <v>154.68460639769162</v>
      </c>
      <c r="AD262" s="1386">
        <v>837.14576939829828</v>
      </c>
      <c r="AE262" s="1386">
        <v>363.37645419560323</v>
      </c>
      <c r="AF262" s="1386">
        <v>517.80237641099461</v>
      </c>
      <c r="AG262" s="1386">
        <v>181.21157026097697</v>
      </c>
      <c r="AH262" s="1386">
        <v>119.28403715157998</v>
      </c>
      <c r="AI262" s="1386">
        <v>220.93318314539999</v>
      </c>
      <c r="AJ262" s="1386">
        <v>196.47547515084378</v>
      </c>
      <c r="AK262" s="1386">
        <v>2544.9516055064773</v>
      </c>
      <c r="AL262" s="1386">
        <v>1093.7931709453958</v>
      </c>
      <c r="AM262" s="1386">
        <v>975.97037781853828</v>
      </c>
      <c r="AN262" s="1386">
        <v>127.25533789920001</v>
      </c>
    </row>
    <row r="263" spans="6:41" x14ac:dyDescent="0.35">
      <c r="F263" s="1385">
        <v>44470</v>
      </c>
      <c r="G263" s="1386">
        <v>875.01539689571723</v>
      </c>
      <c r="H263" s="1386">
        <v>242.09729169011939</v>
      </c>
      <c r="I263" s="1386">
        <v>40.625344341724997</v>
      </c>
      <c r="J263" s="1386">
        <v>46.188432959200007</v>
      </c>
      <c r="K263" s="1386">
        <v>31.178638722180001</v>
      </c>
      <c r="L263" s="1386">
        <v>353.55305552682722</v>
      </c>
      <c r="M263" s="1386">
        <v>46.574137760079999</v>
      </c>
      <c r="N263" s="1386">
        <v>178.63436914171621</v>
      </c>
      <c r="O263" s="1386">
        <v>629.47929601480007</v>
      </c>
      <c r="P263" s="1386">
        <v>341.91010172789998</v>
      </c>
      <c r="Q263" s="1386">
        <v>624.84837549799261</v>
      </c>
      <c r="R263" s="1386">
        <v>702.77625090813456</v>
      </c>
      <c r="S263" s="1386">
        <v>139.78377369399999</v>
      </c>
      <c r="T263" s="1386">
        <v>1255.2370696831042</v>
      </c>
      <c r="U263" s="1386">
        <v>625.0923956365159</v>
      </c>
      <c r="V263" s="1386">
        <v>567.59752231736502</v>
      </c>
      <c r="W263" s="1386">
        <v>743.13958980626546</v>
      </c>
      <c r="X263" s="1386">
        <v>1459.2346943820876</v>
      </c>
      <c r="Y263" s="1386">
        <v>1038.594548947711</v>
      </c>
      <c r="Z263" s="1386">
        <v>603.29357879020006</v>
      </c>
      <c r="AA263" s="1386">
        <v>516.97622985062208</v>
      </c>
      <c r="AB263" s="1386">
        <v>201.61151702092076</v>
      </c>
      <c r="AC263" s="1386">
        <v>168.32863250692498</v>
      </c>
      <c r="AD263" s="1386">
        <v>865.00447554794766</v>
      </c>
      <c r="AE263" s="1386">
        <v>388.98199251880322</v>
      </c>
      <c r="AF263" s="1386">
        <v>531.918206613027</v>
      </c>
      <c r="AG263" s="1386">
        <v>190.52963734895999</v>
      </c>
      <c r="AH263" s="1386">
        <v>123.45525991996001</v>
      </c>
      <c r="AI263" s="1386">
        <v>229.47472560853498</v>
      </c>
      <c r="AJ263" s="1386">
        <v>246.80433502152502</v>
      </c>
      <c r="AK263" s="1386">
        <v>2981.4025642935712</v>
      </c>
      <c r="AL263" s="1386">
        <v>1256.1808648690781</v>
      </c>
      <c r="AM263" s="1386">
        <v>1297.7626677741</v>
      </c>
      <c r="AN263" s="1386">
        <v>150.38349058087999</v>
      </c>
    </row>
    <row r="264" spans="6:41" x14ac:dyDescent="0.35">
      <c r="F264" s="1385">
        <v>44501</v>
      </c>
      <c r="G264" s="1386">
        <v>492.27965846005441</v>
      </c>
      <c r="H264" s="1386">
        <v>226.75083195347909</v>
      </c>
      <c r="I264" s="1386">
        <v>52.8753681477125</v>
      </c>
      <c r="J264" s="1386">
        <v>53.826907630364964</v>
      </c>
      <c r="K264" s="1386">
        <v>42.269466137519998</v>
      </c>
      <c r="L264" s="1386">
        <v>422.60755064248821</v>
      </c>
      <c r="M264" s="1386">
        <v>70.604956637390003</v>
      </c>
      <c r="N264" s="1386">
        <v>235.78345780641897</v>
      </c>
      <c r="O264" s="1386">
        <v>725.04287924319999</v>
      </c>
      <c r="P264" s="1386">
        <v>605.31138897250003</v>
      </c>
      <c r="Q264" s="1386">
        <v>1045.5689087424926</v>
      </c>
      <c r="R264" s="1386">
        <v>1064.6501106681535</v>
      </c>
      <c r="S264" s="1386">
        <v>191.97797788963604</v>
      </c>
      <c r="T264" s="1386">
        <v>1567.5903445154265</v>
      </c>
      <c r="U264" s="1386">
        <v>729.9596764045159</v>
      </c>
      <c r="V264" s="1386">
        <v>598.79261480429989</v>
      </c>
      <c r="W264" s="1386">
        <v>776.93705082582301</v>
      </c>
      <c r="X264" s="1386">
        <v>1615.4696993842267</v>
      </c>
      <c r="Y264" s="1386">
        <v>1149.7587337320376</v>
      </c>
      <c r="Z264" s="1386">
        <v>677.05521237875416</v>
      </c>
      <c r="AA264" s="1386">
        <v>633.08970449802223</v>
      </c>
      <c r="AB264" s="1386">
        <v>247.9652701481192</v>
      </c>
      <c r="AC264" s="1386">
        <v>183.44347346264999</v>
      </c>
      <c r="AD264" s="1386">
        <v>959.35120028935069</v>
      </c>
      <c r="AE264" s="1386">
        <v>249.81779149795778</v>
      </c>
      <c r="AF264" s="1386">
        <v>270.30798150748382</v>
      </c>
      <c r="AG264" s="1386">
        <v>82.145997966543021</v>
      </c>
      <c r="AH264" s="1386">
        <v>51.930106713320001</v>
      </c>
      <c r="AI264" s="1386">
        <v>105.66763308634501</v>
      </c>
      <c r="AJ264" s="1386">
        <v>98.897732711587508</v>
      </c>
      <c r="AK264" s="1386">
        <v>1490.0874146201616</v>
      </c>
      <c r="AL264" s="1386">
        <v>919.759128856448</v>
      </c>
      <c r="AM264" s="1386">
        <v>1102.4515811101619</v>
      </c>
      <c r="AN264" s="1386">
        <v>87.008312381080017</v>
      </c>
    </row>
    <row r="265" spans="6:41" x14ac:dyDescent="0.35">
      <c r="F265" s="1388">
        <v>44531</v>
      </c>
      <c r="G265" s="1389">
        <v>295.65377283345663</v>
      </c>
      <c r="H265" s="1389">
        <v>161.85964910300001</v>
      </c>
      <c r="I265" s="1389">
        <v>31.704414054137501</v>
      </c>
      <c r="J265" s="1389">
        <v>35.559564418382479</v>
      </c>
      <c r="K265" s="1389">
        <v>24.962540760780001</v>
      </c>
      <c r="L265" s="1389">
        <v>222.441093004339</v>
      </c>
      <c r="M265" s="1389">
        <v>37.341379173279996</v>
      </c>
      <c r="N265" s="1389">
        <v>116.03192358741899</v>
      </c>
      <c r="O265" s="1389">
        <v>379.87398218563357</v>
      </c>
      <c r="P265" s="1389">
        <v>312.52379612159996</v>
      </c>
      <c r="Q265" s="1389">
        <v>560.98094123835642</v>
      </c>
      <c r="R265" s="1389">
        <v>524.96204181439396</v>
      </c>
      <c r="S265" s="1389">
        <v>103.58257198272787</v>
      </c>
      <c r="T265" s="1389">
        <v>923.74628755313881</v>
      </c>
      <c r="U265" s="1389">
        <v>468.29795067960004</v>
      </c>
      <c r="V265" s="1389">
        <v>453.80631545656001</v>
      </c>
      <c r="W265" s="1389">
        <v>586.27830133809755</v>
      </c>
      <c r="X265" s="1389">
        <v>1124.3352104033443</v>
      </c>
      <c r="Y265" s="1389">
        <v>846.37443925748642</v>
      </c>
      <c r="Z265" s="1389">
        <v>506.94854530279997</v>
      </c>
      <c r="AA265" s="1389">
        <v>418.83031343708882</v>
      </c>
      <c r="AB265" s="1389">
        <v>133.15115993099923</v>
      </c>
      <c r="AC265" s="1389">
        <v>87.903896891708371</v>
      </c>
      <c r="AD265" s="1389">
        <v>458.4958049440524</v>
      </c>
      <c r="AE265" s="1389">
        <v>75.278548101482883</v>
      </c>
      <c r="AF265" s="1389">
        <v>77.285284974016207</v>
      </c>
      <c r="AG265" s="1389">
        <v>17.716543616936967</v>
      </c>
      <c r="AH265" s="1389">
        <v>13.51605517196</v>
      </c>
      <c r="AI265" s="1389">
        <v>30.815953550745</v>
      </c>
      <c r="AJ265" s="1389">
        <v>26.738264490812504</v>
      </c>
      <c r="AK265" s="1389">
        <v>433.99650041117332</v>
      </c>
      <c r="AL265" s="1389">
        <v>426.95850163493498</v>
      </c>
      <c r="AM265" s="1389">
        <v>307.30637193481164</v>
      </c>
      <c r="AN265" s="1389">
        <v>30.87961870054</v>
      </c>
    </row>
    <row r="266" spans="6:41" x14ac:dyDescent="0.35">
      <c r="G266" s="310"/>
      <c r="H266" s="310"/>
      <c r="I266" s="310"/>
      <c r="J266" s="310"/>
      <c r="K266" s="310"/>
      <c r="L266" s="310"/>
      <c r="M266" s="310"/>
      <c r="N266" s="310"/>
      <c r="O266" s="310"/>
      <c r="P266" s="310"/>
      <c r="Q266" s="310"/>
      <c r="R266" s="310"/>
      <c r="S266" s="310"/>
      <c r="T266" s="310"/>
      <c r="U266" s="310"/>
      <c r="V266" s="310"/>
      <c r="W266" s="310"/>
      <c r="X266" s="310"/>
      <c r="Y266" s="310"/>
      <c r="Z266" s="310"/>
      <c r="AA266" s="310"/>
      <c r="AB266" s="310"/>
      <c r="AC266" s="310"/>
      <c r="AD266" s="310"/>
      <c r="AE266" s="310"/>
      <c r="AF266" s="310"/>
      <c r="AG266" s="310"/>
      <c r="AH266" s="310"/>
      <c r="AI266" s="310"/>
      <c r="AJ266" s="310"/>
      <c r="AK266" s="310"/>
      <c r="AL266" s="310"/>
      <c r="AM266" s="310"/>
      <c r="AN266" s="310"/>
      <c r="AO266" s="310"/>
    </row>
    <row r="267" spans="6:41" x14ac:dyDescent="0.35">
      <c r="G267" s="310"/>
      <c r="H267" s="310"/>
      <c r="I267" s="310"/>
      <c r="J267" s="310"/>
      <c r="K267" s="310"/>
      <c r="L267" s="310"/>
      <c r="M267" s="310"/>
      <c r="N267" s="310"/>
      <c r="O267" s="310"/>
      <c r="P267" s="310"/>
      <c r="Q267" s="310"/>
      <c r="R267" s="310"/>
      <c r="S267" s="310"/>
      <c r="T267" s="310"/>
      <c r="U267" s="310"/>
      <c r="V267" s="310"/>
      <c r="W267" s="310"/>
      <c r="X267" s="310"/>
      <c r="Y267" s="310"/>
      <c r="Z267" s="310"/>
      <c r="AA267" s="310"/>
      <c r="AB267" s="310"/>
      <c r="AC267" s="310"/>
      <c r="AD267" s="310"/>
      <c r="AE267" s="310"/>
      <c r="AF267" s="310"/>
      <c r="AG267" s="310"/>
      <c r="AH267" s="310"/>
      <c r="AI267" s="310"/>
      <c r="AJ267" s="310"/>
      <c r="AK267" s="310"/>
      <c r="AL267" s="310"/>
      <c r="AM267" s="310"/>
      <c r="AN267" s="310"/>
      <c r="AO267" s="310"/>
    </row>
  </sheetData>
  <mergeCells count="3">
    <mergeCell ref="B13:B14"/>
    <mergeCell ref="C13:C14"/>
    <mergeCell ref="K6:K7"/>
  </mergeCells>
  <hyperlinks>
    <hyperlink ref="A1" location="'C2'!A1" display="Regresar "/>
    <hyperlink ref="G1" location="M.2.6.1.a.1!A1" display="Ver metadato"/>
    <hyperlink ref="G1:K1" location="'HM 2.6.1.a.1'!A1" display="Ver metadato"/>
  </hyperlink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4"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492" t="s">
        <v>260</v>
      </c>
      <c r="C8" s="1642" t="s">
        <v>316</v>
      </c>
      <c r="D8" s="1642"/>
      <c r="E8" s="1642"/>
      <c r="F8" s="1642"/>
      <c r="G8" s="1642"/>
    </row>
    <row r="9" spans="1:7" ht="31" x14ac:dyDescent="0.35">
      <c r="B9" s="492" t="s">
        <v>262</v>
      </c>
      <c r="C9" s="1650" t="s">
        <v>4430</v>
      </c>
      <c r="D9" s="1650"/>
      <c r="E9" s="1650"/>
      <c r="F9" s="1650"/>
      <c r="G9" s="1650"/>
    </row>
    <row r="10" spans="1:7" ht="31" x14ac:dyDescent="0.35">
      <c r="B10" s="1651" t="s">
        <v>263</v>
      </c>
      <c r="C10" s="376" t="s">
        <v>264</v>
      </c>
      <c r="D10" s="376" t="s">
        <v>265</v>
      </c>
      <c r="E10" s="376" t="s">
        <v>266</v>
      </c>
      <c r="F10" s="375" t="s">
        <v>267</v>
      </c>
      <c r="G10" s="375" t="s">
        <v>268</v>
      </c>
    </row>
    <row r="11" spans="1:7" ht="36" customHeight="1" x14ac:dyDescent="0.35">
      <c r="B11" s="1652"/>
      <c r="C11" s="374" t="s">
        <v>269</v>
      </c>
      <c r="D11" s="374" t="s">
        <v>48</v>
      </c>
      <c r="E11" s="374" t="s">
        <v>420</v>
      </c>
      <c r="F11" s="373" t="s">
        <v>237</v>
      </c>
      <c r="G11" s="373" t="s">
        <v>873</v>
      </c>
    </row>
    <row r="12" spans="1:7" ht="17.25" customHeight="1" x14ac:dyDescent="0.35">
      <c r="B12" s="1652"/>
      <c r="C12" s="374"/>
      <c r="D12" s="374"/>
      <c r="E12" s="374"/>
      <c r="F12" s="373" t="s">
        <v>274</v>
      </c>
      <c r="G12" s="373"/>
    </row>
    <row r="13" spans="1:7" ht="17.25" customHeight="1" x14ac:dyDescent="0.35">
      <c r="B13" s="1653"/>
      <c r="C13" s="374"/>
      <c r="D13" s="374"/>
      <c r="E13" s="374"/>
      <c r="F13" s="373" t="s">
        <v>274</v>
      </c>
      <c r="G13" s="373"/>
    </row>
    <row r="14" spans="1:7" x14ac:dyDescent="0.35">
      <c r="B14" s="493" t="s">
        <v>275</v>
      </c>
      <c r="C14" s="1642" t="s">
        <v>2</v>
      </c>
      <c r="D14" s="1642"/>
      <c r="E14" s="1642"/>
      <c r="F14" s="1642"/>
      <c r="G14" s="1642"/>
    </row>
    <row r="15" spans="1:7" ht="206" customHeight="1" x14ac:dyDescent="0.35">
      <c r="B15" s="492" t="s">
        <v>276</v>
      </c>
      <c r="C15" s="1654" t="s">
        <v>5199</v>
      </c>
      <c r="D15" s="1654"/>
      <c r="E15" s="1654"/>
      <c r="F15" s="1654"/>
      <c r="G15" s="1654"/>
    </row>
    <row r="16" spans="1:7" ht="28.4" customHeight="1" x14ac:dyDescent="0.35">
      <c r="B16" s="492" t="s">
        <v>277</v>
      </c>
      <c r="C16" s="1655" t="s">
        <v>3736</v>
      </c>
      <c r="D16" s="1655"/>
      <c r="E16" s="1655"/>
      <c r="F16" s="1655"/>
      <c r="G16" s="1655"/>
    </row>
    <row r="17" spans="2:9" x14ac:dyDescent="0.35">
      <c r="B17" s="492" t="s">
        <v>278</v>
      </c>
      <c r="C17" s="1645" t="s">
        <v>321</v>
      </c>
      <c r="D17" s="1645"/>
      <c r="E17" s="1645"/>
      <c r="F17" s="1645"/>
      <c r="G17" s="1645"/>
    </row>
    <row r="18" spans="2:9" ht="15.65" customHeight="1" x14ac:dyDescent="0.35">
      <c r="B18" s="492" t="s">
        <v>280</v>
      </c>
      <c r="C18" s="1654" t="s">
        <v>4431</v>
      </c>
      <c r="D18" s="1654"/>
      <c r="E18" s="1654"/>
      <c r="F18" s="1654"/>
      <c r="G18" s="1654"/>
    </row>
    <row r="19" spans="2:9" ht="36.75" customHeight="1" x14ac:dyDescent="0.35">
      <c r="B19" s="492" t="s">
        <v>281</v>
      </c>
      <c r="C19" s="1650" t="s">
        <v>3490</v>
      </c>
      <c r="D19" s="1650"/>
      <c r="E19" s="1650"/>
      <c r="F19" s="1650"/>
      <c r="G19" s="1650"/>
    </row>
    <row r="20" spans="2:9" ht="34.5" customHeight="1" x14ac:dyDescent="0.35">
      <c r="B20" s="492" t="s">
        <v>282</v>
      </c>
      <c r="C20" s="1655" t="s">
        <v>3738</v>
      </c>
      <c r="D20" s="1655"/>
      <c r="E20" s="1655"/>
      <c r="F20" s="1655"/>
      <c r="G20" s="1655"/>
    </row>
    <row r="21" spans="2:9" ht="43.5" customHeight="1" x14ac:dyDescent="0.35">
      <c r="B21" s="492" t="s">
        <v>283</v>
      </c>
      <c r="C21" s="1642" t="s">
        <v>5192</v>
      </c>
      <c r="D21" s="1642"/>
      <c r="E21" s="1642"/>
      <c r="F21" s="1642"/>
      <c r="G21" s="1642"/>
    </row>
    <row r="22" spans="2:9" ht="36.75" customHeight="1" x14ac:dyDescent="0.35">
      <c r="B22" s="492" t="s">
        <v>285</v>
      </c>
      <c r="C22" s="1645" t="s">
        <v>3491</v>
      </c>
      <c r="D22" s="1645"/>
      <c r="E22" s="1645"/>
      <c r="F22" s="1645"/>
      <c r="G22" s="1645"/>
    </row>
    <row r="23" spans="2:9" ht="67.5" customHeight="1" x14ac:dyDescent="0.35">
      <c r="B23" s="492" t="s">
        <v>286</v>
      </c>
      <c r="C23" s="1645"/>
      <c r="D23" s="1645"/>
      <c r="E23" s="1645"/>
      <c r="F23" s="1645"/>
      <c r="G23" s="1645"/>
    </row>
    <row r="24" spans="2:9" x14ac:dyDescent="0.35">
      <c r="B24" s="1649"/>
      <c r="C24" s="1649"/>
      <c r="D24" s="1649"/>
      <c r="E24" s="494"/>
      <c r="F24" s="495"/>
      <c r="G24" s="495"/>
    </row>
    <row r="25" spans="2:9" x14ac:dyDescent="0.35">
      <c r="B25" s="1656" t="s">
        <v>287</v>
      </c>
      <c r="C25" s="1656"/>
      <c r="D25" s="1656"/>
      <c r="E25" s="1656"/>
      <c r="F25" s="1656"/>
      <c r="G25" s="1656"/>
    </row>
    <row r="26" spans="2:9" x14ac:dyDescent="0.35">
      <c r="B26" s="496"/>
      <c r="C26" s="496"/>
      <c r="D26" s="496"/>
      <c r="E26" s="497"/>
      <c r="F26" s="498"/>
      <c r="G26" s="498"/>
      <c r="I26" s="11" t="s">
        <v>288</v>
      </c>
    </row>
    <row r="27" spans="2:9" x14ac:dyDescent="0.35">
      <c r="B27" s="492" t="s">
        <v>289</v>
      </c>
      <c r="C27" s="1642" t="s">
        <v>3492</v>
      </c>
      <c r="D27" s="1642"/>
      <c r="E27" s="1642"/>
      <c r="F27" s="1642"/>
      <c r="G27" s="1642"/>
    </row>
    <row r="28" spans="2:9" ht="31" x14ac:dyDescent="0.35">
      <c r="B28" s="492" t="s">
        <v>290</v>
      </c>
      <c r="C28" s="1642" t="s">
        <v>3493</v>
      </c>
      <c r="D28" s="1642"/>
      <c r="E28" s="1642"/>
      <c r="F28" s="1642"/>
      <c r="G28" s="1642"/>
    </row>
    <row r="29" spans="2:9" x14ac:dyDescent="0.35">
      <c r="B29" s="499" t="s">
        <v>315</v>
      </c>
      <c r="C29" s="1645" t="s">
        <v>357</v>
      </c>
      <c r="D29" s="1645"/>
      <c r="E29" s="1645"/>
      <c r="F29" s="1645"/>
      <c r="G29" s="1645"/>
    </row>
    <row r="30" spans="2:9" x14ac:dyDescent="0.35">
      <c r="B30" s="499" t="s">
        <v>293</v>
      </c>
      <c r="C30" s="1645" t="s">
        <v>294</v>
      </c>
      <c r="D30" s="1645"/>
      <c r="E30" s="1645"/>
      <c r="F30" s="1645"/>
      <c r="G30" s="1645"/>
    </row>
    <row r="31" spans="2:9" x14ac:dyDescent="0.35">
      <c r="B31" s="1657"/>
      <c r="C31" s="1657"/>
      <c r="D31" s="1657"/>
      <c r="E31" s="494"/>
      <c r="F31" s="498"/>
      <c r="G31" s="498"/>
    </row>
    <row r="32" spans="2:9" x14ac:dyDescent="0.35">
      <c r="B32" s="1656" t="s">
        <v>295</v>
      </c>
      <c r="C32" s="1656"/>
      <c r="D32" s="1656"/>
      <c r="E32" s="1656"/>
      <c r="F32" s="1656"/>
      <c r="G32" s="1656"/>
    </row>
    <row r="33" spans="2:10" x14ac:dyDescent="0.35">
      <c r="B33" s="1649"/>
      <c r="C33" s="1649"/>
      <c r="D33" s="1649"/>
      <c r="E33" s="497"/>
      <c r="F33" s="498"/>
      <c r="G33" s="498"/>
    </row>
    <row r="34" spans="2:10" ht="18" customHeight="1" x14ac:dyDescent="0.35">
      <c r="B34" s="492" t="s">
        <v>296</v>
      </c>
      <c r="C34" s="1642" t="s">
        <v>3494</v>
      </c>
      <c r="D34" s="1642"/>
      <c r="E34" s="1642"/>
      <c r="F34" s="1642"/>
      <c r="G34" s="1642"/>
    </row>
    <row r="35" spans="2:10" ht="18" customHeight="1" x14ac:dyDescent="0.35">
      <c r="B35" s="492" t="s">
        <v>297</v>
      </c>
      <c r="C35" s="1642" t="s">
        <v>3492</v>
      </c>
      <c r="D35" s="1642"/>
      <c r="E35" s="1642"/>
      <c r="F35" s="1642"/>
      <c r="G35" s="1642"/>
    </row>
    <row r="36" spans="2:10" ht="18" customHeight="1" x14ac:dyDescent="0.35">
      <c r="B36" s="492" t="s">
        <v>298</v>
      </c>
      <c r="C36" s="1642" t="s">
        <v>3495</v>
      </c>
      <c r="D36" s="1642"/>
      <c r="E36" s="1642"/>
      <c r="F36" s="1642"/>
      <c r="G36" s="1642"/>
    </row>
    <row r="37" spans="2:10" ht="18" customHeight="1" x14ac:dyDescent="0.35">
      <c r="B37" s="492" t="s">
        <v>299</v>
      </c>
      <c r="C37" s="1642" t="s">
        <v>3496</v>
      </c>
      <c r="D37" s="1642"/>
      <c r="E37" s="1642"/>
      <c r="F37" s="1642"/>
      <c r="G37" s="1642"/>
      <c r="J37" s="29"/>
    </row>
    <row r="38" spans="2:10" ht="18" customHeight="1" x14ac:dyDescent="0.35">
      <c r="B38" s="492" t="s">
        <v>300</v>
      </c>
      <c r="C38" s="1642" t="s">
        <v>3497</v>
      </c>
      <c r="D38" s="1642"/>
      <c r="E38" s="1642"/>
      <c r="F38" s="1642"/>
      <c r="G38" s="1642"/>
    </row>
    <row r="39" spans="2:10" ht="18" customHeight="1" x14ac:dyDescent="0.35">
      <c r="B39" s="492" t="s">
        <v>301</v>
      </c>
      <c r="C39" s="1641">
        <v>22225616</v>
      </c>
      <c r="D39" s="1641"/>
      <c r="E39" s="1641"/>
      <c r="F39" s="1641"/>
      <c r="G39" s="1641"/>
    </row>
    <row r="40" spans="2:10" x14ac:dyDescent="0.35">
      <c r="B40" s="1643"/>
      <c r="C40" s="1643"/>
      <c r="D40" s="1643"/>
      <c r="E40" s="497"/>
      <c r="F40" s="495"/>
      <c r="G40" s="495"/>
    </row>
    <row r="41" spans="2:10" x14ac:dyDescent="0.35">
      <c r="B41" s="1644" t="s">
        <v>302</v>
      </c>
      <c r="C41" s="1644"/>
      <c r="D41" s="1644"/>
      <c r="E41" s="1644"/>
      <c r="F41" s="1644"/>
      <c r="G41" s="1644"/>
    </row>
    <row r="42" spans="2:10" x14ac:dyDescent="0.35">
      <c r="B42" s="500"/>
      <c r="C42" s="500"/>
      <c r="D42" s="500"/>
      <c r="E42" s="497"/>
      <c r="F42" s="494"/>
      <c r="G42" s="494"/>
    </row>
    <row r="43" spans="2:10" ht="31" x14ac:dyDescent="0.35">
      <c r="B43" s="492" t="s">
        <v>303</v>
      </c>
      <c r="C43" s="1642" t="s">
        <v>3498</v>
      </c>
      <c r="D43" s="1642"/>
      <c r="E43" s="1642"/>
      <c r="F43" s="1642"/>
      <c r="G43" s="1642"/>
    </row>
    <row r="44" spans="2:10" ht="36" customHeight="1" x14ac:dyDescent="0.35">
      <c r="B44" s="492" t="s">
        <v>304</v>
      </c>
      <c r="C44" s="1645" t="s">
        <v>3499</v>
      </c>
      <c r="D44" s="1645"/>
      <c r="E44" s="1645"/>
      <c r="F44" s="1645"/>
      <c r="G44" s="1645"/>
    </row>
    <row r="45" spans="2:10" ht="21" customHeight="1" x14ac:dyDescent="0.35">
      <c r="B45" s="492" t="s">
        <v>305</v>
      </c>
      <c r="C45" s="1642"/>
      <c r="D45" s="1642"/>
      <c r="E45" s="1642"/>
      <c r="F45" s="1642"/>
      <c r="G45" s="1642"/>
    </row>
    <row r="46" spans="2:10" x14ac:dyDescent="0.35">
      <c r="B46" s="501"/>
      <c r="C46" s="502"/>
      <c r="D46" s="503"/>
      <c r="E46" s="494"/>
      <c r="F46" s="498"/>
      <c r="G46" s="498"/>
    </row>
    <row r="47" spans="2:10" x14ac:dyDescent="0.35">
      <c r="B47" s="1646" t="s">
        <v>306</v>
      </c>
      <c r="C47" s="1646"/>
      <c r="D47" s="1646"/>
      <c r="E47" s="1646"/>
      <c r="F47" s="1646"/>
      <c r="G47" s="1646"/>
    </row>
    <row r="48" spans="2:10" x14ac:dyDescent="0.35">
      <c r="B48" s="504"/>
      <c r="C48" s="504"/>
      <c r="D48" s="504"/>
      <c r="E48" s="497"/>
      <c r="F48" s="498"/>
      <c r="G48" s="505"/>
    </row>
    <row r="49" spans="2:7" x14ac:dyDescent="0.35">
      <c r="B49" s="506" t="s">
        <v>307</v>
      </c>
      <c r="C49" s="1647">
        <v>44682</v>
      </c>
      <c r="D49" s="1648"/>
      <c r="E49" s="1648"/>
      <c r="F49" s="1648"/>
      <c r="G49" s="1648"/>
    </row>
    <row r="50" spans="2:7" ht="31" x14ac:dyDescent="0.35">
      <c r="B50" s="506" t="s">
        <v>308</v>
      </c>
      <c r="C50" s="1641" t="s">
        <v>3740</v>
      </c>
      <c r="D50" s="1641"/>
      <c r="E50" s="1641"/>
      <c r="F50" s="1641"/>
      <c r="G50" s="1641"/>
    </row>
    <row r="51" spans="2:7" x14ac:dyDescent="0.35">
      <c r="B51" s="506" t="s">
        <v>309</v>
      </c>
      <c r="C51" s="1658" t="s">
        <v>3741</v>
      </c>
      <c r="D51" s="1658"/>
      <c r="E51" s="1658"/>
      <c r="F51" s="1658"/>
      <c r="G51" s="1658"/>
    </row>
    <row r="52" spans="2:7" ht="15.65" customHeight="1" x14ac:dyDescent="0.35">
      <c r="B52" s="506" t="s">
        <v>310</v>
      </c>
      <c r="C52" s="1655" t="s">
        <v>3742</v>
      </c>
      <c r="D52" s="1655"/>
      <c r="E52" s="1655"/>
      <c r="F52" s="1655"/>
      <c r="G52" s="1655"/>
    </row>
    <row r="53" spans="2:7" x14ac:dyDescent="0.35">
      <c r="B53" s="497"/>
      <c r="C53" s="497"/>
      <c r="D53" s="497"/>
      <c r="E53" s="497"/>
      <c r="F53" s="498"/>
      <c r="G53" s="498"/>
    </row>
    <row r="54" spans="2:7" x14ac:dyDescent="0.35">
      <c r="B54" s="506" t="s">
        <v>307</v>
      </c>
      <c r="C54" s="1647">
        <v>44896</v>
      </c>
      <c r="D54" s="1648"/>
      <c r="E54" s="1648"/>
      <c r="F54" s="1648"/>
      <c r="G54" s="1648"/>
    </row>
    <row r="55" spans="2:7" ht="31" x14ac:dyDescent="0.35">
      <c r="B55" s="506" t="s">
        <v>308</v>
      </c>
      <c r="C55" s="1641" t="s">
        <v>5193</v>
      </c>
      <c r="D55" s="1641"/>
      <c r="E55" s="1641"/>
      <c r="F55" s="1641"/>
      <c r="G55" s="1641"/>
    </row>
    <row r="56" spans="2:7" x14ac:dyDescent="0.35">
      <c r="B56" s="506" t="s">
        <v>309</v>
      </c>
      <c r="C56" s="1658"/>
      <c r="D56" s="1658"/>
      <c r="E56" s="1658"/>
      <c r="F56" s="1658"/>
      <c r="G56" s="1658"/>
    </row>
    <row r="57" spans="2:7" x14ac:dyDescent="0.35">
      <c r="B57" s="506" t="s">
        <v>310</v>
      </c>
      <c r="C57" s="1655" t="s">
        <v>5182</v>
      </c>
      <c r="D57" s="1655"/>
      <c r="E57" s="1655"/>
      <c r="F57" s="1655"/>
      <c r="G57" s="1655"/>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54:G54"/>
    <mergeCell ref="C55:G55"/>
    <mergeCell ref="C56:G56"/>
    <mergeCell ref="C57:G57"/>
    <mergeCell ref="C51:G51"/>
    <mergeCell ref="C52:G52"/>
    <mergeCell ref="C35:G35"/>
    <mergeCell ref="C23:G23"/>
    <mergeCell ref="B24:D24"/>
    <mergeCell ref="B25:G25"/>
    <mergeCell ref="C27:G27"/>
    <mergeCell ref="C28:G28"/>
    <mergeCell ref="C29:G29"/>
    <mergeCell ref="C30:G30"/>
    <mergeCell ref="B31:D31"/>
    <mergeCell ref="B32:G32"/>
    <mergeCell ref="B47:G47"/>
    <mergeCell ref="C49:G49"/>
    <mergeCell ref="B33:D33"/>
    <mergeCell ref="C34:G34"/>
    <mergeCell ref="C8:G8"/>
    <mergeCell ref="C9:G9"/>
    <mergeCell ref="B10:B13"/>
    <mergeCell ref="C14:G14"/>
    <mergeCell ref="C15:G15"/>
    <mergeCell ref="C22:G22"/>
    <mergeCell ref="C16:G16"/>
    <mergeCell ref="C17:G17"/>
    <mergeCell ref="C18:G18"/>
    <mergeCell ref="C19:G19"/>
    <mergeCell ref="C20:G20"/>
    <mergeCell ref="C21:G21"/>
    <mergeCell ref="B112:F112"/>
    <mergeCell ref="B3:G3"/>
    <mergeCell ref="B4:G4"/>
    <mergeCell ref="B5:D5"/>
    <mergeCell ref="B6:G6"/>
    <mergeCell ref="B7:D7"/>
    <mergeCell ref="C50:G50"/>
    <mergeCell ref="C36:G36"/>
    <mergeCell ref="C37:G37"/>
    <mergeCell ref="C38:G38"/>
    <mergeCell ref="C39:G39"/>
    <mergeCell ref="B40:D40"/>
    <mergeCell ref="B41:G41"/>
    <mergeCell ref="C43:G43"/>
    <mergeCell ref="C44:G44"/>
    <mergeCell ref="C45:G45"/>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1.a.1'!A1" display="Regresar"/>
  </hyperlinks>
  <printOptions horizontalCentered="1" verticalCentered="1"/>
  <pageMargins left="0.70866141732283472" right="0.70866141732283472" top="0.74803149606299213" bottom="0.74803149606299213" header="0.31496062992125984" footer="0.31496062992125984"/>
  <pageSetup scale="32"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2"/>
  <dimension ref="A1:AN265"/>
  <sheetViews>
    <sheetView showGridLines="0" zoomScale="90" zoomScaleNormal="90" workbookViewId="0"/>
  </sheetViews>
  <sheetFormatPr baseColWidth="10" defaultColWidth="11.453125" defaultRowHeight="14.5" x14ac:dyDescent="0.35"/>
  <cols>
    <col min="1" max="1" width="11.453125" style="17"/>
    <col min="2" max="2" width="29.54296875" style="17" customWidth="1"/>
    <col min="3" max="3" width="19.54296875" style="17" customWidth="1"/>
    <col min="4" max="5" width="11.453125" style="17"/>
    <col min="6" max="6" width="15.1796875" style="17" bestFit="1" customWidth="1"/>
    <col min="7" max="7" width="13.1796875" style="17" bestFit="1" customWidth="1"/>
    <col min="8" max="8" width="12" style="17" bestFit="1" customWidth="1"/>
    <col min="9" max="9" width="13" style="17" customWidth="1"/>
    <col min="10" max="10" width="9.54296875" style="17" customWidth="1"/>
    <col min="11" max="11" width="13.1796875" style="17" bestFit="1" customWidth="1"/>
    <col min="12" max="12" width="11.1796875" style="17" customWidth="1"/>
    <col min="13" max="13" width="14" style="17" customWidth="1"/>
    <col min="14" max="14" width="12.08984375" style="17" customWidth="1"/>
    <col min="15" max="15" width="10.90625" style="17" customWidth="1"/>
    <col min="16" max="16" width="12.81640625" style="17" customWidth="1"/>
    <col min="17" max="17" width="10.6328125" style="17" customWidth="1"/>
    <col min="18" max="18" width="12.1796875" style="17" bestFit="1" customWidth="1"/>
    <col min="19" max="19" width="10.1796875" style="17" customWidth="1"/>
    <col min="20" max="20" width="13.81640625" style="17" bestFit="1" customWidth="1"/>
    <col min="21" max="21" width="11" style="17" customWidth="1"/>
    <col min="22" max="22" width="16.81640625" style="17" bestFit="1" customWidth="1"/>
    <col min="23" max="23" width="10.1796875" style="17" customWidth="1"/>
    <col min="24" max="24" width="19.08984375" style="17" customWidth="1"/>
    <col min="25" max="25" width="12.36328125" style="17" customWidth="1"/>
    <col min="26" max="26" width="10.6328125" style="17" customWidth="1"/>
    <col min="27" max="27" width="13.81640625" style="17" bestFit="1" customWidth="1"/>
    <col min="28" max="28" width="11.81640625" style="17" customWidth="1"/>
    <col min="29" max="29" width="11.81640625" style="17" bestFit="1" customWidth="1"/>
    <col min="30" max="30" width="11.54296875" style="17" customWidth="1"/>
    <col min="31" max="32" width="10.453125" style="17" customWidth="1"/>
    <col min="33" max="33" width="9.54296875" style="17" customWidth="1"/>
    <col min="34" max="34" width="10.1796875" style="17" customWidth="1"/>
    <col min="35" max="35" width="13.1796875" style="17" bestFit="1" customWidth="1"/>
    <col min="36" max="36" width="7.90625" style="17" customWidth="1"/>
    <col min="37" max="37" width="9.81640625" style="17" customWidth="1"/>
    <col min="38" max="38" width="19.453125" style="17" bestFit="1" customWidth="1"/>
    <col min="39" max="39" width="8.1796875" style="17" customWidth="1"/>
    <col min="40" max="40" width="14.81640625" style="17" bestFit="1" customWidth="1"/>
    <col min="41" max="16384" width="11.453125" style="17"/>
  </cols>
  <sheetData>
    <row r="1" spans="1:40" ht="15.5" x14ac:dyDescent="0.35">
      <c r="A1" s="23" t="s">
        <v>32</v>
      </c>
      <c r="G1" s="23" t="s">
        <v>34</v>
      </c>
      <c r="K1" s="86"/>
    </row>
    <row r="2" spans="1:40" ht="15.5" x14ac:dyDescent="0.35">
      <c r="A2" s="88"/>
      <c r="B2" s="85" t="s">
        <v>5115</v>
      </c>
      <c r="C2" s="88"/>
    </row>
    <row r="3" spans="1:40" x14ac:dyDescent="0.35">
      <c r="A3" s="88"/>
      <c r="B3" s="17" t="s">
        <v>269</v>
      </c>
      <c r="C3" s="89"/>
    </row>
    <row r="4" spans="1:40" x14ac:dyDescent="0.35">
      <c r="A4" s="88"/>
      <c r="B4" s="17" t="s">
        <v>48</v>
      </c>
      <c r="C4" s="89"/>
      <c r="K4" s="71"/>
      <c r="L4" s="86"/>
      <c r="M4" s="86"/>
      <c r="N4" s="86"/>
    </row>
    <row r="5" spans="1:40" x14ac:dyDescent="0.35">
      <c r="B5" s="17" t="s">
        <v>63</v>
      </c>
      <c r="J5" s="10"/>
    </row>
    <row r="6" spans="1:40" x14ac:dyDescent="0.35">
      <c r="B6" s="90" t="s">
        <v>1549</v>
      </c>
      <c r="J6" s="10"/>
    </row>
    <row r="7" spans="1:40" x14ac:dyDescent="0.35">
      <c r="B7" s="90" t="s">
        <v>1550</v>
      </c>
      <c r="I7" s="86"/>
      <c r="J7" s="86"/>
      <c r="K7" s="86"/>
      <c r="L7" s="86"/>
      <c r="M7" s="86"/>
      <c r="N7" s="86"/>
      <c r="O7" s="86"/>
    </row>
    <row r="9" spans="1:40" x14ac:dyDescent="0.35">
      <c r="B9" s="17" t="s">
        <v>95</v>
      </c>
      <c r="G9" s="18"/>
    </row>
    <row r="11" spans="1:40" x14ac:dyDescent="0.35">
      <c r="B11" s="1659" t="s">
        <v>1696</v>
      </c>
      <c r="C11" s="1659"/>
      <c r="F11" s="1660" t="s">
        <v>4432</v>
      </c>
      <c r="G11" s="1660"/>
      <c r="H11" s="1660"/>
      <c r="I11" s="1660"/>
      <c r="J11" s="1660"/>
      <c r="K11" s="1660"/>
      <c r="L11" s="1660"/>
      <c r="M11" s="1660"/>
      <c r="N11" s="1660"/>
    </row>
    <row r="12" spans="1:40" x14ac:dyDescent="0.35">
      <c r="B12" s="13" t="s">
        <v>1586</v>
      </c>
      <c r="F12" s="13" t="s">
        <v>1585</v>
      </c>
    </row>
    <row r="13" spans="1:40" x14ac:dyDescent="0.35">
      <c r="B13" s="1633" t="s">
        <v>1695</v>
      </c>
      <c r="C13" s="1661" t="s">
        <v>1551</v>
      </c>
      <c r="F13" s="1395" t="s">
        <v>4416</v>
      </c>
      <c r="G13" s="1396" t="s">
        <v>1665</v>
      </c>
      <c r="H13" s="1396" t="s">
        <v>4417</v>
      </c>
      <c r="I13" s="1396" t="s">
        <v>3341</v>
      </c>
      <c r="J13" s="1396" t="s">
        <v>3314</v>
      </c>
      <c r="K13" s="1396" t="s">
        <v>4418</v>
      </c>
      <c r="L13" s="1396" t="s">
        <v>1683</v>
      </c>
      <c r="M13" s="1396" t="s">
        <v>3297</v>
      </c>
      <c r="N13" s="1396" t="s">
        <v>1619</v>
      </c>
      <c r="O13" s="1396" t="s">
        <v>4419</v>
      </c>
      <c r="P13" s="1396" t="s">
        <v>3357</v>
      </c>
      <c r="Q13" s="1396" t="s">
        <v>4420</v>
      </c>
      <c r="R13" s="1396" t="s">
        <v>4421</v>
      </c>
      <c r="S13" s="1396" t="s">
        <v>3841</v>
      </c>
      <c r="T13" s="1396" t="s">
        <v>1630</v>
      </c>
      <c r="U13" s="1396" t="s">
        <v>4422</v>
      </c>
      <c r="V13" s="1396" t="s">
        <v>4423</v>
      </c>
      <c r="W13" s="1396" t="s">
        <v>4219</v>
      </c>
      <c r="X13" s="1396" t="s">
        <v>4424</v>
      </c>
      <c r="Y13" s="1396" t="s">
        <v>1640</v>
      </c>
      <c r="Z13" s="1396" t="s">
        <v>1642</v>
      </c>
      <c r="AA13" s="1396" t="s">
        <v>1593</v>
      </c>
      <c r="AB13" s="1396" t="s">
        <v>1601</v>
      </c>
      <c r="AC13" s="1396" t="s">
        <v>4425</v>
      </c>
      <c r="AD13" s="1396" t="s">
        <v>4426</v>
      </c>
      <c r="AE13" s="1396" t="s">
        <v>148</v>
      </c>
      <c r="AF13" s="1396" t="s">
        <v>75</v>
      </c>
      <c r="AG13" s="1396" t="s">
        <v>140</v>
      </c>
      <c r="AH13" s="1396" t="s">
        <v>188</v>
      </c>
      <c r="AI13" s="1396" t="s">
        <v>83</v>
      </c>
      <c r="AJ13" s="1396" t="s">
        <v>4427</v>
      </c>
      <c r="AK13" s="1396" t="s">
        <v>4428</v>
      </c>
      <c r="AL13" s="1396" t="s">
        <v>4429</v>
      </c>
      <c r="AM13" s="1396" t="s">
        <v>4216</v>
      </c>
      <c r="AN13" s="1396" t="s">
        <v>4215</v>
      </c>
    </row>
    <row r="14" spans="1:40" x14ac:dyDescent="0.35">
      <c r="B14" s="1634"/>
      <c r="C14" s="1662"/>
      <c r="F14" s="1385">
        <v>36892</v>
      </c>
      <c r="G14" s="1393">
        <v>304.45403568792386</v>
      </c>
      <c r="H14" s="1393">
        <v>136.82222948375971</v>
      </c>
      <c r="I14" s="1393">
        <v>25.90450894005</v>
      </c>
      <c r="J14" s="1393">
        <v>28.473667226452559</v>
      </c>
      <c r="K14" s="1393">
        <v>19.695215646120001</v>
      </c>
      <c r="L14" s="1393">
        <v>211.8690338492068</v>
      </c>
      <c r="M14" s="1393">
        <v>34.494611942349998</v>
      </c>
      <c r="N14" s="1393">
        <v>125.20479969520949</v>
      </c>
      <c r="O14" s="1393">
        <v>399.70074767000841</v>
      </c>
      <c r="P14" s="1393">
        <v>198.3793627725</v>
      </c>
      <c r="Q14" s="1393">
        <v>279.70385694736393</v>
      </c>
      <c r="R14" s="1393">
        <v>226.3701685075095</v>
      </c>
      <c r="S14" s="1393">
        <v>43.887775052291822</v>
      </c>
      <c r="T14" s="1393">
        <v>357.58210690979996</v>
      </c>
      <c r="U14" s="1393">
        <v>192.93203761982102</v>
      </c>
      <c r="V14" s="1393">
        <v>188.05692169129</v>
      </c>
      <c r="W14" s="1393">
        <v>276.25614047981401</v>
      </c>
      <c r="X14" s="1393">
        <v>452.29926704515708</v>
      </c>
      <c r="Y14" s="1393">
        <v>358.65753688378572</v>
      </c>
      <c r="Z14" s="1393">
        <v>225.16557947501531</v>
      </c>
      <c r="AA14" s="1393">
        <v>155.04291405462209</v>
      </c>
      <c r="AB14" s="1393">
        <v>60.186361616319992</v>
      </c>
      <c r="AC14" s="1393">
        <v>48.536476857824994</v>
      </c>
      <c r="AD14" s="1393">
        <v>291.49368027109682</v>
      </c>
      <c r="AE14" s="1393">
        <v>110.68200436480001</v>
      </c>
      <c r="AF14" s="1393">
        <v>179.58053365197839</v>
      </c>
      <c r="AG14" s="1393">
        <v>63.448576144199997</v>
      </c>
      <c r="AH14" s="1393">
        <v>45.04273888646</v>
      </c>
      <c r="AI14" s="1393">
        <v>83.181947096820011</v>
      </c>
      <c r="AJ14" s="1393">
        <v>67.894884264012504</v>
      </c>
      <c r="AK14" s="1393">
        <v>520.83181810189217</v>
      </c>
      <c r="AL14" s="1393">
        <v>207.79918979453899</v>
      </c>
      <c r="AM14" s="1393">
        <v>178.83524247434997</v>
      </c>
      <c r="AN14" s="1393">
        <v>26.738770403820002</v>
      </c>
    </row>
    <row r="15" spans="1:40" x14ac:dyDescent="0.35">
      <c r="B15" s="1382" t="s">
        <v>62</v>
      </c>
      <c r="C15" s="1392">
        <f>AVERAGE(C16:C36)</f>
        <v>82229.671437325465</v>
      </c>
      <c r="F15" s="1385">
        <v>36923</v>
      </c>
      <c r="G15" s="1393">
        <v>297.27392713294557</v>
      </c>
      <c r="H15" s="1393">
        <v>133.08131277844032</v>
      </c>
      <c r="I15" s="1393">
        <v>25.254295362237499</v>
      </c>
      <c r="J15" s="1393">
        <v>27.823570720782481</v>
      </c>
      <c r="K15" s="1393">
        <v>19.237187375279998</v>
      </c>
      <c r="L15" s="1393">
        <v>207.22469942048818</v>
      </c>
      <c r="M15" s="1393">
        <v>33.853448151600006</v>
      </c>
      <c r="N15" s="1393">
        <v>123.471144850581</v>
      </c>
      <c r="O15" s="1393">
        <v>400.67160601997477</v>
      </c>
      <c r="P15" s="1393">
        <v>202.47774960779998</v>
      </c>
      <c r="Q15" s="1393">
        <v>285.66389305890095</v>
      </c>
      <c r="R15" s="1393">
        <v>232.830089255606</v>
      </c>
      <c r="S15" s="1393">
        <v>45.43746569850817</v>
      </c>
      <c r="T15" s="1393">
        <v>374.43152556000001</v>
      </c>
      <c r="U15" s="1393">
        <v>202.88246786856843</v>
      </c>
      <c r="V15" s="1393">
        <v>200.34599956962501</v>
      </c>
      <c r="W15" s="1393">
        <v>294.16527002955752</v>
      </c>
      <c r="X15" s="1393">
        <v>492.56608594722655</v>
      </c>
      <c r="Y15" s="1393">
        <v>376.169549006534</v>
      </c>
      <c r="Z15" s="1393">
        <v>241.22832269755412</v>
      </c>
      <c r="AA15" s="1393">
        <v>167.1387794884223</v>
      </c>
      <c r="AB15" s="1393">
        <v>64.019887833919995</v>
      </c>
      <c r="AC15" s="1393">
        <v>51.634549848749998</v>
      </c>
      <c r="AD15" s="1393">
        <v>306.23543724149999</v>
      </c>
      <c r="AE15" s="1393">
        <v>115.95121115916096</v>
      </c>
      <c r="AF15" s="1393">
        <v>184.969227928527</v>
      </c>
      <c r="AG15" s="1393">
        <v>65.348952954176966</v>
      </c>
      <c r="AH15" s="1393">
        <v>45.980455632839998</v>
      </c>
      <c r="AI15" s="1393">
        <v>84.570325023689989</v>
      </c>
      <c r="AJ15" s="1393">
        <v>69.045645014249999</v>
      </c>
      <c r="AK15" s="1393">
        <v>539.18056381734664</v>
      </c>
      <c r="AL15" s="1393">
        <v>216.92729293098699</v>
      </c>
      <c r="AM15" s="1393">
        <v>195.60379000140003</v>
      </c>
      <c r="AN15" s="1393">
        <v>27.546740803180001</v>
      </c>
    </row>
    <row r="16" spans="1:40" x14ac:dyDescent="0.35">
      <c r="B16" s="138">
        <v>2001</v>
      </c>
      <c r="C16" s="143">
        <v>81760.848030257839</v>
      </c>
      <c r="F16" s="1385">
        <v>36951</v>
      </c>
      <c r="G16" s="1393">
        <v>378.25628946932613</v>
      </c>
      <c r="H16" s="1393">
        <v>168.7522927718403</v>
      </c>
      <c r="I16" s="1393">
        <v>33.629046244462501</v>
      </c>
      <c r="J16" s="1393">
        <v>36.567200350417529</v>
      </c>
      <c r="K16" s="1393">
        <v>26.107611437880003</v>
      </c>
      <c r="L16" s="1393">
        <v>276.06526916286782</v>
      </c>
      <c r="M16" s="1393">
        <v>45.035344662279996</v>
      </c>
      <c r="N16" s="1393">
        <v>164.3234209088514</v>
      </c>
      <c r="O16" s="1393">
        <v>526.58635242080004</v>
      </c>
      <c r="P16" s="1393">
        <v>261.308493967</v>
      </c>
      <c r="Q16" s="1393">
        <v>368.10783614460649</v>
      </c>
      <c r="R16" s="1393">
        <v>295.7446665375</v>
      </c>
      <c r="S16" s="1393">
        <v>57.680171815472121</v>
      </c>
      <c r="T16" s="1393">
        <v>471.87296171919178</v>
      </c>
      <c r="U16" s="1393">
        <v>252.51566029068422</v>
      </c>
      <c r="V16" s="1393">
        <v>245.572931345645</v>
      </c>
      <c r="W16" s="1393">
        <v>355.82159535316805</v>
      </c>
      <c r="X16" s="1393">
        <v>624.5509990937885</v>
      </c>
      <c r="Y16" s="1393">
        <v>488.83520437598304</v>
      </c>
      <c r="Z16" s="1393">
        <v>301.75802035650815</v>
      </c>
      <c r="AA16" s="1393">
        <v>208.44630985006663</v>
      </c>
      <c r="AB16" s="1393">
        <v>79.545669015199991</v>
      </c>
      <c r="AC16" s="1393">
        <v>64.245884961008372</v>
      </c>
      <c r="AD16" s="1393">
        <v>385.90062319220158</v>
      </c>
      <c r="AE16" s="1393">
        <v>146.54115661175936</v>
      </c>
      <c r="AF16" s="1393">
        <v>238.00571080197298</v>
      </c>
      <c r="AG16" s="1393">
        <v>84.107662422896979</v>
      </c>
      <c r="AH16" s="1393">
        <v>59.6581861059</v>
      </c>
      <c r="AI16" s="1393">
        <v>110.22513454193999</v>
      </c>
      <c r="AJ16" s="1393">
        <v>90.368564798062522</v>
      </c>
      <c r="AK16" s="1393">
        <v>675.67414747513612</v>
      </c>
      <c r="AL16" s="1393">
        <v>266.68802484605197</v>
      </c>
      <c r="AM16" s="1393">
        <v>219.22022604734997</v>
      </c>
      <c r="AN16" s="1393">
        <v>34.061002148020002</v>
      </c>
    </row>
    <row r="17" spans="2:40" x14ac:dyDescent="0.35">
      <c r="B17" s="138">
        <v>2002</v>
      </c>
      <c r="C17" s="143">
        <v>81910.711573474255</v>
      </c>
      <c r="D17" s="310"/>
      <c r="F17" s="1385">
        <v>36982</v>
      </c>
      <c r="G17" s="1393">
        <v>338.98819199771731</v>
      </c>
      <c r="H17" s="1393">
        <v>152.96396650268059</v>
      </c>
      <c r="I17" s="1393">
        <v>30.534029614074999</v>
      </c>
      <c r="J17" s="1393">
        <v>33.121748027964962</v>
      </c>
      <c r="K17" s="1393">
        <v>23.686604863440003</v>
      </c>
      <c r="L17" s="1393">
        <v>252.81282804052881</v>
      </c>
      <c r="M17" s="1393">
        <v>41.521767088970002</v>
      </c>
      <c r="N17" s="1393">
        <v>152.18756275629721</v>
      </c>
      <c r="O17" s="1393">
        <v>494.7944061395832</v>
      </c>
      <c r="P17" s="1393">
        <v>246.51360815730001</v>
      </c>
      <c r="Q17" s="1393">
        <v>347.3228016831435</v>
      </c>
      <c r="R17" s="1393">
        <v>279.08986993375947</v>
      </c>
      <c r="S17" s="1393">
        <v>54.642738600308171</v>
      </c>
      <c r="T17" s="1393">
        <v>445.95980394026941</v>
      </c>
      <c r="U17" s="1393">
        <v>237.8878216094316</v>
      </c>
      <c r="V17" s="1393">
        <v>229.23694257398</v>
      </c>
      <c r="W17" s="1393">
        <v>326.90553949253103</v>
      </c>
      <c r="X17" s="1393">
        <v>577.09633537626894</v>
      </c>
      <c r="Y17" s="1393">
        <v>445.45260242845922</v>
      </c>
      <c r="Z17" s="1393">
        <v>278.8248011515235</v>
      </c>
      <c r="AA17" s="1393">
        <v>196.9377757559667</v>
      </c>
      <c r="AB17" s="1393">
        <v>76.383009885680011</v>
      </c>
      <c r="AC17" s="1393">
        <v>61.742416669941619</v>
      </c>
      <c r="AD17" s="1393">
        <v>368.96263555994761</v>
      </c>
      <c r="AE17" s="1393">
        <v>140.07567558664064</v>
      </c>
      <c r="AF17" s="1393">
        <v>225.88150303802701</v>
      </c>
      <c r="AG17" s="1393">
        <v>79.724515242059994</v>
      </c>
      <c r="AH17" s="1393">
        <v>56.392345023680001</v>
      </c>
      <c r="AI17" s="1393">
        <v>103.79634109795499</v>
      </c>
      <c r="AJ17" s="1393">
        <v>83.430154392218753</v>
      </c>
      <c r="AK17" s="1393">
        <v>589.16865395199761</v>
      </c>
      <c r="AL17" s="1393">
        <v>233.89577353546099</v>
      </c>
      <c r="AM17" s="1393">
        <v>187.58526371953829</v>
      </c>
      <c r="AN17" s="1393">
        <v>29.49091957664</v>
      </c>
    </row>
    <row r="18" spans="2:40" x14ac:dyDescent="0.35">
      <c r="B18" s="138">
        <v>2003</v>
      </c>
      <c r="C18" s="143">
        <v>82325.507375211746</v>
      </c>
      <c r="D18" s="310"/>
      <c r="F18" s="1385">
        <v>37012</v>
      </c>
      <c r="G18" s="1393">
        <v>373.39534366346726</v>
      </c>
      <c r="H18" s="1393">
        <v>164.39280415912091</v>
      </c>
      <c r="I18" s="1393">
        <v>32.588704519962505</v>
      </c>
      <c r="J18" s="1393">
        <v>35.559564418382479</v>
      </c>
      <c r="K18" s="1393">
        <v>25.289703811380001</v>
      </c>
      <c r="L18" s="1393">
        <v>266.37935659562038</v>
      </c>
      <c r="M18" s="1393">
        <v>43.342672254700005</v>
      </c>
      <c r="N18" s="1393">
        <v>157.89294634806089</v>
      </c>
      <c r="O18" s="1393">
        <v>503.97189291121686</v>
      </c>
      <c r="P18" s="1393">
        <v>254.62318210799998</v>
      </c>
      <c r="Q18" s="1393">
        <v>358.12369556839349</v>
      </c>
      <c r="R18" s="1393">
        <v>293.20366265184651</v>
      </c>
      <c r="S18" s="1393">
        <v>57.029290834108167</v>
      </c>
      <c r="T18" s="1393">
        <v>470.74373864335712</v>
      </c>
      <c r="U18" s="1393">
        <v>247.18283135337899</v>
      </c>
      <c r="V18" s="1393">
        <v>235.76530998037504</v>
      </c>
      <c r="W18" s="1393">
        <v>324.07612742461953</v>
      </c>
      <c r="X18" s="1393">
        <v>619.09293051881275</v>
      </c>
      <c r="Y18" s="1393">
        <v>472.14723957324827</v>
      </c>
      <c r="Z18" s="1393">
        <v>291.92958644679999</v>
      </c>
      <c r="AA18" s="1393">
        <v>209.0922527789667</v>
      </c>
      <c r="AB18" s="1393">
        <v>80.440174438999236</v>
      </c>
      <c r="AC18" s="1393">
        <v>64.684008810525</v>
      </c>
      <c r="AD18" s="1393">
        <v>382.29034836814918</v>
      </c>
      <c r="AE18" s="1393">
        <v>144.91768288355777</v>
      </c>
      <c r="AF18" s="1393">
        <v>230.6842819919838</v>
      </c>
      <c r="AG18" s="1393">
        <v>81.839467780199996</v>
      </c>
      <c r="AH18" s="1393">
        <v>57.621077312039994</v>
      </c>
      <c r="AI18" s="1393">
        <v>106.48255056516</v>
      </c>
      <c r="AJ18" s="1393">
        <v>87.762430157818756</v>
      </c>
      <c r="AK18" s="1393">
        <v>650.5007731633209</v>
      </c>
      <c r="AL18" s="1393">
        <v>254.44101044651299</v>
      </c>
      <c r="AM18" s="1393">
        <v>202.56879497266169</v>
      </c>
      <c r="AN18" s="1393">
        <v>32.571306724199999</v>
      </c>
    </row>
    <row r="19" spans="2:40" x14ac:dyDescent="0.35">
      <c r="B19" s="138">
        <v>2004</v>
      </c>
      <c r="C19" s="143">
        <v>81783.632858088386</v>
      </c>
      <c r="D19" s="310"/>
      <c r="F19" s="1385">
        <v>37043</v>
      </c>
      <c r="G19" s="1393">
        <v>349.34534828334785</v>
      </c>
      <c r="H19" s="1393">
        <v>153.1112897119597</v>
      </c>
      <c r="I19" s="1393">
        <v>29.155576829112498</v>
      </c>
      <c r="J19" s="1393">
        <v>32.276636222347442</v>
      </c>
      <c r="K19" s="1393">
        <v>22.279803745860001</v>
      </c>
      <c r="L19" s="1393">
        <v>232.52424928139661</v>
      </c>
      <c r="M19" s="1393">
        <v>37.443965379800005</v>
      </c>
      <c r="N19" s="1393">
        <v>134.4721972429866</v>
      </c>
      <c r="O19" s="1393">
        <v>425.82343370843358</v>
      </c>
      <c r="P19" s="1393">
        <v>217.24356884419998</v>
      </c>
      <c r="Q19" s="1393">
        <v>305.20836770840094</v>
      </c>
      <c r="R19" s="1393">
        <v>251.1686588275</v>
      </c>
      <c r="S19" s="1393">
        <v>48.908808203380296</v>
      </c>
      <c r="T19" s="1393">
        <v>407.32814331688769</v>
      </c>
      <c r="U19" s="1393">
        <v>214.94810394143161</v>
      </c>
      <c r="V19" s="1393">
        <v>206.31314728693499</v>
      </c>
      <c r="W19" s="1393">
        <v>287.20067676854848</v>
      </c>
      <c r="X19" s="1393">
        <v>533.13108412342604</v>
      </c>
      <c r="Y19" s="1393">
        <v>409.10392882652383</v>
      </c>
      <c r="Z19" s="1393">
        <v>253.98328868669179</v>
      </c>
      <c r="AA19" s="1393">
        <v>180.79055303091118</v>
      </c>
      <c r="AB19" s="1393">
        <v>69.834053290920764</v>
      </c>
      <c r="AC19" s="1393">
        <v>56.140837835549995</v>
      </c>
      <c r="AD19" s="1393">
        <v>328.70894855099999</v>
      </c>
      <c r="AE19" s="1393">
        <v>124.35346206364225</v>
      </c>
      <c r="AF19" s="1393">
        <v>195.83423962201621</v>
      </c>
      <c r="AG19" s="1393">
        <v>69.548237195883033</v>
      </c>
      <c r="AH19" s="1393">
        <v>48.825940932199998</v>
      </c>
      <c r="AI19" s="1393">
        <v>90.214383117704983</v>
      </c>
      <c r="AJ19" s="1393">
        <v>75.307137331718749</v>
      </c>
      <c r="AK19" s="1393">
        <v>612.66559070037476</v>
      </c>
      <c r="AL19" s="1393">
        <v>244.11118568296101</v>
      </c>
      <c r="AM19" s="1393">
        <v>217.90332440909998</v>
      </c>
      <c r="AN19" s="1393">
        <v>31.005864075440002</v>
      </c>
    </row>
    <row r="20" spans="2:40" x14ac:dyDescent="0.35">
      <c r="B20" s="138">
        <v>2005</v>
      </c>
      <c r="C20" s="143">
        <v>80875.143067326702</v>
      </c>
      <c r="D20" s="310"/>
      <c r="F20" s="1385">
        <v>37073</v>
      </c>
      <c r="G20" s="1393">
        <v>364.84933155078272</v>
      </c>
      <c r="H20" s="1393">
        <v>159.09081815015969</v>
      </c>
      <c r="I20" s="1393">
        <v>30.195918553612501</v>
      </c>
      <c r="J20" s="1393">
        <v>33.414282354347442</v>
      </c>
      <c r="K20" s="1393">
        <v>22.966846152120002</v>
      </c>
      <c r="L20" s="1393">
        <v>243.1269154732814</v>
      </c>
      <c r="M20" s="1393">
        <v>39.008405029230005</v>
      </c>
      <c r="N20" s="1393">
        <v>141.18641895050669</v>
      </c>
      <c r="O20" s="1393">
        <v>447.15356376318317</v>
      </c>
      <c r="P20" s="1393">
        <v>225.70194167450003</v>
      </c>
      <c r="Q20" s="1393">
        <v>317.3103064113713</v>
      </c>
      <c r="R20" s="1393">
        <v>260.04717088623102</v>
      </c>
      <c r="S20" s="1393">
        <v>50.582497284944239</v>
      </c>
      <c r="T20" s="1393">
        <v>418.02596402840817</v>
      </c>
      <c r="U20" s="1393">
        <v>220.81706685166321</v>
      </c>
      <c r="V20" s="1393">
        <v>212.78258073257999</v>
      </c>
      <c r="W20" s="1393">
        <v>297.77185544436298</v>
      </c>
      <c r="X20" s="1393">
        <v>549.08851176561336</v>
      </c>
      <c r="Y20" s="1393">
        <v>421.84814273372109</v>
      </c>
      <c r="Z20" s="1393">
        <v>261.99874062504591</v>
      </c>
      <c r="AA20" s="1393">
        <v>185.22369595043338</v>
      </c>
      <c r="AB20" s="1393">
        <v>71.239711516759229</v>
      </c>
      <c r="AC20" s="1393">
        <v>57.173528832524994</v>
      </c>
      <c r="AD20" s="1393">
        <v>337.64420003549998</v>
      </c>
      <c r="AE20" s="1393">
        <v>127.91378826971713</v>
      </c>
      <c r="AF20" s="1393">
        <v>203.50706299648922</v>
      </c>
      <c r="AG20" s="1393">
        <v>72.245537317676963</v>
      </c>
      <c r="AH20" s="1393">
        <v>51.024725027160002</v>
      </c>
      <c r="AI20" s="1393">
        <v>94.319152640625006</v>
      </c>
      <c r="AJ20" s="1393">
        <v>79.064032722200011</v>
      </c>
      <c r="AK20" s="1393">
        <v>645.44212028632091</v>
      </c>
      <c r="AL20" s="1393">
        <v>256.32959692848698</v>
      </c>
      <c r="AM20" s="1393">
        <v>228.81903429511169</v>
      </c>
      <c r="AN20" s="1393">
        <v>32.647053949140002</v>
      </c>
    </row>
    <row r="21" spans="2:40" x14ac:dyDescent="0.35">
      <c r="B21" s="138">
        <v>2006</v>
      </c>
      <c r="C21" s="143">
        <v>82086.180397214383</v>
      </c>
      <c r="D21" s="310"/>
      <c r="F21" s="1385">
        <v>37104</v>
      </c>
      <c r="G21" s="1393">
        <v>372.69657666753272</v>
      </c>
      <c r="H21" s="1393">
        <v>162.3308978011209</v>
      </c>
      <c r="I21" s="1393">
        <v>30.872140674537501</v>
      </c>
      <c r="J21" s="1393">
        <v>34.259394159964963</v>
      </c>
      <c r="K21" s="1393">
        <v>23.523023338140003</v>
      </c>
      <c r="L21" s="1393">
        <v>247.12963572414921</v>
      </c>
      <c r="M21" s="1393">
        <v>39.649568819980004</v>
      </c>
      <c r="N21" s="1393">
        <v>143.14074570628378</v>
      </c>
      <c r="O21" s="1393">
        <v>451.35075016639161</v>
      </c>
      <c r="P21" s="1393">
        <v>228.57953243120002</v>
      </c>
      <c r="Q21" s="1393">
        <v>321.39469015049258</v>
      </c>
      <c r="R21" s="1393">
        <v>264.79245835314401</v>
      </c>
      <c r="S21" s="1393">
        <v>51.481341043399993</v>
      </c>
      <c r="T21" s="1393">
        <v>427.83263770909588</v>
      </c>
      <c r="U21" s="1393">
        <v>225.4646536512</v>
      </c>
      <c r="V21" s="1393">
        <v>217.00696703913999</v>
      </c>
      <c r="W21" s="1393">
        <v>304.14595416493796</v>
      </c>
      <c r="X21" s="1393">
        <v>548.07411344516015</v>
      </c>
      <c r="Y21" s="1393">
        <v>427.9993070325034</v>
      </c>
      <c r="Z21" s="1393">
        <v>264.98853789813876</v>
      </c>
      <c r="AA21" s="1393">
        <v>187.07320220409991</v>
      </c>
      <c r="AB21" s="1393">
        <v>72.421683487800749</v>
      </c>
      <c r="AC21" s="1393">
        <v>58.081057680666625</v>
      </c>
      <c r="AD21" s="1393">
        <v>341.70567798299999</v>
      </c>
      <c r="AE21" s="1393">
        <v>129.45177253932351</v>
      </c>
      <c r="AF21" s="1393">
        <v>205.41067572150541</v>
      </c>
      <c r="AG21" s="1393">
        <v>72.919885336739995</v>
      </c>
      <c r="AH21" s="1393">
        <v>51.412745749799996</v>
      </c>
      <c r="AI21" s="1393">
        <v>95.224616505974993</v>
      </c>
      <c r="AJ21" s="1393">
        <v>79.910180332668759</v>
      </c>
      <c r="AK21" s="1393">
        <v>658.16362054140052</v>
      </c>
      <c r="AL21" s="1393">
        <v>261.02245997940901</v>
      </c>
      <c r="AM21" s="1393">
        <v>233.29649986516171</v>
      </c>
      <c r="AN21" s="1393">
        <v>33.354028048580005</v>
      </c>
    </row>
    <row r="22" spans="2:40" x14ac:dyDescent="0.35">
      <c r="B22" s="138">
        <v>2007</v>
      </c>
      <c r="C22" s="143">
        <v>81697.339145229882</v>
      </c>
      <c r="D22" s="310"/>
      <c r="F22" s="1385">
        <v>37135</v>
      </c>
      <c r="G22" s="1393">
        <v>353.09415836589119</v>
      </c>
      <c r="H22" s="1393">
        <v>154.11275763004031</v>
      </c>
      <c r="I22" s="1393">
        <v>29.103559742887501</v>
      </c>
      <c r="J22" s="1393">
        <v>32.244145048817522</v>
      </c>
      <c r="K22" s="1393">
        <v>22.247087440800001</v>
      </c>
      <c r="L22" s="1393">
        <v>233.8686917106034</v>
      </c>
      <c r="M22" s="1393">
        <v>37.649137792840001</v>
      </c>
      <c r="N22" s="1393">
        <v>135.3233472697905</v>
      </c>
      <c r="O22" s="1393">
        <v>422.84771339999998</v>
      </c>
      <c r="P22" s="1393">
        <v>217.06916940440001</v>
      </c>
      <c r="Q22" s="1393">
        <v>305.48075596562126</v>
      </c>
      <c r="R22" s="1393">
        <v>255.54670856935599</v>
      </c>
      <c r="S22" s="1393">
        <v>49.373742672127875</v>
      </c>
      <c r="T22" s="1393">
        <v>412.88501918246942</v>
      </c>
      <c r="U22" s="1393">
        <v>217.59960759360001</v>
      </c>
      <c r="V22" s="1393">
        <v>210.36022656301</v>
      </c>
      <c r="W22" s="1393">
        <v>292.67282209791148</v>
      </c>
      <c r="X22" s="1393">
        <v>540.43836887378848</v>
      </c>
      <c r="Y22" s="1393">
        <v>418.16912039497959</v>
      </c>
      <c r="Z22" s="1393">
        <v>258.7860679311388</v>
      </c>
      <c r="AA22" s="1393">
        <v>181.96481056107768</v>
      </c>
      <c r="AB22" s="1393">
        <v>69.482662693999998</v>
      </c>
      <c r="AC22" s="1393">
        <v>55.421070986858368</v>
      </c>
      <c r="AD22" s="1393">
        <v>325.15889190664916</v>
      </c>
      <c r="AE22" s="1393">
        <v>122.98637411271552</v>
      </c>
      <c r="AF22" s="1393">
        <v>193.43272128747839</v>
      </c>
      <c r="AG22" s="1393">
        <v>68.904555988623031</v>
      </c>
      <c r="AH22" s="1393">
        <v>48.437920209560005</v>
      </c>
      <c r="AI22" s="1393">
        <v>89.671104798495008</v>
      </c>
      <c r="AJ22" s="1393">
        <v>75.679442280325006</v>
      </c>
      <c r="AK22" s="1393">
        <v>607.45720169821561</v>
      </c>
      <c r="AL22" s="1393">
        <v>236.84306587447401</v>
      </c>
      <c r="AM22" s="1393">
        <v>196.1012276468883</v>
      </c>
      <c r="AN22" s="1393">
        <v>31.258354825240001</v>
      </c>
    </row>
    <row r="23" spans="2:40" x14ac:dyDescent="0.35">
      <c r="B23" s="138">
        <v>2008</v>
      </c>
      <c r="C23" s="143">
        <v>81916.185388933882</v>
      </c>
      <c r="D23" s="310"/>
      <c r="F23" s="1385">
        <v>37165</v>
      </c>
      <c r="G23" s="1393">
        <v>344.16689086738052</v>
      </c>
      <c r="H23" s="1393">
        <v>150.87267797907907</v>
      </c>
      <c r="I23" s="1393">
        <v>28.063218018387502</v>
      </c>
      <c r="J23" s="1393">
        <v>31.204017943252559</v>
      </c>
      <c r="K23" s="1393">
        <v>21.298314594060002</v>
      </c>
      <c r="L23" s="1393">
        <v>226.35215408694239</v>
      </c>
      <c r="M23" s="1393">
        <v>36.392456762969999</v>
      </c>
      <c r="N23" s="1393">
        <v>131.06787137592571</v>
      </c>
      <c r="O23" s="1393">
        <v>410.60091602603359</v>
      </c>
      <c r="P23" s="1393">
        <v>209.25026118669999</v>
      </c>
      <c r="Q23" s="1393">
        <v>294.71010458324997</v>
      </c>
      <c r="R23" s="1393">
        <v>245.84165445997149</v>
      </c>
      <c r="S23" s="1393">
        <v>47.452090813472125</v>
      </c>
      <c r="T23" s="1393">
        <v>396.63001057909588</v>
      </c>
      <c r="U23" s="1393">
        <v>209.34720801766321</v>
      </c>
      <c r="V23" s="1393">
        <v>202.47284202172</v>
      </c>
      <c r="W23" s="1393">
        <v>283.59384572373449</v>
      </c>
      <c r="X23" s="1393">
        <v>508.25519429901209</v>
      </c>
      <c r="Y23" s="1393">
        <v>396.62477900027551</v>
      </c>
      <c r="Z23" s="1393">
        <v>246.47664603463062</v>
      </c>
      <c r="AA23" s="1393">
        <v>173.27462958912213</v>
      </c>
      <c r="AB23" s="1393">
        <v>66.703356186239986</v>
      </c>
      <c r="AC23" s="1393">
        <v>53.167926993458366</v>
      </c>
      <c r="AD23" s="1393">
        <v>312.40281858129839</v>
      </c>
      <c r="AE23" s="1393">
        <v>118.31526313447809</v>
      </c>
      <c r="AF23" s="1393">
        <v>186.9898433174784</v>
      </c>
      <c r="AG23" s="1393">
        <v>66.544360910516971</v>
      </c>
      <c r="AH23" s="1393">
        <v>46.918172379219996</v>
      </c>
      <c r="AI23" s="1393">
        <v>86.864166815910011</v>
      </c>
      <c r="AJ23" s="1393">
        <v>73.073307640081254</v>
      </c>
      <c r="AK23" s="1393">
        <v>587.07335993034417</v>
      </c>
      <c r="AL23" s="1393">
        <v>230.06139426348699</v>
      </c>
      <c r="AM23" s="1393">
        <v>190.57024076623827</v>
      </c>
      <c r="AN23" s="1393">
        <v>30.248391826040002</v>
      </c>
    </row>
    <row r="24" spans="2:40" x14ac:dyDescent="0.35">
      <c r="B24" s="138">
        <v>2009</v>
      </c>
      <c r="C24" s="143">
        <v>82566.216506865327</v>
      </c>
      <c r="D24" s="310"/>
      <c r="F24" s="1385">
        <v>37196</v>
      </c>
      <c r="G24" s="1393">
        <v>277.03624415739125</v>
      </c>
      <c r="H24" s="1393">
        <v>123.5376761051194</v>
      </c>
      <c r="I24" s="1393">
        <v>23.095586283900001</v>
      </c>
      <c r="J24" s="1393">
        <v>25.613283556764962</v>
      </c>
      <c r="K24" s="1393">
        <v>17.63408842734</v>
      </c>
      <c r="L24" s="1393">
        <v>186.7221952880746</v>
      </c>
      <c r="M24" s="1393">
        <v>30.211637820139998</v>
      </c>
      <c r="N24" s="1393">
        <v>108.9395247065676</v>
      </c>
      <c r="O24" s="1393">
        <v>343.79097730883365</v>
      </c>
      <c r="P24" s="1393">
        <v>172.33571309570002</v>
      </c>
      <c r="Q24" s="1393">
        <v>241.73429171750001</v>
      </c>
      <c r="R24" s="1393">
        <v>198.44895740125</v>
      </c>
      <c r="S24" s="1393">
        <v>38.215826826236061</v>
      </c>
      <c r="T24" s="1393">
        <v>308.54936255890414</v>
      </c>
      <c r="U24" s="1393">
        <v>165.1063239436632</v>
      </c>
      <c r="V24" s="1393">
        <v>158.81153300871</v>
      </c>
      <c r="W24" s="1393">
        <v>226.78797617797349</v>
      </c>
      <c r="X24" s="1393">
        <v>395.26964206654378</v>
      </c>
      <c r="Y24" s="1393">
        <v>312.80279297622104</v>
      </c>
      <c r="Z24" s="1393">
        <v>193.2307156069235</v>
      </c>
      <c r="AA24" s="1393">
        <v>135.54888855641121</v>
      </c>
      <c r="AB24" s="1393">
        <v>53.22213829403924</v>
      </c>
      <c r="AC24" s="1393">
        <v>42.872335725216629</v>
      </c>
      <c r="AD24" s="1393">
        <v>254.82015899635081</v>
      </c>
      <c r="AE24" s="1393">
        <v>96.583264570003209</v>
      </c>
      <c r="AF24" s="1393">
        <v>154.68770146952701</v>
      </c>
      <c r="AG24" s="1393">
        <v>54.896811533459996</v>
      </c>
      <c r="AH24" s="1393">
        <v>38.834407324219995</v>
      </c>
      <c r="AI24" s="1393">
        <v>71.924013037634992</v>
      </c>
      <c r="AJ24" s="1393">
        <v>59.433408159325005</v>
      </c>
      <c r="AK24" s="1393">
        <v>460.27771970305145</v>
      </c>
      <c r="AL24" s="1393">
        <v>182.04603848105199</v>
      </c>
      <c r="AM24" s="1393">
        <v>152.70211960426172</v>
      </c>
      <c r="AN24" s="1393">
        <v>23.683632331240002</v>
      </c>
    </row>
    <row r="25" spans="2:40" x14ac:dyDescent="0.35">
      <c r="B25" s="138">
        <v>2010</v>
      </c>
      <c r="C25" s="143">
        <v>81543.832922760092</v>
      </c>
      <c r="D25" s="310"/>
      <c r="F25" s="1385">
        <v>37226</v>
      </c>
      <c r="G25" s="1393">
        <v>300.54634907347827</v>
      </c>
      <c r="H25" s="1393">
        <v>134.05339853091942</v>
      </c>
      <c r="I25" s="1393">
        <v>25.384338077799999</v>
      </c>
      <c r="J25" s="1393">
        <v>28.051099947182482</v>
      </c>
      <c r="K25" s="1393">
        <v>19.400768900580001</v>
      </c>
      <c r="L25" s="1393">
        <v>204.68852586185079</v>
      </c>
      <c r="M25" s="1393">
        <v>32.930172292920005</v>
      </c>
      <c r="N25" s="1393">
        <v>118.90047560558099</v>
      </c>
      <c r="O25" s="1393">
        <v>375.39489730682521</v>
      </c>
      <c r="P25" s="1393">
        <v>186.60740058600001</v>
      </c>
      <c r="Q25" s="1393">
        <v>262.39815043613612</v>
      </c>
      <c r="R25" s="1393">
        <v>213.20550186127849</v>
      </c>
      <c r="S25" s="1393">
        <v>41.501222818491811</v>
      </c>
      <c r="T25" s="1393">
        <v>342.7237278967653</v>
      </c>
      <c r="U25" s="1393">
        <v>181.96849112577902</v>
      </c>
      <c r="V25" s="1393">
        <v>175.88604849994502</v>
      </c>
      <c r="W25" s="1393">
        <v>251.94171719841597</v>
      </c>
      <c r="X25" s="1393">
        <v>429.1535740243686</v>
      </c>
      <c r="Y25" s="1393">
        <v>342.73490267427212</v>
      </c>
      <c r="Z25" s="1393">
        <v>211.9654828912459</v>
      </c>
      <c r="AA25" s="1393">
        <v>147.58587230152222</v>
      </c>
      <c r="AB25" s="1393">
        <v>57.343178977959241</v>
      </c>
      <c r="AC25" s="1393">
        <v>46.095570864974995</v>
      </c>
      <c r="AD25" s="1393">
        <v>274.31525314435078</v>
      </c>
      <c r="AE25" s="1393">
        <v>104.24501982587968</v>
      </c>
      <c r="AF25" s="1393">
        <v>168.159115017</v>
      </c>
      <c r="AG25" s="1393">
        <v>59.555822088836969</v>
      </c>
      <c r="AH25" s="1393">
        <v>42.22958864732</v>
      </c>
      <c r="AI25" s="1393">
        <v>78.322624352774994</v>
      </c>
      <c r="AJ25" s="1393">
        <v>64.713369248650011</v>
      </c>
      <c r="AK25" s="1393">
        <v>500.38777836478437</v>
      </c>
      <c r="AL25" s="1393">
        <v>198.47086458000001</v>
      </c>
      <c r="AM25" s="1393">
        <v>165.37352275438832</v>
      </c>
      <c r="AN25" s="1393">
        <v>25.855052779520005</v>
      </c>
    </row>
    <row r="26" spans="2:40" x14ac:dyDescent="0.35">
      <c r="B26" s="138">
        <v>2011</v>
      </c>
      <c r="C26" s="143">
        <v>81342.581226935115</v>
      </c>
      <c r="D26" s="310"/>
      <c r="F26" s="1385">
        <v>37257</v>
      </c>
      <c r="G26" s="1393">
        <v>309.5689907818695</v>
      </c>
      <c r="H26" s="1393">
        <v>138.76629789340001</v>
      </c>
      <c r="I26" s="1393">
        <v>26.216611457400003</v>
      </c>
      <c r="J26" s="1393">
        <v>28.961216852782481</v>
      </c>
      <c r="K26" s="1393">
        <v>19.989662391660005</v>
      </c>
      <c r="L26" s="1393">
        <v>215.2301399222238</v>
      </c>
      <c r="M26" s="1393">
        <v>34.956249871690005</v>
      </c>
      <c r="N26" s="1393">
        <v>127.25373930435809</v>
      </c>
      <c r="O26" s="1393">
        <v>405.83993267162521</v>
      </c>
      <c r="P26" s="1393">
        <v>201.98361786169997</v>
      </c>
      <c r="Q26" s="1393">
        <v>284.90762475562127</v>
      </c>
      <c r="R26" s="1393">
        <v>230.4114979449715</v>
      </c>
      <c r="S26" s="1393">
        <v>44.786584717144237</v>
      </c>
      <c r="T26" s="1393">
        <v>365.84331446873881</v>
      </c>
      <c r="U26" s="1393">
        <v>196.44738549731579</v>
      </c>
      <c r="V26" s="1393">
        <v>190.15429716301</v>
      </c>
      <c r="W26" s="1393">
        <v>276.03826666227445</v>
      </c>
      <c r="X26" s="1393">
        <v>462.94750546785804</v>
      </c>
      <c r="Y26" s="1393">
        <v>365.25025096804762</v>
      </c>
      <c r="Z26" s="1393">
        <v>228.63255343756938</v>
      </c>
      <c r="AA26" s="1393">
        <v>159.21189967351111</v>
      </c>
      <c r="AB26" s="1393">
        <v>62.071162700280752</v>
      </c>
      <c r="AC26" s="1393">
        <v>50.038572853424995</v>
      </c>
      <c r="AD26" s="1393">
        <v>299.34587096959677</v>
      </c>
      <c r="AE26" s="1393">
        <v>113.53024880995777</v>
      </c>
      <c r="AF26" s="1393">
        <v>183.53414128948924</v>
      </c>
      <c r="AG26" s="1393">
        <v>64.88918066327696</v>
      </c>
      <c r="AH26" s="1393">
        <v>45.915785512399999</v>
      </c>
      <c r="AI26" s="1393">
        <v>84.781599925604993</v>
      </c>
      <c r="AJ26" s="1393">
        <v>69.079490918668768</v>
      </c>
      <c r="AK26" s="1393">
        <v>514.90510039119908</v>
      </c>
      <c r="AL26" s="1393">
        <v>205.052314112896</v>
      </c>
      <c r="AM26" s="1393">
        <v>170.31927854700001</v>
      </c>
      <c r="AN26" s="1393">
        <v>26.360034279120004</v>
      </c>
    </row>
    <row r="27" spans="2:40" x14ac:dyDescent="0.35">
      <c r="B27" s="138">
        <v>2012</v>
      </c>
      <c r="C27" s="143">
        <v>83751.90176910469</v>
      </c>
      <c r="D27" s="310"/>
      <c r="F27" s="1385">
        <v>37288</v>
      </c>
      <c r="G27" s="1393">
        <v>315.6053331793695</v>
      </c>
      <c r="H27" s="1393">
        <v>140.38633771888061</v>
      </c>
      <c r="I27" s="1393">
        <v>26.320645629850002</v>
      </c>
      <c r="J27" s="1393">
        <v>29.15625490565256</v>
      </c>
      <c r="K27" s="1393">
        <v>19.924229781539999</v>
      </c>
      <c r="L27" s="1393">
        <v>214.34399333433899</v>
      </c>
      <c r="M27" s="1393">
        <v>34.751077458650002</v>
      </c>
      <c r="N27" s="1393">
        <v>126.2765302197771</v>
      </c>
      <c r="O27" s="1393">
        <v>405.9025141332084</v>
      </c>
      <c r="P27" s="1393">
        <v>204.89027519169997</v>
      </c>
      <c r="Q27" s="1393">
        <v>288.65913523176476</v>
      </c>
      <c r="R27" s="1393">
        <v>235.24868056624052</v>
      </c>
      <c r="S27" s="1393">
        <v>45.840383902780296</v>
      </c>
      <c r="T27" s="1393">
        <v>376.86845073885303</v>
      </c>
      <c r="U27" s="1393">
        <v>203.12071322206322</v>
      </c>
      <c r="V27" s="1393">
        <v>198.83931076736499</v>
      </c>
      <c r="W27" s="1393">
        <v>290.06103821753101</v>
      </c>
      <c r="X27" s="1393">
        <v>494.4153021226133</v>
      </c>
      <c r="Y27" s="1393">
        <v>382.58577738626531</v>
      </c>
      <c r="Z27" s="1393">
        <v>241.06933271739999</v>
      </c>
      <c r="AA27" s="1393">
        <v>167.60848250048889</v>
      </c>
      <c r="AB27" s="1393">
        <v>64.531040635959229</v>
      </c>
      <c r="AC27" s="1393">
        <v>52.010073847649991</v>
      </c>
      <c r="AD27" s="1393">
        <v>308.61210583029839</v>
      </c>
      <c r="AE27" s="1393">
        <v>116.83418923875774</v>
      </c>
      <c r="AF27" s="1393">
        <v>186.43343637598923</v>
      </c>
      <c r="AG27" s="1393">
        <v>65.900679703256969</v>
      </c>
      <c r="AH27" s="1393">
        <v>46.303806235039993</v>
      </c>
      <c r="AI27" s="1393">
        <v>85.264513987125</v>
      </c>
      <c r="AJ27" s="1393">
        <v>70.162559860068754</v>
      </c>
      <c r="AK27" s="1393">
        <v>556.36177244878945</v>
      </c>
      <c r="AL27" s="1393">
        <v>223.10810372842201</v>
      </c>
      <c r="AM27" s="1393">
        <v>202.33456206793829</v>
      </c>
      <c r="AN27" s="1393">
        <v>28.910190852100001</v>
      </c>
    </row>
    <row r="28" spans="2:40" x14ac:dyDescent="0.35">
      <c r="B28" s="138">
        <v>2013</v>
      </c>
      <c r="C28" s="143">
        <v>84630.036308899842</v>
      </c>
      <c r="D28" s="310"/>
      <c r="F28" s="1385">
        <v>37316</v>
      </c>
      <c r="G28" s="1393">
        <v>358.65411262138048</v>
      </c>
      <c r="H28" s="1393">
        <v>162.47822101040001</v>
      </c>
      <c r="I28" s="1393">
        <v>31.808448226587501</v>
      </c>
      <c r="J28" s="1393">
        <v>34.681961439235039</v>
      </c>
      <c r="K28" s="1393">
        <v>24.602661405120003</v>
      </c>
      <c r="L28" s="1393">
        <v>261.18490521532198</v>
      </c>
      <c r="M28" s="1393">
        <v>42.881034325359998</v>
      </c>
      <c r="N28" s="1393">
        <v>155.93861959228377</v>
      </c>
      <c r="O28" s="1393">
        <v>502.28050205761679</v>
      </c>
      <c r="P28" s="1393">
        <v>251.51305876489999</v>
      </c>
      <c r="Q28" s="1393">
        <v>355.0377258868935</v>
      </c>
      <c r="R28" s="1393">
        <v>286.74374190374999</v>
      </c>
      <c r="S28" s="1393">
        <v>55.913509477600002</v>
      </c>
      <c r="T28" s="1393">
        <v>458.70826130677352</v>
      </c>
      <c r="U28" s="1393">
        <v>246.91476436691579</v>
      </c>
      <c r="V28" s="1393">
        <v>241.55531904994498</v>
      </c>
      <c r="W28" s="1393">
        <v>352.74336008664602</v>
      </c>
      <c r="X28" s="1393">
        <v>602.59844373267083</v>
      </c>
      <c r="Y28" s="1393">
        <v>469.35131680546601</v>
      </c>
      <c r="Z28" s="1393">
        <v>293.7744077639847</v>
      </c>
      <c r="AA28" s="1393">
        <v>202.63336368894448</v>
      </c>
      <c r="AB28" s="1393">
        <v>77.437229595519995</v>
      </c>
      <c r="AC28" s="1393">
        <v>62.399583668016625</v>
      </c>
      <c r="AD28" s="1393">
        <v>374.01706363605234</v>
      </c>
      <c r="AE28" s="1393">
        <v>141.75614228723904</v>
      </c>
      <c r="AF28" s="1393">
        <v>228.89792964602159</v>
      </c>
      <c r="AG28" s="1393">
        <v>80.736014282039989</v>
      </c>
      <c r="AH28" s="1393">
        <v>57.071381288299996</v>
      </c>
      <c r="AI28" s="1393">
        <v>105.03380838059999</v>
      </c>
      <c r="AJ28" s="1393">
        <v>85.122449613156249</v>
      </c>
      <c r="AK28" s="1393">
        <v>622.15461176705139</v>
      </c>
      <c r="AL28" s="1393">
        <v>247.6021325275</v>
      </c>
      <c r="AM28" s="1393">
        <v>204.52939813168828</v>
      </c>
      <c r="AN28" s="1393">
        <v>31.611841874960003</v>
      </c>
    </row>
    <row r="29" spans="2:40" x14ac:dyDescent="0.35">
      <c r="B29" s="138">
        <v>2014</v>
      </c>
      <c r="C29" s="143">
        <v>84565.321977959014</v>
      </c>
      <c r="D29" s="310"/>
      <c r="F29" s="1385">
        <v>37347</v>
      </c>
      <c r="G29" s="1393">
        <v>364.11845121329344</v>
      </c>
      <c r="H29" s="1393">
        <v>163.77423225172092</v>
      </c>
      <c r="I29" s="1393">
        <v>32.042525114600004</v>
      </c>
      <c r="J29" s="1393">
        <v>35.006986939147438</v>
      </c>
      <c r="K29" s="1393">
        <v>24.766242930420002</v>
      </c>
      <c r="L29" s="1393">
        <v>263.93484220524738</v>
      </c>
      <c r="M29" s="1393">
        <v>43.265732599810001</v>
      </c>
      <c r="N29" s="1393">
        <v>157.98755920143239</v>
      </c>
      <c r="O29" s="1393">
        <v>507.2292297967748</v>
      </c>
      <c r="P29" s="1393">
        <v>252.7629214168</v>
      </c>
      <c r="Q29" s="1393">
        <v>356.61095323052223</v>
      </c>
      <c r="R29" s="1393">
        <v>287.84596941747151</v>
      </c>
      <c r="S29" s="1393">
        <v>56.130481169255759</v>
      </c>
      <c r="T29" s="1393">
        <v>461.97704852491228</v>
      </c>
      <c r="U29" s="1393">
        <v>245.9912768756526</v>
      </c>
      <c r="V29" s="1393">
        <v>239.66471758908503</v>
      </c>
      <c r="W29" s="1393">
        <v>343.41556051385851</v>
      </c>
      <c r="X29" s="1393">
        <v>616.28903599042894</v>
      </c>
      <c r="Y29" s="1393">
        <v>475.2669431487721</v>
      </c>
      <c r="Z29" s="1393">
        <v>295.39656040935415</v>
      </c>
      <c r="AA29" s="1393">
        <v>205.15811866611102</v>
      </c>
      <c r="AB29" s="1393">
        <v>78.044220552999235</v>
      </c>
      <c r="AC29" s="1393">
        <v>62.868988666641627</v>
      </c>
      <c r="AD29" s="1393">
        <v>375.3407805287016</v>
      </c>
      <c r="AE29" s="1393">
        <v>142.49663793584384</v>
      </c>
      <c r="AF29" s="1393">
        <v>229.77648048601077</v>
      </c>
      <c r="AG29" s="1393">
        <v>81.287741031119992</v>
      </c>
      <c r="AH29" s="1393">
        <v>57.524072131379995</v>
      </c>
      <c r="AI29" s="1393">
        <v>106.15054714786498</v>
      </c>
      <c r="AJ29" s="1393">
        <v>85.799367701531253</v>
      </c>
      <c r="AK29" s="1393">
        <v>616.2278940563582</v>
      </c>
      <c r="AL29" s="1393">
        <v>244.425820377104</v>
      </c>
      <c r="AM29" s="1393">
        <v>197.91574251751172</v>
      </c>
      <c r="AN29" s="1393">
        <v>30.778622400620002</v>
      </c>
    </row>
    <row r="30" spans="2:40" x14ac:dyDescent="0.35">
      <c r="B30" s="138">
        <v>2015</v>
      </c>
      <c r="C30" s="143">
        <v>84066.144131296591</v>
      </c>
      <c r="D30" s="310"/>
      <c r="F30" s="1385">
        <v>37377</v>
      </c>
      <c r="G30" s="1393">
        <v>352.90365139982612</v>
      </c>
      <c r="H30" s="1393">
        <v>155.7622827164403</v>
      </c>
      <c r="I30" s="1393">
        <v>30.27394418295</v>
      </c>
      <c r="J30" s="1393">
        <v>33.284272154382478</v>
      </c>
      <c r="K30" s="1393">
        <v>23.228576592600003</v>
      </c>
      <c r="L30" s="1393">
        <v>244.80738753879322</v>
      </c>
      <c r="M30" s="1393">
        <v>39.700861923240005</v>
      </c>
      <c r="N30" s="1393">
        <v>144.21247623085142</v>
      </c>
      <c r="O30" s="1393">
        <v>461.81228449438322</v>
      </c>
      <c r="P30" s="1393">
        <v>232.79418555970003</v>
      </c>
      <c r="Q30" s="1393">
        <v>327.17327124475747</v>
      </c>
      <c r="R30" s="1393">
        <v>266.47640276748098</v>
      </c>
      <c r="S30" s="1393">
        <v>51.915250333108169</v>
      </c>
      <c r="T30" s="1393">
        <v>426.1982441000265</v>
      </c>
      <c r="U30" s="1393">
        <v>226.17971742193677</v>
      </c>
      <c r="V30" s="1393">
        <v>217.74549375870998</v>
      </c>
      <c r="W30" s="1393">
        <v>308.00136277835401</v>
      </c>
      <c r="X30" s="1393">
        <v>565.01607942407247</v>
      </c>
      <c r="Y30" s="1393">
        <v>437.09368920227888</v>
      </c>
      <c r="Z30" s="1393">
        <v>269.50517652810822</v>
      </c>
      <c r="AA30" s="1393">
        <v>189.86238458138897</v>
      </c>
      <c r="AB30" s="1393">
        <v>73.220350756160002</v>
      </c>
      <c r="AC30" s="1393">
        <v>59.019867677916629</v>
      </c>
      <c r="AD30" s="1393">
        <v>349.40753984440317</v>
      </c>
      <c r="AE30" s="1393">
        <v>132.38550644307648</v>
      </c>
      <c r="AF30" s="1393">
        <v>211.20926589450539</v>
      </c>
      <c r="AG30" s="1393">
        <v>74.820262146716985</v>
      </c>
      <c r="AH30" s="1393">
        <v>52.738483218820001</v>
      </c>
      <c r="AI30" s="1393">
        <v>97.397729782814991</v>
      </c>
      <c r="AJ30" s="1393">
        <v>80.553252516624994</v>
      </c>
      <c r="AK30" s="1393">
        <v>630.77506213474703</v>
      </c>
      <c r="AL30" s="1393">
        <v>253.09607847006501</v>
      </c>
      <c r="AM30" s="1393">
        <v>223.08313751954998</v>
      </c>
      <c r="AN30" s="1393">
        <v>31.056362225400001</v>
      </c>
    </row>
    <row r="31" spans="2:40" x14ac:dyDescent="0.35">
      <c r="B31" s="138">
        <v>2016</v>
      </c>
      <c r="C31" s="143">
        <v>83963.74882405407</v>
      </c>
      <c r="D31" s="310"/>
      <c r="F31" s="1385">
        <v>37408</v>
      </c>
      <c r="G31" s="1393">
        <v>344.19852130154345</v>
      </c>
      <c r="H31" s="1393">
        <v>151.01989809304033</v>
      </c>
      <c r="I31" s="1393">
        <v>28.661414509975003</v>
      </c>
      <c r="J31" s="1393">
        <v>31.724081496035037</v>
      </c>
      <c r="K31" s="1393">
        <v>22.01807330538</v>
      </c>
      <c r="L31" s="1393">
        <v>229.80491932822378</v>
      </c>
      <c r="M31" s="1393">
        <v>37.007974002090002</v>
      </c>
      <c r="N31" s="1393">
        <v>132.95921430950668</v>
      </c>
      <c r="O31" s="1393">
        <v>417.1471624264168</v>
      </c>
      <c r="P31" s="1393">
        <v>215.12170899330002</v>
      </c>
      <c r="Q31" s="1393">
        <v>302.57624130139351</v>
      </c>
      <c r="R31" s="1393">
        <v>253.31173612124999</v>
      </c>
      <c r="S31" s="1393">
        <v>49.094788809599997</v>
      </c>
      <c r="T31" s="1393">
        <v>412.88501918246942</v>
      </c>
      <c r="U31" s="1393">
        <v>216.85488604502098</v>
      </c>
      <c r="V31" s="1393">
        <v>208.08554406080501</v>
      </c>
      <c r="W31" s="1393">
        <v>286.0501458087345</v>
      </c>
      <c r="X31" s="1393">
        <v>530.80452877154084</v>
      </c>
      <c r="Y31" s="1393">
        <v>408.16211252877207</v>
      </c>
      <c r="Z31" s="1393">
        <v>254.2694293011694</v>
      </c>
      <c r="AA31" s="1393">
        <v>181.37761427112213</v>
      </c>
      <c r="AB31" s="1393">
        <v>69.961853471200001</v>
      </c>
      <c r="AC31" s="1393">
        <v>55.859194836375003</v>
      </c>
      <c r="AD31" s="1393">
        <v>325.67031320979839</v>
      </c>
      <c r="AE31" s="1393">
        <v>123.2141808052813</v>
      </c>
      <c r="AF31" s="1393">
        <v>192.46628959197838</v>
      </c>
      <c r="AG31" s="1393">
        <v>68.506071344099993</v>
      </c>
      <c r="AH31" s="1393">
        <v>48.017564426699998</v>
      </c>
      <c r="AI31" s="1393">
        <v>88.886369448524988</v>
      </c>
      <c r="AJ31" s="1393">
        <v>74.664065147762514</v>
      </c>
      <c r="AK31" s="1393">
        <v>588.30058911830429</v>
      </c>
      <c r="AL31" s="1393">
        <v>230.147203725526</v>
      </c>
      <c r="AM31" s="1393">
        <v>187.32188339188829</v>
      </c>
      <c r="AN31" s="1393">
        <v>30.021150151220002</v>
      </c>
    </row>
    <row r="32" spans="2:40" x14ac:dyDescent="0.35">
      <c r="B32" s="138">
        <v>2017</v>
      </c>
      <c r="C32" s="143">
        <v>82982.432437727242</v>
      </c>
      <c r="D32" s="310"/>
      <c r="F32" s="1385">
        <v>37438</v>
      </c>
      <c r="G32" s="1393">
        <v>340.60858775090219</v>
      </c>
      <c r="H32" s="1393">
        <v>151.1672213023194</v>
      </c>
      <c r="I32" s="1393">
        <v>29.4676793464625</v>
      </c>
      <c r="J32" s="1393">
        <v>32.341664075252559</v>
      </c>
      <c r="K32" s="1393">
        <v>22.803264626820003</v>
      </c>
      <c r="L32" s="1393">
        <v>237.04647944709157</v>
      </c>
      <c r="M32" s="1393">
        <v>38.469827445</v>
      </c>
      <c r="N32" s="1393">
        <v>138.60161407907432</v>
      </c>
      <c r="O32" s="1393">
        <v>438.50886511043359</v>
      </c>
      <c r="P32" s="1393">
        <v>221.16755623970002</v>
      </c>
      <c r="Q32" s="1393">
        <v>310.77525128251477</v>
      </c>
      <c r="R32" s="1393">
        <v>254.23017332625949</v>
      </c>
      <c r="S32" s="1393">
        <v>49.311760501255762</v>
      </c>
      <c r="T32" s="1393">
        <v>406.64449375646944</v>
      </c>
      <c r="U32" s="1393">
        <v>215.1566915170842</v>
      </c>
      <c r="V32" s="1393">
        <v>206.81543301527003</v>
      </c>
      <c r="W32" s="1393">
        <v>292.42399889930101</v>
      </c>
      <c r="X32" s="1393">
        <v>525.94239818167375</v>
      </c>
      <c r="Y32" s="1393">
        <v>415.25542864945919</v>
      </c>
      <c r="Z32" s="1393">
        <v>254.04676062935414</v>
      </c>
      <c r="AA32" s="1393">
        <v>178.08955813691119</v>
      </c>
      <c r="AB32" s="1393">
        <v>68.97150989196075</v>
      </c>
      <c r="AC32" s="1393">
        <v>55.327189987133373</v>
      </c>
      <c r="AD32" s="1393">
        <v>328.34785608494764</v>
      </c>
      <c r="AE32" s="1393">
        <v>124.35346206364225</v>
      </c>
      <c r="AF32" s="1393">
        <v>198.85066623001077</v>
      </c>
      <c r="AG32" s="1393">
        <v>70.467781777683015</v>
      </c>
      <c r="AH32" s="1393">
        <v>49.763657678580003</v>
      </c>
      <c r="AI32" s="1393">
        <v>91.964946590715002</v>
      </c>
      <c r="AJ32" s="1393">
        <v>75.780979993581255</v>
      </c>
      <c r="AK32" s="1393">
        <v>577.70422893685247</v>
      </c>
      <c r="AL32" s="1393">
        <v>228.115601473487</v>
      </c>
      <c r="AM32" s="1393">
        <v>187.99508350936171</v>
      </c>
      <c r="AN32" s="1393">
        <v>29.415172351700001</v>
      </c>
    </row>
    <row r="33" spans="2:40" x14ac:dyDescent="0.35">
      <c r="B33" s="1390">
        <v>2018</v>
      </c>
      <c r="C33" s="143">
        <v>82319.375423267367</v>
      </c>
      <c r="D33" s="310"/>
      <c r="F33" s="1385">
        <v>37469</v>
      </c>
      <c r="G33" s="1393">
        <v>353.25303489779344</v>
      </c>
      <c r="H33" s="1393">
        <v>156.70488320800001</v>
      </c>
      <c r="I33" s="1393">
        <v>30.351969812287503</v>
      </c>
      <c r="J33" s="1393">
        <v>33.414282354347442</v>
      </c>
      <c r="K33" s="1393">
        <v>23.490307033080001</v>
      </c>
      <c r="L33" s="1393">
        <v>244.01290011917283</v>
      </c>
      <c r="M33" s="1393">
        <v>39.341810200420007</v>
      </c>
      <c r="N33" s="1393">
        <v>141.91141850614858</v>
      </c>
      <c r="O33" s="1393">
        <v>447.49804370036645</v>
      </c>
      <c r="P33" s="1393">
        <v>223.52194867700004</v>
      </c>
      <c r="Q33" s="1393">
        <v>314.37554924426479</v>
      </c>
      <c r="R33" s="1393">
        <v>255.45481341499999</v>
      </c>
      <c r="S33" s="1393">
        <v>49.838643047272114</v>
      </c>
      <c r="T33" s="1393">
        <v>412.40949114500825</v>
      </c>
      <c r="U33" s="1393">
        <v>218.2550280984</v>
      </c>
      <c r="V33" s="1393">
        <v>210.33075958263501</v>
      </c>
      <c r="W33" s="1393">
        <v>299.233353994938</v>
      </c>
      <c r="X33" s="1393">
        <v>524.15290197374327</v>
      </c>
      <c r="Y33" s="1393">
        <v>417.93358243950343</v>
      </c>
      <c r="Z33" s="1393">
        <v>256.17792931001532</v>
      </c>
      <c r="AA33" s="1393">
        <v>178.52995535437788</v>
      </c>
      <c r="AB33" s="1393">
        <v>69.067348047400756</v>
      </c>
      <c r="AC33" s="1393">
        <v>55.389789837750001</v>
      </c>
      <c r="AD33" s="1393">
        <v>329.52124414050002</v>
      </c>
      <c r="AE33" s="1393">
        <v>125.06554382455937</v>
      </c>
      <c r="AF33" s="1393">
        <v>201.25205570698924</v>
      </c>
      <c r="AG33" s="1393">
        <v>71.325992735876966</v>
      </c>
      <c r="AH33" s="1393">
        <v>50.604369244299996</v>
      </c>
      <c r="AI33" s="1393">
        <v>93.715510063724992</v>
      </c>
      <c r="AJ33" s="1393">
        <v>77.710196545450017</v>
      </c>
      <c r="AK33" s="1393">
        <v>602.45874679045187</v>
      </c>
      <c r="AL33" s="1393">
        <v>237.64434334539601</v>
      </c>
      <c r="AM33" s="1393">
        <v>196.6279883021883</v>
      </c>
      <c r="AN33" s="1393">
        <v>30.4251353509</v>
      </c>
    </row>
    <row r="34" spans="2:40" x14ac:dyDescent="0.35">
      <c r="B34" s="138">
        <v>2019</v>
      </c>
      <c r="C34" s="143">
        <v>83919.292703062602</v>
      </c>
      <c r="D34" s="310"/>
      <c r="F34" s="1385">
        <v>37500</v>
      </c>
      <c r="G34" s="1393">
        <v>362.30754849404343</v>
      </c>
      <c r="H34" s="1393">
        <v>157.6474836995597</v>
      </c>
      <c r="I34" s="1393">
        <v>29.675747691362499</v>
      </c>
      <c r="J34" s="1393">
        <v>32.959223901547439</v>
      </c>
      <c r="K34" s="1393">
        <v>22.705115711640005</v>
      </c>
      <c r="L34" s="1393">
        <v>236.435310364</v>
      </c>
      <c r="M34" s="1393">
        <v>37.905603309140005</v>
      </c>
      <c r="N34" s="1393">
        <v>135.76459967870281</v>
      </c>
      <c r="O34" s="1393">
        <v>421.84528242076635</v>
      </c>
      <c r="P34" s="1393">
        <v>217.82490031019998</v>
      </c>
      <c r="Q34" s="1393">
        <v>306.20678176602223</v>
      </c>
      <c r="R34" s="1393">
        <v>257.47547813373097</v>
      </c>
      <c r="S34" s="1393">
        <v>49.807651961836058</v>
      </c>
      <c r="T34" s="1393">
        <v>421.11658424563478</v>
      </c>
      <c r="U34" s="1393">
        <v>221.26406363593676</v>
      </c>
      <c r="V34" s="1393">
        <v>214.55514588919502</v>
      </c>
      <c r="W34" s="1393">
        <v>297.24350529607949</v>
      </c>
      <c r="X34" s="1393">
        <v>556.157337209302</v>
      </c>
      <c r="Y34" s="1393">
        <v>427.0574907347517</v>
      </c>
      <c r="Z34" s="1393">
        <v>264.7658692263235</v>
      </c>
      <c r="AA34" s="1393">
        <v>186.30990104705552</v>
      </c>
      <c r="AB34" s="1393">
        <v>70.504920379000751</v>
      </c>
      <c r="AC34" s="1393">
        <v>56.140837835549995</v>
      </c>
      <c r="AD34" s="1393">
        <v>327.68610594470158</v>
      </c>
      <c r="AE34" s="1393">
        <v>123.95475905239681</v>
      </c>
      <c r="AF34" s="1393">
        <v>193.4621008110216</v>
      </c>
      <c r="AG34" s="1393">
        <v>68.965843634999999</v>
      </c>
      <c r="AH34" s="1393">
        <v>48.437920209560005</v>
      </c>
      <c r="AI34" s="1393">
        <v>89.791833313875003</v>
      </c>
      <c r="AJ34" s="1393">
        <v>76.593281699631262</v>
      </c>
      <c r="AK34" s="1393">
        <v>629.03893246736072</v>
      </c>
      <c r="AL34" s="1393">
        <v>244.826459112565</v>
      </c>
      <c r="AM34" s="1393">
        <v>204.52939813168828</v>
      </c>
      <c r="AN34" s="1393">
        <v>32.344065049379999</v>
      </c>
    </row>
    <row r="35" spans="2:40" x14ac:dyDescent="0.35">
      <c r="B35" s="138">
        <v>2020</v>
      </c>
      <c r="C35" s="143">
        <v>80233.900407584064</v>
      </c>
      <c r="D35" s="310"/>
      <c r="F35" s="1385">
        <v>37530</v>
      </c>
      <c r="G35" s="1393">
        <v>346.74030435828274</v>
      </c>
      <c r="H35" s="1393">
        <v>151.1672213023194</v>
      </c>
      <c r="I35" s="1393">
        <v>28.427337621962501</v>
      </c>
      <c r="J35" s="1393">
        <v>31.431547169652561</v>
      </c>
      <c r="K35" s="1393">
        <v>21.625477644659998</v>
      </c>
      <c r="L35" s="1393">
        <v>229.68265312320679</v>
      </c>
      <c r="M35" s="1393">
        <v>36.828448140680003</v>
      </c>
      <c r="N35" s="1393">
        <v>133.46354195399999</v>
      </c>
      <c r="O35" s="1393">
        <v>417.86741303157481</v>
      </c>
      <c r="P35" s="1393">
        <v>211.08145530460001</v>
      </c>
      <c r="Q35" s="1393">
        <v>297.52368600752959</v>
      </c>
      <c r="R35" s="1393">
        <v>246.14768589751901</v>
      </c>
      <c r="S35" s="1393">
        <v>47.731044676000003</v>
      </c>
      <c r="T35" s="1393">
        <v>398.50216820689587</v>
      </c>
      <c r="U35" s="1393">
        <v>210.89645823588421</v>
      </c>
      <c r="V35" s="1393">
        <v>205.161072545645</v>
      </c>
      <c r="W35" s="1393">
        <v>290.06103821753101</v>
      </c>
      <c r="X35" s="1393">
        <v>509.68679126535653</v>
      </c>
      <c r="Y35" s="1393">
        <v>400.62758214675847</v>
      </c>
      <c r="Z35" s="1393">
        <v>248.83027663810822</v>
      </c>
      <c r="AA35" s="1393">
        <v>173.56822773409991</v>
      </c>
      <c r="AB35" s="1393">
        <v>66.703356186239986</v>
      </c>
      <c r="AC35" s="1393">
        <v>53.293126694691622</v>
      </c>
      <c r="AD35" s="1393">
        <v>313.90719001305234</v>
      </c>
      <c r="AE35" s="1393">
        <v>119.05575878308288</v>
      </c>
      <c r="AF35" s="1393">
        <v>189.03983822997299</v>
      </c>
      <c r="AG35" s="1393">
        <v>67.24937574138302</v>
      </c>
      <c r="AH35" s="1393">
        <v>47.50020346318</v>
      </c>
      <c r="AI35" s="1393">
        <v>88.161998356245007</v>
      </c>
      <c r="AJ35" s="1393">
        <v>74.460989721250002</v>
      </c>
      <c r="AK35" s="1393">
        <v>600.72261712306545</v>
      </c>
      <c r="AL35" s="1393">
        <v>234.725654160396</v>
      </c>
      <c r="AM35" s="1393">
        <v>197.09627852475001</v>
      </c>
      <c r="AN35" s="1393">
        <v>30.753373325639998</v>
      </c>
    </row>
    <row r="36" spans="2:40" x14ac:dyDescent="0.35">
      <c r="B36" s="139">
        <v>2021</v>
      </c>
      <c r="C36" s="1391">
        <v>76582.767708581814</v>
      </c>
      <c r="D36" s="310"/>
      <c r="F36" s="1385">
        <v>37561</v>
      </c>
      <c r="G36" s="1393">
        <v>309.41011424996731</v>
      </c>
      <c r="H36" s="1393">
        <v>136.20365757635969</v>
      </c>
      <c r="I36" s="1393">
        <v>25.254295362237499</v>
      </c>
      <c r="J36" s="1393">
        <v>28.116105047164957</v>
      </c>
      <c r="K36" s="1393">
        <v>19.106322155040001</v>
      </c>
      <c r="L36" s="1393">
        <v>204.01630464724741</v>
      </c>
      <c r="M36" s="1393">
        <v>32.904525741290001</v>
      </c>
      <c r="N36" s="1393">
        <v>119.05807228114861</v>
      </c>
      <c r="O36" s="1393">
        <v>377.46205882840002</v>
      </c>
      <c r="P36" s="1393">
        <v>190.03725623539998</v>
      </c>
      <c r="Q36" s="1393">
        <v>267.35997822136392</v>
      </c>
      <c r="R36" s="1393">
        <v>219.66542260937501</v>
      </c>
      <c r="S36" s="1393">
        <v>42.49303983325575</v>
      </c>
      <c r="T36" s="1393">
        <v>349.1723748457224</v>
      </c>
      <c r="U36" s="1393">
        <v>186.55643465937899</v>
      </c>
      <c r="V36" s="1393">
        <v>180.73075683908499</v>
      </c>
      <c r="W36" s="1393">
        <v>258.71987728297347</v>
      </c>
      <c r="X36" s="1393">
        <v>444.30562323219942</v>
      </c>
      <c r="Y36" s="1393">
        <v>349.73964041854083</v>
      </c>
      <c r="Z36" s="1393">
        <v>218.35878218423059</v>
      </c>
      <c r="AA36" s="1393">
        <v>152.84106301703329</v>
      </c>
      <c r="AB36" s="1393">
        <v>59.675208814280751</v>
      </c>
      <c r="AC36" s="1393">
        <v>48.035790710091632</v>
      </c>
      <c r="AD36" s="1393">
        <v>283.64148957259681</v>
      </c>
      <c r="AE36" s="1393">
        <v>107.43505690839679</v>
      </c>
      <c r="AF36" s="1393">
        <v>171.14629095901077</v>
      </c>
      <c r="AG36" s="1393">
        <v>60.72060921060303</v>
      </c>
      <c r="AH36" s="1393">
        <v>42.843954791500003</v>
      </c>
      <c r="AI36" s="1393">
        <v>79.258270346970008</v>
      </c>
      <c r="AJ36" s="1393">
        <v>65.728746381212503</v>
      </c>
      <c r="AK36" s="1393">
        <v>524.39361559258793</v>
      </c>
      <c r="AL36" s="1393">
        <v>210.002605549935</v>
      </c>
      <c r="AM36" s="1393">
        <v>187.49747027698828</v>
      </c>
      <c r="AN36" s="1393">
        <v>26.713521328839999</v>
      </c>
    </row>
    <row r="37" spans="2:40" x14ac:dyDescent="0.35">
      <c r="B37" s="731" t="s">
        <v>1584</v>
      </c>
      <c r="F37" s="1385">
        <v>37591</v>
      </c>
      <c r="G37" s="1393">
        <v>308.42522462439126</v>
      </c>
      <c r="H37" s="1393">
        <v>136.20365757635969</v>
      </c>
      <c r="I37" s="1393">
        <v>25.488372250249999</v>
      </c>
      <c r="J37" s="1393">
        <v>28.246138000052557</v>
      </c>
      <c r="K37" s="1393">
        <v>19.204471070220002</v>
      </c>
      <c r="L37" s="1393">
        <v>209.18014899079321</v>
      </c>
      <c r="M37" s="1393">
        <v>33.853448151600006</v>
      </c>
      <c r="N37" s="1393">
        <v>123.66027914393911</v>
      </c>
      <c r="O37" s="1393">
        <v>396.03606748720836</v>
      </c>
      <c r="P37" s="1393">
        <v>197.47829900019997</v>
      </c>
      <c r="Q37" s="1393">
        <v>278.34232712388604</v>
      </c>
      <c r="R37" s="1393">
        <v>225.88034676125</v>
      </c>
      <c r="S37" s="1393">
        <v>43.856783966855758</v>
      </c>
      <c r="T37" s="1393">
        <v>358.26544444394705</v>
      </c>
      <c r="U37" s="1393">
        <v>192.42556142473683</v>
      </c>
      <c r="V37" s="1393">
        <v>188.14549101515999</v>
      </c>
      <c r="W37" s="1393">
        <v>273.208854594363</v>
      </c>
      <c r="X37" s="1393">
        <v>473.59574389055888</v>
      </c>
      <c r="Y37" s="1393">
        <v>368.046509259983</v>
      </c>
      <c r="Z37" s="1393">
        <v>229.80936873930818</v>
      </c>
      <c r="AA37" s="1393">
        <v>158.91830152853331</v>
      </c>
      <c r="AB37" s="1393">
        <v>60.921104835000762</v>
      </c>
      <c r="AC37" s="1393">
        <v>49.131044005283371</v>
      </c>
      <c r="AD37" s="1393">
        <v>293.11827145009681</v>
      </c>
      <c r="AE37" s="1393">
        <v>111.19469332083905</v>
      </c>
      <c r="AF37" s="1393">
        <v>179.22913908749459</v>
      </c>
      <c r="AG37" s="1393">
        <v>63.417909332396967</v>
      </c>
      <c r="AH37" s="1393">
        <v>44.913398645580003</v>
      </c>
      <c r="AI37" s="1393">
        <v>82.970672194904978</v>
      </c>
      <c r="AJ37" s="1393">
        <v>68.402572830293749</v>
      </c>
      <c r="AK37" s="1393">
        <v>542.29365879785246</v>
      </c>
      <c r="AL37" s="1393">
        <v>217.09891185506501</v>
      </c>
      <c r="AM37" s="1393">
        <v>195.07702934609998</v>
      </c>
      <c r="AN37" s="1393">
        <v>27.723484328040001</v>
      </c>
    </row>
    <row r="38" spans="2:40" x14ac:dyDescent="0.35">
      <c r="F38" s="1385">
        <v>37622</v>
      </c>
      <c r="G38" s="1393">
        <v>306.04255955324999</v>
      </c>
      <c r="H38" s="1393">
        <v>139.03135595572093</v>
      </c>
      <c r="I38" s="1393">
        <v>26.216611457400003</v>
      </c>
      <c r="J38" s="1393">
        <v>28.928725679252558</v>
      </c>
      <c r="K38" s="1393">
        <v>19.989662391660005</v>
      </c>
      <c r="L38" s="1393">
        <v>214.802289175661</v>
      </c>
      <c r="M38" s="1393">
        <v>35.033189526580003</v>
      </c>
      <c r="N38" s="1393">
        <v>127.3168145399391</v>
      </c>
      <c r="O38" s="1393">
        <v>411.41503882356642</v>
      </c>
      <c r="P38" s="1393">
        <v>205.64600609749999</v>
      </c>
      <c r="Q38" s="1393">
        <v>289.50633677499258</v>
      </c>
      <c r="R38" s="1393">
        <v>235.524194583125</v>
      </c>
      <c r="S38" s="1393">
        <v>45.840383902780296</v>
      </c>
      <c r="T38" s="1393">
        <v>375.11486309414698</v>
      </c>
      <c r="U38" s="1393">
        <v>203.15053485503162</v>
      </c>
      <c r="V38" s="1393">
        <v>200.37546655</v>
      </c>
      <c r="W38" s="1393">
        <v>295.28460597829201</v>
      </c>
      <c r="X38" s="1393">
        <v>485.55655990784288</v>
      </c>
      <c r="Y38" s="1393">
        <v>378.78898606978572</v>
      </c>
      <c r="Z38" s="1393">
        <v>240.43316604778471</v>
      </c>
      <c r="AA38" s="1393">
        <v>165.87633447496671</v>
      </c>
      <c r="AB38" s="1393">
        <v>64.339364325079231</v>
      </c>
      <c r="AC38" s="1393">
        <v>51.916192847924997</v>
      </c>
      <c r="AD38" s="1393">
        <v>308.07057543729837</v>
      </c>
      <c r="AE38" s="1393">
        <v>116.80569275255937</v>
      </c>
      <c r="AF38" s="1393">
        <v>187.04847350700541</v>
      </c>
      <c r="AG38" s="1393">
        <v>66.176543077796964</v>
      </c>
      <c r="AH38" s="1393">
        <v>46.756497078119992</v>
      </c>
      <c r="AI38" s="1393">
        <v>86.109613594785003</v>
      </c>
      <c r="AJ38" s="1393">
        <v>69.316412249600006</v>
      </c>
      <c r="AK38" s="1393">
        <v>505.71555157484073</v>
      </c>
      <c r="AL38" s="1393">
        <v>201.99041457855199</v>
      </c>
      <c r="AM38" s="1393">
        <v>166.63195395990002</v>
      </c>
      <c r="AN38" s="1393">
        <v>25.981298154420003</v>
      </c>
    </row>
    <row r="39" spans="2:40" x14ac:dyDescent="0.35">
      <c r="F39" s="1385">
        <v>37653</v>
      </c>
      <c r="G39" s="1393">
        <v>315.19244735938048</v>
      </c>
      <c r="H39" s="1393">
        <v>142.09483332711937</v>
      </c>
      <c r="I39" s="1393">
        <v>27.282961725012502</v>
      </c>
      <c r="J39" s="1393">
        <v>29.968852784817525</v>
      </c>
      <c r="K39" s="1393">
        <v>20.9384352384</v>
      </c>
      <c r="L39" s="1393">
        <v>224.51880877966101</v>
      </c>
      <c r="M39" s="1393">
        <v>36.751508485789998</v>
      </c>
      <c r="N39" s="1393">
        <v>133.96786959849331</v>
      </c>
      <c r="O39" s="1393">
        <v>430.74087071680003</v>
      </c>
      <c r="P39" s="1393">
        <v>215.15077556659998</v>
      </c>
      <c r="Q39" s="1393">
        <v>303.1812970902796</v>
      </c>
      <c r="R39" s="1393">
        <v>245.32114384686551</v>
      </c>
      <c r="S39" s="1393">
        <v>47.824017932308173</v>
      </c>
      <c r="T39" s="1393">
        <v>391.10277720928769</v>
      </c>
      <c r="U39" s="1393">
        <v>210.44962530673678</v>
      </c>
      <c r="V39" s="1393">
        <v>205.92906624559001</v>
      </c>
      <c r="W39" s="1393">
        <v>300.07291736399094</v>
      </c>
      <c r="X39" s="1393">
        <v>513.62410348595472</v>
      </c>
      <c r="Y39" s="1393">
        <v>398.0963879357721</v>
      </c>
      <c r="Z39" s="1393">
        <v>250.35711799498469</v>
      </c>
      <c r="AA39" s="1393">
        <v>173.30407043346671</v>
      </c>
      <c r="AB39" s="1393">
        <v>66.575556005960763</v>
      </c>
      <c r="AC39" s="1393">
        <v>53.825093991533372</v>
      </c>
      <c r="AD39" s="1393">
        <v>320.88686694235082</v>
      </c>
      <c r="AE39" s="1393">
        <v>121.73310690956097</v>
      </c>
      <c r="AF39" s="1393">
        <v>196.06850266500541</v>
      </c>
      <c r="AG39" s="1393">
        <v>69.241707009539994</v>
      </c>
      <c r="AH39" s="1393">
        <v>48.922946112860004</v>
      </c>
      <c r="AI39" s="1393">
        <v>90.123836731170002</v>
      </c>
      <c r="AJ39" s="1393">
        <v>72.971769926825019</v>
      </c>
      <c r="AK39" s="1393">
        <v>531.12870603302565</v>
      </c>
      <c r="AL39" s="1393">
        <v>211.43334698842199</v>
      </c>
      <c r="AM39" s="1393">
        <v>173.8016932391883</v>
      </c>
      <c r="AN39" s="1393">
        <v>27.117506528520003</v>
      </c>
    </row>
    <row r="40" spans="2:40" x14ac:dyDescent="0.35">
      <c r="F40" s="1385">
        <v>37681</v>
      </c>
      <c r="G40" s="1393">
        <v>389.40758696077165</v>
      </c>
      <c r="H40" s="1393">
        <v>173.17064881108061</v>
      </c>
      <c r="I40" s="1393">
        <v>33.551020615124997</v>
      </c>
      <c r="J40" s="1393">
        <v>36.697210550382479</v>
      </c>
      <c r="K40" s="1393">
        <v>25.747732082220001</v>
      </c>
      <c r="L40" s="1393">
        <v>275.88195082633899</v>
      </c>
      <c r="M40" s="1393">
        <v>44.984051559020003</v>
      </c>
      <c r="N40" s="1393">
        <v>164.19736185107431</v>
      </c>
      <c r="O40" s="1393">
        <v>524.58177236080837</v>
      </c>
      <c r="P40" s="1393">
        <v>262.47115689899999</v>
      </c>
      <c r="Q40" s="1393">
        <v>370.01373101990094</v>
      </c>
      <c r="R40" s="1393">
        <v>300.49012545059651</v>
      </c>
      <c r="S40" s="1393">
        <v>58.362043882272118</v>
      </c>
      <c r="T40" s="1393">
        <v>476.77614254640002</v>
      </c>
      <c r="U40" s="1393">
        <v>254.30315586239999</v>
      </c>
      <c r="V40" s="1393">
        <v>245.83880769999999</v>
      </c>
      <c r="W40" s="1393">
        <v>349.97609241088503</v>
      </c>
      <c r="X40" s="1393">
        <v>635.37839741885807</v>
      </c>
      <c r="Y40" s="1393">
        <v>488.24635948729252</v>
      </c>
      <c r="Z40" s="1393">
        <v>303.34854040504592</v>
      </c>
      <c r="AA40" s="1393">
        <v>212.3804439629223</v>
      </c>
      <c r="AB40" s="1393">
        <v>81.174917657680012</v>
      </c>
      <c r="AC40" s="1393">
        <v>65.40377565921662</v>
      </c>
      <c r="AD40" s="1393">
        <v>390.62385127994764</v>
      </c>
      <c r="AE40" s="1393">
        <v>148.19312682615936</v>
      </c>
      <c r="AF40" s="1393">
        <v>238.3572342240162</v>
      </c>
      <c r="AG40" s="1393">
        <v>84.41419260923999</v>
      </c>
      <c r="AH40" s="1393">
        <v>59.755191286560006</v>
      </c>
      <c r="AI40" s="1393">
        <v>110.13458815540498</v>
      </c>
      <c r="AJ40" s="1393">
        <v>90.402410702481262</v>
      </c>
      <c r="AK40" s="1393">
        <v>674.98617068386386</v>
      </c>
      <c r="AL40" s="1393">
        <v>266.20157664855196</v>
      </c>
      <c r="AM40" s="1393">
        <v>218.02044086146171</v>
      </c>
      <c r="AN40" s="1393">
        <v>34.161998447940007</v>
      </c>
    </row>
    <row r="41" spans="2:40" x14ac:dyDescent="0.35">
      <c r="F41" s="1385">
        <v>37712</v>
      </c>
      <c r="G41" s="1393">
        <v>382.73597988935882</v>
      </c>
      <c r="H41" s="1393">
        <v>168.39888202207908</v>
      </c>
      <c r="I41" s="1393">
        <v>32.952824123537503</v>
      </c>
      <c r="J41" s="1393">
        <v>36.144633071147439</v>
      </c>
      <c r="K41" s="1393">
        <v>25.322420116440004</v>
      </c>
      <c r="L41" s="1393">
        <v>268.36541320267798</v>
      </c>
      <c r="M41" s="1393">
        <v>43.701723977520004</v>
      </c>
      <c r="N41" s="1393">
        <v>159.31149925493912</v>
      </c>
      <c r="O41" s="1393">
        <v>508.95191138116638</v>
      </c>
      <c r="P41" s="1393">
        <v>255.75677846669998</v>
      </c>
      <c r="Q41" s="1393">
        <v>360.57436695812873</v>
      </c>
      <c r="R41" s="1393">
        <v>293.87710326063444</v>
      </c>
      <c r="S41" s="1393">
        <v>57.091273004980295</v>
      </c>
      <c r="T41" s="1393">
        <v>471.10038467145301</v>
      </c>
      <c r="U41" s="1393">
        <v>248.55331562891581</v>
      </c>
      <c r="V41" s="1393">
        <v>238.68994987828</v>
      </c>
      <c r="W41" s="1393">
        <v>333.52821578170796</v>
      </c>
      <c r="X41" s="1393">
        <v>624.90931889852561</v>
      </c>
      <c r="Y41" s="1393">
        <v>479.71129608073477</v>
      </c>
      <c r="Z41" s="1393">
        <v>295.90557644464587</v>
      </c>
      <c r="AA41" s="1393">
        <v>208.65185556150001</v>
      </c>
      <c r="AB41" s="1393">
        <v>79.385954729159238</v>
      </c>
      <c r="AC41" s="1393">
        <v>63.807798663891624</v>
      </c>
      <c r="AD41" s="1393">
        <v>380.30466472309678</v>
      </c>
      <c r="AE41" s="1393">
        <v>144.26259409503746</v>
      </c>
      <c r="AF41" s="1393">
        <v>231.59221235551621</v>
      </c>
      <c r="AG41" s="1393">
        <v>81.992709884756977</v>
      </c>
      <c r="AH41" s="1393">
        <v>57.912092854019996</v>
      </c>
      <c r="AI41" s="1393">
        <v>106.935282497835</v>
      </c>
      <c r="AJ41" s="1393">
        <v>88.777807290381261</v>
      </c>
      <c r="AK41" s="1393">
        <v>700.87787370421302</v>
      </c>
      <c r="AL41" s="1393">
        <v>280.6806099575</v>
      </c>
      <c r="AM41" s="1393">
        <v>248.71882274415003</v>
      </c>
      <c r="AN41" s="1393">
        <v>34.742727172480002</v>
      </c>
    </row>
    <row r="42" spans="2:40" x14ac:dyDescent="0.35">
      <c r="F42" s="1385">
        <v>37742</v>
      </c>
      <c r="G42" s="1393">
        <v>368.63001352118488</v>
      </c>
      <c r="H42" s="1393">
        <v>162.3898683229597</v>
      </c>
      <c r="I42" s="1393">
        <v>31.028191933212501</v>
      </c>
      <c r="J42" s="1393">
        <v>34.129383959999998</v>
      </c>
      <c r="K42" s="1393">
        <v>23.752037473560002</v>
      </c>
      <c r="L42" s="1393">
        <v>251.926681452644</v>
      </c>
      <c r="M42" s="1393">
        <v>40.547198127030001</v>
      </c>
      <c r="N42" s="1393">
        <v>148.2157425957771</v>
      </c>
      <c r="O42" s="1393">
        <v>469.42354333558319</v>
      </c>
      <c r="P42" s="1393">
        <v>234.97417855720002</v>
      </c>
      <c r="Q42" s="1393">
        <v>334.1621696481065</v>
      </c>
      <c r="R42" s="1393">
        <v>273.97717329560601</v>
      </c>
      <c r="S42" s="1393">
        <v>52.752111920691817</v>
      </c>
      <c r="T42" s="1393">
        <v>441.41326914115712</v>
      </c>
      <c r="U42" s="1393">
        <v>233.06163272233678</v>
      </c>
      <c r="V42" s="1393">
        <v>222.97428313919499</v>
      </c>
      <c r="W42" s="1393">
        <v>309.77358328968154</v>
      </c>
      <c r="X42" s="1393">
        <v>584.16516081995769</v>
      </c>
      <c r="Y42" s="1393">
        <v>448.83703456077887</v>
      </c>
      <c r="Z42" s="1393">
        <v>276.72567856569185</v>
      </c>
      <c r="AA42" s="1393">
        <v>195.5285316700222</v>
      </c>
      <c r="AB42" s="1393">
        <v>75.296828151000753</v>
      </c>
      <c r="AC42" s="1393">
        <v>60.177720823724997</v>
      </c>
      <c r="AD42" s="1393">
        <v>355.75535911114918</v>
      </c>
      <c r="AE42" s="1393">
        <v>134.06589054516419</v>
      </c>
      <c r="AF42" s="1393">
        <v>213.69853622699461</v>
      </c>
      <c r="AG42" s="1393">
        <v>75.37198889579696</v>
      </c>
      <c r="AH42" s="1393">
        <v>53.255844182339999</v>
      </c>
      <c r="AI42" s="1393">
        <v>99.601025188500003</v>
      </c>
      <c r="AJ42" s="1393">
        <v>81.670167362443763</v>
      </c>
      <c r="AK42" s="1393">
        <v>630.71537003079845</v>
      </c>
      <c r="AL42" s="1393">
        <v>247.916961800922</v>
      </c>
      <c r="AM42" s="1393">
        <v>203.85637360109999</v>
      </c>
      <c r="AN42" s="1393">
        <v>32.142072449540002</v>
      </c>
    </row>
    <row r="43" spans="2:40" x14ac:dyDescent="0.35">
      <c r="F43" s="1385">
        <v>37773</v>
      </c>
      <c r="G43" s="1393">
        <v>348.10644936968487</v>
      </c>
      <c r="H43" s="1393">
        <v>151.84466063624029</v>
      </c>
      <c r="I43" s="1393">
        <v>28.6354059668625</v>
      </c>
      <c r="J43" s="1393">
        <v>31.691567569582478</v>
      </c>
      <c r="K43" s="1393">
        <v>21.821775475020004</v>
      </c>
      <c r="L43" s="1393">
        <v>230.99648851566101</v>
      </c>
      <c r="M43" s="1393">
        <v>37.007974002090002</v>
      </c>
      <c r="N43" s="1393">
        <v>133.84181054071621</v>
      </c>
      <c r="O43" s="1393">
        <v>421.75141022839159</v>
      </c>
      <c r="P43" s="1393">
        <v>215.81930675250001</v>
      </c>
      <c r="Q43" s="1393">
        <v>303.78655861047775</v>
      </c>
      <c r="R43" s="1393">
        <v>254.077071884394</v>
      </c>
      <c r="S43" s="1393">
        <v>49.249744236780295</v>
      </c>
      <c r="T43" s="1393">
        <v>414.69789181872244</v>
      </c>
      <c r="U43" s="1393">
        <v>216.5866552034316</v>
      </c>
      <c r="V43" s="1393">
        <v>208.88317312386999</v>
      </c>
      <c r="W43" s="1393">
        <v>285.95680640550449</v>
      </c>
      <c r="X43" s="1393">
        <v>543.80918252985509</v>
      </c>
      <c r="Y43" s="1393">
        <v>413.72476746301703</v>
      </c>
      <c r="Z43" s="1393">
        <v>257.64109197523061</v>
      </c>
      <c r="AA43" s="1393">
        <v>183.46210708056662</v>
      </c>
      <c r="AB43" s="1393">
        <v>70.057691626639993</v>
      </c>
      <c r="AC43" s="1393">
        <v>55.89047598548337</v>
      </c>
      <c r="AD43" s="1393">
        <v>325.58020255240319</v>
      </c>
      <c r="AE43" s="1393">
        <v>123.24267729147968</v>
      </c>
      <c r="AF43" s="1393">
        <v>193.52060214298922</v>
      </c>
      <c r="AG43" s="1393">
        <v>68.904555988623031</v>
      </c>
      <c r="AH43" s="1393">
        <v>48.373250089119992</v>
      </c>
      <c r="AI43" s="1393">
        <v>89.701286927339993</v>
      </c>
      <c r="AJ43" s="1393">
        <v>75.476366853812493</v>
      </c>
      <c r="AK43" s="1393">
        <v>599.76450826816176</v>
      </c>
      <c r="AL43" s="1393">
        <v>233.924376689474</v>
      </c>
      <c r="AM43" s="1393">
        <v>190.8336210938883</v>
      </c>
      <c r="AN43" s="1393">
        <v>30.728124250660002</v>
      </c>
    </row>
    <row r="44" spans="2:40" x14ac:dyDescent="0.35">
      <c r="F44" s="1385">
        <v>37803</v>
      </c>
      <c r="G44" s="1393">
        <v>342.92775050002166</v>
      </c>
      <c r="H44" s="1393">
        <v>151.63847000044032</v>
      </c>
      <c r="I44" s="1393">
        <v>28.869482854874999</v>
      </c>
      <c r="J44" s="1393">
        <v>31.88660562245256</v>
      </c>
      <c r="K44" s="1393">
        <v>22.181654830679999</v>
      </c>
      <c r="L44" s="1393">
        <v>232.21866473985079</v>
      </c>
      <c r="M44" s="1393">
        <v>37.392672276540004</v>
      </c>
      <c r="N44" s="1393">
        <v>134.440751038581</v>
      </c>
      <c r="O44" s="1393">
        <v>425.85472443922521</v>
      </c>
      <c r="P44" s="1393">
        <v>216.60410423159996</v>
      </c>
      <c r="Q44" s="1393">
        <v>304.51258441087873</v>
      </c>
      <c r="R44" s="1393">
        <v>251.71968686126903</v>
      </c>
      <c r="S44" s="1393">
        <v>48.87781711794424</v>
      </c>
      <c r="T44" s="1393">
        <v>407.59554983139185</v>
      </c>
      <c r="U44" s="1393">
        <v>214.47144937931577</v>
      </c>
      <c r="V44" s="1393">
        <v>205.95870160870999</v>
      </c>
      <c r="W44" s="1393">
        <v>286.54754657594697</v>
      </c>
      <c r="X44" s="1393">
        <v>524.24248192492746</v>
      </c>
      <c r="Y44" s="1393">
        <v>407.10252725328229</v>
      </c>
      <c r="Z44" s="1393">
        <v>252.23377865800001</v>
      </c>
      <c r="AA44" s="1393">
        <v>178.85285929395559</v>
      </c>
      <c r="AB44" s="1393">
        <v>69.354862513720761</v>
      </c>
      <c r="AC44" s="1393">
        <v>55.546270688091624</v>
      </c>
      <c r="AD44" s="1393">
        <v>325.70042229964918</v>
      </c>
      <c r="AE44" s="1393">
        <v>123.32808415156418</v>
      </c>
      <c r="AF44" s="1393">
        <v>194.72129688147839</v>
      </c>
      <c r="AG44" s="1393">
        <v>69.180419363163026</v>
      </c>
      <c r="AH44" s="1393">
        <v>48.664265631100001</v>
      </c>
      <c r="AI44" s="1393">
        <v>89.912561829254983</v>
      </c>
      <c r="AJ44" s="1393">
        <v>74.697911052181254</v>
      </c>
      <c r="AK44" s="1393">
        <v>579.38016063500243</v>
      </c>
      <c r="AL44" s="1393">
        <v>227.80077220006501</v>
      </c>
      <c r="AM44" s="1393">
        <v>186.29768509109996</v>
      </c>
      <c r="AN44" s="1393">
        <v>29.819157551380002</v>
      </c>
    </row>
    <row r="45" spans="2:40" x14ac:dyDescent="0.35">
      <c r="F45" s="1385">
        <v>37834</v>
      </c>
      <c r="G45" s="1393">
        <v>367.29549894394563</v>
      </c>
      <c r="H45" s="1393">
        <v>161.83016384208059</v>
      </c>
      <c r="I45" s="1393">
        <v>30.482012527850003</v>
      </c>
      <c r="J45" s="1393">
        <v>33.739330607182481</v>
      </c>
      <c r="K45" s="1393">
        <v>23.261292897659999</v>
      </c>
      <c r="L45" s="1393">
        <v>247.0379765558848</v>
      </c>
      <c r="M45" s="1393">
        <v>39.726508474870002</v>
      </c>
      <c r="N45" s="1393">
        <v>143.80267002634469</v>
      </c>
      <c r="O45" s="1393">
        <v>454.95284888760841</v>
      </c>
      <c r="P45" s="1393">
        <v>229.27713019039999</v>
      </c>
      <c r="Q45" s="1393">
        <v>322.5140742196287</v>
      </c>
      <c r="R45" s="1393">
        <v>265.98658102122147</v>
      </c>
      <c r="S45" s="1393">
        <v>51.57431429970817</v>
      </c>
      <c r="T45" s="1393">
        <v>428.2485687287388</v>
      </c>
      <c r="U45" s="1393">
        <v>225.37535260742101</v>
      </c>
      <c r="V45" s="1393">
        <v>216.97733167601999</v>
      </c>
      <c r="W45" s="1393">
        <v>302.12491045500002</v>
      </c>
      <c r="X45" s="1393">
        <v>550.54996871568574</v>
      </c>
      <c r="Y45" s="1393">
        <v>425.64459852604762</v>
      </c>
      <c r="Z45" s="1393">
        <v>264.95669855230818</v>
      </c>
      <c r="AA45" s="1393">
        <v>187.57234606051111</v>
      </c>
      <c r="AB45" s="1393">
        <v>72.48560753747924</v>
      </c>
      <c r="AC45" s="1393">
        <v>58.143619978883372</v>
      </c>
      <c r="AD45" s="1393">
        <v>341.85600682009681</v>
      </c>
      <c r="AE45" s="1393">
        <v>129.62266885800321</v>
      </c>
      <c r="AF45" s="1393">
        <v>206.08421418448924</v>
      </c>
      <c r="AG45" s="1393">
        <v>73.19574871127999</v>
      </c>
      <c r="AH45" s="1393">
        <v>51.736096351999997</v>
      </c>
      <c r="AI45" s="1393">
        <v>95.767894825184996</v>
      </c>
      <c r="AJ45" s="1393">
        <v>79.707104906156246</v>
      </c>
      <c r="AK45" s="1393">
        <v>625.29755279953145</v>
      </c>
      <c r="AL45" s="1393">
        <v>245.71354604552599</v>
      </c>
      <c r="AM45" s="1393">
        <v>203.76858015854998</v>
      </c>
      <c r="AN45" s="1393">
        <v>32.29356689942</v>
      </c>
    </row>
    <row r="46" spans="2:40" x14ac:dyDescent="0.35">
      <c r="F46" s="1385">
        <v>37865</v>
      </c>
      <c r="G46" s="1393">
        <v>364.69045501888047</v>
      </c>
      <c r="H46" s="1393">
        <v>157.73583638700001</v>
      </c>
      <c r="I46" s="1393">
        <v>29.493687889575</v>
      </c>
      <c r="J46" s="1393">
        <v>32.731694675147445</v>
      </c>
      <c r="K46" s="1393">
        <v>22.377952661040005</v>
      </c>
      <c r="L46" s="1393">
        <v>239.30751355894239</v>
      </c>
      <c r="M46" s="1393">
        <v>38.264655031959997</v>
      </c>
      <c r="N46" s="1393">
        <v>138.4755550212972</v>
      </c>
      <c r="O46" s="1393">
        <v>434.56228645203356</v>
      </c>
      <c r="P46" s="1393">
        <v>222.70808462460002</v>
      </c>
      <c r="Q46" s="1393">
        <v>314.13360922123525</v>
      </c>
      <c r="R46" s="1393">
        <v>263.53730084374052</v>
      </c>
      <c r="S46" s="1393">
        <v>50.954424403780294</v>
      </c>
      <c r="T46" s="1393">
        <v>429.5562708317571</v>
      </c>
      <c r="U46" s="1393">
        <v>225.70306285982099</v>
      </c>
      <c r="V46" s="1393">
        <v>218.63169214564499</v>
      </c>
      <c r="W46" s="1393">
        <v>303.49306960234503</v>
      </c>
      <c r="X46" s="1393">
        <v>564.50930082699711</v>
      </c>
      <c r="Y46" s="1393">
        <v>433.47371911448306</v>
      </c>
      <c r="Z46" s="1393">
        <v>269.31434720212354</v>
      </c>
      <c r="AA46" s="1393">
        <v>189.36324072497777</v>
      </c>
      <c r="AB46" s="1393">
        <v>71.814740449399252</v>
      </c>
      <c r="AC46" s="1393">
        <v>57.204809981633367</v>
      </c>
      <c r="AD46" s="1393">
        <v>334.21457975055239</v>
      </c>
      <c r="AE46" s="1393">
        <v>126.6036106926765</v>
      </c>
      <c r="AF46" s="1393">
        <v>199.0556786070162</v>
      </c>
      <c r="AG46" s="1393">
        <v>70.86622044497696</v>
      </c>
      <c r="AH46" s="1393">
        <v>49.892997919460001</v>
      </c>
      <c r="AI46" s="1393">
        <v>92.568589167614988</v>
      </c>
      <c r="AJ46" s="1393">
        <v>78.827111391268758</v>
      </c>
      <c r="AK46" s="1393">
        <v>644.78348368173545</v>
      </c>
      <c r="AL46" s="1393">
        <v>250.74964694460402</v>
      </c>
      <c r="AM46" s="1393">
        <v>208.62654250861169</v>
      </c>
      <c r="AN46" s="1393">
        <v>32.97529192388</v>
      </c>
    </row>
    <row r="47" spans="2:40" x14ac:dyDescent="0.35">
      <c r="F47" s="1385">
        <v>37895</v>
      </c>
      <c r="G47" s="1393">
        <v>334.5087430313805</v>
      </c>
      <c r="H47" s="1393">
        <v>144.36293032091939</v>
      </c>
      <c r="I47" s="1393">
        <v>26.632748147200001</v>
      </c>
      <c r="J47" s="1393">
        <v>29.676318458435041</v>
      </c>
      <c r="K47" s="1393">
        <v>20.153243916960005</v>
      </c>
      <c r="L47" s="1393">
        <v>216.29944290464402</v>
      </c>
      <c r="M47" s="1393">
        <v>34.545905045609999</v>
      </c>
      <c r="N47" s="1393">
        <v>125.11027825522289</v>
      </c>
      <c r="O47" s="1393">
        <v>393.09163790956643</v>
      </c>
      <c r="P47" s="1393">
        <v>202.91374820730002</v>
      </c>
      <c r="Q47" s="1393">
        <v>286.02700882475744</v>
      </c>
      <c r="R47" s="1393">
        <v>241.92273759752851</v>
      </c>
      <c r="S47" s="1393">
        <v>46.739227661236065</v>
      </c>
      <c r="T47" s="1393">
        <v>394.69825593347758</v>
      </c>
      <c r="U47" s="1393">
        <v>207.20218056057897</v>
      </c>
      <c r="V47" s="1393">
        <v>201.17309561306502</v>
      </c>
      <c r="W47" s="1393">
        <v>277.250942014239</v>
      </c>
      <c r="X47" s="1393">
        <v>512.69928511668581</v>
      </c>
      <c r="Y47" s="1393">
        <v>390.53233142828572</v>
      </c>
      <c r="Z47" s="1393">
        <v>245.71332873069181</v>
      </c>
      <c r="AA47" s="1393">
        <v>174.4490221690333</v>
      </c>
      <c r="AB47" s="1393">
        <v>66.703356186239986</v>
      </c>
      <c r="AC47" s="1393">
        <v>53.074045993733371</v>
      </c>
      <c r="AD47" s="1393">
        <v>307.89013751035083</v>
      </c>
      <c r="AE47" s="1393">
        <v>116.54930697528448</v>
      </c>
      <c r="AF47" s="1393">
        <v>181.1912531444784</v>
      </c>
      <c r="AG47" s="1393">
        <v>64.705271746916964</v>
      </c>
      <c r="AH47" s="1393">
        <v>45.366089488660002</v>
      </c>
      <c r="AI47" s="1393">
        <v>84.087410962169997</v>
      </c>
      <c r="AJ47" s="1393">
        <v>71.448704227981267</v>
      </c>
      <c r="AK47" s="1393">
        <v>581.41576255270729</v>
      </c>
      <c r="AL47" s="1393">
        <v>225.654757331974</v>
      </c>
      <c r="AM47" s="1393">
        <v>185.6538079834383</v>
      </c>
      <c r="AN47" s="1393">
        <v>29.920153851300004</v>
      </c>
    </row>
    <row r="48" spans="2:40" x14ac:dyDescent="0.35">
      <c r="F48" s="1385">
        <v>37926</v>
      </c>
      <c r="G48" s="1393">
        <v>303.8504014481739</v>
      </c>
      <c r="H48" s="1393">
        <v>133.8765900607209</v>
      </c>
      <c r="I48" s="1393">
        <v>25.150261189787503</v>
      </c>
      <c r="J48" s="1393">
        <v>27.856084647235043</v>
      </c>
      <c r="K48" s="1393">
        <v>19.237187375279998</v>
      </c>
      <c r="L48" s="1393">
        <v>201.60255923562039</v>
      </c>
      <c r="M48" s="1393">
        <v>32.417241260320004</v>
      </c>
      <c r="N48" s="1393">
        <v>116.50480502750671</v>
      </c>
      <c r="O48" s="1393">
        <v>364.52601968159161</v>
      </c>
      <c r="P48" s="1393">
        <v>185.59007052050001</v>
      </c>
      <c r="Q48" s="1393">
        <v>261.18803885836388</v>
      </c>
      <c r="R48" s="1393">
        <v>216.97131728185602</v>
      </c>
      <c r="S48" s="1393">
        <v>42.028105364508178</v>
      </c>
      <c r="T48" s="1393">
        <v>351.78746702548773</v>
      </c>
      <c r="U48" s="1393">
        <v>185.63294716811578</v>
      </c>
      <c r="V48" s="1393">
        <v>179.96276313914001</v>
      </c>
      <c r="W48" s="1393">
        <v>252.656991783168</v>
      </c>
      <c r="X48" s="1393">
        <v>460.59109013224474</v>
      </c>
      <c r="Y48" s="1393">
        <v>356.86214714054762</v>
      </c>
      <c r="Z48" s="1393">
        <v>221.15775013133882</v>
      </c>
      <c r="AA48" s="1393">
        <v>154.89625003187791</v>
      </c>
      <c r="AB48" s="1393">
        <v>59.06826577587924</v>
      </c>
      <c r="AC48" s="1393">
        <v>47.19086171256663</v>
      </c>
      <c r="AD48" s="1393">
        <v>277.05301419920158</v>
      </c>
      <c r="AE48" s="1393">
        <v>104.87161212820162</v>
      </c>
      <c r="AF48" s="1393">
        <v>165.7577255400216</v>
      </c>
      <c r="AG48" s="1393">
        <v>58.94280769337999</v>
      </c>
      <c r="AH48" s="1393">
        <v>41.518217322480005</v>
      </c>
      <c r="AI48" s="1393">
        <v>76.96442855475</v>
      </c>
      <c r="AJ48" s="1393">
        <v>64.510293822137498</v>
      </c>
      <c r="AK48" s="1393">
        <v>509.60666736782917</v>
      </c>
      <c r="AL48" s="1393">
        <v>200.159034404604</v>
      </c>
      <c r="AM48" s="1393">
        <v>165.98807685223829</v>
      </c>
      <c r="AN48" s="1393">
        <v>25.90555092948</v>
      </c>
    </row>
    <row r="49" spans="6:40" x14ac:dyDescent="0.35">
      <c r="F49" s="1385">
        <v>37956</v>
      </c>
      <c r="G49" s="1393">
        <v>282.0241946072934</v>
      </c>
      <c r="H49" s="1393">
        <v>126.4832124328403</v>
      </c>
      <c r="I49" s="1393">
        <v>23.459705887475003</v>
      </c>
      <c r="J49" s="1393">
        <v>25.97084573605256</v>
      </c>
      <c r="K49" s="1393">
        <v>17.764953647580001</v>
      </c>
      <c r="L49" s="1393">
        <v>191.27487054852881</v>
      </c>
      <c r="M49" s="1393">
        <v>31.134913678820002</v>
      </c>
      <c r="N49" s="1393">
        <v>112.81673201371621</v>
      </c>
      <c r="O49" s="1393">
        <v>359.7337455963916</v>
      </c>
      <c r="P49" s="1393">
        <v>180.0092884469</v>
      </c>
      <c r="Q49" s="1393">
        <v>253.2914539060296</v>
      </c>
      <c r="R49" s="1393">
        <v>208.06211635627849</v>
      </c>
      <c r="S49" s="1393">
        <v>40.013480249544237</v>
      </c>
      <c r="T49" s="1393">
        <v>324.15067612390413</v>
      </c>
      <c r="U49" s="1393">
        <v>174.40149754273682</v>
      </c>
      <c r="V49" s="1393">
        <v>169.18037406306499</v>
      </c>
      <c r="W49" s="1393">
        <v>245.69215289215052</v>
      </c>
      <c r="X49" s="1393">
        <v>406.33549969828704</v>
      </c>
      <c r="Y49" s="1393">
        <v>322.92723429601364</v>
      </c>
      <c r="Z49" s="1393">
        <v>202.39135025018473</v>
      </c>
      <c r="AA49" s="1393">
        <v>140.92143750006662</v>
      </c>
      <c r="AB49" s="1393">
        <v>55.586130155199996</v>
      </c>
      <c r="AC49" s="1393">
        <v>44.749955719716631</v>
      </c>
      <c r="AD49" s="1393">
        <v>266.52328062555239</v>
      </c>
      <c r="AE49" s="1393">
        <v>100.91258291088128</v>
      </c>
      <c r="AF49" s="1393">
        <v>161.9212494240054</v>
      </c>
      <c r="AG49" s="1393">
        <v>57.410248716123021</v>
      </c>
      <c r="AH49" s="1393">
        <v>40.645170696539999</v>
      </c>
      <c r="AI49" s="1393">
        <v>75.093136566360002</v>
      </c>
      <c r="AJ49" s="1393">
        <v>61.024165667006258</v>
      </c>
      <c r="AK49" s="1393">
        <v>455.87719756534915</v>
      </c>
      <c r="AL49" s="1393">
        <v>181.588193437565</v>
      </c>
      <c r="AM49" s="1393">
        <v>151.88265561150001</v>
      </c>
      <c r="AN49" s="1393">
        <v>23.07765453172</v>
      </c>
    </row>
    <row r="50" spans="6:40" x14ac:dyDescent="0.35">
      <c r="F50" s="1385">
        <v>37987</v>
      </c>
      <c r="G50" s="1393">
        <v>317.44810778647832</v>
      </c>
      <c r="H50" s="1393">
        <v>141.06388014811938</v>
      </c>
      <c r="I50" s="1393">
        <v>26.580731060975001</v>
      </c>
      <c r="J50" s="1393">
        <v>29.416275305582477</v>
      </c>
      <c r="K50" s="1393">
        <v>20.218676527080003</v>
      </c>
      <c r="L50" s="1393">
        <v>215.13848075395939</v>
      </c>
      <c r="M50" s="1393">
        <v>34.956249871690005</v>
      </c>
      <c r="N50" s="1393">
        <v>126.43412689534472</v>
      </c>
      <c r="O50" s="1393">
        <v>403.36542785280841</v>
      </c>
      <c r="P50" s="1393">
        <v>202.44868303450002</v>
      </c>
      <c r="Q50" s="1393">
        <v>285.51268054450742</v>
      </c>
      <c r="R50" s="1393">
        <v>234.02404047749999</v>
      </c>
      <c r="S50" s="1393">
        <v>45.220528100455759</v>
      </c>
      <c r="T50" s="1393">
        <v>371.81643338023468</v>
      </c>
      <c r="U50" s="1393">
        <v>199.66484475537899</v>
      </c>
      <c r="V50" s="1393">
        <v>195.14667716951502</v>
      </c>
      <c r="W50" s="1393">
        <v>284.402214081708</v>
      </c>
      <c r="X50" s="1393">
        <v>480.0383508022598</v>
      </c>
      <c r="Y50" s="1393">
        <v>377.31737713428913</v>
      </c>
      <c r="Z50" s="1393">
        <v>235.98020610947651</v>
      </c>
      <c r="AA50" s="1393">
        <v>162.52939665206662</v>
      </c>
      <c r="AB50" s="1393">
        <v>62.454515322040763</v>
      </c>
      <c r="AC50" s="1393">
        <v>50.16373500225837</v>
      </c>
      <c r="AD50" s="1393">
        <v>299.16543304264917</v>
      </c>
      <c r="AE50" s="1393">
        <v>113.38784897747648</v>
      </c>
      <c r="AF50" s="1393">
        <v>182.33344655100001</v>
      </c>
      <c r="AG50" s="1393">
        <v>64.552029642359997</v>
      </c>
      <c r="AH50" s="1393">
        <v>45.65710503063999</v>
      </c>
      <c r="AI50" s="1393">
        <v>84.238321606395004</v>
      </c>
      <c r="AJ50" s="1393">
        <v>69.587179484950013</v>
      </c>
      <c r="AK50" s="1393">
        <v>553.18898536433494</v>
      </c>
      <c r="AL50" s="1393">
        <v>221.84898121401301</v>
      </c>
      <c r="AM50" s="1393">
        <v>199.34958502123828</v>
      </c>
      <c r="AN50" s="1393">
        <v>28.30421305258</v>
      </c>
    </row>
    <row r="51" spans="6:40" x14ac:dyDescent="0.35">
      <c r="F51" s="1385">
        <v>38018</v>
      </c>
      <c r="G51" s="1393">
        <v>316.81260165886948</v>
      </c>
      <c r="H51" s="1393">
        <v>141.77080474295968</v>
      </c>
      <c r="I51" s="1393">
        <v>27.985192389049999</v>
      </c>
      <c r="J51" s="1393">
        <v>30.553921437582478</v>
      </c>
      <c r="K51" s="1393">
        <v>21.658193949720001</v>
      </c>
      <c r="L51" s="1393">
        <v>226.68818372324742</v>
      </c>
      <c r="M51" s="1393">
        <v>37.213146415129998</v>
      </c>
      <c r="N51" s="1393">
        <v>134.72440677192571</v>
      </c>
      <c r="O51" s="1393">
        <v>434.4368416303916</v>
      </c>
      <c r="P51" s="1393">
        <v>218.43529834950004</v>
      </c>
      <c r="Q51" s="1393">
        <v>307.96166985823521</v>
      </c>
      <c r="R51" s="1393">
        <v>251.4441728443845</v>
      </c>
      <c r="S51" s="1393">
        <v>48.722861690763928</v>
      </c>
      <c r="T51" s="1393">
        <v>400.99837837729592</v>
      </c>
      <c r="U51" s="1393">
        <v>215.06722661817901</v>
      </c>
      <c r="V51" s="1393">
        <v>209.79900687392501</v>
      </c>
      <c r="W51" s="1393">
        <v>304.17690354600904</v>
      </c>
      <c r="X51" s="1393">
        <v>520.03685041392748</v>
      </c>
      <c r="Y51" s="1393">
        <v>404.57133304229592</v>
      </c>
      <c r="Z51" s="1393">
        <v>254.1741180126765</v>
      </c>
      <c r="AA51" s="1393">
        <v>176.06381196641118</v>
      </c>
      <c r="AB51" s="1393">
        <v>67.533937560360755</v>
      </c>
      <c r="AC51" s="1393">
        <v>54.23193669194162</v>
      </c>
      <c r="AD51" s="1393">
        <v>323.35386280070162</v>
      </c>
      <c r="AE51" s="1393">
        <v>122.55909201676097</v>
      </c>
      <c r="AF51" s="1393">
        <v>197.15206588199999</v>
      </c>
      <c r="AG51" s="1393">
        <v>69.793433758619997</v>
      </c>
      <c r="AH51" s="1393">
        <v>49.343301895719996</v>
      </c>
      <c r="AI51" s="1393">
        <v>90.938754209985007</v>
      </c>
      <c r="AJ51" s="1393">
        <v>74.460989721250002</v>
      </c>
      <c r="AK51" s="1393">
        <v>580.60738982296266</v>
      </c>
      <c r="AL51" s="1393">
        <v>233.40932533796101</v>
      </c>
      <c r="AM51" s="1393">
        <v>207.7192850733</v>
      </c>
      <c r="AN51" s="1393">
        <v>28.834443627160002</v>
      </c>
    </row>
    <row r="52" spans="6:40" x14ac:dyDescent="0.35">
      <c r="F52" s="1385">
        <v>38047</v>
      </c>
      <c r="G52" s="1393">
        <v>335.55713497897835</v>
      </c>
      <c r="H52" s="1393">
        <v>152.05085127204032</v>
      </c>
      <c r="I52" s="1393">
        <v>30.013858751825001</v>
      </c>
      <c r="J52" s="1393">
        <v>32.731694675147445</v>
      </c>
      <c r="K52" s="1393">
        <v>23.195860287540004</v>
      </c>
      <c r="L52" s="1393">
        <v>244.53241003400001</v>
      </c>
      <c r="M52" s="1393">
        <v>40.47025847214001</v>
      </c>
      <c r="N52" s="1393">
        <v>146.60814680892568</v>
      </c>
      <c r="O52" s="1393">
        <v>480.51173797483364</v>
      </c>
      <c r="P52" s="1393">
        <v>243.63601740059997</v>
      </c>
      <c r="Q52" s="1393">
        <v>343.72250372139348</v>
      </c>
      <c r="R52" s="1393">
        <v>282.94740906250945</v>
      </c>
      <c r="S52" s="1393">
        <v>54.735745950219695</v>
      </c>
      <c r="T52" s="1393">
        <v>450.47669624360816</v>
      </c>
      <c r="U52" s="1393">
        <v>242.95241970514738</v>
      </c>
      <c r="V52" s="1393">
        <v>238.57174519129001</v>
      </c>
      <c r="W52" s="1393">
        <v>347.27096912727455</v>
      </c>
      <c r="X52" s="1393">
        <v>581.7490255168882</v>
      </c>
      <c r="Y52" s="1393">
        <v>448.10123009303067</v>
      </c>
      <c r="Z52" s="1393">
        <v>286.07693578593882</v>
      </c>
      <c r="AA52" s="1393">
        <v>198.84602864857769</v>
      </c>
      <c r="AB52" s="1393">
        <v>76.63856232716077</v>
      </c>
      <c r="AC52" s="1393">
        <v>61.523335968983368</v>
      </c>
      <c r="AD52" s="1393">
        <v>364.7207196855</v>
      </c>
      <c r="AE52" s="1393">
        <v>137.96800938859843</v>
      </c>
      <c r="AF52" s="1393">
        <v>219.8779004880216</v>
      </c>
      <c r="AG52" s="1393">
        <v>77.85475926665697</v>
      </c>
      <c r="AH52" s="1393">
        <v>54.904932253560006</v>
      </c>
      <c r="AI52" s="1393">
        <v>100.657399698075</v>
      </c>
      <c r="AJ52" s="1393">
        <v>81.128632891743763</v>
      </c>
      <c r="AK52" s="1393">
        <v>612.096998117</v>
      </c>
      <c r="AL52" s="1393">
        <v>247.51632306546099</v>
      </c>
      <c r="AM52" s="1393">
        <v>220.30307036776171</v>
      </c>
      <c r="AN52" s="1393">
        <v>30.399886275920004</v>
      </c>
    </row>
    <row r="53" spans="6:40" x14ac:dyDescent="0.35">
      <c r="F53" s="1385">
        <v>38078</v>
      </c>
      <c r="G53" s="1393">
        <v>364.9763361948261</v>
      </c>
      <c r="H53" s="1393">
        <v>163.06730765688062</v>
      </c>
      <c r="I53" s="1393">
        <v>32.380636175062499</v>
      </c>
      <c r="J53" s="1393">
        <v>35.267030091999999</v>
      </c>
      <c r="K53" s="1393">
        <v>25.158838591140004</v>
      </c>
      <c r="L53" s="1393">
        <v>263.262620990644</v>
      </c>
      <c r="M53" s="1393">
        <v>43.188792944920003</v>
      </c>
      <c r="N53" s="1393">
        <v>156.2853505612095</v>
      </c>
      <c r="O53" s="1393">
        <v>499.52409876319996</v>
      </c>
      <c r="P53" s="1393">
        <v>251.0479935921</v>
      </c>
      <c r="Q53" s="1393">
        <v>353.31328602887129</v>
      </c>
      <c r="R53" s="1393">
        <v>288.79492404314402</v>
      </c>
      <c r="S53" s="1393">
        <v>55.944500563036058</v>
      </c>
      <c r="T53" s="1393">
        <v>458.44085479226942</v>
      </c>
      <c r="U53" s="1393">
        <v>243.10136401486318</v>
      </c>
      <c r="V53" s="1393">
        <v>232.959043152205</v>
      </c>
      <c r="W53" s="1393">
        <v>328.36679241309753</v>
      </c>
      <c r="X53" s="1393">
        <v>595.11157851678843</v>
      </c>
      <c r="Y53" s="1393">
        <v>461.728208047034</v>
      </c>
      <c r="Z53" s="1393">
        <v>285.72711647979997</v>
      </c>
      <c r="AA53" s="1393">
        <v>201.51771774797777</v>
      </c>
      <c r="AB53" s="1393">
        <v>77.724744061839999</v>
      </c>
      <c r="AC53" s="1393">
        <v>62.49346466774162</v>
      </c>
      <c r="AD53" s="1393">
        <v>372.15181635040318</v>
      </c>
      <c r="AE53" s="1393">
        <v>141.10105349871873</v>
      </c>
      <c r="AF53" s="1393">
        <v>226.4964113114838</v>
      </c>
      <c r="AG53" s="1393">
        <v>80.153620721156969</v>
      </c>
      <c r="AH53" s="1393">
        <v>56.651025505439996</v>
      </c>
      <c r="AI53" s="1393">
        <v>104.520712190235</v>
      </c>
      <c r="AJ53" s="1393">
        <v>85.257833230831253</v>
      </c>
      <c r="AK53" s="1393">
        <v>630.4755898844287</v>
      </c>
      <c r="AL53" s="1393">
        <v>248.88985819592199</v>
      </c>
      <c r="AM53" s="1393">
        <v>202.59794239558832</v>
      </c>
      <c r="AN53" s="1393">
        <v>31.763336324840001</v>
      </c>
    </row>
    <row r="54" spans="6:40" x14ac:dyDescent="0.35">
      <c r="F54" s="1385">
        <v>38108</v>
      </c>
      <c r="G54" s="1393">
        <v>339.02006388557612</v>
      </c>
      <c r="H54" s="1393">
        <v>150.34245875911938</v>
      </c>
      <c r="I54" s="1393">
        <v>28.843474311762503</v>
      </c>
      <c r="J54" s="1393">
        <v>31.724081496035037</v>
      </c>
      <c r="K54" s="1393">
        <v>22.116222220560001</v>
      </c>
      <c r="L54" s="1393">
        <v>235.51871868135598</v>
      </c>
      <c r="M54" s="1393">
        <v>38.23900848033</v>
      </c>
      <c r="N54" s="1393">
        <v>138.9168074302095</v>
      </c>
      <c r="O54" s="1393">
        <v>446.49589461960841</v>
      </c>
      <c r="P54" s="1393">
        <v>224.4520790226</v>
      </c>
      <c r="Q54" s="1393">
        <v>315.94877658789352</v>
      </c>
      <c r="R54" s="1393">
        <v>260.35320232377848</v>
      </c>
      <c r="S54" s="1393">
        <v>50.489524028636055</v>
      </c>
      <c r="T54" s="1393">
        <v>415.97563939969592</v>
      </c>
      <c r="U54" s="1393">
        <v>219.0892145458842</v>
      </c>
      <c r="V54" s="1393">
        <v>209.68080218693501</v>
      </c>
      <c r="W54" s="1393">
        <v>290.62082900690251</v>
      </c>
      <c r="X54" s="1393">
        <v>525.70393887499995</v>
      </c>
      <c r="Y54" s="1393">
        <v>403.86505470002038</v>
      </c>
      <c r="Z54" s="1393">
        <v>253.88777064919998</v>
      </c>
      <c r="AA54" s="1393">
        <v>181.81801148858881</v>
      </c>
      <c r="AB54" s="1393">
        <v>70.952197050439239</v>
      </c>
      <c r="AC54" s="1393">
        <v>56.985766833074997</v>
      </c>
      <c r="AD54" s="1393">
        <v>335.20731326700002</v>
      </c>
      <c r="AE54" s="1393">
        <v>127.14471353640322</v>
      </c>
      <c r="AF54" s="1393">
        <v>202.42349977949459</v>
      </c>
      <c r="AG54" s="1393">
        <v>71.847098650383032</v>
      </c>
      <c r="AH54" s="1393">
        <v>50.830714665839999</v>
      </c>
      <c r="AI54" s="1393">
        <v>93.836238579105</v>
      </c>
      <c r="AJ54" s="1393">
        <v>76.89789483940001</v>
      </c>
      <c r="AK54" s="1393">
        <v>582.37387140761109</v>
      </c>
      <c r="AL54" s="1393">
        <v>229.71796183605201</v>
      </c>
      <c r="AM54" s="1393">
        <v>190.27771301566167</v>
      </c>
      <c r="AN54" s="1393">
        <v>29.339425126760002</v>
      </c>
    </row>
    <row r="55" spans="6:40" x14ac:dyDescent="0.35">
      <c r="F55" s="1385">
        <v>38139</v>
      </c>
      <c r="G55" s="1393">
        <v>341.18035010279345</v>
      </c>
      <c r="H55" s="1393">
        <v>150.87267797907907</v>
      </c>
      <c r="I55" s="1393">
        <v>29.233602458450001</v>
      </c>
      <c r="J55" s="1393">
        <v>32.114134848852565</v>
      </c>
      <c r="K55" s="1393">
        <v>22.574250491400001</v>
      </c>
      <c r="L55" s="1393">
        <v>234.32698755192541</v>
      </c>
      <c r="M55" s="1393">
        <v>37.879956757510001</v>
      </c>
      <c r="N55" s="1393">
        <v>136.20594350100001</v>
      </c>
      <c r="O55" s="1393">
        <v>432.33838937802523</v>
      </c>
      <c r="P55" s="1393">
        <v>218.75503065580003</v>
      </c>
      <c r="Q55" s="1393">
        <v>307.38685657222777</v>
      </c>
      <c r="R55" s="1393">
        <v>253.58725013813449</v>
      </c>
      <c r="S55" s="1393">
        <v>49.218753151344231</v>
      </c>
      <c r="T55" s="1393">
        <v>410.77509753593887</v>
      </c>
      <c r="U55" s="1393">
        <v>216.22912331806324</v>
      </c>
      <c r="V55" s="1393">
        <v>208.49926046527003</v>
      </c>
      <c r="W55" s="1393">
        <v>291.83325872885854</v>
      </c>
      <c r="X55" s="1393">
        <v>527.49343508293043</v>
      </c>
      <c r="Y55" s="1393">
        <v>411.54688018524485</v>
      </c>
      <c r="Z55" s="1393">
        <v>254.9055959707847</v>
      </c>
      <c r="AA55" s="1393">
        <v>179.58685465640008</v>
      </c>
      <c r="AB55" s="1393">
        <v>69.29098638312</v>
      </c>
      <c r="AC55" s="1393">
        <v>55.546270688091624</v>
      </c>
      <c r="AD55" s="1393">
        <v>326.12173294540321</v>
      </c>
      <c r="AE55" s="1393">
        <v>123.61296641503746</v>
      </c>
      <c r="AF55" s="1393">
        <v>196.09775333098924</v>
      </c>
      <c r="AG55" s="1393">
        <v>69.640191654063031</v>
      </c>
      <c r="AH55" s="1393">
        <v>49.1492915344</v>
      </c>
      <c r="AI55" s="1393">
        <v>91.029300596520002</v>
      </c>
      <c r="AJ55" s="1393">
        <v>75.374829140556258</v>
      </c>
      <c r="AK55" s="1393">
        <v>588.12100694117078</v>
      </c>
      <c r="AL55" s="1393">
        <v>231.23451273657801</v>
      </c>
      <c r="AM55" s="1393">
        <v>192.23831617468829</v>
      </c>
      <c r="AN55" s="1393">
        <v>29.718161251460003</v>
      </c>
    </row>
    <row r="56" spans="6:40" x14ac:dyDescent="0.35">
      <c r="F56" s="1385">
        <v>38169</v>
      </c>
      <c r="G56" s="1393">
        <v>353.34840910767389</v>
      </c>
      <c r="H56" s="1393">
        <v>155.7622827164403</v>
      </c>
      <c r="I56" s="1393">
        <v>29.727764777587502</v>
      </c>
      <c r="J56" s="1393">
        <v>32.829213701582475</v>
      </c>
      <c r="K56" s="1393">
        <v>22.835980931880002</v>
      </c>
      <c r="L56" s="1393">
        <v>239.00192901739661</v>
      </c>
      <c r="M56" s="1393">
        <v>38.546767099890005</v>
      </c>
      <c r="N56" s="1393">
        <v>138.7907483724324</v>
      </c>
      <c r="O56" s="1393">
        <v>438.352129558</v>
      </c>
      <c r="P56" s="1393">
        <v>222.1848863052</v>
      </c>
      <c r="Q56" s="1393">
        <v>312.28799362038603</v>
      </c>
      <c r="R56" s="1393">
        <v>258.02650616749997</v>
      </c>
      <c r="S56" s="1393">
        <v>50.117596909799992</v>
      </c>
      <c r="T56" s="1393">
        <v>416.77785894320823</v>
      </c>
      <c r="U56" s="1393">
        <v>219.26798048856838</v>
      </c>
      <c r="V56" s="1393">
        <v>211.21695796956999</v>
      </c>
      <c r="W56" s="1393">
        <v>294.009786234177</v>
      </c>
      <c r="X56" s="1393">
        <v>538.2611134405438</v>
      </c>
      <c r="Y56" s="1393">
        <v>416.13819269626532</v>
      </c>
      <c r="Z56" s="1393">
        <v>258.4680879708306</v>
      </c>
      <c r="AA56" s="1393">
        <v>182.96309827390007</v>
      </c>
      <c r="AB56" s="1393">
        <v>70.568844428679228</v>
      </c>
      <c r="AC56" s="1393">
        <v>56.453761983833367</v>
      </c>
      <c r="AD56" s="1393">
        <v>331.86780363944763</v>
      </c>
      <c r="AE56" s="1393">
        <v>125.74912909927809</v>
      </c>
      <c r="AF56" s="1393">
        <v>199.4070731715</v>
      </c>
      <c r="AG56" s="1393">
        <v>70.804932798599992</v>
      </c>
      <c r="AH56" s="1393">
        <v>49.892997919460001</v>
      </c>
      <c r="AI56" s="1393">
        <v>92.327132136854999</v>
      </c>
      <c r="AJ56" s="1393">
        <v>76.864048934981255</v>
      </c>
      <c r="AK56" s="1393">
        <v>605.9006542079627</v>
      </c>
      <c r="AL56" s="1393">
        <v>238.273807312961</v>
      </c>
      <c r="AM56" s="1393">
        <v>200.40310633183833</v>
      </c>
      <c r="AN56" s="1393">
        <v>30.904867775520003</v>
      </c>
    </row>
    <row r="57" spans="6:40" x14ac:dyDescent="0.35">
      <c r="F57" s="1385">
        <v>38200</v>
      </c>
      <c r="G57" s="1393">
        <v>361.2275261122827</v>
      </c>
      <c r="H57" s="1393">
        <v>158.70792213947911</v>
      </c>
      <c r="I57" s="1393">
        <v>30.221927096725004</v>
      </c>
      <c r="J57" s="1393">
        <v>33.381791180817523</v>
      </c>
      <c r="K57" s="1393">
        <v>23.163143982480001</v>
      </c>
      <c r="L57" s="1393">
        <v>243.6768704828678</v>
      </c>
      <c r="M57" s="1393">
        <v>39.264870545530002</v>
      </c>
      <c r="N57" s="1393">
        <v>141.5016123016419</v>
      </c>
      <c r="O57" s="1393">
        <v>447.27900858482519</v>
      </c>
      <c r="P57" s="1393">
        <v>227.85286809870001</v>
      </c>
      <c r="Q57" s="1393">
        <v>320.91060437312126</v>
      </c>
      <c r="R57" s="1393">
        <v>266.41519647997148</v>
      </c>
      <c r="S57" s="1393">
        <v>51.698312735055765</v>
      </c>
      <c r="T57" s="1393">
        <v>433.71651710700002</v>
      </c>
      <c r="U57" s="1393">
        <v>228.35440265686319</v>
      </c>
      <c r="V57" s="1393">
        <v>220.46319126301</v>
      </c>
      <c r="W57" s="1393">
        <v>307.03751062499998</v>
      </c>
      <c r="X57" s="1393">
        <v>557.94725398038372</v>
      </c>
      <c r="Y57" s="1393">
        <v>432.73791464673474</v>
      </c>
      <c r="Z57" s="1393">
        <v>269.18719656780002</v>
      </c>
      <c r="AA57" s="1393">
        <v>189.92099617058881</v>
      </c>
      <c r="AB57" s="1393">
        <v>72.996712420440772</v>
      </c>
      <c r="AC57" s="1393">
        <v>58.268819680116621</v>
      </c>
      <c r="AD57" s="1393">
        <v>341.22436576970159</v>
      </c>
      <c r="AE57" s="1393">
        <v>129.22396584675775</v>
      </c>
      <c r="AF57" s="1393">
        <v>203.77070556302161</v>
      </c>
      <c r="AG57" s="1393">
        <v>72.398825399463021</v>
      </c>
      <c r="AH57" s="1393">
        <v>50.960054906719996</v>
      </c>
      <c r="AI57" s="1393">
        <v>94.409699027160002</v>
      </c>
      <c r="AJ57" s="1393">
        <v>78.657881869175</v>
      </c>
      <c r="AK57" s="1393">
        <v>617.96402372374462</v>
      </c>
      <c r="AL57" s="1393">
        <v>242.508825320396</v>
      </c>
      <c r="AM57" s="1393">
        <v>200.87139655440004</v>
      </c>
      <c r="AN57" s="1393">
        <v>31.788585399820004</v>
      </c>
    </row>
    <row r="58" spans="6:40" x14ac:dyDescent="0.35">
      <c r="F58" s="1385">
        <v>38231</v>
      </c>
      <c r="G58" s="1393">
        <v>356.81133801427166</v>
      </c>
      <c r="H58" s="1393">
        <v>153.90656699424031</v>
      </c>
      <c r="I58" s="1393">
        <v>28.427337621962501</v>
      </c>
      <c r="J58" s="1393">
        <v>31.594048543147441</v>
      </c>
      <c r="K58" s="1393">
        <v>21.429179814300003</v>
      </c>
      <c r="L58" s="1393">
        <v>232.82983382294239</v>
      </c>
      <c r="M58" s="1393">
        <v>37.367025724909993</v>
      </c>
      <c r="N58" s="1393">
        <v>135.95373397206089</v>
      </c>
      <c r="O58" s="1393">
        <v>427.85930449921688</v>
      </c>
      <c r="P58" s="1393">
        <v>221.02222337320001</v>
      </c>
      <c r="Q58" s="1393">
        <v>312.80232190063606</v>
      </c>
      <c r="R58" s="1393">
        <v>264.4864269155965</v>
      </c>
      <c r="S58" s="1393">
        <v>51.078422839127875</v>
      </c>
      <c r="T58" s="1393">
        <v>434.54869117255708</v>
      </c>
      <c r="U58" s="1393">
        <v>228.47368918873678</v>
      </c>
      <c r="V58" s="1393">
        <v>223.53550282827999</v>
      </c>
      <c r="W58" s="1393">
        <v>309.99121147721252</v>
      </c>
      <c r="X58" s="1393">
        <v>581.65986612885501</v>
      </c>
      <c r="Y58" s="1393">
        <v>438.80083609325169</v>
      </c>
      <c r="Z58" s="1393">
        <v>275.86684322426123</v>
      </c>
      <c r="AA58" s="1393">
        <v>193.23862819888899</v>
      </c>
      <c r="AB58" s="1393">
        <v>72.26196920176001</v>
      </c>
      <c r="AC58" s="1393">
        <v>57.423890682591619</v>
      </c>
      <c r="AD58" s="1393">
        <v>334.0038161215968</v>
      </c>
      <c r="AE58" s="1393">
        <v>126.40421788779841</v>
      </c>
      <c r="AF58" s="1393">
        <v>197.23994673751076</v>
      </c>
      <c r="AG58" s="1393">
        <v>70.345160507700001</v>
      </c>
      <c r="AH58" s="1393">
        <v>49.343301895719996</v>
      </c>
      <c r="AI58" s="1393">
        <v>91.39148614266</v>
      </c>
      <c r="AJ58" s="1393">
        <v>77.574812927775014</v>
      </c>
      <c r="AK58" s="1393">
        <v>629.84730519710524</v>
      </c>
      <c r="AL58" s="1393">
        <v>244.71204649651301</v>
      </c>
      <c r="AM58" s="1393">
        <v>203.32961294579999</v>
      </c>
      <c r="AN58" s="1393">
        <v>32.217819674479998</v>
      </c>
    </row>
    <row r="59" spans="6:40" x14ac:dyDescent="0.35">
      <c r="F59" s="1385">
        <v>38261</v>
      </c>
      <c r="G59" s="1393">
        <v>337.0184127465651</v>
      </c>
      <c r="H59" s="1393">
        <v>146.18916078220002</v>
      </c>
      <c r="I59" s="1393">
        <v>27.6470813285875</v>
      </c>
      <c r="J59" s="1393">
        <v>30.521430264052558</v>
      </c>
      <c r="K59" s="1393">
        <v>21.069300458640004</v>
      </c>
      <c r="L59" s="1393">
        <v>224.18277914335599</v>
      </c>
      <c r="M59" s="1393">
        <v>36.135991246670002</v>
      </c>
      <c r="N59" s="1393">
        <v>130.72114040700001</v>
      </c>
      <c r="O59" s="1393">
        <v>412.13557132719995</v>
      </c>
      <c r="P59" s="1393">
        <v>211.83718621040001</v>
      </c>
      <c r="Q59" s="1393">
        <v>299.36930160837875</v>
      </c>
      <c r="R59" s="1393">
        <v>251.96468345749051</v>
      </c>
      <c r="S59" s="1393">
        <v>48.598897349019701</v>
      </c>
      <c r="T59" s="1393">
        <v>411.01286155466943</v>
      </c>
      <c r="U59" s="1393">
        <v>216.49735415965259</v>
      </c>
      <c r="V59" s="1393">
        <v>210.80340994785001</v>
      </c>
      <c r="W59" s="1393">
        <v>293.23236725727446</v>
      </c>
      <c r="X59" s="1393">
        <v>534.23464183191243</v>
      </c>
      <c r="Y59" s="1393">
        <v>408.80967414425515</v>
      </c>
      <c r="Z59" s="1393">
        <v>256.94124661395409</v>
      </c>
      <c r="AA59" s="1393">
        <v>180.32071496909992</v>
      </c>
      <c r="AB59" s="1393">
        <v>68.236766673280002</v>
      </c>
      <c r="AC59" s="1393">
        <v>54.23193669194162</v>
      </c>
      <c r="AD59" s="1393">
        <v>317.2163739385968</v>
      </c>
      <c r="AE59" s="1393">
        <v>120.10963318135937</v>
      </c>
      <c r="AF59" s="1393">
        <v>188.6299423335216</v>
      </c>
      <c r="AG59" s="1393">
        <v>67.157421283203021</v>
      </c>
      <c r="AH59" s="1393">
        <v>47.27385804163999</v>
      </c>
      <c r="AI59" s="1393">
        <v>87.588537908189991</v>
      </c>
      <c r="AJ59" s="1393">
        <v>74.1225306770625</v>
      </c>
      <c r="AK59" s="1393">
        <v>604.04514033267913</v>
      </c>
      <c r="AL59" s="1393">
        <v>235.06889200855201</v>
      </c>
      <c r="AM59" s="1393">
        <v>197.06695551493829</v>
      </c>
      <c r="AN59" s="1393">
        <v>30.803871475600001</v>
      </c>
    </row>
    <row r="60" spans="6:40" x14ac:dyDescent="0.35">
      <c r="F60" s="1385">
        <v>38292</v>
      </c>
      <c r="G60" s="1393">
        <v>283.93047153642391</v>
      </c>
      <c r="H60" s="1393">
        <v>124.98101055571941</v>
      </c>
      <c r="I60" s="1393">
        <v>23.953868206612498</v>
      </c>
      <c r="J60" s="1393">
        <v>26.360876335947442</v>
      </c>
      <c r="K60" s="1393">
        <v>18.288414528540002</v>
      </c>
      <c r="L60" s="1393">
        <v>196.19418248204059</v>
      </c>
      <c r="M60" s="1393">
        <v>31.776077469570005</v>
      </c>
      <c r="N60" s="1393">
        <v>115.55913356071621</v>
      </c>
      <c r="O60" s="1393">
        <v>368.41001687840838</v>
      </c>
      <c r="P60" s="1393">
        <v>185.12500534769998</v>
      </c>
      <c r="Q60" s="1393">
        <v>261.278766367</v>
      </c>
      <c r="R60" s="1393">
        <v>215.28737286751897</v>
      </c>
      <c r="S60" s="1393">
        <v>41.563204989363939</v>
      </c>
      <c r="T60" s="1393">
        <v>343.34778043936529</v>
      </c>
      <c r="U60" s="1393">
        <v>183.100730047821</v>
      </c>
      <c r="V60" s="1393">
        <v>178.544812043495</v>
      </c>
      <c r="W60" s="1393">
        <v>256.51240039658404</v>
      </c>
      <c r="X60" s="1393">
        <v>446.51273864917221</v>
      </c>
      <c r="Y60" s="1393">
        <v>350.44625428496943</v>
      </c>
      <c r="Z60" s="1393">
        <v>217.56362553446121</v>
      </c>
      <c r="AA60" s="1393">
        <v>150.28686719552221</v>
      </c>
      <c r="AB60" s="1393">
        <v>57.502893264000001</v>
      </c>
      <c r="AC60" s="1393">
        <v>46.032971014358367</v>
      </c>
      <c r="AD60" s="1393">
        <v>273.20208326850002</v>
      </c>
      <c r="AE60" s="1393">
        <v>103.58993103735936</v>
      </c>
      <c r="AF60" s="1393">
        <v>166.05048991497839</v>
      </c>
      <c r="AG60" s="1393">
        <v>58.97347450518302</v>
      </c>
      <c r="AH60" s="1393">
        <v>41.744562744019994</v>
      </c>
      <c r="AI60" s="1393">
        <v>77.326614100889998</v>
      </c>
      <c r="AJ60" s="1393">
        <v>64.070297064693762</v>
      </c>
      <c r="AK60" s="1393">
        <v>500.08830611446598</v>
      </c>
      <c r="AL60" s="1393">
        <v>196.58227809802599</v>
      </c>
      <c r="AM60" s="1393">
        <v>164.99320156126171</v>
      </c>
      <c r="AN60" s="1393">
        <v>25.097580530120002</v>
      </c>
    </row>
    <row r="61" spans="6:40" x14ac:dyDescent="0.35">
      <c r="F61" s="1385">
        <v>38322</v>
      </c>
      <c r="G61" s="1393">
        <v>287.90166047289125</v>
      </c>
      <c r="H61" s="1393">
        <v>129.36988133404029</v>
      </c>
      <c r="I61" s="1393">
        <v>24.500047611975003</v>
      </c>
      <c r="J61" s="1393">
        <v>27.043464015147443</v>
      </c>
      <c r="K61" s="1393">
        <v>18.746442799380002</v>
      </c>
      <c r="L61" s="1393">
        <v>199.92192522811521</v>
      </c>
      <c r="M61" s="1393">
        <v>32.494180915210002</v>
      </c>
      <c r="N61" s="1393">
        <v>117.89172890320948</v>
      </c>
      <c r="O61" s="1393">
        <v>379.56051108076633</v>
      </c>
      <c r="P61" s="1393">
        <v>189.1943256097</v>
      </c>
      <c r="Q61" s="1393">
        <v>266.2405941522278</v>
      </c>
      <c r="R61" s="1393">
        <v>217.1244187237215</v>
      </c>
      <c r="S61" s="1393">
        <v>42.090087535380292</v>
      </c>
      <c r="T61" s="1393">
        <v>345.54694159948775</v>
      </c>
      <c r="U61" s="1393">
        <v>186.05012231942101</v>
      </c>
      <c r="V61" s="1393">
        <v>183.00543934129001</v>
      </c>
      <c r="W61" s="1393">
        <v>267.83004866823001</v>
      </c>
      <c r="X61" s="1393">
        <v>450.00257167699999</v>
      </c>
      <c r="Y61" s="1393">
        <v>350.26943305628572</v>
      </c>
      <c r="Z61" s="1393">
        <v>221.03059949701532</v>
      </c>
      <c r="AA61" s="1393">
        <v>152.45941243851109</v>
      </c>
      <c r="AB61" s="1393">
        <v>58.876589464999235</v>
      </c>
      <c r="AC61" s="1393">
        <v>47.378623712016633</v>
      </c>
      <c r="AD61" s="1393">
        <v>280.99405578729841</v>
      </c>
      <c r="AE61" s="1393">
        <v>106.58057531499841</v>
      </c>
      <c r="AF61" s="1393">
        <v>171.117040293027</v>
      </c>
      <c r="AG61" s="1393">
        <v>60.567321128816971</v>
      </c>
      <c r="AH61" s="1393">
        <v>42.876289851719996</v>
      </c>
      <c r="AI61" s="1393">
        <v>79.228088218124995</v>
      </c>
      <c r="AJ61" s="1393">
        <v>64.205680682368765</v>
      </c>
      <c r="AK61" s="1393">
        <v>483.5950742742952</v>
      </c>
      <c r="AL61" s="1393">
        <v>192.576279901974</v>
      </c>
      <c r="AM61" s="1393">
        <v>160.83758675159999</v>
      </c>
      <c r="AN61" s="1393">
        <v>24.9965842302</v>
      </c>
    </row>
    <row r="62" spans="6:40" x14ac:dyDescent="0.35">
      <c r="F62" s="1385">
        <v>38353</v>
      </c>
      <c r="G62" s="1393">
        <v>259.59459498035881</v>
      </c>
      <c r="H62" s="1393">
        <v>121.8291804968806</v>
      </c>
      <c r="I62" s="1393">
        <v>24.005885292837501</v>
      </c>
      <c r="J62" s="1393">
        <v>26.13334710954744</v>
      </c>
      <c r="K62" s="1393">
        <v>18.648293884200001</v>
      </c>
      <c r="L62" s="1393">
        <v>199.58589559181021</v>
      </c>
      <c r="M62" s="1393">
        <v>32.853232638030001</v>
      </c>
      <c r="N62" s="1393">
        <v>120.57114662801341</v>
      </c>
      <c r="O62" s="1393">
        <v>392.55941358763357</v>
      </c>
      <c r="P62" s="1393">
        <v>195.32737257599999</v>
      </c>
      <c r="Q62" s="1393">
        <v>279.03831615272037</v>
      </c>
      <c r="R62" s="1393">
        <v>228.6051409556155</v>
      </c>
      <c r="S62" s="1393">
        <v>45.499447869380298</v>
      </c>
      <c r="T62" s="1393">
        <v>401.17654537820823</v>
      </c>
      <c r="U62" s="1393">
        <v>208.3640772604632</v>
      </c>
      <c r="V62" s="1393">
        <v>199.16428946521501</v>
      </c>
      <c r="W62" s="1393">
        <v>278.74338994588499</v>
      </c>
      <c r="X62" s="1393">
        <v>449.97271169327189</v>
      </c>
      <c r="Y62" s="1393">
        <v>352.12387505046939</v>
      </c>
      <c r="Z62" s="1393">
        <v>228.34641282309181</v>
      </c>
      <c r="AA62" s="1393">
        <v>162.03038784540013</v>
      </c>
      <c r="AB62" s="1393">
        <v>62.294801036000003</v>
      </c>
      <c r="AC62" s="1393">
        <v>49.037163005558369</v>
      </c>
      <c r="AD62" s="1393">
        <v>288.09416907600001</v>
      </c>
      <c r="AE62" s="1393">
        <v>109.62812996652352</v>
      </c>
      <c r="AF62" s="1393">
        <v>176.534856378</v>
      </c>
      <c r="AG62" s="1393">
        <v>62.222501376056968</v>
      </c>
      <c r="AH62" s="1393">
        <v>44.26669744118</v>
      </c>
      <c r="AI62" s="1393">
        <v>81.431383623809992</v>
      </c>
      <c r="AJ62" s="1393">
        <v>64.95029057958125</v>
      </c>
      <c r="AK62" s="1393">
        <v>460.6667301092927</v>
      </c>
      <c r="AL62" s="1393">
        <v>183.41957361151299</v>
      </c>
      <c r="AM62" s="1393">
        <v>151.20963108091169</v>
      </c>
      <c r="AN62" s="1393">
        <v>22.471676732200002</v>
      </c>
    </row>
    <row r="63" spans="6:40" x14ac:dyDescent="0.35">
      <c r="F63" s="1385">
        <v>38384</v>
      </c>
      <c r="G63" s="1393">
        <v>281.92906185110877</v>
      </c>
      <c r="H63" s="1393">
        <v>127.2784897151209</v>
      </c>
      <c r="I63" s="1393">
        <v>25.280303905350003</v>
      </c>
      <c r="J63" s="1393">
        <v>27.466031294417519</v>
      </c>
      <c r="K63" s="1393">
        <v>19.629783035999999</v>
      </c>
      <c r="L63" s="1393">
        <v>207.98857980335598</v>
      </c>
      <c r="M63" s="1393">
        <v>34.161206771160003</v>
      </c>
      <c r="N63" s="1393">
        <v>124.41672490398659</v>
      </c>
      <c r="O63" s="1393">
        <v>404.17983254881682</v>
      </c>
      <c r="P63" s="1393">
        <v>200.79188835639999</v>
      </c>
      <c r="Q63" s="1393">
        <v>283.27391240623524</v>
      </c>
      <c r="R63" s="1393">
        <v>228.69703610997149</v>
      </c>
      <c r="S63" s="1393">
        <v>44.507664948219698</v>
      </c>
      <c r="T63" s="1393">
        <v>366.46736701133881</v>
      </c>
      <c r="U63" s="1393">
        <v>198.56259132143157</v>
      </c>
      <c r="V63" s="1393">
        <v>196.68283295214999</v>
      </c>
      <c r="W63" s="1393">
        <v>293.48119045588498</v>
      </c>
      <c r="X63" s="1393">
        <v>473.83462376038375</v>
      </c>
      <c r="Y63" s="1393">
        <v>375.61056576746944</v>
      </c>
      <c r="Z63" s="1393">
        <v>236.2028747812918</v>
      </c>
      <c r="AA63" s="1393">
        <v>160.23949318093338</v>
      </c>
      <c r="AB63" s="1393">
        <v>61.368381506439242</v>
      </c>
      <c r="AC63" s="1393">
        <v>49.444005705966624</v>
      </c>
      <c r="AD63" s="1393">
        <v>296.18701588114919</v>
      </c>
      <c r="AE63" s="1393">
        <v>112.4478779254829</v>
      </c>
      <c r="AF63" s="1393">
        <v>182.274816361473</v>
      </c>
      <c r="AG63" s="1393">
        <v>64.429408372376955</v>
      </c>
      <c r="AH63" s="1393">
        <v>45.65710503063999</v>
      </c>
      <c r="AI63" s="1393">
        <v>84.268503735239989</v>
      </c>
      <c r="AJ63" s="1393">
        <v>68.131805594943756</v>
      </c>
      <c r="AK63" s="1393">
        <v>507.24225301311941</v>
      </c>
      <c r="AL63" s="1393">
        <v>201.70438303842201</v>
      </c>
      <c r="AM63" s="1393">
        <v>169.03169991856171</v>
      </c>
      <c r="AN63" s="1393">
        <v>25.728807404620003</v>
      </c>
    </row>
    <row r="64" spans="6:40" x14ac:dyDescent="0.35">
      <c r="F64" s="1385">
        <v>38412</v>
      </c>
      <c r="G64" s="1393">
        <v>378.89179559693486</v>
      </c>
      <c r="H64" s="1393">
        <v>167.27947306032092</v>
      </c>
      <c r="I64" s="1393">
        <v>33.290935183999999</v>
      </c>
      <c r="J64" s="1393">
        <v>36.307157197564962</v>
      </c>
      <c r="K64" s="1393">
        <v>25.813164692340003</v>
      </c>
      <c r="L64" s="1393">
        <v>272.67371799509158</v>
      </c>
      <c r="M64" s="1393">
        <v>44.548060181309999</v>
      </c>
      <c r="N64" s="1393">
        <v>162.3375565352838</v>
      </c>
      <c r="O64" s="1393">
        <v>519.47630906921688</v>
      </c>
      <c r="P64" s="1393">
        <v>259.47729984909995</v>
      </c>
      <c r="Q64" s="1393">
        <v>365.99003801784909</v>
      </c>
      <c r="R64" s="1393">
        <v>297.73464238938448</v>
      </c>
      <c r="S64" s="1393">
        <v>57.990116763436056</v>
      </c>
      <c r="T64" s="1393">
        <v>479.65864124066945</v>
      </c>
      <c r="U64" s="1393">
        <v>253.97544561000001</v>
      </c>
      <c r="V64" s="1393">
        <v>245.86827468037504</v>
      </c>
      <c r="W64" s="1393">
        <v>348.70127266676997</v>
      </c>
      <c r="X64" s="1393">
        <v>626.2811958974138</v>
      </c>
      <c r="Y64" s="1393">
        <v>487.71656684954763</v>
      </c>
      <c r="Z64" s="1393">
        <v>301.56719103052347</v>
      </c>
      <c r="AA64" s="1393">
        <v>210.11984628638896</v>
      </c>
      <c r="AB64" s="1393">
        <v>80.088735923000755</v>
      </c>
      <c r="AC64" s="1393">
        <v>64.339765960733374</v>
      </c>
      <c r="AD64" s="1393">
        <v>382.95231512055238</v>
      </c>
      <c r="AE64" s="1393">
        <v>145.48728221348287</v>
      </c>
      <c r="AF64" s="1393">
        <v>234.4915074420162</v>
      </c>
      <c r="AG64" s="1393">
        <v>83.034875736539988</v>
      </c>
      <c r="AH64" s="1393">
        <v>58.8498096004</v>
      </c>
      <c r="AI64" s="1393">
        <v>108.68584597084499</v>
      </c>
      <c r="AJ64" s="1393">
        <v>89.454725378756251</v>
      </c>
      <c r="AK64" s="1393">
        <v>682.55897404073301</v>
      </c>
      <c r="AL64" s="1393">
        <v>268.40499240394803</v>
      </c>
      <c r="AM64" s="1393">
        <v>224.8974768032883</v>
      </c>
      <c r="AN64" s="1393">
        <v>34.086251222999998</v>
      </c>
    </row>
    <row r="65" spans="6:40" x14ac:dyDescent="0.35">
      <c r="F65" s="1385">
        <v>38443</v>
      </c>
      <c r="G65" s="1393">
        <v>352.49052412614117</v>
      </c>
      <c r="H65" s="1393">
        <v>155.4382541322806</v>
      </c>
      <c r="I65" s="1393">
        <v>31.002183390100001</v>
      </c>
      <c r="J65" s="1393">
        <v>33.706839433652561</v>
      </c>
      <c r="K65" s="1393">
        <v>23.98105160898</v>
      </c>
      <c r="L65" s="1393">
        <v>256.35725245007461</v>
      </c>
      <c r="M65" s="1393">
        <v>41.932111915050001</v>
      </c>
      <c r="N65" s="1393">
        <v>153.88967998313518</v>
      </c>
      <c r="O65" s="1393">
        <v>497.20632949681681</v>
      </c>
      <c r="P65" s="1393">
        <v>248.19946940870003</v>
      </c>
      <c r="Q65" s="1393">
        <v>350.31804385600742</v>
      </c>
      <c r="R65" s="1393">
        <v>285.30479408563446</v>
      </c>
      <c r="S65" s="1393">
        <v>55.479600187891826</v>
      </c>
      <c r="T65" s="1393">
        <v>457.51975323939183</v>
      </c>
      <c r="U65" s="1393">
        <v>242.11823325766321</v>
      </c>
      <c r="V65" s="1393">
        <v>234.28842492398002</v>
      </c>
      <c r="W65" s="1393">
        <v>329.61066277614145</v>
      </c>
      <c r="X65" s="1393">
        <v>608.68315140278548</v>
      </c>
      <c r="Y65" s="1393">
        <v>463.84737859801362</v>
      </c>
      <c r="Z65" s="1393">
        <v>289.09877915386119</v>
      </c>
      <c r="AA65" s="1393">
        <v>203.01501426746671</v>
      </c>
      <c r="AB65" s="1393">
        <v>77.14971512919999</v>
      </c>
      <c r="AC65" s="1393">
        <v>61.961459818499989</v>
      </c>
      <c r="AD65" s="1393">
        <v>368.15033997044765</v>
      </c>
      <c r="AE65" s="1393">
        <v>139.87628278176257</v>
      </c>
      <c r="AF65" s="1393">
        <v>225.26646590701077</v>
      </c>
      <c r="AG65" s="1393">
        <v>79.724515242059994</v>
      </c>
      <c r="AH65" s="1393">
        <v>56.521685264560006</v>
      </c>
      <c r="AI65" s="1393">
        <v>104.339619417165</v>
      </c>
      <c r="AJ65" s="1393">
        <v>85.257833230831253</v>
      </c>
      <c r="AK65" s="1393">
        <v>641.88032279562526</v>
      </c>
      <c r="AL65" s="1393">
        <v>252.18038838309101</v>
      </c>
      <c r="AM65" s="1393">
        <v>210.03123758941169</v>
      </c>
      <c r="AN65" s="1393">
        <v>31.965328924680001</v>
      </c>
    </row>
    <row r="66" spans="6:40" x14ac:dyDescent="0.35">
      <c r="F66" s="1385">
        <v>38473</v>
      </c>
      <c r="G66" s="1393">
        <v>368.18501435964117</v>
      </c>
      <c r="H66" s="1393">
        <v>160.26899144312091</v>
      </c>
      <c r="I66" s="1393">
        <v>30.690080872749999</v>
      </c>
      <c r="J66" s="1393">
        <v>33.80433570716496</v>
      </c>
      <c r="K66" s="1393">
        <v>23.424874422959999</v>
      </c>
      <c r="L66" s="1393">
        <v>250.61284606018981</v>
      </c>
      <c r="M66" s="1393">
        <v>40.418965368879995</v>
      </c>
      <c r="N66" s="1393">
        <v>147.39622160014858</v>
      </c>
      <c r="O66" s="1393">
        <v>467.95146949600002</v>
      </c>
      <c r="P66" s="1393">
        <v>236.6600398086</v>
      </c>
      <c r="Q66" s="1393">
        <v>334.1621696481065</v>
      </c>
      <c r="R66" s="1393">
        <v>276.82438006499052</v>
      </c>
      <c r="S66" s="1393">
        <v>53.743928935455756</v>
      </c>
      <c r="T66" s="1393">
        <v>451.30887030916534</v>
      </c>
      <c r="U66" s="1393">
        <v>236.81538980845261</v>
      </c>
      <c r="V66" s="1393">
        <v>229.20730721086002</v>
      </c>
      <c r="W66" s="1393">
        <v>317.29796734006203</v>
      </c>
      <c r="X66" s="1393">
        <v>597.61729377104234</v>
      </c>
      <c r="Y66" s="1393">
        <v>453.13409238953062</v>
      </c>
      <c r="Z66" s="1393">
        <v>282.92814853269181</v>
      </c>
      <c r="AA66" s="1393">
        <v>199.46266578287788</v>
      </c>
      <c r="AB66" s="1393">
        <v>75.264914045239237</v>
      </c>
      <c r="AC66" s="1393">
        <v>60.115120973108368</v>
      </c>
      <c r="AD66" s="1393">
        <v>353.16814350555239</v>
      </c>
      <c r="AE66" s="1393">
        <v>134.06589054516419</v>
      </c>
      <c r="AF66" s="1393">
        <v>212.87848671897299</v>
      </c>
      <c r="AG66" s="1393">
        <v>75.678519082139999</v>
      </c>
      <c r="AH66" s="1393">
        <v>53.385184423219997</v>
      </c>
      <c r="AI66" s="1393">
        <v>98.997382611599988</v>
      </c>
      <c r="AJ66" s="1393">
        <v>82.787082208262518</v>
      </c>
      <c r="AK66" s="1393">
        <v>659.24111360420159</v>
      </c>
      <c r="AL66" s="1393">
        <v>257.44550909355195</v>
      </c>
      <c r="AM66" s="1393">
        <v>216.64489320358831</v>
      </c>
      <c r="AN66" s="1393">
        <v>33.177284523720004</v>
      </c>
    </row>
    <row r="67" spans="6:40" x14ac:dyDescent="0.35">
      <c r="F67" s="1385">
        <v>38504</v>
      </c>
      <c r="G67" s="1393">
        <v>351.44213217854343</v>
      </c>
      <c r="H67" s="1393">
        <v>152.3453945952806</v>
      </c>
      <c r="I67" s="1393">
        <v>28.037209475275002</v>
      </c>
      <c r="J67" s="1393">
        <v>31.301514216764964</v>
      </c>
      <c r="K67" s="1393">
        <v>21.232881983940004</v>
      </c>
      <c r="L67" s="1393">
        <v>225.80219907735599</v>
      </c>
      <c r="M67" s="1393">
        <v>36.059051591779998</v>
      </c>
      <c r="N67" s="1393">
        <v>129.9646032335676</v>
      </c>
      <c r="O67" s="1393">
        <v>406.74820956000843</v>
      </c>
      <c r="P67" s="1393">
        <v>210.38385754539999</v>
      </c>
      <c r="Q67" s="1393">
        <v>296.61620518985649</v>
      </c>
      <c r="R67" s="1393">
        <v>251.62796315309649</v>
      </c>
      <c r="S67" s="1393">
        <v>48.536881084544234</v>
      </c>
      <c r="T67" s="1393">
        <v>413.53871422084291</v>
      </c>
      <c r="U67" s="1393">
        <v>216.91436545583161</v>
      </c>
      <c r="V67" s="1393">
        <v>211.63050599129002</v>
      </c>
      <c r="W67" s="1393">
        <v>291.83325872885854</v>
      </c>
      <c r="X67" s="1393">
        <v>550.84814798981563</v>
      </c>
      <c r="Y67" s="1393">
        <v>413.40098665527552</v>
      </c>
      <c r="Z67" s="1393">
        <v>260.75824663164587</v>
      </c>
      <c r="AA67" s="1393">
        <v>183.9905567315777</v>
      </c>
      <c r="AB67" s="1393">
        <v>69.131272097079233</v>
      </c>
      <c r="AC67" s="1393">
        <v>54.920384839124999</v>
      </c>
      <c r="AD67" s="1393">
        <v>318.11899679764917</v>
      </c>
      <c r="AE67" s="1393">
        <v>120.45142581871872</v>
      </c>
      <c r="AF67" s="1393">
        <v>187.16560502850001</v>
      </c>
      <c r="AG67" s="1393">
        <v>66.820224285056966</v>
      </c>
      <c r="AH67" s="1393">
        <v>46.885837318999997</v>
      </c>
      <c r="AI67" s="1393">
        <v>87.105623846669999</v>
      </c>
      <c r="AJ67" s="1393">
        <v>74.528681530087511</v>
      </c>
      <c r="AK67" s="1393">
        <v>620.80749250590634</v>
      </c>
      <c r="AL67" s="1393">
        <v>241.33551226802601</v>
      </c>
      <c r="AM67" s="1393">
        <v>203.2711425130617</v>
      </c>
      <c r="AN67" s="1393">
        <v>31.510845575040001</v>
      </c>
    </row>
    <row r="68" spans="6:40" x14ac:dyDescent="0.35">
      <c r="F68" s="1385">
        <v>38534</v>
      </c>
      <c r="G68" s="1393">
        <v>365.67534464445652</v>
      </c>
      <c r="H68" s="1393">
        <v>159.44422889992092</v>
      </c>
      <c r="I68" s="1393">
        <v>29.753773320700002</v>
      </c>
      <c r="J68" s="1393">
        <v>33.024251754452557</v>
      </c>
      <c r="K68" s="1393">
        <v>22.60696679646</v>
      </c>
      <c r="L68" s="1393">
        <v>242.51574639018983</v>
      </c>
      <c r="M68" s="1393">
        <v>38.931465374340007</v>
      </c>
      <c r="N68" s="1393">
        <v>141.12334371492568</v>
      </c>
      <c r="O68" s="1393">
        <v>444.24070681480839</v>
      </c>
      <c r="P68" s="1393">
        <v>226.6320720201</v>
      </c>
      <c r="Q68" s="1393">
        <v>320.12388783565092</v>
      </c>
      <c r="R68" s="1393">
        <v>267.05811966809648</v>
      </c>
      <c r="S68" s="1393">
        <v>51.729303820491822</v>
      </c>
      <c r="T68" s="1393">
        <v>435.29162572452236</v>
      </c>
      <c r="U68" s="1393">
        <v>229.57594262268424</v>
      </c>
      <c r="V68" s="1393">
        <v>223.50586746515998</v>
      </c>
      <c r="W68" s="1393">
        <v>312.6651397497435</v>
      </c>
      <c r="X68" s="1393">
        <v>568.08829324285807</v>
      </c>
      <c r="Y68" s="1393">
        <v>434.5037782645</v>
      </c>
      <c r="Z68" s="1393">
        <v>272.94051789383059</v>
      </c>
      <c r="AA68" s="1393">
        <v>191.35968110087788</v>
      </c>
      <c r="AB68" s="1393">
        <v>72.48560753747924</v>
      </c>
      <c r="AC68" s="1393">
        <v>57.736814830874998</v>
      </c>
      <c r="AD68" s="1393">
        <v>338.96791692814918</v>
      </c>
      <c r="AE68" s="1393">
        <v>128.34098776716095</v>
      </c>
      <c r="AF68" s="1393">
        <v>202.56988196697299</v>
      </c>
      <c r="AG68" s="1393">
        <v>72.153582859496964</v>
      </c>
      <c r="AH68" s="1393">
        <v>50.863049726060005</v>
      </c>
      <c r="AI68" s="1393">
        <v>94.349334769470005</v>
      </c>
      <c r="AJ68" s="1393">
        <v>79.910180332668759</v>
      </c>
      <c r="AK68" s="1393">
        <v>646.78923954746608</v>
      </c>
      <c r="AL68" s="1393">
        <v>252.40940819447397</v>
      </c>
      <c r="AM68" s="1393">
        <v>211.69931299786168</v>
      </c>
      <c r="AN68" s="1393">
        <v>32.520808574240007</v>
      </c>
    </row>
    <row r="69" spans="6:40" x14ac:dyDescent="0.35">
      <c r="F69" s="1385">
        <v>38565</v>
      </c>
      <c r="G69" s="1393">
        <v>358.93999379732611</v>
      </c>
      <c r="H69" s="1393">
        <v>156.49869257220001</v>
      </c>
      <c r="I69" s="1393">
        <v>29.753773320700002</v>
      </c>
      <c r="J69" s="1393">
        <v>32.796722528052555</v>
      </c>
      <c r="K69" s="1393">
        <v>22.672399406580002</v>
      </c>
      <c r="L69" s="1393">
        <v>243.0657013997762</v>
      </c>
      <c r="M69" s="1393">
        <v>39.110991235749999</v>
      </c>
      <c r="N69" s="1393">
        <v>142.2581494750743</v>
      </c>
      <c r="O69" s="1393">
        <v>448.34373912716637</v>
      </c>
      <c r="P69" s="1393">
        <v>227.38780292590002</v>
      </c>
      <c r="Q69" s="1393">
        <v>321.21323513322039</v>
      </c>
      <c r="R69" s="1393">
        <v>266.44571390063447</v>
      </c>
      <c r="S69" s="1393">
        <v>51.481341043399993</v>
      </c>
      <c r="T69" s="1393">
        <v>428.664811774653</v>
      </c>
      <c r="U69" s="1393">
        <v>226.7456730278316</v>
      </c>
      <c r="V69" s="1393">
        <v>220.108745584785</v>
      </c>
      <c r="W69" s="1393">
        <v>309.55595510215051</v>
      </c>
      <c r="X69" s="1393">
        <v>558.57347251237161</v>
      </c>
      <c r="Y69" s="1393">
        <v>429.76517065026871</v>
      </c>
      <c r="Z69" s="1393">
        <v>268.74185922416939</v>
      </c>
      <c r="AA69" s="1393">
        <v>188.01274327797779</v>
      </c>
      <c r="AB69" s="1393">
        <v>71.431387827639242</v>
      </c>
      <c r="AC69" s="1393">
        <v>57.017047982183371</v>
      </c>
      <c r="AD69" s="1393">
        <v>337.34332574914919</v>
      </c>
      <c r="AE69" s="1393">
        <v>127.68589897864064</v>
      </c>
      <c r="AF69" s="1393">
        <v>203.33143014302701</v>
      </c>
      <c r="AG69" s="1393">
        <v>72.306870941283023</v>
      </c>
      <c r="AH69" s="1393">
        <v>51.089395147600001</v>
      </c>
      <c r="AI69" s="1393">
        <v>94.741702444454987</v>
      </c>
      <c r="AJ69" s="1393">
        <v>79.80864261941251</v>
      </c>
      <c r="AK69" s="1393">
        <v>638.73738176314509</v>
      </c>
      <c r="AL69" s="1393">
        <v>249.49071900947396</v>
      </c>
      <c r="AM69" s="1393">
        <v>209.65074080940002</v>
      </c>
      <c r="AN69" s="1393">
        <v>32.041076149620004</v>
      </c>
    </row>
    <row r="70" spans="6:40" x14ac:dyDescent="0.35">
      <c r="F70" s="1385">
        <v>38596</v>
      </c>
      <c r="G70" s="1393">
        <v>336.09726689670651</v>
      </c>
      <c r="H70" s="1393">
        <v>145.68842682315969</v>
      </c>
      <c r="I70" s="1393">
        <v>27.360987354350002</v>
      </c>
      <c r="J70" s="1393">
        <v>30.261387111200001</v>
      </c>
      <c r="K70" s="1393">
        <v>20.774853713100001</v>
      </c>
      <c r="L70" s="1393">
        <v>222.16611549954581</v>
      </c>
      <c r="M70" s="1393">
        <v>35.699999868959999</v>
      </c>
      <c r="N70" s="1393">
        <v>129.2080660601352</v>
      </c>
      <c r="O70" s="1393">
        <v>404.93137388476634</v>
      </c>
      <c r="P70" s="1393">
        <v>207.76786594840001</v>
      </c>
      <c r="Q70" s="1393">
        <v>293.59072051411397</v>
      </c>
      <c r="R70" s="1393">
        <v>246.36199362689402</v>
      </c>
      <c r="S70" s="1393">
        <v>47.421099728036054</v>
      </c>
      <c r="T70" s="1393">
        <v>399.6017487869571</v>
      </c>
      <c r="U70" s="1393">
        <v>211.134703589379</v>
      </c>
      <c r="V70" s="1393">
        <v>205.692825254355</v>
      </c>
      <c r="W70" s="1393">
        <v>288.75526909234503</v>
      </c>
      <c r="X70" s="1393">
        <v>520.93138823631716</v>
      </c>
      <c r="Y70" s="1393">
        <v>399.53847074579591</v>
      </c>
      <c r="Z70" s="1393">
        <v>250.83429468444589</v>
      </c>
      <c r="AA70" s="1393">
        <v>175.1242708925333</v>
      </c>
      <c r="AB70" s="1393">
        <v>66.09636522876076</v>
      </c>
      <c r="AC70" s="1393">
        <v>52.510759995383367</v>
      </c>
      <c r="AD70" s="1393">
        <v>308.82265284709678</v>
      </c>
      <c r="AE70" s="1393">
        <v>116.86268572495617</v>
      </c>
      <c r="AF70" s="1393">
        <v>184.38344146349459</v>
      </c>
      <c r="AG70" s="1393">
        <v>65.716770786896959</v>
      </c>
      <c r="AH70" s="1393">
        <v>46.336141295259999</v>
      </c>
      <c r="AI70" s="1393">
        <v>85.868156564025</v>
      </c>
      <c r="AJ70" s="1393">
        <v>72.870232213568755</v>
      </c>
      <c r="AK70" s="1393">
        <v>599.73466221618742</v>
      </c>
      <c r="AL70" s="1393">
        <v>233.63815057006499</v>
      </c>
      <c r="AM70" s="1393">
        <v>198.7643539332</v>
      </c>
      <c r="AN70" s="1393">
        <v>30.500882575839999</v>
      </c>
    </row>
    <row r="71" spans="6:40" x14ac:dyDescent="0.35">
      <c r="F71" s="1385">
        <v>38626</v>
      </c>
      <c r="G71" s="1393">
        <v>314.04868120190218</v>
      </c>
      <c r="H71" s="1393">
        <v>134.52464722904031</v>
      </c>
      <c r="I71" s="1393">
        <v>24.005885292837501</v>
      </c>
      <c r="J71" s="1393">
        <v>27.075977941600001</v>
      </c>
      <c r="K71" s="1393">
        <v>17.92853517288</v>
      </c>
      <c r="L71" s="1393">
        <v>193.413800397356</v>
      </c>
      <c r="M71" s="1393">
        <v>30.98103436904</v>
      </c>
      <c r="N71" s="1393">
        <v>111.2406738446553</v>
      </c>
      <c r="O71" s="1393">
        <v>344.5112279139916</v>
      </c>
      <c r="P71" s="1393">
        <v>182.07301515120002</v>
      </c>
      <c r="Q71" s="1393">
        <v>257.16414012500002</v>
      </c>
      <c r="R71" s="1393">
        <v>222.69641968747149</v>
      </c>
      <c r="S71" s="1393">
        <v>42.524030918691821</v>
      </c>
      <c r="T71" s="1393">
        <v>362.75269425151225</v>
      </c>
      <c r="U71" s="1393">
        <v>191.35296576863161</v>
      </c>
      <c r="V71" s="1393">
        <v>187.40696429559</v>
      </c>
      <c r="W71" s="1393">
        <v>257.60054133423904</v>
      </c>
      <c r="X71" s="1393">
        <v>490.44812991828707</v>
      </c>
      <c r="Y71" s="1393">
        <v>359.68793155795584</v>
      </c>
      <c r="Z71" s="1393">
        <v>230.47737475475409</v>
      </c>
      <c r="AA71" s="1393">
        <v>163.38088529240011</v>
      </c>
      <c r="AB71" s="1393">
        <v>60.95306685984</v>
      </c>
      <c r="AC71" s="1393">
        <v>48.223552709541629</v>
      </c>
      <c r="AD71" s="1393">
        <v>277.86530978870161</v>
      </c>
      <c r="AE71" s="1393">
        <v>104.78620526811713</v>
      </c>
      <c r="AF71" s="1393">
        <v>160.33978059748921</v>
      </c>
      <c r="AG71" s="1393">
        <v>57.410248716123021</v>
      </c>
      <c r="AH71" s="1393">
        <v>39.966134431919997</v>
      </c>
      <c r="AI71" s="1393">
        <v>73.916033541405</v>
      </c>
      <c r="AJ71" s="1393">
        <v>63.494916689575007</v>
      </c>
      <c r="AK71" s="1393">
        <v>542.11407662071895</v>
      </c>
      <c r="AL71" s="1393">
        <v>210.71787897953899</v>
      </c>
      <c r="AM71" s="1393">
        <v>182.22986372398827</v>
      </c>
      <c r="AN71" s="1393">
        <v>28.430458427479998</v>
      </c>
    </row>
    <row r="72" spans="6:40" x14ac:dyDescent="0.35">
      <c r="F72" s="1385">
        <v>38657</v>
      </c>
      <c r="G72" s="1393">
        <v>275.76547335586952</v>
      </c>
      <c r="H72" s="1393">
        <v>120.5920366820806</v>
      </c>
      <c r="I72" s="1393">
        <v>22.835500852775002</v>
      </c>
      <c r="J72" s="1393">
        <v>25.190739030417518</v>
      </c>
      <c r="K72" s="1393">
        <v>17.405074291920002</v>
      </c>
      <c r="L72" s="1393">
        <v>186.23329240999999</v>
      </c>
      <c r="M72" s="1393">
        <v>30.057758510359999</v>
      </c>
      <c r="N72" s="1393">
        <v>109.09712138213521</v>
      </c>
      <c r="O72" s="1393">
        <v>344.69925419721682</v>
      </c>
      <c r="P72" s="1393">
        <v>174.0797074937</v>
      </c>
      <c r="Q72" s="1393">
        <v>245.18337716485649</v>
      </c>
      <c r="R72" s="1393">
        <v>202.70442312190352</v>
      </c>
      <c r="S72" s="1393">
        <v>38.959681063908178</v>
      </c>
      <c r="T72" s="1393">
        <v>317.96974771572241</v>
      </c>
      <c r="U72" s="1393">
        <v>170.58809719068421</v>
      </c>
      <c r="V72" s="1393">
        <v>165.63541213257997</v>
      </c>
      <c r="W72" s="1393">
        <v>238.7585090122125</v>
      </c>
      <c r="X72" s="1393">
        <v>404.21796423249856</v>
      </c>
      <c r="Y72" s="1393">
        <v>319.54246663954081</v>
      </c>
      <c r="Z72" s="1393">
        <v>199.5923823030765</v>
      </c>
      <c r="AA72" s="1393">
        <v>138.5140407510444</v>
      </c>
      <c r="AB72" s="1393">
        <v>53.797167226679235</v>
      </c>
      <c r="AC72" s="1393">
        <v>43.185259873500002</v>
      </c>
      <c r="AD72" s="1393">
        <v>257.04649874805239</v>
      </c>
      <c r="AE72" s="1393">
        <v>97.095953526042237</v>
      </c>
      <c r="AF72" s="1393">
        <v>155.4197412644784</v>
      </c>
      <c r="AG72" s="1393">
        <v>55.233962554376966</v>
      </c>
      <c r="AH72" s="1393">
        <v>39.093087805980005</v>
      </c>
      <c r="AI72" s="1393">
        <v>72.37674497031</v>
      </c>
      <c r="AJ72" s="1393">
        <v>60.516477100725005</v>
      </c>
      <c r="AK72" s="1393">
        <v>485.27151183773304</v>
      </c>
      <c r="AL72" s="1393">
        <v>190.57328080394799</v>
      </c>
      <c r="AM72" s="1393">
        <v>163.9396802506617</v>
      </c>
      <c r="AN72" s="1393">
        <v>24.693595330439997</v>
      </c>
    </row>
    <row r="73" spans="6:40" x14ac:dyDescent="0.35">
      <c r="F73" s="1385">
        <v>38687</v>
      </c>
      <c r="G73" s="1393">
        <v>304.19978494614122</v>
      </c>
      <c r="H73" s="1393">
        <v>134.02391327000001</v>
      </c>
      <c r="I73" s="1393">
        <v>25.618414965812502</v>
      </c>
      <c r="J73" s="1393">
        <v>28.213624073600002</v>
      </c>
      <c r="K73" s="1393">
        <v>19.564350425880001</v>
      </c>
      <c r="L73" s="1393">
        <v>209.60799973735598</v>
      </c>
      <c r="M73" s="1393">
        <v>33.95603435812</v>
      </c>
      <c r="N73" s="1393">
        <v>123.25047293943238</v>
      </c>
      <c r="O73" s="1393">
        <v>390.30422578283361</v>
      </c>
      <c r="P73" s="1393">
        <v>195.64710488230003</v>
      </c>
      <c r="Q73" s="1393">
        <v>276.25477150000745</v>
      </c>
      <c r="R73" s="1393">
        <v>226.89067912061552</v>
      </c>
      <c r="S73" s="1393">
        <v>43.825792881419702</v>
      </c>
      <c r="T73" s="1393">
        <v>363.22822228897348</v>
      </c>
      <c r="U73" s="1393">
        <v>193.94482615486322</v>
      </c>
      <c r="V73" s="1393">
        <v>190.03609247602</v>
      </c>
      <c r="W73" s="1393">
        <v>274.82583694031854</v>
      </c>
      <c r="X73" s="1393">
        <v>469.56927228192751</v>
      </c>
      <c r="Y73" s="1393">
        <v>368.60549249904761</v>
      </c>
      <c r="Z73" s="1393">
        <v>230.28654542876941</v>
      </c>
      <c r="AA73" s="1393">
        <v>158.15500037148888</v>
      </c>
      <c r="AB73" s="1393">
        <v>60.058561436040755</v>
      </c>
      <c r="AC73" s="1393">
        <v>48.067071859199999</v>
      </c>
      <c r="AD73" s="1393">
        <v>286.65001582394763</v>
      </c>
      <c r="AE73" s="1393">
        <v>108.71673799923904</v>
      </c>
      <c r="AF73" s="1393">
        <v>174.8948862195162</v>
      </c>
      <c r="AG73" s="1393">
        <v>62.038592459696972</v>
      </c>
      <c r="AH73" s="1393">
        <v>44.04035201963999</v>
      </c>
      <c r="AI73" s="1393">
        <v>81.431383623809992</v>
      </c>
      <c r="AJ73" s="1393">
        <v>67.522579315406261</v>
      </c>
      <c r="AK73" s="1393">
        <v>525.74073485373299</v>
      </c>
      <c r="AL73" s="1393">
        <v>206.94070601559099</v>
      </c>
      <c r="AM73" s="1393">
        <v>173.33357860351171</v>
      </c>
      <c r="AN73" s="1393">
        <v>26.991261153620002</v>
      </c>
    </row>
    <row r="74" spans="6:40" x14ac:dyDescent="0.35">
      <c r="F74" s="1385">
        <v>38718</v>
      </c>
      <c r="G74" s="1393">
        <v>292.12710015114124</v>
      </c>
      <c r="H74" s="1393">
        <v>131.10775910788061</v>
      </c>
      <c r="I74" s="1393">
        <v>25.332320991574999</v>
      </c>
      <c r="J74" s="1393">
        <v>27.726051694347444</v>
      </c>
      <c r="K74" s="1393">
        <v>19.498917815760002</v>
      </c>
      <c r="L74" s="1393">
        <v>209.39407436407458</v>
      </c>
      <c r="M74" s="1393">
        <v>34.238146426050001</v>
      </c>
      <c r="N74" s="1393">
        <v>124.8580687262838</v>
      </c>
      <c r="O74" s="1393">
        <v>401.86206328243361</v>
      </c>
      <c r="P74" s="1393">
        <v>200.47215605010001</v>
      </c>
      <c r="Q74" s="1393">
        <v>283.06200915477223</v>
      </c>
      <c r="R74" s="1393">
        <v>230.0133999068845</v>
      </c>
      <c r="S74" s="1393">
        <v>44.538656033655762</v>
      </c>
      <c r="T74" s="1393">
        <v>363.76334734425296</v>
      </c>
      <c r="U74" s="1393">
        <v>196.59632980703162</v>
      </c>
      <c r="V74" s="1393">
        <v>192.724322999945</v>
      </c>
      <c r="W74" s="1393">
        <v>284.21578090525645</v>
      </c>
      <c r="X74" s="1393">
        <v>466.88481768845622</v>
      </c>
      <c r="Y74" s="1393">
        <v>369.45906594453402</v>
      </c>
      <c r="Z74" s="1393">
        <v>231.71786874815407</v>
      </c>
      <c r="AA74" s="1393">
        <v>158.85955488958879</v>
      </c>
      <c r="AB74" s="1393">
        <v>61.304457456760758</v>
      </c>
      <c r="AC74" s="1393">
        <v>49.287524855625001</v>
      </c>
      <c r="AD74" s="1393">
        <v>295.52526574090319</v>
      </c>
      <c r="AE74" s="1393">
        <v>111.96368545564226</v>
      </c>
      <c r="AF74" s="1393">
        <v>180.98624076747299</v>
      </c>
      <c r="AG74" s="1393">
        <v>64.061590539656962</v>
      </c>
      <c r="AH74" s="1393">
        <v>45.430759609100001</v>
      </c>
      <c r="AI74" s="1393">
        <v>83.755407544874998</v>
      </c>
      <c r="AJ74" s="1393">
        <v>67.962576072850013</v>
      </c>
      <c r="AK74" s="1393">
        <v>504.0993119806393</v>
      </c>
      <c r="AL74" s="1393">
        <v>200.101828096578</v>
      </c>
      <c r="AM74" s="1393">
        <v>166.3392506224383</v>
      </c>
      <c r="AN74" s="1393">
        <v>25.45106757984</v>
      </c>
    </row>
    <row r="75" spans="6:40" x14ac:dyDescent="0.35">
      <c r="F75" s="1385">
        <v>38749</v>
      </c>
      <c r="G75" s="1393">
        <v>290.03031625594554</v>
      </c>
      <c r="H75" s="1393">
        <v>129.1931759591597</v>
      </c>
      <c r="I75" s="1393">
        <v>24.942192844887501</v>
      </c>
      <c r="J75" s="1393">
        <v>27.40102619443504</v>
      </c>
      <c r="K75" s="1393">
        <v>19.106322155040001</v>
      </c>
      <c r="L75" s="1393">
        <v>204.29128215204059</v>
      </c>
      <c r="M75" s="1393">
        <v>33.340517118999998</v>
      </c>
      <c r="N75" s="1393">
        <v>121.4537428592229</v>
      </c>
      <c r="O75" s="1393">
        <v>392.93518425560842</v>
      </c>
      <c r="P75" s="1393">
        <v>198.08869703950003</v>
      </c>
      <c r="Q75" s="1393">
        <v>279.794584456</v>
      </c>
      <c r="R75" s="1393">
        <v>228.329626938731</v>
      </c>
      <c r="S75" s="1393">
        <v>44.383666512872125</v>
      </c>
      <c r="T75" s="1393">
        <v>365.84331446873881</v>
      </c>
      <c r="U75" s="1393">
        <v>197.93699244960001</v>
      </c>
      <c r="V75" s="1393">
        <v>195.79663456521499</v>
      </c>
      <c r="W75" s="1393">
        <v>287.82236632006203</v>
      </c>
      <c r="X75" s="1393">
        <v>480.72470986485501</v>
      </c>
      <c r="Y75" s="1393">
        <v>370.90148427871088</v>
      </c>
      <c r="Z75" s="1393">
        <v>236.2028747812918</v>
      </c>
      <c r="AA75" s="1393">
        <v>162.11844027894449</v>
      </c>
      <c r="AB75" s="1393">
        <v>61.815610258799992</v>
      </c>
      <c r="AC75" s="1393">
        <v>49.694330003633368</v>
      </c>
      <c r="AD75" s="1393">
        <v>295.85603250494762</v>
      </c>
      <c r="AE75" s="1393">
        <v>111.93518896944384</v>
      </c>
      <c r="AF75" s="1393">
        <v>179.22913908749459</v>
      </c>
      <c r="AG75" s="1393">
        <v>63.479242956003027</v>
      </c>
      <c r="AH75" s="1393">
        <v>44.751723344480006</v>
      </c>
      <c r="AI75" s="1393">
        <v>82.427393875695003</v>
      </c>
      <c r="AJ75" s="1393">
        <v>67.72565474191876</v>
      </c>
      <c r="AK75" s="1393">
        <v>531.99677086671898</v>
      </c>
      <c r="AL75" s="1393">
        <v>212.5778623075</v>
      </c>
      <c r="AM75" s="1393">
        <v>191.00920797898829</v>
      </c>
      <c r="AN75" s="1393">
        <v>26.915513928679999</v>
      </c>
    </row>
    <row r="76" spans="6:40" x14ac:dyDescent="0.35">
      <c r="F76" s="1385">
        <v>38777</v>
      </c>
      <c r="G76" s="1393">
        <v>337.65391887417388</v>
      </c>
      <c r="H76" s="1393">
        <v>153.3174803477597</v>
      </c>
      <c r="I76" s="1393">
        <v>30.742097958975002</v>
      </c>
      <c r="J76" s="1393">
        <v>33.219267054399999</v>
      </c>
      <c r="K76" s="1393">
        <v>23.915618998860001</v>
      </c>
      <c r="L76" s="1393">
        <v>254.18787750648818</v>
      </c>
      <c r="M76" s="1393">
        <v>41.957758466679998</v>
      </c>
      <c r="N76" s="1393">
        <v>153.41688995643241</v>
      </c>
      <c r="O76" s="1393">
        <v>496.76769546878313</v>
      </c>
      <c r="P76" s="1393">
        <v>247.03680647669998</v>
      </c>
      <c r="Q76" s="1393">
        <v>349.22890228975001</v>
      </c>
      <c r="R76" s="1393">
        <v>280.86553805626903</v>
      </c>
      <c r="S76" s="1393">
        <v>54.673729685744235</v>
      </c>
      <c r="T76" s="1393">
        <v>447.8319615680694</v>
      </c>
      <c r="U76" s="1393">
        <v>241.99911058091581</v>
      </c>
      <c r="V76" s="1393">
        <v>238.06962784569998</v>
      </c>
      <c r="W76" s="1393">
        <v>350.62897697347802</v>
      </c>
      <c r="X76" s="1393">
        <v>588.54995223332628</v>
      </c>
      <c r="Y76" s="1393">
        <v>457.7257404247041</v>
      </c>
      <c r="Z76" s="1393">
        <v>288.49445183007646</v>
      </c>
      <c r="AA76" s="1393">
        <v>197.43691961237786</v>
      </c>
      <c r="AB76" s="1393">
        <v>75.009313684680762</v>
      </c>
      <c r="AC76" s="1393">
        <v>60.521963673516623</v>
      </c>
      <c r="AD76" s="1393">
        <v>364.57039084840318</v>
      </c>
      <c r="AE76" s="1393">
        <v>138.22431256736255</v>
      </c>
      <c r="AF76" s="1393">
        <v>224.68067944197838</v>
      </c>
      <c r="AG76" s="1393">
        <v>79.295409762963033</v>
      </c>
      <c r="AH76" s="1393">
        <v>56.230669722580004</v>
      </c>
      <c r="AI76" s="1393">
        <v>103.61524832488499</v>
      </c>
      <c r="AJ76" s="1393">
        <v>83.565538009893757</v>
      </c>
      <c r="AK76" s="1393">
        <v>604.28441461376121</v>
      </c>
      <c r="AL76" s="1393">
        <v>240.190996948948</v>
      </c>
      <c r="AM76" s="1393">
        <v>198.70588350046171</v>
      </c>
      <c r="AN76" s="1393">
        <v>30.223142751060003</v>
      </c>
    </row>
    <row r="77" spans="6:40" x14ac:dyDescent="0.35">
      <c r="F77" s="1385">
        <v>38808</v>
      </c>
      <c r="G77" s="1393">
        <v>364.91283387280436</v>
      </c>
      <c r="H77" s="1393">
        <v>161.50613525792093</v>
      </c>
      <c r="I77" s="1393">
        <v>32.198576373275003</v>
      </c>
      <c r="J77" s="1393">
        <v>34.94198183916496</v>
      </c>
      <c r="K77" s="1393">
        <v>24.897108150659999</v>
      </c>
      <c r="L77" s="1393">
        <v>266.0737720540746</v>
      </c>
      <c r="M77" s="1393">
        <v>43.522198116109998</v>
      </c>
      <c r="N77" s="1393">
        <v>159.5006335482972</v>
      </c>
      <c r="O77" s="1393">
        <v>509.0773562028084</v>
      </c>
      <c r="P77" s="1393">
        <v>254.59411553470002</v>
      </c>
      <c r="Q77" s="1393">
        <v>359.99955367212129</v>
      </c>
      <c r="R77" s="1393">
        <v>291.15230906626903</v>
      </c>
      <c r="S77" s="1393">
        <v>56.657363715272119</v>
      </c>
      <c r="T77" s="1393">
        <v>465.92948530346945</v>
      </c>
      <c r="U77" s="1393">
        <v>246.5572324815474</v>
      </c>
      <c r="V77" s="1393">
        <v>237.30146576301001</v>
      </c>
      <c r="W77" s="1393">
        <v>334.95851932120348</v>
      </c>
      <c r="X77" s="1393">
        <v>618.70517129349844</v>
      </c>
      <c r="Y77" s="1393">
        <v>478.53394182750685</v>
      </c>
      <c r="Z77" s="1393">
        <v>294.28342379927653</v>
      </c>
      <c r="AA77" s="1393">
        <v>205.27561194399999</v>
      </c>
      <c r="AB77" s="1393">
        <v>77.628905906399993</v>
      </c>
      <c r="AC77" s="1393">
        <v>62.336983817399997</v>
      </c>
      <c r="AD77" s="1393">
        <v>375.00979715250003</v>
      </c>
      <c r="AE77" s="1393">
        <v>142.26883124327807</v>
      </c>
      <c r="AF77" s="1393">
        <v>230.5378998045054</v>
      </c>
      <c r="AG77" s="1393">
        <v>81.532937593856971</v>
      </c>
      <c r="AH77" s="1393">
        <v>57.718082492699999</v>
      </c>
      <c r="AI77" s="1393">
        <v>106.60327908053999</v>
      </c>
      <c r="AJ77" s="1393">
        <v>87.593200635725012</v>
      </c>
      <c r="AK77" s="1393">
        <v>657.3855997289179</v>
      </c>
      <c r="AL77" s="1393">
        <v>258.64742529993498</v>
      </c>
      <c r="AM77" s="1393">
        <v>214.85987692966168</v>
      </c>
      <c r="AN77" s="1393">
        <v>32.823797474000003</v>
      </c>
    </row>
    <row r="78" spans="6:40" x14ac:dyDescent="0.35">
      <c r="F78" s="1385">
        <v>38838</v>
      </c>
      <c r="G78" s="1393">
        <v>368.63001352118488</v>
      </c>
      <c r="H78" s="1393">
        <v>161.24107719560001</v>
      </c>
      <c r="I78" s="1393">
        <v>31.132226105662504</v>
      </c>
      <c r="J78" s="1393">
        <v>34.161897886452557</v>
      </c>
      <c r="K78" s="1393">
        <v>23.850186388740006</v>
      </c>
      <c r="L78" s="1393">
        <v>256.72388912313221</v>
      </c>
      <c r="M78" s="1393">
        <v>41.624353295490003</v>
      </c>
      <c r="N78" s="1393">
        <v>152.28208419628379</v>
      </c>
      <c r="O78" s="1393">
        <v>482.26571029001678</v>
      </c>
      <c r="P78" s="1393">
        <v>243.72321712049998</v>
      </c>
      <c r="Q78" s="1393">
        <v>344.56970526462129</v>
      </c>
      <c r="R78" s="1393">
        <v>283.40671338810597</v>
      </c>
      <c r="S78" s="1393">
        <v>54.983674633708169</v>
      </c>
      <c r="T78" s="1393">
        <v>456.03388413546116</v>
      </c>
      <c r="U78" s="1393">
        <v>240.06267069948419</v>
      </c>
      <c r="V78" s="1393">
        <v>230.625258306505</v>
      </c>
      <c r="W78" s="1393">
        <v>319.59878362968152</v>
      </c>
      <c r="X78" s="1393">
        <v>590.04126916712698</v>
      </c>
      <c r="Y78" s="1393">
        <v>453.60516830048306</v>
      </c>
      <c r="Z78" s="1393">
        <v>282.26014251724592</v>
      </c>
      <c r="AA78" s="1393">
        <v>199.52127737207769</v>
      </c>
      <c r="AB78" s="1393">
        <v>76.031619288759231</v>
      </c>
      <c r="AC78" s="1393">
        <v>60.803606672691622</v>
      </c>
      <c r="AD78" s="1393">
        <v>362.01306772049998</v>
      </c>
      <c r="AE78" s="1393">
        <v>137.19893465528449</v>
      </c>
      <c r="AF78" s="1393">
        <v>219.40924554448378</v>
      </c>
      <c r="AG78" s="1393">
        <v>77.824138432083018</v>
      </c>
      <c r="AH78" s="1393">
        <v>55.001937434219997</v>
      </c>
      <c r="AI78" s="1393">
        <v>101.74395633649502</v>
      </c>
      <c r="AJ78" s="1393">
        <v>84.953220091062505</v>
      </c>
      <c r="AK78" s="1393">
        <v>661.57618777222478</v>
      </c>
      <c r="AL78" s="1393">
        <v>258.53281810460402</v>
      </c>
      <c r="AM78" s="1393">
        <v>216.67421621340003</v>
      </c>
      <c r="AN78" s="1393">
        <v>33.202533598700001</v>
      </c>
    </row>
    <row r="79" spans="6:40" x14ac:dyDescent="0.35">
      <c r="F79" s="1385">
        <v>38869</v>
      </c>
      <c r="G79" s="1393">
        <v>339.87794886710884</v>
      </c>
      <c r="H79" s="1393">
        <v>149.0758296834</v>
      </c>
      <c r="I79" s="1393">
        <v>28.401329078850001</v>
      </c>
      <c r="J79" s="1393">
        <v>31.334028143217523</v>
      </c>
      <c r="K79" s="1393">
        <v>21.723626559840003</v>
      </c>
      <c r="L79" s="1393">
        <v>228.58258116204061</v>
      </c>
      <c r="M79" s="1393">
        <v>37.033620553719999</v>
      </c>
      <c r="N79" s="1393">
        <v>133.0852733672838</v>
      </c>
      <c r="O79" s="1393">
        <v>417.67966864682518</v>
      </c>
      <c r="P79" s="1393">
        <v>215.52864101950004</v>
      </c>
      <c r="Q79" s="1393">
        <v>303.7260736047204</v>
      </c>
      <c r="R79" s="1393">
        <v>254.4444810556345</v>
      </c>
      <c r="S79" s="1393">
        <v>49.032806638727877</v>
      </c>
      <c r="T79" s="1393">
        <v>408.81370039454697</v>
      </c>
      <c r="U79" s="1393">
        <v>215.60352444623157</v>
      </c>
      <c r="V79" s="1393">
        <v>207.11077635000001</v>
      </c>
      <c r="W79" s="1393">
        <v>285.61488943367249</v>
      </c>
      <c r="X79" s="1393">
        <v>528.98475201673114</v>
      </c>
      <c r="Y79" s="1393">
        <v>403.57080001775171</v>
      </c>
      <c r="Z79" s="1393">
        <v>252.99709596193881</v>
      </c>
      <c r="AA79" s="1393">
        <v>179.99781102952221</v>
      </c>
      <c r="AB79" s="1393">
        <v>68.907633761360003</v>
      </c>
      <c r="AC79" s="1393">
        <v>54.920384839124999</v>
      </c>
      <c r="AD79" s="1393">
        <v>323.23342644129838</v>
      </c>
      <c r="AE79" s="1393">
        <v>122.04640306072193</v>
      </c>
      <c r="AF79" s="1393">
        <v>191.73424979702702</v>
      </c>
      <c r="AG79" s="1393">
        <v>68.260874781363029</v>
      </c>
      <c r="AH79" s="1393">
        <v>47.88822418582</v>
      </c>
      <c r="AI79" s="1393">
        <v>88.524183902384991</v>
      </c>
      <c r="AJ79" s="1393">
        <v>74.291760199156244</v>
      </c>
      <c r="AK79" s="1393">
        <v>594.70585539116178</v>
      </c>
      <c r="AL79" s="1393">
        <v>232.808464524409</v>
      </c>
      <c r="AM79" s="1393">
        <v>197.09627852475001</v>
      </c>
      <c r="AN79" s="1393">
        <v>30.349388125960004</v>
      </c>
    </row>
    <row r="80" spans="6:40" x14ac:dyDescent="0.35">
      <c r="F80" s="1385">
        <v>38899</v>
      </c>
      <c r="G80" s="1393">
        <v>355.98532492059786</v>
      </c>
      <c r="H80" s="1393">
        <v>156.26301667548063</v>
      </c>
      <c r="I80" s="1393">
        <v>29.701756234475003</v>
      </c>
      <c r="J80" s="1393">
        <v>32.796722528052555</v>
      </c>
      <c r="K80" s="1393">
        <v>22.737832016700001</v>
      </c>
      <c r="L80" s="1393">
        <v>240.89632645618983</v>
      </c>
      <c r="M80" s="1393">
        <v>38.957111925970004</v>
      </c>
      <c r="N80" s="1393">
        <v>140.61901607043239</v>
      </c>
      <c r="O80" s="1393">
        <v>443.36372065721685</v>
      </c>
      <c r="P80" s="1393">
        <v>226.42860600700004</v>
      </c>
      <c r="Q80" s="1393">
        <v>319.51883204676477</v>
      </c>
      <c r="R80" s="1393">
        <v>265.19055639123098</v>
      </c>
      <c r="S80" s="1393">
        <v>51.233378266308172</v>
      </c>
      <c r="T80" s="1393">
        <v>424.47461097736522</v>
      </c>
      <c r="U80" s="1393">
        <v>224.69011046965258</v>
      </c>
      <c r="V80" s="1393">
        <v>216.03203094559004</v>
      </c>
      <c r="W80" s="1393">
        <v>301.93847727854848</v>
      </c>
      <c r="X80" s="1393">
        <v>549.29711108855895</v>
      </c>
      <c r="Y80" s="1393">
        <v>425.35034384377894</v>
      </c>
      <c r="Z80" s="1393">
        <v>264.25705994003056</v>
      </c>
      <c r="AA80" s="1393">
        <v>186.2218486135111</v>
      </c>
      <c r="AB80" s="1393">
        <v>71.495263958239988</v>
      </c>
      <c r="AC80" s="1393">
        <v>57.173528832524994</v>
      </c>
      <c r="AD80" s="1393">
        <v>337.7945288725968</v>
      </c>
      <c r="AE80" s="1393">
        <v>127.60049211855616</v>
      </c>
      <c r="AF80" s="1393">
        <v>201.95497369351619</v>
      </c>
      <c r="AG80" s="1393">
        <v>71.87771948495697</v>
      </c>
      <c r="AH80" s="1393">
        <v>50.604369244299996</v>
      </c>
      <c r="AI80" s="1393">
        <v>93.534417290654986</v>
      </c>
      <c r="AJ80" s="1393">
        <v>78.353268729406253</v>
      </c>
      <c r="AK80" s="1393">
        <v>623.83054346520157</v>
      </c>
      <c r="AL80" s="1393">
        <v>244.85506226657802</v>
      </c>
      <c r="AM80" s="1393">
        <v>207.28031786054999</v>
      </c>
      <c r="AN80" s="1393">
        <v>31.83908354978</v>
      </c>
    </row>
    <row r="81" spans="6:40" x14ac:dyDescent="0.35">
      <c r="F81" s="1385">
        <v>38930</v>
      </c>
      <c r="G81" s="1393">
        <v>355.82644838869561</v>
      </c>
      <c r="H81" s="1393">
        <v>155.73279745552091</v>
      </c>
      <c r="I81" s="1393">
        <v>29.623730605137499</v>
      </c>
      <c r="J81" s="1393">
        <v>32.666689575164966</v>
      </c>
      <c r="K81" s="1393">
        <v>22.60696679646</v>
      </c>
      <c r="L81" s="1393">
        <v>243.00464926826442</v>
      </c>
      <c r="M81" s="1393">
        <v>39.39310330368</v>
      </c>
      <c r="N81" s="1393">
        <v>143.26680476406088</v>
      </c>
      <c r="O81" s="1393">
        <v>454.01328126843362</v>
      </c>
      <c r="P81" s="1393">
        <v>231.34085689470001</v>
      </c>
      <c r="Q81" s="1393">
        <v>327.08254373612129</v>
      </c>
      <c r="R81" s="1393">
        <v>271.74220084749999</v>
      </c>
      <c r="S81" s="1393">
        <v>52.380184801855762</v>
      </c>
      <c r="T81" s="1393">
        <v>434.93497969642652</v>
      </c>
      <c r="U81" s="1393">
        <v>229.48647772377899</v>
      </c>
      <c r="V81" s="1393">
        <v>220.58139595</v>
      </c>
      <c r="W81" s="1393">
        <v>306.50891484670802</v>
      </c>
      <c r="X81" s="1393">
        <v>557.76809407801511</v>
      </c>
      <c r="Y81" s="1393">
        <v>427.41079766796599</v>
      </c>
      <c r="Z81" s="1393">
        <v>268.16937124621529</v>
      </c>
      <c r="AA81" s="1393">
        <v>190.12654188202222</v>
      </c>
      <c r="AB81" s="1393">
        <v>72.932836289839997</v>
      </c>
      <c r="AC81" s="1393">
        <v>58.112338829774991</v>
      </c>
      <c r="AD81" s="1393">
        <v>344.23289202105235</v>
      </c>
      <c r="AE81" s="1393">
        <v>130.10686132784386</v>
      </c>
      <c r="AF81" s="1393">
        <v>206.58211979401077</v>
      </c>
      <c r="AG81" s="1393">
        <v>73.440945274016968</v>
      </c>
      <c r="AH81" s="1393">
        <v>51.800766472439996</v>
      </c>
      <c r="AI81" s="1393">
        <v>95.767894825184996</v>
      </c>
      <c r="AJ81" s="1393">
        <v>79.910180332668759</v>
      </c>
      <c r="AK81" s="1393">
        <v>630.23631560334672</v>
      </c>
      <c r="AL81" s="1393">
        <v>246.82945821059101</v>
      </c>
      <c r="AM81" s="1393">
        <v>208.15825228604999</v>
      </c>
      <c r="AN81" s="1393">
        <v>31.914830774720002</v>
      </c>
    </row>
    <row r="82" spans="6:40" x14ac:dyDescent="0.35">
      <c r="F82" s="1385">
        <v>38961</v>
      </c>
      <c r="G82" s="1393">
        <v>363.32431000747835</v>
      </c>
      <c r="H82" s="1393">
        <v>158.91411277527908</v>
      </c>
      <c r="I82" s="1393">
        <v>29.987850208712501</v>
      </c>
      <c r="J82" s="1393">
        <v>33.154261954417521</v>
      </c>
      <c r="K82" s="1393">
        <v>22.901413542</v>
      </c>
      <c r="L82" s="1393">
        <v>242.9435971367526</v>
      </c>
      <c r="M82" s="1393">
        <v>39.187930890640004</v>
      </c>
      <c r="N82" s="1393">
        <v>141.34401562607431</v>
      </c>
      <c r="O82" s="1393">
        <v>442.70576961516639</v>
      </c>
      <c r="P82" s="1393">
        <v>226.51580572690003</v>
      </c>
      <c r="Q82" s="1393">
        <v>319.97267532125744</v>
      </c>
      <c r="R82" s="1393">
        <v>266.96622451374049</v>
      </c>
      <c r="S82" s="1393">
        <v>51.450349957963937</v>
      </c>
      <c r="T82" s="1393">
        <v>430.26925086167756</v>
      </c>
      <c r="U82" s="1393">
        <v>227.63950274125258</v>
      </c>
      <c r="V82" s="1393">
        <v>220.72906761736502</v>
      </c>
      <c r="W82" s="1393">
        <v>310.73743544303545</v>
      </c>
      <c r="X82" s="1393">
        <v>556.33649711167072</v>
      </c>
      <c r="Y82" s="1393">
        <v>432.03163630445925</v>
      </c>
      <c r="Z82" s="1393">
        <v>269.25087525946117</v>
      </c>
      <c r="AA82" s="1393">
        <v>187.95399663903331</v>
      </c>
      <c r="AB82" s="1393">
        <v>71.495263958239988</v>
      </c>
      <c r="AC82" s="1393">
        <v>56.954485683966624</v>
      </c>
      <c r="AD82" s="1393">
        <v>336.35059223270162</v>
      </c>
      <c r="AE82" s="1393">
        <v>127.11629964871553</v>
      </c>
      <c r="AF82" s="1393">
        <v>201.22280504100542</v>
      </c>
      <c r="AG82" s="1393">
        <v>71.601856110416975</v>
      </c>
      <c r="AH82" s="1393">
        <v>50.50736406363999</v>
      </c>
      <c r="AI82" s="1393">
        <v>93.474053032965003</v>
      </c>
      <c r="AJ82" s="1393">
        <v>78.962495008943762</v>
      </c>
      <c r="AK82" s="1393">
        <v>638.34786549161606</v>
      </c>
      <c r="AL82" s="1393">
        <v>249.60513162552604</v>
      </c>
      <c r="AM82" s="1393">
        <v>209.88479812723827</v>
      </c>
      <c r="AN82" s="1393">
        <v>32.672303024120005</v>
      </c>
    </row>
    <row r="83" spans="6:40" x14ac:dyDescent="0.35">
      <c r="F83" s="1385">
        <v>38991</v>
      </c>
      <c r="G83" s="1393">
        <v>337.33616581036949</v>
      </c>
      <c r="H83" s="1393">
        <v>147.01392332539999</v>
      </c>
      <c r="I83" s="1393">
        <v>27.569055699250001</v>
      </c>
      <c r="J83" s="1393">
        <v>30.521430264052558</v>
      </c>
      <c r="K83" s="1393">
        <v>20.9384352384</v>
      </c>
      <c r="L83" s="1393">
        <v>224.2132242381152</v>
      </c>
      <c r="M83" s="1393">
        <v>36.264224004820001</v>
      </c>
      <c r="N83" s="1393">
        <v>131.2885432870743</v>
      </c>
      <c r="O83" s="1393">
        <v>413.20058376801677</v>
      </c>
      <c r="P83" s="1393">
        <v>212.91264942250001</v>
      </c>
      <c r="Q83" s="1393">
        <v>301.2451597121065</v>
      </c>
      <c r="R83" s="1393">
        <v>253.21984096689403</v>
      </c>
      <c r="S83" s="1393">
        <v>48.784843861636055</v>
      </c>
      <c r="T83" s="1393">
        <v>410.92362204107758</v>
      </c>
      <c r="U83" s="1393">
        <v>216.73559951314738</v>
      </c>
      <c r="V83" s="1393">
        <v>210.03524786516002</v>
      </c>
      <c r="W83" s="1393">
        <v>290.96274597873452</v>
      </c>
      <c r="X83" s="1393">
        <v>527.16539582507255</v>
      </c>
      <c r="Y83" s="1393">
        <v>399.86225155353742</v>
      </c>
      <c r="Z83" s="1393">
        <v>253.98328868669179</v>
      </c>
      <c r="AA83" s="1393">
        <v>179.82170616243337</v>
      </c>
      <c r="AB83" s="1393">
        <v>68.42844298416</v>
      </c>
      <c r="AC83" s="1393">
        <v>54.419698691391623</v>
      </c>
      <c r="AD83" s="1393">
        <v>319.32249394305239</v>
      </c>
      <c r="AE83" s="1393">
        <v>120.59382565120001</v>
      </c>
      <c r="AF83" s="1393">
        <v>189.420612318</v>
      </c>
      <c r="AG83" s="1393">
        <v>67.494572304119998</v>
      </c>
      <c r="AH83" s="1393">
        <v>47.306193101860003</v>
      </c>
      <c r="AI83" s="1393">
        <v>87.497991521654981</v>
      </c>
      <c r="AJ83" s="1393">
        <v>73.547150301943759</v>
      </c>
      <c r="AK83" s="1393">
        <v>591.41317823352233</v>
      </c>
      <c r="AL83" s="1393">
        <v>231.12010012052599</v>
      </c>
      <c r="AM83" s="1393">
        <v>196.07208022396171</v>
      </c>
      <c r="AN83" s="1393">
        <v>30.399886275920004</v>
      </c>
    </row>
    <row r="84" spans="6:40" x14ac:dyDescent="0.35">
      <c r="F84" s="1385">
        <v>39022</v>
      </c>
      <c r="G84" s="1393">
        <v>291.71421433115216</v>
      </c>
      <c r="H84" s="1393">
        <v>128.2800607285194</v>
      </c>
      <c r="I84" s="1393">
        <v>24.239962180850004</v>
      </c>
      <c r="J84" s="1393">
        <v>26.783443615217518</v>
      </c>
      <c r="K84" s="1393">
        <v>18.451996053839999</v>
      </c>
      <c r="L84" s="1393">
        <v>197.38591361147118</v>
      </c>
      <c r="M84" s="1393">
        <v>32.006896434240005</v>
      </c>
      <c r="N84" s="1393">
        <v>115.9689397652229</v>
      </c>
      <c r="O84" s="1393">
        <v>366.56189047237484</v>
      </c>
      <c r="P84" s="1393">
        <v>186.1132688399</v>
      </c>
      <c r="Q84" s="1393">
        <v>262.7007811962352</v>
      </c>
      <c r="R84" s="1393">
        <v>217.95096077437501</v>
      </c>
      <c r="S84" s="1393">
        <v>41.966123193636058</v>
      </c>
      <c r="T84" s="1393">
        <v>345.99251511490411</v>
      </c>
      <c r="U84" s="1393">
        <v>184.7689390876632</v>
      </c>
      <c r="V84" s="1393">
        <v>179.54921511742</v>
      </c>
      <c r="W84" s="1393">
        <v>255.983804618292</v>
      </c>
      <c r="X84" s="1393">
        <v>445.25988102204531</v>
      </c>
      <c r="Y84" s="1393">
        <v>345.58987769300001</v>
      </c>
      <c r="Z84" s="1393">
        <v>217.27727817098469</v>
      </c>
      <c r="AA84" s="1393">
        <v>151.60805884792231</v>
      </c>
      <c r="AB84" s="1393">
        <v>58.14179832724075</v>
      </c>
      <c r="AC84" s="1393">
        <v>46.502376012983369</v>
      </c>
      <c r="AD84" s="1393">
        <v>276.00006250305245</v>
      </c>
      <c r="AE84" s="1393">
        <v>104.41591614455936</v>
      </c>
      <c r="AF84" s="1393">
        <v>165.99198858301077</v>
      </c>
      <c r="AG84" s="1393">
        <v>59.004095339756972</v>
      </c>
      <c r="AH84" s="1393">
        <v>41.647557563360003</v>
      </c>
      <c r="AI84" s="1393">
        <v>77.085157070130009</v>
      </c>
      <c r="AJ84" s="1393">
        <v>64.239526586787505</v>
      </c>
      <c r="AK84" s="1393">
        <v>509.09827275369065</v>
      </c>
      <c r="AL84" s="1393">
        <v>199.98741548052601</v>
      </c>
      <c r="AM84" s="1393">
        <v>171.72397362779998</v>
      </c>
      <c r="AN84" s="1393">
        <v>25.678309254660004</v>
      </c>
    </row>
    <row r="85" spans="6:40" x14ac:dyDescent="0.35">
      <c r="F85" s="1385">
        <v>39052</v>
      </c>
      <c r="G85" s="1393">
        <v>291.33295894532608</v>
      </c>
      <c r="H85" s="1393">
        <v>129.90010055400001</v>
      </c>
      <c r="I85" s="1393">
        <v>24.682107413762502</v>
      </c>
      <c r="J85" s="1393">
        <v>27.173496968035042</v>
      </c>
      <c r="K85" s="1393">
        <v>18.910024324680002</v>
      </c>
      <c r="L85" s="1393">
        <v>201.26636765732198</v>
      </c>
      <c r="M85" s="1393">
        <v>32.596767121729997</v>
      </c>
      <c r="N85" s="1393">
        <v>118.01778796098658</v>
      </c>
      <c r="O85" s="1393">
        <v>375.73937724400844</v>
      </c>
      <c r="P85" s="1393">
        <v>188.72926043690003</v>
      </c>
      <c r="Q85" s="1393">
        <v>266.30107915798521</v>
      </c>
      <c r="R85" s="1393">
        <v>217.399932740606</v>
      </c>
      <c r="S85" s="1393">
        <v>42.307059227036056</v>
      </c>
      <c r="T85" s="1393">
        <v>350.18271591219178</v>
      </c>
      <c r="U85" s="1393">
        <v>187.00343144365263</v>
      </c>
      <c r="V85" s="1393">
        <v>182.35548194558999</v>
      </c>
      <c r="W85" s="1393">
        <v>263.66367246405304</v>
      </c>
      <c r="X85" s="1393">
        <v>442.69486636348637</v>
      </c>
      <c r="Y85" s="1393">
        <v>353.00663909727552</v>
      </c>
      <c r="Z85" s="1393">
        <v>219.34476815998468</v>
      </c>
      <c r="AA85" s="1393">
        <v>151.49056557003328</v>
      </c>
      <c r="AB85" s="1393">
        <v>58.589074998679237</v>
      </c>
      <c r="AC85" s="1393">
        <v>47.003099713116633</v>
      </c>
      <c r="AD85" s="1393">
        <v>279.55011914740322</v>
      </c>
      <c r="AE85" s="1393">
        <v>105.8684935540813</v>
      </c>
      <c r="AF85" s="1393">
        <v>169.62345232202162</v>
      </c>
      <c r="AG85" s="1393">
        <v>60.138215649720003</v>
      </c>
      <c r="AH85" s="1393">
        <v>42.585274309740001</v>
      </c>
      <c r="AI85" s="1393">
        <v>78.684809898914992</v>
      </c>
      <c r="AJ85" s="1393">
        <v>64.882598770743755</v>
      </c>
      <c r="AK85" s="1393">
        <v>499.75898781217336</v>
      </c>
      <c r="AL85" s="1393">
        <v>197.583777647039</v>
      </c>
      <c r="AM85" s="1393">
        <v>165.72469652458832</v>
      </c>
      <c r="AN85" s="1393">
        <v>25.602562029720001</v>
      </c>
    </row>
    <row r="86" spans="6:40" x14ac:dyDescent="0.35">
      <c r="F86" s="1385">
        <v>39083</v>
      </c>
      <c r="G86" s="1393">
        <v>283.64459036047828</v>
      </c>
      <c r="H86" s="1393">
        <v>128.10325225832088</v>
      </c>
      <c r="I86" s="1393">
        <v>24.656098870650002</v>
      </c>
      <c r="J86" s="1393">
        <v>27.010972841617519</v>
      </c>
      <c r="K86" s="1393">
        <v>18.910024324680002</v>
      </c>
      <c r="L86" s="1393">
        <v>203.5274017691728</v>
      </c>
      <c r="M86" s="1393">
        <v>33.314870567370001</v>
      </c>
      <c r="N86" s="1393">
        <v>121.73739859256762</v>
      </c>
      <c r="O86" s="1393">
        <v>395.69158755002519</v>
      </c>
      <c r="P86" s="1393">
        <v>198.69909507879999</v>
      </c>
      <c r="Q86" s="1393">
        <v>280.79299851362128</v>
      </c>
      <c r="R86" s="1393">
        <v>227.44170715438449</v>
      </c>
      <c r="S86" s="1393">
        <v>44.476639769180295</v>
      </c>
      <c r="T86" s="1393">
        <v>368.10176062040819</v>
      </c>
      <c r="U86" s="1393">
        <v>198.29452433496837</v>
      </c>
      <c r="V86" s="1393">
        <v>195.56039357398001</v>
      </c>
      <c r="W86" s="1393">
        <v>287.04519297316796</v>
      </c>
      <c r="X86" s="1393">
        <v>480.5455499624864</v>
      </c>
      <c r="Y86" s="1393">
        <v>375.139489856517</v>
      </c>
      <c r="Z86" s="1393">
        <v>236.42533670410822</v>
      </c>
      <c r="AA86" s="1393">
        <v>162.8229947970444</v>
      </c>
      <c r="AB86" s="1393">
        <v>62.550353477480762</v>
      </c>
      <c r="AC86" s="1393">
        <v>50.382815703216622</v>
      </c>
      <c r="AD86" s="1393">
        <v>298.924776936</v>
      </c>
      <c r="AE86" s="1393">
        <v>113.2169526587968</v>
      </c>
      <c r="AF86" s="1393">
        <v>181.13275181251078</v>
      </c>
      <c r="AG86" s="1393">
        <v>64.030969705083024</v>
      </c>
      <c r="AH86" s="1393">
        <v>45.172079127339998</v>
      </c>
      <c r="AI86" s="1393">
        <v>83.061218581439988</v>
      </c>
      <c r="AJ86" s="1393">
        <v>66.913353035868752</v>
      </c>
      <c r="AK86" s="1393">
        <v>487.57623408849418</v>
      </c>
      <c r="AL86" s="1393">
        <v>194.32165603460399</v>
      </c>
      <c r="AM86" s="1393">
        <v>161.15943751198827</v>
      </c>
      <c r="AN86" s="1393">
        <v>24.920837005260001</v>
      </c>
    </row>
    <row r="87" spans="6:40" x14ac:dyDescent="0.35">
      <c r="F87" s="1385">
        <v>39114</v>
      </c>
      <c r="G87" s="1393">
        <v>324.21508906777166</v>
      </c>
      <c r="H87" s="1393">
        <v>144.98150222831939</v>
      </c>
      <c r="I87" s="1393">
        <v>28.037209475275002</v>
      </c>
      <c r="J87" s="1393">
        <v>30.683931637547438</v>
      </c>
      <c r="K87" s="1393">
        <v>21.527328729480001</v>
      </c>
      <c r="L87" s="1393">
        <v>230.6909039741152</v>
      </c>
      <c r="M87" s="1393">
        <v>37.649137792840001</v>
      </c>
      <c r="N87" s="1393">
        <v>137.21459878998658</v>
      </c>
      <c r="O87" s="1393">
        <v>438.38342028879163</v>
      </c>
      <c r="P87" s="1393">
        <v>220.26649246739998</v>
      </c>
      <c r="Q87" s="1393">
        <v>311.25933705988604</v>
      </c>
      <c r="R87" s="1393">
        <v>252.0565786118465</v>
      </c>
      <c r="S87" s="1393">
        <v>49.156770980472125</v>
      </c>
      <c r="T87" s="1393">
        <v>405.69343768154698</v>
      </c>
      <c r="U87" s="1393">
        <v>217.89749621303159</v>
      </c>
      <c r="V87" s="1393">
        <v>213.75751682613</v>
      </c>
      <c r="W87" s="1393">
        <v>311.32817561347798</v>
      </c>
      <c r="X87" s="1393">
        <v>541.36318724305738</v>
      </c>
      <c r="Y87" s="1393">
        <v>421.2301072437109</v>
      </c>
      <c r="Z87" s="1393">
        <v>262.18956995103059</v>
      </c>
      <c r="AA87" s="1393">
        <v>179.9685052349223</v>
      </c>
      <c r="AB87" s="1393">
        <v>68.140928517839995</v>
      </c>
      <c r="AC87" s="1393">
        <v>54.763903988783369</v>
      </c>
      <c r="AD87" s="1393">
        <v>327.47555892790319</v>
      </c>
      <c r="AE87" s="1393">
        <v>124.0401659124813</v>
      </c>
      <c r="AF87" s="1393">
        <v>199.5242046929946</v>
      </c>
      <c r="AG87" s="1393">
        <v>70.590357070436966</v>
      </c>
      <c r="AH87" s="1393">
        <v>49.795992738799995</v>
      </c>
      <c r="AI87" s="1393">
        <v>91.90458233302499</v>
      </c>
      <c r="AJ87" s="1393">
        <v>75.239445522881255</v>
      </c>
      <c r="AK87" s="1393">
        <v>562.947126764068</v>
      </c>
      <c r="AL87" s="1393">
        <v>222.93629022506499</v>
      </c>
      <c r="AM87" s="1393">
        <v>184.80519656774999</v>
      </c>
      <c r="AN87" s="1393">
        <v>28.859692702139998</v>
      </c>
    </row>
    <row r="88" spans="6:40" x14ac:dyDescent="0.35">
      <c r="F88" s="1385">
        <v>39142</v>
      </c>
      <c r="G88" s="1393">
        <v>376.92201634578271</v>
      </c>
      <c r="H88" s="1393">
        <v>168.89961598111938</v>
      </c>
      <c r="I88" s="1393">
        <v>33.056858295987496</v>
      </c>
      <c r="J88" s="1393">
        <v>36.144633071147439</v>
      </c>
      <c r="K88" s="1393">
        <v>25.518717946800002</v>
      </c>
      <c r="L88" s="1393">
        <v>270.62644731452883</v>
      </c>
      <c r="M88" s="1393">
        <v>44.214655010120005</v>
      </c>
      <c r="N88" s="1393">
        <v>160.60390169065531</v>
      </c>
      <c r="O88" s="1393">
        <v>513.80704882642522</v>
      </c>
      <c r="P88" s="1393">
        <v>258.08210433070002</v>
      </c>
      <c r="Q88" s="1393">
        <v>364.17466491987875</v>
      </c>
      <c r="R88" s="1393">
        <v>295.34673994559648</v>
      </c>
      <c r="S88" s="1393">
        <v>57.463234217419703</v>
      </c>
      <c r="T88" s="1393">
        <v>472.6455387669306</v>
      </c>
      <c r="U88" s="1393">
        <v>252.72424786633678</v>
      </c>
      <c r="V88" s="1393">
        <v>246.25235572171999</v>
      </c>
      <c r="W88" s="1393">
        <v>355.6970609388585</v>
      </c>
      <c r="X88" s="1393">
        <v>635.02049817727186</v>
      </c>
      <c r="Y88" s="1393">
        <v>496.48750373573472</v>
      </c>
      <c r="Z88" s="1393">
        <v>304.90701435875411</v>
      </c>
      <c r="AA88" s="1393">
        <v>209.94360636955551</v>
      </c>
      <c r="AB88" s="1393">
        <v>79.673469195479228</v>
      </c>
      <c r="AC88" s="1393">
        <v>64.089441663066623</v>
      </c>
      <c r="AD88" s="1393">
        <v>383.07253486779842</v>
      </c>
      <c r="AE88" s="1393">
        <v>145.08857920223747</v>
      </c>
      <c r="AF88" s="1393">
        <v>233.52507574651619</v>
      </c>
      <c r="AG88" s="1393">
        <v>82.605770257443027</v>
      </c>
      <c r="AH88" s="1393">
        <v>58.429453817539994</v>
      </c>
      <c r="AI88" s="1393">
        <v>107.538925074735</v>
      </c>
      <c r="AJ88" s="1393">
        <v>88.100889202006258</v>
      </c>
      <c r="AK88" s="1393">
        <v>661.60603382419902</v>
      </c>
      <c r="AL88" s="1393">
        <v>261.96675322039596</v>
      </c>
      <c r="AM88" s="1393">
        <v>217.61062107163829</v>
      </c>
      <c r="AN88" s="1393">
        <v>33.859009548179998</v>
      </c>
    </row>
    <row r="89" spans="6:40" x14ac:dyDescent="0.35">
      <c r="F89" s="1385">
        <v>39173</v>
      </c>
      <c r="G89" s="1393">
        <v>372.44232592575003</v>
      </c>
      <c r="H89" s="1393">
        <v>164.83467069164033</v>
      </c>
      <c r="I89" s="1393">
        <v>32.276602002612499</v>
      </c>
      <c r="J89" s="1393">
        <v>35.299544018452558</v>
      </c>
      <c r="K89" s="1393">
        <v>24.962540760780001</v>
      </c>
      <c r="L89" s="1393">
        <v>263.87379007373562</v>
      </c>
      <c r="M89" s="1393">
        <v>42.906680876990002</v>
      </c>
      <c r="N89" s="1393">
        <v>155.68641006334471</v>
      </c>
      <c r="O89" s="1393">
        <v>494.95114169201679</v>
      </c>
      <c r="P89" s="1393">
        <v>249.7399977936</v>
      </c>
      <c r="Q89" s="1393">
        <v>352.22414446261394</v>
      </c>
      <c r="R89" s="1393">
        <v>287.01925592063446</v>
      </c>
      <c r="S89" s="1393">
        <v>55.789545135855761</v>
      </c>
      <c r="T89" s="1393">
        <v>460.64001595239182</v>
      </c>
      <c r="U89" s="1393">
        <v>242.95241970514738</v>
      </c>
      <c r="V89" s="1393">
        <v>233.54989820440997</v>
      </c>
      <c r="W89" s="1393">
        <v>326.06597612347804</v>
      </c>
      <c r="X89" s="1393">
        <v>621.83710507974024</v>
      </c>
      <c r="Y89" s="1393">
        <v>478.53394182750685</v>
      </c>
      <c r="Z89" s="1393">
        <v>292.59759246224593</v>
      </c>
      <c r="AA89" s="1393">
        <v>205.15811866611102</v>
      </c>
      <c r="AB89" s="1393">
        <v>77.78862019244076</v>
      </c>
      <c r="AC89" s="1393">
        <v>62.399583668016625</v>
      </c>
      <c r="AD89" s="1393">
        <v>371.39952232844763</v>
      </c>
      <c r="AE89" s="1393">
        <v>140.70226788896255</v>
      </c>
      <c r="AF89" s="1393">
        <v>225.3835974285054</v>
      </c>
      <c r="AG89" s="1393">
        <v>79.877757346616974</v>
      </c>
      <c r="AH89" s="1393">
        <v>56.360009963460001</v>
      </c>
      <c r="AI89" s="1393">
        <v>104.12834451525001</v>
      </c>
      <c r="AJ89" s="1393">
        <v>86.442439885487502</v>
      </c>
      <c r="AK89" s="1393">
        <v>664.29976648120157</v>
      </c>
      <c r="AL89" s="1393">
        <v>261.07966628743497</v>
      </c>
      <c r="AM89" s="1393">
        <v>217.52282762908831</v>
      </c>
      <c r="AN89" s="1393">
        <v>33.581269723399998</v>
      </c>
    </row>
    <row r="90" spans="6:40" x14ac:dyDescent="0.35">
      <c r="F90" s="1385">
        <v>39203</v>
      </c>
      <c r="G90" s="1393">
        <v>364.59508080900002</v>
      </c>
      <c r="H90" s="1393">
        <v>159.29700878595969</v>
      </c>
      <c r="I90" s="1393">
        <v>30.091884381162501</v>
      </c>
      <c r="J90" s="1393">
        <v>33.251780980852558</v>
      </c>
      <c r="K90" s="1393">
        <v>22.934129847060003</v>
      </c>
      <c r="L90" s="1393">
        <v>245.8462454264542</v>
      </c>
      <c r="M90" s="1393">
        <v>39.752155026499999</v>
      </c>
      <c r="N90" s="1393">
        <v>144.14949240865531</v>
      </c>
      <c r="O90" s="1393">
        <v>455.20345663241682</v>
      </c>
      <c r="P90" s="1393">
        <v>232.2128540937</v>
      </c>
      <c r="Q90" s="1393">
        <v>327.32448375915095</v>
      </c>
      <c r="R90" s="1393">
        <v>272.17081630625</v>
      </c>
      <c r="S90" s="1393">
        <v>52.504149143599996</v>
      </c>
      <c r="T90" s="1393">
        <v>432.52769701334699</v>
      </c>
      <c r="U90" s="1393">
        <v>227.49055843153681</v>
      </c>
      <c r="V90" s="1393">
        <v>217.12517172612996</v>
      </c>
      <c r="W90" s="1393">
        <v>296.8391983020885</v>
      </c>
      <c r="X90" s="1393">
        <v>566.98473553437157</v>
      </c>
      <c r="Y90" s="1393">
        <v>431.59008651897955</v>
      </c>
      <c r="Z90" s="1393">
        <v>268.13753190038466</v>
      </c>
      <c r="AA90" s="1393">
        <v>192.03492982437785</v>
      </c>
      <c r="AB90" s="1393">
        <v>73.795379688799997</v>
      </c>
      <c r="AC90" s="1393">
        <v>59.082429976133369</v>
      </c>
      <c r="AD90" s="1393">
        <v>348.5049169853508</v>
      </c>
      <c r="AE90" s="1393">
        <v>131.78732802844226</v>
      </c>
      <c r="AF90" s="1393">
        <v>208.3099708080054</v>
      </c>
      <c r="AG90" s="1393">
        <v>74.207247751259999</v>
      </c>
      <c r="AH90" s="1393">
        <v>52.188787195080003</v>
      </c>
      <c r="AI90" s="1393">
        <v>96.612994432844999</v>
      </c>
      <c r="AJ90" s="1393">
        <v>80.925557465231265</v>
      </c>
      <c r="AK90" s="1393">
        <v>636.01329718888064</v>
      </c>
      <c r="AL90" s="1393">
        <v>248.517822614474</v>
      </c>
      <c r="AM90" s="1393">
        <v>207.13405398526172</v>
      </c>
      <c r="AN90" s="1393">
        <v>31.712838174880002</v>
      </c>
    </row>
    <row r="91" spans="6:40" x14ac:dyDescent="0.35">
      <c r="F91" s="1385">
        <v>39234</v>
      </c>
      <c r="G91" s="1393">
        <v>347.91570094992392</v>
      </c>
      <c r="H91" s="1393">
        <v>151.7857932097194</v>
      </c>
      <c r="I91" s="1393">
        <v>28.219269277062502</v>
      </c>
      <c r="J91" s="1393">
        <v>31.399033243200002</v>
      </c>
      <c r="K91" s="1393">
        <v>21.39646350924</v>
      </c>
      <c r="L91" s="1393">
        <v>229.31601645014919</v>
      </c>
      <c r="M91" s="1393">
        <v>36.931034347200004</v>
      </c>
      <c r="N91" s="1393">
        <v>133.24287004285139</v>
      </c>
      <c r="O91" s="1393">
        <v>417.86741303157481</v>
      </c>
      <c r="P91" s="1393">
        <v>215.52864101950004</v>
      </c>
      <c r="Q91" s="1393">
        <v>304.90594267961393</v>
      </c>
      <c r="R91" s="1393">
        <v>255.88342887375001</v>
      </c>
      <c r="S91" s="1393">
        <v>49.559689184744229</v>
      </c>
      <c r="T91" s="1393">
        <v>419.8091941688877</v>
      </c>
      <c r="U91" s="1393">
        <v>218.01661888977898</v>
      </c>
      <c r="V91" s="1393">
        <v>208.1446464043</v>
      </c>
      <c r="W91" s="1393">
        <v>280.26703288861046</v>
      </c>
      <c r="X91" s="1393">
        <v>540.82612809910268</v>
      </c>
      <c r="Y91" s="1393">
        <v>411.51735405977212</v>
      </c>
      <c r="Z91" s="1393">
        <v>255.98709998403058</v>
      </c>
      <c r="AA91" s="1393">
        <v>183.40336044162214</v>
      </c>
      <c r="AB91" s="1393">
        <v>69.802139185159234</v>
      </c>
      <c r="AC91" s="1393">
        <v>55.452389688366623</v>
      </c>
      <c r="AD91" s="1393">
        <v>324.46703267655238</v>
      </c>
      <c r="AE91" s="1393">
        <v>122.72998833544064</v>
      </c>
      <c r="AF91" s="1393">
        <v>192.23202654898924</v>
      </c>
      <c r="AG91" s="1393">
        <v>68.475404532296963</v>
      </c>
      <c r="AH91" s="1393">
        <v>48.049899486919998</v>
      </c>
      <c r="AI91" s="1393">
        <v>88.976915835059998</v>
      </c>
      <c r="AJ91" s="1393">
        <v>75.239445522881255</v>
      </c>
      <c r="AK91" s="1393">
        <v>605.21267741669067</v>
      </c>
      <c r="AL91" s="1393">
        <v>236.44242713901301</v>
      </c>
      <c r="AM91" s="1393">
        <v>197.74015563241167</v>
      </c>
      <c r="AN91" s="1393">
        <v>30.526131650820002</v>
      </c>
    </row>
    <row r="92" spans="6:40" x14ac:dyDescent="0.35">
      <c r="F92" s="1385">
        <v>39264</v>
      </c>
      <c r="G92" s="1393">
        <v>354.77805644109782</v>
      </c>
      <c r="H92" s="1393">
        <v>155.73279745552091</v>
      </c>
      <c r="I92" s="1393">
        <v>29.3636451740125</v>
      </c>
      <c r="J92" s="1393">
        <v>32.439160348764965</v>
      </c>
      <c r="K92" s="1393">
        <v>22.345236355979999</v>
      </c>
      <c r="L92" s="1393">
        <v>241.04919969795938</v>
      </c>
      <c r="M92" s="1393">
        <v>38.931465374340007</v>
      </c>
      <c r="N92" s="1393">
        <v>141.43853706606089</v>
      </c>
      <c r="O92" s="1393">
        <v>448.0618406515664</v>
      </c>
      <c r="P92" s="1393">
        <v>227.85286809870001</v>
      </c>
      <c r="Q92" s="1393">
        <v>322.39310420811393</v>
      </c>
      <c r="R92" s="1393">
        <v>266.87432935938449</v>
      </c>
      <c r="S92" s="1393">
        <v>51.667321649619694</v>
      </c>
      <c r="T92" s="1393">
        <v>430.26925086167756</v>
      </c>
      <c r="U92" s="1393">
        <v>224.60064557074742</v>
      </c>
      <c r="V92" s="1393">
        <v>213.22576411742003</v>
      </c>
      <c r="W92" s="1393">
        <v>289.43910303600904</v>
      </c>
      <c r="X92" s="1393">
        <v>547.23929559022656</v>
      </c>
      <c r="Y92" s="1393">
        <v>421.99510231277895</v>
      </c>
      <c r="Z92" s="1393">
        <v>261.04438724612351</v>
      </c>
      <c r="AA92" s="1393">
        <v>186.8970973370111</v>
      </c>
      <c r="AB92" s="1393">
        <v>71.94249271060076</v>
      </c>
      <c r="AC92" s="1393">
        <v>57.361290831974998</v>
      </c>
      <c r="AD92" s="1393">
        <v>339.20857303479841</v>
      </c>
      <c r="AE92" s="1393">
        <v>128.36948425335939</v>
      </c>
      <c r="AF92" s="1393">
        <v>203.97571794002701</v>
      </c>
      <c r="AG92" s="1393">
        <v>72.460113045839989</v>
      </c>
      <c r="AH92" s="1393">
        <v>51.121730207820001</v>
      </c>
      <c r="AI92" s="1393">
        <v>94.620973929074992</v>
      </c>
      <c r="AJ92" s="1393">
        <v>79.097878626618765</v>
      </c>
      <c r="AK92" s="1393">
        <v>624.15986176749425</v>
      </c>
      <c r="AL92" s="1393">
        <v>244.626237034474</v>
      </c>
      <c r="AM92" s="1393">
        <v>205.14395222953829</v>
      </c>
      <c r="AN92" s="1393">
        <v>31.58659279998</v>
      </c>
    </row>
    <row r="93" spans="6:40" x14ac:dyDescent="0.35">
      <c r="F93" s="1385">
        <v>39295</v>
      </c>
      <c r="G93" s="1393">
        <v>372.66470477967391</v>
      </c>
      <c r="H93" s="1393">
        <v>162.27203037460001</v>
      </c>
      <c r="I93" s="1393">
        <v>30.091884381162501</v>
      </c>
      <c r="J93" s="1393">
        <v>33.414282354347442</v>
      </c>
      <c r="K93" s="1393">
        <v>22.77054832176</v>
      </c>
      <c r="L93" s="1393">
        <v>245.35734254837962</v>
      </c>
      <c r="M93" s="1393">
        <v>39.31616364879001</v>
      </c>
      <c r="N93" s="1393">
        <v>142.4788213862229</v>
      </c>
      <c r="O93" s="1393">
        <v>446.71521163362519</v>
      </c>
      <c r="P93" s="1393">
        <v>229.18993047049997</v>
      </c>
      <c r="Q93" s="1393">
        <v>324.17802907189349</v>
      </c>
      <c r="R93" s="1393">
        <v>270.4870433380965</v>
      </c>
      <c r="S93" s="1393">
        <v>52.442166972727875</v>
      </c>
      <c r="T93" s="1393">
        <v>442.51253769494696</v>
      </c>
      <c r="U93" s="1393">
        <v>229.7845301983368</v>
      </c>
      <c r="V93" s="1393">
        <v>220.13821256515996</v>
      </c>
      <c r="W93" s="1393">
        <v>296.12416934734506</v>
      </c>
      <c r="X93" s="1393">
        <v>593.91886142026897</v>
      </c>
      <c r="Y93" s="1393">
        <v>444.56950285750003</v>
      </c>
      <c r="Z93" s="1393">
        <v>275.51681716912356</v>
      </c>
      <c r="AA93" s="1393">
        <v>196.84972332242231</v>
      </c>
      <c r="AB93" s="1393">
        <v>73.795379688799997</v>
      </c>
      <c r="AC93" s="1393">
        <v>58.738224678741624</v>
      </c>
      <c r="AD93" s="1393">
        <v>344.56365878509678</v>
      </c>
      <c r="AE93" s="1393">
        <v>130.33475061892034</v>
      </c>
      <c r="AF93" s="1393">
        <v>205.23491401048381</v>
      </c>
      <c r="AG93" s="1393">
        <v>73.073127441296961</v>
      </c>
      <c r="AH93" s="1393">
        <v>51.348075629360004</v>
      </c>
      <c r="AI93" s="1393">
        <v>95.07370586175</v>
      </c>
      <c r="AJ93" s="1393">
        <v>80.824019751975001</v>
      </c>
      <c r="AK93" s="1393">
        <v>655.0505255608947</v>
      </c>
      <c r="AL93" s="1393">
        <v>255.75733926894802</v>
      </c>
      <c r="AM93" s="1393">
        <v>214.5378505823883</v>
      </c>
      <c r="AN93" s="1393">
        <v>33.556020648420002</v>
      </c>
    </row>
    <row r="94" spans="6:40" x14ac:dyDescent="0.35">
      <c r="F94" s="1385">
        <v>39326</v>
      </c>
      <c r="G94" s="1393">
        <v>356.74783569225002</v>
      </c>
      <c r="H94" s="1393">
        <v>156.38085462384029</v>
      </c>
      <c r="I94" s="1393">
        <v>28.843474311762503</v>
      </c>
      <c r="J94" s="1393">
        <v>32.114134848852565</v>
      </c>
      <c r="K94" s="1393">
        <v>21.887208085140003</v>
      </c>
      <c r="L94" s="1393">
        <v>233.37978883252882</v>
      </c>
      <c r="M94" s="1393">
        <v>37.367025724909993</v>
      </c>
      <c r="N94" s="1393">
        <v>134.6613315363447</v>
      </c>
      <c r="O94" s="1393">
        <v>421.81399168997478</v>
      </c>
      <c r="P94" s="1393">
        <v>216.40063821850001</v>
      </c>
      <c r="Q94" s="1393">
        <v>305.69245348577221</v>
      </c>
      <c r="R94" s="1393">
        <v>255.48550228184649</v>
      </c>
      <c r="S94" s="1393">
        <v>49.621705449219697</v>
      </c>
      <c r="T94" s="1393">
        <v>420.81953523535714</v>
      </c>
      <c r="U94" s="1393">
        <v>219.59569074096842</v>
      </c>
      <c r="V94" s="1393">
        <v>211.51230130430002</v>
      </c>
      <c r="W94" s="1393">
        <v>288.44430150158399</v>
      </c>
      <c r="X94" s="1393">
        <v>539.5139710676707</v>
      </c>
      <c r="Y94" s="1393">
        <v>412.90072014300341</v>
      </c>
      <c r="Z94" s="1393">
        <v>258.11826866469181</v>
      </c>
      <c r="AA94" s="1393">
        <v>183.55015951411102</v>
      </c>
      <c r="AB94" s="1393">
        <v>69.89797734059924</v>
      </c>
      <c r="AC94" s="1393">
        <v>55.608832986308371</v>
      </c>
      <c r="AD94" s="1393">
        <v>324.82790853044764</v>
      </c>
      <c r="AE94" s="1393">
        <v>122.98637411271552</v>
      </c>
      <c r="AF94" s="1393">
        <v>192.90556501197298</v>
      </c>
      <c r="AG94" s="1393">
        <v>68.812601530443018</v>
      </c>
      <c r="AH94" s="1393">
        <v>48.3409150289</v>
      </c>
      <c r="AI94" s="1393">
        <v>89.671104798495008</v>
      </c>
      <c r="AJ94" s="1393">
        <v>76.25482265544376</v>
      </c>
      <c r="AK94" s="1393">
        <v>622.63316032921557</v>
      </c>
      <c r="AL94" s="1393">
        <v>242.966475784604</v>
      </c>
      <c r="AM94" s="1393">
        <v>203.7979031683617</v>
      </c>
      <c r="AN94" s="1393">
        <v>31.965328924680001</v>
      </c>
    </row>
    <row r="95" spans="6:40" x14ac:dyDescent="0.35">
      <c r="F95" s="1385">
        <v>39356</v>
      </c>
      <c r="G95" s="1393">
        <v>315.51020042318487</v>
      </c>
      <c r="H95" s="1393">
        <v>136.35087769032091</v>
      </c>
      <c r="I95" s="1393">
        <v>25.020218474225004</v>
      </c>
      <c r="J95" s="1393">
        <v>27.856084647235043</v>
      </c>
      <c r="K95" s="1393">
        <v>18.811875409500001</v>
      </c>
      <c r="L95" s="1393">
        <v>200.19690273290843</v>
      </c>
      <c r="M95" s="1393">
        <v>31.776077469570005</v>
      </c>
      <c r="N95" s="1393">
        <v>114.2351935072095</v>
      </c>
      <c r="O95" s="1393">
        <v>356.41354535077477</v>
      </c>
      <c r="P95" s="1393">
        <v>184.77620646810001</v>
      </c>
      <c r="Q95" s="1393">
        <v>260.67371057811391</v>
      </c>
      <c r="R95" s="1393">
        <v>220.43075837251902</v>
      </c>
      <c r="S95" s="1393">
        <v>42.771959602180296</v>
      </c>
      <c r="T95" s="1393">
        <v>365.9325539823306</v>
      </c>
      <c r="U95" s="1393">
        <v>191.08489878216841</v>
      </c>
      <c r="V95" s="1393">
        <v>184.42339043693499</v>
      </c>
      <c r="W95" s="1393">
        <v>252.37697357347798</v>
      </c>
      <c r="X95" s="1393">
        <v>467.74991609026887</v>
      </c>
      <c r="Y95" s="1393">
        <v>360.18819807022788</v>
      </c>
      <c r="Z95" s="1393">
        <v>224.84739276570818</v>
      </c>
      <c r="AA95" s="1393">
        <v>159.88714839701112</v>
      </c>
      <c r="AB95" s="1393">
        <v>61.176705195559244</v>
      </c>
      <c r="AC95" s="1393">
        <v>48.630357857549996</v>
      </c>
      <c r="AD95" s="1393">
        <v>280.87383604005237</v>
      </c>
      <c r="AE95" s="1393">
        <v>106.26727916383744</v>
      </c>
      <c r="AF95" s="1393">
        <v>164.64478279948381</v>
      </c>
      <c r="AG95" s="1393">
        <v>58.789565588823024</v>
      </c>
      <c r="AH95" s="1393">
        <v>41.065526479399999</v>
      </c>
      <c r="AI95" s="1393">
        <v>76.390968106694999</v>
      </c>
      <c r="AJ95" s="1393">
        <v>65.559516859118759</v>
      </c>
      <c r="AK95" s="1393">
        <v>552.26122842669326</v>
      </c>
      <c r="AL95" s="1393">
        <v>214.895690678948</v>
      </c>
      <c r="AM95" s="1393">
        <v>181.8495425308617</v>
      </c>
      <c r="AN95" s="1393">
        <v>28.581952877359999</v>
      </c>
    </row>
    <row r="96" spans="6:40" x14ac:dyDescent="0.35">
      <c r="F96" s="1385">
        <v>39387</v>
      </c>
      <c r="G96" s="1393">
        <v>280.18166145388051</v>
      </c>
      <c r="H96" s="1393">
        <v>124.5391440232</v>
      </c>
      <c r="I96" s="1393">
        <v>23.3036546288</v>
      </c>
      <c r="J96" s="1393">
        <v>25.873326709617519</v>
      </c>
      <c r="K96" s="1393">
        <v>17.764953647580001</v>
      </c>
      <c r="L96" s="1393">
        <v>189.5027393147526</v>
      </c>
      <c r="M96" s="1393">
        <v>30.647629197850002</v>
      </c>
      <c r="N96" s="1393">
        <v>112.50153866258101</v>
      </c>
      <c r="O96" s="1393">
        <v>358.13622693516641</v>
      </c>
      <c r="P96" s="1393">
        <v>179.74768928720002</v>
      </c>
      <c r="Q96" s="1393">
        <v>254.62274122662873</v>
      </c>
      <c r="R96" s="1393">
        <v>210.02157478749999</v>
      </c>
      <c r="S96" s="1393">
        <v>40.044471334980294</v>
      </c>
      <c r="T96" s="1393">
        <v>329.7967915030776</v>
      </c>
      <c r="U96" s="1393">
        <v>175.86128286205258</v>
      </c>
      <c r="V96" s="1393">
        <v>170.89366849344</v>
      </c>
      <c r="W96" s="1393">
        <v>241.86793928981399</v>
      </c>
      <c r="X96" s="1393">
        <v>425.4547211104441</v>
      </c>
      <c r="Y96" s="1393">
        <v>336.76022408002041</v>
      </c>
      <c r="Z96" s="1393">
        <v>208.37115154536937</v>
      </c>
      <c r="AA96" s="1393">
        <v>145.20778134709988</v>
      </c>
      <c r="AB96" s="1393">
        <v>56.704225995640755</v>
      </c>
      <c r="AC96" s="1393">
        <v>45.375804016283361</v>
      </c>
      <c r="AD96" s="1393">
        <v>271.63771026920159</v>
      </c>
      <c r="AE96" s="1393">
        <v>101.11197571575937</v>
      </c>
      <c r="AF96" s="1393">
        <v>162.5655372210054</v>
      </c>
      <c r="AG96" s="1393">
        <v>57.440869550696966</v>
      </c>
      <c r="AH96" s="1393">
        <v>40.515830455659994</v>
      </c>
      <c r="AI96" s="1393">
        <v>75.093136566360002</v>
      </c>
      <c r="AJ96" s="1393">
        <v>61.599546042125006</v>
      </c>
      <c r="AK96" s="1393">
        <v>476.05211696940052</v>
      </c>
      <c r="AL96" s="1393">
        <v>188.65609116796099</v>
      </c>
      <c r="AM96" s="1393">
        <v>159.43289167079999</v>
      </c>
      <c r="AN96" s="1393">
        <v>24.239111980800004</v>
      </c>
    </row>
    <row r="97" spans="6:40" x14ac:dyDescent="0.35">
      <c r="F97" s="1385">
        <v>39417</v>
      </c>
      <c r="G97" s="1393">
        <v>284.59760809819556</v>
      </c>
      <c r="H97" s="1393">
        <v>127.63200356019999</v>
      </c>
      <c r="I97" s="1393">
        <v>24.291979267075</v>
      </c>
      <c r="J97" s="1393">
        <v>26.685924588782481</v>
      </c>
      <c r="K97" s="1393">
        <v>18.582861274080003</v>
      </c>
      <c r="L97" s="1393">
        <v>200.16645763814921</v>
      </c>
      <c r="M97" s="1393">
        <v>32.596767121729997</v>
      </c>
      <c r="N97" s="1393">
        <v>118.6167284588514</v>
      </c>
      <c r="O97" s="1393">
        <v>380.09301730117483</v>
      </c>
      <c r="P97" s="1393">
        <v>189.74659050239998</v>
      </c>
      <c r="Q97" s="1393">
        <v>268.14648902752219</v>
      </c>
      <c r="R97" s="1393">
        <v>218.34888736627849</v>
      </c>
      <c r="S97" s="1393">
        <v>42.307059227036056</v>
      </c>
      <c r="T97" s="1393">
        <v>346.349161143</v>
      </c>
      <c r="U97" s="1393">
        <v>184.38174942445261</v>
      </c>
      <c r="V97" s="1393">
        <v>177.95395699129</v>
      </c>
      <c r="W97" s="1393">
        <v>255.050901846009</v>
      </c>
      <c r="X97" s="1393">
        <v>448.1234955178852</v>
      </c>
      <c r="Y97" s="1393">
        <v>354.33128845371431</v>
      </c>
      <c r="Z97" s="1393">
        <v>217.88160549476942</v>
      </c>
      <c r="AA97" s="1393">
        <v>150.99142171362209</v>
      </c>
      <c r="AB97" s="1393">
        <v>58.014046066039235</v>
      </c>
      <c r="AC97" s="1393">
        <v>46.627575714216626</v>
      </c>
      <c r="AD97" s="1393">
        <v>279.00858875440321</v>
      </c>
      <c r="AE97" s="1393">
        <v>105.72609372160001</v>
      </c>
      <c r="AF97" s="1393">
        <v>170.82414706051077</v>
      </c>
      <c r="AG97" s="1393">
        <v>60.475366670636966</v>
      </c>
      <c r="AH97" s="1393">
        <v>42.876289851719996</v>
      </c>
      <c r="AI97" s="1393">
        <v>79.288452475814992</v>
      </c>
      <c r="AJ97" s="1393">
        <v>64.442602013300004</v>
      </c>
      <c r="AK97" s="1393">
        <v>481.26050597155967</v>
      </c>
      <c r="AL97" s="1393">
        <v>191.1741416175</v>
      </c>
      <c r="AM97" s="1393">
        <v>159.02324746786169</v>
      </c>
      <c r="AN97" s="1393">
        <v>24.365357355700002</v>
      </c>
    </row>
    <row r="98" spans="6:40" x14ac:dyDescent="0.35">
      <c r="F98" s="1385">
        <v>39448</v>
      </c>
      <c r="G98" s="1393">
        <v>313.95330699202168</v>
      </c>
      <c r="H98" s="1393">
        <v>140.09179439564031</v>
      </c>
      <c r="I98" s="1393">
        <v>26.320645629850002</v>
      </c>
      <c r="J98" s="1393">
        <v>29.058735879217519</v>
      </c>
      <c r="K98" s="1393">
        <v>19.858797171420001</v>
      </c>
      <c r="L98" s="1393">
        <v>216.08567947335598</v>
      </c>
      <c r="M98" s="1393">
        <v>35.212715387990002</v>
      </c>
      <c r="N98" s="1393">
        <v>127.97873886000001</v>
      </c>
      <c r="O98" s="1393">
        <v>413.20058376801677</v>
      </c>
      <c r="P98" s="1393">
        <v>207.94226538820001</v>
      </c>
      <c r="Q98" s="1393">
        <v>293.9538362799704</v>
      </c>
      <c r="R98" s="1393">
        <v>239.99396803315349</v>
      </c>
      <c r="S98" s="1393">
        <v>46.491264884144236</v>
      </c>
      <c r="T98" s="1393">
        <v>380.93945750050409</v>
      </c>
      <c r="U98" s="1393">
        <v>202.9122895015368</v>
      </c>
      <c r="V98" s="1393">
        <v>196.121613263065</v>
      </c>
      <c r="W98" s="1393">
        <v>279.76938649138953</v>
      </c>
      <c r="X98" s="1393">
        <v>503.7808229344592</v>
      </c>
      <c r="Y98" s="1393">
        <v>391.17989304376869</v>
      </c>
      <c r="Z98" s="1393">
        <v>241.64182069535411</v>
      </c>
      <c r="AA98" s="1393">
        <v>168.66538180251112</v>
      </c>
      <c r="AB98" s="1393">
        <v>64.722716946839228</v>
      </c>
      <c r="AC98" s="1393">
        <v>51.94747399703337</v>
      </c>
      <c r="AD98" s="1393">
        <v>309.6349484365968</v>
      </c>
      <c r="AE98" s="1393">
        <v>117.17598187611712</v>
      </c>
      <c r="AF98" s="1393">
        <v>187.98565453652159</v>
      </c>
      <c r="AG98" s="1393">
        <v>66.513740075943019</v>
      </c>
      <c r="AH98" s="1393">
        <v>46.982842499660002</v>
      </c>
      <c r="AI98" s="1393">
        <v>86.56234552746001</v>
      </c>
      <c r="AJ98" s="1393">
        <v>70.941015661700007</v>
      </c>
      <c r="AK98" s="1393">
        <v>557.46961742885242</v>
      </c>
      <c r="AL98" s="1393">
        <v>223.56594877190901</v>
      </c>
      <c r="AM98" s="1393">
        <v>201.22257032459999</v>
      </c>
      <c r="AN98" s="1393">
        <v>28.455707502460005</v>
      </c>
    </row>
    <row r="99" spans="6:40" x14ac:dyDescent="0.35">
      <c r="F99" s="1385">
        <v>39479</v>
      </c>
      <c r="G99" s="1393">
        <v>322.72193941232609</v>
      </c>
      <c r="H99" s="1393">
        <v>142.94897803592093</v>
      </c>
      <c r="I99" s="1393">
        <v>26.892833578325</v>
      </c>
      <c r="J99" s="1393">
        <v>29.676318458435041</v>
      </c>
      <c r="K99" s="1393">
        <v>20.251392832139999</v>
      </c>
      <c r="L99" s="1393">
        <v>224.30488340637962</v>
      </c>
      <c r="M99" s="1393">
        <v>36.546336072750002</v>
      </c>
      <c r="N99" s="1393">
        <v>134.37767580299999</v>
      </c>
      <c r="O99" s="1393">
        <v>433.90433540998322</v>
      </c>
      <c r="P99" s="1393">
        <v>216.72037052480002</v>
      </c>
      <c r="Q99" s="1393">
        <v>307.20519582364352</v>
      </c>
      <c r="R99" s="1393">
        <v>250.09712018062501</v>
      </c>
      <c r="S99" s="1393">
        <v>48.474898913672121</v>
      </c>
      <c r="T99" s="1393">
        <v>396.4515315519123</v>
      </c>
      <c r="U99" s="1393">
        <v>210.47928308457898</v>
      </c>
      <c r="V99" s="1393">
        <v>203.74312144999999</v>
      </c>
      <c r="W99" s="1393">
        <v>288.44430150158399</v>
      </c>
      <c r="X99" s="1393">
        <v>531.90808648002724</v>
      </c>
      <c r="Y99" s="1393">
        <v>406.89651542327891</v>
      </c>
      <c r="Z99" s="1393">
        <v>252.36092929232348</v>
      </c>
      <c r="AA99" s="1393">
        <v>176.21061103890008</v>
      </c>
      <c r="AB99" s="1393">
        <v>66.671394161400755</v>
      </c>
      <c r="AC99" s="1393">
        <v>53.543450992358366</v>
      </c>
      <c r="AD99" s="1393">
        <v>320.70642901540322</v>
      </c>
      <c r="AE99" s="1393">
        <v>121.53371410468289</v>
      </c>
      <c r="AF99" s="1393">
        <v>196.50777808500001</v>
      </c>
      <c r="AG99" s="1393">
        <v>69.486903572276958</v>
      </c>
      <c r="AH99" s="1393">
        <v>49.181626594619992</v>
      </c>
      <c r="AI99" s="1393">
        <v>90.667115050379991</v>
      </c>
      <c r="AJ99" s="1393">
        <v>74.224068390318763</v>
      </c>
      <c r="AK99" s="1393">
        <v>577.73407498882671</v>
      </c>
      <c r="AL99" s="1393">
        <v>231.37772308592199</v>
      </c>
      <c r="AM99" s="1393">
        <v>207.63149163074999</v>
      </c>
      <c r="AN99" s="1393">
        <v>29.364674201740002</v>
      </c>
    </row>
    <row r="100" spans="6:40" x14ac:dyDescent="0.35">
      <c r="F100" s="1385">
        <v>39508</v>
      </c>
      <c r="G100" s="1393">
        <v>372.21994707182608</v>
      </c>
      <c r="H100" s="1393">
        <v>166.2191377157194</v>
      </c>
      <c r="I100" s="1393">
        <v>32.406644718175002</v>
      </c>
      <c r="J100" s="1393">
        <v>35.332035191982477</v>
      </c>
      <c r="K100" s="1393">
        <v>24.864391845600004</v>
      </c>
      <c r="L100" s="1393">
        <v>269.1903457170576</v>
      </c>
      <c r="M100" s="1393">
        <v>44.163361906860004</v>
      </c>
      <c r="N100" s="1393">
        <v>161.32890124629722</v>
      </c>
      <c r="O100" s="1393">
        <v>519.19441059361679</v>
      </c>
      <c r="P100" s="1393">
        <v>260.58182963450002</v>
      </c>
      <c r="Q100" s="1393">
        <v>368.92458945364348</v>
      </c>
      <c r="R100" s="1393">
        <v>300.36754142939407</v>
      </c>
      <c r="S100" s="1393">
        <v>58.207088455091821</v>
      </c>
      <c r="T100" s="1393">
        <v>478.47013317328765</v>
      </c>
      <c r="U100" s="1393">
        <v>253.67755699056838</v>
      </c>
      <c r="V100" s="1393">
        <v>244.59816363484003</v>
      </c>
      <c r="W100" s="1393">
        <v>345.28112042841599</v>
      </c>
      <c r="X100" s="1393">
        <v>638.95781039787016</v>
      </c>
      <c r="Y100" s="1393">
        <v>489.80654679920747</v>
      </c>
      <c r="Z100" s="1393">
        <v>302.99851434990819</v>
      </c>
      <c r="AA100" s="1393">
        <v>211.99879338440007</v>
      </c>
      <c r="AB100" s="1393">
        <v>80.184574078440761</v>
      </c>
      <c r="AC100" s="1393">
        <v>64.277203662516627</v>
      </c>
      <c r="AD100" s="1393">
        <v>385.38920188905234</v>
      </c>
      <c r="AE100" s="1393">
        <v>145.91456430943748</v>
      </c>
      <c r="AF100" s="1393">
        <v>235.39930894798923</v>
      </c>
      <c r="AG100" s="1393">
        <v>83.341405922883027</v>
      </c>
      <c r="AH100" s="1393">
        <v>58.882144660619993</v>
      </c>
      <c r="AI100" s="1393">
        <v>108.655663842</v>
      </c>
      <c r="AJ100" s="1393">
        <v>88.743961385962507</v>
      </c>
      <c r="AK100" s="1393">
        <v>658.82225714598599</v>
      </c>
      <c r="AL100" s="1393">
        <v>260.47861089460406</v>
      </c>
      <c r="AM100" s="1393">
        <v>215.88407523045001</v>
      </c>
      <c r="AN100" s="1393">
        <v>33.328778973600002</v>
      </c>
    </row>
    <row r="101" spans="6:40" x14ac:dyDescent="0.35">
      <c r="F101" s="1385">
        <v>39539</v>
      </c>
      <c r="G101" s="1393">
        <v>373.30021090728269</v>
      </c>
      <c r="H101" s="1393">
        <v>165.92459439247909</v>
      </c>
      <c r="I101" s="1393">
        <v>32.0165165714875</v>
      </c>
      <c r="J101" s="1393">
        <v>34.974495765617526</v>
      </c>
      <c r="K101" s="1393">
        <v>24.439079879820003</v>
      </c>
      <c r="L101" s="1393">
        <v>267.662584951322</v>
      </c>
      <c r="M101" s="1393">
        <v>43.778663632409994</v>
      </c>
      <c r="N101" s="1393">
        <v>160.7299607484324</v>
      </c>
      <c r="O101" s="1393">
        <v>516.46929802999159</v>
      </c>
      <c r="P101" s="1393">
        <v>258.37277006369999</v>
      </c>
      <c r="Q101" s="1393">
        <v>366.17149303512127</v>
      </c>
      <c r="R101" s="1393">
        <v>297.4591283725</v>
      </c>
      <c r="S101" s="1393">
        <v>57.711162900908171</v>
      </c>
      <c r="T101" s="1393">
        <v>473.8044043385388</v>
      </c>
      <c r="U101" s="1393">
        <v>249.77485559473678</v>
      </c>
      <c r="V101" s="1393">
        <v>239.69435295220498</v>
      </c>
      <c r="W101" s="1393">
        <v>333.68369957708848</v>
      </c>
      <c r="X101" s="1393">
        <v>636.86971435265866</v>
      </c>
      <c r="Y101" s="1393">
        <v>482.38944987077889</v>
      </c>
      <c r="Z101" s="1393">
        <v>298.64107244909178</v>
      </c>
      <c r="AA101" s="1393">
        <v>210.38400358702222</v>
      </c>
      <c r="AB101" s="1393">
        <v>79.226192524040755</v>
      </c>
      <c r="AC101" s="1393">
        <v>63.588717962933373</v>
      </c>
      <c r="AD101" s="1393">
        <v>381.14706940244764</v>
      </c>
      <c r="AE101" s="1393">
        <v>144.5188972738016</v>
      </c>
      <c r="AF101" s="1393">
        <v>233.67145793399459</v>
      </c>
      <c r="AG101" s="1393">
        <v>82.697724715623025</v>
      </c>
      <c r="AH101" s="1393">
        <v>58.591129118639991</v>
      </c>
      <c r="AI101" s="1393">
        <v>108.08220339394501</v>
      </c>
      <c r="AJ101" s="1393">
        <v>88.202426915262507</v>
      </c>
      <c r="AK101" s="1393">
        <v>655.37984386318738</v>
      </c>
      <c r="AL101" s="1393">
        <v>259.07666718940902</v>
      </c>
      <c r="AM101" s="1393">
        <v>216.44015889556169</v>
      </c>
      <c r="AN101" s="1393">
        <v>33.000540998859996</v>
      </c>
    </row>
    <row r="102" spans="6:40" x14ac:dyDescent="0.35">
      <c r="F102" s="1385">
        <v>39569</v>
      </c>
      <c r="G102" s="1393">
        <v>369.32878051711953</v>
      </c>
      <c r="H102" s="1393">
        <v>161.38840040487909</v>
      </c>
      <c r="I102" s="1393">
        <v>30.482012527850003</v>
      </c>
      <c r="J102" s="1393">
        <v>33.674325507200003</v>
      </c>
      <c r="K102" s="1393">
        <v>23.195860287540004</v>
      </c>
      <c r="L102" s="1393">
        <v>252.26287303094239</v>
      </c>
      <c r="M102" s="1393">
        <v>40.72672398844</v>
      </c>
      <c r="N102" s="1393">
        <v>148.8777583292229</v>
      </c>
      <c r="O102" s="1393">
        <v>472.46184510559999</v>
      </c>
      <c r="P102" s="1393">
        <v>239.50856399200003</v>
      </c>
      <c r="Q102" s="1393">
        <v>338.94233668474999</v>
      </c>
      <c r="R102" s="1393">
        <v>279.85520569690351</v>
      </c>
      <c r="S102" s="1393">
        <v>54.270811481472123</v>
      </c>
      <c r="T102" s="1393">
        <v>453.9536049847041</v>
      </c>
      <c r="U102" s="1393">
        <v>238.36447617154738</v>
      </c>
      <c r="V102" s="1393">
        <v>230.38901731527002</v>
      </c>
      <c r="W102" s="1393">
        <v>318.07538631696445</v>
      </c>
      <c r="X102" s="1393">
        <v>599.91398913919932</v>
      </c>
      <c r="Y102" s="1393">
        <v>453.19314464047619</v>
      </c>
      <c r="Z102" s="1393">
        <v>283.85045581678474</v>
      </c>
      <c r="AA102" s="1393">
        <v>200.7249757465888</v>
      </c>
      <c r="AB102" s="1393">
        <v>75.712142797599995</v>
      </c>
      <c r="AC102" s="1393">
        <v>60.396763972283374</v>
      </c>
      <c r="AD102" s="1393">
        <v>357.47027755970157</v>
      </c>
      <c r="AE102" s="1393">
        <v>135.40456460840321</v>
      </c>
      <c r="AF102" s="1393">
        <v>215.33850638547838</v>
      </c>
      <c r="AG102" s="1393">
        <v>76.475442393956968</v>
      </c>
      <c r="AH102" s="1393">
        <v>53.9995505674</v>
      </c>
      <c r="AI102" s="1393">
        <v>99.963210734640001</v>
      </c>
      <c r="AJ102" s="1393">
        <v>83.599383914312497</v>
      </c>
      <c r="AK102" s="1393">
        <v>656.0086344157985</v>
      </c>
      <c r="AL102" s="1393">
        <v>256.41540639052602</v>
      </c>
      <c r="AM102" s="1393">
        <v>213.6307687339617</v>
      </c>
      <c r="AN102" s="1393">
        <v>33.404526198540005</v>
      </c>
    </row>
    <row r="103" spans="6:40" x14ac:dyDescent="0.35">
      <c r="F103" s="1385">
        <v>39600</v>
      </c>
      <c r="G103" s="1393">
        <v>347.18506206613051</v>
      </c>
      <c r="H103" s="1393">
        <v>151.63847000044032</v>
      </c>
      <c r="I103" s="1393">
        <v>28.4793547081875</v>
      </c>
      <c r="J103" s="1393">
        <v>31.529043443164962</v>
      </c>
      <c r="K103" s="1393">
        <v>21.658193949720001</v>
      </c>
      <c r="L103" s="1393">
        <v>233.53250013230502</v>
      </c>
      <c r="M103" s="1393">
        <v>37.520905034690003</v>
      </c>
      <c r="N103" s="1393">
        <v>136.1114220610134</v>
      </c>
      <c r="O103" s="1393">
        <v>430.17707376559997</v>
      </c>
      <c r="P103" s="1393">
        <v>219.62702785480002</v>
      </c>
      <c r="Q103" s="1393">
        <v>310.95691203109908</v>
      </c>
      <c r="R103" s="1393">
        <v>258.08771245500947</v>
      </c>
      <c r="S103" s="1393">
        <v>50.117596909799992</v>
      </c>
      <c r="T103" s="1393">
        <v>421.0572992540877</v>
      </c>
      <c r="U103" s="1393">
        <v>220.69794417491579</v>
      </c>
      <c r="V103" s="1393">
        <v>211.57140364779502</v>
      </c>
      <c r="W103" s="1393">
        <v>291.3670529727255</v>
      </c>
      <c r="X103" s="1393">
        <v>529.96929035345624</v>
      </c>
      <c r="Y103" s="1393">
        <v>410.19304022748639</v>
      </c>
      <c r="Z103" s="1393">
        <v>256.33691929016942</v>
      </c>
      <c r="AA103" s="1393">
        <v>182.25840870605552</v>
      </c>
      <c r="AB103" s="1393">
        <v>70.057691626639993</v>
      </c>
      <c r="AC103" s="1393">
        <v>55.859194836375003</v>
      </c>
      <c r="AD103" s="1393">
        <v>329.13004258459682</v>
      </c>
      <c r="AE103" s="1393">
        <v>124.41045503603905</v>
      </c>
      <c r="AF103" s="1393">
        <v>196.62490960649461</v>
      </c>
      <c r="AG103" s="1393">
        <v>69.946675863176949</v>
      </c>
      <c r="AH103" s="1393">
        <v>49.246296715060005</v>
      </c>
      <c r="AI103" s="1393">
        <v>91.210393369589994</v>
      </c>
      <c r="AJ103" s="1393">
        <v>76.796357126143747</v>
      </c>
      <c r="AK103" s="1393">
        <v>611.31897730451738</v>
      </c>
      <c r="AL103" s="1393">
        <v>239.074890204604</v>
      </c>
      <c r="AM103" s="1393">
        <v>199.29111458849999</v>
      </c>
      <c r="AN103" s="1393">
        <v>31.056362225400001</v>
      </c>
    </row>
    <row r="104" spans="6:40" x14ac:dyDescent="0.35">
      <c r="F104" s="1385">
        <v>39630</v>
      </c>
      <c r="G104" s="1393">
        <v>349.94898252309781</v>
      </c>
      <c r="H104" s="1393">
        <v>153.90656699424031</v>
      </c>
      <c r="I104" s="1393">
        <v>28.895491397987499</v>
      </c>
      <c r="J104" s="1393">
        <v>32.016615822417521</v>
      </c>
      <c r="K104" s="1393">
        <v>22.01807330538</v>
      </c>
      <c r="L104" s="1393">
        <v>236.4659174007526</v>
      </c>
      <c r="M104" s="1393">
        <v>38.085129170550005</v>
      </c>
      <c r="N104" s="1393">
        <v>138.22334549235811</v>
      </c>
      <c r="O104" s="1393">
        <v>437.4751434004084</v>
      </c>
      <c r="P104" s="1393">
        <v>222.06862001200003</v>
      </c>
      <c r="Q104" s="1393">
        <v>313.55879593522781</v>
      </c>
      <c r="R104" s="1393">
        <v>259.12873368122149</v>
      </c>
      <c r="S104" s="1393">
        <v>50.17957908067212</v>
      </c>
      <c r="T104" s="1393">
        <v>416.42121291511228</v>
      </c>
      <c r="U104" s="1393">
        <v>217.89749621303159</v>
      </c>
      <c r="V104" s="1393">
        <v>207.58342671521498</v>
      </c>
      <c r="W104" s="1393">
        <v>283.40716691727448</v>
      </c>
      <c r="X104" s="1393">
        <v>542.73506424194557</v>
      </c>
      <c r="Y104" s="1393">
        <v>417.93358243950343</v>
      </c>
      <c r="Z104" s="1393">
        <v>256.97308595978473</v>
      </c>
      <c r="AA104" s="1393">
        <v>183.05115070744449</v>
      </c>
      <c r="AB104" s="1393">
        <v>70.281329962359237</v>
      </c>
      <c r="AC104" s="1393">
        <v>56.140837835549995</v>
      </c>
      <c r="AD104" s="1393">
        <v>331.59703844294762</v>
      </c>
      <c r="AE104" s="1393">
        <v>125.40733646191872</v>
      </c>
      <c r="AF104" s="1393">
        <v>199.084929273</v>
      </c>
      <c r="AG104" s="1393">
        <v>70.804932798599992</v>
      </c>
      <c r="AH104" s="1393">
        <v>49.92533297968</v>
      </c>
      <c r="AI104" s="1393">
        <v>92.417678523389995</v>
      </c>
      <c r="AJ104" s="1393">
        <v>77.202507979168757</v>
      </c>
      <c r="AK104" s="1393">
        <v>607.63678387534912</v>
      </c>
      <c r="AL104" s="1393">
        <v>238.35961677500001</v>
      </c>
      <c r="AM104" s="1393">
        <v>199.05705727066169</v>
      </c>
      <c r="AN104" s="1393">
        <v>31.005864075440002</v>
      </c>
    </row>
    <row r="105" spans="6:40" x14ac:dyDescent="0.35">
      <c r="F105" s="1385">
        <v>39661</v>
      </c>
      <c r="G105" s="1393">
        <v>370.31367014269563</v>
      </c>
      <c r="H105" s="1393">
        <v>162.00697231227909</v>
      </c>
      <c r="I105" s="1393">
        <v>29.727764777587502</v>
      </c>
      <c r="J105" s="1393">
        <v>33.056742927982476</v>
      </c>
      <c r="K105" s="1393">
        <v>22.44338527116</v>
      </c>
      <c r="L105" s="1393">
        <v>241.93518434385081</v>
      </c>
      <c r="M105" s="1393">
        <v>38.726292961300004</v>
      </c>
      <c r="N105" s="1393">
        <v>140.11468842593911</v>
      </c>
      <c r="O105" s="1393">
        <v>439.2291157155916</v>
      </c>
      <c r="P105" s="1393">
        <v>224.4520790226</v>
      </c>
      <c r="Q105" s="1393">
        <v>317.28006390849254</v>
      </c>
      <c r="R105" s="1393">
        <v>263.87402114813449</v>
      </c>
      <c r="S105" s="1393">
        <v>51.202387180872115</v>
      </c>
      <c r="T105" s="1393">
        <v>431.22030693659997</v>
      </c>
      <c r="U105" s="1393">
        <v>224.98799908908418</v>
      </c>
      <c r="V105" s="1393">
        <v>215.382241932635</v>
      </c>
      <c r="W105" s="1393">
        <v>293.13927348405304</v>
      </c>
      <c r="X105" s="1393">
        <v>567.96885330794555</v>
      </c>
      <c r="Y105" s="1393">
        <v>432.76744077220746</v>
      </c>
      <c r="Z105" s="1393">
        <v>267.24685721312352</v>
      </c>
      <c r="AA105" s="1393">
        <v>189.97974280953329</v>
      </c>
      <c r="AB105" s="1393">
        <v>72.102254915719243</v>
      </c>
      <c r="AC105" s="1393">
        <v>57.361290831974998</v>
      </c>
      <c r="AD105" s="1393">
        <v>336.44070289009682</v>
      </c>
      <c r="AE105" s="1393">
        <v>127.34410634128129</v>
      </c>
      <c r="AF105" s="1393">
        <v>200.72489943148381</v>
      </c>
      <c r="AG105" s="1393">
        <v>71.448614005859994</v>
      </c>
      <c r="AH105" s="1393">
        <v>50.216348521660002</v>
      </c>
      <c r="AI105" s="1393">
        <v>93.202413873360001</v>
      </c>
      <c r="AJ105" s="1393">
        <v>78.860957295687498</v>
      </c>
      <c r="AK105" s="1393">
        <v>636.73162589741457</v>
      </c>
      <c r="AL105" s="1393">
        <v>249.376306393422</v>
      </c>
      <c r="AM105" s="1393">
        <v>209.38736048174999</v>
      </c>
      <c r="AN105" s="1393">
        <v>32.672303024120005</v>
      </c>
    </row>
    <row r="106" spans="6:40" x14ac:dyDescent="0.35">
      <c r="F106" s="1385">
        <v>39692</v>
      </c>
      <c r="G106" s="1393">
        <v>351.18812289045655</v>
      </c>
      <c r="H106" s="1393">
        <v>152.6399379185209</v>
      </c>
      <c r="I106" s="1393">
        <v>27.855149673487499</v>
      </c>
      <c r="J106" s="1393">
        <v>31.138990090347441</v>
      </c>
      <c r="K106" s="1393">
        <v>21.069300458640004</v>
      </c>
      <c r="L106" s="1393">
        <v>224.51880877966101</v>
      </c>
      <c r="M106" s="1393">
        <v>35.879525730370005</v>
      </c>
      <c r="N106" s="1393">
        <v>128.6406631800609</v>
      </c>
      <c r="O106" s="1393">
        <v>399.35626773282519</v>
      </c>
      <c r="P106" s="1393">
        <v>208.00039853480001</v>
      </c>
      <c r="Q106" s="1393">
        <v>293.77217553138604</v>
      </c>
      <c r="R106" s="1393">
        <v>247.73973515750001</v>
      </c>
      <c r="S106" s="1393">
        <v>48.040989623963938</v>
      </c>
      <c r="T106" s="1393">
        <v>409.43775293714697</v>
      </c>
      <c r="U106" s="1393">
        <v>213.45849698914736</v>
      </c>
      <c r="V106" s="1393">
        <v>206.01780395220499</v>
      </c>
      <c r="W106" s="1393">
        <v>279.39627450847797</v>
      </c>
      <c r="X106" s="1393">
        <v>542.31786559605439</v>
      </c>
      <c r="Y106" s="1393">
        <v>408.27988150651021</v>
      </c>
      <c r="Z106" s="1393">
        <v>254.81028468229181</v>
      </c>
      <c r="AA106" s="1393">
        <v>181.6419066215</v>
      </c>
      <c r="AB106" s="1393">
        <v>68.396480959320769</v>
      </c>
      <c r="AC106" s="1393">
        <v>54.294498990158374</v>
      </c>
      <c r="AD106" s="1393">
        <v>315.80254638855234</v>
      </c>
      <c r="AE106" s="1393">
        <v>119.16974472787649</v>
      </c>
      <c r="AF106" s="1393">
        <v>185.05697992647839</v>
      </c>
      <c r="AG106" s="1393">
        <v>66.023300973239984</v>
      </c>
      <c r="AH106" s="1393">
        <v>46.142130933939995</v>
      </c>
      <c r="AI106" s="1393">
        <v>85.566335275575</v>
      </c>
      <c r="AJ106" s="1393">
        <v>73.648688015200008</v>
      </c>
      <c r="AK106" s="1393">
        <v>614.13260003470486</v>
      </c>
      <c r="AL106" s="1393">
        <v>238.98908074256499</v>
      </c>
      <c r="AM106" s="1393">
        <v>201.69086054716169</v>
      </c>
      <c r="AN106" s="1393">
        <v>31.788585399820004</v>
      </c>
    </row>
    <row r="107" spans="6:40" x14ac:dyDescent="0.35">
      <c r="F107" s="1385">
        <v>39722</v>
      </c>
      <c r="G107" s="1393">
        <v>321.45116861080436</v>
      </c>
      <c r="H107" s="1393">
        <v>140.26849977052092</v>
      </c>
      <c r="I107" s="1393">
        <v>25.358329534687499</v>
      </c>
      <c r="J107" s="1393">
        <v>28.408639373547441</v>
      </c>
      <c r="K107" s="1393">
        <v>19.106322155040001</v>
      </c>
      <c r="L107" s="1393">
        <v>205.05516253490842</v>
      </c>
      <c r="M107" s="1393">
        <v>32.801939534770007</v>
      </c>
      <c r="N107" s="1393">
        <v>117.70259460985139</v>
      </c>
      <c r="O107" s="1393">
        <v>366.81249821718319</v>
      </c>
      <c r="P107" s="1393">
        <v>191.28711888730001</v>
      </c>
      <c r="Q107" s="1393">
        <v>270.47619040574256</v>
      </c>
      <c r="R107" s="1393">
        <v>228.54393466810598</v>
      </c>
      <c r="S107" s="1393">
        <v>44.22871108569182</v>
      </c>
      <c r="T107" s="1393">
        <v>375.53110614006124</v>
      </c>
      <c r="U107" s="1393">
        <v>196.65597307296838</v>
      </c>
      <c r="V107" s="1393">
        <v>189.297734139195</v>
      </c>
      <c r="W107" s="1393">
        <v>258.09794210145151</v>
      </c>
      <c r="X107" s="1393">
        <v>481.6491076709728</v>
      </c>
      <c r="Y107" s="1393">
        <v>367.78144517903399</v>
      </c>
      <c r="Z107" s="1393">
        <v>230.73188277239998</v>
      </c>
      <c r="AA107" s="1393">
        <v>164.46709038902222</v>
      </c>
      <c r="AB107" s="1393">
        <v>62.805953838039237</v>
      </c>
      <c r="AC107" s="1393">
        <v>49.9446918537</v>
      </c>
      <c r="AD107" s="1393">
        <v>290.56116493435081</v>
      </c>
      <c r="AE107" s="1393">
        <v>109.62812996652352</v>
      </c>
      <c r="AF107" s="1393">
        <v>169.94559622052159</v>
      </c>
      <c r="AG107" s="1393">
        <v>60.597987940620001</v>
      </c>
      <c r="AH107" s="1393">
        <v>42.358928888199998</v>
      </c>
      <c r="AI107" s="1393">
        <v>78.413170739310004</v>
      </c>
      <c r="AJ107" s="1393">
        <v>66.811815322612503</v>
      </c>
      <c r="AK107" s="1393">
        <v>555.58375163630672</v>
      </c>
      <c r="AL107" s="1393">
        <v>217.15611816309101</v>
      </c>
      <c r="AM107" s="1393">
        <v>185.50754410815003</v>
      </c>
      <c r="AN107" s="1393">
        <v>28.960689002060001</v>
      </c>
    </row>
    <row r="108" spans="6:40" x14ac:dyDescent="0.35">
      <c r="F108" s="1385">
        <v>39753</v>
      </c>
      <c r="G108" s="1393">
        <v>279.3556483602066</v>
      </c>
      <c r="H108" s="1393">
        <v>121.09277064112089</v>
      </c>
      <c r="I108" s="1393">
        <v>23.5117229737</v>
      </c>
      <c r="J108" s="1393">
        <v>25.808321609635041</v>
      </c>
      <c r="K108" s="1393">
        <v>18.026684088060001</v>
      </c>
      <c r="L108" s="1393">
        <v>192.06935796814921</v>
      </c>
      <c r="M108" s="1393">
        <v>30.596336094590001</v>
      </c>
      <c r="N108" s="1393">
        <v>111.30365766685139</v>
      </c>
      <c r="O108" s="1393">
        <v>351.99732383202519</v>
      </c>
      <c r="P108" s="1393">
        <v>177.24796398339998</v>
      </c>
      <c r="Q108" s="1393">
        <v>249.53994342988611</v>
      </c>
      <c r="R108" s="1393">
        <v>205.00060185751897</v>
      </c>
      <c r="S108" s="1393">
        <v>39.641553130708175</v>
      </c>
      <c r="T108" s="1393">
        <v>325.45837822692243</v>
      </c>
      <c r="U108" s="1393">
        <v>172.4947154391474</v>
      </c>
      <c r="V108" s="1393">
        <v>165.25149947398</v>
      </c>
      <c r="W108" s="1393">
        <v>228.2804241096195</v>
      </c>
      <c r="X108" s="1393">
        <v>413.04684646354082</v>
      </c>
      <c r="Y108" s="1393">
        <v>316.36404633722447</v>
      </c>
      <c r="Z108" s="1393">
        <v>200.06935224353879</v>
      </c>
      <c r="AA108" s="1393">
        <v>142.38942822495559</v>
      </c>
      <c r="AB108" s="1393">
        <v>55.202777533439999</v>
      </c>
      <c r="AC108" s="1393">
        <v>44.280550721091629</v>
      </c>
      <c r="AD108" s="1393">
        <v>262.82267853194759</v>
      </c>
      <c r="AE108" s="1393">
        <v>99.34610215507648</v>
      </c>
      <c r="AF108" s="1393">
        <v>158.6411802494784</v>
      </c>
      <c r="AG108" s="1393">
        <v>56.368082864339996</v>
      </c>
      <c r="AH108" s="1393">
        <v>40.063139612580002</v>
      </c>
      <c r="AI108" s="1393">
        <v>75.726961272105001</v>
      </c>
      <c r="AJ108" s="1393">
        <v>64.104142969112502</v>
      </c>
      <c r="AK108" s="1393">
        <v>505.05691497025538</v>
      </c>
      <c r="AL108" s="1393">
        <v>194.06422764848699</v>
      </c>
      <c r="AM108" s="1393">
        <v>160.2523556635617</v>
      </c>
      <c r="AN108" s="1393">
        <v>23.986621231000001</v>
      </c>
    </row>
    <row r="109" spans="6:40" x14ac:dyDescent="0.35">
      <c r="F109" s="1385">
        <v>39783</v>
      </c>
      <c r="G109" s="1393">
        <v>283.1998326526305</v>
      </c>
      <c r="H109" s="1393">
        <v>127.0722990793209</v>
      </c>
      <c r="I109" s="1393">
        <v>23.823825491049998</v>
      </c>
      <c r="J109" s="1393">
        <v>26.328385162417518</v>
      </c>
      <c r="K109" s="1393">
        <v>18.157549308300002</v>
      </c>
      <c r="L109" s="1393">
        <v>194.1776807802238</v>
      </c>
      <c r="M109" s="1393">
        <v>31.596551608160002</v>
      </c>
      <c r="N109" s="1393">
        <v>113.9830753916553</v>
      </c>
      <c r="O109" s="1393">
        <v>363.21039949596644</v>
      </c>
      <c r="P109" s="1393">
        <v>183.81700954920001</v>
      </c>
      <c r="Q109" s="1393">
        <v>259.5845690118565</v>
      </c>
      <c r="R109" s="1393">
        <v>213.02188299874999</v>
      </c>
      <c r="S109" s="1393">
        <v>41.222268955963933</v>
      </c>
      <c r="T109" s="1393">
        <v>338.86053063179997</v>
      </c>
      <c r="U109" s="1393">
        <v>180.83641605886322</v>
      </c>
      <c r="V109" s="1393">
        <v>174.40899506080498</v>
      </c>
      <c r="W109" s="1393">
        <v>250.44926926677002</v>
      </c>
      <c r="X109" s="1393">
        <v>434.70122255052871</v>
      </c>
      <c r="Y109" s="1393">
        <v>346.7081796952823</v>
      </c>
      <c r="Z109" s="1393">
        <v>212.79247888684591</v>
      </c>
      <c r="AA109" s="1393">
        <v>147.70336557941118</v>
      </c>
      <c r="AB109" s="1393">
        <v>57.183416772840758</v>
      </c>
      <c r="AC109" s="1393">
        <v>45.876527716416625</v>
      </c>
      <c r="AD109" s="1393">
        <v>272.90120898214923</v>
      </c>
      <c r="AE109" s="1393">
        <v>103.13423505371712</v>
      </c>
      <c r="AF109" s="1393">
        <v>164.61553213350001</v>
      </c>
      <c r="AG109" s="1393">
        <v>58.391080944299993</v>
      </c>
      <c r="AH109" s="1393">
        <v>41.162531660059997</v>
      </c>
      <c r="AI109" s="1393">
        <v>75.96841830286499</v>
      </c>
      <c r="AJ109" s="1393">
        <v>62.039542799568757</v>
      </c>
      <c r="AK109" s="1393">
        <v>471.77199077017082</v>
      </c>
      <c r="AL109" s="1393">
        <v>187.82621054302601</v>
      </c>
      <c r="AM109" s="1393">
        <v>158.32089992746171</v>
      </c>
      <c r="AN109" s="1393">
        <v>24.26436105578</v>
      </c>
    </row>
    <row r="110" spans="6:40" x14ac:dyDescent="0.35">
      <c r="F110" s="1385">
        <v>39814</v>
      </c>
      <c r="G110" s="1393">
        <v>286.59925923720658</v>
      </c>
      <c r="H110" s="1393">
        <v>128.66295673919998</v>
      </c>
      <c r="I110" s="1393">
        <v>24.682107413762502</v>
      </c>
      <c r="J110" s="1393">
        <v>27.010972841617519</v>
      </c>
      <c r="K110" s="1393">
        <v>18.84459171456</v>
      </c>
      <c r="L110" s="1393">
        <v>205.26908790818979</v>
      </c>
      <c r="M110" s="1393">
        <v>33.673922290190006</v>
      </c>
      <c r="N110" s="1393">
        <v>123.1558600860609</v>
      </c>
      <c r="O110" s="1393">
        <v>399.45013992519995</v>
      </c>
      <c r="P110" s="1393">
        <v>199.42575941129999</v>
      </c>
      <c r="Q110" s="1393">
        <v>282.21501334285648</v>
      </c>
      <c r="R110" s="1393">
        <v>229.61547331498099</v>
      </c>
      <c r="S110" s="1393">
        <v>44.445648683744231</v>
      </c>
      <c r="T110" s="1393">
        <v>363.58486831706938</v>
      </c>
      <c r="U110" s="1393">
        <v>194.30235804023161</v>
      </c>
      <c r="V110" s="1393">
        <v>187.96835236742001</v>
      </c>
      <c r="W110" s="1393">
        <v>271.06352210012398</v>
      </c>
      <c r="X110" s="1393">
        <v>466.01971928664352</v>
      </c>
      <c r="Y110" s="1393">
        <v>368.84103045452383</v>
      </c>
      <c r="Z110" s="1393">
        <v>228.3780454199235</v>
      </c>
      <c r="AA110" s="1393">
        <v>158.47790431106662</v>
      </c>
      <c r="AB110" s="1393">
        <v>61.336419481599997</v>
      </c>
      <c r="AC110" s="1393">
        <v>49.287524855625001</v>
      </c>
      <c r="AD110" s="1393">
        <v>294.68286106155239</v>
      </c>
      <c r="AE110" s="1393">
        <v>111.7358787630765</v>
      </c>
      <c r="AF110" s="1393">
        <v>180.34195297047299</v>
      </c>
      <c r="AG110" s="1393">
        <v>63.785727165116974</v>
      </c>
      <c r="AH110" s="1393">
        <v>45.236749247779997</v>
      </c>
      <c r="AI110" s="1393">
        <v>83.242311354509994</v>
      </c>
      <c r="AJ110" s="1393">
        <v>67.18412027121876</v>
      </c>
      <c r="AK110" s="1393">
        <v>498.14274821797181</v>
      </c>
      <c r="AL110" s="1393">
        <v>198.41365827197399</v>
      </c>
      <c r="AM110" s="1393">
        <v>168.06597205051173</v>
      </c>
      <c r="AN110" s="1393">
        <v>25.501565729800003</v>
      </c>
    </row>
    <row r="111" spans="6:40" x14ac:dyDescent="0.35">
      <c r="F111" s="1385">
        <v>39845</v>
      </c>
      <c r="G111" s="1393">
        <v>265.59906548999999</v>
      </c>
      <c r="H111" s="1393">
        <v>121.59360769547909</v>
      </c>
      <c r="I111" s="1393">
        <v>24.291979267075</v>
      </c>
      <c r="J111" s="1393">
        <v>26.29587123596496</v>
      </c>
      <c r="K111" s="1393">
        <v>18.910024324680002</v>
      </c>
      <c r="L111" s="1393">
        <v>200.83867885275259</v>
      </c>
      <c r="M111" s="1393">
        <v>33.366163670630002</v>
      </c>
      <c r="N111" s="1393">
        <v>121.16999571249332</v>
      </c>
      <c r="O111" s="1393">
        <v>397.25753358198324</v>
      </c>
      <c r="P111" s="1393">
        <v>199.36762626470002</v>
      </c>
      <c r="Q111" s="1393">
        <v>281.97286758851476</v>
      </c>
      <c r="R111" s="1393">
        <v>230.07460619439402</v>
      </c>
      <c r="S111" s="1393">
        <v>44.476639769180295</v>
      </c>
      <c r="T111" s="1393">
        <v>364.9814979074082</v>
      </c>
      <c r="U111" s="1393">
        <v>196.71545248377902</v>
      </c>
      <c r="V111" s="1393">
        <v>192.22220565435501</v>
      </c>
      <c r="W111" s="1393">
        <v>281.13754563873448</v>
      </c>
      <c r="X111" s="1393">
        <v>467.42145626925981</v>
      </c>
      <c r="Y111" s="1393">
        <v>368.31123781677894</v>
      </c>
      <c r="Z111" s="1393">
        <v>231.30437075035414</v>
      </c>
      <c r="AA111" s="1393">
        <v>159.21189967351111</v>
      </c>
      <c r="AB111" s="1393">
        <v>61.368381506439242</v>
      </c>
      <c r="AC111" s="1393">
        <v>49.350124706241623</v>
      </c>
      <c r="AD111" s="1393">
        <v>295.07384600529838</v>
      </c>
      <c r="AE111" s="1393">
        <v>111.76429265076418</v>
      </c>
      <c r="AF111" s="1393">
        <v>179.99055840598922</v>
      </c>
      <c r="AG111" s="1393">
        <v>63.663151872363031</v>
      </c>
      <c r="AH111" s="1393">
        <v>45.010403826240001</v>
      </c>
      <c r="AI111" s="1393">
        <v>82.759397292989988</v>
      </c>
      <c r="AJ111" s="1393">
        <v>66.03335952098125</v>
      </c>
      <c r="AK111" s="1393">
        <v>474.10655907290629</v>
      </c>
      <c r="AL111" s="1393">
        <v>189.11393621144799</v>
      </c>
      <c r="AM111" s="1393">
        <v>155.74556708370002</v>
      </c>
      <c r="AN111" s="1393">
        <v>23.759379556180001</v>
      </c>
    </row>
    <row r="112" spans="6:40" x14ac:dyDescent="0.35">
      <c r="F112" s="1385">
        <v>39873</v>
      </c>
      <c r="G112" s="1393">
        <v>346.29554665043486</v>
      </c>
      <c r="H112" s="1393">
        <v>157.26458768887909</v>
      </c>
      <c r="I112" s="1393">
        <v>31.028191933212501</v>
      </c>
      <c r="J112" s="1393">
        <v>33.706839433652561</v>
      </c>
      <c r="K112" s="1393">
        <v>24.046484219100002</v>
      </c>
      <c r="L112" s="1393">
        <v>257.24339903795936</v>
      </c>
      <c r="M112" s="1393">
        <v>42.316810189500004</v>
      </c>
      <c r="N112" s="1393">
        <v>153.88967998313518</v>
      </c>
      <c r="O112" s="1393">
        <v>499.21090955680842</v>
      </c>
      <c r="P112" s="1393">
        <v>247.6762710893</v>
      </c>
      <c r="Q112" s="1393">
        <v>350.34828635888607</v>
      </c>
      <c r="R112" s="1393">
        <v>283.46791967561552</v>
      </c>
      <c r="S112" s="1393">
        <v>54.983674633708169</v>
      </c>
      <c r="T112" s="1393">
        <v>450.32817173846939</v>
      </c>
      <c r="U112" s="1393">
        <v>241.76086522742102</v>
      </c>
      <c r="V112" s="1393">
        <v>237.41967045000001</v>
      </c>
      <c r="W112" s="1393">
        <v>347.89290430879652</v>
      </c>
      <c r="X112" s="1393">
        <v>601.34558610554382</v>
      </c>
      <c r="Y112" s="1393">
        <v>469.91030004453063</v>
      </c>
      <c r="Z112" s="1393">
        <v>291.42057041150815</v>
      </c>
      <c r="AA112" s="1393">
        <v>198.28827320296671</v>
      </c>
      <c r="AB112" s="1393">
        <v>74.753761243200003</v>
      </c>
      <c r="AC112" s="1393">
        <v>60.021239973383366</v>
      </c>
      <c r="AD112" s="1393">
        <v>361.41131914779839</v>
      </c>
      <c r="AE112" s="1393">
        <v>137.19893465528449</v>
      </c>
      <c r="AF112" s="1393">
        <v>223.59711622498381</v>
      </c>
      <c r="AG112" s="1393">
        <v>79.080834034800006</v>
      </c>
      <c r="AH112" s="1393">
        <v>56.230669722580004</v>
      </c>
      <c r="AI112" s="1393">
        <v>103.76615896910999</v>
      </c>
      <c r="AJ112" s="1393">
        <v>83.734767531987501</v>
      </c>
      <c r="AK112" s="1393">
        <v>616.58705841062522</v>
      </c>
      <c r="AL112" s="1393">
        <v>245.57053027546101</v>
      </c>
      <c r="AM112" s="1393">
        <v>203.2711425130617</v>
      </c>
      <c r="AN112" s="1393">
        <v>31.005864075440002</v>
      </c>
    </row>
    <row r="113" spans="6:40" x14ac:dyDescent="0.35">
      <c r="F113" s="1385">
        <v>39904</v>
      </c>
      <c r="G113" s="1393">
        <v>358.3682314454349</v>
      </c>
      <c r="H113" s="1393">
        <v>160.38682939148063</v>
      </c>
      <c r="I113" s="1393">
        <v>31.990508028375</v>
      </c>
      <c r="J113" s="1393">
        <v>34.779457712747444</v>
      </c>
      <c r="K113" s="1393">
        <v>24.798959235479998</v>
      </c>
      <c r="L113" s="1393">
        <v>264.27103378354582</v>
      </c>
      <c r="M113" s="1393">
        <v>43.393965357959999</v>
      </c>
      <c r="N113" s="1393">
        <v>158.4288116103447</v>
      </c>
      <c r="O113" s="1393">
        <v>512.61659156396638</v>
      </c>
      <c r="P113" s="1393">
        <v>255.93117790650001</v>
      </c>
      <c r="Q113" s="1393">
        <v>361.63326602150744</v>
      </c>
      <c r="R113" s="1393">
        <v>293.11176749749052</v>
      </c>
      <c r="S113" s="1393">
        <v>56.998299748672117</v>
      </c>
      <c r="T113" s="1393">
        <v>467.98012195845303</v>
      </c>
      <c r="U113" s="1393">
        <v>246.7956416901684</v>
      </c>
      <c r="V113" s="1393">
        <v>236.35616503258001</v>
      </c>
      <c r="W113" s="1393">
        <v>331.00977130455749</v>
      </c>
      <c r="X113" s="1393">
        <v>621.53850524245922</v>
      </c>
      <c r="Y113" s="1393">
        <v>477.32739697295921</v>
      </c>
      <c r="Z113" s="1393">
        <v>293.51989974633881</v>
      </c>
      <c r="AA113" s="1393">
        <v>206.59680359640009</v>
      </c>
      <c r="AB113" s="1393">
        <v>78.587287460799999</v>
      </c>
      <c r="AC113" s="1393">
        <v>63.088031815199997</v>
      </c>
      <c r="AD113" s="1393">
        <v>377.50690210070161</v>
      </c>
      <c r="AE113" s="1393">
        <v>143.26571266915775</v>
      </c>
      <c r="AF113" s="1393">
        <v>231.82647539850541</v>
      </c>
      <c r="AG113" s="1393">
        <v>81.992709884756977</v>
      </c>
      <c r="AH113" s="1393">
        <v>58.0414330949</v>
      </c>
      <c r="AI113" s="1393">
        <v>107.08619314206</v>
      </c>
      <c r="AJ113" s="1393">
        <v>86.916282547350008</v>
      </c>
      <c r="AK113" s="1393">
        <v>644.90337375492038</v>
      </c>
      <c r="AL113" s="1393">
        <v>255.3853036875</v>
      </c>
      <c r="AM113" s="1393">
        <v>212.72351129865004</v>
      </c>
      <c r="AN113" s="1393">
        <v>32.217819674479998</v>
      </c>
    </row>
    <row r="114" spans="6:40" x14ac:dyDescent="0.35">
      <c r="F114" s="1385">
        <v>39934</v>
      </c>
      <c r="G114" s="1393">
        <v>364.53157848697833</v>
      </c>
      <c r="H114" s="1393">
        <v>159.65041953572091</v>
      </c>
      <c r="I114" s="1393">
        <v>30.716089415862498</v>
      </c>
      <c r="J114" s="1393">
        <v>33.674325507200003</v>
      </c>
      <c r="K114" s="1393">
        <v>23.424874422959999</v>
      </c>
      <c r="L114" s="1393">
        <v>253.69897462841359</v>
      </c>
      <c r="M114" s="1393">
        <v>41.111422262890009</v>
      </c>
      <c r="N114" s="1393">
        <v>150.45381649828377</v>
      </c>
      <c r="O114" s="1393">
        <v>480.32371169160842</v>
      </c>
      <c r="P114" s="1393">
        <v>242.15362216230002</v>
      </c>
      <c r="Q114" s="1393">
        <v>342.54263464650001</v>
      </c>
      <c r="R114" s="1393">
        <v>280.80433176875948</v>
      </c>
      <c r="S114" s="1393">
        <v>54.580756429436057</v>
      </c>
      <c r="T114" s="1393">
        <v>451.54663432789596</v>
      </c>
      <c r="U114" s="1393">
        <v>236.15996930365259</v>
      </c>
      <c r="V114" s="1393">
        <v>224.59900824569999</v>
      </c>
      <c r="W114" s="1393">
        <v>307.13085002822999</v>
      </c>
      <c r="X114" s="1393">
        <v>587.05863529952569</v>
      </c>
      <c r="Y114" s="1393">
        <v>449.21986761946602</v>
      </c>
      <c r="Z114" s="1393">
        <v>277.42531717796936</v>
      </c>
      <c r="AA114" s="1393">
        <v>198.22952656402222</v>
      </c>
      <c r="AB114" s="1393">
        <v>75.807980953039987</v>
      </c>
      <c r="AC114" s="1393">
        <v>60.70972567296662</v>
      </c>
      <c r="AD114" s="1393">
        <v>360.29814927194764</v>
      </c>
      <c r="AE114" s="1393">
        <v>136.57234235296255</v>
      </c>
      <c r="AF114" s="1393">
        <v>218.47219337252702</v>
      </c>
      <c r="AG114" s="1393">
        <v>77.486941433936963</v>
      </c>
      <c r="AH114" s="1393">
        <v>54.8079270729</v>
      </c>
      <c r="AI114" s="1393">
        <v>101.35158866150999</v>
      </c>
      <c r="AJ114" s="1393">
        <v>84.208610193850006</v>
      </c>
      <c r="AK114" s="1393">
        <v>655.97878836382426</v>
      </c>
      <c r="AL114" s="1393">
        <v>257.13087439940898</v>
      </c>
      <c r="AM114" s="1393">
        <v>216.05966211555</v>
      </c>
      <c r="AN114" s="1393">
        <v>32.849046548979999</v>
      </c>
    </row>
    <row r="115" spans="6:40" x14ac:dyDescent="0.35">
      <c r="F115" s="1385">
        <v>39965</v>
      </c>
      <c r="G115" s="1393">
        <v>351.25162521247836</v>
      </c>
      <c r="H115" s="1393">
        <v>152.72839370127909</v>
      </c>
      <c r="I115" s="1393">
        <v>28.661414509975003</v>
      </c>
      <c r="J115" s="1393">
        <v>31.756572669564964</v>
      </c>
      <c r="K115" s="1393">
        <v>21.789059169959998</v>
      </c>
      <c r="L115" s="1393">
        <v>233.77703254233899</v>
      </c>
      <c r="M115" s="1393">
        <v>37.469611931430002</v>
      </c>
      <c r="N115" s="1393">
        <v>136.0168092076419</v>
      </c>
      <c r="O115" s="1393">
        <v>429.33137833880005</v>
      </c>
      <c r="P115" s="1393">
        <v>218.580631216</v>
      </c>
      <c r="Q115" s="1393">
        <v>308.99032641873521</v>
      </c>
      <c r="R115" s="1393">
        <v>256.37325062000951</v>
      </c>
      <c r="S115" s="1393">
        <v>49.776660876399994</v>
      </c>
      <c r="T115" s="1393">
        <v>420.0170036655735</v>
      </c>
      <c r="U115" s="1393">
        <v>220.51917823223155</v>
      </c>
      <c r="V115" s="1393">
        <v>212.90078541956998</v>
      </c>
      <c r="W115" s="1393">
        <v>294.53838201246901</v>
      </c>
      <c r="X115" s="1393">
        <v>545.77741807700295</v>
      </c>
      <c r="Y115" s="1393">
        <v>417.13906124496259</v>
      </c>
      <c r="Z115" s="1393">
        <v>260.7264072858153</v>
      </c>
      <c r="AA115" s="1393">
        <v>184.19610244301111</v>
      </c>
      <c r="AB115" s="1393">
        <v>69.89797734059924</v>
      </c>
      <c r="AC115" s="1393">
        <v>55.671432836924993</v>
      </c>
      <c r="AD115" s="1393">
        <v>326.99403010244765</v>
      </c>
      <c r="AE115" s="1393">
        <v>123.81235921991552</v>
      </c>
      <c r="AF115" s="1393">
        <v>195.86349028800001</v>
      </c>
      <c r="AG115" s="1393">
        <v>69.701479300439985</v>
      </c>
      <c r="AH115" s="1393">
        <v>49.181626594619992</v>
      </c>
      <c r="AI115" s="1393">
        <v>91.119846983054998</v>
      </c>
      <c r="AJ115" s="1393">
        <v>77.202507979168757</v>
      </c>
      <c r="AK115" s="1393">
        <v>631.01433641582923</v>
      </c>
      <c r="AL115" s="1393">
        <v>246.28580370506501</v>
      </c>
      <c r="AM115" s="1393">
        <v>208.71433595116167</v>
      </c>
      <c r="AN115" s="1393">
        <v>31.940079849700002</v>
      </c>
    </row>
    <row r="116" spans="6:40" x14ac:dyDescent="0.35">
      <c r="F116" s="1385">
        <v>39995</v>
      </c>
      <c r="G116" s="1393">
        <v>345.11990860509786</v>
      </c>
      <c r="H116" s="1393">
        <v>152.84612855432093</v>
      </c>
      <c r="I116" s="1393">
        <v>29.311628087787501</v>
      </c>
      <c r="J116" s="1393">
        <v>32.276636222347442</v>
      </c>
      <c r="K116" s="1393">
        <v>22.508817881280002</v>
      </c>
      <c r="L116" s="1393">
        <v>238.02412326124741</v>
      </c>
      <c r="M116" s="1393">
        <v>38.521120548260001</v>
      </c>
      <c r="N116" s="1393">
        <v>139.16901695914859</v>
      </c>
      <c r="O116" s="1393">
        <v>443.8649361468336</v>
      </c>
      <c r="P116" s="1393">
        <v>224.27767958279998</v>
      </c>
      <c r="Q116" s="1393">
        <v>316.58428061097038</v>
      </c>
      <c r="R116" s="1393">
        <v>260.65940520750951</v>
      </c>
      <c r="S116" s="1393">
        <v>50.551506199508168</v>
      </c>
      <c r="T116" s="1393">
        <v>420.75993821753883</v>
      </c>
      <c r="U116" s="1393">
        <v>222.75367058822101</v>
      </c>
      <c r="V116" s="1393">
        <v>215.55938058037503</v>
      </c>
      <c r="W116" s="1393">
        <v>305.73174149981401</v>
      </c>
      <c r="X116" s="1393">
        <v>536.11371799102722</v>
      </c>
      <c r="Y116" s="1393">
        <v>423.99650388602038</v>
      </c>
      <c r="Z116" s="1393">
        <v>261.96690127921528</v>
      </c>
      <c r="AA116" s="1393">
        <v>182.58144769537788</v>
      </c>
      <c r="AB116" s="1393">
        <v>70.44104424839999</v>
      </c>
      <c r="AC116" s="1393">
        <v>56.328599834999999</v>
      </c>
      <c r="AD116" s="1393">
        <v>332.83064467820162</v>
      </c>
      <c r="AE116" s="1393">
        <v>126.06242525043903</v>
      </c>
      <c r="AF116" s="1393">
        <v>200.959162474473</v>
      </c>
      <c r="AG116" s="1393">
        <v>71.387326359483012</v>
      </c>
      <c r="AH116" s="1393">
        <v>50.442693943199998</v>
      </c>
      <c r="AI116" s="1393">
        <v>93.202413873360001</v>
      </c>
      <c r="AJ116" s="1393">
        <v>77.304045692425007</v>
      </c>
      <c r="AK116" s="1393">
        <v>608.89436498057125</v>
      </c>
      <c r="AL116" s="1393">
        <v>240.01918344559101</v>
      </c>
      <c r="AM116" s="1393">
        <v>202.9199687428617</v>
      </c>
      <c r="AN116" s="1393">
        <v>31.005864075440002</v>
      </c>
    </row>
    <row r="117" spans="6:40" x14ac:dyDescent="0.35">
      <c r="F117" s="1385">
        <v>40026</v>
      </c>
      <c r="G117" s="1393">
        <v>353.57078796159783</v>
      </c>
      <c r="H117" s="1393">
        <v>156.20414924895968</v>
      </c>
      <c r="I117" s="1393">
        <v>29.961841665600002</v>
      </c>
      <c r="J117" s="1393">
        <v>32.926732728017527</v>
      </c>
      <c r="K117" s="1393">
        <v>22.934129847060003</v>
      </c>
      <c r="L117" s="1393">
        <v>246.57968071456278</v>
      </c>
      <c r="M117" s="1393">
        <v>39.957327439540009</v>
      </c>
      <c r="N117" s="1393">
        <v>145.82007201770278</v>
      </c>
      <c r="O117" s="1393">
        <v>467.13706479999155</v>
      </c>
      <c r="P117" s="1393">
        <v>233.5208498922</v>
      </c>
      <c r="Q117" s="1393">
        <v>330.74332670362872</v>
      </c>
      <c r="R117" s="1393">
        <v>270.91565879684651</v>
      </c>
      <c r="S117" s="1393">
        <v>52.62811348534423</v>
      </c>
      <c r="T117" s="1393">
        <v>440.9080986079224</v>
      </c>
      <c r="U117" s="1393">
        <v>232.4656916283474</v>
      </c>
      <c r="V117" s="1393">
        <v>225.66234528037504</v>
      </c>
      <c r="W117" s="1393">
        <v>318.66612648740698</v>
      </c>
      <c r="X117" s="1393">
        <v>556.21705717675832</v>
      </c>
      <c r="Y117" s="1393">
        <v>437.00544635001359</v>
      </c>
      <c r="Z117" s="1393">
        <v>272.33619057004586</v>
      </c>
      <c r="AA117" s="1393">
        <v>189.7448913035</v>
      </c>
      <c r="AB117" s="1393">
        <v>72.613359798680762</v>
      </c>
      <c r="AC117" s="1393">
        <v>57.955857979433375</v>
      </c>
      <c r="AD117" s="1393">
        <v>343.93201773470162</v>
      </c>
      <c r="AE117" s="1393">
        <v>130.64804677008129</v>
      </c>
      <c r="AF117" s="1393">
        <v>209.83280944499461</v>
      </c>
      <c r="AG117" s="1393">
        <v>74.42182347942304</v>
      </c>
      <c r="AH117" s="1393">
        <v>52.738483218820001</v>
      </c>
      <c r="AI117" s="1393">
        <v>97.578822555884997</v>
      </c>
      <c r="AJ117" s="1393">
        <v>80.485560707787499</v>
      </c>
      <c r="AK117" s="1393">
        <v>623.77085136125288</v>
      </c>
      <c r="AL117" s="1393">
        <v>245.77075235355201</v>
      </c>
      <c r="AM117" s="1393">
        <v>207.45590474565003</v>
      </c>
      <c r="AN117" s="1393">
        <v>31.83908354978</v>
      </c>
    </row>
    <row r="118" spans="6:40" x14ac:dyDescent="0.35">
      <c r="F118" s="1385">
        <v>40057</v>
      </c>
      <c r="G118" s="1393">
        <v>364.40457384293489</v>
      </c>
      <c r="H118" s="1393">
        <v>159.85661017152091</v>
      </c>
      <c r="I118" s="1393">
        <v>30.560038157187499</v>
      </c>
      <c r="J118" s="1393">
        <v>33.674325507200003</v>
      </c>
      <c r="K118" s="1393">
        <v>23.424874422959999</v>
      </c>
      <c r="L118" s="1393">
        <v>248.41286407985081</v>
      </c>
      <c r="M118" s="1393">
        <v>40.03426709443</v>
      </c>
      <c r="N118" s="1393">
        <v>145.12661007985142</v>
      </c>
      <c r="O118" s="1393">
        <v>459.6196781511664</v>
      </c>
      <c r="P118" s="1393">
        <v>232.32912038690003</v>
      </c>
      <c r="Q118" s="1393">
        <v>328.7767410912648</v>
      </c>
      <c r="R118" s="1393">
        <v>271.619788272481</v>
      </c>
      <c r="S118" s="1393">
        <v>52.907067347872115</v>
      </c>
      <c r="T118" s="1393">
        <v>449.88259822305304</v>
      </c>
      <c r="U118" s="1393">
        <v>236.63662386576843</v>
      </c>
      <c r="V118" s="1393">
        <v>230.27081262828</v>
      </c>
      <c r="W118" s="1393">
        <v>323.20561467449551</v>
      </c>
      <c r="X118" s="1393">
        <v>560.1245094136284</v>
      </c>
      <c r="Y118" s="1393">
        <v>436.21092515547286</v>
      </c>
      <c r="Z118" s="1393">
        <v>275.61233520661528</v>
      </c>
      <c r="AA118" s="1393">
        <v>193.0330824874556</v>
      </c>
      <c r="AB118" s="1393">
        <v>73.603703377919999</v>
      </c>
      <c r="AC118" s="1393">
        <v>58.581743828399993</v>
      </c>
      <c r="AD118" s="1393">
        <v>344.68409514450002</v>
      </c>
      <c r="AE118" s="1393">
        <v>130.81894308876096</v>
      </c>
      <c r="AF118" s="1393">
        <v>207.7535638665162</v>
      </c>
      <c r="AG118" s="1393">
        <v>73.808763106736976</v>
      </c>
      <c r="AH118" s="1393">
        <v>52.156452134860004</v>
      </c>
      <c r="AI118" s="1393">
        <v>96.643176561689984</v>
      </c>
      <c r="AJ118" s="1393">
        <v>80.824019751975001</v>
      </c>
      <c r="AK118" s="1393">
        <v>640.02430305505391</v>
      </c>
      <c r="AL118" s="1393">
        <v>250.74964694460402</v>
      </c>
      <c r="AM118" s="1393">
        <v>209.82632769450001</v>
      </c>
      <c r="AN118" s="1393">
        <v>32.672303024120005</v>
      </c>
    </row>
    <row r="119" spans="6:40" x14ac:dyDescent="0.35">
      <c r="F119" s="1385">
        <v>40087</v>
      </c>
      <c r="G119" s="1393">
        <v>333.36497687390215</v>
      </c>
      <c r="H119" s="1393">
        <v>145.8651321980403</v>
      </c>
      <c r="I119" s="1393">
        <v>27.178927552562499</v>
      </c>
      <c r="J119" s="1393">
        <v>30.066371811252559</v>
      </c>
      <c r="K119" s="1393">
        <v>20.578555882740002</v>
      </c>
      <c r="L119" s="1393">
        <v>221.55494641645419</v>
      </c>
      <c r="M119" s="1393">
        <v>35.648706765700005</v>
      </c>
      <c r="N119" s="1393">
        <v>129.2080660601352</v>
      </c>
      <c r="O119" s="1393">
        <v>409.59848504680002</v>
      </c>
      <c r="P119" s="1393">
        <v>208.95959545370002</v>
      </c>
      <c r="Q119" s="1393">
        <v>296.07163440672781</v>
      </c>
      <c r="R119" s="1393">
        <v>247.06612310252851</v>
      </c>
      <c r="S119" s="1393">
        <v>48.164953965708179</v>
      </c>
      <c r="T119" s="1393">
        <v>414.22236378126115</v>
      </c>
      <c r="U119" s="1393">
        <v>218.34432914217902</v>
      </c>
      <c r="V119" s="1393">
        <v>215.35260656951502</v>
      </c>
      <c r="W119" s="1393">
        <v>303.55521399449549</v>
      </c>
      <c r="X119" s="1393">
        <v>532.62388496319943</v>
      </c>
      <c r="Y119" s="1393">
        <v>407.19077010554759</v>
      </c>
      <c r="Z119" s="1393">
        <v>259.54959198407653</v>
      </c>
      <c r="AA119" s="1393">
        <v>180.4675140415888</v>
      </c>
      <c r="AB119" s="1393">
        <v>67.853414051519991</v>
      </c>
      <c r="AC119" s="1393">
        <v>53.856412693041626</v>
      </c>
      <c r="AD119" s="1393">
        <v>313.78675365364916</v>
      </c>
      <c r="AE119" s="1393">
        <v>118.9988484091968</v>
      </c>
      <c r="AF119" s="1393">
        <v>187.28273654999461</v>
      </c>
      <c r="AG119" s="1393">
        <v>66.63631536869697</v>
      </c>
      <c r="AH119" s="1393">
        <v>46.821167198560005</v>
      </c>
      <c r="AI119" s="1393">
        <v>86.803802558219999</v>
      </c>
      <c r="AJ119" s="1393">
        <v>72.701002691475011</v>
      </c>
      <c r="AK119" s="1393">
        <v>583.18173827206795</v>
      </c>
      <c r="AL119" s="1393">
        <v>228.373029859604</v>
      </c>
      <c r="AM119" s="1393">
        <v>192.44322606959997</v>
      </c>
      <c r="AN119" s="1393">
        <v>29.793908476400002</v>
      </c>
    </row>
    <row r="120" spans="6:40" x14ac:dyDescent="0.35">
      <c r="F120" s="1385">
        <v>40118</v>
      </c>
      <c r="G120" s="1393">
        <v>285.64600004579341</v>
      </c>
      <c r="H120" s="1393">
        <v>126.8661084435209</v>
      </c>
      <c r="I120" s="1393">
        <v>23.641765689262499</v>
      </c>
      <c r="J120" s="1393">
        <v>26.165861035999999</v>
      </c>
      <c r="K120" s="1393">
        <v>17.863102562760002</v>
      </c>
      <c r="L120" s="1393">
        <v>194.48310337977622</v>
      </c>
      <c r="M120" s="1393">
        <v>31.570905056529998</v>
      </c>
      <c r="N120" s="1393">
        <v>114.77105876949331</v>
      </c>
      <c r="O120" s="1393">
        <v>367.40758589917482</v>
      </c>
      <c r="P120" s="1393">
        <v>186.37486799960001</v>
      </c>
      <c r="Q120" s="1393">
        <v>264.3949785513787</v>
      </c>
      <c r="R120" s="1393">
        <v>219.20611828377849</v>
      </c>
      <c r="S120" s="1393">
        <v>42.647995260436055</v>
      </c>
      <c r="T120" s="1393">
        <v>361.47494667053883</v>
      </c>
      <c r="U120" s="1393">
        <v>193.22992623925259</v>
      </c>
      <c r="V120" s="1393">
        <v>191.54278127827999</v>
      </c>
      <c r="W120" s="1393">
        <v>277.40642580961952</v>
      </c>
      <c r="X120" s="1393">
        <v>456.20671928202722</v>
      </c>
      <c r="Y120" s="1393">
        <v>355.89114024147619</v>
      </c>
      <c r="Z120" s="1393">
        <v>227.5194168274918</v>
      </c>
      <c r="AA120" s="1393">
        <v>156.33479991242231</v>
      </c>
      <c r="AB120" s="1393">
        <v>59.355780242199231</v>
      </c>
      <c r="AC120" s="1393">
        <v>47.284742712291624</v>
      </c>
      <c r="AD120" s="1393">
        <v>278.31651291214916</v>
      </c>
      <c r="AE120" s="1393">
        <v>105.58369388911873</v>
      </c>
      <c r="AF120" s="1393">
        <v>167.45619703047299</v>
      </c>
      <c r="AG120" s="1393">
        <v>59.402579984279988</v>
      </c>
      <c r="AH120" s="1393">
        <v>41.873902984899999</v>
      </c>
      <c r="AI120" s="1393">
        <v>77.296431972044999</v>
      </c>
      <c r="AJ120" s="1393">
        <v>63.63030030725001</v>
      </c>
      <c r="AK120" s="1393">
        <v>493.86211615345439</v>
      </c>
      <c r="AL120" s="1393">
        <v>195.208742967565</v>
      </c>
      <c r="AM120" s="1393">
        <v>165.84181297695002</v>
      </c>
      <c r="AN120" s="1393">
        <v>25.24907498</v>
      </c>
    </row>
    <row r="121" spans="6:40" x14ac:dyDescent="0.35">
      <c r="F121" s="1385">
        <v>40148</v>
      </c>
      <c r="G121" s="1393">
        <v>297.52817787472827</v>
      </c>
      <c r="H121" s="1393">
        <v>133.28750341424029</v>
      </c>
      <c r="I121" s="1393">
        <v>25.488372250249999</v>
      </c>
      <c r="J121" s="1393">
        <v>27.921089747217518</v>
      </c>
      <c r="K121" s="1393">
        <v>19.498917815760002</v>
      </c>
      <c r="L121" s="1393">
        <v>208.99683065426441</v>
      </c>
      <c r="M121" s="1393">
        <v>34.135560219529999</v>
      </c>
      <c r="N121" s="1393">
        <v>123.7232629661352</v>
      </c>
      <c r="O121" s="1393">
        <v>397.47685059600002</v>
      </c>
      <c r="P121" s="1393">
        <v>200.38495633019997</v>
      </c>
      <c r="Q121" s="1393">
        <v>283.84872569224257</v>
      </c>
      <c r="R121" s="1393">
        <v>233.31991100186551</v>
      </c>
      <c r="S121" s="1393">
        <v>45.3444924422</v>
      </c>
      <c r="T121" s="1393">
        <v>379.81023442466937</v>
      </c>
      <c r="U121" s="1393">
        <v>203.21017812096838</v>
      </c>
      <c r="V121" s="1393">
        <v>199.63693983043001</v>
      </c>
      <c r="W121" s="1393">
        <v>289.59458683138951</v>
      </c>
      <c r="X121" s="1393">
        <v>482.42462612160119</v>
      </c>
      <c r="Y121" s="1393">
        <v>377.22913428202378</v>
      </c>
      <c r="Z121" s="1393">
        <v>238.90632469090821</v>
      </c>
      <c r="AA121" s="1393">
        <v>164.58458366691119</v>
      </c>
      <c r="AB121" s="1393">
        <v>62.678153657759999</v>
      </c>
      <c r="AC121" s="1393">
        <v>50.038572853424995</v>
      </c>
      <c r="AD121" s="1393">
        <v>297.08963874020162</v>
      </c>
      <c r="AE121" s="1393">
        <v>112.61877424416257</v>
      </c>
      <c r="AF121" s="1393">
        <v>180.22482144897839</v>
      </c>
      <c r="AG121" s="1393">
        <v>63.847060788723027</v>
      </c>
      <c r="AH121" s="1393">
        <v>45.107409006899999</v>
      </c>
      <c r="AI121" s="1393">
        <v>83.212129225664995</v>
      </c>
      <c r="AJ121" s="1393">
        <v>67.894884264012504</v>
      </c>
      <c r="AK121" s="1393">
        <v>513.82760732839802</v>
      </c>
      <c r="AL121" s="1393">
        <v>203.936207368552</v>
      </c>
      <c r="AM121" s="1393">
        <v>170.17301467171171</v>
      </c>
      <c r="AN121" s="1393">
        <v>26.410532429079996</v>
      </c>
    </row>
    <row r="122" spans="6:40" x14ac:dyDescent="0.35">
      <c r="F122" s="1385">
        <v>40179</v>
      </c>
      <c r="G122" s="1393">
        <v>303.6915249162717</v>
      </c>
      <c r="H122" s="1393">
        <v>138.08885855947909</v>
      </c>
      <c r="I122" s="1393">
        <v>26.242620000512499</v>
      </c>
      <c r="J122" s="1393">
        <v>28.831206652817521</v>
      </c>
      <c r="K122" s="1393">
        <v>20.120527611900002</v>
      </c>
      <c r="L122" s="1393">
        <v>216.88000495098299</v>
      </c>
      <c r="M122" s="1393">
        <v>35.648706765700005</v>
      </c>
      <c r="N122" s="1393">
        <v>129.2080660601352</v>
      </c>
      <c r="O122" s="1393">
        <v>419.15174248640841</v>
      </c>
      <c r="P122" s="1393">
        <v>211.16865502450003</v>
      </c>
      <c r="Q122" s="1393">
        <v>298.28016004212128</v>
      </c>
      <c r="R122" s="1393">
        <v>244.8006332337595</v>
      </c>
      <c r="S122" s="1393">
        <v>47.266144300855757</v>
      </c>
      <c r="T122" s="1393">
        <v>386.79369440263469</v>
      </c>
      <c r="U122" s="1393">
        <v>209.58561722628417</v>
      </c>
      <c r="V122" s="1393">
        <v>205.66335827398001</v>
      </c>
      <c r="W122" s="1393">
        <v>302.83993940974352</v>
      </c>
      <c r="X122" s="1393">
        <v>491.9095868683595</v>
      </c>
      <c r="Y122" s="1393">
        <v>386.47081155501019</v>
      </c>
      <c r="Z122" s="1393">
        <v>245.20431269540001</v>
      </c>
      <c r="AA122" s="1393">
        <v>168.9589799474889</v>
      </c>
      <c r="AB122" s="1393">
        <v>65.45746016551999</v>
      </c>
      <c r="AC122" s="1393">
        <v>52.573359846000002</v>
      </c>
      <c r="AD122" s="1393">
        <v>313.69642638409681</v>
      </c>
      <c r="AE122" s="1393">
        <v>118.68555225803584</v>
      </c>
      <c r="AF122" s="1393">
        <v>190.4162946794838</v>
      </c>
      <c r="AG122" s="1393">
        <v>67.37195103413697</v>
      </c>
      <c r="AH122" s="1393">
        <v>47.564873583619992</v>
      </c>
      <c r="AI122" s="1393">
        <v>87.588537908189991</v>
      </c>
      <c r="AJ122" s="1393">
        <v>70.568710713093751</v>
      </c>
      <c r="AK122" s="1393">
        <v>518.6166340070539</v>
      </c>
      <c r="AL122" s="1393">
        <v>207.08391636493499</v>
      </c>
      <c r="AM122" s="1393">
        <v>171.19721297250001</v>
      </c>
      <c r="AN122" s="1393">
        <v>26.738770403820002</v>
      </c>
    </row>
    <row r="123" spans="6:40" x14ac:dyDescent="0.35">
      <c r="F123" s="1385">
        <v>40210</v>
      </c>
      <c r="G123" s="1393">
        <v>311.85652309682609</v>
      </c>
      <c r="H123" s="1393">
        <v>139.38486980079998</v>
      </c>
      <c r="I123" s="1393">
        <v>26.632748147200001</v>
      </c>
      <c r="J123" s="1393">
        <v>29.253751179164961</v>
      </c>
      <c r="K123" s="1393">
        <v>20.349541747320004</v>
      </c>
      <c r="L123" s="1393">
        <v>219.69115601441359</v>
      </c>
      <c r="M123" s="1393">
        <v>35.853879178740009</v>
      </c>
      <c r="N123" s="1393">
        <v>130.56354373143239</v>
      </c>
      <c r="O123" s="1393">
        <v>420.12260083637483</v>
      </c>
      <c r="P123" s="1393">
        <v>211.51745390409997</v>
      </c>
      <c r="Q123" s="1393">
        <v>299.61144736272041</v>
      </c>
      <c r="R123" s="1393">
        <v>245.84165445997149</v>
      </c>
      <c r="S123" s="1393">
        <v>47.76203576143606</v>
      </c>
      <c r="T123" s="1393">
        <v>397.6699941413388</v>
      </c>
      <c r="U123" s="1393">
        <v>212.95202079406323</v>
      </c>
      <c r="V123" s="1393">
        <v>208.52872744564499</v>
      </c>
      <c r="W123" s="1393">
        <v>302.62231122221255</v>
      </c>
      <c r="X123" s="1393">
        <v>497.57709589258315</v>
      </c>
      <c r="Y123" s="1393">
        <v>392.85751380926865</v>
      </c>
      <c r="Z123" s="1393">
        <v>248.1943167174918</v>
      </c>
      <c r="AA123" s="1393">
        <v>171.24888341862211</v>
      </c>
      <c r="AB123" s="1393">
        <v>65.840812787280001</v>
      </c>
      <c r="AC123" s="1393">
        <v>52.698521994833364</v>
      </c>
      <c r="AD123" s="1393">
        <v>313.45577027744764</v>
      </c>
      <c r="AE123" s="1393">
        <v>118.85644857671554</v>
      </c>
      <c r="AF123" s="1393">
        <v>190.56280572452161</v>
      </c>
      <c r="AG123" s="1393">
        <v>67.463905492316968</v>
      </c>
      <c r="AH123" s="1393">
        <v>47.726548884719996</v>
      </c>
      <c r="AI123" s="1393">
        <v>87.799812810104996</v>
      </c>
      <c r="AJ123" s="1393">
        <v>71.617933750075011</v>
      </c>
      <c r="AK123" s="1393">
        <v>544.02978846523877</v>
      </c>
      <c r="AL123" s="1393">
        <v>216.06880915203899</v>
      </c>
      <c r="AM123" s="1393">
        <v>183.10779814948827</v>
      </c>
      <c r="AN123" s="1393">
        <v>27.748733403020005</v>
      </c>
    </row>
    <row r="124" spans="6:40" x14ac:dyDescent="0.35">
      <c r="F124" s="1385">
        <v>40238</v>
      </c>
      <c r="G124" s="1393">
        <v>380.0036898665544</v>
      </c>
      <c r="H124" s="1393">
        <v>169.31199725271938</v>
      </c>
      <c r="I124" s="1393">
        <v>32.458661804400002</v>
      </c>
      <c r="J124" s="1393">
        <v>35.624569518364957</v>
      </c>
      <c r="K124" s="1393">
        <v>24.831675540540004</v>
      </c>
      <c r="L124" s="1393">
        <v>268.57933857595935</v>
      </c>
      <c r="M124" s="1393">
        <v>43.855603287300006</v>
      </c>
      <c r="N124" s="1393">
        <v>159.973423575</v>
      </c>
      <c r="O124" s="1393">
        <v>513.33712406760003</v>
      </c>
      <c r="P124" s="1393">
        <v>258.05303775739998</v>
      </c>
      <c r="Q124" s="1393">
        <v>364.93113895447038</v>
      </c>
      <c r="R124" s="1393">
        <v>298.74497474875</v>
      </c>
      <c r="S124" s="1393">
        <v>57.835161336255759</v>
      </c>
      <c r="T124" s="1393">
        <v>476.53837852766941</v>
      </c>
      <c r="U124" s="1393">
        <v>256.06082980114735</v>
      </c>
      <c r="V124" s="1393">
        <v>249.11789327612996</v>
      </c>
      <c r="W124" s="1393">
        <v>361.76019206867255</v>
      </c>
      <c r="X124" s="1393">
        <v>592.63614380941385</v>
      </c>
      <c r="Y124" s="1393">
        <v>468.14443642676525</v>
      </c>
      <c r="Z124" s="1393">
        <v>295.90557644464587</v>
      </c>
      <c r="AA124" s="1393">
        <v>205.51046345003328</v>
      </c>
      <c r="AB124" s="1393">
        <v>79.769307350919235</v>
      </c>
      <c r="AC124" s="1393">
        <v>64.026841812450002</v>
      </c>
      <c r="AD124" s="1393">
        <v>382.32045745800002</v>
      </c>
      <c r="AE124" s="1393">
        <v>144.88918639735937</v>
      </c>
      <c r="AF124" s="1393">
        <v>232.82215775998924</v>
      </c>
      <c r="AG124" s="1393">
        <v>82.42186134108303</v>
      </c>
      <c r="AH124" s="1393">
        <v>58.235443456219997</v>
      </c>
      <c r="AI124" s="1393">
        <v>107.538925074735</v>
      </c>
      <c r="AJ124" s="1393">
        <v>87.79627606223751</v>
      </c>
      <c r="AK124" s="1393">
        <v>656.33795271809117</v>
      </c>
      <c r="AL124" s="1393">
        <v>259.99216269710405</v>
      </c>
      <c r="AM124" s="1393">
        <v>215.76695877808831</v>
      </c>
      <c r="AN124" s="1393">
        <v>33.051039148820003</v>
      </c>
    </row>
    <row r="125" spans="6:40" x14ac:dyDescent="0.35">
      <c r="F125" s="1385">
        <v>40269</v>
      </c>
      <c r="G125" s="1393">
        <v>382.03697143972835</v>
      </c>
      <c r="H125" s="1393">
        <v>168.51661687512092</v>
      </c>
      <c r="I125" s="1393">
        <v>32.588704519962505</v>
      </c>
      <c r="J125" s="1393">
        <v>35.657083444817523</v>
      </c>
      <c r="K125" s="1393">
        <v>24.995257065840004</v>
      </c>
      <c r="L125" s="1393">
        <v>269.06807951204064</v>
      </c>
      <c r="M125" s="1393">
        <v>43.676077425890007</v>
      </c>
      <c r="N125" s="1393">
        <v>159.7527516638514</v>
      </c>
      <c r="O125" s="1393">
        <v>509.39054540919994</v>
      </c>
      <c r="P125" s="1393">
        <v>256.65784223899999</v>
      </c>
      <c r="Q125" s="1393">
        <v>363.44863911947778</v>
      </c>
      <c r="R125" s="1393">
        <v>297.52033466000944</v>
      </c>
      <c r="S125" s="1393">
        <v>57.866152421691815</v>
      </c>
      <c r="T125" s="1393">
        <v>482.77890395366944</v>
      </c>
      <c r="U125" s="1393">
        <v>254.86927532342102</v>
      </c>
      <c r="V125" s="1393">
        <v>245.66150066951502</v>
      </c>
      <c r="W125" s="1393">
        <v>343.63318870138949</v>
      </c>
      <c r="X125" s="1393">
        <v>620.76298679183083</v>
      </c>
      <c r="Y125" s="1393">
        <v>475.17870029650686</v>
      </c>
      <c r="Z125" s="1393">
        <v>298.54555441160005</v>
      </c>
      <c r="AA125" s="1393">
        <v>210.61885509305552</v>
      </c>
      <c r="AB125" s="1393">
        <v>80.056821817239239</v>
      </c>
      <c r="AC125" s="1393">
        <v>64.058122961558368</v>
      </c>
      <c r="AD125" s="1393">
        <v>381.08706783490322</v>
      </c>
      <c r="AE125" s="1393">
        <v>144.43349041371712</v>
      </c>
      <c r="AF125" s="1393">
        <v>231.68009321102701</v>
      </c>
      <c r="AG125" s="1393">
        <v>82.054043508363023</v>
      </c>
      <c r="AH125" s="1393">
        <v>58.073768155119993</v>
      </c>
      <c r="AI125" s="1393">
        <v>107.20692165743999</v>
      </c>
      <c r="AJ125" s="1393">
        <v>88.710115481543767</v>
      </c>
      <c r="AK125" s="1393">
        <v>676.60241027806546</v>
      </c>
      <c r="AL125" s="1393">
        <v>265.91554510842201</v>
      </c>
      <c r="AM125" s="1393">
        <v>219.74698670265002</v>
      </c>
      <c r="AN125" s="1393">
        <v>34.035753073040006</v>
      </c>
    </row>
    <row r="126" spans="6:40" x14ac:dyDescent="0.35">
      <c r="F126" s="1385">
        <v>40299</v>
      </c>
      <c r="G126" s="1393">
        <v>378.98692835311948</v>
      </c>
      <c r="H126" s="1393">
        <v>165.54159528648063</v>
      </c>
      <c r="I126" s="1393">
        <v>29.909824579375002</v>
      </c>
      <c r="J126" s="1393">
        <v>33.414282354347442</v>
      </c>
      <c r="K126" s="1393">
        <v>22.377952661040005</v>
      </c>
      <c r="L126" s="1393">
        <v>245.44900171664401</v>
      </c>
      <c r="M126" s="1393">
        <v>39.290517097159999</v>
      </c>
      <c r="N126" s="1393">
        <v>142.92007379513518</v>
      </c>
      <c r="O126" s="1393">
        <v>451.50748571882519</v>
      </c>
      <c r="P126" s="1393">
        <v>231.86405521409998</v>
      </c>
      <c r="Q126" s="1393">
        <v>328.56504357111396</v>
      </c>
      <c r="R126" s="1393">
        <v>274.55889019622151</v>
      </c>
      <c r="S126" s="1393">
        <v>53.372001816619701</v>
      </c>
      <c r="T126" s="1393">
        <v>453.9536049847041</v>
      </c>
      <c r="U126" s="1393">
        <v>239.73496044708421</v>
      </c>
      <c r="V126" s="1393">
        <v>234.22932258048499</v>
      </c>
      <c r="W126" s="1393">
        <v>327.90058665696449</v>
      </c>
      <c r="X126" s="1393">
        <v>592.09908466545926</v>
      </c>
      <c r="Y126" s="1393">
        <v>447.83650153623472</v>
      </c>
      <c r="Z126" s="1393">
        <v>284.58214052389178</v>
      </c>
      <c r="AA126" s="1393">
        <v>200.2259669399223</v>
      </c>
      <c r="AB126" s="1393">
        <v>75.680180772760764</v>
      </c>
      <c r="AC126" s="1393">
        <v>60.302882972558372</v>
      </c>
      <c r="AD126" s="1393">
        <v>351.75409934335084</v>
      </c>
      <c r="AE126" s="1393">
        <v>133.06900911928449</v>
      </c>
      <c r="AF126" s="1393">
        <v>208.690616038473</v>
      </c>
      <c r="AG126" s="1393">
        <v>74.207247751259999</v>
      </c>
      <c r="AH126" s="1393">
        <v>52.059446954199998</v>
      </c>
      <c r="AI126" s="1393">
        <v>96.311173144394999</v>
      </c>
      <c r="AJ126" s="1393">
        <v>80.891711560812496</v>
      </c>
      <c r="AK126" s="1393">
        <v>650.62066323650572</v>
      </c>
      <c r="AL126" s="1393">
        <v>255.35670053348699</v>
      </c>
      <c r="AM126" s="1393">
        <v>216.05966211555</v>
      </c>
      <c r="AN126" s="1393">
        <v>33.429775273520008</v>
      </c>
    </row>
    <row r="127" spans="6:40" x14ac:dyDescent="0.35">
      <c r="F127" s="1385">
        <v>40330</v>
      </c>
      <c r="G127" s="1393">
        <v>345.81891705472833</v>
      </c>
      <c r="H127" s="1393">
        <v>150.25410607167908</v>
      </c>
      <c r="I127" s="1393">
        <v>28.011200932162502</v>
      </c>
      <c r="J127" s="1393">
        <v>30.976488716852561</v>
      </c>
      <c r="K127" s="1393">
        <v>21.200165678880001</v>
      </c>
      <c r="L127" s="1393">
        <v>226.41320621845421</v>
      </c>
      <c r="M127" s="1393">
        <v>36.238577453190004</v>
      </c>
      <c r="N127" s="1393">
        <v>130.72114040700001</v>
      </c>
      <c r="O127" s="1393">
        <v>410.09970053641683</v>
      </c>
      <c r="P127" s="1393">
        <v>211.66278677059998</v>
      </c>
      <c r="Q127" s="1393">
        <v>299.49027161989352</v>
      </c>
      <c r="R127" s="1393">
        <v>251.1686588275</v>
      </c>
      <c r="S127" s="1393">
        <v>48.87781711794424</v>
      </c>
      <c r="T127" s="1393">
        <v>420.67069870394698</v>
      </c>
      <c r="U127" s="1393">
        <v>221.85984087480003</v>
      </c>
      <c r="V127" s="1393">
        <v>218.12957480005502</v>
      </c>
      <c r="W127" s="1393">
        <v>305.45172329012405</v>
      </c>
      <c r="X127" s="1393">
        <v>546.19503728604525</v>
      </c>
      <c r="Y127" s="1393">
        <v>411.31134222976868</v>
      </c>
      <c r="Z127" s="1393">
        <v>263.5572145787541</v>
      </c>
      <c r="AA127" s="1393">
        <v>184.87135116651112</v>
      </c>
      <c r="AB127" s="1393">
        <v>69.29098638312</v>
      </c>
      <c r="AC127" s="1393">
        <v>54.98298468974162</v>
      </c>
      <c r="AD127" s="1393">
        <v>320.1648986224032</v>
      </c>
      <c r="AE127" s="1393">
        <v>121.30590741211712</v>
      </c>
      <c r="AF127" s="1393">
        <v>189.3913616520162</v>
      </c>
      <c r="AG127" s="1393">
        <v>67.525239115923029</v>
      </c>
      <c r="AH127" s="1393">
        <v>47.338528162080003</v>
      </c>
      <c r="AI127" s="1393">
        <v>87.709266423570014</v>
      </c>
      <c r="AJ127" s="1393">
        <v>74.934832383112507</v>
      </c>
      <c r="AK127" s="1393">
        <v>619.75984549507962</v>
      </c>
      <c r="AL127" s="1393">
        <v>241.33551226802601</v>
      </c>
      <c r="AM127" s="1393">
        <v>203.71010972581172</v>
      </c>
      <c r="AN127" s="1393">
        <v>31.637090949940003</v>
      </c>
    </row>
    <row r="128" spans="6:40" x14ac:dyDescent="0.35">
      <c r="F128" s="1385">
        <v>40360</v>
      </c>
      <c r="G128" s="1393">
        <v>360.49664577479348</v>
      </c>
      <c r="H128" s="1393">
        <v>155.46773939320002</v>
      </c>
      <c r="I128" s="1393">
        <v>28.167252190837502</v>
      </c>
      <c r="J128" s="1393">
        <v>31.431547169652561</v>
      </c>
      <c r="K128" s="1393">
        <v>21.069300458640004</v>
      </c>
      <c r="L128" s="1393">
        <v>230.81317017913221</v>
      </c>
      <c r="M128" s="1393">
        <v>36.571982624379999</v>
      </c>
      <c r="N128" s="1393">
        <v>133.5580633939866</v>
      </c>
      <c r="O128" s="1393">
        <v>420.74926114763355</v>
      </c>
      <c r="P128" s="1393">
        <v>214.68571039379998</v>
      </c>
      <c r="Q128" s="1393">
        <v>303.48392785037873</v>
      </c>
      <c r="R128" s="1393">
        <v>254.53637620999052</v>
      </c>
      <c r="S128" s="1393">
        <v>49.404733757563932</v>
      </c>
      <c r="T128" s="1393">
        <v>421.29475124654698</v>
      </c>
      <c r="U128" s="1393">
        <v>221.94914191857899</v>
      </c>
      <c r="V128" s="1393">
        <v>218.89756850000001</v>
      </c>
      <c r="W128" s="1393">
        <v>306.0115140794955</v>
      </c>
      <c r="X128" s="1393">
        <v>558.33501320569803</v>
      </c>
      <c r="Y128" s="1393">
        <v>420.43525052501701</v>
      </c>
      <c r="Z128" s="1393">
        <v>267.31053590478473</v>
      </c>
      <c r="AA128" s="1393">
        <v>187.07320220409991</v>
      </c>
      <c r="AB128" s="1393">
        <v>70.313244068120753</v>
      </c>
      <c r="AC128" s="1393">
        <v>55.984356985208365</v>
      </c>
      <c r="AD128" s="1393">
        <v>324.91823579999999</v>
      </c>
      <c r="AE128" s="1393">
        <v>123.18568431908288</v>
      </c>
      <c r="AF128" s="1393">
        <v>192.99344586748379</v>
      </c>
      <c r="AG128" s="1393">
        <v>68.84322236501697</v>
      </c>
      <c r="AH128" s="1393">
        <v>48.470255269779997</v>
      </c>
      <c r="AI128" s="1393">
        <v>90.184200988859999</v>
      </c>
      <c r="AJ128" s="1393">
        <v>77.270199788006252</v>
      </c>
      <c r="AK128" s="1393">
        <v>645.65154851542866</v>
      </c>
      <c r="AL128" s="1393">
        <v>250.66383748256501</v>
      </c>
      <c r="AM128" s="1393">
        <v>211.69931299786168</v>
      </c>
      <c r="AN128" s="1393">
        <v>32.697552099100001</v>
      </c>
    </row>
    <row r="129" spans="6:40" x14ac:dyDescent="0.35">
      <c r="F129" s="1385">
        <v>40391</v>
      </c>
      <c r="G129" s="1393">
        <v>361.67228382013047</v>
      </c>
      <c r="H129" s="1393">
        <v>156.7343684689194</v>
      </c>
      <c r="I129" s="1393">
        <v>28.60939742375</v>
      </c>
      <c r="J129" s="1393">
        <v>31.88660562245256</v>
      </c>
      <c r="K129" s="1393">
        <v>21.527328729480001</v>
      </c>
      <c r="L129" s="1393">
        <v>231.6687097302644</v>
      </c>
      <c r="M129" s="1393">
        <v>36.854094692309999</v>
      </c>
      <c r="N129" s="1393">
        <v>133.05373574949331</v>
      </c>
      <c r="O129" s="1393">
        <v>417.33490681116638</v>
      </c>
      <c r="P129" s="1393">
        <v>215.41237472629999</v>
      </c>
      <c r="Q129" s="1393">
        <v>304.30088689072778</v>
      </c>
      <c r="R129" s="1393">
        <v>257.44478926688447</v>
      </c>
      <c r="S129" s="1393">
        <v>49.900625218144235</v>
      </c>
      <c r="T129" s="1393">
        <v>427.9811622142347</v>
      </c>
      <c r="U129" s="1393">
        <v>223.34944782708419</v>
      </c>
      <c r="V129" s="1393">
        <v>218.09993943693499</v>
      </c>
      <c r="W129" s="1393">
        <v>298.58046943234501</v>
      </c>
      <c r="X129" s="1393">
        <v>567.01459551809978</v>
      </c>
      <c r="Y129" s="1393">
        <v>427.23397643928229</v>
      </c>
      <c r="Z129" s="1393">
        <v>268.58286924401534</v>
      </c>
      <c r="AA129" s="1393">
        <v>189.5100397974667</v>
      </c>
      <c r="AB129" s="1393">
        <v>71.048035205879231</v>
      </c>
      <c r="AC129" s="1393">
        <v>56.39119968561662</v>
      </c>
      <c r="AD129" s="1393">
        <v>326.03140567585081</v>
      </c>
      <c r="AE129" s="1393">
        <v>123.35658063776256</v>
      </c>
      <c r="AF129" s="1393">
        <v>191.96851284001622</v>
      </c>
      <c r="AG129" s="1393">
        <v>68.536738155903024</v>
      </c>
      <c r="AH129" s="1393">
        <v>48.146904667580003</v>
      </c>
      <c r="AI129" s="1393">
        <v>89.45982989657999</v>
      </c>
      <c r="AJ129" s="1393">
        <v>76.796357126143747</v>
      </c>
      <c r="AK129" s="1393">
        <v>644.72379157778698</v>
      </c>
      <c r="AL129" s="1393">
        <v>250.43501225046103</v>
      </c>
      <c r="AM129" s="1393">
        <v>210.58714566763831</v>
      </c>
      <c r="AN129" s="1393">
        <v>33.051039148820003</v>
      </c>
    </row>
    <row r="130" spans="6:40" x14ac:dyDescent="0.35">
      <c r="F130" s="1385">
        <v>40422</v>
      </c>
      <c r="G130" s="1393">
        <v>350.77499561677166</v>
      </c>
      <c r="H130" s="1393">
        <v>151.28505925067907</v>
      </c>
      <c r="I130" s="1393">
        <v>26.788799405875</v>
      </c>
      <c r="J130" s="1393">
        <v>30.196382011217523</v>
      </c>
      <c r="K130" s="1393">
        <v>19.858797171420001</v>
      </c>
      <c r="L130" s="1393">
        <v>218.25505441694239</v>
      </c>
      <c r="M130" s="1393">
        <v>34.725430907020005</v>
      </c>
      <c r="N130" s="1393">
        <v>125.67768113529719</v>
      </c>
      <c r="O130" s="1393">
        <v>393.93733333636646</v>
      </c>
      <c r="P130" s="1393">
        <v>204.74494232519999</v>
      </c>
      <c r="Q130" s="1393">
        <v>289.2037060148935</v>
      </c>
      <c r="R130" s="1393">
        <v>247.31111969874999</v>
      </c>
      <c r="S130" s="1393">
        <v>47.638071419691819</v>
      </c>
      <c r="T130" s="1393">
        <v>405.54491317640816</v>
      </c>
      <c r="U130" s="1393">
        <v>211.52205710771582</v>
      </c>
      <c r="V130" s="1393">
        <v>205.60425593048498</v>
      </c>
      <c r="W130" s="1393">
        <v>277.74834278145153</v>
      </c>
      <c r="X130" s="1393">
        <v>544.88288025461338</v>
      </c>
      <c r="Y130" s="1393">
        <v>401.68716742224831</v>
      </c>
      <c r="Z130" s="1393">
        <v>254.65108795313878</v>
      </c>
      <c r="AA130" s="1393">
        <v>181.93550476647778</v>
      </c>
      <c r="AB130" s="1393">
        <v>68.364566853559239</v>
      </c>
      <c r="AC130" s="1393">
        <v>54.169336841324998</v>
      </c>
      <c r="AD130" s="1393">
        <v>312.10194429494766</v>
      </c>
      <c r="AE130" s="1393">
        <v>118.1158703296</v>
      </c>
      <c r="AF130" s="1393">
        <v>182.274816361473</v>
      </c>
      <c r="AG130" s="1393">
        <v>65.165044037816969</v>
      </c>
      <c r="AH130" s="1393">
        <v>45.592434910199998</v>
      </c>
      <c r="AI130" s="1393">
        <v>84.630689281379986</v>
      </c>
      <c r="AJ130" s="1393">
        <v>72.362543647287509</v>
      </c>
      <c r="AK130" s="1393">
        <v>606.08074225038388</v>
      </c>
      <c r="AL130" s="1393">
        <v>235.66975282210402</v>
      </c>
      <c r="AM130" s="1393">
        <v>199.2617915786883</v>
      </c>
      <c r="AN130" s="1393">
        <v>31.283603900220001</v>
      </c>
    </row>
    <row r="131" spans="6:40" x14ac:dyDescent="0.35">
      <c r="F131" s="1385">
        <v>40452</v>
      </c>
      <c r="G131" s="1393">
        <v>338.2575531139239</v>
      </c>
      <c r="H131" s="1393">
        <v>148.22158187928062</v>
      </c>
      <c r="I131" s="1393">
        <v>27.282961725012502</v>
      </c>
      <c r="J131" s="1393">
        <v>30.32639221118248</v>
      </c>
      <c r="K131" s="1393">
        <v>20.611272187800004</v>
      </c>
      <c r="L131" s="1393">
        <v>222.47170004109159</v>
      </c>
      <c r="M131" s="1393">
        <v>35.776939523849997</v>
      </c>
      <c r="N131" s="1393">
        <v>129.4918132068648</v>
      </c>
      <c r="O131" s="1393">
        <v>409.66106650838321</v>
      </c>
      <c r="P131" s="1393">
        <v>208.98866202700003</v>
      </c>
      <c r="Q131" s="1393">
        <v>294.86131709764351</v>
      </c>
      <c r="R131" s="1393">
        <v>246.14768589751901</v>
      </c>
      <c r="S131" s="1393">
        <v>47.483081898908175</v>
      </c>
      <c r="T131" s="1393">
        <v>395.41154798966937</v>
      </c>
      <c r="U131" s="1393">
        <v>207.82794328753681</v>
      </c>
      <c r="V131" s="1393">
        <v>200.34599956962501</v>
      </c>
      <c r="W131" s="1393">
        <v>276.72234623594699</v>
      </c>
      <c r="X131" s="1393">
        <v>522.12452589598786</v>
      </c>
      <c r="Y131" s="1393">
        <v>397.86084998029588</v>
      </c>
      <c r="Z131" s="1393">
        <v>247.58978264470818</v>
      </c>
      <c r="AA131" s="1393">
        <v>175.30037575962214</v>
      </c>
      <c r="AB131" s="1393">
        <v>66.863070472280754</v>
      </c>
      <c r="AC131" s="1393">
        <v>53.387007694416624</v>
      </c>
      <c r="AD131" s="1393">
        <v>313.21511417079842</v>
      </c>
      <c r="AE131" s="1393">
        <v>118.62855928563906</v>
      </c>
      <c r="AF131" s="1393">
        <v>187.04847350700541</v>
      </c>
      <c r="AG131" s="1393">
        <v>66.575027722320002</v>
      </c>
      <c r="AH131" s="1393">
        <v>46.918172379219996</v>
      </c>
      <c r="AI131" s="1393">
        <v>86.773620429375001</v>
      </c>
      <c r="AJ131" s="1393">
        <v>72.768694500312506</v>
      </c>
      <c r="AK131" s="1393">
        <v>586.11525107544026</v>
      </c>
      <c r="AL131" s="1393">
        <v>229.946981647435</v>
      </c>
      <c r="AM131" s="1393">
        <v>194.66738514316168</v>
      </c>
      <c r="AN131" s="1393">
        <v>30.071648301180002</v>
      </c>
    </row>
    <row r="132" spans="6:40" x14ac:dyDescent="0.35">
      <c r="F132" s="1385">
        <v>40483</v>
      </c>
      <c r="G132" s="1393">
        <v>284.43873156629337</v>
      </c>
      <c r="H132" s="1393">
        <v>125.6879351505597</v>
      </c>
      <c r="I132" s="1393">
        <v>22.809492309662502</v>
      </c>
      <c r="J132" s="1393">
        <v>25.450759430347443</v>
      </c>
      <c r="K132" s="1393">
        <v>17.110627546380002</v>
      </c>
      <c r="L132" s="1393">
        <v>186.84446149309159</v>
      </c>
      <c r="M132" s="1393">
        <v>29.955172303840001</v>
      </c>
      <c r="N132" s="1393">
        <v>108.56125611985139</v>
      </c>
      <c r="O132" s="1393">
        <v>343.79097730883365</v>
      </c>
      <c r="P132" s="1393">
        <v>174.4285063733</v>
      </c>
      <c r="Q132" s="1393">
        <v>246.30276123399261</v>
      </c>
      <c r="R132" s="1393">
        <v>204.20457722752852</v>
      </c>
      <c r="S132" s="1393">
        <v>39.424615532655757</v>
      </c>
      <c r="T132" s="1393">
        <v>326.70648331212243</v>
      </c>
      <c r="U132" s="1393">
        <v>172.67348138183161</v>
      </c>
      <c r="V132" s="1393">
        <v>166.61034822613001</v>
      </c>
      <c r="W132" s="1393">
        <v>232.60228410917699</v>
      </c>
      <c r="X132" s="1393">
        <v>433.09046568181572</v>
      </c>
      <c r="Y132" s="1393">
        <v>332.31620667221085</v>
      </c>
      <c r="Z132" s="1393">
        <v>205.9856815960612</v>
      </c>
      <c r="AA132" s="1393">
        <v>144.9141832021221</v>
      </c>
      <c r="AB132" s="1393">
        <v>55.362491819480759</v>
      </c>
      <c r="AC132" s="1393">
        <v>44.217950870475001</v>
      </c>
      <c r="AD132" s="1393">
        <v>260.92732215644759</v>
      </c>
      <c r="AE132" s="1393">
        <v>98.719427254243854</v>
      </c>
      <c r="AF132" s="1393">
        <v>156.67906619249459</v>
      </c>
      <c r="AG132" s="1393">
        <v>55.693734845276971</v>
      </c>
      <c r="AH132" s="1393">
        <v>39.287098167299995</v>
      </c>
      <c r="AI132" s="1393">
        <v>72.738930516449997</v>
      </c>
      <c r="AJ132" s="1393">
        <v>60.787244336075005</v>
      </c>
      <c r="AK132" s="1393">
        <v>485.12177571257376</v>
      </c>
      <c r="AL132" s="1393">
        <v>191.23134792552599</v>
      </c>
      <c r="AM132" s="1393">
        <v>161.6570507443617</v>
      </c>
      <c r="AN132" s="1393">
        <v>24.946086080240001</v>
      </c>
    </row>
    <row r="133" spans="6:40" x14ac:dyDescent="0.35">
      <c r="F133" s="1385">
        <v>40513</v>
      </c>
      <c r="G133" s="1393">
        <v>265.56719360214123</v>
      </c>
      <c r="H133" s="1393">
        <v>120.00295003560001</v>
      </c>
      <c r="I133" s="1393">
        <v>22.835500852775002</v>
      </c>
      <c r="J133" s="1393">
        <v>25.093220003982484</v>
      </c>
      <c r="K133" s="1393">
        <v>17.568655817220002</v>
      </c>
      <c r="L133" s="1393">
        <v>185.80544166343719</v>
      </c>
      <c r="M133" s="1393">
        <v>30.083405061990003</v>
      </c>
      <c r="N133" s="1393">
        <v>107.8993317997905</v>
      </c>
      <c r="O133" s="1393">
        <v>342.88241852197478</v>
      </c>
      <c r="P133" s="1393">
        <v>170.62078527099999</v>
      </c>
      <c r="Q133" s="1393">
        <v>240.31227688826479</v>
      </c>
      <c r="R133" s="1393">
        <v>194.46900569748101</v>
      </c>
      <c r="S133" s="1393">
        <v>37.626928015744241</v>
      </c>
      <c r="T133" s="1393">
        <v>306.64756243533066</v>
      </c>
      <c r="U133" s="1393">
        <v>165.91068875817899</v>
      </c>
      <c r="V133" s="1393">
        <v>163.30179566962499</v>
      </c>
      <c r="W133" s="1393">
        <v>243.70230419329198</v>
      </c>
      <c r="X133" s="1393">
        <v>404.33698360425984</v>
      </c>
      <c r="Y133" s="1393">
        <v>328.19563454798981</v>
      </c>
      <c r="Z133" s="1393">
        <v>199.8466835717235</v>
      </c>
      <c r="AA133" s="1393">
        <v>134.0221511925777</v>
      </c>
      <c r="AB133" s="1393">
        <v>51.209537029799229</v>
      </c>
      <c r="AC133" s="1393">
        <v>41.213758879274991</v>
      </c>
      <c r="AD133" s="1393">
        <v>248.1112472635524</v>
      </c>
      <c r="AE133" s="1393">
        <v>94.048398874517119</v>
      </c>
      <c r="AF133" s="1393">
        <v>153.04760245348379</v>
      </c>
      <c r="AG133" s="1393">
        <v>54.191842679823019</v>
      </c>
      <c r="AH133" s="1393">
        <v>38.57572684246</v>
      </c>
      <c r="AI133" s="1393">
        <v>71.380734718425003</v>
      </c>
      <c r="AJ133" s="1393">
        <v>58.824181879787503</v>
      </c>
      <c r="AK133" s="1393">
        <v>454.94944062770725</v>
      </c>
      <c r="AL133" s="1393">
        <v>181.18755470210399</v>
      </c>
      <c r="AM133" s="1393">
        <v>153.98969823270002</v>
      </c>
      <c r="AN133" s="1393">
        <v>23.07765453172</v>
      </c>
    </row>
    <row r="134" spans="6:40" x14ac:dyDescent="0.35">
      <c r="F134" s="1385">
        <v>40544</v>
      </c>
      <c r="G134" s="1393">
        <v>306.39194305121731</v>
      </c>
      <c r="H134" s="1393">
        <v>137.41131613024029</v>
      </c>
      <c r="I134" s="1393">
        <v>26.320645629850002</v>
      </c>
      <c r="J134" s="1393">
        <v>28.896211752799999</v>
      </c>
      <c r="K134" s="1393">
        <v>20.185960222020004</v>
      </c>
      <c r="L134" s="1393">
        <v>214.55791870762039</v>
      </c>
      <c r="M134" s="1393">
        <v>34.674137803760004</v>
      </c>
      <c r="N134" s="1393">
        <v>124.5744129929391</v>
      </c>
      <c r="O134" s="1393">
        <v>393.18579200041682</v>
      </c>
      <c r="P134" s="1393">
        <v>194.94950712309998</v>
      </c>
      <c r="Q134" s="1393">
        <v>275.31684244814352</v>
      </c>
      <c r="R134" s="1393">
        <v>222.145220207519</v>
      </c>
      <c r="S134" s="1393">
        <v>43.050913464708174</v>
      </c>
      <c r="T134" s="1393">
        <v>352.67892608259177</v>
      </c>
      <c r="U134" s="1393">
        <v>188.91004969211579</v>
      </c>
      <c r="V134" s="1393">
        <v>184.63016444779501</v>
      </c>
      <c r="W134" s="1393">
        <v>271.65426227056651</v>
      </c>
      <c r="X134" s="1393">
        <v>474.69930159904527</v>
      </c>
      <c r="Y134" s="1393">
        <v>379.37783095847618</v>
      </c>
      <c r="Z134" s="1393">
        <v>229.52322812483061</v>
      </c>
      <c r="AA134" s="1393">
        <v>154.22100130837791</v>
      </c>
      <c r="AB134" s="1393">
        <v>57.790407730319991</v>
      </c>
      <c r="AC134" s="1393">
        <v>46.314614013533365</v>
      </c>
      <c r="AD134" s="1393">
        <v>281.05427396699997</v>
      </c>
      <c r="AE134" s="1393">
        <v>106.58057531499841</v>
      </c>
      <c r="AF134" s="1393">
        <v>174.92413688549999</v>
      </c>
      <c r="AG134" s="1393">
        <v>61.885350355139991</v>
      </c>
      <c r="AH134" s="1393">
        <v>44.072687079860003</v>
      </c>
      <c r="AI134" s="1393">
        <v>81.521930010345002</v>
      </c>
      <c r="AJ134" s="1393">
        <v>67.522579315406261</v>
      </c>
      <c r="AK134" s="1393">
        <v>521.31087252934401</v>
      </c>
      <c r="AL134" s="1393">
        <v>207.54176140842199</v>
      </c>
      <c r="AM134" s="1393">
        <v>172.19226385036168</v>
      </c>
      <c r="AN134" s="1393">
        <v>27.117506528520003</v>
      </c>
    </row>
    <row r="135" spans="6:40" x14ac:dyDescent="0.35">
      <c r="F135" s="1385">
        <v>40575</v>
      </c>
      <c r="G135" s="1393">
        <v>311.22101696921726</v>
      </c>
      <c r="H135" s="1393">
        <v>139.82673633331939</v>
      </c>
      <c r="I135" s="1393">
        <v>26.424679802299998</v>
      </c>
      <c r="J135" s="1393">
        <v>29.15625490565256</v>
      </c>
      <c r="K135" s="1393">
        <v>20.185960222020004</v>
      </c>
      <c r="L135" s="1393">
        <v>216.69668661445419</v>
      </c>
      <c r="M135" s="1393">
        <v>34.8793102168</v>
      </c>
      <c r="N135" s="1393">
        <v>125.4885468419391</v>
      </c>
      <c r="O135" s="1393">
        <v>397.60201351916641</v>
      </c>
      <c r="P135" s="1393">
        <v>196.34470264149999</v>
      </c>
      <c r="Q135" s="1393">
        <v>277.64654382636394</v>
      </c>
      <c r="R135" s="1393">
        <v>224.53329409749051</v>
      </c>
      <c r="S135" s="1393">
        <v>43.608821189763937</v>
      </c>
      <c r="T135" s="1393">
        <v>361.71271068926939</v>
      </c>
      <c r="U135" s="1393">
        <v>192.81275108794742</v>
      </c>
      <c r="V135" s="1393">
        <v>190.00662549564498</v>
      </c>
      <c r="W135" s="1393">
        <v>279.05435753664602</v>
      </c>
      <c r="X135" s="1393">
        <v>487.49535603441393</v>
      </c>
      <c r="Y135" s="1393">
        <v>386.58858053274827</v>
      </c>
      <c r="Z135" s="1393">
        <v>235.63018005433881</v>
      </c>
      <c r="AA135" s="1393">
        <v>157.68529735942229</v>
      </c>
      <c r="AB135" s="1393">
        <v>58.4612748184</v>
      </c>
      <c r="AC135" s="1393">
        <v>46.690138012433366</v>
      </c>
      <c r="AD135" s="1393">
        <v>281.80635137679837</v>
      </c>
      <c r="AE135" s="1393">
        <v>107.12176075723583</v>
      </c>
      <c r="AF135" s="1393">
        <v>175.890568581</v>
      </c>
      <c r="AG135" s="1393">
        <v>62.191880541483016</v>
      </c>
      <c r="AH135" s="1393">
        <v>44.396037682060005</v>
      </c>
      <c r="AI135" s="1393">
        <v>82.367029618004992</v>
      </c>
      <c r="AJ135" s="1393">
        <v>68.097959690525016</v>
      </c>
      <c r="AK135" s="1393">
        <v>527.2972823439859</v>
      </c>
      <c r="AL135" s="1393">
        <v>209.88799835460401</v>
      </c>
      <c r="AM135" s="1393">
        <v>173.33357860351171</v>
      </c>
      <c r="AN135" s="1393">
        <v>27.521491728200001</v>
      </c>
    </row>
    <row r="136" spans="6:40" x14ac:dyDescent="0.35">
      <c r="F136" s="1385">
        <v>40603</v>
      </c>
      <c r="G136" s="1393">
        <v>373.04596016549999</v>
      </c>
      <c r="H136" s="1393">
        <v>167.0732824245209</v>
      </c>
      <c r="I136" s="1393">
        <v>32.614713063075001</v>
      </c>
      <c r="J136" s="1393">
        <v>35.592078344835038</v>
      </c>
      <c r="K136" s="1393">
        <v>25.093405981020005</v>
      </c>
      <c r="L136" s="1393">
        <v>266.83765243694239</v>
      </c>
      <c r="M136" s="1393">
        <v>43.265732599810001</v>
      </c>
      <c r="N136" s="1393">
        <v>156.1592915034324</v>
      </c>
      <c r="O136" s="1393">
        <v>495.60881083559161</v>
      </c>
      <c r="P136" s="1393">
        <v>244.62428089279999</v>
      </c>
      <c r="Q136" s="1393">
        <v>345.74957433951477</v>
      </c>
      <c r="R136" s="1393">
        <v>278.75314962936557</v>
      </c>
      <c r="S136" s="1393">
        <v>54.022848704380294</v>
      </c>
      <c r="T136" s="1393">
        <v>445.66275492999176</v>
      </c>
      <c r="U136" s="1393">
        <v>237.2025794716632</v>
      </c>
      <c r="V136" s="1393">
        <v>233.077247839195</v>
      </c>
      <c r="W136" s="1393">
        <v>339.03155612215045</v>
      </c>
      <c r="X136" s="1393">
        <v>619.33138982548644</v>
      </c>
      <c r="Y136" s="1393">
        <v>479.50528425073128</v>
      </c>
      <c r="Z136" s="1393">
        <v>293.10640174853881</v>
      </c>
      <c r="AA136" s="1393">
        <v>197.49553120157771</v>
      </c>
      <c r="AB136" s="1393">
        <v>72.421683487800749</v>
      </c>
      <c r="AC136" s="1393">
        <v>57.893295681216621</v>
      </c>
      <c r="AD136" s="1393">
        <v>350.82136739444763</v>
      </c>
      <c r="AE136" s="1393">
        <v>133.21149155027649</v>
      </c>
      <c r="AF136" s="1393">
        <v>219.40924554448378</v>
      </c>
      <c r="AG136" s="1393">
        <v>77.517608245739993</v>
      </c>
      <c r="AH136" s="1393">
        <v>55.389958156860004</v>
      </c>
      <c r="AI136" s="1393">
        <v>102.58905594415498</v>
      </c>
      <c r="AJ136" s="1393">
        <v>84.648606951293758</v>
      </c>
      <c r="AK136" s="1393">
        <v>650.29134493421304</v>
      </c>
      <c r="AL136" s="1393">
        <v>258.24678656447395</v>
      </c>
      <c r="AM136" s="1393">
        <v>215.03546381476173</v>
      </c>
      <c r="AN136" s="1393">
        <v>33.202533598700001</v>
      </c>
    </row>
    <row r="137" spans="6:40" x14ac:dyDescent="0.35">
      <c r="F137" s="1385">
        <v>40634</v>
      </c>
      <c r="G137" s="1393">
        <v>377.36677405363048</v>
      </c>
      <c r="H137" s="1393">
        <v>168.5461021360403</v>
      </c>
      <c r="I137" s="1393">
        <v>32.744755778637504</v>
      </c>
      <c r="J137" s="1393">
        <v>35.754602471252561</v>
      </c>
      <c r="K137" s="1393">
        <v>25.1915548962</v>
      </c>
      <c r="L137" s="1393">
        <v>271.35972066064403</v>
      </c>
      <c r="M137" s="1393">
        <v>44.214655010120005</v>
      </c>
      <c r="N137" s="1393">
        <v>161.29736362850667</v>
      </c>
      <c r="O137" s="1393">
        <v>516.5005887607831</v>
      </c>
      <c r="P137" s="1393">
        <v>256.48344279919996</v>
      </c>
      <c r="Q137" s="1393">
        <v>362.96455334210651</v>
      </c>
      <c r="R137" s="1393">
        <v>293.7852081062785</v>
      </c>
      <c r="S137" s="1393">
        <v>57.060281919544238</v>
      </c>
      <c r="T137" s="1393">
        <v>471.07043014940814</v>
      </c>
      <c r="U137" s="1393">
        <v>246.61687574748419</v>
      </c>
      <c r="V137" s="1393">
        <v>237.62644446086003</v>
      </c>
      <c r="W137" s="1393">
        <v>329.45517898076099</v>
      </c>
      <c r="X137" s="1393">
        <v>653.54336104116919</v>
      </c>
      <c r="Y137" s="1393">
        <v>493.01449322699665</v>
      </c>
      <c r="Z137" s="1393">
        <v>301.37636170453879</v>
      </c>
      <c r="AA137" s="1393">
        <v>210.70690752659991</v>
      </c>
      <c r="AB137" s="1393">
        <v>77.980296503320773</v>
      </c>
      <c r="AC137" s="1393">
        <v>62.462145966233365</v>
      </c>
      <c r="AD137" s="1393">
        <v>375.2504532591492</v>
      </c>
      <c r="AE137" s="1393">
        <v>142.52513442204227</v>
      </c>
      <c r="AF137" s="1393">
        <v>231.91435625401621</v>
      </c>
      <c r="AG137" s="1393">
        <v>82.054043508363023</v>
      </c>
      <c r="AH137" s="1393">
        <v>58.364783697100002</v>
      </c>
      <c r="AI137" s="1393">
        <v>107.96147487856499</v>
      </c>
      <c r="AJ137" s="1393">
        <v>88.913190908056265</v>
      </c>
      <c r="AK137" s="1393">
        <v>674.89612666265327</v>
      </c>
      <c r="AL137" s="1393">
        <v>266.34478699789594</v>
      </c>
      <c r="AM137" s="1393">
        <v>220.2152769252117</v>
      </c>
      <c r="AN137" s="1393">
        <v>34.086251222999998</v>
      </c>
    </row>
    <row r="138" spans="6:40" x14ac:dyDescent="0.35">
      <c r="F138" s="1385">
        <v>40664</v>
      </c>
      <c r="G138" s="1393">
        <v>375.71474786628272</v>
      </c>
      <c r="H138" s="1393">
        <v>167.30895832124028</v>
      </c>
      <c r="I138" s="1393">
        <v>31.210251735</v>
      </c>
      <c r="J138" s="1393">
        <v>34.519437312817523</v>
      </c>
      <c r="K138" s="1393">
        <v>23.752037473560002</v>
      </c>
      <c r="L138" s="1393">
        <v>255.8377425352474</v>
      </c>
      <c r="M138" s="1393">
        <v>41.496120537340005</v>
      </c>
      <c r="N138" s="1393">
        <v>149.91795123599999</v>
      </c>
      <c r="O138" s="1393">
        <v>477.09738363836647</v>
      </c>
      <c r="P138" s="1393">
        <v>244.13014914669998</v>
      </c>
      <c r="Q138" s="1393">
        <v>348.95651403252958</v>
      </c>
      <c r="R138" s="1393">
        <v>292.62194575123095</v>
      </c>
      <c r="S138" s="1393">
        <v>57.215271440327875</v>
      </c>
      <c r="T138" s="1393">
        <v>512.49566197973888</v>
      </c>
      <c r="U138" s="1393">
        <v>258.05691294851579</v>
      </c>
      <c r="V138" s="1393">
        <v>241.14177102822501</v>
      </c>
      <c r="W138" s="1393">
        <v>315.37026303335398</v>
      </c>
      <c r="X138" s="1393">
        <v>625.23735815638372</v>
      </c>
      <c r="Y138" s="1393">
        <v>465.08344957803399</v>
      </c>
      <c r="Z138" s="1393">
        <v>293.48806040050818</v>
      </c>
      <c r="AA138" s="1393">
        <v>214.64104163945561</v>
      </c>
      <c r="AB138" s="1393">
        <v>80.63185074987922</v>
      </c>
      <c r="AC138" s="1393">
        <v>63.088031815199997</v>
      </c>
      <c r="AD138" s="1393">
        <v>365.80378047149998</v>
      </c>
      <c r="AE138" s="1393">
        <v>138.99338730067649</v>
      </c>
      <c r="AF138" s="1393">
        <v>218.4428138489838</v>
      </c>
      <c r="AG138" s="1393">
        <v>77.486941433936963</v>
      </c>
      <c r="AH138" s="1393">
        <v>54.581581651360004</v>
      </c>
      <c r="AI138" s="1393">
        <v>101.04976737305999</v>
      </c>
      <c r="AJ138" s="1393">
        <v>84.276302002687501</v>
      </c>
      <c r="AK138" s="1393">
        <v>663.34216349158544</v>
      </c>
      <c r="AL138" s="1393">
        <v>260.62182124394803</v>
      </c>
      <c r="AM138" s="1393">
        <v>216.67421621340003</v>
      </c>
      <c r="AN138" s="1393">
        <v>33.404526198540005</v>
      </c>
    </row>
    <row r="139" spans="6:40" x14ac:dyDescent="0.35">
      <c r="F139" s="1385">
        <v>40695</v>
      </c>
      <c r="G139" s="1393">
        <v>343.62675894965219</v>
      </c>
      <c r="H139" s="1393">
        <v>150.04791543587908</v>
      </c>
      <c r="I139" s="1393">
        <v>27.855149673487499</v>
      </c>
      <c r="J139" s="1393">
        <v>30.91146086394744</v>
      </c>
      <c r="K139" s="1393">
        <v>21.1020167637</v>
      </c>
      <c r="L139" s="1393">
        <v>229.07148404011519</v>
      </c>
      <c r="M139" s="1393">
        <v>37.084913656980007</v>
      </c>
      <c r="N139" s="1393">
        <v>134.440751038581</v>
      </c>
      <c r="O139" s="1393">
        <v>420.06001937479164</v>
      </c>
      <c r="P139" s="1393">
        <v>217.44703485730003</v>
      </c>
      <c r="Q139" s="1393">
        <v>308.47599813848524</v>
      </c>
      <c r="R139" s="1393">
        <v>259.86338057751902</v>
      </c>
      <c r="S139" s="1393">
        <v>49.776660876399994</v>
      </c>
      <c r="T139" s="1393">
        <v>416.15380640060818</v>
      </c>
      <c r="U139" s="1393">
        <v>218.01661888977898</v>
      </c>
      <c r="V139" s="1393">
        <v>208.76513681962501</v>
      </c>
      <c r="W139" s="1393">
        <v>282.69213796253098</v>
      </c>
      <c r="X139" s="1393">
        <v>549.08851176561336</v>
      </c>
      <c r="Y139" s="1393">
        <v>411.60559691203741</v>
      </c>
      <c r="Z139" s="1393">
        <v>257.70477066689176</v>
      </c>
      <c r="AA139" s="1393">
        <v>183.63834699740008</v>
      </c>
      <c r="AB139" s="1393">
        <v>68.811795605919997</v>
      </c>
      <c r="AC139" s="1393">
        <v>54.60746069084162</v>
      </c>
      <c r="AD139" s="1393">
        <v>323.44397345809682</v>
      </c>
      <c r="AE139" s="1393">
        <v>121.87550674204225</v>
      </c>
      <c r="AF139" s="1393">
        <v>192.14414569347841</v>
      </c>
      <c r="AG139" s="1393">
        <v>68.506071344099993</v>
      </c>
      <c r="AH139" s="1393">
        <v>48.146904667580003</v>
      </c>
      <c r="AI139" s="1393">
        <v>89.248554994665</v>
      </c>
      <c r="AJ139" s="1393">
        <v>75.544058662650002</v>
      </c>
      <c r="AK139" s="1393">
        <v>606.11058830235811</v>
      </c>
      <c r="AL139" s="1393">
        <v>236.27080821493499</v>
      </c>
      <c r="AM139" s="1393">
        <v>198.55944403828829</v>
      </c>
      <c r="AN139" s="1393">
        <v>30.273640901020006</v>
      </c>
    </row>
    <row r="140" spans="6:40" x14ac:dyDescent="0.35">
      <c r="F140" s="1385">
        <v>40725</v>
      </c>
      <c r="G140" s="1393">
        <v>346.70843247042387</v>
      </c>
      <c r="H140" s="1393">
        <v>151.04938335395968</v>
      </c>
      <c r="I140" s="1393">
        <v>28.4793547081875</v>
      </c>
      <c r="J140" s="1393">
        <v>31.431547169652561</v>
      </c>
      <c r="K140" s="1393">
        <v>21.658193949720001</v>
      </c>
      <c r="L140" s="1393">
        <v>233.8686917106034</v>
      </c>
      <c r="M140" s="1393">
        <v>37.649137792840001</v>
      </c>
      <c r="N140" s="1393">
        <v>137.2461364077771</v>
      </c>
      <c r="O140" s="1393">
        <v>435.3138277879832</v>
      </c>
      <c r="P140" s="1393">
        <v>222.09768658529998</v>
      </c>
      <c r="Q140" s="1393">
        <v>314.01263920972042</v>
      </c>
      <c r="R140" s="1393">
        <v>261.4861187043465</v>
      </c>
      <c r="S140" s="1393">
        <v>50.644513549419699</v>
      </c>
      <c r="T140" s="1393">
        <v>424.35572896799999</v>
      </c>
      <c r="U140" s="1393">
        <v>222.36631706988422</v>
      </c>
      <c r="V140" s="1393">
        <v>213.816619169625</v>
      </c>
      <c r="W140" s="1393">
        <v>292.79711088221251</v>
      </c>
      <c r="X140" s="1393">
        <v>553.92036180860123</v>
      </c>
      <c r="Y140" s="1393">
        <v>419.99370073953742</v>
      </c>
      <c r="Z140" s="1393">
        <v>262.85757596647647</v>
      </c>
      <c r="AA140" s="1393">
        <v>187.04389640950001</v>
      </c>
      <c r="AB140" s="1393">
        <v>71.048035205879231</v>
      </c>
      <c r="AC140" s="1393">
        <v>56.735404983008372</v>
      </c>
      <c r="AD140" s="1393">
        <v>332.92075533559682</v>
      </c>
      <c r="AE140" s="1393">
        <v>126.06242525043903</v>
      </c>
      <c r="AF140" s="1393">
        <v>198.85066623001077</v>
      </c>
      <c r="AG140" s="1393">
        <v>70.835599610403037</v>
      </c>
      <c r="AH140" s="1393">
        <v>49.92533297968</v>
      </c>
      <c r="AI140" s="1393">
        <v>92.508224909925005</v>
      </c>
      <c r="AJ140" s="1393">
        <v>77.811734258706252</v>
      </c>
      <c r="AK140" s="1393">
        <v>618.98131881730933</v>
      </c>
      <c r="AL140" s="1393">
        <v>241.306909114013</v>
      </c>
      <c r="AM140" s="1393">
        <v>200.69580966929999</v>
      </c>
      <c r="AN140" s="1393">
        <v>31.233105750260002</v>
      </c>
    </row>
    <row r="141" spans="6:40" x14ac:dyDescent="0.35">
      <c r="F141" s="1385">
        <v>40756</v>
      </c>
      <c r="G141" s="1393">
        <v>373.0778320533588</v>
      </c>
      <c r="H141" s="1393">
        <v>162.24254511368059</v>
      </c>
      <c r="I141" s="1393">
        <v>30.3779783554</v>
      </c>
      <c r="J141" s="1393">
        <v>33.641811580747444</v>
      </c>
      <c r="K141" s="1393">
        <v>23.064995067300003</v>
      </c>
      <c r="L141" s="1393">
        <v>248.07683444354581</v>
      </c>
      <c r="M141" s="1393">
        <v>39.854741233020007</v>
      </c>
      <c r="N141" s="1393">
        <v>144.65382005314859</v>
      </c>
      <c r="O141" s="1393">
        <v>455.26603809400001</v>
      </c>
      <c r="P141" s="1393">
        <v>233.54991646549996</v>
      </c>
      <c r="Q141" s="1393">
        <v>329.95681589747039</v>
      </c>
      <c r="R141" s="1393">
        <v>275.66094626375946</v>
      </c>
      <c r="S141" s="1393">
        <v>53.27899446670817</v>
      </c>
      <c r="T141" s="1393">
        <v>446.85126299737345</v>
      </c>
      <c r="U141" s="1393">
        <v>234.72984176217901</v>
      </c>
      <c r="V141" s="1393">
        <v>226.93262470865497</v>
      </c>
      <c r="W141" s="1393">
        <v>312.01225518715052</v>
      </c>
      <c r="X141" s="1393">
        <v>595.97667691860124</v>
      </c>
      <c r="Y141" s="1393">
        <v>449.24905822078568</v>
      </c>
      <c r="Z141" s="1393">
        <v>280.89229114052353</v>
      </c>
      <c r="AA141" s="1393">
        <v>198.6699237814889</v>
      </c>
      <c r="AB141" s="1393">
        <v>74.81763737380075</v>
      </c>
      <c r="AC141" s="1393">
        <v>59.583153676266626</v>
      </c>
      <c r="AD141" s="1393">
        <v>349.91896114755235</v>
      </c>
      <c r="AE141" s="1393">
        <v>132.24302401208448</v>
      </c>
      <c r="AF141" s="1393">
        <v>208.28072014202161</v>
      </c>
      <c r="AG141" s="1393">
        <v>74.207247751259999</v>
      </c>
      <c r="AH141" s="1393">
        <v>52.188787195080003</v>
      </c>
      <c r="AI141" s="1393">
        <v>96.794087205914991</v>
      </c>
      <c r="AJ141" s="1393">
        <v>81.940934597793756</v>
      </c>
      <c r="AK141" s="1393">
        <v>660.76781504248015</v>
      </c>
      <c r="AL141" s="1393">
        <v>257.44550909355195</v>
      </c>
      <c r="AM141" s="1393">
        <v>214.45005713983832</v>
      </c>
      <c r="AN141" s="1393">
        <v>33.581269723399998</v>
      </c>
    </row>
    <row r="142" spans="6:40" x14ac:dyDescent="0.35">
      <c r="F142" s="1385">
        <v>40787</v>
      </c>
      <c r="G142" s="1393">
        <v>353.98391523528272</v>
      </c>
      <c r="H142" s="1393">
        <v>153.93605225515969</v>
      </c>
      <c r="I142" s="1393">
        <v>28.60939742375</v>
      </c>
      <c r="J142" s="1393">
        <v>31.724081496035037</v>
      </c>
      <c r="K142" s="1393">
        <v>21.658193949720001</v>
      </c>
      <c r="L142" s="1393">
        <v>233.92974384211522</v>
      </c>
      <c r="M142" s="1393">
        <v>37.54655158632</v>
      </c>
      <c r="N142" s="1393">
        <v>136.55267446992571</v>
      </c>
      <c r="O142" s="1393">
        <v>428.6424184644336</v>
      </c>
      <c r="P142" s="1393">
        <v>220.09209302760001</v>
      </c>
      <c r="Q142" s="1393">
        <v>311.13836704837126</v>
      </c>
      <c r="R142" s="1393">
        <v>260.1388945944035</v>
      </c>
      <c r="S142" s="1393">
        <v>50.241561251544233</v>
      </c>
      <c r="T142" s="1393">
        <v>421.41363325591232</v>
      </c>
      <c r="U142" s="1393">
        <v>222.09825008342102</v>
      </c>
      <c r="V142" s="1393">
        <v>214.67318219344</v>
      </c>
      <c r="W142" s="1393">
        <v>297.74090606329202</v>
      </c>
      <c r="X142" s="1393">
        <v>548.70075254029905</v>
      </c>
      <c r="Y142" s="1393">
        <v>418.46337507724832</v>
      </c>
      <c r="Z142" s="1393">
        <v>262.44407796867654</v>
      </c>
      <c r="AA142" s="1393">
        <v>185.6933989625</v>
      </c>
      <c r="AB142" s="1393">
        <v>70.696596689880749</v>
      </c>
      <c r="AC142" s="1393">
        <v>56.39119968561662</v>
      </c>
      <c r="AD142" s="1393">
        <v>330.99550648240319</v>
      </c>
      <c r="AE142" s="1393">
        <v>125.20794365704063</v>
      </c>
      <c r="AF142" s="1393">
        <v>196.85917264948378</v>
      </c>
      <c r="AG142" s="1393">
        <v>70.191918403143021</v>
      </c>
      <c r="AH142" s="1393">
        <v>49.343301895719996</v>
      </c>
      <c r="AI142" s="1393">
        <v>91.451850400349997</v>
      </c>
      <c r="AJ142" s="1393">
        <v>77.507121118937505</v>
      </c>
      <c r="AK142" s="1393">
        <v>623.7111592573043</v>
      </c>
      <c r="AL142" s="1393">
        <v>242.82346001453899</v>
      </c>
      <c r="AM142" s="1393">
        <v>201.8078014126383</v>
      </c>
      <c r="AN142" s="1393">
        <v>31.233105750260002</v>
      </c>
    </row>
    <row r="143" spans="6:40" x14ac:dyDescent="0.35">
      <c r="F143" s="1385">
        <v>40817</v>
      </c>
      <c r="G143" s="1393">
        <v>309.98211805555439</v>
      </c>
      <c r="H143" s="1393">
        <v>134.3479418541597</v>
      </c>
      <c r="I143" s="1393">
        <v>23.979876749725001</v>
      </c>
      <c r="J143" s="1393">
        <v>26.945967741635041</v>
      </c>
      <c r="K143" s="1393">
        <v>17.79766995264</v>
      </c>
      <c r="L143" s="1393">
        <v>196.04147118226442</v>
      </c>
      <c r="M143" s="1393">
        <v>31.417025746749999</v>
      </c>
      <c r="N143" s="1393">
        <v>114.01452159606092</v>
      </c>
      <c r="O143" s="1393">
        <v>357.0086330327664</v>
      </c>
      <c r="P143" s="1393">
        <v>185.50287080059999</v>
      </c>
      <c r="Q143" s="1393">
        <v>261.76285214437127</v>
      </c>
      <c r="R143" s="1393">
        <v>220.85937383126901</v>
      </c>
      <c r="S143" s="1393">
        <v>42.617004174999998</v>
      </c>
      <c r="T143" s="1393">
        <v>355.05625424362648</v>
      </c>
      <c r="U143" s="1393">
        <v>186.94378817771582</v>
      </c>
      <c r="V143" s="1393">
        <v>177.894854647795</v>
      </c>
      <c r="W143" s="1393">
        <v>242.8005964320885</v>
      </c>
      <c r="X143" s="1393">
        <v>439.80181244706949</v>
      </c>
      <c r="Y143" s="1393">
        <v>336.99576203549657</v>
      </c>
      <c r="Z143" s="1393">
        <v>213.39680621063061</v>
      </c>
      <c r="AA143" s="1393">
        <v>155.16040733251111</v>
      </c>
      <c r="AB143" s="1393">
        <v>60.985028884679238</v>
      </c>
      <c r="AC143" s="1393">
        <v>48.692957708166624</v>
      </c>
      <c r="AD143" s="1393">
        <v>284.4238926844032</v>
      </c>
      <c r="AE143" s="1393">
        <v>107.3210709636032</v>
      </c>
      <c r="AF143" s="1393">
        <v>166.66552704599459</v>
      </c>
      <c r="AG143" s="1393">
        <v>59.371913172476958</v>
      </c>
      <c r="AH143" s="1393">
        <v>41.453547202039992</v>
      </c>
      <c r="AI143" s="1393">
        <v>76.75315365283501</v>
      </c>
      <c r="AJ143" s="1393">
        <v>64.882598770743755</v>
      </c>
      <c r="AK143" s="1393">
        <v>526.39937145831846</v>
      </c>
      <c r="AL143" s="1393">
        <v>206.08241681592199</v>
      </c>
      <c r="AM143" s="1393">
        <v>175.35282778216168</v>
      </c>
      <c r="AN143" s="1393">
        <v>26.511528728999998</v>
      </c>
    </row>
    <row r="144" spans="6:40" x14ac:dyDescent="0.35">
      <c r="F144" s="1385">
        <v>40848</v>
      </c>
      <c r="G144" s="1393">
        <v>287.13939115493486</v>
      </c>
      <c r="H144" s="1393">
        <v>126.27702179704031</v>
      </c>
      <c r="I144" s="1393">
        <v>23.667774232374999</v>
      </c>
      <c r="J144" s="1393">
        <v>26.198374962452561</v>
      </c>
      <c r="K144" s="1393">
        <v>17.961251477940003</v>
      </c>
      <c r="L144" s="1393">
        <v>193.81088216517279</v>
      </c>
      <c r="M144" s="1393">
        <v>31.314439540230001</v>
      </c>
      <c r="N144" s="1393">
        <v>113.57326918714861</v>
      </c>
      <c r="O144" s="1393">
        <v>360.6733132155664</v>
      </c>
      <c r="P144" s="1393">
        <v>182.30554773759999</v>
      </c>
      <c r="Q144" s="1393">
        <v>256.92220010197042</v>
      </c>
      <c r="R144" s="1393">
        <v>211.79724291000952</v>
      </c>
      <c r="S144" s="1393">
        <v>40.788359666255751</v>
      </c>
      <c r="T144" s="1393">
        <v>333.5114642629041</v>
      </c>
      <c r="U144" s="1393">
        <v>177.88702378726319</v>
      </c>
      <c r="V144" s="1393">
        <v>171.80950224349499</v>
      </c>
      <c r="W144" s="1393">
        <v>244.51067255126551</v>
      </c>
      <c r="X144" s="1393">
        <v>440.81579020437164</v>
      </c>
      <c r="Y144" s="1393">
        <v>342.99996675522107</v>
      </c>
      <c r="Z144" s="1393">
        <v>211.86996485375408</v>
      </c>
      <c r="AA144" s="1393">
        <v>147.85016465190012</v>
      </c>
      <c r="AB144" s="1393">
        <v>56.863988200759238</v>
      </c>
      <c r="AC144" s="1393">
        <v>45.594884717241634</v>
      </c>
      <c r="AD144" s="1393">
        <v>271.03596169650001</v>
      </c>
      <c r="AE144" s="1393">
        <v>102.4506497789984</v>
      </c>
      <c r="AF144" s="1393">
        <v>163.41483739501081</v>
      </c>
      <c r="AG144" s="1393">
        <v>58.053929923383023</v>
      </c>
      <c r="AH144" s="1393">
        <v>41.03319141918</v>
      </c>
      <c r="AI144" s="1393">
        <v>75.938236174019991</v>
      </c>
      <c r="AJ144" s="1393">
        <v>63.122611740968757</v>
      </c>
      <c r="AK144" s="1393">
        <v>498.29248434313098</v>
      </c>
      <c r="AL144" s="1393">
        <v>196.29624655789598</v>
      </c>
      <c r="AM144" s="1393">
        <v>167.91953258833831</v>
      </c>
      <c r="AN144" s="1393">
        <v>25.350071279920002</v>
      </c>
    </row>
    <row r="145" spans="6:40" x14ac:dyDescent="0.35">
      <c r="F145" s="1385">
        <v>40878</v>
      </c>
      <c r="G145" s="1393">
        <v>278.05300567082611</v>
      </c>
      <c r="H145" s="1393">
        <v>123.7438667409194</v>
      </c>
      <c r="I145" s="1393">
        <v>23.3036546288</v>
      </c>
      <c r="J145" s="1393">
        <v>25.678288656747441</v>
      </c>
      <c r="K145" s="1393">
        <v>17.699521037460002</v>
      </c>
      <c r="L145" s="1393">
        <v>193.50545956562038</v>
      </c>
      <c r="M145" s="1393">
        <v>31.44267229838</v>
      </c>
      <c r="N145" s="1393">
        <v>115.08634353401341</v>
      </c>
      <c r="O145" s="1393">
        <v>369.69406443476635</v>
      </c>
      <c r="P145" s="1393">
        <v>184.42740758849999</v>
      </c>
      <c r="Q145" s="1393">
        <v>260.52249806372038</v>
      </c>
      <c r="R145" s="1393">
        <v>211.98103321872151</v>
      </c>
      <c r="S145" s="1393">
        <v>41.005297264308176</v>
      </c>
      <c r="T145" s="1393">
        <v>332.05523765474703</v>
      </c>
      <c r="U145" s="1393">
        <v>178.18507626182102</v>
      </c>
      <c r="V145" s="1393">
        <v>172.518393599945</v>
      </c>
      <c r="W145" s="1393">
        <v>250.57380368107951</v>
      </c>
      <c r="X145" s="1393">
        <v>434.61164259934441</v>
      </c>
      <c r="Y145" s="1393">
        <v>345.64859441979246</v>
      </c>
      <c r="Z145" s="1393">
        <v>211.93364354541532</v>
      </c>
      <c r="AA145" s="1393">
        <v>146.00052334848888</v>
      </c>
      <c r="AB145" s="1393">
        <v>56.57647373443924</v>
      </c>
      <c r="AC145" s="1393">
        <v>45.501003717516632</v>
      </c>
      <c r="AD145" s="1393">
        <v>272.54011651609682</v>
      </c>
      <c r="AE145" s="1393">
        <v>103.21964191380161</v>
      </c>
      <c r="AF145" s="1393">
        <v>166.57764619048379</v>
      </c>
      <c r="AG145" s="1393">
        <v>59.004095339756972</v>
      </c>
      <c r="AH145" s="1393">
        <v>41.80923286446</v>
      </c>
      <c r="AI145" s="1393">
        <v>77.085157070130009</v>
      </c>
      <c r="AJ145" s="1393">
        <v>62.953382218875007</v>
      </c>
      <c r="AK145" s="1393">
        <v>476.95002785506807</v>
      </c>
      <c r="AL145" s="1393">
        <v>189.199745673487</v>
      </c>
      <c r="AM145" s="1393">
        <v>160.39861953884997</v>
      </c>
      <c r="AN145" s="1393">
        <v>24.54210088056</v>
      </c>
    </row>
    <row r="146" spans="6:40" x14ac:dyDescent="0.35">
      <c r="F146" s="1385">
        <v>40909</v>
      </c>
      <c r="G146" s="1393">
        <v>317.95636781634784</v>
      </c>
      <c r="H146" s="1393">
        <v>140.88707167792094</v>
      </c>
      <c r="I146" s="1393">
        <v>26.398671259187498</v>
      </c>
      <c r="J146" s="1393">
        <v>29.15625490565256</v>
      </c>
      <c r="K146" s="1393">
        <v>19.858797171420001</v>
      </c>
      <c r="L146" s="1393">
        <v>217.12453736101699</v>
      </c>
      <c r="M146" s="1393">
        <v>35.264008491250003</v>
      </c>
      <c r="N146" s="1393">
        <v>128.67220079785139</v>
      </c>
      <c r="O146" s="1393">
        <v>413.38832815276635</v>
      </c>
      <c r="P146" s="1393">
        <v>208.63986314740001</v>
      </c>
      <c r="Q146" s="1393">
        <v>295.04297784622776</v>
      </c>
      <c r="R146" s="1393">
        <v>241.03498925936552</v>
      </c>
      <c r="S146" s="1393">
        <v>46.58427223405576</v>
      </c>
      <c r="T146" s="1393">
        <v>380.40464447149589</v>
      </c>
      <c r="U146" s="1393">
        <v>204.6997850732526</v>
      </c>
      <c r="V146" s="1393">
        <v>200.10959019564498</v>
      </c>
      <c r="W146" s="1393">
        <v>291.3670529727255</v>
      </c>
      <c r="X146" s="1393">
        <v>515.89093887038371</v>
      </c>
      <c r="Y146" s="1393">
        <v>400.45109644222788</v>
      </c>
      <c r="Z146" s="1393">
        <v>247.65346133636939</v>
      </c>
      <c r="AA146" s="1393">
        <v>170.07462588845559</v>
      </c>
      <c r="AB146" s="1393">
        <v>64.562954741720759</v>
      </c>
      <c r="AC146" s="1393">
        <v>51.916192847924997</v>
      </c>
      <c r="AD146" s="1393">
        <v>310.41735154840319</v>
      </c>
      <c r="AE146" s="1393">
        <v>117.2613887362016</v>
      </c>
      <c r="AF146" s="1393">
        <v>188.45418062249999</v>
      </c>
      <c r="AG146" s="1393">
        <v>66.69764899230303</v>
      </c>
      <c r="AH146" s="1393">
        <v>47.047512620100001</v>
      </c>
      <c r="AI146" s="1393">
        <v>86.592527656304995</v>
      </c>
      <c r="AJ146" s="1393">
        <v>71.21178289705</v>
      </c>
      <c r="AK146" s="1393">
        <v>566.83874842234411</v>
      </c>
      <c r="AL146" s="1393">
        <v>226.74206634302601</v>
      </c>
      <c r="AM146" s="1393">
        <v>205.46597857681169</v>
      </c>
      <c r="AN146" s="1393">
        <v>29.364674201740002</v>
      </c>
    </row>
    <row r="147" spans="6:40" x14ac:dyDescent="0.35">
      <c r="F147" s="1385">
        <v>40940</v>
      </c>
      <c r="G147" s="1393">
        <v>323.16669712017386</v>
      </c>
      <c r="H147" s="1393">
        <v>145.8651321980403</v>
      </c>
      <c r="I147" s="1393">
        <v>27.6730898717</v>
      </c>
      <c r="J147" s="1393">
        <v>30.391397311164962</v>
      </c>
      <c r="K147" s="1393">
        <v>21.134733068759999</v>
      </c>
      <c r="L147" s="1393">
        <v>228.5521360672814</v>
      </c>
      <c r="M147" s="1393">
        <v>37.520905034690003</v>
      </c>
      <c r="N147" s="1393">
        <v>136.20594350100001</v>
      </c>
      <c r="O147" s="1393">
        <v>437.75704187600843</v>
      </c>
      <c r="P147" s="1393">
        <v>221.2547559596</v>
      </c>
      <c r="Q147" s="1393">
        <v>312.98398264922042</v>
      </c>
      <c r="R147" s="1393">
        <v>255.63843227752849</v>
      </c>
      <c r="S147" s="1393">
        <v>49.5906802701803</v>
      </c>
      <c r="T147" s="1393">
        <v>407.29818879484287</v>
      </c>
      <c r="U147" s="1393">
        <v>218.9402702361684</v>
      </c>
      <c r="V147" s="1393">
        <v>214.17106484785</v>
      </c>
      <c r="W147" s="1393">
        <v>310.42646785227447</v>
      </c>
      <c r="X147" s="1393">
        <v>545.50909878660127</v>
      </c>
      <c r="Y147" s="1393">
        <v>418.28688937271772</v>
      </c>
      <c r="Z147" s="1393">
        <v>262.53938925716938</v>
      </c>
      <c r="AA147" s="1393">
        <v>181.4070551154667</v>
      </c>
      <c r="AB147" s="1393">
        <v>68.683995425640759</v>
      </c>
      <c r="AC147" s="1393">
        <v>55.170746689191617</v>
      </c>
      <c r="AD147" s="1393">
        <v>329.76190024714919</v>
      </c>
      <c r="AE147" s="1393">
        <v>124.66675821480322</v>
      </c>
      <c r="AF147" s="1393">
        <v>200.0806116344838</v>
      </c>
      <c r="AG147" s="1393">
        <v>70.743645152223039</v>
      </c>
      <c r="AH147" s="1393">
        <v>49.795992738799995</v>
      </c>
      <c r="AI147" s="1393">
        <v>91.753671688799997</v>
      </c>
      <c r="AJ147" s="1393">
        <v>74.494835625668756</v>
      </c>
      <c r="AK147" s="1393">
        <v>549.29786957134661</v>
      </c>
      <c r="AL147" s="1393">
        <v>218.787276258948</v>
      </c>
      <c r="AM147" s="1393">
        <v>181.14719499046171</v>
      </c>
      <c r="AN147" s="1393">
        <v>28.30421305258</v>
      </c>
    </row>
    <row r="148" spans="6:40" x14ac:dyDescent="0.35">
      <c r="F148" s="1385">
        <v>40969</v>
      </c>
      <c r="G148" s="1393">
        <v>358.3682314454349</v>
      </c>
      <c r="H148" s="1393">
        <v>162.36038306204031</v>
      </c>
      <c r="I148" s="1393">
        <v>31.002183390100001</v>
      </c>
      <c r="J148" s="1393">
        <v>33.934368660052556</v>
      </c>
      <c r="K148" s="1393">
        <v>23.686604863440003</v>
      </c>
      <c r="L148" s="1393">
        <v>256.6322299548678</v>
      </c>
      <c r="M148" s="1393">
        <v>42.034698121570003</v>
      </c>
      <c r="N148" s="1393">
        <v>153.41688995643241</v>
      </c>
      <c r="O148" s="1393">
        <v>496.0787355944168</v>
      </c>
      <c r="P148" s="1393">
        <v>248.08320311549997</v>
      </c>
      <c r="Q148" s="1393">
        <v>350.92309964489351</v>
      </c>
      <c r="R148" s="1393">
        <v>283.37602452125947</v>
      </c>
      <c r="S148" s="1393">
        <v>55.293619581672118</v>
      </c>
      <c r="T148" s="1393">
        <v>455.02354306899178</v>
      </c>
      <c r="U148" s="1393">
        <v>245.96145524268422</v>
      </c>
      <c r="V148" s="1393">
        <v>243.68232988478499</v>
      </c>
      <c r="W148" s="1393">
        <v>358.61981241000001</v>
      </c>
      <c r="X148" s="1393">
        <v>617.72063295677344</v>
      </c>
      <c r="Y148" s="1393">
        <v>474.29560072554762</v>
      </c>
      <c r="Z148" s="1393">
        <v>298.80006242924588</v>
      </c>
      <c r="AA148" s="1393">
        <v>204.07191356948888</v>
      </c>
      <c r="AB148" s="1393">
        <v>76.830238638040754</v>
      </c>
      <c r="AC148" s="1393">
        <v>61.930178669391623</v>
      </c>
      <c r="AD148" s="1393">
        <v>370.07580543579843</v>
      </c>
      <c r="AE148" s="1393">
        <v>140.18957893292352</v>
      </c>
      <c r="AF148" s="1393">
        <v>225.9400043699946</v>
      </c>
      <c r="AG148" s="1393">
        <v>79.816469700239992</v>
      </c>
      <c r="AH148" s="1393">
        <v>56.4246800839</v>
      </c>
      <c r="AI148" s="1393">
        <v>103.82652322680001</v>
      </c>
      <c r="AJ148" s="1393">
        <v>84.174764289431266</v>
      </c>
      <c r="AK148" s="1393">
        <v>618.65250638030432</v>
      </c>
      <c r="AL148" s="1393">
        <v>246.45761720842199</v>
      </c>
      <c r="AM148" s="1393">
        <v>203.94416704365003</v>
      </c>
      <c r="AN148" s="1393">
        <v>32.015827074640001</v>
      </c>
    </row>
    <row r="149" spans="6:40" x14ac:dyDescent="0.35">
      <c r="F149" s="1385">
        <v>41000</v>
      </c>
      <c r="G149" s="1393">
        <v>370.31367014269563</v>
      </c>
      <c r="H149" s="1393">
        <v>162.5960589587597</v>
      </c>
      <c r="I149" s="1393">
        <v>31.470337166124999</v>
      </c>
      <c r="J149" s="1393">
        <v>34.519437312817523</v>
      </c>
      <c r="K149" s="1393">
        <v>24.144633134280003</v>
      </c>
      <c r="L149" s="1393">
        <v>260.32936566418982</v>
      </c>
      <c r="M149" s="1393">
        <v>42.239870534609999</v>
      </c>
      <c r="N149" s="1393">
        <v>154.52015809879049</v>
      </c>
      <c r="O149" s="1393">
        <v>492.82111681038322</v>
      </c>
      <c r="P149" s="1393">
        <v>247.35653878299996</v>
      </c>
      <c r="Q149" s="1393">
        <v>349.74323056999998</v>
      </c>
      <c r="R149" s="1393">
        <v>284.66187089750946</v>
      </c>
      <c r="S149" s="1393">
        <v>55.355601752544239</v>
      </c>
      <c r="T149" s="1393">
        <v>457.10351019347769</v>
      </c>
      <c r="U149" s="1393">
        <v>241.85016627119998</v>
      </c>
      <c r="V149" s="1393">
        <v>234.05201554999999</v>
      </c>
      <c r="W149" s="1393">
        <v>329.08206699784955</v>
      </c>
      <c r="X149" s="1393">
        <v>617.36273371518723</v>
      </c>
      <c r="Y149" s="1393">
        <v>469.41003353225852</v>
      </c>
      <c r="Z149" s="1393">
        <v>291.13442979703063</v>
      </c>
      <c r="AA149" s="1393">
        <v>203.77831542451111</v>
      </c>
      <c r="AB149" s="1393">
        <v>76.830238638040754</v>
      </c>
      <c r="AC149" s="1393">
        <v>61.61721696870837</v>
      </c>
      <c r="AD149" s="1393">
        <v>367.3681534707984</v>
      </c>
      <c r="AE149" s="1393">
        <v>139.22119399324225</v>
      </c>
      <c r="AF149" s="1393">
        <v>223.83137926797301</v>
      </c>
      <c r="AG149" s="1393">
        <v>79.387364221143017</v>
      </c>
      <c r="AH149" s="1393">
        <v>56.133664541919998</v>
      </c>
      <c r="AI149" s="1393">
        <v>103.856705355645</v>
      </c>
      <c r="AJ149" s="1393">
        <v>86.273210363393758</v>
      </c>
      <c r="AK149" s="1393">
        <v>665.91651194069084</v>
      </c>
      <c r="AL149" s="1393">
        <v>261.27988836552601</v>
      </c>
      <c r="AM149" s="1393">
        <v>218.5763489396883</v>
      </c>
      <c r="AN149" s="1393">
        <v>33.429775273520008</v>
      </c>
    </row>
    <row r="150" spans="6:40" x14ac:dyDescent="0.35">
      <c r="F150" s="1385">
        <v>41030</v>
      </c>
      <c r="G150" s="1393">
        <v>377.27139984374998</v>
      </c>
      <c r="H150" s="1393">
        <v>164.83467069164033</v>
      </c>
      <c r="I150" s="1393">
        <v>31.0802090194375</v>
      </c>
      <c r="J150" s="1393">
        <v>34.3569131864</v>
      </c>
      <c r="K150" s="1393">
        <v>23.621172253320005</v>
      </c>
      <c r="L150" s="1393">
        <v>256.14332707679324</v>
      </c>
      <c r="M150" s="1393">
        <v>41.367887779189999</v>
      </c>
      <c r="N150" s="1393">
        <v>150.57987555606087</v>
      </c>
      <c r="O150" s="1393">
        <v>476.37713303320839</v>
      </c>
      <c r="P150" s="1393">
        <v>243.577884254</v>
      </c>
      <c r="Q150" s="1393">
        <v>344.63019027037871</v>
      </c>
      <c r="R150" s="1393">
        <v>286.86615447876903</v>
      </c>
      <c r="S150" s="1393">
        <v>55.417618017019699</v>
      </c>
      <c r="T150" s="1393">
        <v>463.28475062793058</v>
      </c>
      <c r="U150" s="1393">
        <v>242.71417435165259</v>
      </c>
      <c r="V150" s="1393">
        <v>233.16581716306501</v>
      </c>
      <c r="W150" s="1393">
        <v>318.38635390772544</v>
      </c>
      <c r="X150" s="1393">
        <v>620.67382740379765</v>
      </c>
      <c r="Y150" s="1393">
        <v>461.90502927571765</v>
      </c>
      <c r="Z150" s="1393">
        <v>289.44859846000003</v>
      </c>
      <c r="AA150" s="1393">
        <v>206.24445881247777</v>
      </c>
      <c r="AB150" s="1393">
        <v>77.46919162035924</v>
      </c>
      <c r="AC150" s="1393">
        <v>61.773697819049993</v>
      </c>
      <c r="AD150" s="1393">
        <v>364.60028332609681</v>
      </c>
      <c r="AE150" s="1393">
        <v>137.91101641620159</v>
      </c>
      <c r="AF150" s="1393">
        <v>218.354932993473</v>
      </c>
      <c r="AG150" s="1393">
        <v>77.701517162099989</v>
      </c>
      <c r="AH150" s="1393">
        <v>54.678586832019995</v>
      </c>
      <c r="AI150" s="1393">
        <v>101.17049588843999</v>
      </c>
      <c r="AJ150" s="1393">
        <v>84.98706599548126</v>
      </c>
      <c r="AK150" s="1393">
        <v>671.51391134909113</v>
      </c>
      <c r="AL150" s="1393">
        <v>262.53901087993501</v>
      </c>
      <c r="AM150" s="1393">
        <v>219.3373424997117</v>
      </c>
      <c r="AN150" s="1393">
        <v>33.606518798380002</v>
      </c>
    </row>
    <row r="151" spans="6:40" x14ac:dyDescent="0.35">
      <c r="F151" s="1385">
        <v>41061</v>
      </c>
      <c r="G151" s="1393">
        <v>354.55567758717388</v>
      </c>
      <c r="H151" s="1393">
        <v>153.93605225515969</v>
      </c>
      <c r="I151" s="1393">
        <v>28.921499941100002</v>
      </c>
      <c r="J151" s="1393">
        <v>31.91909679598248</v>
      </c>
      <c r="K151" s="1393">
        <v>21.919924390200002</v>
      </c>
      <c r="L151" s="1393">
        <v>237.1685837101152</v>
      </c>
      <c r="M151" s="1393">
        <v>38.059482618920008</v>
      </c>
      <c r="N151" s="1393">
        <v>138.41247978571622</v>
      </c>
      <c r="O151" s="1393">
        <v>434.75003083678314</v>
      </c>
      <c r="P151" s="1393">
        <v>223.69634811679998</v>
      </c>
      <c r="Q151" s="1393">
        <v>316.52358987390096</v>
      </c>
      <c r="R151" s="1393">
        <v>263.56781826440351</v>
      </c>
      <c r="S151" s="1393">
        <v>51.047431753691818</v>
      </c>
      <c r="T151" s="1393">
        <v>427.68411320395711</v>
      </c>
      <c r="U151" s="1393">
        <v>224.95817745611578</v>
      </c>
      <c r="V151" s="1393">
        <v>216.50468131080498</v>
      </c>
      <c r="W151" s="1393">
        <v>298.7669026087965</v>
      </c>
      <c r="X151" s="1393">
        <v>568.92353166094267</v>
      </c>
      <c r="Y151" s="1393">
        <v>432.76744077220746</v>
      </c>
      <c r="Z151" s="1393">
        <v>268.29652188053882</v>
      </c>
      <c r="AA151" s="1393">
        <v>189.48059895312213</v>
      </c>
      <c r="AB151" s="1393">
        <v>71.335549672199249</v>
      </c>
      <c r="AC151" s="1393">
        <v>56.891885833349995</v>
      </c>
      <c r="AD151" s="1393">
        <v>335.62840730059679</v>
      </c>
      <c r="AE151" s="1393">
        <v>126.74601052515776</v>
      </c>
      <c r="AF151" s="1393">
        <v>200.13924182401078</v>
      </c>
      <c r="AG151" s="1393">
        <v>71.234038277696953</v>
      </c>
      <c r="AH151" s="1393">
        <v>50.054673220560005</v>
      </c>
      <c r="AI151" s="1393">
        <v>92.719499811839995</v>
      </c>
      <c r="AJ151" s="1393">
        <v>78.759419582431264</v>
      </c>
      <c r="AK151" s="1393">
        <v>635.5645946786907</v>
      </c>
      <c r="AL151" s="1393">
        <v>248.03137441697399</v>
      </c>
      <c r="AM151" s="1393">
        <v>208.15825228604999</v>
      </c>
      <c r="AN151" s="1393">
        <v>31.813834474800004</v>
      </c>
    </row>
    <row r="152" spans="6:40" x14ac:dyDescent="0.35">
      <c r="F152" s="1385">
        <v>41091</v>
      </c>
      <c r="G152" s="1393">
        <v>340.76746428280438</v>
      </c>
      <c r="H152" s="1393">
        <v>150.99041283212091</v>
      </c>
      <c r="I152" s="1393">
        <v>28.765448682424999</v>
      </c>
      <c r="J152" s="1393">
        <v>31.626562469600003</v>
      </c>
      <c r="K152" s="1393">
        <v>21.952640695259998</v>
      </c>
      <c r="L152" s="1393">
        <v>237.71870066169498</v>
      </c>
      <c r="M152" s="1393">
        <v>38.623706754779995</v>
      </c>
      <c r="N152" s="1393">
        <v>141.0602684793447</v>
      </c>
      <c r="O152" s="1393">
        <v>451.50748571882519</v>
      </c>
      <c r="P152" s="1393">
        <v>228.08540068510001</v>
      </c>
      <c r="Q152" s="1393">
        <v>322.63504423114347</v>
      </c>
      <c r="R152" s="1393">
        <v>264.363842894394</v>
      </c>
      <c r="S152" s="1393">
        <v>51.233378266308172</v>
      </c>
      <c r="T152" s="1393">
        <v>420.16552817071232</v>
      </c>
      <c r="U152" s="1393">
        <v>223.05155920765259</v>
      </c>
      <c r="V152" s="1393">
        <v>213.90518849349499</v>
      </c>
      <c r="W152" s="1393">
        <v>301.9694266596195</v>
      </c>
      <c r="X152" s="1393">
        <v>540.43836887378848</v>
      </c>
      <c r="Y152" s="1393">
        <v>423.67272307827892</v>
      </c>
      <c r="Z152" s="1393">
        <v>261.36257395543061</v>
      </c>
      <c r="AA152" s="1393">
        <v>183.78514606988898</v>
      </c>
      <c r="AB152" s="1393">
        <v>71.239711516759229</v>
      </c>
      <c r="AC152" s="1393">
        <v>57.173528832524994</v>
      </c>
      <c r="AD152" s="1393">
        <v>340.3518520005</v>
      </c>
      <c r="AE152" s="1393">
        <v>128.71127689071872</v>
      </c>
      <c r="AF152" s="1393">
        <v>205.82070047551622</v>
      </c>
      <c r="AG152" s="1393">
        <v>72.981172983116977</v>
      </c>
      <c r="AH152" s="1393">
        <v>51.477415870239994</v>
      </c>
      <c r="AI152" s="1393">
        <v>95.07370586175</v>
      </c>
      <c r="AJ152" s="1393">
        <v>78.285576920568758</v>
      </c>
      <c r="AK152" s="1393">
        <v>597.93884044485242</v>
      </c>
      <c r="AL152" s="1393">
        <v>235.92737578750001</v>
      </c>
      <c r="AM152" s="1393">
        <v>198.3838571531883</v>
      </c>
      <c r="AN152" s="1393">
        <v>30.147395526120004</v>
      </c>
    </row>
    <row r="153" spans="6:40" x14ac:dyDescent="0.35">
      <c r="F153" s="1385">
        <v>41122</v>
      </c>
      <c r="G153" s="1393">
        <v>375.39699480247833</v>
      </c>
      <c r="H153" s="1393">
        <v>163.33246881451939</v>
      </c>
      <c r="I153" s="1393">
        <v>30.560038157187499</v>
      </c>
      <c r="J153" s="1393">
        <v>33.869340807147445</v>
      </c>
      <c r="K153" s="1393">
        <v>23.130427677420002</v>
      </c>
      <c r="L153" s="1393">
        <v>252.23226599418982</v>
      </c>
      <c r="M153" s="1393">
        <v>40.649784333550002</v>
      </c>
      <c r="N153" s="1393">
        <v>148.18420497798661</v>
      </c>
      <c r="O153" s="1393">
        <v>468.45268498561677</v>
      </c>
      <c r="P153" s="1393">
        <v>239.56669713860001</v>
      </c>
      <c r="Q153" s="1393">
        <v>339.09354919914347</v>
      </c>
      <c r="R153" s="1393">
        <v>282.57999989126904</v>
      </c>
      <c r="S153" s="1393">
        <v>54.549765344000001</v>
      </c>
      <c r="T153" s="1393">
        <v>455.40983159286122</v>
      </c>
      <c r="U153" s="1393">
        <v>239.22848425199999</v>
      </c>
      <c r="V153" s="1393">
        <v>229.67995757607503</v>
      </c>
      <c r="W153" s="1393">
        <v>315.5257468287345</v>
      </c>
      <c r="X153" s="1393">
        <v>599.52622991388523</v>
      </c>
      <c r="Y153" s="1393">
        <v>452.78112098046938</v>
      </c>
      <c r="Z153" s="1393">
        <v>283.11897785867649</v>
      </c>
      <c r="AA153" s="1393">
        <v>201.22411960299999</v>
      </c>
      <c r="AB153" s="1393">
        <v>76.159371549960753</v>
      </c>
      <c r="AC153" s="1393">
        <v>60.741006822074993</v>
      </c>
      <c r="AD153" s="1393">
        <v>358.46301107614914</v>
      </c>
      <c r="AE153" s="1393">
        <v>135.5185505531968</v>
      </c>
      <c r="AF153" s="1393">
        <v>214.43070487950541</v>
      </c>
      <c r="AG153" s="1393">
        <v>76.322200289399987</v>
      </c>
      <c r="AH153" s="1393">
        <v>53.74087008563999</v>
      </c>
      <c r="AI153" s="1393">
        <v>99.389750286585013</v>
      </c>
      <c r="AJ153" s="1393">
        <v>83.599383914312497</v>
      </c>
      <c r="AK153" s="1393">
        <v>666.12594016979847</v>
      </c>
      <c r="AL153" s="1393">
        <v>260.27838881651297</v>
      </c>
      <c r="AM153" s="1393">
        <v>218.63499495931171</v>
      </c>
      <c r="AN153" s="1393">
        <v>33.7075150983</v>
      </c>
    </row>
    <row r="154" spans="6:40" x14ac:dyDescent="0.35">
      <c r="F154" s="1385">
        <v>41153</v>
      </c>
      <c r="G154" s="1393">
        <v>354.96880486085882</v>
      </c>
      <c r="H154" s="1393">
        <v>155.26154875739999</v>
      </c>
      <c r="I154" s="1393">
        <v>29.233602458450001</v>
      </c>
      <c r="J154" s="1393">
        <v>32.309150148800001</v>
      </c>
      <c r="K154" s="1393">
        <v>22.214371135740002</v>
      </c>
      <c r="L154" s="1393">
        <v>240.07139394181019</v>
      </c>
      <c r="M154" s="1393">
        <v>38.726292961300004</v>
      </c>
      <c r="N154" s="1393">
        <v>140.65055368822291</v>
      </c>
      <c r="O154" s="1393">
        <v>445.11769297240005</v>
      </c>
      <c r="P154" s="1393">
        <v>227.27153663269999</v>
      </c>
      <c r="Q154" s="1393">
        <v>321.54590266488606</v>
      </c>
      <c r="R154" s="1393">
        <v>267.14984337626902</v>
      </c>
      <c r="S154" s="1393">
        <v>51.605305385144234</v>
      </c>
      <c r="T154" s="1393">
        <v>431.30954645019176</v>
      </c>
      <c r="U154" s="1393">
        <v>227.1628481791368</v>
      </c>
      <c r="V154" s="1393">
        <v>219.10434251086002</v>
      </c>
      <c r="W154" s="1393">
        <v>304.51906614784951</v>
      </c>
      <c r="X154" s="1393">
        <v>560.60184859012691</v>
      </c>
      <c r="Y154" s="1393">
        <v>430.38320614027884</v>
      </c>
      <c r="Z154" s="1393">
        <v>268.29652188053882</v>
      </c>
      <c r="AA154" s="1393">
        <v>189.15769501354441</v>
      </c>
      <c r="AB154" s="1393">
        <v>71.94249271060076</v>
      </c>
      <c r="AC154" s="1393">
        <v>57.361290831974998</v>
      </c>
      <c r="AD154" s="1393">
        <v>338.66704264179839</v>
      </c>
      <c r="AE154" s="1393">
        <v>128.08468458839681</v>
      </c>
      <c r="AF154" s="1393">
        <v>203.0677875764946</v>
      </c>
      <c r="AG154" s="1393">
        <v>72.214916483103025</v>
      </c>
      <c r="AH154" s="1393">
        <v>50.895384786279998</v>
      </c>
      <c r="AI154" s="1393">
        <v>94.107877738710002</v>
      </c>
      <c r="AJ154" s="1393">
        <v>79.030186817781257</v>
      </c>
      <c r="AK154" s="1393">
        <v>628.29075770685245</v>
      </c>
      <c r="AL154" s="1393">
        <v>245.97116901092198</v>
      </c>
      <c r="AM154" s="1393">
        <v>206.4317064448617</v>
      </c>
      <c r="AN154" s="1393">
        <v>31.965328924680001</v>
      </c>
    </row>
    <row r="155" spans="6:40" x14ac:dyDescent="0.35">
      <c r="F155" s="1385">
        <v>41183</v>
      </c>
      <c r="G155" s="1393">
        <v>335.3982584470761</v>
      </c>
      <c r="H155" s="1393">
        <v>145.54110361388061</v>
      </c>
      <c r="I155" s="1393">
        <v>27.334978811237498</v>
      </c>
      <c r="J155" s="1393">
        <v>30.261387111200001</v>
      </c>
      <c r="K155" s="1393">
        <v>20.774853713100001</v>
      </c>
      <c r="L155" s="1393">
        <v>222.13550846279321</v>
      </c>
      <c r="M155" s="1393">
        <v>35.699999868959999</v>
      </c>
      <c r="N155" s="1393">
        <v>129.27114129571621</v>
      </c>
      <c r="O155" s="1393">
        <v>405.18198162957481</v>
      </c>
      <c r="P155" s="1393">
        <v>208.58173000080001</v>
      </c>
      <c r="Q155" s="1393">
        <v>294.55889206885649</v>
      </c>
      <c r="R155" s="1393">
        <v>247.21922454439402</v>
      </c>
      <c r="S155" s="1393">
        <v>47.576089248819692</v>
      </c>
      <c r="T155" s="1393">
        <v>398.68033520780824</v>
      </c>
      <c r="U155" s="1393">
        <v>210.27085936405263</v>
      </c>
      <c r="V155" s="1393">
        <v>204.74752452392502</v>
      </c>
      <c r="W155" s="1393">
        <v>284.52650286600903</v>
      </c>
      <c r="X155" s="1393">
        <v>539.03663189117219</v>
      </c>
      <c r="Y155" s="1393">
        <v>407.69137214197281</v>
      </c>
      <c r="Z155" s="1393">
        <v>254.46025862715408</v>
      </c>
      <c r="AA155" s="1393">
        <v>178.35371543754439</v>
      </c>
      <c r="AB155" s="1393">
        <v>66.92699452195923</v>
      </c>
      <c r="AC155" s="1393">
        <v>53.261807993183375</v>
      </c>
      <c r="AD155" s="1393">
        <v>312.61336559809678</v>
      </c>
      <c r="AE155" s="1393">
        <v>117.97347049711871</v>
      </c>
      <c r="AF155" s="1393">
        <v>185.17411144797299</v>
      </c>
      <c r="AG155" s="1393">
        <v>66.08458861961698</v>
      </c>
      <c r="AH155" s="1393">
        <v>46.433146475919997</v>
      </c>
      <c r="AI155" s="1393">
        <v>86.139795723629987</v>
      </c>
      <c r="AJ155" s="1393">
        <v>73.039461735662499</v>
      </c>
      <c r="AK155" s="1393">
        <v>591.92207871294863</v>
      </c>
      <c r="AL155" s="1393">
        <v>230.46203299894799</v>
      </c>
      <c r="AM155" s="1393">
        <v>193.7308046980383</v>
      </c>
      <c r="AN155" s="1393">
        <v>29.894904776320004</v>
      </c>
    </row>
    <row r="156" spans="6:40" x14ac:dyDescent="0.35">
      <c r="F156" s="1385">
        <v>41214</v>
      </c>
      <c r="G156" s="1393">
        <v>274.68545097410879</v>
      </c>
      <c r="H156" s="1393">
        <v>122.77178098844031</v>
      </c>
      <c r="I156" s="1393">
        <v>23.615757146150003</v>
      </c>
      <c r="J156" s="1393">
        <v>25.905817883147442</v>
      </c>
      <c r="K156" s="1393">
        <v>18.09211669818</v>
      </c>
      <c r="L156" s="1393">
        <v>193.9025413334372</v>
      </c>
      <c r="M156" s="1393">
        <v>31.570905056529998</v>
      </c>
      <c r="N156" s="1393">
        <v>115.0548059162229</v>
      </c>
      <c r="O156" s="1393">
        <v>371.54219084080006</v>
      </c>
      <c r="P156" s="1393">
        <v>184.3402078686</v>
      </c>
      <c r="Q156" s="1393">
        <v>259.67529652049262</v>
      </c>
      <c r="R156" s="1393">
        <v>211.03190714686548</v>
      </c>
      <c r="S156" s="1393">
        <v>40.788359666255751</v>
      </c>
      <c r="T156" s="1393">
        <v>330.98561159673056</v>
      </c>
      <c r="U156" s="1393">
        <v>177.76790111051579</v>
      </c>
      <c r="V156" s="1393">
        <v>173.31602266301002</v>
      </c>
      <c r="W156" s="1393">
        <v>253.34082572683201</v>
      </c>
      <c r="X156" s="1393">
        <v>428.97441412199998</v>
      </c>
      <c r="Y156" s="1393">
        <v>346.0314274784796</v>
      </c>
      <c r="Z156" s="1393">
        <v>211.71097487360001</v>
      </c>
      <c r="AA156" s="1393">
        <v>144.620720106889</v>
      </c>
      <c r="AB156" s="1393">
        <v>56.320873373880758</v>
      </c>
      <c r="AC156" s="1393">
        <v>45.344522867174994</v>
      </c>
      <c r="AD156" s="1393">
        <v>270.91552533709682</v>
      </c>
      <c r="AE156" s="1393">
        <v>102.79244241635777</v>
      </c>
      <c r="AF156" s="1393">
        <v>166.05048991497839</v>
      </c>
      <c r="AG156" s="1393">
        <v>58.820186423396962</v>
      </c>
      <c r="AH156" s="1393">
        <v>41.80923286446</v>
      </c>
      <c r="AI156" s="1393">
        <v>77.145521327819992</v>
      </c>
      <c r="AJ156" s="1393">
        <v>62.953382218875007</v>
      </c>
      <c r="AK156" s="1393">
        <v>482.2783069304121</v>
      </c>
      <c r="AL156" s="1393">
        <v>191.374363695591</v>
      </c>
      <c r="AM156" s="1393">
        <v>163.7054473459383</v>
      </c>
      <c r="AN156" s="1393">
        <v>24.71884440542</v>
      </c>
    </row>
    <row r="157" spans="6:40" x14ac:dyDescent="0.35">
      <c r="F157" s="1385">
        <v>41244</v>
      </c>
      <c r="G157" s="1393">
        <v>287.42527233088049</v>
      </c>
      <c r="H157" s="1393">
        <v>129.1048232717194</v>
      </c>
      <c r="I157" s="1393">
        <v>24.838158672437501</v>
      </c>
      <c r="J157" s="1393">
        <v>27.238502068017521</v>
      </c>
      <c r="K157" s="1393">
        <v>19.073605849979998</v>
      </c>
      <c r="L157" s="1393">
        <v>204.07751872075261</v>
      </c>
      <c r="M157" s="1393">
        <v>33.443103325520006</v>
      </c>
      <c r="N157" s="1393">
        <v>121.3906676236419</v>
      </c>
      <c r="O157" s="1393">
        <v>390.52326089837482</v>
      </c>
      <c r="P157" s="1393">
        <v>195.32737257599999</v>
      </c>
      <c r="Q157" s="1393">
        <v>275.83117072839349</v>
      </c>
      <c r="R157" s="1393">
        <v>224.47208780998099</v>
      </c>
      <c r="S157" s="1393">
        <v>43.422840583544236</v>
      </c>
      <c r="T157" s="1393">
        <v>355.02661174785305</v>
      </c>
      <c r="U157" s="1393">
        <v>189.98264534822098</v>
      </c>
      <c r="V157" s="1393">
        <v>184.00984241521499</v>
      </c>
      <c r="W157" s="1393">
        <v>265.77780994721252</v>
      </c>
      <c r="X157" s="1393">
        <v>458.2943947640876</v>
      </c>
      <c r="Y157" s="1393">
        <v>364.95599628577895</v>
      </c>
      <c r="Z157" s="1393">
        <v>224.33858347941532</v>
      </c>
      <c r="AA157" s="1393">
        <v>154.89625003187791</v>
      </c>
      <c r="AB157" s="1393">
        <v>59.994685305440001</v>
      </c>
      <c r="AC157" s="1393">
        <v>48.286115007758369</v>
      </c>
      <c r="AD157" s="1393">
        <v>288.51526310959679</v>
      </c>
      <c r="AE157" s="1393">
        <v>109.28633732916417</v>
      </c>
      <c r="AF157" s="1393">
        <v>176.15408228997299</v>
      </c>
      <c r="AG157" s="1393">
        <v>62.375789457843027</v>
      </c>
      <c r="AH157" s="1393">
        <v>44.169692260519994</v>
      </c>
      <c r="AI157" s="1393">
        <v>81.431383623809992</v>
      </c>
      <c r="AJ157" s="1393">
        <v>66.03335952098125</v>
      </c>
      <c r="AK157" s="1393">
        <v>491.85686615301159</v>
      </c>
      <c r="AL157" s="1393">
        <v>195.52357224098699</v>
      </c>
      <c r="AM157" s="1393">
        <v>163.85188680811169</v>
      </c>
      <c r="AN157" s="1393">
        <v>24.9965842302</v>
      </c>
    </row>
    <row r="158" spans="6:40" x14ac:dyDescent="0.35">
      <c r="F158" s="1385">
        <v>41275</v>
      </c>
      <c r="G158" s="1393">
        <v>305.75667837730447</v>
      </c>
      <c r="H158" s="1393">
        <v>137.38183086932091</v>
      </c>
      <c r="I158" s="1393">
        <v>26.294637086737499</v>
      </c>
      <c r="J158" s="1393">
        <v>28.831206652817521</v>
      </c>
      <c r="K158" s="1393">
        <v>20.120527611900002</v>
      </c>
      <c r="L158" s="1393">
        <v>218.46897979022378</v>
      </c>
      <c r="M158" s="1393">
        <v>35.930818833629999</v>
      </c>
      <c r="N158" s="1393">
        <v>131.06787137592571</v>
      </c>
      <c r="O158" s="1393">
        <v>423.78728101917483</v>
      </c>
      <c r="P158" s="1393">
        <v>214.42411123409997</v>
      </c>
      <c r="Q158" s="1393">
        <v>303.69562537052963</v>
      </c>
      <c r="R158" s="1393">
        <v>248.22955690375949</v>
      </c>
      <c r="S158" s="1393">
        <v>48.195945051144236</v>
      </c>
      <c r="T158" s="1393">
        <v>396.54077106550409</v>
      </c>
      <c r="U158" s="1393">
        <v>212.59465276382099</v>
      </c>
      <c r="V158" s="1393">
        <v>207.93787239343999</v>
      </c>
      <c r="W158" s="1393">
        <v>300.69460691550449</v>
      </c>
      <c r="X158" s="1393">
        <v>534.98030029881272</v>
      </c>
      <c r="Y158" s="1393">
        <v>410.9583708207075</v>
      </c>
      <c r="Z158" s="1393">
        <v>256.368758636</v>
      </c>
      <c r="AA158" s="1393">
        <v>177.03265883488896</v>
      </c>
      <c r="AB158" s="1393">
        <v>66.895032497119999</v>
      </c>
      <c r="AC158" s="1393">
        <v>53.762531693316618</v>
      </c>
      <c r="AD158" s="1393">
        <v>320.46555629659679</v>
      </c>
      <c r="AE158" s="1393">
        <v>121.07801812104063</v>
      </c>
      <c r="AF158" s="1393">
        <v>194.0477584184946</v>
      </c>
      <c r="AG158" s="1393">
        <v>68.628692614083022</v>
      </c>
      <c r="AH158" s="1393">
        <v>48.3409150289</v>
      </c>
      <c r="AI158" s="1393">
        <v>88.826005190835005</v>
      </c>
      <c r="AJ158" s="1393">
        <v>71.75331736775</v>
      </c>
      <c r="AK158" s="1393">
        <v>528.34492935481251</v>
      </c>
      <c r="AL158" s="1393">
        <v>210.23143078203901</v>
      </c>
      <c r="AM158" s="1393">
        <v>175.2941817625383</v>
      </c>
      <c r="AN158" s="1393">
        <v>27.294250053380001</v>
      </c>
    </row>
    <row r="159" spans="6:40" x14ac:dyDescent="0.35">
      <c r="F159" s="1385">
        <v>41306</v>
      </c>
      <c r="G159" s="1393">
        <v>316.17733698495653</v>
      </c>
      <c r="H159" s="1393">
        <v>141.56461410715968</v>
      </c>
      <c r="I159" s="1393">
        <v>27.204936095674999</v>
      </c>
      <c r="J159" s="1393">
        <v>29.741323558417523</v>
      </c>
      <c r="K159" s="1393">
        <v>20.807570018160003</v>
      </c>
      <c r="L159" s="1393">
        <v>225.557666667322</v>
      </c>
      <c r="M159" s="1393">
        <v>36.931034347200004</v>
      </c>
      <c r="N159" s="1393">
        <v>134.81901962529719</v>
      </c>
      <c r="O159" s="1393">
        <v>433.43469254963355</v>
      </c>
      <c r="P159" s="1393">
        <v>217.56330115049997</v>
      </c>
      <c r="Q159" s="1393">
        <v>307.84069984672038</v>
      </c>
      <c r="R159" s="1393">
        <v>249.91350131809651</v>
      </c>
      <c r="S159" s="1393">
        <v>48.536881084544234</v>
      </c>
      <c r="T159" s="1393">
        <v>399.334342272453</v>
      </c>
      <c r="U159" s="1393">
        <v>214.26286180366321</v>
      </c>
      <c r="V159" s="1393">
        <v>210.24202187601998</v>
      </c>
      <c r="W159" s="1393">
        <v>305.29623949474353</v>
      </c>
      <c r="X159" s="1393">
        <v>546.43391715587006</v>
      </c>
      <c r="Y159" s="1393">
        <v>419.02269384046599</v>
      </c>
      <c r="Z159" s="1393">
        <v>260.69456793998467</v>
      </c>
      <c r="AA159" s="1393">
        <v>178.94091172750001</v>
      </c>
      <c r="AB159" s="1393">
        <v>67.022832677399251</v>
      </c>
      <c r="AC159" s="1393">
        <v>53.918974991258366</v>
      </c>
      <c r="AD159" s="1393">
        <v>322.87255058740323</v>
      </c>
      <c r="AE159" s="1393">
        <v>122.18880289320322</v>
      </c>
      <c r="AF159" s="1393">
        <v>196.97630417097838</v>
      </c>
      <c r="AG159" s="1393">
        <v>69.670812488636969</v>
      </c>
      <c r="AH159" s="1393">
        <v>49.246296715060005</v>
      </c>
      <c r="AI159" s="1393">
        <v>90.667115050379991</v>
      </c>
      <c r="AJ159" s="1393">
        <v>73.885609346131261</v>
      </c>
      <c r="AK159" s="1393">
        <v>549.17797949816168</v>
      </c>
      <c r="AL159" s="1393">
        <v>217.92879248</v>
      </c>
      <c r="AM159" s="1393">
        <v>180.82516864318831</v>
      </c>
      <c r="AN159" s="1393">
        <v>28.329462127560003</v>
      </c>
    </row>
    <row r="160" spans="6:40" x14ac:dyDescent="0.35">
      <c r="F160" s="1385">
        <v>41334</v>
      </c>
      <c r="G160" s="1393">
        <v>338.95656156355437</v>
      </c>
      <c r="H160" s="1393">
        <v>152.84612855432093</v>
      </c>
      <c r="I160" s="1393">
        <v>30.716089415862498</v>
      </c>
      <c r="J160" s="1393">
        <v>33.186753127947441</v>
      </c>
      <c r="K160" s="1393">
        <v>23.915618998860001</v>
      </c>
      <c r="L160" s="1393">
        <v>253.85168592818982</v>
      </c>
      <c r="M160" s="1393">
        <v>41.752586053640009</v>
      </c>
      <c r="N160" s="1393">
        <v>152.8179494585676</v>
      </c>
      <c r="O160" s="1393">
        <v>497.08088467517479</v>
      </c>
      <c r="P160" s="1393">
        <v>248.2576025553</v>
      </c>
      <c r="Q160" s="1393">
        <v>350.68115962186397</v>
      </c>
      <c r="R160" s="1393">
        <v>282.76379019998097</v>
      </c>
      <c r="S160" s="1393">
        <v>55.138664154491821</v>
      </c>
      <c r="T160" s="1393">
        <v>454.28060851702651</v>
      </c>
      <c r="U160" s="1393">
        <v>243.93555046234741</v>
      </c>
      <c r="V160" s="1393">
        <v>239.81255763919501</v>
      </c>
      <c r="W160" s="1393">
        <v>350.56683258132745</v>
      </c>
      <c r="X160" s="1393">
        <v>605.1634583912296</v>
      </c>
      <c r="Y160" s="1393">
        <v>473.20682484873811</v>
      </c>
      <c r="Z160" s="1393">
        <v>294.09259447329174</v>
      </c>
      <c r="AA160" s="1393">
        <v>201.45897110903329</v>
      </c>
      <c r="AB160" s="1393">
        <v>76.60664822139924</v>
      </c>
      <c r="AC160" s="1393">
        <v>61.742416669941619</v>
      </c>
      <c r="AD160" s="1393">
        <v>369.02285373964918</v>
      </c>
      <c r="AE160" s="1393">
        <v>139.93327575415935</v>
      </c>
      <c r="AF160" s="1393">
        <v>225.7057413270054</v>
      </c>
      <c r="AG160" s="1393">
        <v>79.847136512043008</v>
      </c>
      <c r="AH160" s="1393">
        <v>56.521685264560006</v>
      </c>
      <c r="AI160" s="1393">
        <v>104.218890901785</v>
      </c>
      <c r="AJ160" s="1393">
        <v>84.276302002687501</v>
      </c>
      <c r="AK160" s="1393">
        <v>614.64150051413094</v>
      </c>
      <c r="AL160" s="1393">
        <v>243.166892441974</v>
      </c>
      <c r="AM160" s="1393">
        <v>199.84719825361171</v>
      </c>
      <c r="AN160" s="1393">
        <v>30.450384425879999</v>
      </c>
    </row>
    <row r="161" spans="6:40" x14ac:dyDescent="0.35">
      <c r="F161" s="1385">
        <v>41365</v>
      </c>
      <c r="G161" s="1393">
        <v>367.20012473406513</v>
      </c>
      <c r="H161" s="1393">
        <v>162.77276433364031</v>
      </c>
      <c r="I161" s="1393">
        <v>32.198576373275003</v>
      </c>
      <c r="J161" s="1393">
        <v>35.006986939147438</v>
      </c>
      <c r="K161" s="1393">
        <v>24.831675540540004</v>
      </c>
      <c r="L161" s="1393">
        <v>267.93756245611519</v>
      </c>
      <c r="M161" s="1393">
        <v>43.829956735670002</v>
      </c>
      <c r="N161" s="1393">
        <v>160.9820788639866</v>
      </c>
      <c r="O161" s="1393">
        <v>519.03767504118321</v>
      </c>
      <c r="P161" s="1393">
        <v>257.67517230450005</v>
      </c>
      <c r="Q161" s="1393">
        <v>364.71923570300743</v>
      </c>
      <c r="R161" s="1393">
        <v>293.50969408939403</v>
      </c>
      <c r="S161" s="1393">
        <v>57.339235782072123</v>
      </c>
      <c r="T161" s="1393">
        <v>471.54595818686937</v>
      </c>
      <c r="U161" s="1393">
        <v>249.38750207639998</v>
      </c>
      <c r="V161" s="1393">
        <v>242.05760477827999</v>
      </c>
      <c r="W161" s="1393">
        <v>343.10459292309753</v>
      </c>
      <c r="X161" s="1393">
        <v>651.45526499595769</v>
      </c>
      <c r="Y161" s="1393">
        <v>497.90006042028568</v>
      </c>
      <c r="Z161" s="1393">
        <v>305.06600433890821</v>
      </c>
      <c r="AA161" s="1393">
        <v>211.08855810512213</v>
      </c>
      <c r="AB161" s="1393">
        <v>78.778963771680012</v>
      </c>
      <c r="AC161" s="1393">
        <v>63.338393665266622</v>
      </c>
      <c r="AD161" s="1393">
        <v>379.64291458285084</v>
      </c>
      <c r="AE161" s="1393">
        <v>144.09169777635776</v>
      </c>
      <c r="AF161" s="1393">
        <v>234.02285249847839</v>
      </c>
      <c r="AG161" s="1393">
        <v>82.728345550196963</v>
      </c>
      <c r="AH161" s="1393">
        <v>58.720469359519996</v>
      </c>
      <c r="AI161" s="1393">
        <v>108.50475319777499</v>
      </c>
      <c r="AJ161" s="1393">
        <v>88.743961385962507</v>
      </c>
      <c r="AK161" s="1393">
        <v>664.35996445043781</v>
      </c>
      <c r="AL161" s="1393">
        <v>262.08116583644801</v>
      </c>
      <c r="AM161" s="1393">
        <v>218.60567194949999</v>
      </c>
      <c r="AN161" s="1393">
        <v>33.303529898620006</v>
      </c>
    </row>
    <row r="162" spans="6:40" x14ac:dyDescent="0.35">
      <c r="F162" s="1385">
        <v>41395</v>
      </c>
      <c r="G162" s="1393">
        <v>371.96569633004344</v>
      </c>
      <c r="H162" s="1393">
        <v>162.36038306204031</v>
      </c>
      <c r="I162" s="1393">
        <v>31.1842431918875</v>
      </c>
      <c r="J162" s="1393">
        <v>34.259394159964963</v>
      </c>
      <c r="K162" s="1393">
        <v>23.784753778620004</v>
      </c>
      <c r="L162" s="1393">
        <v>259.16824157151183</v>
      </c>
      <c r="M162" s="1393">
        <v>42.009051569940006</v>
      </c>
      <c r="N162" s="1393">
        <v>154.39409904101339</v>
      </c>
      <c r="O162" s="1393">
        <v>492.31990132076635</v>
      </c>
      <c r="P162" s="1393">
        <v>247.64720451599999</v>
      </c>
      <c r="Q162" s="1393">
        <v>350.46925637040096</v>
      </c>
      <c r="R162" s="1393">
        <v>287.04994478748097</v>
      </c>
      <c r="S162" s="1393">
        <v>55.696537785944237</v>
      </c>
      <c r="T162" s="1393">
        <v>462.42293406659996</v>
      </c>
      <c r="U162" s="1393">
        <v>242.95241970514738</v>
      </c>
      <c r="V162" s="1393">
        <v>235.52906898913997</v>
      </c>
      <c r="W162" s="1393">
        <v>327.24745646436298</v>
      </c>
      <c r="X162" s="1393">
        <v>637.58551283583085</v>
      </c>
      <c r="Y162" s="1393">
        <v>482.18343804077551</v>
      </c>
      <c r="Z162" s="1393">
        <v>296.9234017662306</v>
      </c>
      <c r="AA162" s="1393">
        <v>207.50690382593339</v>
      </c>
      <c r="AB162" s="1393">
        <v>77.437229595519995</v>
      </c>
      <c r="AC162" s="1393">
        <v>61.930178669391623</v>
      </c>
      <c r="AD162" s="1393">
        <v>367.7593550267016</v>
      </c>
      <c r="AE162" s="1393">
        <v>139.30668345183747</v>
      </c>
      <c r="AF162" s="1393">
        <v>223.24572166050001</v>
      </c>
      <c r="AG162" s="1393">
        <v>79.234076139356958</v>
      </c>
      <c r="AH162" s="1393">
        <v>56.03665936126</v>
      </c>
      <c r="AI162" s="1393">
        <v>103.64543045373</v>
      </c>
      <c r="AJ162" s="1393">
        <v>86.273210363393758</v>
      </c>
      <c r="AK162" s="1393">
        <v>668.10134411826698</v>
      </c>
      <c r="AL162" s="1393">
        <v>261.25128521151299</v>
      </c>
      <c r="AM162" s="1393">
        <v>217.93264741891167</v>
      </c>
      <c r="AN162" s="1393">
        <v>33.7075150983</v>
      </c>
    </row>
    <row r="163" spans="6:40" x14ac:dyDescent="0.35">
      <c r="F163" s="1385">
        <v>41426</v>
      </c>
      <c r="G163" s="1393">
        <v>339.52832391544564</v>
      </c>
      <c r="H163" s="1393">
        <v>148.19219971367909</v>
      </c>
      <c r="I163" s="1393">
        <v>28.817465768650003</v>
      </c>
      <c r="J163" s="1393">
        <v>31.626562469600003</v>
      </c>
      <c r="K163" s="1393">
        <v>22.181654830679999</v>
      </c>
      <c r="L163" s="1393">
        <v>233.8686917106034</v>
      </c>
      <c r="M163" s="1393">
        <v>37.726077447730006</v>
      </c>
      <c r="N163" s="1393">
        <v>136.5842120877162</v>
      </c>
      <c r="O163" s="1393">
        <v>431.68043833597477</v>
      </c>
      <c r="P163" s="1393">
        <v>219.33636212179999</v>
      </c>
      <c r="Q163" s="1393">
        <v>309.53489720186394</v>
      </c>
      <c r="R163" s="1393">
        <v>255.9446351612595</v>
      </c>
      <c r="S163" s="1393">
        <v>49.528698099308173</v>
      </c>
      <c r="T163" s="1393">
        <v>415.91604238187756</v>
      </c>
      <c r="U163" s="1393">
        <v>218.9402702361684</v>
      </c>
      <c r="V163" s="1393">
        <v>213.55074281527001</v>
      </c>
      <c r="W163" s="1393">
        <v>298.79809761987599</v>
      </c>
      <c r="X163" s="1393">
        <v>572.17448481894553</v>
      </c>
      <c r="Y163" s="1393">
        <v>435.23958273224827</v>
      </c>
      <c r="Z163" s="1393">
        <v>268.42387926386124</v>
      </c>
      <c r="AA163" s="1393">
        <v>186.01630290207771</v>
      </c>
      <c r="AB163" s="1393">
        <v>69.259024358280769</v>
      </c>
      <c r="AC163" s="1393">
        <v>55.170746689191617</v>
      </c>
      <c r="AD163" s="1393">
        <v>325.24921917620162</v>
      </c>
      <c r="AE163" s="1393">
        <v>123.0717809728</v>
      </c>
      <c r="AF163" s="1393">
        <v>195.59997657902701</v>
      </c>
      <c r="AG163" s="1393">
        <v>69.609524842260001</v>
      </c>
      <c r="AH163" s="1393">
        <v>49.246296715060005</v>
      </c>
      <c r="AI163" s="1393">
        <v>91.270757627279977</v>
      </c>
      <c r="AJ163" s="1393">
        <v>76.864048934981255</v>
      </c>
      <c r="AK163" s="1393">
        <v>615.12004907629512</v>
      </c>
      <c r="AL163" s="1393">
        <v>239.990580291578</v>
      </c>
      <c r="AM163" s="1393">
        <v>201.42748021951172</v>
      </c>
      <c r="AN163" s="1393">
        <v>30.6776261007</v>
      </c>
    </row>
    <row r="164" spans="6:40" x14ac:dyDescent="0.35">
      <c r="F164" s="1385">
        <v>41456</v>
      </c>
      <c r="G164" s="1393">
        <v>344.48464393118485</v>
      </c>
      <c r="H164" s="1393">
        <v>151.2260887288403</v>
      </c>
      <c r="I164" s="1393">
        <v>29.233602458450001</v>
      </c>
      <c r="J164" s="1393">
        <v>32.04910699594744</v>
      </c>
      <c r="K164" s="1393">
        <v>22.44338527116</v>
      </c>
      <c r="L164" s="1393">
        <v>239.24629948543722</v>
      </c>
      <c r="M164" s="1393">
        <v>38.649353306409999</v>
      </c>
      <c r="N164" s="1393">
        <v>140.52440321706089</v>
      </c>
      <c r="O164" s="1393">
        <v>446.49589461960841</v>
      </c>
      <c r="P164" s="1393">
        <v>225.35314279489998</v>
      </c>
      <c r="Q164" s="1393">
        <v>318.85329125212127</v>
      </c>
      <c r="R164" s="1393">
        <v>261.51663612500948</v>
      </c>
      <c r="S164" s="1393">
        <v>50.830460062036053</v>
      </c>
      <c r="T164" s="1393">
        <v>424.89054199700826</v>
      </c>
      <c r="U164" s="1393">
        <v>223.34944782708419</v>
      </c>
      <c r="V164" s="1393">
        <v>216.20933797607501</v>
      </c>
      <c r="W164" s="1393">
        <v>302.49802243791152</v>
      </c>
      <c r="X164" s="1393">
        <v>568.50591245190026</v>
      </c>
      <c r="Y164" s="1393">
        <v>440.71399481422793</v>
      </c>
      <c r="Z164" s="1393">
        <v>269.72784519992348</v>
      </c>
      <c r="AA164" s="1393">
        <v>187.33749455447779</v>
      </c>
      <c r="AB164" s="1393">
        <v>70.568844428679228</v>
      </c>
      <c r="AC164" s="1393">
        <v>56.328599834999999</v>
      </c>
      <c r="AD164" s="1393">
        <v>333.67304935755237</v>
      </c>
      <c r="AE164" s="1393">
        <v>126.29031454151553</v>
      </c>
      <c r="AF164" s="1393">
        <v>201.89634350398921</v>
      </c>
      <c r="AG164" s="1393">
        <v>71.693810568596973</v>
      </c>
      <c r="AH164" s="1393">
        <v>50.7660445454</v>
      </c>
      <c r="AI164" s="1393">
        <v>94.017331352175006</v>
      </c>
      <c r="AJ164" s="1393">
        <v>78.657881869175</v>
      </c>
      <c r="AK164" s="1393">
        <v>620.56821822482425</v>
      </c>
      <c r="AL164" s="1393">
        <v>242.966475784604</v>
      </c>
      <c r="AM164" s="1393">
        <v>203.91484403383831</v>
      </c>
      <c r="AN164" s="1393">
        <v>31.157358525320003</v>
      </c>
    </row>
    <row r="165" spans="6:40" x14ac:dyDescent="0.35">
      <c r="F165" s="1385">
        <v>41487</v>
      </c>
      <c r="G165" s="1393">
        <v>367.35900126596727</v>
      </c>
      <c r="H165" s="1393">
        <v>160.38682939148063</v>
      </c>
      <c r="I165" s="1393">
        <v>30.612055243412502</v>
      </c>
      <c r="J165" s="1393">
        <v>33.739330607182481</v>
      </c>
      <c r="K165" s="1393">
        <v>23.424874422959999</v>
      </c>
      <c r="L165" s="1393">
        <v>249.87957271407458</v>
      </c>
      <c r="M165" s="1393">
        <v>40.213792955840006</v>
      </c>
      <c r="N165" s="1393">
        <v>145.94622248886481</v>
      </c>
      <c r="O165" s="1393">
        <v>461.7809937635916</v>
      </c>
      <c r="P165" s="1393">
        <v>233.37551702570002</v>
      </c>
      <c r="Q165" s="1393">
        <v>329.74491264600744</v>
      </c>
      <c r="R165" s="1393">
        <v>272.813739494375</v>
      </c>
      <c r="S165" s="1393">
        <v>52.845085177000001</v>
      </c>
      <c r="T165" s="1393">
        <v>442.60177720853881</v>
      </c>
      <c r="U165" s="1393">
        <v>232.34656895160001</v>
      </c>
      <c r="V165" s="1393">
        <v>225.24879725865497</v>
      </c>
      <c r="W165" s="1393">
        <v>314.09544328923903</v>
      </c>
      <c r="X165" s="1393">
        <v>579.89980934150162</v>
      </c>
      <c r="Y165" s="1393">
        <v>449.4845961762619</v>
      </c>
      <c r="Z165" s="1393">
        <v>277.74350388727657</v>
      </c>
      <c r="AA165" s="1393">
        <v>193.76707784990009</v>
      </c>
      <c r="AB165" s="1393">
        <v>73.380065042200755</v>
      </c>
      <c r="AC165" s="1393">
        <v>58.519143977783372</v>
      </c>
      <c r="AD165" s="1393">
        <v>345.01507852070159</v>
      </c>
      <c r="AE165" s="1393">
        <v>130.76195011636418</v>
      </c>
      <c r="AF165" s="1393">
        <v>208.2220899524946</v>
      </c>
      <c r="AG165" s="1393">
        <v>74.054005646703018</v>
      </c>
      <c r="AH165" s="1393">
        <v>52.3827975564</v>
      </c>
      <c r="AI165" s="1393">
        <v>97.216637009745014</v>
      </c>
      <c r="AJ165" s="1393">
        <v>81.873242788956247</v>
      </c>
      <c r="AK165" s="1393">
        <v>660.31860666700243</v>
      </c>
      <c r="AL165" s="1393">
        <v>257.78894152098701</v>
      </c>
      <c r="AM165" s="1393">
        <v>218.07891129420003</v>
      </c>
      <c r="AN165" s="1393">
        <v>33.505522498459996</v>
      </c>
    </row>
    <row r="166" spans="6:40" x14ac:dyDescent="0.35">
      <c r="F166" s="1385">
        <v>41518</v>
      </c>
      <c r="G166" s="1393">
        <v>365.00820808268486</v>
      </c>
      <c r="H166" s="1393">
        <v>157.82418907444031</v>
      </c>
      <c r="I166" s="1393">
        <v>28.921499941100002</v>
      </c>
      <c r="J166" s="1393">
        <v>32.146626022382478</v>
      </c>
      <c r="K166" s="1393">
        <v>21.69091025478</v>
      </c>
      <c r="L166" s="1393">
        <v>236.6186287005288</v>
      </c>
      <c r="M166" s="1393">
        <v>37.854310205879997</v>
      </c>
      <c r="N166" s="1393">
        <v>137.4668083189257</v>
      </c>
      <c r="O166" s="1393">
        <v>430.08320157322521</v>
      </c>
      <c r="P166" s="1393">
        <v>222.21395287850001</v>
      </c>
      <c r="Q166" s="1393">
        <v>314.52696748997039</v>
      </c>
      <c r="R166" s="1393">
        <v>264.82314721999052</v>
      </c>
      <c r="S166" s="1393">
        <v>51.078422839127875</v>
      </c>
      <c r="T166" s="1393">
        <v>431.16102194505305</v>
      </c>
      <c r="U166" s="1393">
        <v>226.12007415599999</v>
      </c>
      <c r="V166" s="1393">
        <v>219.57699287607502</v>
      </c>
      <c r="W166" s="1393">
        <v>301.596314676708</v>
      </c>
      <c r="X166" s="1393">
        <v>572.53280462368286</v>
      </c>
      <c r="Y166" s="1393">
        <v>432.14906975804428</v>
      </c>
      <c r="Z166" s="1393">
        <v>270.9048672506612</v>
      </c>
      <c r="AA166" s="1393">
        <v>191.27149361758882</v>
      </c>
      <c r="AB166" s="1393">
        <v>71.846654555160768</v>
      </c>
      <c r="AC166" s="1393">
        <v>57.142247683416628</v>
      </c>
      <c r="AD166" s="1393">
        <v>334.36490858764915</v>
      </c>
      <c r="AE166" s="1393">
        <v>126.23332156911871</v>
      </c>
      <c r="AF166" s="1393">
        <v>197.26919740349459</v>
      </c>
      <c r="AG166" s="1393">
        <v>70.406448154076969</v>
      </c>
      <c r="AH166" s="1393">
        <v>49.472642136600001</v>
      </c>
      <c r="AI166" s="1393">
        <v>91.844218075335007</v>
      </c>
      <c r="AJ166" s="1393">
        <v>78.251731016150003</v>
      </c>
      <c r="AK166" s="1393">
        <v>640.05414910702825</v>
      </c>
      <c r="AL166" s="1393">
        <v>248.74664784657801</v>
      </c>
      <c r="AM166" s="1393">
        <v>208.80212939371171</v>
      </c>
      <c r="AN166" s="1393">
        <v>32.445061349300005</v>
      </c>
    </row>
    <row r="167" spans="6:40" x14ac:dyDescent="0.35">
      <c r="F167" s="1385">
        <v>41548</v>
      </c>
      <c r="G167" s="1393">
        <v>349.91735208893488</v>
      </c>
      <c r="H167" s="1393">
        <v>152.84612855432093</v>
      </c>
      <c r="I167" s="1393">
        <v>28.6354059668625</v>
      </c>
      <c r="J167" s="1393">
        <v>31.724081496035037</v>
      </c>
      <c r="K167" s="1393">
        <v>21.789059169959998</v>
      </c>
      <c r="L167" s="1393">
        <v>231.54644352524741</v>
      </c>
      <c r="M167" s="1393">
        <v>37.290086070020003</v>
      </c>
      <c r="N167" s="1393">
        <v>134.3461381852095</v>
      </c>
      <c r="O167" s="1393">
        <v>420.56123486440839</v>
      </c>
      <c r="P167" s="1393">
        <v>216.10997248549998</v>
      </c>
      <c r="Q167" s="1393">
        <v>305.39002845698525</v>
      </c>
      <c r="R167" s="1393">
        <v>255.45481341499999</v>
      </c>
      <c r="S167" s="1393">
        <v>49.342751586691818</v>
      </c>
      <c r="T167" s="1393">
        <v>414.48977029576531</v>
      </c>
      <c r="U167" s="1393">
        <v>217.24207570823157</v>
      </c>
      <c r="V167" s="1393">
        <v>209.41492583258</v>
      </c>
      <c r="W167" s="1393">
        <v>287.41830495607945</v>
      </c>
      <c r="X167" s="1393">
        <v>547.35831496198796</v>
      </c>
      <c r="Y167" s="1393">
        <v>418.63986078177891</v>
      </c>
      <c r="Z167" s="1393">
        <v>259.26324462060001</v>
      </c>
      <c r="AA167" s="1393">
        <v>182.8162992014112</v>
      </c>
      <c r="AB167" s="1393">
        <v>69.003471916800009</v>
      </c>
      <c r="AC167" s="1393">
        <v>54.889103690016626</v>
      </c>
      <c r="AD167" s="1393">
        <v>322.72200513814914</v>
      </c>
      <c r="AE167" s="1393">
        <v>121.93249971443905</v>
      </c>
      <c r="AF167" s="1393">
        <v>191.73424979702702</v>
      </c>
      <c r="AG167" s="1393">
        <v>68.352829239543027</v>
      </c>
      <c r="AH167" s="1393">
        <v>48.017564426699998</v>
      </c>
      <c r="AI167" s="1393">
        <v>88.976915835059998</v>
      </c>
      <c r="AJ167" s="1393">
        <v>75.340983236137518</v>
      </c>
      <c r="AK167" s="1393">
        <v>613.05460110661613</v>
      </c>
      <c r="AL167" s="1393">
        <v>239.56133840210401</v>
      </c>
      <c r="AM167" s="1393">
        <v>203.5636702636383</v>
      </c>
      <c r="AN167" s="1393">
        <v>31.308852975200001</v>
      </c>
    </row>
    <row r="168" spans="6:40" x14ac:dyDescent="0.35">
      <c r="F168" s="1385">
        <v>41579</v>
      </c>
      <c r="G168" s="1393">
        <v>303.05626024235875</v>
      </c>
      <c r="H168" s="1393">
        <v>133.99442800908059</v>
      </c>
      <c r="I168" s="1393">
        <v>25.0982441035625</v>
      </c>
      <c r="J168" s="1393">
        <v>27.823570720782481</v>
      </c>
      <c r="K168" s="1393">
        <v>19.106322155040001</v>
      </c>
      <c r="L168" s="1393">
        <v>203.2219791696204</v>
      </c>
      <c r="M168" s="1393">
        <v>32.904525741290001</v>
      </c>
      <c r="N168" s="1393">
        <v>118.42759416549332</v>
      </c>
      <c r="O168" s="1393">
        <v>373.60935236237481</v>
      </c>
      <c r="P168" s="1393">
        <v>190.53138798149999</v>
      </c>
      <c r="Q168" s="1393">
        <v>269.2053880909009</v>
      </c>
      <c r="R168" s="1393">
        <v>223.98226606372148</v>
      </c>
      <c r="S168" s="1393">
        <v>43.267885156363938</v>
      </c>
      <c r="T168" s="1393">
        <v>361.77230770708769</v>
      </c>
      <c r="U168" s="1393">
        <v>189.68459287366321</v>
      </c>
      <c r="V168" s="1393">
        <v>182.29654798484</v>
      </c>
      <c r="W168" s="1393">
        <v>251.59980022658402</v>
      </c>
      <c r="X168" s="1393">
        <v>477.29459680448338</v>
      </c>
      <c r="Y168" s="1393">
        <v>368.51724964678226</v>
      </c>
      <c r="Z168" s="1393">
        <v>226.27892283409179</v>
      </c>
      <c r="AA168" s="1393">
        <v>159.15315303456663</v>
      </c>
      <c r="AB168" s="1393">
        <v>60.346075902360766</v>
      </c>
      <c r="AC168" s="1393">
        <v>48.067071859199999</v>
      </c>
      <c r="AD168" s="1393">
        <v>283.34083189840322</v>
      </c>
      <c r="AE168" s="1393">
        <v>107.20716761732032</v>
      </c>
      <c r="AF168" s="1393">
        <v>169.76983450949999</v>
      </c>
      <c r="AG168" s="1393">
        <v>60.352791377883015</v>
      </c>
      <c r="AH168" s="1393">
        <v>42.552939249519994</v>
      </c>
      <c r="AI168" s="1393">
        <v>78.71499202775999</v>
      </c>
      <c r="AJ168" s="1393">
        <v>65.661054572375008</v>
      </c>
      <c r="AK168" s="1393">
        <v>520.98155422705145</v>
      </c>
      <c r="AL168" s="1393">
        <v>205.16672672894799</v>
      </c>
      <c r="AM168" s="1393">
        <v>173.45051946898829</v>
      </c>
      <c r="AN168" s="1393">
        <v>26.536777803979998</v>
      </c>
    </row>
    <row r="169" spans="6:40" x14ac:dyDescent="0.35">
      <c r="F169" s="1385">
        <v>41609</v>
      </c>
      <c r="G169" s="1393">
        <v>314.65231544165215</v>
      </c>
      <c r="H169" s="1393">
        <v>140.35695555327908</v>
      </c>
      <c r="I169" s="1393">
        <v>26.372662716075002</v>
      </c>
      <c r="J169" s="1393">
        <v>29.15625490565256</v>
      </c>
      <c r="K169" s="1393">
        <v>20.05509500178</v>
      </c>
      <c r="L169" s="1393">
        <v>214.92455538067802</v>
      </c>
      <c r="M169" s="1393">
        <v>34.8793102168</v>
      </c>
      <c r="N169" s="1393">
        <v>126.0244121042229</v>
      </c>
      <c r="O169" s="1393">
        <v>400.85963230319993</v>
      </c>
      <c r="P169" s="1393">
        <v>201.66388555539999</v>
      </c>
      <c r="Q169" s="1393">
        <v>284.90762475562127</v>
      </c>
      <c r="R169" s="1393">
        <v>233.50352986439401</v>
      </c>
      <c r="S169" s="1393">
        <v>45.220528100455759</v>
      </c>
      <c r="T169" s="1393">
        <v>373.68859100803468</v>
      </c>
      <c r="U169" s="1393">
        <v>198.1455800252526</v>
      </c>
      <c r="V169" s="1393">
        <v>192.04489862386998</v>
      </c>
      <c r="W169" s="1393">
        <v>272.99122640683203</v>
      </c>
      <c r="X169" s="1393">
        <v>494.77320136419939</v>
      </c>
      <c r="Y169" s="1393">
        <v>387.17708989728573</v>
      </c>
      <c r="Z169" s="1393">
        <v>237.4115294288612</v>
      </c>
      <c r="AA169" s="1393">
        <v>164.643195256111</v>
      </c>
      <c r="AB169" s="1393">
        <v>62.742029788360753</v>
      </c>
      <c r="AC169" s="1393">
        <v>50.257616001983365</v>
      </c>
      <c r="AD169" s="1393">
        <v>298.50368290240317</v>
      </c>
      <c r="AE169" s="1393">
        <v>113.04605634011713</v>
      </c>
      <c r="AF169" s="1393">
        <v>181.13275181251078</v>
      </c>
      <c r="AG169" s="1393">
        <v>64.18421180963999</v>
      </c>
      <c r="AH169" s="1393">
        <v>45.366089488660002</v>
      </c>
      <c r="AI169" s="1393">
        <v>83.815771802564981</v>
      </c>
      <c r="AJ169" s="1393">
        <v>68.944107300993764</v>
      </c>
      <c r="AK169" s="1393">
        <v>530.23079514735821</v>
      </c>
      <c r="AL169" s="1393">
        <v>210.260033936052</v>
      </c>
      <c r="AM169" s="1393">
        <v>176.05517532256169</v>
      </c>
      <c r="AN169" s="1393">
        <v>27.496242653220001</v>
      </c>
    </row>
    <row r="170" spans="6:40" x14ac:dyDescent="0.35">
      <c r="F170" s="1385">
        <v>41640</v>
      </c>
      <c r="G170" s="1393">
        <v>312.23777848265217</v>
      </c>
      <c r="H170" s="1393">
        <v>140.56314618907908</v>
      </c>
      <c r="I170" s="1393">
        <v>26.398671259187498</v>
      </c>
      <c r="J170" s="1393">
        <v>29.123740979200001</v>
      </c>
      <c r="K170" s="1393">
        <v>20.087811306839999</v>
      </c>
      <c r="L170" s="1393">
        <v>219.72160110917281</v>
      </c>
      <c r="M170" s="1393">
        <v>35.930818833629999</v>
      </c>
      <c r="N170" s="1393">
        <v>131.00479614034472</v>
      </c>
      <c r="O170" s="1393">
        <v>422.06459943478313</v>
      </c>
      <c r="P170" s="1393">
        <v>211.08145530460001</v>
      </c>
      <c r="Q170" s="1393">
        <v>298.76424581949254</v>
      </c>
      <c r="R170" s="1393">
        <v>242.53514336499052</v>
      </c>
      <c r="S170" s="1393">
        <v>46.925208267455758</v>
      </c>
      <c r="T170" s="1393">
        <v>383.6734316896347</v>
      </c>
      <c r="U170" s="1393">
        <v>205.47432825480001</v>
      </c>
      <c r="V170" s="1393">
        <v>200.13905717601997</v>
      </c>
      <c r="W170" s="1393">
        <v>289.78126563784951</v>
      </c>
      <c r="X170" s="1393">
        <v>515.23443979151659</v>
      </c>
      <c r="Y170" s="1393">
        <v>403.24701921001019</v>
      </c>
      <c r="Z170" s="1393">
        <v>247.5581500478765</v>
      </c>
      <c r="AA170" s="1393">
        <v>170.19198411659988</v>
      </c>
      <c r="AB170" s="1393">
        <v>64.754631052600757</v>
      </c>
      <c r="AC170" s="1393">
        <v>52.041354996758372</v>
      </c>
      <c r="AD170" s="1393">
        <v>312.13205338479838</v>
      </c>
      <c r="AE170" s="1393">
        <v>118.1728633019968</v>
      </c>
      <c r="AF170" s="1393">
        <v>190.76781810152701</v>
      </c>
      <c r="AG170" s="1393">
        <v>67.525239115923029</v>
      </c>
      <c r="AH170" s="1393">
        <v>47.823554065379994</v>
      </c>
      <c r="AI170" s="1393">
        <v>88.131816227399995</v>
      </c>
      <c r="AJ170" s="1393">
        <v>71.617933750075011</v>
      </c>
      <c r="AK170" s="1393">
        <v>533.88263665926445</v>
      </c>
      <c r="AL170" s="1393">
        <v>212.635068615526</v>
      </c>
      <c r="AM170" s="1393">
        <v>178.22068837649999</v>
      </c>
      <c r="AN170" s="1393">
        <v>27.31949912836</v>
      </c>
    </row>
    <row r="171" spans="6:40" x14ac:dyDescent="0.35">
      <c r="F171" s="1385">
        <v>41671</v>
      </c>
      <c r="G171" s="1393">
        <v>317.22572893255438</v>
      </c>
      <c r="H171" s="1393">
        <v>142.97846329684029</v>
      </c>
      <c r="I171" s="1393">
        <v>27.386995897462501</v>
      </c>
      <c r="J171" s="1393">
        <v>29.968852784817525</v>
      </c>
      <c r="K171" s="1393">
        <v>20.97115154346</v>
      </c>
      <c r="L171" s="1393">
        <v>226.01596250864401</v>
      </c>
      <c r="M171" s="1393">
        <v>37.059267105349996</v>
      </c>
      <c r="N171" s="1393">
        <v>134.62988533193911</v>
      </c>
      <c r="O171" s="1393">
        <v>432.74545077679164</v>
      </c>
      <c r="P171" s="1393">
        <v>217.85396688349999</v>
      </c>
      <c r="Q171" s="1393">
        <v>308.11288237262875</v>
      </c>
      <c r="R171" s="1393">
        <v>250.18901533498098</v>
      </c>
      <c r="S171" s="1393">
        <v>48.598897349019701</v>
      </c>
      <c r="T171" s="1393">
        <v>399.77991578786941</v>
      </c>
      <c r="U171" s="1393">
        <v>214.44162774634742</v>
      </c>
      <c r="V171" s="1393">
        <v>209.91721156091501</v>
      </c>
      <c r="W171" s="1393">
        <v>304.33238734138951</v>
      </c>
      <c r="X171" s="1393">
        <v>546.16517730231715</v>
      </c>
      <c r="Y171" s="1393">
        <v>420.05275299048299</v>
      </c>
      <c r="Z171" s="1393">
        <v>260.44005992233883</v>
      </c>
      <c r="AA171" s="1393">
        <v>179.0289641610444</v>
      </c>
      <c r="AB171" s="1393">
        <v>67.374223274319988</v>
      </c>
      <c r="AC171" s="1393">
        <v>54.075455841599997</v>
      </c>
      <c r="AD171" s="1393">
        <v>323.98550385109678</v>
      </c>
      <c r="AE171" s="1393">
        <v>122.55909201676097</v>
      </c>
      <c r="AF171" s="1393">
        <v>197.41557959097298</v>
      </c>
      <c r="AG171" s="1393">
        <v>69.732146112243029</v>
      </c>
      <c r="AH171" s="1393">
        <v>49.181626594619992</v>
      </c>
      <c r="AI171" s="1393">
        <v>90.576568663844995</v>
      </c>
      <c r="AJ171" s="1393">
        <v>73.784071632874998</v>
      </c>
      <c r="AK171" s="1393">
        <v>550.04604433185489</v>
      </c>
      <c r="AL171" s="1393">
        <v>218.987498337039</v>
      </c>
      <c r="AM171" s="1393">
        <v>183.72235224733831</v>
      </c>
      <c r="AN171" s="1393">
        <v>28.480956577440004</v>
      </c>
    </row>
    <row r="172" spans="6:40" x14ac:dyDescent="0.35">
      <c r="F172" s="1385">
        <v>41699</v>
      </c>
      <c r="G172" s="1393">
        <v>384.89626610657609</v>
      </c>
      <c r="H172" s="1393">
        <v>172.84662022692092</v>
      </c>
      <c r="I172" s="1393">
        <v>33.629046244462501</v>
      </c>
      <c r="J172" s="1393">
        <v>36.794729576817517</v>
      </c>
      <c r="K172" s="1393">
        <v>25.944029912580003</v>
      </c>
      <c r="L172" s="1393">
        <v>277.22639325554582</v>
      </c>
      <c r="M172" s="1393">
        <v>45.445689488360003</v>
      </c>
      <c r="N172" s="1393">
        <v>165.52130190458098</v>
      </c>
      <c r="O172" s="1393">
        <v>530.47034961761676</v>
      </c>
      <c r="P172" s="1393">
        <v>266.3370111479</v>
      </c>
      <c r="Q172" s="1393">
        <v>376.85141690885649</v>
      </c>
      <c r="R172" s="1393">
        <v>305.63351095559648</v>
      </c>
      <c r="S172" s="1393">
        <v>59.446834153344234</v>
      </c>
      <c r="T172" s="1393">
        <v>490.2971769606429</v>
      </c>
      <c r="U172" s="1393">
        <v>259.8145868872632</v>
      </c>
      <c r="V172" s="1393">
        <v>252.101467134785</v>
      </c>
      <c r="W172" s="1393">
        <v>357.43833206911501</v>
      </c>
      <c r="X172" s="1393">
        <v>669.11302945804232</v>
      </c>
      <c r="Y172" s="1393">
        <v>511.05629798748981</v>
      </c>
      <c r="Z172" s="1393">
        <v>315.11731366943059</v>
      </c>
      <c r="AA172" s="1393">
        <v>218.8098922085999</v>
      </c>
      <c r="AB172" s="1393">
        <v>81.973584926039237</v>
      </c>
      <c r="AC172" s="1393">
        <v>65.747980956608373</v>
      </c>
      <c r="AD172" s="1393">
        <v>393.99346999735081</v>
      </c>
      <c r="AE172" s="1393">
        <v>149.21850473823747</v>
      </c>
      <c r="AF172" s="1393">
        <v>240.84650455650541</v>
      </c>
      <c r="AG172" s="1393">
        <v>85.119161462876974</v>
      </c>
      <c r="AH172" s="1393">
        <v>60.143212009199999</v>
      </c>
      <c r="AI172" s="1393">
        <v>110.82877711883999</v>
      </c>
      <c r="AJ172" s="1393">
        <v>90.334718893643753</v>
      </c>
      <c r="AK172" s="1393">
        <v>671.57360345303982</v>
      </c>
      <c r="AL172" s="1393">
        <v>266.17297349453895</v>
      </c>
      <c r="AM172" s="1393">
        <v>221.50285555365002</v>
      </c>
      <c r="AN172" s="1393">
        <v>34.414489197740004</v>
      </c>
    </row>
    <row r="173" spans="6:40" x14ac:dyDescent="0.35">
      <c r="F173" s="1385">
        <v>41730</v>
      </c>
      <c r="G173" s="1393">
        <v>360.05188806694559</v>
      </c>
      <c r="H173" s="1393">
        <v>162.03635447788062</v>
      </c>
      <c r="I173" s="1393">
        <v>32.0685336577125</v>
      </c>
      <c r="J173" s="1393">
        <v>34.876976739182481</v>
      </c>
      <c r="K173" s="1393">
        <v>24.831675540540004</v>
      </c>
      <c r="L173" s="1393">
        <v>265.76818751252881</v>
      </c>
      <c r="M173" s="1393">
        <v>43.855603287300006</v>
      </c>
      <c r="N173" s="1393">
        <v>160.16255786835811</v>
      </c>
      <c r="O173" s="1393">
        <v>516.37542583761672</v>
      </c>
      <c r="P173" s="1393">
        <v>259.01223467630001</v>
      </c>
      <c r="Q173" s="1393">
        <v>366.29246304663604</v>
      </c>
      <c r="R173" s="1393">
        <v>296.7855163175285</v>
      </c>
      <c r="S173" s="1393">
        <v>57.680171815472121</v>
      </c>
      <c r="T173" s="1393">
        <v>471.36779118595712</v>
      </c>
      <c r="U173" s="1393">
        <v>250.37063283360001</v>
      </c>
      <c r="V173" s="1393">
        <v>240.87589467387002</v>
      </c>
      <c r="W173" s="1393">
        <v>340.7106828602565</v>
      </c>
      <c r="X173" s="1393">
        <v>623.86506059434441</v>
      </c>
      <c r="Y173" s="1393">
        <v>481.88918335850684</v>
      </c>
      <c r="Z173" s="1393">
        <v>297.52772909001533</v>
      </c>
      <c r="AA173" s="1393">
        <v>208.15271170508882</v>
      </c>
      <c r="AB173" s="1393">
        <v>79.353992704319992</v>
      </c>
      <c r="AC173" s="1393">
        <v>63.807798663891624</v>
      </c>
      <c r="AD173" s="1393">
        <v>383.13275304749999</v>
      </c>
      <c r="AE173" s="1393">
        <v>145.08857920223747</v>
      </c>
      <c r="AF173" s="1393">
        <v>234.28649506501077</v>
      </c>
      <c r="AG173" s="1393">
        <v>82.850966820179991</v>
      </c>
      <c r="AH173" s="1393">
        <v>58.526458998199999</v>
      </c>
      <c r="AI173" s="1393">
        <v>107.84074636318499</v>
      </c>
      <c r="AJ173" s="1393">
        <v>87.187049782700015</v>
      </c>
      <c r="AK173" s="1393">
        <v>634.45674969862773</v>
      </c>
      <c r="AL173" s="1393">
        <v>251.86575368894802</v>
      </c>
      <c r="AM173" s="1393">
        <v>210.06038501233832</v>
      </c>
      <c r="AN173" s="1393">
        <v>31.712838174880002</v>
      </c>
    </row>
    <row r="174" spans="6:40" x14ac:dyDescent="0.35">
      <c r="F174" s="1385">
        <v>41760</v>
      </c>
      <c r="G174" s="1393">
        <v>378.95529791895655</v>
      </c>
      <c r="H174" s="1393">
        <v>167.45628153051939</v>
      </c>
      <c r="I174" s="1393">
        <v>32.354627631950002</v>
      </c>
      <c r="J174" s="1393">
        <v>35.462045391947441</v>
      </c>
      <c r="K174" s="1393">
        <v>24.831675540540004</v>
      </c>
      <c r="L174" s="1393">
        <v>266.99036373671862</v>
      </c>
      <c r="M174" s="1393">
        <v>43.496551564480001</v>
      </c>
      <c r="N174" s="1393">
        <v>158.58649969929721</v>
      </c>
      <c r="O174" s="1393">
        <v>505.56912967396642</v>
      </c>
      <c r="P174" s="1393">
        <v>254.30344980169997</v>
      </c>
      <c r="Q174" s="1393">
        <v>360.2717361980296</v>
      </c>
      <c r="R174" s="1393">
        <v>294.67312789062498</v>
      </c>
      <c r="S174" s="1393">
        <v>57.122298184019698</v>
      </c>
      <c r="T174" s="1393">
        <v>473.62623733762655</v>
      </c>
      <c r="U174" s="1393">
        <v>248.7619032045684</v>
      </c>
      <c r="V174" s="1393">
        <v>239.19206722387003</v>
      </c>
      <c r="W174" s="1393">
        <v>331.50717207176996</v>
      </c>
      <c r="X174" s="1393">
        <v>630.90444661745619</v>
      </c>
      <c r="Y174" s="1393">
        <v>481.09466216396601</v>
      </c>
      <c r="Z174" s="1393">
        <v>297.33689976403065</v>
      </c>
      <c r="AA174" s="1393">
        <v>209.12155857356663</v>
      </c>
      <c r="AB174" s="1393">
        <v>78.747001746840766</v>
      </c>
      <c r="AC174" s="1393">
        <v>62.931550964858367</v>
      </c>
      <c r="AD174" s="1393">
        <v>375.40099870840322</v>
      </c>
      <c r="AE174" s="1393">
        <v>142.18334178468288</v>
      </c>
      <c r="AF174" s="1393">
        <v>228.45865422602702</v>
      </c>
      <c r="AG174" s="1393">
        <v>80.981210844776967</v>
      </c>
      <c r="AH174" s="1393">
        <v>57.265391649619993</v>
      </c>
      <c r="AI174" s="1393">
        <v>105.87890798826</v>
      </c>
      <c r="AJ174" s="1393">
        <v>87.423971113631254</v>
      </c>
      <c r="AK174" s="1393">
        <v>671.09454902558787</v>
      </c>
      <c r="AL174" s="1393">
        <v>264.28438701256499</v>
      </c>
      <c r="AM174" s="1393">
        <v>223.25872440465002</v>
      </c>
      <c r="AN174" s="1393">
        <v>33.93475677312</v>
      </c>
    </row>
    <row r="175" spans="6:40" x14ac:dyDescent="0.35">
      <c r="F175" s="1385">
        <v>41791</v>
      </c>
      <c r="G175" s="1393">
        <v>343.65838938381512</v>
      </c>
      <c r="H175" s="1393">
        <v>151.90363115807907</v>
      </c>
      <c r="I175" s="1393">
        <v>28.999525570437498</v>
      </c>
      <c r="J175" s="1393">
        <v>31.91909679598248</v>
      </c>
      <c r="K175" s="1393">
        <v>22.148938525620004</v>
      </c>
      <c r="L175" s="1393">
        <v>237.351902046644</v>
      </c>
      <c r="M175" s="1393">
        <v>38.495473996629997</v>
      </c>
      <c r="N175" s="1393">
        <v>139.61026936806087</v>
      </c>
      <c r="O175" s="1393">
        <v>444.30328827639158</v>
      </c>
      <c r="P175" s="1393">
        <v>223.87074755659998</v>
      </c>
      <c r="Q175" s="1393">
        <v>316.4933473710222</v>
      </c>
      <c r="R175" s="1393">
        <v>259.98596459872152</v>
      </c>
      <c r="S175" s="1393">
        <v>50.303577516019701</v>
      </c>
      <c r="T175" s="1393">
        <v>417.6100330087653</v>
      </c>
      <c r="U175" s="1393">
        <v>220.54899986519999</v>
      </c>
      <c r="V175" s="1393">
        <v>213.37343578478502</v>
      </c>
      <c r="W175" s="1393">
        <v>300.88128572196456</v>
      </c>
      <c r="X175" s="1393">
        <v>539.69271040688818</v>
      </c>
      <c r="Y175" s="1393">
        <v>422.11287129051703</v>
      </c>
      <c r="Z175" s="1393">
        <v>261.13990528361529</v>
      </c>
      <c r="AA175" s="1393">
        <v>181.90619897187787</v>
      </c>
      <c r="AB175" s="1393">
        <v>69.57850084943999</v>
      </c>
      <c r="AC175" s="1393">
        <v>55.608832986308371</v>
      </c>
      <c r="AD175" s="1393">
        <v>330.2131033705968</v>
      </c>
      <c r="AE175" s="1393">
        <v>125.00855085216257</v>
      </c>
      <c r="AF175" s="1393">
        <v>200.1977431559784</v>
      </c>
      <c r="AG175" s="1393">
        <v>71.080796173140001</v>
      </c>
      <c r="AH175" s="1393">
        <v>50.313353702320001</v>
      </c>
      <c r="AI175" s="1393">
        <v>93.111867486824991</v>
      </c>
      <c r="AJ175" s="1393">
        <v>77.100970265912508</v>
      </c>
      <c r="AK175" s="1393">
        <v>601.44094583159949</v>
      </c>
      <c r="AL175" s="1393">
        <v>237.014684798552</v>
      </c>
      <c r="AM175" s="1393">
        <v>200.54954579401172</v>
      </c>
      <c r="AN175" s="1393">
        <v>30.450384425879999</v>
      </c>
    </row>
    <row r="176" spans="6:40" x14ac:dyDescent="0.35">
      <c r="F176" s="1385">
        <v>41821</v>
      </c>
      <c r="G176" s="1393">
        <v>340.79909471696726</v>
      </c>
      <c r="H176" s="1393">
        <v>152.16868922039998</v>
      </c>
      <c r="I176" s="1393">
        <v>29.155576829112498</v>
      </c>
      <c r="J176" s="1393">
        <v>31.984101895964962</v>
      </c>
      <c r="K176" s="1393">
        <v>22.214371135740002</v>
      </c>
      <c r="L176" s="1393">
        <v>242.45469425867802</v>
      </c>
      <c r="M176" s="1393">
        <v>39.675215371610001</v>
      </c>
      <c r="N176" s="1393">
        <v>145.1896853154324</v>
      </c>
      <c r="O176" s="1393">
        <v>468.85974638438324</v>
      </c>
      <c r="P176" s="1393">
        <v>234.36378051789998</v>
      </c>
      <c r="Q176" s="1393">
        <v>331.13668497236398</v>
      </c>
      <c r="R176" s="1393">
        <v>268.89499407811553</v>
      </c>
      <c r="S176" s="1393">
        <v>52.0082576830197</v>
      </c>
      <c r="T176" s="1393">
        <v>420.81953523535714</v>
      </c>
      <c r="U176" s="1393">
        <v>225.01782072205262</v>
      </c>
      <c r="V176" s="1393">
        <v>215.41170891301002</v>
      </c>
      <c r="W176" s="1393">
        <v>308.90307053955752</v>
      </c>
      <c r="X176" s="1393">
        <v>531.01312809448643</v>
      </c>
      <c r="Y176" s="1393">
        <v>424.70278222829592</v>
      </c>
      <c r="Z176" s="1393">
        <v>261.23521657210824</v>
      </c>
      <c r="AA176" s="1393">
        <v>182.58144769537788</v>
      </c>
      <c r="AB176" s="1393">
        <v>71.750816399720762</v>
      </c>
      <c r="AC176" s="1393">
        <v>57.8306958306</v>
      </c>
      <c r="AD176" s="1393">
        <v>346.75988944694762</v>
      </c>
      <c r="AE176" s="1393">
        <v>131.10374275372354</v>
      </c>
      <c r="AF176" s="1393">
        <v>211.5021591270216</v>
      </c>
      <c r="AG176" s="1393">
        <v>74.912216604896969</v>
      </c>
      <c r="AH176" s="1393">
        <v>53.061833821019995</v>
      </c>
      <c r="AI176" s="1393">
        <v>97.820279586645</v>
      </c>
      <c r="AJ176" s="1393">
        <v>79.402491766387513</v>
      </c>
      <c r="AK176" s="1393">
        <v>592.13201280734415</v>
      </c>
      <c r="AL176" s="1393">
        <v>235.15470147059099</v>
      </c>
      <c r="AM176" s="1393">
        <v>199.1448507132117</v>
      </c>
      <c r="AN176" s="1393">
        <v>29.793908476400002</v>
      </c>
    </row>
    <row r="177" spans="6:40" x14ac:dyDescent="0.35">
      <c r="F177" s="1385">
        <v>41852</v>
      </c>
      <c r="G177" s="1393">
        <v>371.7433174761195</v>
      </c>
      <c r="H177" s="1393">
        <v>164.15723135771938</v>
      </c>
      <c r="I177" s="1393">
        <v>31.0802090194375</v>
      </c>
      <c r="J177" s="1393">
        <v>34.259394159964963</v>
      </c>
      <c r="K177" s="1393">
        <v>23.65388855838</v>
      </c>
      <c r="L177" s="1393">
        <v>256.54057078660338</v>
      </c>
      <c r="M177" s="1393">
        <v>41.64999984712</v>
      </c>
      <c r="N177" s="1393">
        <v>151.7777565517905</v>
      </c>
      <c r="O177" s="1393">
        <v>483.73778412959996</v>
      </c>
      <c r="P177" s="1393">
        <v>243.49068453409998</v>
      </c>
      <c r="Q177" s="1393">
        <v>344.47897775598523</v>
      </c>
      <c r="R177" s="1393">
        <v>282.91689164184652</v>
      </c>
      <c r="S177" s="1393">
        <v>54.704720771180298</v>
      </c>
      <c r="T177" s="1393">
        <v>451.33851280493883</v>
      </c>
      <c r="U177" s="1393">
        <v>237.41116704731576</v>
      </c>
      <c r="V177" s="1393">
        <v>227.84845845870998</v>
      </c>
      <c r="W177" s="1393">
        <v>316.17863139132743</v>
      </c>
      <c r="X177" s="1393">
        <v>594.06774077575835</v>
      </c>
      <c r="Y177" s="1393">
        <v>456.54838617147618</v>
      </c>
      <c r="Z177" s="1393">
        <v>281.87848386527656</v>
      </c>
      <c r="AA177" s="1393">
        <v>198.58187134794449</v>
      </c>
      <c r="AB177" s="1393">
        <v>75.520466486719997</v>
      </c>
      <c r="AC177" s="1393">
        <v>60.459363822899995</v>
      </c>
      <c r="AD177" s="1393">
        <v>359.48585368244761</v>
      </c>
      <c r="AE177" s="1393">
        <v>136.00274302303745</v>
      </c>
      <c r="AF177" s="1393">
        <v>218.1206699504838</v>
      </c>
      <c r="AG177" s="1393">
        <v>77.394986975756979</v>
      </c>
      <c r="AH177" s="1393">
        <v>54.8079270729</v>
      </c>
      <c r="AI177" s="1393">
        <v>101.200678017285</v>
      </c>
      <c r="AJ177" s="1393">
        <v>83.497846201056262</v>
      </c>
      <c r="AK177" s="1393">
        <v>643.885572796068</v>
      </c>
      <c r="AL177" s="1393">
        <v>253.925959095</v>
      </c>
      <c r="AM177" s="1393">
        <v>214.12820637945001</v>
      </c>
      <c r="AN177" s="1393">
        <v>32.899544698940005</v>
      </c>
    </row>
    <row r="178" spans="6:40" x14ac:dyDescent="0.35">
      <c r="F178" s="1385">
        <v>41883</v>
      </c>
      <c r="G178" s="1393">
        <v>359.41662339303269</v>
      </c>
      <c r="H178" s="1393">
        <v>156.7343684689194</v>
      </c>
      <c r="I178" s="1393">
        <v>29.025534113549998</v>
      </c>
      <c r="J178" s="1393">
        <v>32.276636222347442</v>
      </c>
      <c r="K178" s="1393">
        <v>21.919924390200002</v>
      </c>
      <c r="L178" s="1393">
        <v>237.351902046644</v>
      </c>
      <c r="M178" s="1393">
        <v>38.187715377069999</v>
      </c>
      <c r="N178" s="1393">
        <v>138.31786693234469</v>
      </c>
      <c r="O178" s="1393">
        <v>434.84418492763353</v>
      </c>
      <c r="P178" s="1393">
        <v>223.05688350419999</v>
      </c>
      <c r="Q178" s="1393">
        <v>315.76732157062128</v>
      </c>
      <c r="R178" s="1393">
        <v>263.41488826872148</v>
      </c>
      <c r="S178" s="1393">
        <v>50.92343331834423</v>
      </c>
      <c r="T178" s="1393">
        <v>427.29782468008773</v>
      </c>
      <c r="U178" s="1393">
        <v>224.69011046965258</v>
      </c>
      <c r="V178" s="1393">
        <v>216.82966000865497</v>
      </c>
      <c r="W178" s="1393">
        <v>300.01052734183202</v>
      </c>
      <c r="X178" s="1393">
        <v>566.56711632532927</v>
      </c>
      <c r="Y178" s="1393">
        <v>431.35454856350333</v>
      </c>
      <c r="Z178" s="1393">
        <v>268.36020057220003</v>
      </c>
      <c r="AA178" s="1393">
        <v>189.06964257999999</v>
      </c>
      <c r="AB178" s="1393">
        <v>71.271625622520773</v>
      </c>
      <c r="AC178" s="1393">
        <v>56.798004833625001</v>
      </c>
      <c r="AD178" s="1393">
        <v>334.24468884040317</v>
      </c>
      <c r="AE178" s="1393">
        <v>126.23332156911871</v>
      </c>
      <c r="AF178" s="1393">
        <v>199.084929273</v>
      </c>
      <c r="AG178" s="1393">
        <v>70.86622044497696</v>
      </c>
      <c r="AH178" s="1393">
        <v>49.860662859240001</v>
      </c>
      <c r="AI178" s="1393">
        <v>92.266767879164988</v>
      </c>
      <c r="AJ178" s="1393">
        <v>77.744042449868758</v>
      </c>
      <c r="AK178" s="1393">
        <v>623.92058748641216</v>
      </c>
      <c r="AL178" s="1393">
        <v>244.19699514499999</v>
      </c>
      <c r="AM178" s="1393">
        <v>205.2903916917117</v>
      </c>
      <c r="AN178" s="1393">
        <v>31.788585399820004</v>
      </c>
    </row>
    <row r="179" spans="6:40" x14ac:dyDescent="0.35">
      <c r="F179" s="1385">
        <v>41913</v>
      </c>
      <c r="G179" s="1393">
        <v>334.92162885136952</v>
      </c>
      <c r="H179" s="1393">
        <v>146.4837041054403</v>
      </c>
      <c r="I179" s="1393">
        <v>27.360987354350002</v>
      </c>
      <c r="J179" s="1393">
        <v>30.261387111200001</v>
      </c>
      <c r="K179" s="1393">
        <v>20.742137408040001</v>
      </c>
      <c r="L179" s="1393">
        <v>222.89938884566101</v>
      </c>
      <c r="M179" s="1393">
        <v>35.905172282000002</v>
      </c>
      <c r="N179" s="1393">
        <v>129.743931322419</v>
      </c>
      <c r="O179" s="1393">
        <v>408.72149888920836</v>
      </c>
      <c r="P179" s="1393">
        <v>210.23852467890001</v>
      </c>
      <c r="Q179" s="1393">
        <v>297.28174598449999</v>
      </c>
      <c r="R179" s="1393">
        <v>248.076455461894</v>
      </c>
      <c r="S179" s="1393">
        <v>47.948016367655761</v>
      </c>
      <c r="T179" s="1393">
        <v>402.63277198636524</v>
      </c>
      <c r="U179" s="1393">
        <v>212.77325485137899</v>
      </c>
      <c r="V179" s="1393">
        <v>206.49045431742002</v>
      </c>
      <c r="W179" s="1393">
        <v>289.90555442215049</v>
      </c>
      <c r="X179" s="1393">
        <v>540.46822885751669</v>
      </c>
      <c r="Y179" s="1393">
        <v>412.2236324020476</v>
      </c>
      <c r="Z179" s="1393">
        <v>255.95526063819997</v>
      </c>
      <c r="AA179" s="1393">
        <v>178.99965836644449</v>
      </c>
      <c r="AB179" s="1393">
        <v>67.374223274319988</v>
      </c>
      <c r="AC179" s="1393">
        <v>53.668650693591623</v>
      </c>
      <c r="AD179" s="1393">
        <v>315.9829843155</v>
      </c>
      <c r="AE179" s="1393">
        <v>119.31214456035775</v>
      </c>
      <c r="AF179" s="1393">
        <v>187.92702434699459</v>
      </c>
      <c r="AG179" s="1393">
        <v>66.912178743236964</v>
      </c>
      <c r="AH179" s="1393">
        <v>46.950507439439995</v>
      </c>
      <c r="AI179" s="1393">
        <v>86.984895331289991</v>
      </c>
      <c r="AJ179" s="1393">
        <v>73.513304397525005</v>
      </c>
      <c r="AK179" s="1393">
        <v>593.83779055746845</v>
      </c>
      <c r="AL179" s="1393">
        <v>232.69385732907801</v>
      </c>
      <c r="AM179" s="1393">
        <v>196.21834409925</v>
      </c>
      <c r="AN179" s="1393">
        <v>30.197893676080003</v>
      </c>
    </row>
    <row r="180" spans="6:40" x14ac:dyDescent="0.35">
      <c r="F180" s="1385">
        <v>41944</v>
      </c>
      <c r="G180" s="1393">
        <v>295.71727515547826</v>
      </c>
      <c r="H180" s="1393">
        <v>130.931053733</v>
      </c>
      <c r="I180" s="1393">
        <v>24.396013439525003</v>
      </c>
      <c r="J180" s="1393">
        <v>26.945967741635041</v>
      </c>
      <c r="K180" s="1393">
        <v>18.451996053839999</v>
      </c>
      <c r="L180" s="1393">
        <v>200.80807181599999</v>
      </c>
      <c r="M180" s="1393">
        <v>32.596767121729997</v>
      </c>
      <c r="N180" s="1393">
        <v>118.42759416549332</v>
      </c>
      <c r="O180" s="1393">
        <v>377.49334955919159</v>
      </c>
      <c r="P180" s="1393">
        <v>190.56045455480003</v>
      </c>
      <c r="Q180" s="1393">
        <v>269.5987463596361</v>
      </c>
      <c r="R180" s="1393">
        <v>221.50229701939401</v>
      </c>
      <c r="S180" s="1393">
        <v>42.771959602180296</v>
      </c>
      <c r="T180" s="1393">
        <v>352.64897156054701</v>
      </c>
      <c r="U180" s="1393">
        <v>188.61216107268422</v>
      </c>
      <c r="V180" s="1393">
        <v>183.44862272613</v>
      </c>
      <c r="W180" s="1393">
        <v>264.47204082202654</v>
      </c>
      <c r="X180" s="1393">
        <v>462.50002627508758</v>
      </c>
      <c r="Y180" s="1393">
        <v>364.66174160351017</v>
      </c>
      <c r="Z180" s="1393">
        <v>224.94291080319999</v>
      </c>
      <c r="AA180" s="1393">
        <v>154.92555582647779</v>
      </c>
      <c r="AB180" s="1393">
        <v>59.355780242199231</v>
      </c>
      <c r="AC180" s="1393">
        <v>47.503785860850002</v>
      </c>
      <c r="AD180" s="1393">
        <v>282.64875605614918</v>
      </c>
      <c r="AE180" s="1393">
        <v>106.89387146615938</v>
      </c>
      <c r="AF180" s="1393">
        <v>170.9412785820054</v>
      </c>
      <c r="AG180" s="1393">
        <v>60.72060921060303</v>
      </c>
      <c r="AH180" s="1393">
        <v>42.843954791500003</v>
      </c>
      <c r="AI180" s="1393">
        <v>79.197906089279982</v>
      </c>
      <c r="AJ180" s="1393">
        <v>65.593362763537513</v>
      </c>
      <c r="AK180" s="1393">
        <v>513.70771725521308</v>
      </c>
      <c r="AL180" s="1393">
        <v>202.90610466552599</v>
      </c>
      <c r="AM180" s="1393">
        <v>172.22141127328831</v>
      </c>
      <c r="AN180" s="1393">
        <v>26.385283354100004</v>
      </c>
    </row>
    <row r="181" spans="6:40" x14ac:dyDescent="0.35">
      <c r="F181" s="1385">
        <v>41974</v>
      </c>
      <c r="G181" s="1393">
        <v>288.82304777644555</v>
      </c>
      <c r="H181" s="1393">
        <v>129.1342054373209</v>
      </c>
      <c r="I181" s="1393">
        <v>23.745799861712502</v>
      </c>
      <c r="J181" s="1393">
        <v>26.29587123596496</v>
      </c>
      <c r="K181" s="1393">
        <v>17.79766995264</v>
      </c>
      <c r="L181" s="1393">
        <v>198.82201520894242</v>
      </c>
      <c r="M181" s="1393">
        <v>32.365948157060004</v>
      </c>
      <c r="N181" s="1393">
        <v>118.99499704556762</v>
      </c>
      <c r="O181" s="1393">
        <v>383.00615614802518</v>
      </c>
      <c r="P181" s="1393">
        <v>189.83379022230002</v>
      </c>
      <c r="Q181" s="1393">
        <v>268.72130231352963</v>
      </c>
      <c r="R181" s="1393">
        <v>217.21614243189399</v>
      </c>
      <c r="S181" s="1393">
        <v>41.997114279072115</v>
      </c>
      <c r="T181" s="1393">
        <v>337.46390104146116</v>
      </c>
      <c r="U181" s="1393">
        <v>182.05795602468422</v>
      </c>
      <c r="V181" s="1393">
        <v>176.62457521951501</v>
      </c>
      <c r="W181" s="1393">
        <v>259.310617453416</v>
      </c>
      <c r="X181" s="1393">
        <v>435.50660098488521</v>
      </c>
      <c r="Y181" s="1393">
        <v>351.5940824127245</v>
      </c>
      <c r="Z181" s="1393">
        <v>215.20978818198469</v>
      </c>
      <c r="AA181" s="1393">
        <v>147.46851407337789</v>
      </c>
      <c r="AB181" s="1393">
        <v>57.630693444279238</v>
      </c>
      <c r="AC181" s="1393">
        <v>46.471094863875003</v>
      </c>
      <c r="AD181" s="1393">
        <v>279.61012071494764</v>
      </c>
      <c r="AE181" s="1393">
        <v>105.78308669399679</v>
      </c>
      <c r="AF181" s="1393">
        <v>171.52693618947839</v>
      </c>
      <c r="AG181" s="1393">
        <v>60.72060921060303</v>
      </c>
      <c r="AH181" s="1393">
        <v>43.167305393699998</v>
      </c>
      <c r="AI181" s="1393">
        <v>79.711002279645001</v>
      </c>
      <c r="AJ181" s="1393">
        <v>64.747215153068751</v>
      </c>
      <c r="AK181" s="1393">
        <v>486.31915884855971</v>
      </c>
      <c r="AL181" s="1393">
        <v>193.86400557039599</v>
      </c>
      <c r="AM181" s="1393">
        <v>165.34437533146169</v>
      </c>
      <c r="AN181" s="1393">
        <v>24.76934255538</v>
      </c>
    </row>
    <row r="182" spans="6:40" x14ac:dyDescent="0.35">
      <c r="F182" s="1385">
        <v>42005</v>
      </c>
      <c r="G182" s="1393">
        <v>297.65518251877171</v>
      </c>
      <c r="H182" s="1393">
        <v>134.93702850064031</v>
      </c>
      <c r="I182" s="1393">
        <v>24.786141586212501</v>
      </c>
      <c r="J182" s="1393">
        <v>27.40102619443504</v>
      </c>
      <c r="K182" s="1393">
        <v>18.681010189260004</v>
      </c>
      <c r="L182" s="1393">
        <v>205.94130912279317</v>
      </c>
      <c r="M182" s="1393">
        <v>33.622629186929998</v>
      </c>
      <c r="N182" s="1393">
        <v>122.55701100158099</v>
      </c>
      <c r="O182" s="1393">
        <v>396.66244589999155</v>
      </c>
      <c r="P182" s="1393">
        <v>198.00149731960002</v>
      </c>
      <c r="Q182" s="1393">
        <v>278.94738291277224</v>
      </c>
      <c r="R182" s="1393">
        <v>225.237423573125</v>
      </c>
      <c r="S182" s="1393">
        <v>43.453831668980293</v>
      </c>
      <c r="T182" s="1393">
        <v>344.86329203906939</v>
      </c>
      <c r="U182" s="1393">
        <v>190.3400133784632</v>
      </c>
      <c r="V182" s="1393">
        <v>188.5886744</v>
      </c>
      <c r="W182" s="1393">
        <v>287.26282116069899</v>
      </c>
      <c r="X182" s="1393">
        <v>474.28168239000297</v>
      </c>
      <c r="Y182" s="1393">
        <v>376.81711062201703</v>
      </c>
      <c r="Z182" s="1393">
        <v>232.92652339572351</v>
      </c>
      <c r="AA182" s="1393">
        <v>156.657703852</v>
      </c>
      <c r="AB182" s="1393">
        <v>60.633590368680757</v>
      </c>
      <c r="AC182" s="1393">
        <v>49.287524855625001</v>
      </c>
      <c r="AD182" s="1393">
        <v>295.55515821859683</v>
      </c>
      <c r="AE182" s="1393">
        <v>111.50798947200001</v>
      </c>
      <c r="AF182" s="1393">
        <v>179.69766517347298</v>
      </c>
      <c r="AG182" s="1393">
        <v>63.632485060560001</v>
      </c>
      <c r="AH182" s="1393">
        <v>44.978068766019994</v>
      </c>
      <c r="AI182" s="1393">
        <v>82.880125808370011</v>
      </c>
      <c r="AJ182" s="1393">
        <v>66.777969418193763</v>
      </c>
      <c r="AK182" s="1393">
        <v>488.38460681823875</v>
      </c>
      <c r="AL182" s="1393">
        <v>195.58077854901299</v>
      </c>
      <c r="AM182" s="1393">
        <v>161.24723095453831</v>
      </c>
      <c r="AN182" s="1393">
        <v>25.375320354900001</v>
      </c>
    </row>
    <row r="183" spans="6:40" x14ac:dyDescent="0.35">
      <c r="F183" s="1385">
        <v>42036</v>
      </c>
      <c r="G183" s="1393">
        <v>297.43280366484782</v>
      </c>
      <c r="H183" s="1393">
        <v>134.20061864488059</v>
      </c>
      <c r="I183" s="1393">
        <v>25.748457681375001</v>
      </c>
      <c r="J183" s="1393">
        <v>28.14861897361752</v>
      </c>
      <c r="K183" s="1393">
        <v>19.662499341060002</v>
      </c>
      <c r="L183" s="1393">
        <v>214.22172712932201</v>
      </c>
      <c r="M183" s="1393">
        <v>35.161422284730001</v>
      </c>
      <c r="N183" s="1393">
        <v>128.67220079785139</v>
      </c>
      <c r="O183" s="1393">
        <v>417.11587169562517</v>
      </c>
      <c r="P183" s="1393">
        <v>207.9131988149</v>
      </c>
      <c r="Q183" s="1393">
        <v>294.195776303</v>
      </c>
      <c r="R183" s="1393">
        <v>237.6979607437215</v>
      </c>
      <c r="S183" s="1393">
        <v>46.088346679872124</v>
      </c>
      <c r="T183" s="1393">
        <v>374.04523703613063</v>
      </c>
      <c r="U183" s="1393">
        <v>202.4652927172632</v>
      </c>
      <c r="V183" s="1393">
        <v>198.18952175441001</v>
      </c>
      <c r="W183" s="1393">
        <v>292.73496649006199</v>
      </c>
      <c r="X183" s="1393">
        <v>489.34457220980062</v>
      </c>
      <c r="Y183" s="1393">
        <v>388.82552006146602</v>
      </c>
      <c r="Z183" s="1393">
        <v>241.16485075489177</v>
      </c>
      <c r="AA183" s="1393">
        <v>164.643195256111</v>
      </c>
      <c r="AB183" s="1393">
        <v>63.412896876440769</v>
      </c>
      <c r="AC183" s="1393">
        <v>51.133863701016622</v>
      </c>
      <c r="AD183" s="1393">
        <v>307.19806166809678</v>
      </c>
      <c r="AE183" s="1393">
        <v>116.26450731032193</v>
      </c>
      <c r="AF183" s="1393">
        <v>188.16128738998378</v>
      </c>
      <c r="AG183" s="1393">
        <v>66.605694534123032</v>
      </c>
      <c r="AH183" s="1393">
        <v>47.176852860980006</v>
      </c>
      <c r="AI183" s="1393">
        <v>86.924531073599994</v>
      </c>
      <c r="AJ183" s="1393">
        <v>70.094868051231259</v>
      </c>
      <c r="AK183" s="1393">
        <v>514.36635385979844</v>
      </c>
      <c r="AL183" s="1393">
        <v>204.96631007157799</v>
      </c>
      <c r="AM183" s="1393">
        <v>171.02162608740002</v>
      </c>
      <c r="AN183" s="1393">
        <v>26.410532429079996</v>
      </c>
    </row>
    <row r="184" spans="6:40" x14ac:dyDescent="0.35">
      <c r="F184" s="1385">
        <v>42064</v>
      </c>
      <c r="G184" s="1393">
        <v>353.57078796159783</v>
      </c>
      <c r="H184" s="1393">
        <v>158.17770291951939</v>
      </c>
      <c r="I184" s="1393">
        <v>29.649739148249999</v>
      </c>
      <c r="J184" s="1393">
        <v>32.536679375200002</v>
      </c>
      <c r="K184" s="1393">
        <v>22.312520050920003</v>
      </c>
      <c r="L184" s="1393">
        <v>252.62950970399999</v>
      </c>
      <c r="M184" s="1393">
        <v>41.419180882450007</v>
      </c>
      <c r="N184" s="1393">
        <v>153.574486632</v>
      </c>
      <c r="O184" s="1393">
        <v>500.40108492079162</v>
      </c>
      <c r="P184" s="1393">
        <v>251.42585904500001</v>
      </c>
      <c r="Q184" s="1393">
        <v>358.18418057415096</v>
      </c>
      <c r="R184" s="1393">
        <v>290.81558876187501</v>
      </c>
      <c r="S184" s="1393">
        <v>56.688354800708169</v>
      </c>
      <c r="T184" s="1393">
        <v>469.94120707357348</v>
      </c>
      <c r="U184" s="1393">
        <v>251.77077488697904</v>
      </c>
      <c r="V184" s="1393">
        <v>247.64083983698998</v>
      </c>
      <c r="W184" s="1393">
        <v>359.05506878506202</v>
      </c>
      <c r="X184" s="1393">
        <v>635.97517653026887</v>
      </c>
      <c r="Y184" s="1393">
        <v>489.33547088825509</v>
      </c>
      <c r="Z184" s="1393">
        <v>305.3205123565541</v>
      </c>
      <c r="AA184" s="1393">
        <v>209.41515671854441</v>
      </c>
      <c r="AB184" s="1393">
        <v>78.683125616239991</v>
      </c>
      <c r="AC184" s="1393">
        <v>63.119312964308371</v>
      </c>
      <c r="AD184" s="1393">
        <v>376.78471716859679</v>
      </c>
      <c r="AE184" s="1393">
        <v>142.66753425452353</v>
      </c>
      <c r="AF184" s="1393">
        <v>229.27857487648922</v>
      </c>
      <c r="AG184" s="1393">
        <v>81.042544468383028</v>
      </c>
      <c r="AH184" s="1393">
        <v>57.200721529180001</v>
      </c>
      <c r="AI184" s="1393">
        <v>105.33562966905001</v>
      </c>
      <c r="AJ184" s="1393">
        <v>85.359370944087516</v>
      </c>
      <c r="AK184" s="1393">
        <v>625.38709095545448</v>
      </c>
      <c r="AL184" s="1393">
        <v>248.260199649078</v>
      </c>
      <c r="AM184" s="1393">
        <v>206.08053267466167</v>
      </c>
      <c r="AN184" s="1393">
        <v>31.712838174880002</v>
      </c>
    </row>
    <row r="185" spans="6:40" x14ac:dyDescent="0.35">
      <c r="F185" s="1385">
        <v>42095</v>
      </c>
      <c r="G185" s="1393">
        <v>369.29715008295653</v>
      </c>
      <c r="H185" s="1393">
        <v>164.71683274328061</v>
      </c>
      <c r="I185" s="1393">
        <v>31.808448226587501</v>
      </c>
      <c r="J185" s="1393">
        <v>34.779457712747444</v>
      </c>
      <c r="K185" s="1393">
        <v>24.340930964640002</v>
      </c>
      <c r="L185" s="1393">
        <v>264.11816054177621</v>
      </c>
      <c r="M185" s="1393">
        <v>43.265732599810001</v>
      </c>
      <c r="N185" s="1393">
        <v>158.082080641419</v>
      </c>
      <c r="O185" s="1393">
        <v>508.7641669964168</v>
      </c>
      <c r="P185" s="1393">
        <v>255.75677846669998</v>
      </c>
      <c r="Q185" s="1393">
        <v>362.57119507337126</v>
      </c>
      <c r="R185" s="1393">
        <v>294.82622933249053</v>
      </c>
      <c r="S185" s="1393">
        <v>57.339235782072123</v>
      </c>
      <c r="T185" s="1393">
        <v>473.38847331889593</v>
      </c>
      <c r="U185" s="1393">
        <v>251.05587497136841</v>
      </c>
      <c r="V185" s="1393">
        <v>242.61882446736502</v>
      </c>
      <c r="W185" s="1393">
        <v>343.69557872354852</v>
      </c>
      <c r="X185" s="1393">
        <v>632.36590356752879</v>
      </c>
      <c r="Y185" s="1393">
        <v>489.42371374052044</v>
      </c>
      <c r="Z185" s="1393">
        <v>300.96286370673874</v>
      </c>
      <c r="AA185" s="1393">
        <v>209.35641007959993</v>
      </c>
      <c r="AB185" s="1393">
        <v>79.226192524040755</v>
      </c>
      <c r="AC185" s="1393">
        <v>63.526155664716619</v>
      </c>
      <c r="AD185" s="1393">
        <v>379.76313433009682</v>
      </c>
      <c r="AE185" s="1393">
        <v>143.7499051389984</v>
      </c>
      <c r="AF185" s="1393">
        <v>231.4457013104784</v>
      </c>
      <c r="AG185" s="1393">
        <v>81.900755426576964</v>
      </c>
      <c r="AH185" s="1393">
        <v>57.847422733580004</v>
      </c>
      <c r="AI185" s="1393">
        <v>106.57309695169501</v>
      </c>
      <c r="AJ185" s="1393">
        <v>87.085512069443752</v>
      </c>
      <c r="AK185" s="1393">
        <v>654.42224087357124</v>
      </c>
      <c r="AL185" s="1393">
        <v>258.99066314809102</v>
      </c>
      <c r="AM185" s="1393">
        <v>216.73268664613832</v>
      </c>
      <c r="AN185" s="1393">
        <v>33.379277123559994</v>
      </c>
    </row>
    <row r="186" spans="6:40" x14ac:dyDescent="0.35">
      <c r="F186" s="1385">
        <v>42125</v>
      </c>
      <c r="G186" s="1393">
        <v>357.25609572211948</v>
      </c>
      <c r="H186" s="1393">
        <v>159.2675235250403</v>
      </c>
      <c r="I186" s="1393">
        <v>30.820123588312502</v>
      </c>
      <c r="J186" s="1393">
        <v>33.641811580747444</v>
      </c>
      <c r="K186" s="1393">
        <v>23.523023338140003</v>
      </c>
      <c r="L186" s="1393">
        <v>257.85440617905761</v>
      </c>
      <c r="M186" s="1393">
        <v>42.188577431349998</v>
      </c>
      <c r="N186" s="1393">
        <v>155.15054480106087</v>
      </c>
      <c r="O186" s="1393">
        <v>501.30936180917479</v>
      </c>
      <c r="P186" s="1393">
        <v>249.5074652072</v>
      </c>
      <c r="Q186" s="1393">
        <v>353.52498354902224</v>
      </c>
      <c r="R186" s="1393">
        <v>285.33548295248096</v>
      </c>
      <c r="S186" s="1393">
        <v>55.479600187891826</v>
      </c>
      <c r="T186" s="1393">
        <v>453.65655597442651</v>
      </c>
      <c r="U186" s="1393">
        <v>240.39038095188423</v>
      </c>
      <c r="V186" s="1393">
        <v>231.06844169134504</v>
      </c>
      <c r="W186" s="1393">
        <v>327.43413527082299</v>
      </c>
      <c r="X186" s="1393">
        <v>594.63465990344105</v>
      </c>
      <c r="Y186" s="1393">
        <v>465.46628263672113</v>
      </c>
      <c r="Z186" s="1393">
        <v>285.28177913616935</v>
      </c>
      <c r="AA186" s="1393">
        <v>199.0222685654112</v>
      </c>
      <c r="AB186" s="1393">
        <v>76.191333574799998</v>
      </c>
      <c r="AC186" s="1393">
        <v>61.241692969808369</v>
      </c>
      <c r="AD186" s="1393">
        <v>367.8494656840968</v>
      </c>
      <c r="AE186" s="1393">
        <v>139.36359382572351</v>
      </c>
      <c r="AF186" s="1393">
        <v>225.99863455952161</v>
      </c>
      <c r="AG186" s="1393">
        <v>79.93909097022302</v>
      </c>
      <c r="AH186" s="1393">
        <v>56.748030686100002</v>
      </c>
      <c r="AI186" s="1393">
        <v>104.581076447925</v>
      </c>
      <c r="AJ186" s="1393">
        <v>85.122449613156249</v>
      </c>
      <c r="AK186" s="1393">
        <v>632.33160962500006</v>
      </c>
      <c r="AL186" s="1393">
        <v>250.54942486651299</v>
      </c>
      <c r="AM186" s="1393">
        <v>211.0261128803883</v>
      </c>
      <c r="AN186" s="1393">
        <v>31.738087249860001</v>
      </c>
    </row>
    <row r="187" spans="6:40" x14ac:dyDescent="0.35">
      <c r="F187" s="1385">
        <v>42156</v>
      </c>
      <c r="G187" s="1393">
        <v>334.12748764555437</v>
      </c>
      <c r="H187" s="1393">
        <v>147.33795190955971</v>
      </c>
      <c r="I187" s="1393">
        <v>27.413004440575001</v>
      </c>
      <c r="J187" s="1393">
        <v>30.261387111200001</v>
      </c>
      <c r="K187" s="1393">
        <v>20.64398849286</v>
      </c>
      <c r="L187" s="1393">
        <v>229.04103894535598</v>
      </c>
      <c r="M187" s="1393">
        <v>37.187499863500001</v>
      </c>
      <c r="N187" s="1393">
        <v>136.61574970550669</v>
      </c>
      <c r="O187" s="1393">
        <v>438.6653187643916</v>
      </c>
      <c r="P187" s="1393">
        <v>221.60355483919997</v>
      </c>
      <c r="Q187" s="1393">
        <v>314.13360922123525</v>
      </c>
      <c r="R187" s="1393">
        <v>258.08771245500947</v>
      </c>
      <c r="S187" s="1393">
        <v>49.931616303580292</v>
      </c>
      <c r="T187" s="1393">
        <v>411.81539312445301</v>
      </c>
      <c r="U187" s="1393">
        <v>218.6423816167368</v>
      </c>
      <c r="V187" s="1393">
        <v>211.09875328257999</v>
      </c>
      <c r="W187" s="1393">
        <v>299.01572580740697</v>
      </c>
      <c r="X187" s="1393">
        <v>535.42777949158312</v>
      </c>
      <c r="Y187" s="1393">
        <v>417.05048286854418</v>
      </c>
      <c r="Z187" s="1393">
        <v>258.5317666624918</v>
      </c>
      <c r="AA187" s="1393">
        <v>180.90791125905551</v>
      </c>
      <c r="AB187" s="1393">
        <v>69.674339004880011</v>
      </c>
      <c r="AC187" s="1393">
        <v>55.89047598548337</v>
      </c>
      <c r="AD187" s="1393">
        <v>331.65725662264919</v>
      </c>
      <c r="AE187" s="1393">
        <v>125.43583294811712</v>
      </c>
      <c r="AF187" s="1393">
        <v>200.25637334550541</v>
      </c>
      <c r="AG187" s="1393">
        <v>71.050129361336957</v>
      </c>
      <c r="AH187" s="1393">
        <v>50.119343340999997</v>
      </c>
      <c r="AI187" s="1393">
        <v>92.568589167614988</v>
      </c>
      <c r="AJ187" s="1393">
        <v>76.119439037768757</v>
      </c>
      <c r="AK187" s="1393">
        <v>583.48121052238639</v>
      </c>
      <c r="AL187" s="1393">
        <v>230.00418795546099</v>
      </c>
      <c r="AM187" s="1393">
        <v>194.28688836315001</v>
      </c>
      <c r="AN187" s="1393">
        <v>29.44042142668</v>
      </c>
    </row>
    <row r="188" spans="6:40" x14ac:dyDescent="0.35">
      <c r="F188" s="1385">
        <v>42186</v>
      </c>
      <c r="G188" s="1393">
        <v>340.76746428280438</v>
      </c>
      <c r="H188" s="1393">
        <v>151.72682268788063</v>
      </c>
      <c r="I188" s="1393">
        <v>28.843474311762503</v>
      </c>
      <c r="J188" s="1393">
        <v>31.691567569582478</v>
      </c>
      <c r="K188" s="1393">
        <v>21.919924390200002</v>
      </c>
      <c r="L188" s="1393">
        <v>239.49083189547119</v>
      </c>
      <c r="M188" s="1393">
        <v>39.136637787379996</v>
      </c>
      <c r="N188" s="1393">
        <v>143.32987999964192</v>
      </c>
      <c r="O188" s="1393">
        <v>461.87486595596641</v>
      </c>
      <c r="P188" s="1393">
        <v>231.57338948110001</v>
      </c>
      <c r="Q188" s="1393">
        <v>327.41541699909908</v>
      </c>
      <c r="R188" s="1393">
        <v>267.33363368498101</v>
      </c>
      <c r="S188" s="1393">
        <v>51.667321649619694</v>
      </c>
      <c r="T188" s="1393">
        <v>421.35434826436523</v>
      </c>
      <c r="U188" s="1393">
        <v>224.48152289399999</v>
      </c>
      <c r="V188" s="1393">
        <v>216.59341901741999</v>
      </c>
      <c r="W188" s="1393">
        <v>308.52995855664602</v>
      </c>
      <c r="X188" s="1393">
        <v>547.86551412221445</v>
      </c>
      <c r="Y188" s="1393">
        <v>428.55862579572107</v>
      </c>
      <c r="Z188" s="1393">
        <v>265.21120656995413</v>
      </c>
      <c r="AA188" s="1393">
        <v>185.1942551060888</v>
      </c>
      <c r="AB188" s="1393">
        <v>71.527225983079234</v>
      </c>
      <c r="AC188" s="1393">
        <v>57.486452980808373</v>
      </c>
      <c r="AD188" s="1393">
        <v>343.23994189244763</v>
      </c>
      <c r="AE188" s="1393">
        <v>129.85055814907969</v>
      </c>
      <c r="AF188" s="1393">
        <v>208.5734845169784</v>
      </c>
      <c r="AG188" s="1393">
        <v>73.96205118852302</v>
      </c>
      <c r="AH188" s="1393">
        <v>52.35046249618</v>
      </c>
      <c r="AI188" s="1393">
        <v>96.552630175154988</v>
      </c>
      <c r="AJ188" s="1393">
        <v>78.522498251499997</v>
      </c>
      <c r="AK188" s="1393">
        <v>592.79014354664184</v>
      </c>
      <c r="AL188" s="1393">
        <v>234.89727308447399</v>
      </c>
      <c r="AM188" s="1393">
        <v>200.22751944673828</v>
      </c>
      <c r="AN188" s="1393">
        <v>30.223142751060003</v>
      </c>
    </row>
    <row r="189" spans="6:40" x14ac:dyDescent="0.35">
      <c r="F189" s="1385">
        <v>42217</v>
      </c>
      <c r="G189" s="1393">
        <v>364.94446430696729</v>
      </c>
      <c r="H189" s="1393">
        <v>161.5651057797597</v>
      </c>
      <c r="I189" s="1393">
        <v>30.690080872749999</v>
      </c>
      <c r="J189" s="1393">
        <v>33.739330607182481</v>
      </c>
      <c r="K189" s="1393">
        <v>23.294009202720002</v>
      </c>
      <c r="L189" s="1393">
        <v>256.11272004004064</v>
      </c>
      <c r="M189" s="1393">
        <v>41.701292950379994</v>
      </c>
      <c r="N189" s="1393">
        <v>153.19621804528379</v>
      </c>
      <c r="O189" s="1393">
        <v>492.53921833478313</v>
      </c>
      <c r="P189" s="1393">
        <v>245.61254438500001</v>
      </c>
      <c r="Q189" s="1393">
        <v>348.07927571773524</v>
      </c>
      <c r="R189" s="1393">
        <v>283.28412936690353</v>
      </c>
      <c r="S189" s="1393">
        <v>54.921692462836063</v>
      </c>
      <c r="T189" s="1393">
        <v>450.41741125206113</v>
      </c>
      <c r="U189" s="1393">
        <v>238.06658755211578</v>
      </c>
      <c r="V189" s="1393">
        <v>229.00053320000001</v>
      </c>
      <c r="W189" s="1393">
        <v>322.645823885124</v>
      </c>
      <c r="X189" s="1393">
        <v>589.11645079785808</v>
      </c>
      <c r="Y189" s="1393">
        <v>461.75773417250684</v>
      </c>
      <c r="Z189" s="1393">
        <v>282.73711245770824</v>
      </c>
      <c r="AA189" s="1393">
        <v>197.37817297343338</v>
      </c>
      <c r="AB189" s="1393">
        <v>75.712142797599995</v>
      </c>
      <c r="AC189" s="1393">
        <v>60.70972567296662</v>
      </c>
      <c r="AD189" s="1393">
        <v>362.61481629320161</v>
      </c>
      <c r="AE189" s="1393">
        <v>137.36983097396418</v>
      </c>
      <c r="AF189" s="1393">
        <v>221.45924045697839</v>
      </c>
      <c r="AG189" s="1393">
        <v>78.498440473916972</v>
      </c>
      <c r="AH189" s="1393">
        <v>55.680973698839999</v>
      </c>
      <c r="AI189" s="1393">
        <v>102.73996658837999</v>
      </c>
      <c r="AJ189" s="1393">
        <v>84.039380671756263</v>
      </c>
      <c r="AK189" s="1393">
        <v>636.31276943919897</v>
      </c>
      <c r="AL189" s="1393">
        <v>251.52232126151301</v>
      </c>
      <c r="AM189" s="1393">
        <v>212.46013097100001</v>
      </c>
      <c r="AN189" s="1393">
        <v>32.344065049379999</v>
      </c>
    </row>
    <row r="190" spans="6:40" x14ac:dyDescent="0.35">
      <c r="F190" s="1385">
        <v>42248</v>
      </c>
      <c r="G190" s="1393">
        <v>361.35453075632608</v>
      </c>
      <c r="H190" s="1393">
        <v>158.61946635672092</v>
      </c>
      <c r="I190" s="1393">
        <v>29.493687889575</v>
      </c>
      <c r="J190" s="1393">
        <v>32.634198401635039</v>
      </c>
      <c r="K190" s="1393">
        <v>22.279803745860001</v>
      </c>
      <c r="L190" s="1393">
        <v>244.16577336094238</v>
      </c>
      <c r="M190" s="1393">
        <v>39.444396406940001</v>
      </c>
      <c r="N190" s="1393">
        <v>143.99180431970279</v>
      </c>
      <c r="O190" s="1393">
        <v>456.80069339516638</v>
      </c>
      <c r="P190" s="1393">
        <v>231.16645745489998</v>
      </c>
      <c r="Q190" s="1393">
        <v>328.05071529086393</v>
      </c>
      <c r="R190" s="1393">
        <v>270.27273560872152</v>
      </c>
      <c r="S190" s="1393">
        <v>52.287177451944238</v>
      </c>
      <c r="T190" s="1393">
        <v>436.42084880035713</v>
      </c>
      <c r="U190" s="1393">
        <v>230.02277555183161</v>
      </c>
      <c r="V190" s="1393">
        <v>222.88554543258002</v>
      </c>
      <c r="W190" s="1393">
        <v>312.38536717006201</v>
      </c>
      <c r="X190" s="1393">
        <v>574.91865937987302</v>
      </c>
      <c r="Y190" s="1393">
        <v>444.39301715296938</v>
      </c>
      <c r="Z190" s="1393">
        <v>274.91248984533883</v>
      </c>
      <c r="AA190" s="1393">
        <v>191.38898689547779</v>
      </c>
      <c r="AB190" s="1393">
        <v>72.230007176920765</v>
      </c>
      <c r="AC190" s="1393">
        <v>57.580333980533368</v>
      </c>
      <c r="AD190" s="1393">
        <v>342.42764630294761</v>
      </c>
      <c r="AE190" s="1393">
        <v>129.5372619979187</v>
      </c>
      <c r="AF190" s="1393">
        <v>206.93351435849459</v>
      </c>
      <c r="AG190" s="1393">
        <v>73.502278897623029</v>
      </c>
      <c r="AH190" s="1393">
        <v>51.962441773539993</v>
      </c>
      <c r="AI190" s="1393">
        <v>96.130080371324993</v>
      </c>
      <c r="AJ190" s="1393">
        <v>80.214793472437506</v>
      </c>
      <c r="AK190" s="1393">
        <v>636.01329718888064</v>
      </c>
      <c r="AL190" s="1393">
        <v>249.74814739559099</v>
      </c>
      <c r="AM190" s="1393">
        <v>211.46508009313831</v>
      </c>
      <c r="AN190" s="1393">
        <v>32.773299324040003</v>
      </c>
    </row>
    <row r="191" spans="6:40" x14ac:dyDescent="0.35">
      <c r="F191" s="1385">
        <v>42278</v>
      </c>
      <c r="G191" s="1393">
        <v>363.45131465152167</v>
      </c>
      <c r="H191" s="1393">
        <v>158.53111366928061</v>
      </c>
      <c r="I191" s="1393">
        <v>28.791457225537503</v>
      </c>
      <c r="J191" s="1393">
        <v>32.081620922399999</v>
      </c>
      <c r="K191" s="1393">
        <v>21.560045034540003</v>
      </c>
      <c r="L191" s="1393">
        <v>237.2297977836204</v>
      </c>
      <c r="M191" s="1393">
        <v>38.213361928700003</v>
      </c>
      <c r="N191" s="1393">
        <v>138.50700122570279</v>
      </c>
      <c r="O191" s="1393">
        <v>426.32436729957482</v>
      </c>
      <c r="P191" s="1393">
        <v>217.94116660340003</v>
      </c>
      <c r="Q191" s="1393">
        <v>310.23068049938604</v>
      </c>
      <c r="R191" s="1393">
        <v>258.14891874251902</v>
      </c>
      <c r="S191" s="1393">
        <v>49.621705449219697</v>
      </c>
      <c r="T191" s="1393">
        <v>416.18376092265299</v>
      </c>
      <c r="U191" s="1393">
        <v>219.7744566836526</v>
      </c>
      <c r="V191" s="1393">
        <v>214.11196250435501</v>
      </c>
      <c r="W191" s="1393">
        <v>300.10386674506202</v>
      </c>
      <c r="X191" s="1393">
        <v>553.86064184114502</v>
      </c>
      <c r="Y191" s="1393">
        <v>427.46951439475851</v>
      </c>
      <c r="Z191" s="1393">
        <v>264.35237122852351</v>
      </c>
      <c r="AA191" s="1393">
        <v>181.70065326044448</v>
      </c>
      <c r="AB191" s="1393">
        <v>66.95890862772076</v>
      </c>
      <c r="AC191" s="1393">
        <v>52.980164994008369</v>
      </c>
      <c r="AD191" s="1393">
        <v>317.99877705040319</v>
      </c>
      <c r="AE191" s="1393">
        <v>119.99572983507649</v>
      </c>
      <c r="AF191" s="1393">
        <v>192.11489502749461</v>
      </c>
      <c r="AG191" s="1393">
        <v>68.414116885919995</v>
      </c>
      <c r="AH191" s="1393">
        <v>48.373250089119992</v>
      </c>
      <c r="AI191" s="1393">
        <v>89.791833313875003</v>
      </c>
      <c r="AJ191" s="1393">
        <v>76.999432552656245</v>
      </c>
      <c r="AK191" s="1393">
        <v>633.13998235474457</v>
      </c>
      <c r="AL191" s="1393">
        <v>247.02987486796098</v>
      </c>
      <c r="AM191" s="1393">
        <v>208.88992283626172</v>
      </c>
      <c r="AN191" s="1393">
        <v>32.672303024120005</v>
      </c>
    </row>
    <row r="192" spans="6:40" x14ac:dyDescent="0.35">
      <c r="F192" s="1385">
        <v>42309</v>
      </c>
      <c r="G192" s="1393">
        <v>313.22266810822833</v>
      </c>
      <c r="H192" s="1393">
        <v>135.79127630475969</v>
      </c>
      <c r="I192" s="1393">
        <v>25.07223556045</v>
      </c>
      <c r="J192" s="1393">
        <v>27.791079547252561</v>
      </c>
      <c r="K192" s="1393">
        <v>18.84459171456</v>
      </c>
      <c r="L192" s="1393">
        <v>207.0718261787186</v>
      </c>
      <c r="M192" s="1393">
        <v>33.289224015740004</v>
      </c>
      <c r="N192" s="1393">
        <v>121.61133953479052</v>
      </c>
      <c r="O192" s="1393">
        <v>378.08843724118316</v>
      </c>
      <c r="P192" s="1393">
        <v>192.27538237950003</v>
      </c>
      <c r="Q192" s="1393">
        <v>273.44119007572783</v>
      </c>
      <c r="R192" s="1393">
        <v>226.645682524394</v>
      </c>
      <c r="S192" s="1393">
        <v>43.639812275199994</v>
      </c>
      <c r="T192" s="1393">
        <v>365.42738344909588</v>
      </c>
      <c r="U192" s="1393">
        <v>194.21305699645259</v>
      </c>
      <c r="V192" s="1393">
        <v>190.44980888048499</v>
      </c>
      <c r="W192" s="1393">
        <v>271.778796684876</v>
      </c>
      <c r="X192" s="1393">
        <v>484.48286218308459</v>
      </c>
      <c r="Y192" s="1393">
        <v>377.99446487524489</v>
      </c>
      <c r="Z192" s="1393">
        <v>233.97618806313881</v>
      </c>
      <c r="AA192" s="1393">
        <v>159.59355025203328</v>
      </c>
      <c r="AB192" s="1393">
        <v>59.196018037080755</v>
      </c>
      <c r="AC192" s="1393">
        <v>47.034380862224999</v>
      </c>
      <c r="AD192" s="1393">
        <v>281.50547709044764</v>
      </c>
      <c r="AE192" s="1393">
        <v>106.32418953772353</v>
      </c>
      <c r="AF192" s="1393">
        <v>170.29699078500539</v>
      </c>
      <c r="AG192" s="1393">
        <v>60.536700294243026</v>
      </c>
      <c r="AH192" s="1393">
        <v>42.811619731279997</v>
      </c>
      <c r="AI192" s="1393">
        <v>79.378998862349988</v>
      </c>
      <c r="AJ192" s="1393">
        <v>67.691808837500005</v>
      </c>
      <c r="AK192" s="1393">
        <v>556.69109075108213</v>
      </c>
      <c r="AL192" s="1393">
        <v>217.24212220440899</v>
      </c>
      <c r="AM192" s="1393">
        <v>185.88804088816167</v>
      </c>
      <c r="AN192" s="1393">
        <v>29.137432526920001</v>
      </c>
    </row>
    <row r="193" spans="6:40" x14ac:dyDescent="0.35">
      <c r="F193" s="1385">
        <v>42339</v>
      </c>
      <c r="G193" s="1393">
        <v>307.82159038464124</v>
      </c>
      <c r="H193" s="1393">
        <v>137.55863933951937</v>
      </c>
      <c r="I193" s="1393">
        <v>25.618414965812502</v>
      </c>
      <c r="J193" s="1393">
        <v>28.311143100035043</v>
      </c>
      <c r="K193" s="1393">
        <v>19.43348520564</v>
      </c>
      <c r="L193" s="1393">
        <v>211.56344930766102</v>
      </c>
      <c r="M193" s="1393">
        <v>34.468965390720001</v>
      </c>
      <c r="N193" s="1393">
        <v>125.36239637077711</v>
      </c>
      <c r="O193" s="1393">
        <v>398.44770894596644</v>
      </c>
      <c r="P193" s="1393">
        <v>199.83269143749999</v>
      </c>
      <c r="Q193" s="1393">
        <v>283.30415490911395</v>
      </c>
      <c r="R193" s="1393">
        <v>231.6054491668655</v>
      </c>
      <c r="S193" s="1393">
        <v>44.786584717144237</v>
      </c>
      <c r="T193" s="1393">
        <v>369.0231741995571</v>
      </c>
      <c r="U193" s="1393">
        <v>197.63910383016841</v>
      </c>
      <c r="V193" s="1393">
        <v>193.55158742613</v>
      </c>
      <c r="W193" s="1393">
        <v>281.47946261056649</v>
      </c>
      <c r="X193" s="1393">
        <v>480.15779073717221</v>
      </c>
      <c r="Y193" s="1393">
        <v>382.7622630907959</v>
      </c>
      <c r="Z193" s="1393">
        <v>236.13919608963062</v>
      </c>
      <c r="AA193" s="1393">
        <v>160.62114375945561</v>
      </c>
      <c r="AB193" s="1393">
        <v>61.240581326159997</v>
      </c>
      <c r="AC193" s="1393">
        <v>48.943282005833368</v>
      </c>
      <c r="AD193" s="1393">
        <v>293.44925482629839</v>
      </c>
      <c r="AE193" s="1393">
        <v>111.02379700215938</v>
      </c>
      <c r="AF193" s="1393">
        <v>178.96562537852159</v>
      </c>
      <c r="AG193" s="1393">
        <v>63.417909332396967</v>
      </c>
      <c r="AH193" s="1393">
        <v>44.978068766019994</v>
      </c>
      <c r="AI193" s="1393">
        <v>83.031036452595004</v>
      </c>
      <c r="AJ193" s="1393">
        <v>68.402572830293749</v>
      </c>
      <c r="AK193" s="1393">
        <v>526.27948138513352</v>
      </c>
      <c r="AL193" s="1393">
        <v>208.6862767275</v>
      </c>
      <c r="AM193" s="1393">
        <v>177.28428351826173</v>
      </c>
      <c r="AN193" s="1393">
        <v>27.016510228600001</v>
      </c>
    </row>
    <row r="194" spans="6:40" x14ac:dyDescent="0.35">
      <c r="F194" s="1385">
        <v>42370</v>
      </c>
      <c r="G194" s="1393">
        <v>324.7870928733588</v>
      </c>
      <c r="H194" s="1393">
        <v>145.364398239</v>
      </c>
      <c r="I194" s="1393">
        <v>27.230944638787502</v>
      </c>
      <c r="J194" s="1393">
        <v>30.001343958347444</v>
      </c>
      <c r="K194" s="1393">
        <v>20.64398849286</v>
      </c>
      <c r="L194" s="1393">
        <v>225.71053990909158</v>
      </c>
      <c r="M194" s="1393">
        <v>36.751508485789998</v>
      </c>
      <c r="N194" s="1393">
        <v>134.1254662740609</v>
      </c>
      <c r="O194" s="1393">
        <v>428.73629065680842</v>
      </c>
      <c r="P194" s="1393">
        <v>214.42411123409997</v>
      </c>
      <c r="Q194" s="1393">
        <v>303.90752862199253</v>
      </c>
      <c r="R194" s="1393">
        <v>247.61732258248099</v>
      </c>
      <c r="S194" s="1393">
        <v>47.948016367655761</v>
      </c>
      <c r="T194" s="1393">
        <v>395.29266598030409</v>
      </c>
      <c r="U194" s="1393">
        <v>212.3860651881684</v>
      </c>
      <c r="V194" s="1393">
        <v>208.91280848699</v>
      </c>
      <c r="W194" s="1393">
        <v>305.88697966518595</v>
      </c>
      <c r="X194" s="1393">
        <v>517.8297349969547</v>
      </c>
      <c r="Y194" s="1393">
        <v>409.57500473747621</v>
      </c>
      <c r="Z194" s="1393">
        <v>254.1741180126765</v>
      </c>
      <c r="AA194" s="1393">
        <v>172.863673216</v>
      </c>
      <c r="AB194" s="1393">
        <v>65.617174451560757</v>
      </c>
      <c r="AC194" s="1393">
        <v>52.573359846000002</v>
      </c>
      <c r="AD194" s="1393">
        <v>315.35112665294764</v>
      </c>
      <c r="AE194" s="1393">
        <v>119.51153736523584</v>
      </c>
      <c r="AF194" s="1393">
        <v>192.93494453551619</v>
      </c>
      <c r="AG194" s="1393">
        <v>68.352829239543027</v>
      </c>
      <c r="AH194" s="1393">
        <v>48.470255269779997</v>
      </c>
      <c r="AI194" s="1393">
        <v>89.520194154270001</v>
      </c>
      <c r="AJ194" s="1393">
        <v>73.445612588687496</v>
      </c>
      <c r="AK194" s="1393">
        <v>559.02616491910521</v>
      </c>
      <c r="AL194" s="1393">
        <v>221.67736228993499</v>
      </c>
      <c r="AM194" s="1393">
        <v>186.47327197620001</v>
      </c>
      <c r="AN194" s="1393">
        <v>28.73344732724</v>
      </c>
    </row>
    <row r="195" spans="6:40" x14ac:dyDescent="0.35">
      <c r="F195" s="1385">
        <v>42401</v>
      </c>
      <c r="G195" s="1393">
        <v>303.11976256438049</v>
      </c>
      <c r="H195" s="1393">
        <v>138.32443136088062</v>
      </c>
      <c r="I195" s="1393">
        <v>26.242620000512499</v>
      </c>
      <c r="J195" s="1393">
        <v>28.73368762638248</v>
      </c>
      <c r="K195" s="1393">
        <v>20.087811306839999</v>
      </c>
      <c r="L195" s="1393">
        <v>218.62169109000001</v>
      </c>
      <c r="M195" s="1393">
        <v>35.982111936890007</v>
      </c>
      <c r="N195" s="1393">
        <v>131.35161852265529</v>
      </c>
      <c r="O195" s="1393">
        <v>427.57740602361679</v>
      </c>
      <c r="P195" s="1393">
        <v>214.77291011370002</v>
      </c>
      <c r="Q195" s="1393">
        <v>304.30088689072778</v>
      </c>
      <c r="R195" s="1393">
        <v>247.28043083190352</v>
      </c>
      <c r="S195" s="1393">
        <v>48.071980709399995</v>
      </c>
      <c r="T195" s="1393">
        <v>396.48148607395711</v>
      </c>
      <c r="U195" s="1393">
        <v>215.39493687057899</v>
      </c>
      <c r="V195" s="1393">
        <v>213.96429083698999</v>
      </c>
      <c r="W195" s="1393">
        <v>318.69707586847801</v>
      </c>
      <c r="X195" s="1393">
        <v>514.78738116189731</v>
      </c>
      <c r="Y195" s="1393">
        <v>406.54354401421773</v>
      </c>
      <c r="Z195" s="1393">
        <v>256.6867385963082</v>
      </c>
      <c r="AA195" s="1393">
        <v>174.214170663</v>
      </c>
      <c r="AB195" s="1393">
        <v>66.703356186239986</v>
      </c>
      <c r="AC195" s="1393">
        <v>53.73121299180837</v>
      </c>
      <c r="AD195" s="1393">
        <v>320.46555629659679</v>
      </c>
      <c r="AE195" s="1393">
        <v>121.36281778600322</v>
      </c>
      <c r="AF195" s="1393">
        <v>194.63354488352701</v>
      </c>
      <c r="AG195" s="1393">
        <v>68.935176823196954</v>
      </c>
      <c r="AH195" s="1393">
        <v>48.69660069132</v>
      </c>
      <c r="AI195" s="1393">
        <v>89.580558411960013</v>
      </c>
      <c r="AJ195" s="1393">
        <v>72.227160029612506</v>
      </c>
      <c r="AK195" s="1393">
        <v>525.98000913481508</v>
      </c>
      <c r="AL195" s="1393">
        <v>209.68777627651301</v>
      </c>
      <c r="AM195" s="1393">
        <v>173.15799171841169</v>
      </c>
      <c r="AN195" s="1393">
        <v>26.66302317888</v>
      </c>
    </row>
    <row r="196" spans="6:40" x14ac:dyDescent="0.35">
      <c r="F196" s="1385">
        <v>42430</v>
      </c>
      <c r="G196" s="1393">
        <v>385.78578152227169</v>
      </c>
      <c r="H196" s="1393">
        <v>173.61251534359999</v>
      </c>
      <c r="I196" s="1393">
        <v>33.629046244462501</v>
      </c>
      <c r="J196" s="1393">
        <v>36.794729576817517</v>
      </c>
      <c r="K196" s="1393">
        <v>25.845880997400002</v>
      </c>
      <c r="L196" s="1393">
        <v>279.45682033064401</v>
      </c>
      <c r="M196" s="1393">
        <v>45.830387762809998</v>
      </c>
      <c r="N196" s="1393">
        <v>167.31803198479051</v>
      </c>
      <c r="O196" s="1393">
        <v>537.23591303201681</v>
      </c>
      <c r="P196" s="1393">
        <v>268.02287239930001</v>
      </c>
      <c r="Q196" s="1393">
        <v>379.42305831010651</v>
      </c>
      <c r="R196" s="1393">
        <v>306.61315444811555</v>
      </c>
      <c r="S196" s="1393">
        <v>59.477825238780298</v>
      </c>
      <c r="T196" s="1393">
        <v>487.23651126546116</v>
      </c>
      <c r="U196" s="1393">
        <v>260.82753927743158</v>
      </c>
      <c r="V196" s="1393">
        <v>254.730595315215</v>
      </c>
      <c r="W196" s="1393">
        <v>369.62649309088499</v>
      </c>
      <c r="X196" s="1393">
        <v>655.72061647441387</v>
      </c>
      <c r="Y196" s="1393">
        <v>512.26284284203746</v>
      </c>
      <c r="Z196" s="1393">
        <v>315.08547432360001</v>
      </c>
      <c r="AA196" s="1393">
        <v>215.49239523004439</v>
      </c>
      <c r="AB196" s="1393">
        <v>81.206879682519244</v>
      </c>
      <c r="AC196" s="1393">
        <v>65.278575957983364</v>
      </c>
      <c r="AD196" s="1393">
        <v>393.57215935159678</v>
      </c>
      <c r="AE196" s="1393">
        <v>149.16151176584063</v>
      </c>
      <c r="AF196" s="1393">
        <v>242.16433081648924</v>
      </c>
      <c r="AG196" s="1393">
        <v>85.640267377383026</v>
      </c>
      <c r="AH196" s="1393">
        <v>60.757578153379995</v>
      </c>
      <c r="AI196" s="1393">
        <v>112.12660865917501</v>
      </c>
      <c r="AJ196" s="1393">
        <v>91.451633739462508</v>
      </c>
      <c r="AK196" s="1393">
        <v>681.78044736296272</v>
      </c>
      <c r="AL196" s="1393">
        <v>270.46519781000001</v>
      </c>
      <c r="AM196" s="1393">
        <v>225.7754112287883</v>
      </c>
      <c r="AN196" s="1393">
        <v>34.515485497659995</v>
      </c>
    </row>
    <row r="197" spans="6:40" x14ac:dyDescent="0.35">
      <c r="F197" s="1385">
        <v>42461</v>
      </c>
      <c r="G197" s="1393">
        <v>380.54382178428273</v>
      </c>
      <c r="H197" s="1393">
        <v>167.89804496772092</v>
      </c>
      <c r="I197" s="1393">
        <v>32.692738692412505</v>
      </c>
      <c r="J197" s="1393">
        <v>35.689574618347443</v>
      </c>
      <c r="K197" s="1393">
        <v>25.0279733709</v>
      </c>
      <c r="L197" s="1393">
        <v>272.42918558505761</v>
      </c>
      <c r="M197" s="1393">
        <v>44.522413629680003</v>
      </c>
      <c r="N197" s="1393">
        <v>163.3147656198648</v>
      </c>
      <c r="O197" s="1393">
        <v>523.0155444303748</v>
      </c>
      <c r="P197" s="1393">
        <v>263.45942039120001</v>
      </c>
      <c r="Q197" s="1393">
        <v>373.7654472273565</v>
      </c>
      <c r="R197" s="1393">
        <v>304.68438488374056</v>
      </c>
      <c r="S197" s="1393">
        <v>59.136889205380292</v>
      </c>
      <c r="T197" s="1393">
        <v>490.74306250233059</v>
      </c>
      <c r="U197" s="1393">
        <v>258.86127776303158</v>
      </c>
      <c r="V197" s="1393">
        <v>250.44710666515996</v>
      </c>
      <c r="W197" s="1393">
        <v>351.033283967469</v>
      </c>
      <c r="X197" s="1393">
        <v>675.16787714442899</v>
      </c>
      <c r="Y197" s="1393">
        <v>512.0276404107143</v>
      </c>
      <c r="Z197" s="1393">
        <v>315.11731366943059</v>
      </c>
      <c r="AA197" s="1393">
        <v>219.4265293429001</v>
      </c>
      <c r="AB197" s="1393">
        <v>81.654108434880001</v>
      </c>
      <c r="AC197" s="1393">
        <v>65.341175808599999</v>
      </c>
      <c r="AD197" s="1393">
        <v>390.71417854949999</v>
      </c>
      <c r="AE197" s="1393">
        <v>147.96523753508288</v>
      </c>
      <c r="AF197" s="1393">
        <v>238.03509032551619</v>
      </c>
      <c r="AG197" s="1393">
        <v>84.291571339256976</v>
      </c>
      <c r="AH197" s="1393">
        <v>59.528845865019996</v>
      </c>
      <c r="AI197" s="1393">
        <v>109.92331325348999</v>
      </c>
      <c r="AJ197" s="1393">
        <v>90.70702384225001</v>
      </c>
      <c r="AK197" s="1393">
        <v>688.87470215766757</v>
      </c>
      <c r="AL197" s="1393">
        <v>270.49380096401302</v>
      </c>
      <c r="AM197" s="1393">
        <v>225.57067692076171</v>
      </c>
      <c r="AN197" s="1393">
        <v>34.919470697340003</v>
      </c>
    </row>
    <row r="198" spans="6:40" x14ac:dyDescent="0.35">
      <c r="F198" s="1385">
        <v>42491</v>
      </c>
      <c r="G198" s="1393">
        <v>376.60426328197832</v>
      </c>
      <c r="H198" s="1393">
        <v>164.86415595255968</v>
      </c>
      <c r="I198" s="1393">
        <v>30.950166303875001</v>
      </c>
      <c r="J198" s="1393">
        <v>34.129383959999998</v>
      </c>
      <c r="K198" s="1393">
        <v>23.424874422959999</v>
      </c>
      <c r="L198" s="1393">
        <v>256.78494125464402</v>
      </c>
      <c r="M198" s="1393">
        <v>41.624353295490003</v>
      </c>
      <c r="N198" s="1393">
        <v>152.28208419628379</v>
      </c>
      <c r="O198" s="1393">
        <v>482.95467016438323</v>
      </c>
      <c r="P198" s="1393">
        <v>245.03121291900001</v>
      </c>
      <c r="Q198" s="1393">
        <v>348.04903321485648</v>
      </c>
      <c r="R198" s="1393">
        <v>288.09079456750948</v>
      </c>
      <c r="S198" s="1393">
        <v>55.634555615072124</v>
      </c>
      <c r="T198" s="1393">
        <v>464.80026222763479</v>
      </c>
      <c r="U198" s="1393">
        <v>243.45889590023157</v>
      </c>
      <c r="V198" s="1393">
        <v>234.82000924994497</v>
      </c>
      <c r="W198" s="1393">
        <v>323.578726657407</v>
      </c>
      <c r="X198" s="1393">
        <v>622.6420629509455</v>
      </c>
      <c r="Y198" s="1393">
        <v>474.47242195423127</v>
      </c>
      <c r="Z198" s="1393">
        <v>292.59759246224593</v>
      </c>
      <c r="AA198" s="1393">
        <v>205.15811866611102</v>
      </c>
      <c r="AB198" s="1393">
        <v>76.766362507439993</v>
      </c>
      <c r="AC198" s="1393">
        <v>61.08524967186662</v>
      </c>
      <c r="AD198" s="1393">
        <v>362.91569057955235</v>
      </c>
      <c r="AE198" s="1393">
        <v>137.28442411387968</v>
      </c>
      <c r="AF198" s="1393">
        <v>219.08710164598381</v>
      </c>
      <c r="AG198" s="1393">
        <v>77.824138432083018</v>
      </c>
      <c r="AH198" s="1393">
        <v>54.969602373999997</v>
      </c>
      <c r="AI198" s="1393">
        <v>101.62322782111499</v>
      </c>
      <c r="AJ198" s="1393">
        <v>84.851682377806256</v>
      </c>
      <c r="AK198" s="1393">
        <v>666.96415895151745</v>
      </c>
      <c r="AL198" s="1393">
        <v>261.36569782756499</v>
      </c>
      <c r="AM198" s="1393">
        <v>220.47865725286169</v>
      </c>
      <c r="AN198" s="1393">
        <v>34.010503998059995</v>
      </c>
    </row>
    <row r="199" spans="6:40" x14ac:dyDescent="0.35">
      <c r="F199" s="1385">
        <v>42522</v>
      </c>
      <c r="G199" s="1393">
        <v>355.38169068084784</v>
      </c>
      <c r="H199" s="1393">
        <v>154.81968222488061</v>
      </c>
      <c r="I199" s="1393">
        <v>28.219269277062502</v>
      </c>
      <c r="J199" s="1393">
        <v>31.431547169652561</v>
      </c>
      <c r="K199" s="1393">
        <v>21.167449373820002</v>
      </c>
      <c r="L199" s="1393">
        <v>230.66045887935599</v>
      </c>
      <c r="M199" s="1393">
        <v>36.982327450459998</v>
      </c>
      <c r="N199" s="1393">
        <v>134.0940200696553</v>
      </c>
      <c r="O199" s="1393">
        <v>422.28391644880003</v>
      </c>
      <c r="P199" s="1393">
        <v>215.81930675250001</v>
      </c>
      <c r="Q199" s="1393">
        <v>305.63196848001479</v>
      </c>
      <c r="R199" s="1393">
        <v>255.63843227752849</v>
      </c>
      <c r="S199" s="1393">
        <v>49.373742672127875</v>
      </c>
      <c r="T199" s="1393">
        <v>415.38122935286941</v>
      </c>
      <c r="U199" s="1393">
        <v>217.6592508595368</v>
      </c>
      <c r="V199" s="1393">
        <v>210.24202187601998</v>
      </c>
      <c r="W199" s="1393">
        <v>291.30466295056647</v>
      </c>
      <c r="X199" s="1393">
        <v>546.10587789801207</v>
      </c>
      <c r="Y199" s="1393">
        <v>420.93551703728912</v>
      </c>
      <c r="Z199" s="1393">
        <v>259.89941129021531</v>
      </c>
      <c r="AA199" s="1393">
        <v>182.49326021208881</v>
      </c>
      <c r="AB199" s="1393">
        <v>69.131272097079233</v>
      </c>
      <c r="AC199" s="1393">
        <v>55.014265838850001</v>
      </c>
      <c r="AD199" s="1393">
        <v>322.69189604829842</v>
      </c>
      <c r="AE199" s="1393">
        <v>122.10339603311871</v>
      </c>
      <c r="AF199" s="1393">
        <v>192.75918282449459</v>
      </c>
      <c r="AG199" s="1393">
        <v>68.567358990476961</v>
      </c>
      <c r="AH199" s="1393">
        <v>48.30857996868</v>
      </c>
      <c r="AI199" s="1393">
        <v>89.520194154270001</v>
      </c>
      <c r="AJ199" s="1393">
        <v>75.645596375906251</v>
      </c>
      <c r="AK199" s="1393">
        <v>618.20329800482671</v>
      </c>
      <c r="AL199" s="1393">
        <v>242.308408663026</v>
      </c>
      <c r="AM199" s="1393">
        <v>205.64156546191168</v>
      </c>
      <c r="AN199" s="1393">
        <v>31.864332624760003</v>
      </c>
    </row>
    <row r="200" spans="6:40" x14ac:dyDescent="0.35">
      <c r="F200" s="1385">
        <v>42552</v>
      </c>
      <c r="G200" s="1393">
        <v>345.88241937675002</v>
      </c>
      <c r="H200" s="1393">
        <v>152.52220306547909</v>
      </c>
      <c r="I200" s="1393">
        <v>29.025534113549998</v>
      </c>
      <c r="J200" s="1393">
        <v>31.951610722435039</v>
      </c>
      <c r="K200" s="1393">
        <v>22.116222220560001</v>
      </c>
      <c r="L200" s="1393">
        <v>237.932464092983</v>
      </c>
      <c r="M200" s="1393">
        <v>38.598060203149998</v>
      </c>
      <c r="N200" s="1393">
        <v>140.11468842593911</v>
      </c>
      <c r="O200" s="1393">
        <v>446.84037455679163</v>
      </c>
      <c r="P200" s="1393">
        <v>225.1496767818</v>
      </c>
      <c r="Q200" s="1393">
        <v>318.85329125212127</v>
      </c>
      <c r="R200" s="1393">
        <v>262.43507333001901</v>
      </c>
      <c r="S200" s="1393">
        <v>50.799468976599996</v>
      </c>
      <c r="T200" s="1393">
        <v>422.63209584533882</v>
      </c>
      <c r="U200" s="1393">
        <v>221.94914191857899</v>
      </c>
      <c r="V200" s="1393">
        <v>213.78698380650499</v>
      </c>
      <c r="W200" s="1393">
        <v>299.29549838708851</v>
      </c>
      <c r="X200" s="1393">
        <v>552.33946492361633</v>
      </c>
      <c r="Y200" s="1393">
        <v>433.9152688999626</v>
      </c>
      <c r="Z200" s="1393">
        <v>264.63871859199998</v>
      </c>
      <c r="AA200" s="1393">
        <v>184.31359572090008</v>
      </c>
      <c r="AB200" s="1393">
        <v>70.15352978208</v>
      </c>
      <c r="AC200" s="1393">
        <v>55.984356985208365</v>
      </c>
      <c r="AD200" s="1393">
        <v>332.07856726840322</v>
      </c>
      <c r="AE200" s="1393">
        <v>125.83453595936257</v>
      </c>
      <c r="AF200" s="1393">
        <v>201.28130637297301</v>
      </c>
      <c r="AG200" s="1393">
        <v>71.448614005859994</v>
      </c>
      <c r="AH200" s="1393">
        <v>50.636704304519995</v>
      </c>
      <c r="AI200" s="1393">
        <v>93.594781548344997</v>
      </c>
      <c r="AJ200" s="1393">
        <v>77.405583405681256</v>
      </c>
      <c r="AK200" s="1393">
        <v>607.93625612566746</v>
      </c>
      <c r="AL200" s="1393">
        <v>239.56133840210401</v>
      </c>
      <c r="AM200" s="1393">
        <v>203.24181950325001</v>
      </c>
      <c r="AN200" s="1393">
        <v>31.056362225400001</v>
      </c>
    </row>
    <row r="201" spans="6:40" x14ac:dyDescent="0.35">
      <c r="F201" s="1385">
        <v>42583</v>
      </c>
      <c r="G201" s="1393">
        <v>364.27732774519563</v>
      </c>
      <c r="H201" s="1393">
        <v>158.9729802018</v>
      </c>
      <c r="I201" s="1393">
        <v>29.909824579375002</v>
      </c>
      <c r="J201" s="1393">
        <v>33.024251754452557</v>
      </c>
      <c r="K201" s="1393">
        <v>22.60696679646</v>
      </c>
      <c r="L201" s="1393">
        <v>247.09902868739661</v>
      </c>
      <c r="M201" s="1393">
        <v>39.829094681390004</v>
      </c>
      <c r="N201" s="1393">
        <v>145.94622248886481</v>
      </c>
      <c r="O201" s="1393">
        <v>464.00489083759999</v>
      </c>
      <c r="P201" s="1393">
        <v>234.74164597080002</v>
      </c>
      <c r="Q201" s="1393">
        <v>332.55869980159906</v>
      </c>
      <c r="R201" s="1393">
        <v>275.29353709251905</v>
      </c>
      <c r="S201" s="1393">
        <v>53.309985552144234</v>
      </c>
      <c r="T201" s="1393">
        <v>447.50495803574699</v>
      </c>
      <c r="U201" s="1393">
        <v>234.01494184656838</v>
      </c>
      <c r="V201" s="1393">
        <v>226.28283569569999</v>
      </c>
      <c r="W201" s="1393">
        <v>311.76367761854846</v>
      </c>
      <c r="X201" s="1393">
        <v>597.82589309398793</v>
      </c>
      <c r="Y201" s="1393">
        <v>456.63662902374148</v>
      </c>
      <c r="Z201" s="1393">
        <v>281.75112648195409</v>
      </c>
      <c r="AA201" s="1393">
        <v>197.58358363512212</v>
      </c>
      <c r="AB201" s="1393">
        <v>74.306532490839231</v>
      </c>
      <c r="AC201" s="1393">
        <v>59.238910826474999</v>
      </c>
      <c r="AD201" s="1393">
        <v>349.19677621544764</v>
      </c>
      <c r="AE201" s="1393">
        <v>132.35700995687807</v>
      </c>
      <c r="AF201" s="1393">
        <v>210.44784657601076</v>
      </c>
      <c r="AG201" s="1393">
        <v>74.789641312143019</v>
      </c>
      <c r="AH201" s="1393">
        <v>52.900158519919998</v>
      </c>
      <c r="AI201" s="1393">
        <v>97.941008102024995</v>
      </c>
      <c r="AJ201" s="1393">
        <v>82.008626406631251</v>
      </c>
      <c r="AK201" s="1393">
        <v>650.11176275707965</v>
      </c>
      <c r="AL201" s="1393">
        <v>254.212185214409</v>
      </c>
      <c r="AM201" s="1393">
        <v>214.56717359220002</v>
      </c>
      <c r="AN201" s="1393">
        <v>32.849046548979999</v>
      </c>
    </row>
    <row r="202" spans="6:40" x14ac:dyDescent="0.35">
      <c r="F202" s="1385">
        <v>42614</v>
      </c>
      <c r="G202" s="1393">
        <v>355.06393761704345</v>
      </c>
      <c r="H202" s="1393">
        <v>155.17319606995969</v>
      </c>
      <c r="I202" s="1393">
        <v>28.765448682424999</v>
      </c>
      <c r="J202" s="1393">
        <v>31.854091696000001</v>
      </c>
      <c r="K202" s="1393">
        <v>21.723626559840003</v>
      </c>
      <c r="L202" s="1393">
        <v>235.73248211264402</v>
      </c>
      <c r="M202" s="1393">
        <v>37.828663654250001</v>
      </c>
      <c r="N202" s="1393">
        <v>137.71901784786482</v>
      </c>
      <c r="O202" s="1393">
        <v>435.3138277879832</v>
      </c>
      <c r="P202" s="1393">
        <v>220.4118253339</v>
      </c>
      <c r="Q202" s="1393">
        <v>312.19726611175003</v>
      </c>
      <c r="R202" s="1393">
        <v>258.76132450998097</v>
      </c>
      <c r="S202" s="1393">
        <v>50.21057016610817</v>
      </c>
      <c r="T202" s="1393">
        <v>423.31574540575707</v>
      </c>
      <c r="U202" s="1393">
        <v>221.02565442731577</v>
      </c>
      <c r="V202" s="1393">
        <v>213.698414482635</v>
      </c>
      <c r="W202" s="1393">
        <v>294.22741442170803</v>
      </c>
      <c r="X202" s="1393">
        <v>549.68487031387315</v>
      </c>
      <c r="Y202" s="1393">
        <v>423.14293044053397</v>
      </c>
      <c r="Z202" s="1393">
        <v>262.53938925716938</v>
      </c>
      <c r="AA202" s="1393">
        <v>184.87135116651112</v>
      </c>
      <c r="AB202" s="1393">
        <v>70.121567757240769</v>
      </c>
      <c r="AC202" s="1393">
        <v>55.859194836375003</v>
      </c>
      <c r="AD202" s="1393">
        <v>328.3177469950968</v>
      </c>
      <c r="AE202" s="1393">
        <v>124.43895152223746</v>
      </c>
      <c r="AF202" s="1393">
        <v>197.3278275930216</v>
      </c>
      <c r="AG202" s="1393">
        <v>70.130584779536974</v>
      </c>
      <c r="AH202" s="1393">
        <v>49.537312257039993</v>
      </c>
      <c r="AI202" s="1393">
        <v>91.78385381764501</v>
      </c>
      <c r="AJ202" s="1393">
        <v>77.134816170331248</v>
      </c>
      <c r="AK202" s="1393">
        <v>618.29334202603741</v>
      </c>
      <c r="AL202" s="1393">
        <v>242.108186584935</v>
      </c>
      <c r="AM202" s="1393">
        <v>204.52939813168828</v>
      </c>
      <c r="AN202" s="1393">
        <v>31.83908354978</v>
      </c>
    </row>
    <row r="203" spans="6:40" x14ac:dyDescent="0.35">
      <c r="F203" s="1385">
        <v>42644</v>
      </c>
      <c r="G203" s="1393">
        <v>340.29083468709786</v>
      </c>
      <c r="H203" s="1393">
        <v>147.4557898579194</v>
      </c>
      <c r="I203" s="1393">
        <v>27.204936095674999</v>
      </c>
      <c r="J203" s="1393">
        <v>30.261387111200001</v>
      </c>
      <c r="K203" s="1393">
        <v>20.545839577679999</v>
      </c>
      <c r="L203" s="1393">
        <v>220.73001390207457</v>
      </c>
      <c r="M203" s="1393">
        <v>35.366594697770005</v>
      </c>
      <c r="N203" s="1393">
        <v>127.75806694885139</v>
      </c>
      <c r="O203" s="1393">
        <v>399.8259105931748</v>
      </c>
      <c r="P203" s="1393">
        <v>205.52973980429999</v>
      </c>
      <c r="Q203" s="1393">
        <v>290.62572084412875</v>
      </c>
      <c r="R203" s="1393">
        <v>244.67822065874051</v>
      </c>
      <c r="S203" s="1393">
        <v>47.2351532154197</v>
      </c>
      <c r="T203" s="1393">
        <v>400.10691932019176</v>
      </c>
      <c r="U203" s="1393">
        <v>209.70473990303162</v>
      </c>
      <c r="V203" s="1393">
        <v>203.38867577177498</v>
      </c>
      <c r="W203" s="1393">
        <v>280.9199174512035</v>
      </c>
      <c r="X203" s="1393">
        <v>523.01948428152866</v>
      </c>
      <c r="Y203" s="1393">
        <v>402.7172265722653</v>
      </c>
      <c r="Z203" s="1393">
        <v>250.29343930332348</v>
      </c>
      <c r="AA203" s="1393">
        <v>175.68216138788898</v>
      </c>
      <c r="AB203" s="1393">
        <v>66.415841719919996</v>
      </c>
      <c r="AC203" s="1393">
        <v>52.729840696341618</v>
      </c>
      <c r="AD203" s="1393">
        <v>307.98046477990317</v>
      </c>
      <c r="AE203" s="1393">
        <v>116.46390011520002</v>
      </c>
      <c r="AF203" s="1393">
        <v>182.33344655100001</v>
      </c>
      <c r="AG203" s="1393">
        <v>65.042468745063033</v>
      </c>
      <c r="AH203" s="1393">
        <v>45.721775151080003</v>
      </c>
      <c r="AI203" s="1393">
        <v>84.872146312140003</v>
      </c>
      <c r="AJ203" s="1393">
        <v>72.159468220775011</v>
      </c>
      <c r="AK203" s="1393">
        <v>594.25715288097183</v>
      </c>
      <c r="AL203" s="1393">
        <v>231.49213570197401</v>
      </c>
      <c r="AM203" s="1393">
        <v>196.6279883021883</v>
      </c>
      <c r="AN203" s="1393">
        <v>30.500882575839999</v>
      </c>
    </row>
    <row r="204" spans="6:40" x14ac:dyDescent="0.35">
      <c r="F204" s="1385">
        <v>42675</v>
      </c>
      <c r="G204" s="1393">
        <v>284.69298230807613</v>
      </c>
      <c r="H204" s="1393">
        <v>123.71438148</v>
      </c>
      <c r="I204" s="1393">
        <v>22.861509395887502</v>
      </c>
      <c r="J204" s="1393">
        <v>25.41826825681752</v>
      </c>
      <c r="K204" s="1393">
        <v>17.208776461560003</v>
      </c>
      <c r="L204" s="1393">
        <v>188.188741980305</v>
      </c>
      <c r="M204" s="1393">
        <v>30.288577475029999</v>
      </c>
      <c r="N204" s="1393">
        <v>110.2634647600743</v>
      </c>
      <c r="O204" s="1393">
        <v>347.95659108277476</v>
      </c>
      <c r="P204" s="1393">
        <v>176.8700985305</v>
      </c>
      <c r="Q204" s="1393">
        <v>249.96354420150001</v>
      </c>
      <c r="R204" s="1393">
        <v>208.24590666499049</v>
      </c>
      <c r="S204" s="1393">
        <v>40.075496514019697</v>
      </c>
      <c r="T204" s="1393">
        <v>332.29300167347759</v>
      </c>
      <c r="U204" s="1393">
        <v>176.21881474742102</v>
      </c>
      <c r="V204" s="1393">
        <v>170.657427502205</v>
      </c>
      <c r="W204" s="1393">
        <v>241.276953489363</v>
      </c>
      <c r="X204" s="1393">
        <v>426.3496794959849</v>
      </c>
      <c r="Y204" s="1393">
        <v>335.52415309999998</v>
      </c>
      <c r="Z204" s="1393">
        <v>207.83050291324591</v>
      </c>
      <c r="AA204" s="1393">
        <v>144.88487740752223</v>
      </c>
      <c r="AB204" s="1393">
        <v>55.777806466080001</v>
      </c>
      <c r="AC204" s="1393">
        <v>44.562193720266635</v>
      </c>
      <c r="AD204" s="1393">
        <v>263.0934437284476</v>
      </c>
      <c r="AE204" s="1393">
        <v>99.403012528962577</v>
      </c>
      <c r="AF204" s="1393">
        <v>157.6162472220108</v>
      </c>
      <c r="AG204" s="1393">
        <v>56.15350713617697</v>
      </c>
      <c r="AH204" s="1393">
        <v>39.610448769500003</v>
      </c>
      <c r="AI204" s="1393">
        <v>73.463301608729992</v>
      </c>
      <c r="AJ204" s="1393">
        <v>61.531854233287504</v>
      </c>
      <c r="AK204" s="1393">
        <v>494.73018098714761</v>
      </c>
      <c r="AL204" s="1393">
        <v>193.434763680922</v>
      </c>
      <c r="AM204" s="1393">
        <v>165.51996221656171</v>
      </c>
      <c r="AN204" s="1393">
        <v>25.021833305179999</v>
      </c>
    </row>
    <row r="205" spans="6:40" x14ac:dyDescent="0.35">
      <c r="F205" s="1385">
        <v>42705</v>
      </c>
      <c r="G205" s="1393">
        <v>294.9547643838261</v>
      </c>
      <c r="H205" s="1393">
        <v>131.10775910788061</v>
      </c>
      <c r="I205" s="1393">
        <v>23.849834034162502</v>
      </c>
      <c r="J205" s="1393">
        <v>26.55591438881752</v>
      </c>
      <c r="K205" s="1393">
        <v>17.92853517288</v>
      </c>
      <c r="L205" s="1393">
        <v>195.49151617267802</v>
      </c>
      <c r="M205" s="1393">
        <v>31.596551608160002</v>
      </c>
      <c r="N205" s="1393">
        <v>114.36125256498659</v>
      </c>
      <c r="O205" s="1393">
        <v>363.93093199959998</v>
      </c>
      <c r="P205" s="1393">
        <v>184.572740455</v>
      </c>
      <c r="Q205" s="1393">
        <v>261.18803885836388</v>
      </c>
      <c r="R205" s="1393">
        <v>216.4201178019035</v>
      </c>
      <c r="S205" s="1393">
        <v>41.780176681019697</v>
      </c>
      <c r="T205" s="1393">
        <v>346.79504668468769</v>
      </c>
      <c r="U205" s="1393">
        <v>183.9050948623368</v>
      </c>
      <c r="V205" s="1393">
        <v>178.4857097</v>
      </c>
      <c r="W205" s="1393">
        <v>253.90061651620348</v>
      </c>
      <c r="X205" s="1393">
        <v>453.79058397895773</v>
      </c>
      <c r="Y205" s="1393">
        <v>357.00944224375849</v>
      </c>
      <c r="Z205" s="1393">
        <v>219.4402861974765</v>
      </c>
      <c r="AA205" s="1393">
        <v>152.25386672707771</v>
      </c>
      <c r="AB205" s="1393">
        <v>58.397398687799232</v>
      </c>
      <c r="AC205" s="1393">
        <v>46.658856863324999</v>
      </c>
      <c r="AD205" s="1393">
        <v>275.30798666079841</v>
      </c>
      <c r="AE205" s="1393">
        <v>104.07412350720001</v>
      </c>
      <c r="AF205" s="1393">
        <v>165.14268840900539</v>
      </c>
      <c r="AG205" s="1393">
        <v>58.605656672463027</v>
      </c>
      <c r="AH205" s="1393">
        <v>41.3888770816</v>
      </c>
      <c r="AI205" s="1393">
        <v>76.481514493229994</v>
      </c>
      <c r="AJ205" s="1393">
        <v>63.054919932131256</v>
      </c>
      <c r="AK205" s="1393">
        <v>491.67728397587814</v>
      </c>
      <c r="AL205" s="1393">
        <v>194.89410827342201</v>
      </c>
      <c r="AM205" s="1393">
        <v>164.3200014437883</v>
      </c>
      <c r="AN205" s="1393">
        <v>25.602562029720001</v>
      </c>
    </row>
    <row r="206" spans="6:40" x14ac:dyDescent="0.35">
      <c r="F206" s="1385">
        <v>42736</v>
      </c>
      <c r="G206" s="1393">
        <v>311.06214043731512</v>
      </c>
      <c r="H206" s="1393">
        <v>139.5027077491597</v>
      </c>
      <c r="I206" s="1393">
        <v>25.956526026275</v>
      </c>
      <c r="J206" s="1393">
        <v>28.668682526400001</v>
      </c>
      <c r="K206" s="1393">
        <v>19.695215646120001</v>
      </c>
      <c r="L206" s="1393">
        <v>215.32179909048818</v>
      </c>
      <c r="M206" s="1393">
        <v>35.033189526580003</v>
      </c>
      <c r="N206" s="1393">
        <v>127.82114218443239</v>
      </c>
      <c r="O206" s="1393">
        <v>410.94539596321687</v>
      </c>
      <c r="P206" s="1393">
        <v>206.98306846929998</v>
      </c>
      <c r="Q206" s="1393">
        <v>293.07639223386394</v>
      </c>
      <c r="R206" s="1393">
        <v>240.42258349190351</v>
      </c>
      <c r="S206" s="1393">
        <v>46.553281148619696</v>
      </c>
      <c r="T206" s="1393">
        <v>385.63482883102648</v>
      </c>
      <c r="U206" s="1393">
        <v>205.53397152073683</v>
      </c>
      <c r="V206" s="1393">
        <v>200.58224056085999</v>
      </c>
      <c r="W206" s="1393">
        <v>288.19547830297353</v>
      </c>
      <c r="X206" s="1393">
        <v>508.64295352432629</v>
      </c>
      <c r="Y206" s="1393">
        <v>397.77260712803059</v>
      </c>
      <c r="Z206" s="1393">
        <v>246.15845932532349</v>
      </c>
      <c r="AA206" s="1393">
        <v>169.7517219488779</v>
      </c>
      <c r="AB206" s="1393">
        <v>64.722716946839228</v>
      </c>
      <c r="AC206" s="1393">
        <v>51.791030699091621</v>
      </c>
      <c r="AD206" s="1393">
        <v>307.76970115094764</v>
      </c>
      <c r="AE206" s="1393">
        <v>116.54930697528448</v>
      </c>
      <c r="AF206" s="1393">
        <v>186.40418571000541</v>
      </c>
      <c r="AG206" s="1393">
        <v>66.053967785043028</v>
      </c>
      <c r="AH206" s="1393">
        <v>46.724162017899999</v>
      </c>
      <c r="AI206" s="1393">
        <v>86.230342110164997</v>
      </c>
      <c r="AJ206" s="1393">
        <v>70.467172999837516</v>
      </c>
      <c r="AK206" s="1393">
        <v>530.44022337646595</v>
      </c>
      <c r="AL206" s="1393">
        <v>210.28863709006501</v>
      </c>
      <c r="AM206" s="1393">
        <v>173.12866870859997</v>
      </c>
      <c r="AN206" s="1393">
        <v>27.31949912836</v>
      </c>
    </row>
    <row r="207" spans="6:40" x14ac:dyDescent="0.35">
      <c r="F207" s="1385">
        <v>42767</v>
      </c>
      <c r="G207" s="1393">
        <v>324.4374679216956</v>
      </c>
      <c r="H207" s="1393">
        <v>143.65600572607906</v>
      </c>
      <c r="I207" s="1393">
        <v>27.048884836999999</v>
      </c>
      <c r="J207" s="1393">
        <v>29.806328658400002</v>
      </c>
      <c r="K207" s="1393">
        <v>20.447690662500001</v>
      </c>
      <c r="L207" s="1393">
        <v>224.09111997509157</v>
      </c>
      <c r="M207" s="1393">
        <v>36.469396417860004</v>
      </c>
      <c r="N207" s="1393">
        <v>133.40046671841901</v>
      </c>
      <c r="O207" s="1393">
        <v>429.70714900677478</v>
      </c>
      <c r="P207" s="1393">
        <v>216.05183933889998</v>
      </c>
      <c r="Q207" s="1393">
        <v>306.29771500597042</v>
      </c>
      <c r="R207" s="1393">
        <v>250.5564245062215</v>
      </c>
      <c r="S207" s="1393">
        <v>48.536881084544234</v>
      </c>
      <c r="T207" s="1393">
        <v>401.71167043348765</v>
      </c>
      <c r="U207" s="1393">
        <v>213.81602887451581</v>
      </c>
      <c r="V207" s="1393">
        <v>208.76513681962501</v>
      </c>
      <c r="W207" s="1393">
        <v>298.36284124481404</v>
      </c>
      <c r="X207" s="1393">
        <v>532.59402497947133</v>
      </c>
      <c r="Y207" s="1393">
        <v>410.6050638874932</v>
      </c>
      <c r="Z207" s="1393">
        <v>256.20976865584589</v>
      </c>
      <c r="AA207" s="1393">
        <v>177.15001706303329</v>
      </c>
      <c r="AB207" s="1393">
        <v>66.895032497119999</v>
      </c>
      <c r="AC207" s="1393">
        <v>53.51216984325</v>
      </c>
      <c r="AD207" s="1393">
        <v>319.98424408329839</v>
      </c>
      <c r="AE207" s="1393">
        <v>121.13501109343746</v>
      </c>
      <c r="AF207" s="1393">
        <v>194.8970585925</v>
      </c>
      <c r="AG207" s="1393">
        <v>68.996510446803029</v>
      </c>
      <c r="AH207" s="1393">
        <v>48.825940932199998</v>
      </c>
      <c r="AI207" s="1393">
        <v>90.123836731170002</v>
      </c>
      <c r="AJ207" s="1393">
        <v>74.427143816831247</v>
      </c>
      <c r="AK207" s="1393">
        <v>596.29224893338892</v>
      </c>
      <c r="AL207" s="1393">
        <v>237.70154965342201</v>
      </c>
      <c r="AM207" s="1393">
        <v>214.39158670709998</v>
      </c>
      <c r="AN207" s="1393">
        <v>30.324139050980001</v>
      </c>
    </row>
    <row r="208" spans="6:40" x14ac:dyDescent="0.35">
      <c r="F208" s="1385">
        <v>42795</v>
      </c>
      <c r="G208" s="1393">
        <v>362.59367112368489</v>
      </c>
      <c r="H208" s="1393">
        <v>162.92008754291939</v>
      </c>
      <c r="I208" s="1393">
        <v>31.470337166124999</v>
      </c>
      <c r="J208" s="1393">
        <v>34.389427112852559</v>
      </c>
      <c r="K208" s="1393">
        <v>24.177349439340006</v>
      </c>
      <c r="L208" s="1393">
        <v>261.7960742984136</v>
      </c>
      <c r="M208" s="1393">
        <v>43.009267083510004</v>
      </c>
      <c r="N208" s="1393">
        <v>157.0418877346419</v>
      </c>
      <c r="O208" s="1393">
        <v>508.7641669964168</v>
      </c>
      <c r="P208" s="1393">
        <v>256.6287756657</v>
      </c>
      <c r="Q208" s="1393">
        <v>363.50912412523525</v>
      </c>
      <c r="R208" s="1393">
        <v>297.15292548876903</v>
      </c>
      <c r="S208" s="1393">
        <v>57.742153986344228</v>
      </c>
      <c r="T208" s="1393">
        <v>477.31095557540812</v>
      </c>
      <c r="U208" s="1393">
        <v>253.91580234406322</v>
      </c>
      <c r="V208" s="1393">
        <v>246.51823207607501</v>
      </c>
      <c r="W208" s="1393">
        <v>351.31305654715044</v>
      </c>
      <c r="X208" s="1393">
        <v>629.17424981383078</v>
      </c>
      <c r="Y208" s="1393">
        <v>486.36272689178907</v>
      </c>
      <c r="Z208" s="1393">
        <v>302.45786571778473</v>
      </c>
      <c r="AA208" s="1393">
        <v>210.677601732</v>
      </c>
      <c r="AB208" s="1393">
        <v>80.280412233880753</v>
      </c>
      <c r="AC208" s="1393">
        <v>64.371084662241628</v>
      </c>
      <c r="AD208" s="1393">
        <v>383.07253486779842</v>
      </c>
      <c r="AE208" s="1393">
        <v>144.94617936975615</v>
      </c>
      <c r="AF208" s="1393">
        <v>232.32438100802702</v>
      </c>
      <c r="AG208" s="1393">
        <v>82.237952424723019</v>
      </c>
      <c r="AH208" s="1393">
        <v>58.073768155119993</v>
      </c>
      <c r="AI208" s="1393">
        <v>106.84473611130001</v>
      </c>
      <c r="AJ208" s="1393">
        <v>86.74705302525625</v>
      </c>
      <c r="AK208" s="1393">
        <v>636.22272541798839</v>
      </c>
      <c r="AL208" s="1393">
        <v>251.951563150987</v>
      </c>
      <c r="AM208" s="1393">
        <v>205.49512599973829</v>
      </c>
      <c r="AN208" s="1393">
        <v>32.217819674479998</v>
      </c>
    </row>
    <row r="209" spans="6:40" x14ac:dyDescent="0.35">
      <c r="F209" s="1385">
        <v>42826</v>
      </c>
      <c r="G209" s="1393">
        <v>371.52093862219562</v>
      </c>
      <c r="H209" s="1393">
        <v>163.45030676287908</v>
      </c>
      <c r="I209" s="1393">
        <v>31.574371338575002</v>
      </c>
      <c r="J209" s="1393">
        <v>34.486923386364957</v>
      </c>
      <c r="K209" s="1393">
        <v>24.079200524160001</v>
      </c>
      <c r="L209" s="1393">
        <v>265.6459213075118</v>
      </c>
      <c r="M209" s="1393">
        <v>43.317025703070001</v>
      </c>
      <c r="N209" s="1393">
        <v>159.8473645172229</v>
      </c>
      <c r="O209" s="1393">
        <v>515.37299485838321</v>
      </c>
      <c r="P209" s="1393">
        <v>258.43090321029996</v>
      </c>
      <c r="Q209" s="1393">
        <v>367.01869457834908</v>
      </c>
      <c r="R209" s="1393">
        <v>300.45943658375</v>
      </c>
      <c r="S209" s="1393">
        <v>58.23807954052787</v>
      </c>
      <c r="T209" s="1393">
        <v>481.88744489656523</v>
      </c>
      <c r="U209" s="1393">
        <v>253.58809209166321</v>
      </c>
      <c r="V209" s="1393">
        <v>244.21408259349499</v>
      </c>
      <c r="W209" s="1393">
        <v>339.7777800879735</v>
      </c>
      <c r="X209" s="1393">
        <v>636.00503651399708</v>
      </c>
      <c r="Y209" s="1393">
        <v>485.71550080045921</v>
      </c>
      <c r="Z209" s="1393">
        <v>301.69454841384589</v>
      </c>
      <c r="AA209" s="1393">
        <v>211.99879338440007</v>
      </c>
      <c r="AB209" s="1393">
        <v>80.12069794784</v>
      </c>
      <c r="AC209" s="1393">
        <v>64.089441663066623</v>
      </c>
      <c r="AD209" s="1393">
        <v>382.41078472755237</v>
      </c>
      <c r="AE209" s="1393">
        <v>144.94617936975615</v>
      </c>
      <c r="AF209" s="1393">
        <v>233.20293184801619</v>
      </c>
      <c r="AG209" s="1393">
        <v>82.667057903820009</v>
      </c>
      <c r="AH209" s="1393">
        <v>58.558794058419998</v>
      </c>
      <c r="AI209" s="1393">
        <v>108.35384255355001</v>
      </c>
      <c r="AJ209" s="1393">
        <v>89.150112238987504</v>
      </c>
      <c r="AK209" s="1393">
        <v>676.48252020488064</v>
      </c>
      <c r="AL209" s="1393">
        <v>265.228680253552</v>
      </c>
      <c r="AM209" s="1393">
        <v>220.01036703029999</v>
      </c>
      <c r="AN209" s="1393">
        <v>33.859009548179998</v>
      </c>
    </row>
    <row r="210" spans="6:40" x14ac:dyDescent="0.35">
      <c r="F210" s="1385">
        <v>42856</v>
      </c>
      <c r="G210" s="1393">
        <v>363.13356158771728</v>
      </c>
      <c r="H210" s="1393">
        <v>157.29396985448062</v>
      </c>
      <c r="I210" s="1393">
        <v>29.077551199775002</v>
      </c>
      <c r="J210" s="1393">
        <v>32.276636222347442</v>
      </c>
      <c r="K210" s="1393">
        <v>21.887208085140003</v>
      </c>
      <c r="L210" s="1393">
        <v>241.01859266120678</v>
      </c>
      <c r="M210" s="1393">
        <v>38.777586064559998</v>
      </c>
      <c r="N210" s="1393">
        <v>141.69074659500001</v>
      </c>
      <c r="O210" s="1393">
        <v>449.15814382317478</v>
      </c>
      <c r="P210" s="1393">
        <v>229.07366417730003</v>
      </c>
      <c r="Q210" s="1393">
        <v>325.0252306151213</v>
      </c>
      <c r="R210" s="1393">
        <v>272.20150517309651</v>
      </c>
      <c r="S210" s="1393">
        <v>52.53514022903606</v>
      </c>
      <c r="T210" s="1393">
        <v>442.12624917107757</v>
      </c>
      <c r="U210" s="1393">
        <v>232.37639058456838</v>
      </c>
      <c r="V210" s="1393">
        <v>225.63287829999999</v>
      </c>
      <c r="W210" s="1393">
        <v>312.6651397497435</v>
      </c>
      <c r="X210" s="1393">
        <v>568.65521237054077</v>
      </c>
      <c r="Y210" s="1393">
        <v>435.85761822225857</v>
      </c>
      <c r="Z210" s="1393">
        <v>274.27632317572346</v>
      </c>
      <c r="AA210" s="1393">
        <v>193.15044071559993</v>
      </c>
      <c r="AB210" s="1393">
        <v>73.475903197640761</v>
      </c>
      <c r="AC210" s="1393">
        <v>58.362700679841623</v>
      </c>
      <c r="AD210" s="1393">
        <v>342.7285205892984</v>
      </c>
      <c r="AE210" s="1393">
        <v>129.70815831659843</v>
      </c>
      <c r="AF210" s="1393">
        <v>204.44424402600541</v>
      </c>
      <c r="AG210" s="1393">
        <v>72.950552148543025</v>
      </c>
      <c r="AH210" s="1393">
        <v>51.445080810019995</v>
      </c>
      <c r="AI210" s="1393">
        <v>95.466073536734996</v>
      </c>
      <c r="AJ210" s="1393">
        <v>80.553252516624994</v>
      </c>
      <c r="AK210" s="1393">
        <v>650.92013548682417</v>
      </c>
      <c r="AL210" s="1393">
        <v>252.9530627</v>
      </c>
      <c r="AM210" s="1393">
        <v>213.74770959943828</v>
      </c>
      <c r="AN210" s="1393">
        <v>32.823797474000003</v>
      </c>
    </row>
    <row r="211" spans="6:40" x14ac:dyDescent="0.35">
      <c r="F211" s="1385">
        <v>42887</v>
      </c>
      <c r="G211" s="1393">
        <v>339.59182623746727</v>
      </c>
      <c r="H211" s="1393">
        <v>148.0743617653194</v>
      </c>
      <c r="I211" s="1393">
        <v>27.282961725012502</v>
      </c>
      <c r="J211" s="1393">
        <v>30.29390103765256</v>
      </c>
      <c r="K211" s="1393">
        <v>20.545839577679999</v>
      </c>
      <c r="L211" s="1393">
        <v>223.5105579287526</v>
      </c>
      <c r="M211" s="1393">
        <v>35.956465385260003</v>
      </c>
      <c r="N211" s="1393">
        <v>130.68960278920949</v>
      </c>
      <c r="O211" s="1393">
        <v>413.01255748479161</v>
      </c>
      <c r="P211" s="1393">
        <v>211.43025418419998</v>
      </c>
      <c r="Q211" s="1393">
        <v>299.09711908247039</v>
      </c>
      <c r="R211" s="1393">
        <v>250.8931448106155</v>
      </c>
      <c r="S211" s="1393">
        <v>48.319943486491823</v>
      </c>
      <c r="T211" s="1393">
        <v>404.95081515585304</v>
      </c>
      <c r="U211" s="1393">
        <v>213.25007326862101</v>
      </c>
      <c r="V211" s="1393">
        <v>208.11517942392501</v>
      </c>
      <c r="W211" s="1393">
        <v>289.719121245699</v>
      </c>
      <c r="X211" s="1393">
        <v>547.98495405712686</v>
      </c>
      <c r="Y211" s="1393">
        <v>417.40378980175848</v>
      </c>
      <c r="Z211" s="1393">
        <v>258.97689725712348</v>
      </c>
      <c r="AA211" s="1393">
        <v>180.5850073194778</v>
      </c>
      <c r="AB211" s="1393">
        <v>67.885376076359236</v>
      </c>
      <c r="AC211" s="1393">
        <v>53.950293692766621</v>
      </c>
      <c r="AD211" s="1393">
        <v>316.40407834909678</v>
      </c>
      <c r="AE211" s="1393">
        <v>119.56844773912194</v>
      </c>
      <c r="AF211" s="1393">
        <v>188.13203672399999</v>
      </c>
      <c r="AG211" s="1393">
        <v>67.096087659596975</v>
      </c>
      <c r="AH211" s="1393">
        <v>47.209187921199998</v>
      </c>
      <c r="AI211" s="1393">
        <v>87.467809392809997</v>
      </c>
      <c r="AJ211" s="1393">
        <v>73.784071632874998</v>
      </c>
      <c r="AK211" s="1393">
        <v>600.54303494593205</v>
      </c>
      <c r="AL211" s="1393">
        <v>234.55384065703899</v>
      </c>
      <c r="AM211" s="1393">
        <v>200.40310633183833</v>
      </c>
      <c r="AN211" s="1393">
        <v>30.576629800779997</v>
      </c>
    </row>
    <row r="212" spans="6:40" x14ac:dyDescent="0.35">
      <c r="F212" s="1385">
        <v>42917</v>
      </c>
      <c r="G212" s="1393">
        <v>342.86424817800003</v>
      </c>
      <c r="H212" s="1393">
        <v>149.75326901732092</v>
      </c>
      <c r="I212" s="1393">
        <v>28.687423053087503</v>
      </c>
      <c r="J212" s="1393">
        <v>31.561557369617525</v>
      </c>
      <c r="K212" s="1393">
        <v>21.952640695259998</v>
      </c>
      <c r="L212" s="1393">
        <v>234.93815663501701</v>
      </c>
      <c r="M212" s="1393">
        <v>37.905603309140005</v>
      </c>
      <c r="N212" s="1393">
        <v>137.8135392878514</v>
      </c>
      <c r="O212" s="1393">
        <v>438.22696663483362</v>
      </c>
      <c r="P212" s="1393">
        <v>221.28382253289999</v>
      </c>
      <c r="Q212" s="1393">
        <v>313.16543766649255</v>
      </c>
      <c r="R212" s="1393">
        <v>258.975632239356</v>
      </c>
      <c r="S212" s="1393">
        <v>50.117596909799992</v>
      </c>
      <c r="T212" s="1393">
        <v>417.72891501813064</v>
      </c>
      <c r="U212" s="1393">
        <v>218.49343730702097</v>
      </c>
      <c r="V212" s="1393">
        <v>208.853706143495</v>
      </c>
      <c r="W212" s="1393">
        <v>288.879557876646</v>
      </c>
      <c r="X212" s="1393">
        <v>532.92206423732932</v>
      </c>
      <c r="Y212" s="1393">
        <v>421.78909048277552</v>
      </c>
      <c r="Z212" s="1393">
        <v>256.87777467129183</v>
      </c>
      <c r="AA212" s="1393">
        <v>180.29140917449999</v>
      </c>
      <c r="AB212" s="1393">
        <v>69.131272097079233</v>
      </c>
      <c r="AC212" s="1393">
        <v>55.108146838574996</v>
      </c>
      <c r="AD212" s="1393">
        <v>326.21184360279841</v>
      </c>
      <c r="AE212" s="1393">
        <v>123.52747695644226</v>
      </c>
      <c r="AF212" s="1393">
        <v>197.15206588199999</v>
      </c>
      <c r="AG212" s="1393">
        <v>70.16125159133999</v>
      </c>
      <c r="AH212" s="1393">
        <v>49.731322618360004</v>
      </c>
      <c r="AI212" s="1393">
        <v>92.146039363785007</v>
      </c>
      <c r="AJ212" s="1393">
        <v>77.202507979168757</v>
      </c>
      <c r="AK212" s="1393">
        <v>618.95147276533498</v>
      </c>
      <c r="AL212" s="1393">
        <v>242.39421812506501</v>
      </c>
      <c r="AM212" s="1393">
        <v>206.05120966484998</v>
      </c>
      <c r="AN212" s="1393">
        <v>31.056362225400001</v>
      </c>
    </row>
    <row r="213" spans="6:40" x14ac:dyDescent="0.35">
      <c r="F213" s="1385">
        <v>42948</v>
      </c>
      <c r="G213" s="1393">
        <v>365.70697507861951</v>
      </c>
      <c r="H213" s="1393">
        <v>159.09081815015969</v>
      </c>
      <c r="I213" s="1393">
        <v>29.883816036262502</v>
      </c>
      <c r="J213" s="1393">
        <v>33.024251754452557</v>
      </c>
      <c r="K213" s="1393">
        <v>22.639683101520003</v>
      </c>
      <c r="L213" s="1393">
        <v>245.20463124860339</v>
      </c>
      <c r="M213" s="1393">
        <v>39.39310330368</v>
      </c>
      <c r="N213" s="1393">
        <v>143.1722833240743</v>
      </c>
      <c r="O213" s="1393">
        <v>452.97955955840837</v>
      </c>
      <c r="P213" s="1393">
        <v>230.29446025590002</v>
      </c>
      <c r="Q213" s="1393">
        <v>326.35651793572038</v>
      </c>
      <c r="R213" s="1393">
        <v>272.1401274394035</v>
      </c>
      <c r="S213" s="1393">
        <v>52.473158058163932</v>
      </c>
      <c r="T213" s="1393">
        <v>439.48151449553882</v>
      </c>
      <c r="U213" s="1393">
        <v>229.0992880605684</v>
      </c>
      <c r="V213" s="1393">
        <v>219.75429990656002</v>
      </c>
      <c r="W213" s="1393">
        <v>301.28534708594697</v>
      </c>
      <c r="X213" s="1393">
        <v>575.69417783050153</v>
      </c>
      <c r="Y213" s="1393">
        <v>445.68780485978237</v>
      </c>
      <c r="Z213" s="1393">
        <v>272.74968856784591</v>
      </c>
      <c r="AA213" s="1393">
        <v>191.88813075188898</v>
      </c>
      <c r="AB213" s="1393">
        <v>72.741159978960013</v>
      </c>
      <c r="AC213" s="1393">
        <v>57.768095979983364</v>
      </c>
      <c r="AD213" s="1393">
        <v>340.56239901729839</v>
      </c>
      <c r="AE213" s="1393">
        <v>128.79668375080323</v>
      </c>
      <c r="AF213" s="1393">
        <v>204.62000573702701</v>
      </c>
      <c r="AG213" s="1393">
        <v>72.858597690363027</v>
      </c>
      <c r="AH213" s="1393">
        <v>51.509750930460001</v>
      </c>
      <c r="AI213" s="1393">
        <v>95.526437794425007</v>
      </c>
      <c r="AJ213" s="1393">
        <v>80.587098421043763</v>
      </c>
      <c r="AK213" s="1393">
        <v>654.30235080038631</v>
      </c>
      <c r="AL213" s="1393">
        <v>255.70013296092199</v>
      </c>
      <c r="AM213" s="1393">
        <v>216.79133266576173</v>
      </c>
      <c r="AN213" s="1393">
        <v>33.152035448740008</v>
      </c>
    </row>
    <row r="214" spans="6:40" x14ac:dyDescent="0.35">
      <c r="F214" s="1385">
        <v>42979</v>
      </c>
      <c r="G214" s="1393">
        <v>357.25609572211948</v>
      </c>
      <c r="H214" s="1393">
        <v>154.0244049426</v>
      </c>
      <c r="I214" s="1393">
        <v>28.60939742375</v>
      </c>
      <c r="J214" s="1393">
        <v>31.821577769547439</v>
      </c>
      <c r="K214" s="1393">
        <v>21.658193949720001</v>
      </c>
      <c r="L214" s="1393">
        <v>233.62432124256279</v>
      </c>
      <c r="M214" s="1393">
        <v>37.469611931430002</v>
      </c>
      <c r="N214" s="1393">
        <v>135.95373397206089</v>
      </c>
      <c r="O214" s="1393">
        <v>426.5436843135916</v>
      </c>
      <c r="P214" s="1393">
        <v>220.00489330769997</v>
      </c>
      <c r="Q214" s="1393">
        <v>311.62245282574253</v>
      </c>
      <c r="R214" s="1393">
        <v>263.65971341875951</v>
      </c>
      <c r="S214" s="1393">
        <v>50.737486805727876</v>
      </c>
      <c r="T214" s="1393">
        <v>430.50701488040812</v>
      </c>
      <c r="U214" s="1393">
        <v>224.00486833188421</v>
      </c>
      <c r="V214" s="1393">
        <v>217.65692443484002</v>
      </c>
      <c r="W214" s="1393">
        <v>295.40889476259304</v>
      </c>
      <c r="X214" s="1393">
        <v>592.30810455155586</v>
      </c>
      <c r="Y214" s="1393">
        <v>442.95059881879251</v>
      </c>
      <c r="Z214" s="1393">
        <v>274.37184121321525</v>
      </c>
      <c r="AA214" s="1393">
        <v>192.71017854787786</v>
      </c>
      <c r="AB214" s="1393">
        <v>71.303587647360004</v>
      </c>
      <c r="AC214" s="1393">
        <v>56.422480834725</v>
      </c>
      <c r="AD214" s="1393">
        <v>329.40080778109677</v>
      </c>
      <c r="AE214" s="1393">
        <v>124.63834432711553</v>
      </c>
      <c r="AF214" s="1393">
        <v>194.80917773698923</v>
      </c>
      <c r="AG214" s="1393">
        <v>69.486903572276958</v>
      </c>
      <c r="AH214" s="1393">
        <v>48.955281173080003</v>
      </c>
      <c r="AI214" s="1393">
        <v>90.787843565759999</v>
      </c>
      <c r="AJ214" s="1393">
        <v>77.507121118937505</v>
      </c>
      <c r="AK214" s="1393">
        <v>642.92796980645187</v>
      </c>
      <c r="AL214" s="1393">
        <v>249.376306393422</v>
      </c>
      <c r="AM214" s="1393">
        <v>211.34813922766168</v>
      </c>
      <c r="AN214" s="1393">
        <v>32.596555799180003</v>
      </c>
    </row>
    <row r="215" spans="6:40" x14ac:dyDescent="0.35">
      <c r="F215" s="1385">
        <v>43009</v>
      </c>
      <c r="G215" s="1393">
        <v>335.23938191517391</v>
      </c>
      <c r="H215" s="1393">
        <v>145.09934017667908</v>
      </c>
      <c r="I215" s="1393">
        <v>26.268628543624999</v>
      </c>
      <c r="J215" s="1393">
        <v>29.351270205600002</v>
      </c>
      <c r="K215" s="1393">
        <v>19.695215646120001</v>
      </c>
      <c r="L215" s="1393">
        <v>213.30513544667801</v>
      </c>
      <c r="M215" s="1393">
        <v>34.109913667900003</v>
      </c>
      <c r="N215" s="1393">
        <v>123.06133864607429</v>
      </c>
      <c r="O215" s="1393">
        <v>385.29263468361677</v>
      </c>
      <c r="P215" s="1393">
        <v>199.10602710500001</v>
      </c>
      <c r="Q215" s="1393">
        <v>281.73092756548522</v>
      </c>
      <c r="R215" s="1393">
        <v>238.67760423624051</v>
      </c>
      <c r="S215" s="1393">
        <v>46.026364508999997</v>
      </c>
      <c r="T215" s="1393">
        <v>394.28232491383471</v>
      </c>
      <c r="U215" s="1393">
        <v>205.2657406791474</v>
      </c>
      <c r="V215" s="1393">
        <v>202.47284202172</v>
      </c>
      <c r="W215" s="1393">
        <v>277.03331382670802</v>
      </c>
      <c r="X215" s="1393">
        <v>575.42585854009974</v>
      </c>
      <c r="Y215" s="1393">
        <v>422.70171617920749</v>
      </c>
      <c r="Z215" s="1393">
        <v>261.01275464929182</v>
      </c>
      <c r="AA215" s="1393">
        <v>181.05471033154441</v>
      </c>
      <c r="AB215" s="1393">
        <v>65.45746016551999</v>
      </c>
      <c r="AC215" s="1393">
        <v>51.759711997583366</v>
      </c>
      <c r="AD215" s="1393">
        <v>299.73707252550003</v>
      </c>
      <c r="AE215" s="1393">
        <v>113.18845617259842</v>
      </c>
      <c r="AF215" s="1393">
        <v>176.44697552248923</v>
      </c>
      <c r="AG215" s="1393">
        <v>62.988803853299999</v>
      </c>
      <c r="AH215" s="1393">
        <v>44.23436238096</v>
      </c>
      <c r="AI215" s="1393">
        <v>82.185936844935</v>
      </c>
      <c r="AJ215" s="1393">
        <v>70.162559860068754</v>
      </c>
      <c r="AK215" s="1393">
        <v>585.726240669199</v>
      </c>
      <c r="AL215" s="1393">
        <v>228.20141093552601</v>
      </c>
      <c r="AM215" s="1393">
        <v>194.52094568098829</v>
      </c>
      <c r="AN215" s="1393">
        <v>30.021150151220002</v>
      </c>
    </row>
    <row r="216" spans="6:40" x14ac:dyDescent="0.35">
      <c r="F216" s="1385">
        <v>43040</v>
      </c>
      <c r="G216" s="1393">
        <v>298.83082056410876</v>
      </c>
      <c r="H216" s="1393">
        <v>131.04889168135969</v>
      </c>
      <c r="I216" s="1393">
        <v>24.448030525749999</v>
      </c>
      <c r="J216" s="1393">
        <v>27.075977941600001</v>
      </c>
      <c r="K216" s="1393">
        <v>18.517428663960004</v>
      </c>
      <c r="L216" s="1393">
        <v>199.37197021852882</v>
      </c>
      <c r="M216" s="1393">
        <v>32.083836089130003</v>
      </c>
      <c r="N216" s="1393">
        <v>116.4101921741352</v>
      </c>
      <c r="O216" s="1393">
        <v>366.90665230803359</v>
      </c>
      <c r="P216" s="1393">
        <v>185.61913709379999</v>
      </c>
      <c r="Q216" s="1393">
        <v>262.18645291598517</v>
      </c>
      <c r="R216" s="1393">
        <v>217.64475789064397</v>
      </c>
      <c r="S216" s="1393">
        <v>41.935132108199994</v>
      </c>
      <c r="T216" s="1393">
        <v>347.50802671460815</v>
      </c>
      <c r="U216" s="1393">
        <v>182.29620137817898</v>
      </c>
      <c r="V216" s="1393">
        <v>175.44303349785</v>
      </c>
      <c r="W216" s="1393">
        <v>243.32919221038048</v>
      </c>
      <c r="X216" s="1393">
        <v>458.35411473154375</v>
      </c>
      <c r="Y216" s="1393">
        <v>356.27363777601022</v>
      </c>
      <c r="Z216" s="1393">
        <v>218.04059547492349</v>
      </c>
      <c r="AA216" s="1393">
        <v>152.7530105834889</v>
      </c>
      <c r="AB216" s="1393">
        <v>58.20572237691924</v>
      </c>
      <c r="AC216" s="1393">
        <v>46.439813714766629</v>
      </c>
      <c r="AD216" s="1393">
        <v>274.10470612755239</v>
      </c>
      <c r="AE216" s="1393">
        <v>103.73233086984065</v>
      </c>
      <c r="AF216" s="1393">
        <v>165.02555688751076</v>
      </c>
      <c r="AG216" s="1393">
        <v>58.820186423396962</v>
      </c>
      <c r="AH216" s="1393">
        <v>41.582887442919997</v>
      </c>
      <c r="AI216" s="1393">
        <v>77.145521327819992</v>
      </c>
      <c r="AJ216" s="1393">
        <v>64.476447917718758</v>
      </c>
      <c r="AK216" s="1393">
        <v>514.72551821406546</v>
      </c>
      <c r="AL216" s="1393">
        <v>201.90460511651301</v>
      </c>
      <c r="AM216" s="1393">
        <v>171.46059330015004</v>
      </c>
      <c r="AN216" s="1393">
        <v>25.880301854500001</v>
      </c>
    </row>
    <row r="217" spans="6:40" x14ac:dyDescent="0.35">
      <c r="F217" s="1385">
        <v>43070</v>
      </c>
      <c r="G217" s="1393">
        <v>289.26780548429338</v>
      </c>
      <c r="H217" s="1393">
        <v>127.72035624764031</v>
      </c>
      <c r="I217" s="1393">
        <v>23.823825491049998</v>
      </c>
      <c r="J217" s="1393">
        <v>26.29587123596496</v>
      </c>
      <c r="K217" s="1393">
        <v>17.895818867820005</v>
      </c>
      <c r="L217" s="1393">
        <v>196.80535156513221</v>
      </c>
      <c r="M217" s="1393">
        <v>31.90431022772</v>
      </c>
      <c r="N217" s="1393">
        <v>116.6308640852838</v>
      </c>
      <c r="O217" s="1393">
        <v>375.30074321597482</v>
      </c>
      <c r="P217" s="1393">
        <v>188.351394984</v>
      </c>
      <c r="Q217" s="1393">
        <v>266.63374668965093</v>
      </c>
      <c r="R217" s="1393">
        <v>217.64475789064397</v>
      </c>
      <c r="S217" s="1393">
        <v>42.183094885291816</v>
      </c>
      <c r="T217" s="1393">
        <v>346.14103962004293</v>
      </c>
      <c r="U217" s="1393">
        <v>184.05403917205257</v>
      </c>
      <c r="V217" s="1393">
        <v>177.54040896956997</v>
      </c>
      <c r="W217" s="1393">
        <v>252.93676436284949</v>
      </c>
      <c r="X217" s="1393">
        <v>458.86131389177041</v>
      </c>
      <c r="Y217" s="1393">
        <v>358.89307483926189</v>
      </c>
      <c r="Z217" s="1393">
        <v>219.98093482960002</v>
      </c>
      <c r="AA217" s="1393">
        <v>152.98786208952222</v>
      </c>
      <c r="AB217" s="1393">
        <v>58.652951129279998</v>
      </c>
      <c r="AC217" s="1393">
        <v>47.065662011333366</v>
      </c>
      <c r="AD217" s="1393">
        <v>280.39230721459683</v>
      </c>
      <c r="AE217" s="1393">
        <v>106.15329321904386</v>
      </c>
      <c r="AF217" s="1393">
        <v>170.44337297248379</v>
      </c>
      <c r="AG217" s="1393">
        <v>60.383412212456967</v>
      </c>
      <c r="AH217" s="1393">
        <v>42.714614550619999</v>
      </c>
      <c r="AI217" s="1393">
        <v>78.835720543139999</v>
      </c>
      <c r="AJ217" s="1393">
        <v>64.95029057958125</v>
      </c>
      <c r="AK217" s="1393">
        <v>513.94699153629517</v>
      </c>
      <c r="AL217" s="1393">
        <v>205.56736546440899</v>
      </c>
      <c r="AM217" s="1393">
        <v>183.6054113818617</v>
      </c>
      <c r="AN217" s="1393">
        <v>25.880301854500001</v>
      </c>
    </row>
    <row r="218" spans="6:40" x14ac:dyDescent="0.35">
      <c r="F218" s="1385">
        <v>43101</v>
      </c>
      <c r="G218" s="1393">
        <v>268.80774365481511</v>
      </c>
      <c r="H218" s="1393">
        <v>121.18122642387911</v>
      </c>
      <c r="I218" s="1393">
        <v>23.615757146150003</v>
      </c>
      <c r="J218" s="1393">
        <v>25.678288656747441</v>
      </c>
      <c r="K218" s="1393">
        <v>18.124833003240003</v>
      </c>
      <c r="L218" s="1393">
        <v>197.66089111626439</v>
      </c>
      <c r="M218" s="1393">
        <v>32.39159470869</v>
      </c>
      <c r="N218" s="1393">
        <v>119.05807228114861</v>
      </c>
      <c r="O218" s="1393">
        <v>388.61283492923366</v>
      </c>
      <c r="P218" s="1393">
        <v>192.36258209940002</v>
      </c>
      <c r="Q218" s="1393">
        <v>271.89820523497781</v>
      </c>
      <c r="R218" s="1393">
        <v>219.38990859249049</v>
      </c>
      <c r="S218" s="1393">
        <v>42.462048747819701</v>
      </c>
      <c r="T218" s="1393">
        <v>343.34778043936529</v>
      </c>
      <c r="U218" s="1393">
        <v>183.81562996343158</v>
      </c>
      <c r="V218" s="1393">
        <v>178.27893568914001</v>
      </c>
      <c r="W218" s="1393">
        <v>257.81816952177002</v>
      </c>
      <c r="X218" s="1393">
        <v>459.87529164907249</v>
      </c>
      <c r="Y218" s="1393">
        <v>363.27837552027893</v>
      </c>
      <c r="Z218" s="1393">
        <v>221.3485794573235</v>
      </c>
      <c r="AA218" s="1393">
        <v>152.40066579956661</v>
      </c>
      <c r="AB218" s="1393">
        <v>58.684913154119236</v>
      </c>
      <c r="AC218" s="1393">
        <v>47.347305010508364</v>
      </c>
      <c r="AD218" s="1393">
        <v>284.00258203864917</v>
      </c>
      <c r="AE218" s="1393">
        <v>107.66286360096255</v>
      </c>
      <c r="AF218" s="1393">
        <v>174.60199298699999</v>
      </c>
      <c r="AG218" s="1393">
        <v>61.82406270876303</v>
      </c>
      <c r="AH218" s="1393">
        <v>43.975681899199998</v>
      </c>
      <c r="AI218" s="1393">
        <v>81.189926593050004</v>
      </c>
      <c r="AJ218" s="1393">
        <v>65.525670954700004</v>
      </c>
      <c r="AK218" s="1393">
        <v>478.44688324137223</v>
      </c>
      <c r="AL218" s="1393">
        <v>189.94362225710401</v>
      </c>
      <c r="AM218" s="1393">
        <v>157.94040314745001</v>
      </c>
      <c r="AN218" s="1393">
        <v>23.431141581439999</v>
      </c>
    </row>
    <row r="219" spans="6:40" x14ac:dyDescent="0.35">
      <c r="F219" s="1385">
        <v>43132</v>
      </c>
      <c r="G219" s="1393">
        <v>291.39646126734783</v>
      </c>
      <c r="H219" s="1393">
        <v>131.52014037948058</v>
      </c>
      <c r="I219" s="1393">
        <v>25.0462270173375</v>
      </c>
      <c r="J219" s="1393">
        <v>27.466031294417519</v>
      </c>
      <c r="K219" s="1393">
        <v>19.106322155040001</v>
      </c>
      <c r="L219" s="1393">
        <v>210.12734771018981</v>
      </c>
      <c r="M219" s="1393">
        <v>34.443318839090004</v>
      </c>
      <c r="N219" s="1393">
        <v>126.213546397581</v>
      </c>
      <c r="O219" s="1393">
        <v>410.91410523242519</v>
      </c>
      <c r="P219" s="1393">
        <v>206.54706986980003</v>
      </c>
      <c r="Q219" s="1393">
        <v>292.71327646800745</v>
      </c>
      <c r="R219" s="1393">
        <v>237.8508907394035</v>
      </c>
      <c r="S219" s="1393">
        <v>46.212345115219698</v>
      </c>
      <c r="T219" s="1393">
        <v>379.54282791016527</v>
      </c>
      <c r="U219" s="1393">
        <v>203.4484234744632</v>
      </c>
      <c r="V219" s="1393">
        <v>198.57343441301001</v>
      </c>
      <c r="W219" s="1393">
        <v>287.88451071221255</v>
      </c>
      <c r="X219" s="1393">
        <v>504.58620136881575</v>
      </c>
      <c r="Y219" s="1393">
        <v>393.85838235796598</v>
      </c>
      <c r="Z219" s="1393">
        <v>243.9956580478306</v>
      </c>
      <c r="AA219" s="1393">
        <v>168.4598360910777</v>
      </c>
      <c r="AB219" s="1393">
        <v>64.403240455680006</v>
      </c>
      <c r="AC219" s="1393">
        <v>51.884911698816623</v>
      </c>
      <c r="AD219" s="1393">
        <v>309.5448377792016</v>
      </c>
      <c r="AE219" s="1393">
        <v>117.03358204363583</v>
      </c>
      <c r="AF219" s="1393">
        <v>188.01490520250539</v>
      </c>
      <c r="AG219" s="1393">
        <v>66.483073264139989</v>
      </c>
      <c r="AH219" s="1393">
        <v>46.918172379219996</v>
      </c>
      <c r="AI219" s="1393">
        <v>86.411434883235003</v>
      </c>
      <c r="AJ219" s="1393">
        <v>69.756409007043757</v>
      </c>
      <c r="AK219" s="1393">
        <v>507.09251688796019</v>
      </c>
      <c r="AL219" s="1393">
        <v>201.618378997104</v>
      </c>
      <c r="AM219" s="1393">
        <v>164.5833817714383</v>
      </c>
      <c r="AN219" s="1393">
        <v>25.70355832964</v>
      </c>
    </row>
    <row r="220" spans="6:40" x14ac:dyDescent="0.35">
      <c r="F220" s="1385">
        <v>43160</v>
      </c>
      <c r="G220" s="1393">
        <v>363.13356158771728</v>
      </c>
      <c r="H220" s="1393">
        <v>162.86111702108059</v>
      </c>
      <c r="I220" s="1393">
        <v>31.31428590745</v>
      </c>
      <c r="J220" s="1393">
        <v>34.161897886452557</v>
      </c>
      <c r="K220" s="1393">
        <v>23.81747008368</v>
      </c>
      <c r="L220" s="1393">
        <v>264.05710841026439</v>
      </c>
      <c r="M220" s="1393">
        <v>43.317025703070001</v>
      </c>
      <c r="N220" s="1393">
        <v>159.87890213501339</v>
      </c>
      <c r="O220" s="1393">
        <v>519.57018126159164</v>
      </c>
      <c r="P220" s="1393">
        <v>258.43090321029996</v>
      </c>
      <c r="Q220" s="1393">
        <v>366.56485130385653</v>
      </c>
      <c r="R220" s="1393">
        <v>296.05086942123097</v>
      </c>
      <c r="S220" s="1393">
        <v>57.49422530285576</v>
      </c>
      <c r="T220" s="1393">
        <v>470.53561712040005</v>
      </c>
      <c r="U220" s="1393">
        <v>251.6814738432</v>
      </c>
      <c r="V220" s="1393">
        <v>245.12974796080499</v>
      </c>
      <c r="W220" s="1393">
        <v>354.29795241044252</v>
      </c>
      <c r="X220" s="1393">
        <v>633.32058192052568</v>
      </c>
      <c r="Y220" s="1393">
        <v>490.12999208279592</v>
      </c>
      <c r="Z220" s="1393">
        <v>303.22118302172345</v>
      </c>
      <c r="AA220" s="1393">
        <v>208.88670706753331</v>
      </c>
      <c r="AB220" s="1393">
        <v>79.066478238000002</v>
      </c>
      <c r="AC220" s="1393">
        <v>63.620036664441621</v>
      </c>
      <c r="AD220" s="1393">
        <v>382.10991044120158</v>
      </c>
      <c r="AE220" s="1393">
        <v>144.86068991116099</v>
      </c>
      <c r="AF220" s="1393">
        <v>235.0479143835054</v>
      </c>
      <c r="AG220" s="1393">
        <v>83.12683019472</v>
      </c>
      <c r="AH220" s="1393">
        <v>58.914479720839999</v>
      </c>
      <c r="AI220" s="1393">
        <v>108.59529958431</v>
      </c>
      <c r="AJ220" s="1393">
        <v>87.999351488750008</v>
      </c>
      <c r="AK220" s="1393">
        <v>644.8436816509718</v>
      </c>
      <c r="AL220" s="1393">
        <v>255.92895819302603</v>
      </c>
      <c r="AM220" s="1393">
        <v>212.69418828883832</v>
      </c>
      <c r="AN220" s="1393">
        <v>32.318815974400003</v>
      </c>
    </row>
    <row r="221" spans="6:40" x14ac:dyDescent="0.35">
      <c r="F221" s="1385">
        <v>43191</v>
      </c>
      <c r="G221" s="1393">
        <v>366.94611544597831</v>
      </c>
      <c r="H221" s="1393">
        <v>162.03635447788062</v>
      </c>
      <c r="I221" s="1393">
        <v>31.756431140362498</v>
      </c>
      <c r="J221" s="1393">
        <v>34.584442412800001</v>
      </c>
      <c r="K221" s="1393">
        <v>24.340930964640002</v>
      </c>
      <c r="L221" s="1393">
        <v>265.52381704448817</v>
      </c>
      <c r="M221" s="1393">
        <v>43.317025703070001</v>
      </c>
      <c r="N221" s="1393">
        <v>159.5006335482972</v>
      </c>
      <c r="O221" s="1393">
        <v>512.80461784719159</v>
      </c>
      <c r="P221" s="1393">
        <v>254.53598238809997</v>
      </c>
      <c r="Q221" s="1393">
        <v>360.63485196388604</v>
      </c>
      <c r="R221" s="1393">
        <v>291.24420422062502</v>
      </c>
      <c r="S221" s="1393">
        <v>56.564390458963935</v>
      </c>
      <c r="T221" s="1393">
        <v>462.21481254364289</v>
      </c>
      <c r="U221" s="1393">
        <v>242.86311866136842</v>
      </c>
      <c r="V221" s="1393">
        <v>231.92500471515999</v>
      </c>
      <c r="W221" s="1393">
        <v>322.36605130544251</v>
      </c>
      <c r="X221" s="1393">
        <v>625.356377528145</v>
      </c>
      <c r="Y221" s="1393">
        <v>479.74082220620744</v>
      </c>
      <c r="Z221" s="1393">
        <v>292.08857642695409</v>
      </c>
      <c r="AA221" s="1393">
        <v>204.83521472653331</v>
      </c>
      <c r="AB221" s="1393">
        <v>77.245553284639996</v>
      </c>
      <c r="AC221" s="1393">
        <v>62.024059669116625</v>
      </c>
      <c r="AD221" s="1393">
        <v>372.87378467035086</v>
      </c>
      <c r="AE221" s="1393">
        <v>141.44284613607809</v>
      </c>
      <c r="AF221" s="1393">
        <v>230.03999419498379</v>
      </c>
      <c r="AG221" s="1393">
        <v>81.379695489300005</v>
      </c>
      <c r="AH221" s="1393">
        <v>57.847422733580004</v>
      </c>
      <c r="AI221" s="1393">
        <v>106.90510036898999</v>
      </c>
      <c r="AJ221" s="1393">
        <v>87.863967871075019</v>
      </c>
      <c r="AK221" s="1393">
        <v>664.65893083546848</v>
      </c>
      <c r="AL221" s="1393">
        <v>261.68052710098698</v>
      </c>
      <c r="AM221" s="1393">
        <v>219.4542833651883</v>
      </c>
      <c r="AN221" s="1393">
        <v>33.404526198540005</v>
      </c>
    </row>
    <row r="222" spans="6:40" x14ac:dyDescent="0.35">
      <c r="F222" s="1385">
        <v>43221</v>
      </c>
      <c r="G222" s="1393">
        <v>369.10640166319564</v>
      </c>
      <c r="H222" s="1393">
        <v>159.79774274499999</v>
      </c>
      <c r="I222" s="1393">
        <v>30.351969812287503</v>
      </c>
      <c r="J222" s="1393">
        <v>33.349277254364964</v>
      </c>
      <c r="K222" s="1393">
        <v>22.966846152120002</v>
      </c>
      <c r="L222" s="1393">
        <v>253.79063379667801</v>
      </c>
      <c r="M222" s="1393">
        <v>40.983189504740004</v>
      </c>
      <c r="N222" s="1393">
        <v>150.95814414277709</v>
      </c>
      <c r="O222" s="1393">
        <v>481.10682565682521</v>
      </c>
      <c r="P222" s="1393">
        <v>243.25815194769999</v>
      </c>
      <c r="Q222" s="1393">
        <v>345.17476105350744</v>
      </c>
      <c r="R222" s="1393">
        <v>285.30479408563446</v>
      </c>
      <c r="S222" s="1393">
        <v>55.200646325363934</v>
      </c>
      <c r="T222" s="1393">
        <v>458.85678581191229</v>
      </c>
      <c r="U222" s="1393">
        <v>239.76478208005261</v>
      </c>
      <c r="V222" s="1393">
        <v>229.11873788699</v>
      </c>
      <c r="W222" s="1393">
        <v>312.35441778899099</v>
      </c>
      <c r="X222" s="1393">
        <v>603.73186142488521</v>
      </c>
      <c r="Y222" s="1393">
        <v>459.66808974700001</v>
      </c>
      <c r="Z222" s="1393">
        <v>284.10496383443058</v>
      </c>
      <c r="AA222" s="1393">
        <v>201.84062168755551</v>
      </c>
      <c r="AB222" s="1393">
        <v>76.351047860840765</v>
      </c>
      <c r="AC222" s="1393">
        <v>60.897487672416624</v>
      </c>
      <c r="AD222" s="1393">
        <v>361.26099031070157</v>
      </c>
      <c r="AE222" s="1393">
        <v>136.80023164403906</v>
      </c>
      <c r="AF222" s="1393">
        <v>218.50144403851078</v>
      </c>
      <c r="AG222" s="1393">
        <v>77.670850350296973</v>
      </c>
      <c r="AH222" s="1393">
        <v>54.904932253560006</v>
      </c>
      <c r="AI222" s="1393">
        <v>101.77413846534</v>
      </c>
      <c r="AJ222" s="1393">
        <v>85.427062752924996</v>
      </c>
      <c r="AK222" s="1393">
        <v>677.26104688265093</v>
      </c>
      <c r="AL222" s="1393">
        <v>263.71212935302606</v>
      </c>
      <c r="AM222" s="1393">
        <v>221.53217856346171</v>
      </c>
      <c r="AN222" s="1393">
        <v>33.960005848100003</v>
      </c>
    </row>
    <row r="223" spans="6:40" x14ac:dyDescent="0.35">
      <c r="F223" s="1385">
        <v>43252</v>
      </c>
      <c r="G223" s="1393">
        <v>334.73112188530439</v>
      </c>
      <c r="H223" s="1393">
        <v>146.6310273147194</v>
      </c>
      <c r="I223" s="1393">
        <v>27.881158216600003</v>
      </c>
      <c r="J223" s="1393">
        <v>30.651440464017522</v>
      </c>
      <c r="K223" s="1393">
        <v>21.298314594060002</v>
      </c>
      <c r="L223" s="1393">
        <v>228.67424033030503</v>
      </c>
      <c r="M223" s="1393">
        <v>36.854094692309999</v>
      </c>
      <c r="N223" s="1393">
        <v>134.06248245186481</v>
      </c>
      <c r="O223" s="1393">
        <v>425.25963675723364</v>
      </c>
      <c r="P223" s="1393">
        <v>215.23797528649999</v>
      </c>
      <c r="Q223" s="1393">
        <v>304.66379692527221</v>
      </c>
      <c r="R223" s="1393">
        <v>251.68916944060598</v>
      </c>
      <c r="S223" s="1393">
        <v>48.660879519891822</v>
      </c>
      <c r="T223" s="1393">
        <v>405.72339220359186</v>
      </c>
      <c r="U223" s="1393">
        <v>212.11783434657897</v>
      </c>
      <c r="V223" s="1393">
        <v>203.12279941742003</v>
      </c>
      <c r="W223" s="1393">
        <v>279.76938649138953</v>
      </c>
      <c r="X223" s="1393">
        <v>537.24713568324171</v>
      </c>
      <c r="Y223" s="1393">
        <v>416.04994984400003</v>
      </c>
      <c r="Z223" s="1393">
        <v>253.5379513430612</v>
      </c>
      <c r="AA223" s="1393">
        <v>178.06011729256662</v>
      </c>
      <c r="AB223" s="1393">
        <v>67.470061429760008</v>
      </c>
      <c r="AC223" s="1393">
        <v>53.793812842424998</v>
      </c>
      <c r="AD223" s="1393">
        <v>318.2695422469032</v>
      </c>
      <c r="AE223" s="1393">
        <v>120.47992230491712</v>
      </c>
      <c r="AF223" s="1393">
        <v>192.20277588300542</v>
      </c>
      <c r="AG223" s="1393">
        <v>68.414116885919995</v>
      </c>
      <c r="AH223" s="1393">
        <v>48.373250089119992</v>
      </c>
      <c r="AI223" s="1393">
        <v>89.731469056184991</v>
      </c>
      <c r="AJ223" s="1393">
        <v>75.273291427300009</v>
      </c>
      <c r="AK223" s="1393">
        <v>601.14147358128116</v>
      </c>
      <c r="AL223" s="1393">
        <v>235.297911819935</v>
      </c>
      <c r="AM223" s="1393">
        <v>198.79367694301172</v>
      </c>
      <c r="AN223" s="1393">
        <v>29.920153851300004</v>
      </c>
    </row>
    <row r="224" spans="6:40" x14ac:dyDescent="0.35">
      <c r="F224" s="1385">
        <v>43282</v>
      </c>
      <c r="G224" s="1393">
        <v>331.8083248964349</v>
      </c>
      <c r="H224" s="1393">
        <v>146.7782474286806</v>
      </c>
      <c r="I224" s="1393">
        <v>28.089226561499999</v>
      </c>
      <c r="J224" s="1393">
        <v>30.878969690417524</v>
      </c>
      <c r="K224" s="1393">
        <v>21.461896119360002</v>
      </c>
      <c r="L224" s="1393">
        <v>233.318736701017</v>
      </c>
      <c r="M224" s="1393">
        <v>37.854310205879997</v>
      </c>
      <c r="N224" s="1393">
        <v>138.53853884349331</v>
      </c>
      <c r="O224" s="1393">
        <v>445.21156516477475</v>
      </c>
      <c r="P224" s="1393">
        <v>222.15581973190004</v>
      </c>
      <c r="Q224" s="1393">
        <v>314.49651925577962</v>
      </c>
      <c r="R224" s="1393">
        <v>256.67945350374049</v>
      </c>
      <c r="S224" s="1393">
        <v>49.683687620091817</v>
      </c>
      <c r="T224" s="1393">
        <v>410.29956949847764</v>
      </c>
      <c r="U224" s="1393">
        <v>215.09704825114736</v>
      </c>
      <c r="V224" s="1393">
        <v>207.81983608919501</v>
      </c>
      <c r="W224" s="1393">
        <v>289.50149305816797</v>
      </c>
      <c r="X224" s="1393">
        <v>573.51692239725674</v>
      </c>
      <c r="Y224" s="1393">
        <v>438.91860507098983</v>
      </c>
      <c r="Z224" s="1393">
        <v>265.43387524176939</v>
      </c>
      <c r="AA224" s="1393">
        <v>184.10805000946669</v>
      </c>
      <c r="AB224" s="1393">
        <v>68.683995425640759</v>
      </c>
      <c r="AC224" s="1393">
        <v>54.889103690016626</v>
      </c>
      <c r="AD224" s="1393">
        <v>326.66326333840323</v>
      </c>
      <c r="AE224" s="1393">
        <v>123.9262625661984</v>
      </c>
      <c r="AF224" s="1393">
        <v>199.7584677359838</v>
      </c>
      <c r="AG224" s="1393">
        <v>70.835599610403037</v>
      </c>
      <c r="AH224" s="1393">
        <v>50.345688762539993</v>
      </c>
      <c r="AI224" s="1393">
        <v>93.172231744515003</v>
      </c>
      <c r="AJ224" s="1393">
        <v>76.627127604050003</v>
      </c>
      <c r="AK224" s="1393">
        <v>592.31159498447767</v>
      </c>
      <c r="AL224" s="1393">
        <v>233.43792849197399</v>
      </c>
      <c r="AM224" s="1393">
        <v>197.33033584258831</v>
      </c>
      <c r="AN224" s="1393">
        <v>29.566666801580002</v>
      </c>
    </row>
    <row r="225" spans="6:40" x14ac:dyDescent="0.35">
      <c r="F225" s="1385">
        <v>43313</v>
      </c>
      <c r="G225" s="1393">
        <v>358.33635955757609</v>
      </c>
      <c r="H225" s="1393">
        <v>157.76532164791939</v>
      </c>
      <c r="I225" s="1393">
        <v>29.675747691362499</v>
      </c>
      <c r="J225" s="1393">
        <v>32.634198401635039</v>
      </c>
      <c r="K225" s="1393">
        <v>22.44338527116</v>
      </c>
      <c r="L225" s="1393">
        <v>247.61853860222379</v>
      </c>
      <c r="M225" s="1393">
        <v>40.136853300950001</v>
      </c>
      <c r="N225" s="1393">
        <v>147.49074304013519</v>
      </c>
      <c r="O225" s="1393">
        <v>472.36797291322523</v>
      </c>
      <c r="P225" s="1393">
        <v>235.72990946299996</v>
      </c>
      <c r="Q225" s="1393">
        <v>334.22265465386397</v>
      </c>
      <c r="R225" s="1393">
        <v>273.364767528144</v>
      </c>
      <c r="S225" s="1393">
        <v>52.907067347872115</v>
      </c>
      <c r="T225" s="1393">
        <v>434.31092715382647</v>
      </c>
      <c r="U225" s="1393">
        <v>227.57985947531577</v>
      </c>
      <c r="V225" s="1393">
        <v>217.33194573698998</v>
      </c>
      <c r="W225" s="1393">
        <v>300.07291736399094</v>
      </c>
      <c r="X225" s="1393">
        <v>574.17300091297273</v>
      </c>
      <c r="Y225" s="1393">
        <v>444.74598856203062</v>
      </c>
      <c r="Z225" s="1393">
        <v>271.28652590263056</v>
      </c>
      <c r="AA225" s="1393">
        <v>190.88984303906662</v>
      </c>
      <c r="AB225" s="1393">
        <v>72.80503610956076</v>
      </c>
      <c r="AC225" s="1393">
        <v>58.2062198295</v>
      </c>
      <c r="AD225" s="1393">
        <v>347.06076373329842</v>
      </c>
      <c r="AE225" s="1393">
        <v>131.53102484967809</v>
      </c>
      <c r="AF225" s="1393">
        <v>211.970685213</v>
      </c>
      <c r="AG225" s="1393">
        <v>75.218746791239994</v>
      </c>
      <c r="AH225" s="1393">
        <v>53.352849362999997</v>
      </c>
      <c r="AI225" s="1393">
        <v>98.876654096220008</v>
      </c>
      <c r="AJ225" s="1393">
        <v>81.53478374476876</v>
      </c>
      <c r="AK225" s="1393">
        <v>626.10541966398841</v>
      </c>
      <c r="AL225" s="1393">
        <v>246.51482351644799</v>
      </c>
      <c r="AM225" s="1393">
        <v>207.10473097545002</v>
      </c>
      <c r="AN225" s="1393">
        <v>31.38460020014</v>
      </c>
    </row>
    <row r="226" spans="6:40" x14ac:dyDescent="0.35">
      <c r="F226" s="1385">
        <v>43344</v>
      </c>
      <c r="G226" s="1393">
        <v>350.93387214867391</v>
      </c>
      <c r="H226" s="1393">
        <v>152.58107049200001</v>
      </c>
      <c r="I226" s="1393">
        <v>28.557380337525</v>
      </c>
      <c r="J226" s="1393">
        <v>31.496552269635036</v>
      </c>
      <c r="K226" s="1393">
        <v>21.560045034540003</v>
      </c>
      <c r="L226" s="1393">
        <v>237.7491457564542</v>
      </c>
      <c r="M226" s="1393">
        <v>38.136422273809998</v>
      </c>
      <c r="N226" s="1393">
        <v>140.1776722481352</v>
      </c>
      <c r="O226" s="1393">
        <v>444.46002382882517</v>
      </c>
      <c r="P226" s="1393">
        <v>223.87074755659998</v>
      </c>
      <c r="Q226" s="1393">
        <v>317.76414968586397</v>
      </c>
      <c r="R226" s="1393">
        <v>261.88404529625001</v>
      </c>
      <c r="S226" s="1393">
        <v>50.706495720291827</v>
      </c>
      <c r="T226" s="1393">
        <v>422.8402173682959</v>
      </c>
      <c r="U226" s="1393">
        <v>221.5619522553684</v>
      </c>
      <c r="V226" s="1393">
        <v>213.01899010656001</v>
      </c>
      <c r="W226" s="1393">
        <v>294.103125637407</v>
      </c>
      <c r="X226" s="1393">
        <v>557.14187554602722</v>
      </c>
      <c r="Y226" s="1393">
        <v>428.17579273703399</v>
      </c>
      <c r="Z226" s="1393">
        <v>264.0343912682153</v>
      </c>
      <c r="AA226" s="1393">
        <v>185.51729409541119</v>
      </c>
      <c r="AB226" s="1393">
        <v>69.993815496039232</v>
      </c>
      <c r="AC226" s="1393">
        <v>55.796594985758368</v>
      </c>
      <c r="AD226" s="1393">
        <v>331.14583531950001</v>
      </c>
      <c r="AE226" s="1393">
        <v>125.46432943431553</v>
      </c>
      <c r="AF226" s="1393">
        <v>200.637018575973</v>
      </c>
      <c r="AG226" s="1393">
        <v>71.356659547679996</v>
      </c>
      <c r="AH226" s="1393">
        <v>50.636704304519995</v>
      </c>
      <c r="AI226" s="1393">
        <v>93.956967094484995</v>
      </c>
      <c r="AJ226" s="1393">
        <v>78.962495008943762</v>
      </c>
      <c r="AK226" s="1393">
        <v>628.32060375882668</v>
      </c>
      <c r="AL226" s="1393">
        <v>245.284304156052</v>
      </c>
      <c r="AM226" s="1393">
        <v>204.14907693856171</v>
      </c>
      <c r="AN226" s="1393">
        <v>31.536094650020004</v>
      </c>
    </row>
    <row r="227" spans="6:40" x14ac:dyDescent="0.35">
      <c r="F227" s="1385">
        <v>43374</v>
      </c>
      <c r="G227" s="1393">
        <v>314.33456237784782</v>
      </c>
      <c r="H227" s="1393">
        <v>136.26252500288061</v>
      </c>
      <c r="I227" s="1393">
        <v>25.0462270173375</v>
      </c>
      <c r="J227" s="1393">
        <v>27.823570720782481</v>
      </c>
      <c r="K227" s="1393">
        <v>18.811875409500001</v>
      </c>
      <c r="L227" s="1393">
        <v>205.48301328147119</v>
      </c>
      <c r="M227" s="1393">
        <v>33.007111947809996</v>
      </c>
      <c r="N227" s="1393">
        <v>119.90913089456761</v>
      </c>
      <c r="O227" s="1393">
        <v>378.43291717836644</v>
      </c>
      <c r="P227" s="1393">
        <v>194.5135085236</v>
      </c>
      <c r="Q227" s="1393">
        <v>275.86141323127219</v>
      </c>
      <c r="R227" s="1393">
        <v>231.6054491668655</v>
      </c>
      <c r="S227" s="1393">
        <v>44.755593631708173</v>
      </c>
      <c r="T227" s="1393">
        <v>378.74060836665302</v>
      </c>
      <c r="U227" s="1393">
        <v>197.96681408256842</v>
      </c>
      <c r="V227" s="1393">
        <v>190.80425455871</v>
      </c>
      <c r="W227" s="1393">
        <v>262.171224532407</v>
      </c>
      <c r="X227" s="1393">
        <v>493.81852301120239</v>
      </c>
      <c r="Y227" s="1393">
        <v>382.6740202385306</v>
      </c>
      <c r="Z227" s="1393">
        <v>235.47119007418473</v>
      </c>
      <c r="AA227" s="1393">
        <v>165.5827363299889</v>
      </c>
      <c r="AB227" s="1393">
        <v>62.805953838039237</v>
      </c>
      <c r="AC227" s="1393">
        <v>49.9446918537</v>
      </c>
      <c r="AD227" s="1393">
        <v>292.18575611335081</v>
      </c>
      <c r="AE227" s="1393">
        <v>110.56810101851713</v>
      </c>
      <c r="AF227" s="1393">
        <v>173.28416672701621</v>
      </c>
      <c r="AG227" s="1393">
        <v>61.670774626976957</v>
      </c>
      <c r="AH227" s="1393">
        <v>43.393650815240001</v>
      </c>
      <c r="AI227" s="1393">
        <v>80.43537337192501</v>
      </c>
      <c r="AJ227" s="1393">
        <v>68.097959690525016</v>
      </c>
      <c r="AK227" s="1393">
        <v>560.34293226298837</v>
      </c>
      <c r="AL227" s="1393">
        <v>218.75867310493499</v>
      </c>
      <c r="AM227" s="1393">
        <v>187.4096768344383</v>
      </c>
      <c r="AN227" s="1393">
        <v>28.7839454772</v>
      </c>
    </row>
    <row r="228" spans="6:40" x14ac:dyDescent="0.35">
      <c r="F228" s="1385">
        <v>43405</v>
      </c>
      <c r="G228" s="1393">
        <v>296.25740707320659</v>
      </c>
      <c r="H228" s="1393">
        <v>130.48918720048059</v>
      </c>
      <c r="I228" s="1393">
        <v>24.682107413762502</v>
      </c>
      <c r="J228" s="1393">
        <v>27.14098304158248</v>
      </c>
      <c r="K228" s="1393">
        <v>18.681010189260004</v>
      </c>
      <c r="L228" s="1393">
        <v>205.33030198169502</v>
      </c>
      <c r="M228" s="1393">
        <v>33.237930912480003</v>
      </c>
      <c r="N228" s="1393">
        <v>122.1156671792838</v>
      </c>
      <c r="O228" s="1393">
        <v>390.27265315356641</v>
      </c>
      <c r="P228" s="1393">
        <v>195.2401728561</v>
      </c>
      <c r="Q228" s="1393">
        <v>276.98100303172038</v>
      </c>
      <c r="R228" s="1393">
        <v>226.61516510373099</v>
      </c>
      <c r="S228" s="1393">
        <v>43.763776616944234</v>
      </c>
      <c r="T228" s="1393">
        <v>361.29677966962646</v>
      </c>
      <c r="U228" s="1393">
        <v>189.83353718337901</v>
      </c>
      <c r="V228" s="1393">
        <v>182.03067163048499</v>
      </c>
      <c r="W228" s="1393">
        <v>253.7139377097435</v>
      </c>
      <c r="X228" s="1393">
        <v>480.1279307534441</v>
      </c>
      <c r="Y228" s="1393">
        <v>374.34496866197622</v>
      </c>
      <c r="Z228" s="1393">
        <v>227.3602200983388</v>
      </c>
      <c r="AA228" s="1393">
        <v>158.5073451554112</v>
      </c>
      <c r="AB228" s="1393">
        <v>60.154399591480761</v>
      </c>
      <c r="AC228" s="1393">
        <v>48.098353008308372</v>
      </c>
      <c r="AD228" s="1393">
        <v>286.8906719305968</v>
      </c>
      <c r="AE228" s="1393">
        <v>108.71673799923904</v>
      </c>
      <c r="AF228" s="1393">
        <v>175.12914926250539</v>
      </c>
      <c r="AG228" s="1393">
        <v>62.191880541483016</v>
      </c>
      <c r="AH228" s="1393">
        <v>44.137357200299995</v>
      </c>
      <c r="AI228" s="1393">
        <v>81.67284065457001</v>
      </c>
      <c r="AJ228" s="1393">
        <v>67.522579315406261</v>
      </c>
      <c r="AK228" s="1393">
        <v>521.67003688361115</v>
      </c>
      <c r="AL228" s="1393">
        <v>205.452758269078</v>
      </c>
      <c r="AM228" s="1393">
        <v>173.74322280645001</v>
      </c>
      <c r="AN228" s="1393">
        <v>25.981298154420003</v>
      </c>
    </row>
    <row r="229" spans="6:40" x14ac:dyDescent="0.35">
      <c r="F229" s="1385">
        <v>43435</v>
      </c>
      <c r="G229" s="1393">
        <v>301.69011523095662</v>
      </c>
      <c r="H229" s="1393">
        <v>134.0827806965209</v>
      </c>
      <c r="I229" s="1393">
        <v>25.150261189787503</v>
      </c>
      <c r="J229" s="1393">
        <v>27.69356052081752</v>
      </c>
      <c r="K229" s="1393">
        <v>19.040889544920002</v>
      </c>
      <c r="L229" s="1393">
        <v>210.18856178369498</v>
      </c>
      <c r="M229" s="1393">
        <v>34.109913667900003</v>
      </c>
      <c r="N229" s="1393">
        <v>125.39393398856761</v>
      </c>
      <c r="O229" s="1393">
        <v>402.51973242600843</v>
      </c>
      <c r="P229" s="1393">
        <v>201.48948611559999</v>
      </c>
      <c r="Q229" s="1393">
        <v>285.57316555026478</v>
      </c>
      <c r="R229" s="1393">
        <v>232.61578152623099</v>
      </c>
      <c r="S229" s="1393">
        <v>45.127520750544235</v>
      </c>
      <c r="T229" s="1393">
        <v>373.89671253099175</v>
      </c>
      <c r="U229" s="1393">
        <v>198.05611512634738</v>
      </c>
      <c r="V229" s="1393">
        <v>192.54718435220499</v>
      </c>
      <c r="W229" s="1393">
        <v>272.960277025761</v>
      </c>
      <c r="X229" s="1393">
        <v>506.52499749538674</v>
      </c>
      <c r="Y229" s="1393">
        <v>387.8246515127687</v>
      </c>
      <c r="Z229" s="1393">
        <v>239.92435676149179</v>
      </c>
      <c r="AA229" s="1393">
        <v>166.55158319846672</v>
      </c>
      <c r="AB229" s="1393">
        <v>62.742029788360753</v>
      </c>
      <c r="AC229" s="1393">
        <v>50.28893470349162</v>
      </c>
      <c r="AD229" s="1393">
        <v>299.19554213250001</v>
      </c>
      <c r="AE229" s="1393">
        <v>113.41626286516417</v>
      </c>
      <c r="AF229" s="1393">
        <v>182.3626972169838</v>
      </c>
      <c r="AG229" s="1393">
        <v>64.582696454163028</v>
      </c>
      <c r="AH229" s="1393">
        <v>45.786445271519995</v>
      </c>
      <c r="AI229" s="1393">
        <v>84.540142894845005</v>
      </c>
      <c r="AJ229" s="1393">
        <v>69.350258154018746</v>
      </c>
      <c r="AK229" s="1393">
        <v>523.31612252978698</v>
      </c>
      <c r="AL229" s="1393">
        <v>206.79769024552601</v>
      </c>
      <c r="AM229" s="1393">
        <v>171.69465061798829</v>
      </c>
      <c r="AN229" s="1393">
        <v>26.486279654020006</v>
      </c>
    </row>
    <row r="230" spans="6:40" x14ac:dyDescent="0.35">
      <c r="F230" s="1385">
        <v>43466</v>
      </c>
      <c r="G230" s="1393">
        <v>308.42522462439126</v>
      </c>
      <c r="H230" s="1393">
        <v>138.23607867344032</v>
      </c>
      <c r="I230" s="1393">
        <v>26.164594371174999</v>
      </c>
      <c r="J230" s="1393">
        <v>28.668682526400001</v>
      </c>
      <c r="K230" s="1393">
        <v>19.826080866360002</v>
      </c>
      <c r="L230" s="1393">
        <v>220.08839972422379</v>
      </c>
      <c r="M230" s="1393">
        <v>35.930818833629999</v>
      </c>
      <c r="N230" s="1393">
        <v>132.64392954498658</v>
      </c>
      <c r="O230" s="1393">
        <v>429.55069535281683</v>
      </c>
      <c r="P230" s="1393">
        <v>214.3659780875</v>
      </c>
      <c r="Q230" s="1393">
        <v>303.96801362775</v>
      </c>
      <c r="R230" s="1393">
        <v>246.23958105187501</v>
      </c>
      <c r="S230" s="1393">
        <v>47.886000103180301</v>
      </c>
      <c r="T230" s="1393">
        <v>393.48010537032241</v>
      </c>
      <c r="U230" s="1393">
        <v>210.71769229319997</v>
      </c>
      <c r="V230" s="1393">
        <v>205.84049692171999</v>
      </c>
      <c r="W230" s="1393">
        <v>297.95853425082299</v>
      </c>
      <c r="X230" s="1393">
        <v>523.10906423271297</v>
      </c>
      <c r="Y230" s="1393">
        <v>406.54354401421773</v>
      </c>
      <c r="Z230" s="1393">
        <v>252.55175861830818</v>
      </c>
      <c r="AA230" s="1393">
        <v>174.0673715905111</v>
      </c>
      <c r="AB230" s="1393">
        <v>66.192203384200752</v>
      </c>
      <c r="AC230" s="1393">
        <v>53.230526844074994</v>
      </c>
      <c r="AD230" s="1393">
        <v>318.54030744340321</v>
      </c>
      <c r="AE230" s="1393">
        <v>120.7362254836813</v>
      </c>
      <c r="AF230" s="1393">
        <v>194.8970585925</v>
      </c>
      <c r="AG230" s="1393">
        <v>68.904555988623031</v>
      </c>
      <c r="AH230" s="1393">
        <v>48.793605871980006</v>
      </c>
      <c r="AI230" s="1393">
        <v>90.033290344634992</v>
      </c>
      <c r="AJ230" s="1393">
        <v>73.174845353337503</v>
      </c>
      <c r="AK230" s="1393">
        <v>537.2648519728267</v>
      </c>
      <c r="AL230" s="1393">
        <v>213.09291365901299</v>
      </c>
      <c r="AM230" s="1393">
        <v>175.32350477234996</v>
      </c>
      <c r="AN230" s="1393">
        <v>27.243751903420002</v>
      </c>
    </row>
    <row r="231" spans="6:40" x14ac:dyDescent="0.35">
      <c r="F231" s="1385">
        <v>43497</v>
      </c>
      <c r="G231" s="1393">
        <v>315.57370274520656</v>
      </c>
      <c r="H231" s="1393">
        <v>140.97552746067907</v>
      </c>
      <c r="I231" s="1393">
        <v>26.788799405875</v>
      </c>
      <c r="J231" s="1393">
        <v>29.351270205600002</v>
      </c>
      <c r="K231" s="1393">
        <v>20.316825442260001</v>
      </c>
      <c r="L231" s="1393">
        <v>225.31329619928141</v>
      </c>
      <c r="M231" s="1393">
        <v>36.828448140680003</v>
      </c>
      <c r="N231" s="1393">
        <v>135.76459967870281</v>
      </c>
      <c r="O231" s="1393">
        <v>439.73033120520836</v>
      </c>
      <c r="P231" s="1393">
        <v>219.0456963888</v>
      </c>
      <c r="Q231" s="1393">
        <v>310.68452377387871</v>
      </c>
      <c r="R231" s="1393">
        <v>251.29107140251901</v>
      </c>
      <c r="S231" s="1393">
        <v>48.908808203380296</v>
      </c>
      <c r="T231" s="1393">
        <v>402.87053600509591</v>
      </c>
      <c r="U231" s="1393">
        <v>215.1865131500526</v>
      </c>
      <c r="V231" s="1393">
        <v>210.21255489564498</v>
      </c>
      <c r="W231" s="1393">
        <v>302.71565062544249</v>
      </c>
      <c r="X231" s="1393">
        <v>538.94705193998789</v>
      </c>
      <c r="Y231" s="1393">
        <v>415.72616903625851</v>
      </c>
      <c r="Z231" s="1393">
        <v>258.81790727696944</v>
      </c>
      <c r="AA231" s="1393">
        <v>178.94091172750001</v>
      </c>
      <c r="AB231" s="1393">
        <v>67.693699765479238</v>
      </c>
      <c r="AC231" s="1393">
        <v>54.450979840499997</v>
      </c>
      <c r="AD231" s="1393">
        <v>325.55009346255235</v>
      </c>
      <c r="AE231" s="1393">
        <v>123.49898047024385</v>
      </c>
      <c r="AF231" s="1393">
        <v>199.31919231598923</v>
      </c>
      <c r="AG231" s="1393">
        <v>70.498402612256967</v>
      </c>
      <c r="AH231" s="1393">
        <v>49.92533297968</v>
      </c>
      <c r="AI231" s="1393">
        <v>92.146039363785007</v>
      </c>
      <c r="AJ231" s="1393">
        <v>74.934832383112507</v>
      </c>
      <c r="AK231" s="1393">
        <v>553.54814971860208</v>
      </c>
      <c r="AL231" s="1393">
        <v>219.21651814842198</v>
      </c>
      <c r="AM231" s="1393">
        <v>182.11292285851172</v>
      </c>
      <c r="AN231" s="1393">
        <v>27.900227852900002</v>
      </c>
    </row>
    <row r="232" spans="6:40" x14ac:dyDescent="0.35">
      <c r="F232" s="1385">
        <v>43525</v>
      </c>
      <c r="G232" s="1393">
        <v>352.2365148380544</v>
      </c>
      <c r="H232" s="1393">
        <v>157.91254176188062</v>
      </c>
      <c r="I232" s="1393">
        <v>30.768106502087502</v>
      </c>
      <c r="J232" s="1393">
        <v>33.414282354347442</v>
      </c>
      <c r="K232" s="1393">
        <v>23.523023338140003</v>
      </c>
      <c r="L232" s="1393">
        <v>260.66555724248821</v>
      </c>
      <c r="M232" s="1393">
        <v>42.778448118840004</v>
      </c>
      <c r="N232" s="1393">
        <v>158.7440963748648</v>
      </c>
      <c r="O232" s="1393">
        <v>517.56560120159997</v>
      </c>
      <c r="P232" s="1393">
        <v>256.71597538559996</v>
      </c>
      <c r="Q232" s="1393">
        <v>364.17466491987875</v>
      </c>
      <c r="R232" s="1393">
        <v>292.00953998376906</v>
      </c>
      <c r="S232" s="1393">
        <v>57.091273004980295</v>
      </c>
      <c r="T232" s="1393">
        <v>470.26821060589594</v>
      </c>
      <c r="U232" s="1393">
        <v>251.8602397858842</v>
      </c>
      <c r="V232" s="1393">
        <v>247.37496348263497</v>
      </c>
      <c r="W232" s="1393">
        <v>359.49032516012403</v>
      </c>
      <c r="X232" s="1393">
        <v>635.08021814472818</v>
      </c>
      <c r="Y232" s="1393">
        <v>491.66065326923808</v>
      </c>
      <c r="Z232" s="1393">
        <v>305.16152237639994</v>
      </c>
      <c r="AA232" s="1393">
        <v>209.26835764605551</v>
      </c>
      <c r="AB232" s="1393">
        <v>78.874801927119989</v>
      </c>
      <c r="AC232" s="1393">
        <v>63.526155664716619</v>
      </c>
      <c r="AD232" s="1393">
        <v>381.26750576185083</v>
      </c>
      <c r="AE232" s="1393">
        <v>144.74678656487808</v>
      </c>
      <c r="AF232" s="1393">
        <v>234.87215267248379</v>
      </c>
      <c r="AG232" s="1393">
        <v>82.942921278360004</v>
      </c>
      <c r="AH232" s="1393">
        <v>58.817474540180001</v>
      </c>
      <c r="AI232" s="1393">
        <v>108.47457106892999</v>
      </c>
      <c r="AJ232" s="1393">
        <v>87.728584253400015</v>
      </c>
      <c r="AK232" s="1393">
        <v>636.07298929282922</v>
      </c>
      <c r="AL232" s="1393">
        <v>251.83715053493501</v>
      </c>
      <c r="AM232" s="1393">
        <v>208.74348337408833</v>
      </c>
      <c r="AN232" s="1393">
        <v>31.460347425080002</v>
      </c>
    </row>
    <row r="233" spans="6:40" x14ac:dyDescent="0.35">
      <c r="F233" s="1385">
        <v>43556</v>
      </c>
      <c r="G233" s="1393">
        <v>367.61325200775002</v>
      </c>
      <c r="H233" s="1393">
        <v>162.0953249997194</v>
      </c>
      <c r="I233" s="1393">
        <v>32.328619088837499</v>
      </c>
      <c r="J233" s="1393">
        <v>35.039500865599997</v>
      </c>
      <c r="K233" s="1393">
        <v>24.929824455720002</v>
      </c>
      <c r="L233" s="1393">
        <v>271.5736460339254</v>
      </c>
      <c r="M233" s="1393">
        <v>44.317241216640006</v>
      </c>
      <c r="N233" s="1393">
        <v>163.94515232213519</v>
      </c>
      <c r="O233" s="1393">
        <v>527.6513648616168</v>
      </c>
      <c r="P233" s="1393">
        <v>261.62822627330002</v>
      </c>
      <c r="Q233" s="1393">
        <v>370.70972004873522</v>
      </c>
      <c r="R233" s="1393">
        <v>297.64274723502848</v>
      </c>
      <c r="S233" s="1393">
        <v>58.021107848872113</v>
      </c>
      <c r="T233" s="1393">
        <v>476.15209000379997</v>
      </c>
      <c r="U233" s="1393">
        <v>250.54939877628419</v>
      </c>
      <c r="V233" s="1393">
        <v>241.496385089195</v>
      </c>
      <c r="W233" s="1393">
        <v>338.47201096278752</v>
      </c>
      <c r="X233" s="1393">
        <v>668.5759703140875</v>
      </c>
      <c r="Y233" s="1393">
        <v>511.49784777296935</v>
      </c>
      <c r="Z233" s="1393">
        <v>308.59665699312353</v>
      </c>
      <c r="AA233" s="1393">
        <v>213.99509871055551</v>
      </c>
      <c r="AB233" s="1393">
        <v>79.609545145800752</v>
      </c>
      <c r="AC233" s="1393">
        <v>63.964241961833366</v>
      </c>
      <c r="AD233" s="1393">
        <v>384.93778215344764</v>
      </c>
      <c r="AE233" s="1393">
        <v>146.02846765572033</v>
      </c>
      <c r="AF233" s="1393">
        <v>237.74219709299999</v>
      </c>
      <c r="AG233" s="1393">
        <v>84.138329234699995</v>
      </c>
      <c r="AH233" s="1393">
        <v>59.787526346779998</v>
      </c>
      <c r="AI233" s="1393">
        <v>110.4665915727</v>
      </c>
      <c r="AJ233" s="1393">
        <v>90.876253364343768</v>
      </c>
      <c r="AK233" s="1393">
        <v>677.56001326768148</v>
      </c>
      <c r="AL233" s="1393">
        <v>265.886941954409</v>
      </c>
      <c r="AM233" s="1393">
        <v>219.77630971246171</v>
      </c>
      <c r="AN233" s="1393">
        <v>33.025790073840007</v>
      </c>
    </row>
    <row r="234" spans="6:40" x14ac:dyDescent="0.35">
      <c r="F234" s="1385">
        <v>43586</v>
      </c>
      <c r="G234" s="1393">
        <v>348.90059057550002</v>
      </c>
      <c r="H234" s="1393">
        <v>152.84612855432093</v>
      </c>
      <c r="I234" s="1393">
        <v>29.285619544675001</v>
      </c>
      <c r="J234" s="1393">
        <v>32.114134848852565</v>
      </c>
      <c r="K234" s="1393">
        <v>22.279803745860001</v>
      </c>
      <c r="L234" s="1393">
        <v>241.96579138060341</v>
      </c>
      <c r="M234" s="1393">
        <v>39.136637787379996</v>
      </c>
      <c r="N234" s="1393">
        <v>143.0776704707028</v>
      </c>
      <c r="O234" s="1393">
        <v>454.42034266719998</v>
      </c>
      <c r="P234" s="1393">
        <v>229.82939508309997</v>
      </c>
      <c r="Q234" s="1393">
        <v>325.72101391264351</v>
      </c>
      <c r="R234" s="1393">
        <v>267.97655687310601</v>
      </c>
      <c r="S234" s="1393">
        <v>51.946241418544233</v>
      </c>
      <c r="T234" s="1393">
        <v>434.54869117255708</v>
      </c>
      <c r="U234" s="1393">
        <v>228.1161573033684</v>
      </c>
      <c r="V234" s="1393">
        <v>221.26082032607502</v>
      </c>
      <c r="W234" s="1393">
        <v>307.93921838620349</v>
      </c>
      <c r="X234" s="1393">
        <v>601.31572612181571</v>
      </c>
      <c r="Y234" s="1393">
        <v>459.10877098378234</v>
      </c>
      <c r="Z234" s="1393">
        <v>279.87446581893886</v>
      </c>
      <c r="AA234" s="1393">
        <v>194.20734001762213</v>
      </c>
      <c r="AB234" s="1393">
        <v>72.070292890880012</v>
      </c>
      <c r="AC234" s="1393">
        <v>57.486452980808373</v>
      </c>
      <c r="AD234" s="1393">
        <v>341.01381875290321</v>
      </c>
      <c r="AE234" s="1393">
        <v>129.22396584675775</v>
      </c>
      <c r="AF234" s="1393">
        <v>206.230725229527</v>
      </c>
      <c r="AG234" s="1393">
        <v>73.318369981263032</v>
      </c>
      <c r="AH234" s="1393">
        <v>51.800766472439996</v>
      </c>
      <c r="AI234" s="1393">
        <v>96.039533984789998</v>
      </c>
      <c r="AJ234" s="1393">
        <v>80.553252516624994</v>
      </c>
      <c r="AK234" s="1393">
        <v>636.43265951238391</v>
      </c>
      <c r="AL234" s="1393">
        <v>248.861255041909</v>
      </c>
      <c r="AM234" s="1393">
        <v>210.20682447451171</v>
      </c>
      <c r="AN234" s="1393">
        <v>31.359351125160003</v>
      </c>
    </row>
    <row r="235" spans="6:40" x14ac:dyDescent="0.35">
      <c r="F235" s="1385">
        <v>43617</v>
      </c>
      <c r="G235" s="1393">
        <v>343.02312470990216</v>
      </c>
      <c r="H235" s="1393">
        <v>149.84172480007908</v>
      </c>
      <c r="I235" s="1393">
        <v>28.5833888806375</v>
      </c>
      <c r="J235" s="1393">
        <v>31.399033243200002</v>
      </c>
      <c r="K235" s="1393">
        <v>21.756342864900002</v>
      </c>
      <c r="L235" s="1393">
        <v>235.91580044917282</v>
      </c>
      <c r="M235" s="1393">
        <v>38.110775722180001</v>
      </c>
      <c r="N235" s="1393">
        <v>139.2635383991352</v>
      </c>
      <c r="O235" s="1393">
        <v>441.35914059722523</v>
      </c>
      <c r="P235" s="1393">
        <v>223.05688350419999</v>
      </c>
      <c r="Q235" s="1393">
        <v>316.31189235375001</v>
      </c>
      <c r="R235" s="1393">
        <v>260.59819892000002</v>
      </c>
      <c r="S235" s="1393">
        <v>50.489524028636055</v>
      </c>
      <c r="T235" s="1393">
        <v>422.69169286315713</v>
      </c>
      <c r="U235" s="1393">
        <v>221.08529769325258</v>
      </c>
      <c r="V235" s="1393">
        <v>213.96429083698999</v>
      </c>
      <c r="W235" s="1393">
        <v>296.55942572240696</v>
      </c>
      <c r="X235" s="1393">
        <v>569.25157091880067</v>
      </c>
      <c r="Y235" s="1393">
        <v>438.35928630777209</v>
      </c>
      <c r="Z235" s="1393">
        <v>267.78771259424593</v>
      </c>
      <c r="AA235" s="1393">
        <v>186.28059525245558</v>
      </c>
      <c r="AB235" s="1393">
        <v>69.57850084943999</v>
      </c>
      <c r="AC235" s="1393">
        <v>55.358508688641628</v>
      </c>
      <c r="AD235" s="1393">
        <v>329.00982283735084</v>
      </c>
      <c r="AE235" s="1393">
        <v>124.52435838232194</v>
      </c>
      <c r="AF235" s="1393">
        <v>199.2899416500054</v>
      </c>
      <c r="AG235" s="1393">
        <v>70.774265986796962</v>
      </c>
      <c r="AH235" s="1393">
        <v>50.119343340999997</v>
      </c>
      <c r="AI235" s="1393">
        <v>92.810046198375005</v>
      </c>
      <c r="AJ235" s="1393">
        <v>77.710196545450017</v>
      </c>
      <c r="AK235" s="1393">
        <v>616.9163767129179</v>
      </c>
      <c r="AL235" s="1393">
        <v>241.47852803809101</v>
      </c>
      <c r="AM235" s="1393">
        <v>205.2025982491617</v>
      </c>
      <c r="AN235" s="1393">
        <v>30.930116850499999</v>
      </c>
    </row>
    <row r="236" spans="6:40" x14ac:dyDescent="0.35">
      <c r="F236" s="1385">
        <v>43647</v>
      </c>
      <c r="G236" s="1393">
        <v>349.94898252309781</v>
      </c>
      <c r="H236" s="1393">
        <v>153.37634777428062</v>
      </c>
      <c r="I236" s="1393">
        <v>29.285619544675001</v>
      </c>
      <c r="J236" s="1393">
        <v>32.211631122364963</v>
      </c>
      <c r="K236" s="1393">
        <v>22.279803745860001</v>
      </c>
      <c r="L236" s="1393">
        <v>242.48513935343723</v>
      </c>
      <c r="M236" s="1393">
        <v>39.290517097159999</v>
      </c>
      <c r="N236" s="1393">
        <v>143.8342076441352</v>
      </c>
      <c r="O236" s="1393">
        <v>457.17674596161675</v>
      </c>
      <c r="P236" s="1393">
        <v>229.68406221659998</v>
      </c>
      <c r="Q236" s="1393">
        <v>325.60004390112874</v>
      </c>
      <c r="R236" s="1393">
        <v>266.87432935938449</v>
      </c>
      <c r="S236" s="1393">
        <v>51.698312735055765</v>
      </c>
      <c r="T236" s="1393">
        <v>429.85331984203469</v>
      </c>
      <c r="U236" s="1393">
        <v>225.37535260742101</v>
      </c>
      <c r="V236" s="1393">
        <v>217.33194573698998</v>
      </c>
      <c r="W236" s="1393">
        <v>303.39973019911497</v>
      </c>
      <c r="X236" s="1393">
        <v>577.24521473175832</v>
      </c>
      <c r="Y236" s="1393">
        <v>451.36822877176525</v>
      </c>
      <c r="Z236" s="1393">
        <v>272.87683920216938</v>
      </c>
      <c r="AA236" s="1393">
        <v>189.12838921894448</v>
      </c>
      <c r="AB236" s="1393">
        <v>71.175787467080752</v>
      </c>
      <c r="AC236" s="1393">
        <v>56.829285982733367</v>
      </c>
      <c r="AD236" s="1393">
        <v>338.54682289455235</v>
      </c>
      <c r="AE236" s="1393">
        <v>128.25558090707651</v>
      </c>
      <c r="AF236" s="1393">
        <v>205.93783199701076</v>
      </c>
      <c r="AG236" s="1393">
        <v>73.073127441296961</v>
      </c>
      <c r="AH236" s="1393">
        <v>51.768431412219996</v>
      </c>
      <c r="AI236" s="1393">
        <v>95.79807695402998</v>
      </c>
      <c r="AJ236" s="1393">
        <v>79.605567192900011</v>
      </c>
      <c r="AK236" s="1393">
        <v>621.07661283896266</v>
      </c>
      <c r="AL236" s="1393">
        <v>243.882165871578</v>
      </c>
      <c r="AM236" s="1393">
        <v>207.07540796563831</v>
      </c>
      <c r="AN236" s="1393">
        <v>31.182607600300003</v>
      </c>
    </row>
    <row r="237" spans="6:40" x14ac:dyDescent="0.35">
      <c r="F237" s="1385">
        <v>43678</v>
      </c>
      <c r="G237" s="1393">
        <v>355.66757185679347</v>
      </c>
      <c r="H237" s="1393">
        <v>155.8506354038806</v>
      </c>
      <c r="I237" s="1393">
        <v>29.389653717125</v>
      </c>
      <c r="J237" s="1393">
        <v>32.341664075252559</v>
      </c>
      <c r="K237" s="1393">
        <v>22.279803745860001</v>
      </c>
      <c r="L237" s="1393">
        <v>244.80738753879322</v>
      </c>
      <c r="M237" s="1393">
        <v>39.675215371610001</v>
      </c>
      <c r="N237" s="1393">
        <v>145.5364162843581</v>
      </c>
      <c r="O237" s="1393">
        <v>462.12547370077476</v>
      </c>
      <c r="P237" s="1393">
        <v>231.51525633450004</v>
      </c>
      <c r="Q237" s="1393">
        <v>328.65577107975002</v>
      </c>
      <c r="R237" s="1393">
        <v>269.53791726624053</v>
      </c>
      <c r="S237" s="1393">
        <v>52.0082576830197</v>
      </c>
      <c r="T237" s="1393">
        <v>429.70479533689593</v>
      </c>
      <c r="U237" s="1393">
        <v>225.37535260742101</v>
      </c>
      <c r="V237" s="1393">
        <v>216.91839771527003</v>
      </c>
      <c r="W237" s="1393">
        <v>301.28534708594697</v>
      </c>
      <c r="X237" s="1393">
        <v>579.84008937404531</v>
      </c>
      <c r="Y237" s="1393">
        <v>449.27858434625853</v>
      </c>
      <c r="Z237" s="1393">
        <v>272.59069858769186</v>
      </c>
      <c r="AA237" s="1393">
        <v>189.59809223101112</v>
      </c>
      <c r="AB237" s="1393">
        <v>71.143873361319251</v>
      </c>
      <c r="AC237" s="1393">
        <v>56.798004833625001</v>
      </c>
      <c r="AD237" s="1393">
        <v>339.78021251764915</v>
      </c>
      <c r="AE237" s="1393">
        <v>128.65428391832194</v>
      </c>
      <c r="AF237" s="1393">
        <v>207.28490892297839</v>
      </c>
      <c r="AG237" s="1393">
        <v>73.624854190376965</v>
      </c>
      <c r="AH237" s="1393">
        <v>52.253457315519995</v>
      </c>
      <c r="AI237" s="1393">
        <v>96.794087205914991</v>
      </c>
      <c r="AJ237" s="1393">
        <v>80.485560707787499</v>
      </c>
      <c r="AK237" s="1393">
        <v>631.28396261417333</v>
      </c>
      <c r="AL237" s="1393">
        <v>247.83095775960399</v>
      </c>
      <c r="AM237" s="1393">
        <v>212.31386709571171</v>
      </c>
      <c r="AN237" s="1393">
        <v>31.561343725</v>
      </c>
    </row>
    <row r="238" spans="6:40" x14ac:dyDescent="0.35">
      <c r="F238" s="1385">
        <v>43709</v>
      </c>
      <c r="G238" s="1393">
        <v>345.56466631294563</v>
      </c>
      <c r="H238" s="1393">
        <v>150.07729760148061</v>
      </c>
      <c r="I238" s="1393">
        <v>28.089226561499999</v>
      </c>
      <c r="J238" s="1393">
        <v>31.008979890382481</v>
      </c>
      <c r="K238" s="1393">
        <v>21.265598289</v>
      </c>
      <c r="L238" s="1393">
        <v>231.6687097302644</v>
      </c>
      <c r="M238" s="1393">
        <v>37.495258483059999</v>
      </c>
      <c r="N238" s="1393">
        <v>136.6787335277028</v>
      </c>
      <c r="O238" s="1393">
        <v>426.98231834162516</v>
      </c>
      <c r="P238" s="1393">
        <v>218.14463261649999</v>
      </c>
      <c r="Q238" s="1393">
        <v>309.89801296772038</v>
      </c>
      <c r="R238" s="1393">
        <v>258.363226471894</v>
      </c>
      <c r="S238" s="1393">
        <v>49.745669790963937</v>
      </c>
      <c r="T238" s="1393">
        <v>418.88778058973884</v>
      </c>
      <c r="U238" s="1393">
        <v>218.46361567405262</v>
      </c>
      <c r="V238" s="1393">
        <v>212.04405401301</v>
      </c>
      <c r="W238" s="1393">
        <v>290.06103821753101</v>
      </c>
      <c r="X238" s="1393">
        <v>579.15415087460121</v>
      </c>
      <c r="Y238" s="1393">
        <v>437.35875328322788</v>
      </c>
      <c r="Z238" s="1393">
        <v>268.23304993787644</v>
      </c>
      <c r="AA238" s="1393">
        <v>186.42739432494449</v>
      </c>
      <c r="AB238" s="1393">
        <v>68.204804648440771</v>
      </c>
      <c r="AC238" s="1393">
        <v>54.044174692491623</v>
      </c>
      <c r="AD238" s="1393">
        <v>320.94708512205239</v>
      </c>
      <c r="AE238" s="1393">
        <v>121.36281778600322</v>
      </c>
      <c r="AF238" s="1393">
        <v>193.05207605701077</v>
      </c>
      <c r="AG238" s="1393">
        <v>68.720647072263034</v>
      </c>
      <c r="AH238" s="1393">
        <v>48.599595510660002</v>
      </c>
      <c r="AI238" s="1393">
        <v>90.06347247347999</v>
      </c>
      <c r="AJ238" s="1393">
        <v>76.288668559862501</v>
      </c>
      <c r="AK238" s="1393">
        <v>620.50802025558789</v>
      </c>
      <c r="AL238" s="1393">
        <v>241.707547849474</v>
      </c>
      <c r="AM238" s="1393">
        <v>207.39743431291168</v>
      </c>
      <c r="AN238" s="1393">
        <v>31.409849275120003</v>
      </c>
    </row>
    <row r="239" spans="6:40" x14ac:dyDescent="0.35">
      <c r="F239" s="1385">
        <v>43739</v>
      </c>
      <c r="G239" s="1393">
        <v>338.95656156355437</v>
      </c>
      <c r="H239" s="1393">
        <v>146.42483667891941</v>
      </c>
      <c r="I239" s="1393">
        <v>26.94485066455</v>
      </c>
      <c r="J239" s="1393">
        <v>30.001343958347444</v>
      </c>
      <c r="K239" s="1393">
        <v>20.251392832139999</v>
      </c>
      <c r="L239" s="1393">
        <v>220.82167307033899</v>
      </c>
      <c r="M239" s="1393">
        <v>35.494827455920003</v>
      </c>
      <c r="N239" s="1393">
        <v>129.11354462014862</v>
      </c>
      <c r="O239" s="1393">
        <v>405.15069089878313</v>
      </c>
      <c r="P239" s="1393">
        <v>208.95959545370002</v>
      </c>
      <c r="Q239" s="1393">
        <v>296.61620518985649</v>
      </c>
      <c r="R239" s="1393">
        <v>250.3421167768465</v>
      </c>
      <c r="S239" s="1393">
        <v>48.381925657363936</v>
      </c>
      <c r="T239" s="1393">
        <v>411.57762910572239</v>
      </c>
      <c r="U239" s="1393">
        <v>214.35232670256838</v>
      </c>
      <c r="V239" s="1393">
        <v>206.46081895430001</v>
      </c>
      <c r="W239" s="1393">
        <v>280.48466107614149</v>
      </c>
      <c r="X239" s="1393">
        <v>531.75878656138673</v>
      </c>
      <c r="Y239" s="1393">
        <v>407.7796149942381</v>
      </c>
      <c r="Z239" s="1393">
        <v>253.50611199723059</v>
      </c>
      <c r="AA239" s="1393">
        <v>179.41061473956663</v>
      </c>
      <c r="AB239" s="1393">
        <v>67.629775715800747</v>
      </c>
      <c r="AC239" s="1393">
        <v>53.668650693591623</v>
      </c>
      <c r="AD239" s="1393">
        <v>313.72653547394765</v>
      </c>
      <c r="AE239" s="1393">
        <v>118.74246263192192</v>
      </c>
      <c r="AF239" s="1393">
        <v>185.7012677234784</v>
      </c>
      <c r="AG239" s="1393">
        <v>66.207209889599994</v>
      </c>
      <c r="AH239" s="1393">
        <v>46.46548153613999</v>
      </c>
      <c r="AI239" s="1393">
        <v>86.200159981320013</v>
      </c>
      <c r="AJ239" s="1393">
        <v>73.310228971012506</v>
      </c>
      <c r="AK239" s="1393">
        <v>601.77026413389217</v>
      </c>
      <c r="AL239" s="1393">
        <v>234.09599561355199</v>
      </c>
      <c r="AM239" s="1393">
        <v>199.84719825361171</v>
      </c>
      <c r="AN239" s="1393">
        <v>30.551380725800001</v>
      </c>
    </row>
    <row r="240" spans="6:40" x14ac:dyDescent="0.35">
      <c r="F240" s="1385">
        <v>43770</v>
      </c>
      <c r="G240" s="1393">
        <v>293.20736398659784</v>
      </c>
      <c r="H240" s="1393">
        <v>129.01647058427909</v>
      </c>
      <c r="I240" s="1393">
        <v>24.109919465287501</v>
      </c>
      <c r="J240" s="1393">
        <v>26.653433415252561</v>
      </c>
      <c r="K240" s="1393">
        <v>18.22298191842</v>
      </c>
      <c r="L240" s="1393">
        <v>200.4108281061898</v>
      </c>
      <c r="M240" s="1393">
        <v>32.442887811950001</v>
      </c>
      <c r="N240" s="1393">
        <v>118.93192180998659</v>
      </c>
      <c r="O240" s="1393">
        <v>379.12215895120835</v>
      </c>
      <c r="P240" s="1393">
        <v>190.44418826159998</v>
      </c>
      <c r="Q240" s="1393">
        <v>270.17355964564348</v>
      </c>
      <c r="R240" s="1393">
        <v>221.83918876997149</v>
      </c>
      <c r="S240" s="1393">
        <v>43.019922379272117</v>
      </c>
      <c r="T240" s="1393">
        <v>358.02799245148771</v>
      </c>
      <c r="U240" s="1393">
        <v>188.73128374943158</v>
      </c>
      <c r="V240" s="1393">
        <v>182.59189131956998</v>
      </c>
      <c r="W240" s="1393">
        <v>256.88551237949554</v>
      </c>
      <c r="X240" s="1393">
        <v>473.4767245187976</v>
      </c>
      <c r="Y240" s="1393">
        <v>369.98885858227891</v>
      </c>
      <c r="Z240" s="1393">
        <v>226.27892283409179</v>
      </c>
      <c r="AA240" s="1393">
        <v>156.95130199697778</v>
      </c>
      <c r="AB240" s="1393">
        <v>59.451618397639237</v>
      </c>
      <c r="AC240" s="1393">
        <v>47.409904861125</v>
      </c>
      <c r="AD240" s="1393">
        <v>281.95689682605234</v>
      </c>
      <c r="AE240" s="1393">
        <v>106.80838200756418</v>
      </c>
      <c r="AF240" s="1393">
        <v>171.117040293027</v>
      </c>
      <c r="AG240" s="1393">
        <v>60.75123004517696</v>
      </c>
      <c r="AH240" s="1393">
        <v>43.005630092600001</v>
      </c>
      <c r="AI240" s="1393">
        <v>79.560091635419994</v>
      </c>
      <c r="AJ240" s="1393">
        <v>65.864129998887506</v>
      </c>
      <c r="AK240" s="1393">
        <v>510.17576581649166</v>
      </c>
      <c r="AL240" s="1393">
        <v>200.93170872151299</v>
      </c>
      <c r="AM240" s="1393">
        <v>169.64625401641169</v>
      </c>
      <c r="AN240" s="1393">
        <v>25.678309254660004</v>
      </c>
    </row>
    <row r="241" spans="6:40" x14ac:dyDescent="0.35">
      <c r="F241" s="1385">
        <v>43800</v>
      </c>
      <c r="G241" s="1393">
        <v>294.25575593419558</v>
      </c>
      <c r="H241" s="1393">
        <v>130.60702514884031</v>
      </c>
      <c r="I241" s="1393">
        <v>24.708115956875002</v>
      </c>
      <c r="J241" s="1393">
        <v>27.205988141564962</v>
      </c>
      <c r="K241" s="1393">
        <v>18.746442799380002</v>
      </c>
      <c r="L241" s="1393">
        <v>205.7579907862644</v>
      </c>
      <c r="M241" s="1393">
        <v>33.443103325520006</v>
      </c>
      <c r="N241" s="1393">
        <v>122.49393576600001</v>
      </c>
      <c r="O241" s="1393">
        <v>392.37138730440836</v>
      </c>
      <c r="P241" s="1393">
        <v>195.0076402697</v>
      </c>
      <c r="Q241" s="1393">
        <v>276.10355898561397</v>
      </c>
      <c r="R241" s="1393">
        <v>224.4108815224715</v>
      </c>
      <c r="S241" s="1393">
        <v>43.422840583544236</v>
      </c>
      <c r="T241" s="1393">
        <v>355.5018277590429</v>
      </c>
      <c r="U241" s="1393">
        <v>188.49303839593679</v>
      </c>
      <c r="V241" s="1393">
        <v>182.44421965220499</v>
      </c>
      <c r="W241" s="1393">
        <v>261.11403297582302</v>
      </c>
      <c r="X241" s="1393">
        <v>476.54893833758314</v>
      </c>
      <c r="Y241" s="1393">
        <v>374.96300415198641</v>
      </c>
      <c r="Z241" s="1393">
        <v>227.61472811598469</v>
      </c>
      <c r="AA241" s="1393">
        <v>156.68700964659988</v>
      </c>
      <c r="AB241" s="1393">
        <v>59.38769434796076</v>
      </c>
      <c r="AC241" s="1393">
        <v>47.597666860574996</v>
      </c>
      <c r="AD241" s="1393">
        <v>285.56695503794765</v>
      </c>
      <c r="AE241" s="1393">
        <v>108.2610420155968</v>
      </c>
      <c r="AF241" s="1393">
        <v>175.5391740165162</v>
      </c>
      <c r="AG241" s="1393">
        <v>62.161213729679993</v>
      </c>
      <c r="AH241" s="1393">
        <v>44.202027320740001</v>
      </c>
      <c r="AI241" s="1393">
        <v>81.703022783414994</v>
      </c>
      <c r="AJ241" s="1393">
        <v>66.744123513775008</v>
      </c>
      <c r="AK241" s="1393">
        <v>505.29669511662524</v>
      </c>
      <c r="AL241" s="1393">
        <v>200.38805421598701</v>
      </c>
      <c r="AM241" s="1393">
        <v>168.88526045638829</v>
      </c>
      <c r="AN241" s="1393">
        <v>25.728807404620003</v>
      </c>
    </row>
    <row r="242" spans="6:40" x14ac:dyDescent="0.35">
      <c r="F242" s="1385">
        <v>43831</v>
      </c>
      <c r="G242" s="1393">
        <v>275.9878522097934</v>
      </c>
      <c r="H242" s="1393">
        <v>124.83368734644031</v>
      </c>
      <c r="I242" s="1393">
        <v>24.422021982637499</v>
      </c>
      <c r="J242" s="1393">
        <v>27.531036394400001</v>
      </c>
      <c r="K242" s="1393">
        <v>19.629783035999999</v>
      </c>
      <c r="L242" s="1393">
        <v>170.16135927501699</v>
      </c>
      <c r="M242" s="1393">
        <v>28.929310238639999</v>
      </c>
      <c r="N242" s="1393">
        <v>88.35579000186479</v>
      </c>
      <c r="O242" s="1393">
        <v>265.76768102921682</v>
      </c>
      <c r="P242" s="1393">
        <v>165.15626949060001</v>
      </c>
      <c r="Q242" s="1393">
        <v>212.32685223461388</v>
      </c>
      <c r="R242" s="1393">
        <v>181.73295451000001</v>
      </c>
      <c r="S242" s="1393">
        <v>38.587753945072116</v>
      </c>
      <c r="T242" s="1393">
        <v>328.9649294637918</v>
      </c>
      <c r="U242" s="1393">
        <v>186.37783257182102</v>
      </c>
      <c r="V242" s="1393">
        <v>183.21221335215</v>
      </c>
      <c r="W242" s="1393">
        <v>251.97291220949552</v>
      </c>
      <c r="X242" s="1393">
        <v>582.76342383734129</v>
      </c>
      <c r="Y242" s="1393">
        <v>439.33062873099664</v>
      </c>
      <c r="Z242" s="1393">
        <v>239.7651600323388</v>
      </c>
      <c r="AA242" s="1393">
        <v>181.31900268192231</v>
      </c>
      <c r="AB242" s="1393">
        <v>59.739132863959242</v>
      </c>
      <c r="AC242" s="1393">
        <v>53.042764844624998</v>
      </c>
      <c r="AD242" s="1393">
        <v>247.4492805111492</v>
      </c>
      <c r="AE242" s="1393">
        <v>107.57745674087808</v>
      </c>
      <c r="AF242" s="1393">
        <v>127.04182753049461</v>
      </c>
      <c r="AG242" s="1393">
        <v>53.302918932596967</v>
      </c>
      <c r="AH242" s="1393">
        <v>33.3051120266</v>
      </c>
      <c r="AI242" s="1393">
        <v>55.716209847869997</v>
      </c>
      <c r="AJ242" s="1393">
        <v>59.433408159325005</v>
      </c>
      <c r="AK242" s="1393">
        <v>591.80269450505136</v>
      </c>
      <c r="AL242" s="1393">
        <v>249.46211585546104</v>
      </c>
      <c r="AM242" s="1393">
        <v>226.24370145134998</v>
      </c>
      <c r="AN242" s="1393">
        <v>29.894904776320004</v>
      </c>
    </row>
    <row r="243" spans="6:40" x14ac:dyDescent="0.35">
      <c r="F243" s="1385">
        <v>43862</v>
      </c>
      <c r="G243" s="1393">
        <v>306.51918914895663</v>
      </c>
      <c r="H243" s="1393">
        <v>136.58655358704033</v>
      </c>
      <c r="I243" s="1393">
        <v>26.658756690312501</v>
      </c>
      <c r="J243" s="1393">
        <v>29.968852784817525</v>
      </c>
      <c r="K243" s="1393">
        <v>21.232881983940004</v>
      </c>
      <c r="L243" s="1393">
        <v>187.0888319611322</v>
      </c>
      <c r="M243" s="1393">
        <v>31.032327472300004</v>
      </c>
      <c r="N243" s="1393">
        <v>96.425397967297201</v>
      </c>
      <c r="O243" s="1393">
        <v>289.85421437838318</v>
      </c>
      <c r="P243" s="1393">
        <v>175.70743559850001</v>
      </c>
      <c r="Q243" s="1393">
        <v>229.45089799725739</v>
      </c>
      <c r="R243" s="1393">
        <v>198.4182685344035</v>
      </c>
      <c r="S243" s="1393">
        <v>42.431023568780297</v>
      </c>
      <c r="T243" s="1393">
        <v>367.44806558203464</v>
      </c>
      <c r="U243" s="1393">
        <v>207.32146709245259</v>
      </c>
      <c r="V243" s="1393">
        <v>204.92483155440999</v>
      </c>
      <c r="W243" s="1393">
        <v>278.33932858190252</v>
      </c>
      <c r="X243" s="1393">
        <v>633.67848116211178</v>
      </c>
      <c r="Y243" s="1393">
        <v>471.67616366229589</v>
      </c>
      <c r="Z243" s="1393">
        <v>260.05840127036936</v>
      </c>
      <c r="AA243" s="1393">
        <v>197.26067969554441</v>
      </c>
      <c r="AB243" s="1393">
        <v>65.872774812119246</v>
      </c>
      <c r="AC243" s="1393">
        <v>57.736814830874998</v>
      </c>
      <c r="AD243" s="1393">
        <v>271.48716481994762</v>
      </c>
      <c r="AE243" s="1393">
        <v>115.06823307956418</v>
      </c>
      <c r="AF243" s="1393">
        <v>142.768377225027</v>
      </c>
      <c r="AG243" s="1393">
        <v>54.958099179836971</v>
      </c>
      <c r="AH243" s="1393">
        <v>35.148210459139996</v>
      </c>
      <c r="AI243" s="1393">
        <v>60.484986205379997</v>
      </c>
      <c r="AJ243" s="1393">
        <v>64.544139726556253</v>
      </c>
      <c r="AK243" s="1393">
        <v>658.28351061458545</v>
      </c>
      <c r="AL243" s="1393">
        <v>271.55250682105196</v>
      </c>
      <c r="AM243" s="1393">
        <v>248.2213850986617</v>
      </c>
      <c r="AN243" s="1393">
        <v>33.202533598700001</v>
      </c>
    </row>
    <row r="244" spans="6:40" x14ac:dyDescent="0.35">
      <c r="F244" s="1385">
        <v>43891</v>
      </c>
      <c r="G244" s="1393">
        <v>376.69963749185882</v>
      </c>
      <c r="H244" s="1393">
        <v>173.78922071848064</v>
      </c>
      <c r="I244" s="1393">
        <v>32.848789951087504</v>
      </c>
      <c r="J244" s="1393">
        <v>37.639841382435037</v>
      </c>
      <c r="K244" s="1393">
        <v>26.009462522700002</v>
      </c>
      <c r="L244" s="1393">
        <v>227.45206410611522</v>
      </c>
      <c r="M244" s="1393">
        <v>38.008189515659993</v>
      </c>
      <c r="N244" s="1393">
        <v>118.23845987213519</v>
      </c>
      <c r="O244" s="1393">
        <v>356.82088864801676</v>
      </c>
      <c r="P244" s="1393">
        <v>219.53982813490001</v>
      </c>
      <c r="Q244" s="1393">
        <v>285.99676632187874</v>
      </c>
      <c r="R244" s="1393">
        <v>249.02558153375</v>
      </c>
      <c r="S244" s="1393">
        <v>53.000040604180299</v>
      </c>
      <c r="T244" s="1393">
        <v>457.43051372579998</v>
      </c>
      <c r="U244" s="1393">
        <v>252.18795003828419</v>
      </c>
      <c r="V244" s="1393">
        <v>248.34973119343996</v>
      </c>
      <c r="W244" s="1393">
        <v>331.78694465145145</v>
      </c>
      <c r="X244" s="1393">
        <v>748.84086826467376</v>
      </c>
      <c r="Y244" s="1393">
        <v>547.28686708753401</v>
      </c>
      <c r="Z244" s="1393">
        <v>303.15771107906113</v>
      </c>
      <c r="AA244" s="1393">
        <v>231.8451636665333</v>
      </c>
      <c r="AB244" s="1393">
        <v>78.555325435960754</v>
      </c>
      <c r="AC244" s="1393">
        <v>68.157605800349998</v>
      </c>
      <c r="AD244" s="1393">
        <v>319.23216667349999</v>
      </c>
      <c r="AE244" s="1393">
        <v>134.17987648995776</v>
      </c>
      <c r="AF244" s="1393">
        <v>171.439184191527</v>
      </c>
      <c r="AG244" s="1393">
        <v>65.134423203243017</v>
      </c>
      <c r="AH244" s="1393">
        <v>42.067913346219996</v>
      </c>
      <c r="AI244" s="1393">
        <v>71.260006203044995</v>
      </c>
      <c r="AJ244" s="1393">
        <v>74.968678287531247</v>
      </c>
      <c r="AK244" s="1393">
        <v>774.00373623297423</v>
      </c>
      <c r="AL244" s="1393">
        <v>322.48655178848702</v>
      </c>
      <c r="AM244" s="1393">
        <v>294.86885051563831</v>
      </c>
      <c r="AN244" s="1393">
        <v>39.691545868559999</v>
      </c>
    </row>
    <row r="245" spans="6:40" x14ac:dyDescent="0.35">
      <c r="F245" s="1385">
        <v>43922</v>
      </c>
      <c r="G245" s="1393">
        <v>344.45277204332609</v>
      </c>
      <c r="H245" s="1393">
        <v>155.1437108090403</v>
      </c>
      <c r="I245" s="1393">
        <v>29.675747691362499</v>
      </c>
      <c r="J245" s="1393">
        <v>33.609320407217524</v>
      </c>
      <c r="K245" s="1393">
        <v>23.588455948259998</v>
      </c>
      <c r="L245" s="1393">
        <v>213.61071998822379</v>
      </c>
      <c r="M245" s="1393">
        <v>35.340948146140008</v>
      </c>
      <c r="N245" s="1393">
        <v>112.69067295593909</v>
      </c>
      <c r="O245" s="1393">
        <v>342.31862157077478</v>
      </c>
      <c r="P245" s="1393">
        <v>196.14123662840004</v>
      </c>
      <c r="Q245" s="1393">
        <v>265.81699338061389</v>
      </c>
      <c r="R245" s="1393">
        <v>237.42227528065351</v>
      </c>
      <c r="S245" s="1393">
        <v>50.334568601455757</v>
      </c>
      <c r="T245" s="1393">
        <v>449.85264370100822</v>
      </c>
      <c r="U245" s="1393">
        <v>262.97256673451579</v>
      </c>
      <c r="V245" s="1393">
        <v>267.40358585215</v>
      </c>
      <c r="W245" s="1393">
        <v>375.28531722670795</v>
      </c>
      <c r="X245" s="1393">
        <v>733.33091981525672</v>
      </c>
      <c r="Y245" s="1393">
        <v>603.70793762452377</v>
      </c>
      <c r="Z245" s="1393">
        <v>334.36089024004588</v>
      </c>
      <c r="AA245" s="1393">
        <v>221.5403279469445</v>
      </c>
      <c r="AB245" s="1393">
        <v>74.753761243200003</v>
      </c>
      <c r="AC245" s="1393">
        <v>64.684008810525</v>
      </c>
      <c r="AD245" s="1393">
        <v>321.66905344200001</v>
      </c>
      <c r="AE245" s="1393">
        <v>127.88529178351872</v>
      </c>
      <c r="AF245" s="1393">
        <v>169.47694127698381</v>
      </c>
      <c r="AG245" s="1393">
        <v>62.774228125136965</v>
      </c>
      <c r="AH245" s="1393">
        <v>40.61283563632</v>
      </c>
      <c r="AI245" s="1393">
        <v>68.875618024289992</v>
      </c>
      <c r="AJ245" s="1393">
        <v>72.261005934031246</v>
      </c>
      <c r="AK245" s="1393">
        <v>710.93548735426452</v>
      </c>
      <c r="AL245" s="1393">
        <v>290.60979598559101</v>
      </c>
      <c r="AM245" s="1393">
        <v>264.1411456231383</v>
      </c>
      <c r="AN245" s="1393">
        <v>34.616481797580001</v>
      </c>
    </row>
    <row r="246" spans="6:40" x14ac:dyDescent="0.35">
      <c r="F246" s="1385">
        <v>43952</v>
      </c>
      <c r="G246" s="1393">
        <v>344.3892697213044</v>
      </c>
      <c r="H246" s="1393">
        <v>158.79627482691942</v>
      </c>
      <c r="I246" s="1393">
        <v>30.612055243412502</v>
      </c>
      <c r="J246" s="1393">
        <v>34.454432212835037</v>
      </c>
      <c r="K246" s="1393">
        <v>24.242782049460001</v>
      </c>
      <c r="L246" s="1393">
        <v>218.5606389584882</v>
      </c>
      <c r="M246" s="1393">
        <v>36.110344695039998</v>
      </c>
      <c r="N246" s="1393">
        <v>113.28952204041899</v>
      </c>
      <c r="O246" s="1393">
        <v>343.22718035763359</v>
      </c>
      <c r="P246" s="1393">
        <v>203.4660131</v>
      </c>
      <c r="Q246" s="1393">
        <v>267.69264575302964</v>
      </c>
      <c r="R246" s="1393">
        <v>232.7075052344035</v>
      </c>
      <c r="S246" s="1393">
        <v>50.117596909799992</v>
      </c>
      <c r="T246" s="1393">
        <v>440.40292807468768</v>
      </c>
      <c r="U246" s="1393">
        <v>281.44346354566323</v>
      </c>
      <c r="V246" s="1393">
        <v>304.30011808478503</v>
      </c>
      <c r="W246" s="1393">
        <v>361.04491748392053</v>
      </c>
      <c r="X246" s="1393">
        <v>666.96563400852563</v>
      </c>
      <c r="Y246" s="1393">
        <v>555.67497091503401</v>
      </c>
      <c r="Z246" s="1393">
        <v>325.04126561663054</v>
      </c>
      <c r="AA246" s="1393">
        <v>204.21871264197779</v>
      </c>
      <c r="AB246" s="1393">
        <v>66.735318211079232</v>
      </c>
      <c r="AC246" s="1393">
        <v>56.641523983283371</v>
      </c>
      <c r="AD246" s="1393">
        <v>288.36493427250002</v>
      </c>
      <c r="AE246" s="1393">
        <v>114.38473040335617</v>
      </c>
      <c r="AF246" s="1393">
        <v>155.94689753998381</v>
      </c>
      <c r="AG246" s="1393">
        <v>59.004095339756972</v>
      </c>
      <c r="AH246" s="1393">
        <v>37.993695758500003</v>
      </c>
      <c r="AI246" s="1393">
        <v>64.167205924469997</v>
      </c>
      <c r="AJ246" s="1393">
        <v>65.254903719350011</v>
      </c>
      <c r="AK246" s="1393">
        <v>662.44425260591788</v>
      </c>
      <c r="AL246" s="1393">
        <v>268.06155997651302</v>
      </c>
      <c r="AM246" s="1393">
        <v>243.01224897840004</v>
      </c>
      <c r="AN246" s="1393">
        <v>32.091574299580003</v>
      </c>
    </row>
    <row r="247" spans="6:40" x14ac:dyDescent="0.35">
      <c r="F247" s="1385">
        <v>43983</v>
      </c>
      <c r="G247" s="1393">
        <v>403.99018292465217</v>
      </c>
      <c r="H247" s="1393">
        <v>208.66492342960001</v>
      </c>
      <c r="I247" s="1393">
        <v>30.482012527850003</v>
      </c>
      <c r="J247" s="1393">
        <v>37.899861782364965</v>
      </c>
      <c r="K247" s="1393">
        <v>23.784753778620004</v>
      </c>
      <c r="L247" s="1393">
        <v>202.51915091826442</v>
      </c>
      <c r="M247" s="1393">
        <v>33.904741254859999</v>
      </c>
      <c r="N247" s="1393">
        <v>104.81019928386479</v>
      </c>
      <c r="O247" s="1393">
        <v>317.63700053961685</v>
      </c>
      <c r="P247" s="1393">
        <v>189.33965847620001</v>
      </c>
      <c r="Q247" s="1393">
        <v>247.21044778297781</v>
      </c>
      <c r="R247" s="1393">
        <v>214.03221535811548</v>
      </c>
      <c r="S247" s="1393">
        <v>45.3444924422</v>
      </c>
      <c r="T247" s="1393">
        <v>432.94394005926119</v>
      </c>
      <c r="U247" s="1393">
        <v>353.39077476394738</v>
      </c>
      <c r="V247" s="1393">
        <v>453.54043910220503</v>
      </c>
      <c r="W247" s="1393">
        <v>329.64161215721248</v>
      </c>
      <c r="X247" s="1393">
        <v>571.51840630322965</v>
      </c>
      <c r="Y247" s="1393">
        <v>475.44376437745575</v>
      </c>
      <c r="Z247" s="1393">
        <v>282.06931319126124</v>
      </c>
      <c r="AA247" s="1393">
        <v>182.40520777854439</v>
      </c>
      <c r="AB247" s="1393">
        <v>60.825266679560762</v>
      </c>
      <c r="AC247" s="1393">
        <v>50.476696702941616</v>
      </c>
      <c r="AD247" s="1393">
        <v>267.3656853049032</v>
      </c>
      <c r="AE247" s="1393">
        <v>106.38118251012033</v>
      </c>
      <c r="AF247" s="1393">
        <v>144.4083473835108</v>
      </c>
      <c r="AG247" s="1393">
        <v>54.958099179836971</v>
      </c>
      <c r="AH247" s="1393">
        <v>35.018870218259991</v>
      </c>
      <c r="AI247" s="1393">
        <v>58.915515505439991</v>
      </c>
      <c r="AJ247" s="1393">
        <v>62.445693652593761</v>
      </c>
      <c r="AK247" s="1393">
        <v>600.39329882077277</v>
      </c>
      <c r="AL247" s="1393">
        <v>242.88066632256499</v>
      </c>
      <c r="AM247" s="1393">
        <v>223.8732785025</v>
      </c>
      <c r="AN247" s="1393">
        <v>33.303529898620006</v>
      </c>
    </row>
    <row r="248" spans="6:40" x14ac:dyDescent="0.35">
      <c r="F248" s="1385">
        <v>44013</v>
      </c>
      <c r="G248" s="1393">
        <v>333.49198151794559</v>
      </c>
      <c r="H248" s="1393">
        <v>153.49418572264031</v>
      </c>
      <c r="I248" s="1393">
        <v>30.27394418295</v>
      </c>
      <c r="J248" s="1393">
        <v>33.739330607182481</v>
      </c>
      <c r="K248" s="1393">
        <v>24.013767914040006</v>
      </c>
      <c r="L248" s="1393">
        <v>216.1467316048678</v>
      </c>
      <c r="M248" s="1393">
        <v>35.417887801029998</v>
      </c>
      <c r="N248" s="1393">
        <v>110.42106143564189</v>
      </c>
      <c r="O248" s="1393">
        <v>329.3512916931748</v>
      </c>
      <c r="P248" s="1393">
        <v>194.25190936389998</v>
      </c>
      <c r="Q248" s="1393">
        <v>257.7389534110074</v>
      </c>
      <c r="R248" s="1393">
        <v>228.11531920935599</v>
      </c>
      <c r="S248" s="1393">
        <v>48.102971794836058</v>
      </c>
      <c r="T248" s="1393">
        <v>405.21822167035714</v>
      </c>
      <c r="U248" s="1393">
        <v>224.92835582314737</v>
      </c>
      <c r="V248" s="1393">
        <v>224.45116819559001</v>
      </c>
      <c r="W248" s="1393">
        <v>307.0996550171505</v>
      </c>
      <c r="X248" s="1393">
        <v>610.3834882226829</v>
      </c>
      <c r="Y248" s="1393">
        <v>503.61001045774145</v>
      </c>
      <c r="Z248" s="1393">
        <v>294.53772506792353</v>
      </c>
      <c r="AA248" s="1393">
        <v>189.71558550890009</v>
      </c>
      <c r="AB248" s="1393">
        <v>62.326763060839234</v>
      </c>
      <c r="AC248" s="1393">
        <v>52.917602695791629</v>
      </c>
      <c r="AD248" s="1393">
        <v>280.66307241109678</v>
      </c>
      <c r="AE248" s="1393">
        <v>109.9130122299968</v>
      </c>
      <c r="AF248" s="1393">
        <v>151.75902685948378</v>
      </c>
      <c r="AG248" s="1393">
        <v>56.521324968896963</v>
      </c>
      <c r="AH248" s="1393">
        <v>37.314659493880001</v>
      </c>
      <c r="AI248" s="1393">
        <v>64.951941274439989</v>
      </c>
      <c r="AJ248" s="1393">
        <v>66.574893991681265</v>
      </c>
      <c r="AK248" s="1393">
        <v>633.16982840671892</v>
      </c>
      <c r="AL248" s="1393">
        <v>255.32809737947397</v>
      </c>
      <c r="AM248" s="1393">
        <v>233.55988019281168</v>
      </c>
      <c r="AN248" s="1393">
        <v>30.551380725800001</v>
      </c>
    </row>
    <row r="249" spans="6:40" x14ac:dyDescent="0.35">
      <c r="F249" s="1385">
        <v>44044</v>
      </c>
      <c r="G249" s="1393">
        <v>344.83402742915217</v>
      </c>
      <c r="H249" s="1393">
        <v>159.1791708376</v>
      </c>
      <c r="I249" s="1393">
        <v>31.392311536787503</v>
      </c>
      <c r="J249" s="1393">
        <v>35.039500865599997</v>
      </c>
      <c r="K249" s="1393">
        <v>24.897108150659999</v>
      </c>
      <c r="L249" s="1393">
        <v>226.07717658214921</v>
      </c>
      <c r="M249" s="1393">
        <v>37.084913656980007</v>
      </c>
      <c r="N249" s="1393">
        <v>115.6851926184933</v>
      </c>
      <c r="O249" s="1393">
        <v>336.86867834200001</v>
      </c>
      <c r="P249" s="1393">
        <v>190.06632280870002</v>
      </c>
      <c r="Q249" s="1393">
        <v>260.64346807523521</v>
      </c>
      <c r="R249" s="1393">
        <v>240.42258349190351</v>
      </c>
      <c r="S249" s="1393">
        <v>51.822277076799999</v>
      </c>
      <c r="T249" s="1393">
        <v>443.84988229373886</v>
      </c>
      <c r="U249" s="1393">
        <v>310.16284308011581</v>
      </c>
      <c r="V249" s="1393">
        <v>360.42764362386998</v>
      </c>
      <c r="W249" s="1393">
        <v>325.84834793594695</v>
      </c>
      <c r="X249" s="1393">
        <v>586.25325686516919</v>
      </c>
      <c r="Y249" s="1393">
        <v>482.8014735307857</v>
      </c>
      <c r="Z249" s="1393">
        <v>290.81624308772342</v>
      </c>
      <c r="AA249" s="1393">
        <v>191.8293841129445</v>
      </c>
      <c r="AB249" s="1393">
        <v>62.230924905399249</v>
      </c>
      <c r="AC249" s="1393">
        <v>51.884911698816623</v>
      </c>
      <c r="AD249" s="1393">
        <v>277.98552953594765</v>
      </c>
      <c r="AE249" s="1393">
        <v>111.30859666712193</v>
      </c>
      <c r="AF249" s="1393">
        <v>154.5411904244892</v>
      </c>
      <c r="AG249" s="1393">
        <v>59.188004256116976</v>
      </c>
      <c r="AH249" s="1393">
        <v>38.672732023119998</v>
      </c>
      <c r="AI249" s="1393">
        <v>67.24578306666001</v>
      </c>
      <c r="AJ249" s="1393">
        <v>68.368726925875009</v>
      </c>
      <c r="AK249" s="1393">
        <v>647.95677663147751</v>
      </c>
      <c r="AL249" s="1393">
        <v>257.78894152098701</v>
      </c>
      <c r="AM249" s="1393">
        <v>235.81318668930001</v>
      </c>
      <c r="AN249" s="1393">
        <v>31.182607600300003</v>
      </c>
    </row>
    <row r="250" spans="6:40" x14ac:dyDescent="0.35">
      <c r="F250" s="1385">
        <v>44075</v>
      </c>
      <c r="G250" s="1393">
        <v>346.80380668030438</v>
      </c>
      <c r="H250" s="1393">
        <v>163.15566034432092</v>
      </c>
      <c r="I250" s="1393">
        <v>32.198576373275003</v>
      </c>
      <c r="J250" s="1393">
        <v>36.014622871182482</v>
      </c>
      <c r="K250" s="1393">
        <v>25.61686686198</v>
      </c>
      <c r="L250" s="1393">
        <v>227.29935280633899</v>
      </c>
      <c r="M250" s="1393">
        <v>37.418318828170008</v>
      </c>
      <c r="N250" s="1393">
        <v>116.18952026298659</v>
      </c>
      <c r="O250" s="1393">
        <v>343.9474309627916</v>
      </c>
      <c r="P250" s="1393">
        <v>198.55376221230003</v>
      </c>
      <c r="Q250" s="1393">
        <v>268.1767315304009</v>
      </c>
      <c r="R250" s="1393">
        <v>241.64722358064401</v>
      </c>
      <c r="S250" s="1393">
        <v>52.0082576830197</v>
      </c>
      <c r="T250" s="1393">
        <v>435.20238621093063</v>
      </c>
      <c r="U250" s="1393">
        <v>246.64669738045259</v>
      </c>
      <c r="V250" s="1393">
        <v>248.26116186957</v>
      </c>
      <c r="W250" s="1393">
        <v>334.39872853183198</v>
      </c>
      <c r="X250" s="1393">
        <v>577.81213385944102</v>
      </c>
      <c r="Y250" s="1393">
        <v>478.68123693071766</v>
      </c>
      <c r="Z250" s="1393">
        <v>294.69692179707647</v>
      </c>
      <c r="AA250" s="1393">
        <v>191.30093446193337</v>
      </c>
      <c r="AB250" s="1393">
        <v>62.198962880560003</v>
      </c>
      <c r="AC250" s="1393">
        <v>51.165144850125003</v>
      </c>
      <c r="AD250" s="1393">
        <v>275.81940796394758</v>
      </c>
      <c r="AE250" s="1393">
        <v>107.80526343344384</v>
      </c>
      <c r="AF250" s="1393">
        <v>149.3868880484892</v>
      </c>
      <c r="AG250" s="1393">
        <v>56.030931843423026</v>
      </c>
      <c r="AH250" s="1393">
        <v>37.120649132559997</v>
      </c>
      <c r="AI250" s="1393">
        <v>65.193398305199992</v>
      </c>
      <c r="AJ250" s="1393">
        <v>66.202589043075008</v>
      </c>
      <c r="AK250" s="1393">
        <v>629.787107227869</v>
      </c>
      <c r="AL250" s="1393">
        <v>253.267891973422</v>
      </c>
      <c r="AM250" s="1393">
        <v>232.12586210219999</v>
      </c>
      <c r="AN250" s="1393">
        <v>30.778622400620002</v>
      </c>
    </row>
    <row r="251" spans="6:40" x14ac:dyDescent="0.35">
      <c r="F251" s="1385">
        <v>44105</v>
      </c>
      <c r="G251" s="1393">
        <v>328.47240063388051</v>
      </c>
      <c r="H251" s="1393">
        <v>153.14077497287909</v>
      </c>
      <c r="I251" s="1393">
        <v>30.742097958975002</v>
      </c>
      <c r="J251" s="1393">
        <v>34.161897886452557</v>
      </c>
      <c r="K251" s="1393">
        <v>24.602661405120003</v>
      </c>
      <c r="L251" s="1393">
        <v>215.32179909048818</v>
      </c>
      <c r="M251" s="1393">
        <v>35.776939523849997</v>
      </c>
      <c r="N251" s="1393">
        <v>110.2003895244933</v>
      </c>
      <c r="O251" s="1393">
        <v>328.63104108801679</v>
      </c>
      <c r="P251" s="1393">
        <v>196.57723522789999</v>
      </c>
      <c r="Q251" s="1393">
        <v>256.37742358752962</v>
      </c>
      <c r="R251" s="1393">
        <v>221.71660474876902</v>
      </c>
      <c r="S251" s="1393">
        <v>48.071980709399995</v>
      </c>
      <c r="T251" s="1393">
        <v>401.74131292926114</v>
      </c>
      <c r="U251" s="1393">
        <v>225.01782072205262</v>
      </c>
      <c r="V251" s="1393">
        <v>224.303496528225</v>
      </c>
      <c r="W251" s="1393">
        <v>299.97957796076099</v>
      </c>
      <c r="X251" s="1393">
        <v>522.15438587971596</v>
      </c>
      <c r="Y251" s="1393">
        <v>436.47565371226875</v>
      </c>
      <c r="Z251" s="1393">
        <v>267.08786723296942</v>
      </c>
      <c r="AA251" s="1393">
        <v>177.03265883488896</v>
      </c>
      <c r="AB251" s="1393">
        <v>59.132141906480001</v>
      </c>
      <c r="AC251" s="1393">
        <v>48.786838707891626</v>
      </c>
      <c r="AD251" s="1393">
        <v>258.09945044420158</v>
      </c>
      <c r="AE251" s="1393">
        <v>102.25125697412031</v>
      </c>
      <c r="AF251" s="1393">
        <v>140.0154643260054</v>
      </c>
      <c r="AG251" s="1393">
        <v>53.364252556203027</v>
      </c>
      <c r="AH251" s="1393">
        <v>35.148210459139996</v>
      </c>
      <c r="AI251" s="1393">
        <v>61.299903684194994</v>
      </c>
      <c r="AJ251" s="1393">
        <v>62.987228123293754</v>
      </c>
      <c r="AK251" s="1393">
        <v>603.62577800917575</v>
      </c>
      <c r="AL251" s="1393">
        <v>234.439428040987</v>
      </c>
      <c r="AM251" s="1393">
        <v>217.14250643596171</v>
      </c>
      <c r="AN251" s="1393">
        <v>29.617164951540001</v>
      </c>
    </row>
    <row r="252" spans="6:40" x14ac:dyDescent="0.35">
      <c r="F252" s="1385">
        <v>44136</v>
      </c>
      <c r="G252" s="1393">
        <v>264.58230397656513</v>
      </c>
      <c r="H252" s="1393">
        <v>127.2784897151209</v>
      </c>
      <c r="I252" s="1393">
        <v>25.540389336475002</v>
      </c>
      <c r="J252" s="1393">
        <v>28.603677426417519</v>
      </c>
      <c r="K252" s="1393">
        <v>20.349541747320004</v>
      </c>
      <c r="L252" s="1393">
        <v>175.9972628911728</v>
      </c>
      <c r="M252" s="1393">
        <v>29.365301616350003</v>
      </c>
      <c r="N252" s="1393">
        <v>92.89492162907429</v>
      </c>
      <c r="O252" s="1393">
        <v>278.39053096963363</v>
      </c>
      <c r="P252" s="1393">
        <v>166.58053158230001</v>
      </c>
      <c r="Q252" s="1393">
        <v>217.7423175630222</v>
      </c>
      <c r="R252" s="1393">
        <v>189.84595935940351</v>
      </c>
      <c r="S252" s="1393">
        <v>40.819350751691822</v>
      </c>
      <c r="T252" s="1393">
        <v>345.57658409526118</v>
      </c>
      <c r="U252" s="1393">
        <v>187.48008600576841</v>
      </c>
      <c r="V252" s="1393">
        <v>184.15751408257998</v>
      </c>
      <c r="W252" s="1393">
        <v>241.68126048335398</v>
      </c>
      <c r="X252" s="1393">
        <v>419.37001344032933</v>
      </c>
      <c r="Y252" s="1393">
        <v>352.74191054047964</v>
      </c>
      <c r="Z252" s="1393">
        <v>217.15012753666119</v>
      </c>
      <c r="AA252" s="1393">
        <v>147.96752288004441</v>
      </c>
      <c r="AB252" s="1393">
        <v>48.3982684972</v>
      </c>
      <c r="AC252" s="1393">
        <v>40.431429732366631</v>
      </c>
      <c r="AD252" s="1393">
        <v>210.62521378714919</v>
      </c>
      <c r="AE252" s="1393">
        <v>84.250480934400002</v>
      </c>
      <c r="AF252" s="1393">
        <v>114.7711087215108</v>
      </c>
      <c r="AG252" s="1393">
        <v>43.923564198236967</v>
      </c>
      <c r="AH252" s="1393">
        <v>28.907543836679999</v>
      </c>
      <c r="AI252" s="1393">
        <v>50.555065815375002</v>
      </c>
      <c r="AJ252" s="1393">
        <v>51.208853385568759</v>
      </c>
      <c r="AK252" s="1393">
        <v>494.07154438256219</v>
      </c>
      <c r="AL252" s="1393">
        <v>191.517574044935</v>
      </c>
      <c r="AM252" s="1393">
        <v>179.59606044748827</v>
      </c>
      <c r="AN252" s="1393">
        <v>24.239111980800004</v>
      </c>
    </row>
    <row r="253" spans="6:40" x14ac:dyDescent="0.35">
      <c r="F253" s="1385">
        <v>44166</v>
      </c>
      <c r="G253" s="1393">
        <v>270.14225823205442</v>
      </c>
      <c r="H253" s="1393">
        <v>122.8601336758806</v>
      </c>
      <c r="I253" s="1393">
        <v>24.083910922175001</v>
      </c>
      <c r="J253" s="1393">
        <v>27.173496968035042</v>
      </c>
      <c r="K253" s="1393">
        <v>19.204471070220002</v>
      </c>
      <c r="L253" s="1393">
        <v>166.0669798558848</v>
      </c>
      <c r="M253" s="1393">
        <v>27.210991279430001</v>
      </c>
      <c r="N253" s="1393">
        <v>85.897044188209506</v>
      </c>
      <c r="O253" s="1393">
        <v>255.83865292163361</v>
      </c>
      <c r="P253" s="1393">
        <v>150.88458200029999</v>
      </c>
      <c r="Q253" s="1393">
        <v>197.2296713587796</v>
      </c>
      <c r="R253" s="1393">
        <v>170.00723568188451</v>
      </c>
      <c r="S253" s="1393">
        <v>36.046246284091822</v>
      </c>
      <c r="T253" s="1393">
        <v>305.22097832294702</v>
      </c>
      <c r="U253" s="1393">
        <v>173.83537808171582</v>
      </c>
      <c r="V253" s="1393">
        <v>172.636598286935</v>
      </c>
      <c r="W253" s="1393">
        <v>237.88799626208851</v>
      </c>
      <c r="X253" s="1393">
        <v>519.64909118861328</v>
      </c>
      <c r="Y253" s="1393">
        <v>409.92797614653739</v>
      </c>
      <c r="Z253" s="1393">
        <v>222.3029328362459</v>
      </c>
      <c r="AA253" s="1393">
        <v>159.47619202388901</v>
      </c>
      <c r="AB253" s="1393">
        <v>53.988843537559241</v>
      </c>
      <c r="AC253" s="1393">
        <v>47.785428860024993</v>
      </c>
      <c r="AD253" s="1393">
        <v>232.34664768685079</v>
      </c>
      <c r="AE253" s="1393">
        <v>99.061219891603216</v>
      </c>
      <c r="AF253" s="1393">
        <v>122.29754990850539</v>
      </c>
      <c r="AG253" s="1393">
        <v>49.502165312643029</v>
      </c>
      <c r="AH253" s="1393">
        <v>31.526683714499999</v>
      </c>
      <c r="AI253" s="1393">
        <v>54.478742565224998</v>
      </c>
      <c r="AJ253" s="1393">
        <v>58.55341464443751</v>
      </c>
      <c r="AK253" s="1393">
        <v>553.30887543751987</v>
      </c>
      <c r="AL253" s="1393">
        <v>227.62915327598699</v>
      </c>
      <c r="AM253" s="1393">
        <v>210.32376533998828</v>
      </c>
      <c r="AN253" s="1393">
        <v>27.142755603499999</v>
      </c>
    </row>
    <row r="254" spans="6:40" x14ac:dyDescent="0.35">
      <c r="F254" s="1385">
        <v>44197</v>
      </c>
      <c r="G254" s="1393">
        <v>282.62782884704342</v>
      </c>
      <c r="H254" s="1393">
        <v>126.54218295467911</v>
      </c>
      <c r="I254" s="1393">
        <v>25.07223556045</v>
      </c>
      <c r="J254" s="1393">
        <v>27.823570720782481</v>
      </c>
      <c r="K254" s="1393">
        <v>19.858797171420001</v>
      </c>
      <c r="L254" s="1393">
        <v>179.75561267399999</v>
      </c>
      <c r="M254" s="1393">
        <v>30.621982646220001</v>
      </c>
      <c r="N254" s="1393">
        <v>93.84059309586479</v>
      </c>
      <c r="O254" s="1393">
        <v>281.3659693795916</v>
      </c>
      <c r="P254" s="1393">
        <v>174.05064092039999</v>
      </c>
      <c r="Q254" s="1393">
        <v>224.24713018899999</v>
      </c>
      <c r="R254" s="1393">
        <v>193.611774779981</v>
      </c>
      <c r="S254" s="1393">
        <v>40.323425197508179</v>
      </c>
      <c r="T254" s="1393">
        <v>339.09829465053059</v>
      </c>
      <c r="U254" s="1393">
        <v>185.45418122543157</v>
      </c>
      <c r="V254" s="1393">
        <v>184.80747147828001</v>
      </c>
      <c r="W254" s="1393">
        <v>240.22000756278752</v>
      </c>
      <c r="X254" s="1393">
        <v>573.30790251116002</v>
      </c>
      <c r="Y254" s="1393">
        <v>421.55388805145242</v>
      </c>
      <c r="Z254" s="1393">
        <v>224.5612521512306</v>
      </c>
      <c r="AA254" s="1393">
        <v>172.57007507102222</v>
      </c>
      <c r="AB254" s="1393">
        <v>59.22798006192</v>
      </c>
      <c r="AC254" s="1393">
        <v>51.446787849299994</v>
      </c>
      <c r="AD254" s="1393">
        <v>250.36747949294761</v>
      </c>
      <c r="AE254" s="1393">
        <v>108.94462729031554</v>
      </c>
      <c r="AF254" s="1393">
        <v>133.22119179152159</v>
      </c>
      <c r="AG254" s="1393">
        <v>57.379581904319991</v>
      </c>
      <c r="AH254" s="1393">
        <v>35.536231181779996</v>
      </c>
      <c r="AI254" s="1393">
        <v>60.424621947689992</v>
      </c>
      <c r="AJ254" s="1393">
        <v>65.525670954700004</v>
      </c>
      <c r="AK254" s="1393">
        <v>599.37549786192039</v>
      </c>
      <c r="AL254" s="1393">
        <v>259.93495638907802</v>
      </c>
      <c r="AM254" s="1393">
        <v>228.4092145052883</v>
      </c>
      <c r="AN254" s="1393">
        <v>29.162681601900001</v>
      </c>
    </row>
    <row r="255" spans="6:40" x14ac:dyDescent="0.35">
      <c r="F255" s="1385">
        <v>44228</v>
      </c>
      <c r="G255" s="1393">
        <v>275.28908521385875</v>
      </c>
      <c r="H255" s="1393">
        <v>124.15624801251941</v>
      </c>
      <c r="I255" s="1393">
        <v>24.3179878101875</v>
      </c>
      <c r="J255" s="1393">
        <v>27.205988141564962</v>
      </c>
      <c r="K255" s="1393">
        <v>19.237187375279998</v>
      </c>
      <c r="L255" s="1393">
        <v>173.7974428528272</v>
      </c>
      <c r="M255" s="1393">
        <v>29.493534374500001</v>
      </c>
      <c r="N255" s="1393">
        <v>91.192712988851397</v>
      </c>
      <c r="O255" s="1393">
        <v>277.4506814519832</v>
      </c>
      <c r="P255" s="1393">
        <v>168.29545940700001</v>
      </c>
      <c r="Q255" s="1393">
        <v>220.8887722502796</v>
      </c>
      <c r="R255" s="1393">
        <v>192.38713469124048</v>
      </c>
      <c r="S255" s="1393">
        <v>41.098304614219693</v>
      </c>
      <c r="T255" s="1393">
        <v>350.9552929599306</v>
      </c>
      <c r="U255" s="1393">
        <v>201.0949722968526</v>
      </c>
      <c r="V255" s="1393">
        <v>197.42135967172001</v>
      </c>
      <c r="W255" s="1393">
        <v>270.16181433892052</v>
      </c>
      <c r="X255" s="1393">
        <v>601.94236521695473</v>
      </c>
      <c r="Y255" s="1393">
        <v>435.03357090224495</v>
      </c>
      <c r="Z255" s="1393">
        <v>230.6363647349082</v>
      </c>
      <c r="AA255" s="1393">
        <v>175.68216138788898</v>
      </c>
      <c r="AB255" s="1393">
        <v>59.898847150000002</v>
      </c>
      <c r="AC255" s="1393">
        <v>52.385597846549999</v>
      </c>
      <c r="AD255" s="1393">
        <v>255.96343796205241</v>
      </c>
      <c r="AE255" s="1393">
        <v>111.33709315332032</v>
      </c>
      <c r="AF255" s="1393">
        <v>138.93190110901079</v>
      </c>
      <c r="AG255" s="1393">
        <v>57.900641841596972</v>
      </c>
      <c r="AH255" s="1393">
        <v>36.344607687279996</v>
      </c>
      <c r="AI255" s="1393">
        <v>60.666078978449995</v>
      </c>
      <c r="AJ255" s="1393">
        <v>63.765683924925</v>
      </c>
      <c r="AK255" s="1393">
        <v>577.79376709277528</v>
      </c>
      <c r="AL255" s="1393">
        <v>251.77994422690901</v>
      </c>
      <c r="AM255" s="1393">
        <v>219.48360637499999</v>
      </c>
      <c r="AN255" s="1393">
        <v>28.001224152820004</v>
      </c>
    </row>
    <row r="256" spans="6:40" x14ac:dyDescent="0.35">
      <c r="F256" s="1385">
        <v>44256</v>
      </c>
      <c r="G256" s="1393">
        <v>342.0063631964673</v>
      </c>
      <c r="H256" s="1393">
        <v>151.0788686148791</v>
      </c>
      <c r="I256" s="1393">
        <v>29.649739148249999</v>
      </c>
      <c r="J256" s="1393">
        <v>32.991737827999998</v>
      </c>
      <c r="K256" s="1393">
        <v>23.392158117900003</v>
      </c>
      <c r="L256" s="1393">
        <v>212.75518043709158</v>
      </c>
      <c r="M256" s="1393">
        <v>35.879525730370005</v>
      </c>
      <c r="N256" s="1393">
        <v>111.4927919602095</v>
      </c>
      <c r="O256" s="1393">
        <v>337.08799535601679</v>
      </c>
      <c r="P256" s="1393">
        <v>204.07641113929998</v>
      </c>
      <c r="Q256" s="1393">
        <v>266.30107915798521</v>
      </c>
      <c r="R256" s="1393">
        <v>230.47270423248099</v>
      </c>
      <c r="S256" s="1393">
        <v>49.063797724163933</v>
      </c>
      <c r="T256" s="1393">
        <v>424.29644397645302</v>
      </c>
      <c r="U256" s="1393">
        <v>240.89685714696842</v>
      </c>
      <c r="V256" s="1393">
        <v>239.33990727398</v>
      </c>
      <c r="W256" s="1393">
        <v>321.68197173176998</v>
      </c>
      <c r="X256" s="1393">
        <v>734.34489757255892</v>
      </c>
      <c r="Y256" s="1393">
        <v>521.5927629672891</v>
      </c>
      <c r="Z256" s="1393">
        <v>281.05148786967652</v>
      </c>
      <c r="AA256" s="1393">
        <v>214.729094073</v>
      </c>
      <c r="AB256" s="1393">
        <v>74.370408621439992</v>
      </c>
      <c r="AC256" s="1393">
        <v>64.308484811624993</v>
      </c>
      <c r="AD256" s="1393">
        <v>304.18975202890317</v>
      </c>
      <c r="AE256" s="1393">
        <v>132.47091330316096</v>
      </c>
      <c r="AF256" s="1393">
        <v>163.94199367051621</v>
      </c>
      <c r="AG256" s="1393">
        <v>67.954344595020004</v>
      </c>
      <c r="AH256" s="1393">
        <v>43.684666357219996</v>
      </c>
      <c r="AI256" s="1393">
        <v>77.236067714355002</v>
      </c>
      <c r="AJ256" s="1393">
        <v>82.448623164075016</v>
      </c>
      <c r="AK256" s="1393">
        <v>739.97013140709362</v>
      </c>
      <c r="AL256" s="1393">
        <v>319.05281125197399</v>
      </c>
      <c r="AM256" s="1393">
        <v>277.77845222819997</v>
      </c>
      <c r="AN256" s="1393">
        <v>35.752690171680001</v>
      </c>
    </row>
    <row r="257" spans="6:40" x14ac:dyDescent="0.35">
      <c r="F257" s="1385">
        <v>44287</v>
      </c>
      <c r="G257" s="1393">
        <v>289.36317969417388</v>
      </c>
      <c r="H257" s="1393">
        <v>127.7793267694791</v>
      </c>
      <c r="I257" s="1393">
        <v>25.540389336475002</v>
      </c>
      <c r="J257" s="1393">
        <v>28.4411533</v>
      </c>
      <c r="K257" s="1393">
        <v>20.513123272620003</v>
      </c>
      <c r="L257" s="1393">
        <v>183.11671874701699</v>
      </c>
      <c r="M257" s="1393">
        <v>30.596336094590001</v>
      </c>
      <c r="N257" s="1393">
        <v>97.150397522939087</v>
      </c>
      <c r="O257" s="1393">
        <v>297.96668870920001</v>
      </c>
      <c r="P257" s="1393">
        <v>183.7298098293</v>
      </c>
      <c r="Q257" s="1393">
        <v>246.7566045084852</v>
      </c>
      <c r="R257" s="1393">
        <v>217.49165644877851</v>
      </c>
      <c r="S257" s="1393">
        <v>47.049172609199999</v>
      </c>
      <c r="T257" s="1393">
        <v>396.63001057909588</v>
      </c>
      <c r="U257" s="1393">
        <v>235.41508389994738</v>
      </c>
      <c r="V257" s="1393">
        <v>236.001719354355</v>
      </c>
      <c r="W257" s="1393">
        <v>323.08108026018596</v>
      </c>
      <c r="X257" s="1393">
        <v>667.05479339655892</v>
      </c>
      <c r="Y257" s="1393">
        <v>523.41767883600005</v>
      </c>
      <c r="Z257" s="1393">
        <v>293.64725712966117</v>
      </c>
      <c r="AA257" s="1393">
        <v>185.75214560144448</v>
      </c>
      <c r="AB257" s="1393">
        <v>64.91439325771924</v>
      </c>
      <c r="AC257" s="1393">
        <v>56.26599998438337</v>
      </c>
      <c r="AD257" s="1393">
        <v>283.40083346594764</v>
      </c>
      <c r="AE257" s="1393">
        <v>122.64458147535618</v>
      </c>
      <c r="AF257" s="1393">
        <v>154.3361780474838</v>
      </c>
      <c r="AG257" s="1393">
        <v>64.122924163263036</v>
      </c>
      <c r="AH257" s="1393">
        <v>41.00085635896</v>
      </c>
      <c r="AI257" s="1393">
        <v>71.018549172285006</v>
      </c>
      <c r="AJ257" s="1393">
        <v>74.359452007993752</v>
      </c>
      <c r="AK257" s="1393">
        <v>629.787107227869</v>
      </c>
      <c r="AL257" s="1393">
        <v>270.29357888592199</v>
      </c>
      <c r="AM257" s="1393">
        <v>234.64254892633829</v>
      </c>
      <c r="AN257" s="1393">
        <v>29.920153851300004</v>
      </c>
    </row>
    <row r="258" spans="6:40" x14ac:dyDescent="0.35">
      <c r="F258" s="1385">
        <v>44317</v>
      </c>
      <c r="G258" s="1393">
        <v>309.9186157335327</v>
      </c>
      <c r="H258" s="1393">
        <v>140.68088104212092</v>
      </c>
      <c r="I258" s="1393">
        <v>27.413004440575001</v>
      </c>
      <c r="J258" s="1393">
        <v>30.74895949045256</v>
      </c>
      <c r="K258" s="1393">
        <v>21.887208085140003</v>
      </c>
      <c r="L258" s="1393">
        <v>196.01086414551182</v>
      </c>
      <c r="M258" s="1393">
        <v>32.904525741290001</v>
      </c>
      <c r="N258" s="1393">
        <v>104.3373178437771</v>
      </c>
      <c r="O258" s="1393">
        <v>316.41525254636639</v>
      </c>
      <c r="P258" s="1393">
        <v>193.26364587169999</v>
      </c>
      <c r="Q258" s="1393">
        <v>254.3201104665296</v>
      </c>
      <c r="R258" s="1393">
        <v>220.58385981438448</v>
      </c>
      <c r="S258" s="1393">
        <v>46.677245490363937</v>
      </c>
      <c r="T258" s="1393">
        <v>383.22754614794701</v>
      </c>
      <c r="U258" s="1393">
        <v>220.75758744085263</v>
      </c>
      <c r="V258" s="1393">
        <v>215.67758526736503</v>
      </c>
      <c r="W258" s="1393">
        <v>306.41557544347796</v>
      </c>
      <c r="X258" s="1393">
        <v>661.44742490294266</v>
      </c>
      <c r="Y258" s="1393">
        <v>529.27458845251363</v>
      </c>
      <c r="Z258" s="1393">
        <v>283.0234598211847</v>
      </c>
      <c r="AA258" s="1393">
        <v>185.78145139604439</v>
      </c>
      <c r="AB258" s="1393">
        <v>62.901791993479236</v>
      </c>
      <c r="AC258" s="1393">
        <v>55.076865689466622</v>
      </c>
      <c r="AD258" s="1393">
        <v>277.35388848555237</v>
      </c>
      <c r="AE258" s="1393">
        <v>117.71708471984384</v>
      </c>
      <c r="AF258" s="1393">
        <v>149.6797812810054</v>
      </c>
      <c r="AG258" s="1393">
        <v>63.847060788723027</v>
      </c>
      <c r="AH258" s="1393">
        <v>40.968521298740001</v>
      </c>
      <c r="AI258" s="1393">
        <v>72.165470068394995</v>
      </c>
      <c r="AJ258" s="1393">
        <v>76.491743986374999</v>
      </c>
      <c r="AK258" s="1393">
        <v>656.27775474885482</v>
      </c>
      <c r="AL258" s="1393">
        <v>290.209351829409</v>
      </c>
      <c r="AM258" s="1393">
        <v>248.13359165611169</v>
      </c>
      <c r="AN258" s="1393">
        <v>31.359351125160003</v>
      </c>
    </row>
    <row r="259" spans="6:40" x14ac:dyDescent="0.35">
      <c r="F259" s="1385">
        <v>44348</v>
      </c>
      <c r="G259" s="1393">
        <v>300.13322179979338</v>
      </c>
      <c r="H259" s="1393">
        <v>138.1182407250806</v>
      </c>
      <c r="I259" s="1393">
        <v>26.7627908627625</v>
      </c>
      <c r="J259" s="1393">
        <v>29.903847684835036</v>
      </c>
      <c r="K259" s="1393">
        <v>21.003867848520006</v>
      </c>
      <c r="L259" s="1393">
        <v>194.1776807802238</v>
      </c>
      <c r="M259" s="1393">
        <v>33.545689532040008</v>
      </c>
      <c r="N259" s="1393">
        <v>104.6210649905067</v>
      </c>
      <c r="O259" s="1393">
        <v>322.14737614921683</v>
      </c>
      <c r="P259" s="1393">
        <v>197.36203270700003</v>
      </c>
      <c r="Q259" s="1393">
        <v>258.3742517027722</v>
      </c>
      <c r="R259" s="1393">
        <v>224.0127834843845</v>
      </c>
      <c r="S259" s="1393">
        <v>47.824017932308173</v>
      </c>
      <c r="T259" s="1393">
        <v>392.76681331413062</v>
      </c>
      <c r="U259" s="1393">
        <v>227.997034626621</v>
      </c>
      <c r="V259" s="1393">
        <v>230.211710284785</v>
      </c>
      <c r="W259" s="1393">
        <v>319.97189561259302</v>
      </c>
      <c r="X259" s="1393">
        <v>578.70667168183081</v>
      </c>
      <c r="Y259" s="1393">
        <v>456.01859353373123</v>
      </c>
      <c r="Z259" s="1393">
        <v>276.94814048850816</v>
      </c>
      <c r="AA259" s="1393">
        <v>172.83436742140012</v>
      </c>
      <c r="AB259" s="1393">
        <v>58.4612748184</v>
      </c>
      <c r="AC259" s="1393">
        <v>48.630357857549996</v>
      </c>
      <c r="AD259" s="1393">
        <v>260.77699331935082</v>
      </c>
      <c r="AE259" s="1393">
        <v>107.12176075723583</v>
      </c>
      <c r="AF259" s="1393">
        <v>141.18690839851081</v>
      </c>
      <c r="AG259" s="1393">
        <v>59.279958714296967</v>
      </c>
      <c r="AH259" s="1393">
        <v>38.57572684246</v>
      </c>
      <c r="AI259" s="1393">
        <v>67.336329453194992</v>
      </c>
      <c r="AJ259" s="1393">
        <v>70.128713955650014</v>
      </c>
      <c r="AK259" s="1393">
        <v>616.25774010833254</v>
      </c>
      <c r="AL259" s="1393">
        <v>266.83123519539595</v>
      </c>
      <c r="AM259" s="1393">
        <v>234.43781461831168</v>
      </c>
      <c r="AN259" s="1393">
        <v>30.399886275920004</v>
      </c>
    </row>
    <row r="260" spans="6:40" x14ac:dyDescent="0.35">
      <c r="F260" s="1385">
        <v>44378</v>
      </c>
      <c r="G260" s="1393">
        <v>295.8442797995217</v>
      </c>
      <c r="H260" s="1393">
        <v>134.5541324899597</v>
      </c>
      <c r="I260" s="1393">
        <v>26.138585828062499</v>
      </c>
      <c r="J260" s="1393">
        <v>29.318756279147443</v>
      </c>
      <c r="K260" s="1393">
        <v>20.578555882740002</v>
      </c>
      <c r="L260" s="1393">
        <v>185.9889219419594</v>
      </c>
      <c r="M260" s="1393">
        <v>30.929741265779999</v>
      </c>
      <c r="N260" s="1393">
        <v>97.307994198506705</v>
      </c>
      <c r="O260" s="1393">
        <v>295.7115009044</v>
      </c>
      <c r="P260" s="1393">
        <v>172.10318050929999</v>
      </c>
      <c r="Q260" s="1393">
        <v>228.6341446882204</v>
      </c>
      <c r="R260" s="1393">
        <v>198.57136997626898</v>
      </c>
      <c r="S260" s="1393">
        <v>41.68716933110818</v>
      </c>
      <c r="T260" s="1393">
        <v>352.94633259709587</v>
      </c>
      <c r="U260" s="1393">
        <v>204.04436456845261</v>
      </c>
      <c r="V260" s="1393">
        <v>204.629319836935</v>
      </c>
      <c r="W260" s="1393">
        <v>294.22741442170803</v>
      </c>
      <c r="X260" s="1393">
        <v>594.57493993598484</v>
      </c>
      <c r="Y260" s="1393">
        <v>480.35885769621763</v>
      </c>
      <c r="Z260" s="1393">
        <v>269.88704192907653</v>
      </c>
      <c r="AA260" s="1393">
        <v>171.3370709019112</v>
      </c>
      <c r="AB260" s="1393">
        <v>56.832026175919999</v>
      </c>
      <c r="AC260" s="1393">
        <v>48.411314708991625</v>
      </c>
      <c r="AD260" s="1393">
        <v>256.14387588900001</v>
      </c>
      <c r="AE260" s="1393">
        <v>108.46035222196417</v>
      </c>
      <c r="AF260" s="1393">
        <v>138.52187635499999</v>
      </c>
      <c r="AG260" s="1393">
        <v>60.628654752423024</v>
      </c>
      <c r="AH260" s="1393">
        <v>38.834407324219995</v>
      </c>
      <c r="AI260" s="1393">
        <v>67.909789901249994</v>
      </c>
      <c r="AJ260" s="1393">
        <v>70.67024842635</v>
      </c>
      <c r="AK260" s="1393">
        <v>616.46716833744028</v>
      </c>
      <c r="AL260" s="1393">
        <v>270.55100727203899</v>
      </c>
      <c r="AM260" s="1393">
        <v>223.25872440465002</v>
      </c>
      <c r="AN260" s="1393">
        <v>29.667663101500001</v>
      </c>
    </row>
    <row r="261" spans="6:40" x14ac:dyDescent="0.35">
      <c r="F261" s="1385">
        <v>44409</v>
      </c>
      <c r="G261" s="1393">
        <v>310.68112650518486</v>
      </c>
      <c r="H261" s="1393">
        <v>146.39535141799999</v>
      </c>
      <c r="I261" s="1393">
        <v>28.5053632513</v>
      </c>
      <c r="J261" s="1393">
        <v>31.951610722435039</v>
      </c>
      <c r="K261" s="1393">
        <v>22.377952661040005</v>
      </c>
      <c r="L261" s="1393">
        <v>201.81632266690841</v>
      </c>
      <c r="M261" s="1393">
        <v>33.95603435812</v>
      </c>
      <c r="N261" s="1393">
        <v>106.29173601293908</v>
      </c>
      <c r="O261" s="1393">
        <v>324.18324694</v>
      </c>
      <c r="P261" s="1393">
        <v>196.19936977500001</v>
      </c>
      <c r="Q261" s="1393">
        <v>258.25328169125737</v>
      </c>
      <c r="R261" s="1393">
        <v>224.0127834843845</v>
      </c>
      <c r="S261" s="1393">
        <v>47.328126471727877</v>
      </c>
      <c r="T261" s="1393">
        <v>397.43223012260813</v>
      </c>
      <c r="U261" s="1393">
        <v>225.9114865803474</v>
      </c>
      <c r="V261" s="1393">
        <v>227.40527507387003</v>
      </c>
      <c r="W261" s="1393">
        <v>324.48043441861051</v>
      </c>
      <c r="X261" s="1393">
        <v>594.84325922638664</v>
      </c>
      <c r="Y261" s="1393">
        <v>494.98636867476523</v>
      </c>
      <c r="Z261" s="1393">
        <v>290.78461049089179</v>
      </c>
      <c r="AA261" s="1393">
        <v>177.70790755838897</v>
      </c>
      <c r="AB261" s="1393">
        <v>59.323818217359999</v>
      </c>
      <c r="AC261" s="1393">
        <v>50.16373500225837</v>
      </c>
      <c r="AD261" s="1393">
        <v>270.6748692304476</v>
      </c>
      <c r="AE261" s="1393">
        <v>109.68512293892033</v>
      </c>
      <c r="AF261" s="1393">
        <v>143.29540464297298</v>
      </c>
      <c r="AG261" s="1393">
        <v>62.161213729679993</v>
      </c>
      <c r="AH261" s="1393">
        <v>38.931412504879994</v>
      </c>
      <c r="AI261" s="1393">
        <v>67.094872422435003</v>
      </c>
      <c r="AJ261" s="1393">
        <v>70.534864808674996</v>
      </c>
      <c r="AK261" s="1393">
        <v>624.48918006978704</v>
      </c>
      <c r="AL261" s="1393">
        <v>269.72112664710403</v>
      </c>
      <c r="AM261" s="1393">
        <v>233.03311953751171</v>
      </c>
      <c r="AN261" s="1393">
        <v>30.829120550580001</v>
      </c>
    </row>
    <row r="262" spans="6:40" x14ac:dyDescent="0.35">
      <c r="F262" s="1385">
        <v>44440</v>
      </c>
      <c r="G262" s="1393">
        <v>310.17262502161952</v>
      </c>
      <c r="H262" s="1393">
        <v>145.364398239</v>
      </c>
      <c r="I262" s="1393">
        <v>28.401329078850001</v>
      </c>
      <c r="J262" s="1393">
        <v>31.724081496035037</v>
      </c>
      <c r="K262" s="1393">
        <v>22.410668966100001</v>
      </c>
      <c r="L262" s="1393">
        <v>200.99139015252882</v>
      </c>
      <c r="M262" s="1393">
        <v>34.058620564640002</v>
      </c>
      <c r="N262" s="1393">
        <v>105.09385501720951</v>
      </c>
      <c r="O262" s="1393">
        <v>323.40013297478322</v>
      </c>
      <c r="P262" s="1393">
        <v>193.9321770576</v>
      </c>
      <c r="Q262" s="1393">
        <v>255.106827004</v>
      </c>
      <c r="R262" s="1393">
        <v>221.74729361561552</v>
      </c>
      <c r="S262" s="1393">
        <v>47.638071419691819</v>
      </c>
      <c r="T262" s="1393">
        <v>397.46218464465301</v>
      </c>
      <c r="U262" s="1393">
        <v>224.60064557074742</v>
      </c>
      <c r="V262" s="1393">
        <v>222.82644308908502</v>
      </c>
      <c r="W262" s="1393">
        <v>308.43661915341602</v>
      </c>
      <c r="X262" s="1393">
        <v>559.88605010695471</v>
      </c>
      <c r="Y262" s="1393">
        <v>472.55926323325508</v>
      </c>
      <c r="Z262" s="1393">
        <v>278.31599186523061</v>
      </c>
      <c r="AA262" s="1393">
        <v>175.9170128939223</v>
      </c>
      <c r="AB262" s="1393">
        <v>59.994685305440001</v>
      </c>
      <c r="AC262" s="1393">
        <v>49.663048854524995</v>
      </c>
      <c r="AD262" s="1393">
        <v>266.55338971540317</v>
      </c>
      <c r="AE262" s="1393">
        <v>109.05853063659842</v>
      </c>
      <c r="AF262" s="1393">
        <v>143.6469280650162</v>
      </c>
      <c r="AG262" s="1393">
        <v>61.08842704332303</v>
      </c>
      <c r="AH262" s="1393">
        <v>38.1553710596</v>
      </c>
      <c r="AI262" s="1393">
        <v>64.589755728299991</v>
      </c>
      <c r="AJ262" s="1393">
        <v>68.910261396575009</v>
      </c>
      <c r="AK262" s="1393">
        <v>622.2441499229742</v>
      </c>
      <c r="AL262" s="1393">
        <v>269.43509510697396</v>
      </c>
      <c r="AM262" s="1393">
        <v>238.35919652325001</v>
      </c>
      <c r="AN262" s="1393">
        <v>30.6776261007</v>
      </c>
    </row>
    <row r="263" spans="6:40" x14ac:dyDescent="0.35">
      <c r="F263" s="1385">
        <v>44470</v>
      </c>
      <c r="G263" s="1393">
        <v>296.82916942509786</v>
      </c>
      <c r="H263" s="1393">
        <v>135.70292361731941</v>
      </c>
      <c r="I263" s="1393">
        <v>25.462363707137502</v>
      </c>
      <c r="J263" s="1393">
        <v>28.831206652817521</v>
      </c>
      <c r="K263" s="1393">
        <v>19.760648256240003</v>
      </c>
      <c r="L263" s="1393">
        <v>189.8693759878102</v>
      </c>
      <c r="M263" s="1393">
        <v>32.494180915210002</v>
      </c>
      <c r="N263" s="1393">
        <v>104.27433402158101</v>
      </c>
      <c r="O263" s="1393">
        <v>320.61243894957482</v>
      </c>
      <c r="P263" s="1393">
        <v>190.76392056789999</v>
      </c>
      <c r="Q263" s="1393">
        <v>257.25486763363608</v>
      </c>
      <c r="R263" s="1393">
        <v>225.45173130250001</v>
      </c>
      <c r="S263" s="1393">
        <v>48.350934571927873</v>
      </c>
      <c r="T263" s="1393">
        <v>388.2795635065653</v>
      </c>
      <c r="U263" s="1393">
        <v>223.9452250659474</v>
      </c>
      <c r="V263" s="1393">
        <v>225.13076095440996</v>
      </c>
      <c r="W263" s="1393">
        <v>319.194722265699</v>
      </c>
      <c r="X263" s="1393">
        <v>563.37546257163149</v>
      </c>
      <c r="Y263" s="1393">
        <v>465.37803978445572</v>
      </c>
      <c r="Z263" s="1393">
        <v>273.13134721981527</v>
      </c>
      <c r="AA263" s="1393">
        <v>170.22142496094449</v>
      </c>
      <c r="AB263" s="1393">
        <v>59.164103931319239</v>
      </c>
      <c r="AC263" s="1393">
        <v>49.631767705416628</v>
      </c>
      <c r="AD263" s="1393">
        <v>258.12955953405242</v>
      </c>
      <c r="AE263" s="1393">
        <v>107.09326427103744</v>
      </c>
      <c r="AF263" s="1393">
        <v>138.55112702098378</v>
      </c>
      <c r="AG263" s="1393">
        <v>58.574989860659997</v>
      </c>
      <c r="AH263" s="1393">
        <v>36.861968650799994</v>
      </c>
      <c r="AI263" s="1393">
        <v>62.809010126444996</v>
      </c>
      <c r="AJ263" s="1393">
        <v>67.319503888893749</v>
      </c>
      <c r="AK263" s="1393">
        <v>610.86976892903976</v>
      </c>
      <c r="AL263" s="1393">
        <v>263.51190727493497</v>
      </c>
      <c r="AM263" s="1393">
        <v>230.16508335628831</v>
      </c>
      <c r="AN263" s="1393">
        <v>29.995901076240003</v>
      </c>
    </row>
    <row r="264" spans="6:40" x14ac:dyDescent="0.35">
      <c r="F264" s="1385">
        <v>44501</v>
      </c>
      <c r="G264" s="1393">
        <v>251.58847333170661</v>
      </c>
      <c r="H264" s="1393">
        <v>120.2680080979209</v>
      </c>
      <c r="I264" s="1393">
        <v>23.147603370125001</v>
      </c>
      <c r="J264" s="1393">
        <v>26.230866135982485</v>
      </c>
      <c r="K264" s="1393">
        <v>18.124833003240003</v>
      </c>
      <c r="L264" s="1393">
        <v>162.46150331482721</v>
      </c>
      <c r="M264" s="1393">
        <v>27.85215507018</v>
      </c>
      <c r="N264" s="1393">
        <v>88.198193326297201</v>
      </c>
      <c r="O264" s="1393">
        <v>269.30691639037479</v>
      </c>
      <c r="P264" s="1393">
        <v>157.74429329910001</v>
      </c>
      <c r="Q264" s="1393">
        <v>206.88093867201479</v>
      </c>
      <c r="R264" s="1393">
        <v>175.42613520376898</v>
      </c>
      <c r="S264" s="1393">
        <v>37.348008246819703</v>
      </c>
      <c r="T264" s="1393">
        <v>314.01731093716529</v>
      </c>
      <c r="U264" s="1393">
        <v>183.42844030022098</v>
      </c>
      <c r="V264" s="1393">
        <v>180.93753084994501</v>
      </c>
      <c r="W264" s="1393">
        <v>244.35518875588497</v>
      </c>
      <c r="X264" s="1393">
        <v>519.05231207720237</v>
      </c>
      <c r="Y264" s="1393">
        <v>416.2559616740034</v>
      </c>
      <c r="Z264" s="1393">
        <v>230.70004342656941</v>
      </c>
      <c r="AA264" s="1393">
        <v>150.78601105193337</v>
      </c>
      <c r="AB264" s="1393">
        <v>51.017860718919245</v>
      </c>
      <c r="AC264" s="1393">
        <v>45.09416101710837</v>
      </c>
      <c r="AD264" s="1393">
        <v>233.30927211344761</v>
      </c>
      <c r="AE264" s="1393">
        <v>95.643376116520329</v>
      </c>
      <c r="AF264" s="1393">
        <v>119.10536158948919</v>
      </c>
      <c r="AG264" s="1393">
        <v>49.440831689036962</v>
      </c>
      <c r="AH264" s="1393">
        <v>31.753029136040002</v>
      </c>
      <c r="AI264" s="1393">
        <v>55.142749399814996</v>
      </c>
      <c r="AJ264" s="1393">
        <v>58.316493313506257</v>
      </c>
      <c r="AK264" s="1393">
        <v>510.11556784725536</v>
      </c>
      <c r="AL264" s="1393">
        <v>227.48613750592199</v>
      </c>
      <c r="AM264" s="1393">
        <v>196.39393098434996</v>
      </c>
      <c r="AN264" s="1393">
        <v>25.501565729800003</v>
      </c>
    </row>
    <row r="265" spans="6:40" x14ac:dyDescent="0.35">
      <c r="F265" s="1388">
        <v>44531</v>
      </c>
      <c r="G265" s="1394">
        <v>251.49309912182608</v>
      </c>
      <c r="H265" s="1394">
        <v>115.67294668380001</v>
      </c>
      <c r="I265" s="1394">
        <v>21.6651164127125</v>
      </c>
      <c r="J265" s="1394">
        <v>24.54064252474744</v>
      </c>
      <c r="K265" s="1394">
        <v>16.914329716020003</v>
      </c>
      <c r="L265" s="1394">
        <v>154.88375161766098</v>
      </c>
      <c r="M265" s="1394">
        <v>26.390301627270006</v>
      </c>
      <c r="N265" s="1394">
        <v>84.257910783567596</v>
      </c>
      <c r="O265" s="1394">
        <v>253.89665432322519</v>
      </c>
      <c r="P265" s="1394">
        <v>155.56430030160001</v>
      </c>
      <c r="Q265" s="1394">
        <v>199.55937273699999</v>
      </c>
      <c r="R265" s="1394">
        <v>176.40595014247148</v>
      </c>
      <c r="S265" s="1394">
        <v>36.697127265455755</v>
      </c>
      <c r="T265" s="1394">
        <v>314.37395696526119</v>
      </c>
      <c r="U265" s="1394">
        <v>176.546524999821</v>
      </c>
      <c r="V265" s="1394">
        <v>175.11805480000001</v>
      </c>
      <c r="W265" s="1394">
        <v>232.57108909809747</v>
      </c>
      <c r="X265" s="1394">
        <v>526.68805664857393</v>
      </c>
      <c r="Y265" s="1394">
        <v>404.18883550776189</v>
      </c>
      <c r="Z265" s="1394">
        <v>222.52560150806119</v>
      </c>
      <c r="AA265" s="1394">
        <v>155.8944026949556</v>
      </c>
      <c r="AB265" s="1394">
        <v>54.659710625639235</v>
      </c>
      <c r="AC265" s="1394">
        <v>48.035790710091632</v>
      </c>
      <c r="AD265" s="1394">
        <v>237.1602030441492</v>
      </c>
      <c r="AE265" s="1394">
        <v>99.317605668878087</v>
      </c>
      <c r="AF265" s="1394">
        <v>122.53181295149462</v>
      </c>
      <c r="AG265" s="1394">
        <v>51.004057478096968</v>
      </c>
      <c r="AH265" s="1394">
        <v>31.6883590156</v>
      </c>
      <c r="AI265" s="1394">
        <v>53.392185926804999</v>
      </c>
      <c r="AJ265" s="1394">
        <v>55.473437342331252</v>
      </c>
      <c r="AK265" s="1394">
        <v>529.27268629245441</v>
      </c>
      <c r="AL265" s="1394">
        <v>229.946981647435</v>
      </c>
      <c r="AM265" s="1394">
        <v>206.10968009758832</v>
      </c>
      <c r="AN265" s="1394">
        <v>26.688272253859999</v>
      </c>
    </row>
  </sheetData>
  <mergeCells count="4">
    <mergeCell ref="B11:C11"/>
    <mergeCell ref="F11:N11"/>
    <mergeCell ref="B13:B14"/>
    <mergeCell ref="C13:C14"/>
  </mergeCells>
  <hyperlinks>
    <hyperlink ref="G1" location="M.2.6.1.b.1!A1" display="Ver Metadato"/>
    <hyperlink ref="A1" location="'C2'!A1" display="REGRESAR"/>
    <hyperlink ref="G1:K1" location="'HM 2.6.1.b.1'!A1" display="Ver Metadato"/>
  </hyperlink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3">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492" t="s">
        <v>260</v>
      </c>
      <c r="C8" s="1642" t="s">
        <v>316</v>
      </c>
      <c r="D8" s="1642"/>
      <c r="E8" s="1642"/>
      <c r="F8" s="1642"/>
      <c r="G8" s="1642"/>
    </row>
    <row r="9" spans="1:7" ht="31" x14ac:dyDescent="0.35">
      <c r="B9" s="492" t="s">
        <v>262</v>
      </c>
      <c r="C9" s="1645" t="s">
        <v>3743</v>
      </c>
      <c r="D9" s="1645"/>
      <c r="E9" s="1645"/>
      <c r="F9" s="1645"/>
      <c r="G9" s="1645"/>
    </row>
    <row r="10" spans="1:7" ht="31" x14ac:dyDescent="0.35">
      <c r="B10" s="1651" t="s">
        <v>263</v>
      </c>
      <c r="C10" s="376" t="s">
        <v>264</v>
      </c>
      <c r="D10" s="376" t="s">
        <v>265</v>
      </c>
      <c r="E10" s="376" t="s">
        <v>266</v>
      </c>
      <c r="F10" s="375" t="s">
        <v>267</v>
      </c>
      <c r="G10" s="375" t="s">
        <v>268</v>
      </c>
    </row>
    <row r="11" spans="1:7" ht="36" customHeight="1" x14ac:dyDescent="0.35">
      <c r="B11" s="1652"/>
      <c r="C11" s="374" t="s">
        <v>269</v>
      </c>
      <c r="D11" s="374" t="s">
        <v>48</v>
      </c>
      <c r="E11" s="374" t="s">
        <v>420</v>
      </c>
      <c r="F11" s="373" t="s">
        <v>89</v>
      </c>
      <c r="G11" s="373" t="s">
        <v>878</v>
      </c>
    </row>
    <row r="12" spans="1:7" ht="17.25" customHeight="1" x14ac:dyDescent="0.35">
      <c r="B12" s="1652"/>
      <c r="C12" s="374"/>
      <c r="D12" s="374"/>
      <c r="E12" s="374"/>
      <c r="F12" s="373" t="s">
        <v>274</v>
      </c>
      <c r="G12" s="373"/>
    </row>
    <row r="13" spans="1:7" ht="17.25" customHeight="1" x14ac:dyDescent="0.35">
      <c r="B13" s="1653"/>
      <c r="C13" s="374"/>
      <c r="D13" s="374"/>
      <c r="E13" s="374"/>
      <c r="F13" s="373" t="s">
        <v>274</v>
      </c>
      <c r="G13" s="373"/>
    </row>
    <row r="14" spans="1:7" x14ac:dyDescent="0.35">
      <c r="B14" s="493" t="s">
        <v>275</v>
      </c>
      <c r="C14" s="1642" t="s">
        <v>2</v>
      </c>
      <c r="D14" s="1642"/>
      <c r="E14" s="1642"/>
      <c r="F14" s="1642"/>
      <c r="G14" s="1642"/>
    </row>
    <row r="15" spans="1:7" ht="222" customHeight="1" x14ac:dyDescent="0.35">
      <c r="B15" s="492" t="s">
        <v>276</v>
      </c>
      <c r="C15" s="1654" t="s">
        <v>5194</v>
      </c>
      <c r="D15" s="1654"/>
      <c r="E15" s="1654"/>
      <c r="F15" s="1654"/>
      <c r="G15" s="1654"/>
    </row>
    <row r="16" spans="1:7" ht="22.4" customHeight="1" x14ac:dyDescent="0.35">
      <c r="B16" s="492" t="s">
        <v>277</v>
      </c>
      <c r="C16" s="1663" t="s">
        <v>3744</v>
      </c>
      <c r="D16" s="1663"/>
      <c r="E16" s="1663"/>
      <c r="F16" s="1663"/>
      <c r="G16" s="1663"/>
    </row>
    <row r="17" spans="2:9" x14ac:dyDescent="0.35">
      <c r="B17" s="492" t="s">
        <v>278</v>
      </c>
      <c r="C17" s="1645" t="s">
        <v>321</v>
      </c>
      <c r="D17" s="1645"/>
      <c r="E17" s="1645"/>
      <c r="F17" s="1645"/>
      <c r="G17" s="1645"/>
    </row>
    <row r="18" spans="2:9" ht="15.65" customHeight="1" x14ac:dyDescent="0.35">
      <c r="B18" s="492" t="s">
        <v>280</v>
      </c>
      <c r="C18" s="1654" t="s">
        <v>3737</v>
      </c>
      <c r="D18" s="1654"/>
      <c r="E18" s="1654"/>
      <c r="F18" s="1654"/>
      <c r="G18" s="1654"/>
    </row>
    <row r="19" spans="2:9" ht="36.75" customHeight="1" x14ac:dyDescent="0.35">
      <c r="B19" s="492" t="s">
        <v>281</v>
      </c>
      <c r="C19" s="1650" t="s">
        <v>3490</v>
      </c>
      <c r="D19" s="1650"/>
      <c r="E19" s="1650"/>
      <c r="F19" s="1650"/>
      <c r="G19" s="1650"/>
    </row>
    <row r="20" spans="2:9" ht="46.4" customHeight="1" x14ac:dyDescent="0.35">
      <c r="B20" s="492" t="s">
        <v>282</v>
      </c>
      <c r="C20" s="1663" t="s">
        <v>3745</v>
      </c>
      <c r="D20" s="1663"/>
      <c r="E20" s="1663"/>
      <c r="F20" s="1663"/>
      <c r="G20" s="1663"/>
    </row>
    <row r="21" spans="2:9" ht="43.5" customHeight="1" x14ac:dyDescent="0.35">
      <c r="B21" s="492" t="s">
        <v>283</v>
      </c>
      <c r="C21" s="1655" t="s">
        <v>3739</v>
      </c>
      <c r="D21" s="1655"/>
      <c r="E21" s="1655"/>
      <c r="F21" s="1655"/>
      <c r="G21" s="1655"/>
    </row>
    <row r="22" spans="2:9" ht="36.75" customHeight="1" x14ac:dyDescent="0.35">
      <c r="B22" s="492" t="s">
        <v>285</v>
      </c>
      <c r="C22" s="1650" t="s">
        <v>3491</v>
      </c>
      <c r="D22" s="1650"/>
      <c r="E22" s="1650"/>
      <c r="F22" s="1650"/>
      <c r="G22" s="1650"/>
    </row>
    <row r="23" spans="2:9" ht="51.75" customHeight="1" x14ac:dyDescent="0.35">
      <c r="B23" s="492" t="s">
        <v>286</v>
      </c>
      <c r="C23" s="1645"/>
      <c r="D23" s="1645"/>
      <c r="E23" s="1645"/>
      <c r="F23" s="1645"/>
      <c r="G23" s="1645"/>
    </row>
    <row r="24" spans="2:9" x14ac:dyDescent="0.35">
      <c r="B24" s="1649"/>
      <c r="C24" s="1649"/>
      <c r="D24" s="1649"/>
      <c r="E24" s="494"/>
      <c r="F24" s="495"/>
      <c r="G24" s="495"/>
    </row>
    <row r="25" spans="2:9" x14ac:dyDescent="0.35">
      <c r="B25" s="1656" t="s">
        <v>287</v>
      </c>
      <c r="C25" s="1656"/>
      <c r="D25" s="1656"/>
      <c r="E25" s="1656"/>
      <c r="F25" s="1656"/>
      <c r="G25" s="1656"/>
    </row>
    <row r="26" spans="2:9" x14ac:dyDescent="0.35">
      <c r="B26" s="496"/>
      <c r="C26" s="496"/>
      <c r="D26" s="496"/>
      <c r="E26" s="497"/>
      <c r="F26" s="498"/>
      <c r="G26" s="498"/>
      <c r="I26" s="11" t="s">
        <v>288</v>
      </c>
    </row>
    <row r="27" spans="2:9" x14ac:dyDescent="0.35">
      <c r="B27" s="492" t="s">
        <v>289</v>
      </c>
      <c r="C27" s="1642" t="s">
        <v>3492</v>
      </c>
      <c r="D27" s="1642"/>
      <c r="E27" s="1642"/>
      <c r="F27" s="1642"/>
      <c r="G27" s="1642"/>
    </row>
    <row r="28" spans="2:9" ht="31" x14ac:dyDescent="0.35">
      <c r="B28" s="492" t="s">
        <v>290</v>
      </c>
      <c r="C28" s="1642" t="s">
        <v>3500</v>
      </c>
      <c r="D28" s="1642"/>
      <c r="E28" s="1642"/>
      <c r="F28" s="1642"/>
      <c r="G28" s="1642"/>
    </row>
    <row r="29" spans="2:9" x14ac:dyDescent="0.35">
      <c r="B29" s="499" t="s">
        <v>315</v>
      </c>
      <c r="C29" s="1645" t="s">
        <v>357</v>
      </c>
      <c r="D29" s="1645"/>
      <c r="E29" s="1645"/>
      <c r="F29" s="1645"/>
      <c r="G29" s="1645"/>
    </row>
    <row r="30" spans="2:9" x14ac:dyDescent="0.35">
      <c r="B30" s="499" t="s">
        <v>293</v>
      </c>
      <c r="C30" s="1645" t="s">
        <v>294</v>
      </c>
      <c r="D30" s="1645"/>
      <c r="E30" s="1645"/>
      <c r="F30" s="1645"/>
      <c r="G30" s="1645"/>
    </row>
    <row r="31" spans="2:9" x14ac:dyDescent="0.35">
      <c r="B31" s="1657"/>
      <c r="C31" s="1657"/>
      <c r="D31" s="1657"/>
      <c r="E31" s="494"/>
      <c r="F31" s="498"/>
      <c r="G31" s="498"/>
    </row>
    <row r="32" spans="2:9" x14ac:dyDescent="0.35">
      <c r="B32" s="1656" t="s">
        <v>295</v>
      </c>
      <c r="C32" s="1656"/>
      <c r="D32" s="1656"/>
      <c r="E32" s="1656"/>
      <c r="F32" s="1656"/>
      <c r="G32" s="1656"/>
    </row>
    <row r="33" spans="2:10" x14ac:dyDescent="0.35">
      <c r="B33" s="1649"/>
      <c r="C33" s="1649"/>
      <c r="D33" s="1649"/>
      <c r="E33" s="497"/>
      <c r="F33" s="498"/>
      <c r="G33" s="498"/>
    </row>
    <row r="34" spans="2:10" ht="18" customHeight="1" x14ac:dyDescent="0.35">
      <c r="B34" s="492" t="s">
        <v>296</v>
      </c>
      <c r="C34" s="1642" t="s">
        <v>3494</v>
      </c>
      <c r="D34" s="1642"/>
      <c r="E34" s="1642"/>
      <c r="F34" s="1642"/>
      <c r="G34" s="1642"/>
    </row>
    <row r="35" spans="2:10" ht="18" customHeight="1" x14ac:dyDescent="0.35">
      <c r="B35" s="492" t="s">
        <v>297</v>
      </c>
      <c r="C35" s="1642" t="s">
        <v>3492</v>
      </c>
      <c r="D35" s="1642"/>
      <c r="E35" s="1642"/>
      <c r="F35" s="1642"/>
      <c r="G35" s="1642"/>
    </row>
    <row r="36" spans="2:10" ht="18" customHeight="1" x14ac:dyDescent="0.35">
      <c r="B36" s="492" t="s">
        <v>298</v>
      </c>
      <c r="C36" s="1642" t="s">
        <v>3495</v>
      </c>
      <c r="D36" s="1642"/>
      <c r="E36" s="1642"/>
      <c r="F36" s="1642"/>
      <c r="G36" s="1642"/>
    </row>
    <row r="37" spans="2:10" ht="18" customHeight="1" x14ac:dyDescent="0.35">
      <c r="B37" s="492" t="s">
        <v>299</v>
      </c>
      <c r="C37" s="1642" t="s">
        <v>3496</v>
      </c>
      <c r="D37" s="1642"/>
      <c r="E37" s="1642"/>
      <c r="F37" s="1642"/>
      <c r="G37" s="1642"/>
      <c r="J37" s="29"/>
    </row>
    <row r="38" spans="2:10" ht="18" customHeight="1" x14ac:dyDescent="0.35">
      <c r="B38" s="492" t="s">
        <v>300</v>
      </c>
      <c r="C38" s="1642" t="s">
        <v>3497</v>
      </c>
      <c r="D38" s="1642"/>
      <c r="E38" s="1642"/>
      <c r="F38" s="1642"/>
      <c r="G38" s="1642"/>
    </row>
    <row r="39" spans="2:10" ht="18" customHeight="1" x14ac:dyDescent="0.35">
      <c r="B39" s="492" t="s">
        <v>301</v>
      </c>
      <c r="C39" s="1664">
        <v>22225616</v>
      </c>
      <c r="D39" s="1664"/>
      <c r="E39" s="1664"/>
      <c r="F39" s="1664"/>
      <c r="G39" s="1664"/>
    </row>
    <row r="40" spans="2:10" x14ac:dyDescent="0.35">
      <c r="B40" s="1643"/>
      <c r="C40" s="1643"/>
      <c r="D40" s="1643"/>
      <c r="E40" s="497"/>
      <c r="F40" s="495"/>
      <c r="G40" s="495"/>
    </row>
    <row r="41" spans="2:10" x14ac:dyDescent="0.35">
      <c r="B41" s="1644" t="s">
        <v>302</v>
      </c>
      <c r="C41" s="1644"/>
      <c r="D41" s="1644"/>
      <c r="E41" s="1644"/>
      <c r="F41" s="1644"/>
      <c r="G41" s="1644"/>
    </row>
    <row r="42" spans="2:10" x14ac:dyDescent="0.35">
      <c r="B42" s="500"/>
      <c r="C42" s="500"/>
      <c r="D42" s="500"/>
      <c r="E42" s="497"/>
      <c r="F42" s="494"/>
      <c r="G42" s="494"/>
    </row>
    <row r="43" spans="2:10" ht="31" x14ac:dyDescent="0.35">
      <c r="B43" s="492" t="s">
        <v>303</v>
      </c>
      <c r="C43" s="1642" t="s">
        <v>3498</v>
      </c>
      <c r="D43" s="1642"/>
      <c r="E43" s="1642"/>
      <c r="F43" s="1642"/>
      <c r="G43" s="1642"/>
    </row>
    <row r="44" spans="2:10" ht="36" customHeight="1" x14ac:dyDescent="0.35">
      <c r="B44" s="492" t="s">
        <v>304</v>
      </c>
      <c r="C44" s="1645" t="s">
        <v>3499</v>
      </c>
      <c r="D44" s="1645"/>
      <c r="E44" s="1645"/>
      <c r="F44" s="1645"/>
      <c r="G44" s="1645"/>
    </row>
    <row r="45" spans="2:10" ht="21" customHeight="1" x14ac:dyDescent="0.35">
      <c r="B45" s="492" t="s">
        <v>305</v>
      </c>
      <c r="C45" s="1642"/>
      <c r="D45" s="1642"/>
      <c r="E45" s="1642"/>
      <c r="F45" s="1642"/>
      <c r="G45" s="1642"/>
    </row>
    <row r="46" spans="2:10" x14ac:dyDescent="0.35">
      <c r="B46" s="501"/>
      <c r="C46" s="502"/>
      <c r="D46" s="503"/>
      <c r="E46" s="494"/>
      <c r="F46" s="498"/>
      <c r="G46" s="498"/>
    </row>
    <row r="47" spans="2:10" x14ac:dyDescent="0.35">
      <c r="B47" s="1646" t="s">
        <v>306</v>
      </c>
      <c r="C47" s="1646"/>
      <c r="D47" s="1646"/>
      <c r="E47" s="1646"/>
      <c r="F47" s="1646"/>
      <c r="G47" s="1646"/>
    </row>
    <row r="48" spans="2:10" x14ac:dyDescent="0.35">
      <c r="B48" s="504"/>
      <c r="C48" s="504"/>
      <c r="D48" s="504"/>
      <c r="E48" s="497"/>
      <c r="F48" s="498"/>
      <c r="G48" s="505"/>
    </row>
    <row r="49" spans="2:7" x14ac:dyDescent="0.35">
      <c r="B49" s="506" t="s">
        <v>307</v>
      </c>
      <c r="C49" s="1647">
        <v>44682</v>
      </c>
      <c r="D49" s="1648"/>
      <c r="E49" s="1648"/>
      <c r="F49" s="1648"/>
      <c r="G49" s="1648"/>
    </row>
    <row r="50" spans="2:7" ht="31" x14ac:dyDescent="0.35">
      <c r="B50" s="506" t="s">
        <v>308</v>
      </c>
      <c r="C50" s="1641" t="s">
        <v>3740</v>
      </c>
      <c r="D50" s="1641"/>
      <c r="E50" s="1641"/>
      <c r="F50" s="1641"/>
      <c r="G50" s="1641"/>
    </row>
    <row r="51" spans="2:7" x14ac:dyDescent="0.35">
      <c r="B51" s="506" t="s">
        <v>309</v>
      </c>
      <c r="C51" s="1658" t="s">
        <v>3741</v>
      </c>
      <c r="D51" s="1658"/>
      <c r="E51" s="1658"/>
      <c r="F51" s="1658"/>
      <c r="G51" s="1658"/>
    </row>
    <row r="52" spans="2:7" ht="15.65" customHeight="1" x14ac:dyDescent="0.35">
      <c r="B52" s="506" t="s">
        <v>310</v>
      </c>
      <c r="C52" s="1655" t="s">
        <v>3742</v>
      </c>
      <c r="D52" s="1655"/>
      <c r="E52" s="1655"/>
      <c r="F52" s="1655"/>
      <c r="G52" s="1655"/>
    </row>
    <row r="53" spans="2:7" x14ac:dyDescent="0.35">
      <c r="B53" s="497"/>
      <c r="C53" s="497"/>
      <c r="D53" s="497"/>
      <c r="E53" s="497"/>
      <c r="F53" s="498"/>
      <c r="G53" s="498"/>
    </row>
    <row r="54" spans="2:7" x14ac:dyDescent="0.35">
      <c r="B54" s="506" t="s">
        <v>307</v>
      </c>
      <c r="C54" s="1647">
        <v>44896</v>
      </c>
      <c r="D54" s="1648"/>
      <c r="E54" s="1648"/>
      <c r="F54" s="1648"/>
      <c r="G54" s="1648"/>
    </row>
    <row r="55" spans="2:7" ht="31" x14ac:dyDescent="0.35">
      <c r="B55" s="506" t="s">
        <v>308</v>
      </c>
      <c r="C55" s="1641" t="s">
        <v>5193</v>
      </c>
      <c r="D55" s="1641"/>
      <c r="E55" s="1641"/>
      <c r="F55" s="1641"/>
      <c r="G55" s="1641"/>
    </row>
    <row r="56" spans="2:7" x14ac:dyDescent="0.35">
      <c r="B56" s="506" t="s">
        <v>309</v>
      </c>
      <c r="C56" s="1658"/>
      <c r="D56" s="1658"/>
      <c r="E56" s="1658"/>
      <c r="F56" s="1658"/>
      <c r="G56" s="1658"/>
    </row>
    <row r="57" spans="2:7" x14ac:dyDescent="0.35">
      <c r="B57" s="506" t="s">
        <v>310</v>
      </c>
      <c r="C57" s="1655" t="s">
        <v>5182</v>
      </c>
      <c r="D57" s="1655"/>
      <c r="E57" s="1655"/>
      <c r="F57" s="1655"/>
      <c r="G57" s="1655"/>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39:G39"/>
    <mergeCell ref="B40:D40"/>
    <mergeCell ref="B41:G41"/>
    <mergeCell ref="C43:G43"/>
    <mergeCell ref="C44:G44"/>
    <mergeCell ref="C19:G19"/>
    <mergeCell ref="B24:D24"/>
    <mergeCell ref="B25:G25"/>
    <mergeCell ref="C27:G27"/>
    <mergeCell ref="C28:G28"/>
    <mergeCell ref="C20:G20"/>
    <mergeCell ref="C21:G21"/>
    <mergeCell ref="B112:F112"/>
    <mergeCell ref="C50:G50"/>
    <mergeCell ref="C45:G45"/>
    <mergeCell ref="B47:G47"/>
    <mergeCell ref="C49:G49"/>
    <mergeCell ref="C51:G51"/>
    <mergeCell ref="C52:G52"/>
    <mergeCell ref="C54:G54"/>
    <mergeCell ref="C55:G55"/>
    <mergeCell ref="C56:G56"/>
    <mergeCell ref="C57:G57"/>
    <mergeCell ref="C35:G35"/>
    <mergeCell ref="C36:G36"/>
    <mergeCell ref="C37:G37"/>
    <mergeCell ref="C38:G38"/>
    <mergeCell ref="C22:G22"/>
    <mergeCell ref="C29:G29"/>
    <mergeCell ref="C30:G30"/>
    <mergeCell ref="B31:D31"/>
    <mergeCell ref="B32:G32"/>
    <mergeCell ref="B33:D33"/>
    <mergeCell ref="C34:G34"/>
    <mergeCell ref="C23:G23"/>
    <mergeCell ref="B10:B13"/>
    <mergeCell ref="C14:G14"/>
    <mergeCell ref="C15:G15"/>
    <mergeCell ref="B3:G3"/>
    <mergeCell ref="B4:G4"/>
    <mergeCell ref="B5:D5"/>
    <mergeCell ref="B6:G6"/>
    <mergeCell ref="B7:D7"/>
    <mergeCell ref="C16:G16"/>
    <mergeCell ref="C17:G17"/>
    <mergeCell ref="C18:G18"/>
    <mergeCell ref="C8:G8"/>
    <mergeCell ref="C9:G9"/>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2.6.1.b.1'!A1" display="Regresar"/>
  </hyperlinks>
  <printOptions horizontalCentered="1" verticalCentered="1"/>
  <pageMargins left="0.70866141732283472" right="0.70866141732283472" top="0.74803149606299213" bottom="0.74803149606299213" header="0.31496062992125984" footer="0.31496062992125984"/>
  <pageSetup scale="33"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4"/>
  <dimension ref="A1:O221"/>
  <sheetViews>
    <sheetView showGridLines="0" zoomScale="90" zoomScaleNormal="90" workbookViewId="0"/>
  </sheetViews>
  <sheetFormatPr baseColWidth="10" defaultColWidth="11.453125" defaultRowHeight="14.5" x14ac:dyDescent="0.35"/>
  <cols>
    <col min="1" max="9" width="11.453125" style="17"/>
    <col min="10" max="10" width="15.81640625" style="17" customWidth="1"/>
    <col min="11" max="11" width="11.453125" style="17"/>
    <col min="12" max="12" width="6.1796875" style="17" customWidth="1"/>
    <col min="13" max="13" width="28.453125" style="17" customWidth="1"/>
    <col min="14" max="14" width="17.81640625" style="17" customWidth="1"/>
    <col min="15" max="16384" width="11.453125" style="17"/>
  </cols>
  <sheetData>
    <row r="1" spans="1:15" ht="15.5" x14ac:dyDescent="0.35">
      <c r="A1" s="23" t="s">
        <v>32</v>
      </c>
      <c r="J1" s="23" t="s">
        <v>34</v>
      </c>
      <c r="K1" s="310"/>
    </row>
    <row r="2" spans="1:15" ht="15.5" x14ac:dyDescent="0.35">
      <c r="A2" s="88"/>
      <c r="B2" s="85" t="s">
        <v>5115</v>
      </c>
      <c r="C2" s="88"/>
    </row>
    <row r="3" spans="1:15" x14ac:dyDescent="0.35">
      <c r="A3" s="88"/>
      <c r="B3" s="17" t="s">
        <v>269</v>
      </c>
      <c r="C3" s="89"/>
    </row>
    <row r="4" spans="1:15" x14ac:dyDescent="0.35">
      <c r="A4" s="88"/>
      <c r="B4" s="17" t="s">
        <v>48</v>
      </c>
      <c r="C4" s="89"/>
      <c r="K4" s="71"/>
      <c r="L4" s="86"/>
      <c r="M4" s="86"/>
      <c r="N4" s="86"/>
    </row>
    <row r="5" spans="1:15" x14ac:dyDescent="0.35">
      <c r="B5" s="17" t="s">
        <v>63</v>
      </c>
      <c r="J5" s="10"/>
    </row>
    <row r="6" spans="1:15" x14ac:dyDescent="0.35">
      <c r="B6" s="90" t="s">
        <v>1549</v>
      </c>
      <c r="J6" s="10"/>
    </row>
    <row r="7" spans="1:15" x14ac:dyDescent="0.35">
      <c r="B7" s="90" t="s">
        <v>1712</v>
      </c>
      <c r="I7" s="86"/>
      <c r="J7" s="86"/>
      <c r="K7" s="86"/>
      <c r="L7" s="86"/>
      <c r="M7" s="86"/>
      <c r="N7" s="86"/>
      <c r="O7" s="86"/>
    </row>
    <row r="9" spans="1:15" x14ac:dyDescent="0.35">
      <c r="B9" s="10" t="s">
        <v>1716</v>
      </c>
      <c r="G9" s="18"/>
    </row>
    <row r="11" spans="1:15" x14ac:dyDescent="0.35">
      <c r="B11" s="1660" t="s">
        <v>1713</v>
      </c>
      <c r="C11" s="1660"/>
      <c r="D11" s="1660"/>
      <c r="E11" s="1660"/>
      <c r="F11" s="1660"/>
      <c r="G11" s="1660"/>
      <c r="H11" s="1660"/>
      <c r="I11" s="1660"/>
      <c r="J11" s="1660"/>
      <c r="M11" s="166"/>
      <c r="N11" s="166"/>
    </row>
    <row r="12" spans="1:15" s="107" customFormat="1" x14ac:dyDescent="0.35">
      <c r="B12" s="201" t="s">
        <v>1586</v>
      </c>
      <c r="M12" s="201"/>
    </row>
    <row r="13" spans="1:15" s="107" customFormat="1" x14ac:dyDescent="0.35">
      <c r="B13" s="211" t="s">
        <v>1552</v>
      </c>
      <c r="C13" s="212" t="s">
        <v>1717</v>
      </c>
      <c r="D13" s="202"/>
      <c r="E13" s="202"/>
      <c r="F13" s="202"/>
      <c r="G13" s="202"/>
      <c r="H13" s="202"/>
      <c r="I13" s="202"/>
      <c r="J13" s="133"/>
      <c r="K13" s="15"/>
      <c r="M13" s="171"/>
      <c r="N13" s="105"/>
    </row>
    <row r="14" spans="1:15" s="107" customFormat="1" x14ac:dyDescent="0.35">
      <c r="B14" s="210">
        <v>2012</v>
      </c>
      <c r="C14" s="215">
        <v>39500</v>
      </c>
      <c r="D14" s="204"/>
      <c r="E14" s="204"/>
      <c r="F14" s="204"/>
      <c r="G14" s="204"/>
      <c r="H14" s="204"/>
      <c r="I14" s="204"/>
      <c r="J14" s="93"/>
      <c r="M14" s="199"/>
      <c r="N14" s="142"/>
    </row>
    <row r="15" spans="1:15" s="107" customFormat="1" x14ac:dyDescent="0.35">
      <c r="B15" s="203">
        <v>2013</v>
      </c>
      <c r="C15" s="215">
        <v>39500</v>
      </c>
      <c r="D15" s="204"/>
      <c r="E15" s="204"/>
      <c r="F15" s="204"/>
      <c r="G15" s="204"/>
      <c r="H15" s="204"/>
      <c r="I15" s="204"/>
      <c r="J15" s="93"/>
      <c r="M15" s="138"/>
      <c r="N15" s="143"/>
    </row>
    <row r="16" spans="1:15" s="107" customFormat="1" x14ac:dyDescent="0.35">
      <c r="B16" s="203">
        <v>2014</v>
      </c>
      <c r="C16" s="215">
        <v>39500</v>
      </c>
      <c r="D16" s="204"/>
      <c r="E16" s="204"/>
      <c r="F16" s="204"/>
      <c r="G16" s="204"/>
      <c r="H16" s="204"/>
      <c r="I16" s="204"/>
      <c r="J16" s="93"/>
      <c r="M16" s="138"/>
      <c r="N16" s="143"/>
    </row>
    <row r="17" spans="2:14" s="107" customFormat="1" x14ac:dyDescent="0.35">
      <c r="B17" s="203">
        <v>2015</v>
      </c>
      <c r="C17" s="215">
        <v>39500</v>
      </c>
      <c r="D17" s="204"/>
      <c r="E17" s="204"/>
      <c r="F17" s="204"/>
      <c r="G17" s="204"/>
      <c r="H17" s="204"/>
      <c r="I17" s="204"/>
      <c r="J17" s="93"/>
      <c r="M17" s="138"/>
      <c r="N17" s="143"/>
    </row>
    <row r="18" spans="2:14" s="107" customFormat="1" x14ac:dyDescent="0.35">
      <c r="B18" s="203">
        <v>2016</v>
      </c>
      <c r="C18" s="215">
        <v>39500</v>
      </c>
      <c r="D18" s="204"/>
      <c r="E18" s="204"/>
      <c r="F18" s="204"/>
      <c r="G18" s="204"/>
      <c r="H18" s="204"/>
      <c r="I18" s="204"/>
      <c r="J18" s="93"/>
      <c r="M18" s="138"/>
      <c r="N18" s="143"/>
    </row>
    <row r="19" spans="2:14" s="107" customFormat="1" x14ac:dyDescent="0.35">
      <c r="B19" s="203">
        <v>2017</v>
      </c>
      <c r="C19" s="215">
        <v>39500</v>
      </c>
      <c r="D19" s="204"/>
      <c r="E19" s="204"/>
      <c r="F19" s="204"/>
      <c r="G19" s="204"/>
      <c r="H19" s="204"/>
      <c r="I19" s="204"/>
      <c r="J19" s="93"/>
      <c r="M19" s="138"/>
      <c r="N19" s="143"/>
    </row>
    <row r="20" spans="2:14" s="107" customFormat="1" x14ac:dyDescent="0.35">
      <c r="B20" s="213">
        <v>2018</v>
      </c>
      <c r="C20" s="216">
        <v>39500</v>
      </c>
      <c r="D20" s="204"/>
      <c r="E20" s="204"/>
      <c r="F20" s="204"/>
      <c r="G20" s="204"/>
      <c r="H20" s="204"/>
      <c r="I20" s="204"/>
      <c r="J20" s="93"/>
      <c r="M20" s="138"/>
      <c r="N20" s="143"/>
    </row>
    <row r="21" spans="2:14" s="107" customFormat="1" x14ac:dyDescent="0.35">
      <c r="B21" s="217" t="s">
        <v>4442</v>
      </c>
      <c r="C21" s="204"/>
      <c r="D21" s="204"/>
      <c r="E21" s="204"/>
      <c r="F21" s="204"/>
      <c r="G21" s="204"/>
      <c r="H21" s="204"/>
      <c r="I21" s="204"/>
      <c r="J21" s="93"/>
      <c r="M21" s="138"/>
      <c r="N21" s="144"/>
    </row>
    <row r="22" spans="2:14" s="107" customFormat="1" x14ac:dyDescent="0.35">
      <c r="B22" s="203"/>
      <c r="C22" s="204"/>
      <c r="D22" s="204"/>
      <c r="E22" s="204"/>
      <c r="F22" s="204"/>
      <c r="G22" s="204"/>
      <c r="H22" s="204"/>
      <c r="I22" s="204"/>
      <c r="J22" s="93"/>
      <c r="M22" s="138"/>
      <c r="N22" s="144"/>
    </row>
    <row r="23" spans="2:14" s="107" customFormat="1" x14ac:dyDescent="0.35">
      <c r="B23" s="203"/>
      <c r="C23" s="204"/>
      <c r="D23" s="204"/>
      <c r="E23" s="204"/>
      <c r="F23" s="204"/>
      <c r="G23" s="204"/>
      <c r="H23" s="204"/>
      <c r="I23" s="204"/>
      <c r="J23" s="93"/>
      <c r="M23" s="138"/>
      <c r="N23" s="144"/>
    </row>
    <row r="24" spans="2:14" s="107" customFormat="1" x14ac:dyDescent="0.35">
      <c r="B24" s="203"/>
      <c r="C24" s="204"/>
      <c r="D24" s="204"/>
      <c r="E24" s="204"/>
      <c r="F24" s="204"/>
      <c r="G24" s="204"/>
      <c r="H24" s="204"/>
      <c r="I24" s="204"/>
      <c r="J24" s="93"/>
      <c r="M24" s="138"/>
      <c r="N24" s="144"/>
    </row>
    <row r="25" spans="2:14" s="107" customFormat="1" x14ac:dyDescent="0.35">
      <c r="B25" s="203"/>
      <c r="C25" s="204"/>
      <c r="D25" s="204"/>
      <c r="E25" s="204"/>
      <c r="F25" s="204"/>
      <c r="G25" s="204"/>
      <c r="H25" s="204"/>
      <c r="I25" s="204"/>
      <c r="J25" s="93"/>
      <c r="M25" s="138"/>
      <c r="N25" s="144"/>
    </row>
    <row r="26" spans="2:14" s="107" customFormat="1" x14ac:dyDescent="0.35">
      <c r="B26" s="203"/>
      <c r="C26" s="204"/>
      <c r="D26" s="204"/>
      <c r="E26" s="204"/>
      <c r="F26" s="204"/>
      <c r="G26" s="204"/>
      <c r="H26" s="204"/>
      <c r="I26" s="204"/>
      <c r="J26" s="93"/>
      <c r="K26" s="91"/>
      <c r="M26" s="138"/>
      <c r="N26" s="144"/>
    </row>
    <row r="27" spans="2:14" s="107" customFormat="1" x14ac:dyDescent="0.35">
      <c r="B27" s="203"/>
      <c r="C27" s="204"/>
      <c r="D27" s="204"/>
      <c r="E27" s="204"/>
      <c r="F27" s="204"/>
      <c r="G27" s="204"/>
      <c r="H27" s="204"/>
      <c r="I27" s="204"/>
      <c r="J27" s="93"/>
      <c r="K27" s="93"/>
      <c r="M27" s="138"/>
      <c r="N27" s="144"/>
    </row>
    <row r="28" spans="2:14" s="107" customFormat="1" x14ac:dyDescent="0.35">
      <c r="B28" s="203"/>
      <c r="C28" s="204"/>
      <c r="D28" s="204"/>
      <c r="E28" s="204"/>
      <c r="F28" s="204"/>
      <c r="G28" s="204"/>
      <c r="H28" s="204"/>
      <c r="I28" s="204"/>
      <c r="J28" s="93"/>
      <c r="K28" s="91"/>
      <c r="M28" s="138"/>
      <c r="N28" s="144"/>
    </row>
    <row r="29" spans="2:14" s="107" customFormat="1" x14ac:dyDescent="0.35">
      <c r="B29" s="16"/>
      <c r="C29" s="141"/>
      <c r="D29" s="141"/>
      <c r="E29" s="141"/>
      <c r="F29" s="141"/>
      <c r="G29" s="141"/>
      <c r="H29" s="141"/>
      <c r="I29" s="141"/>
      <c r="J29" s="93"/>
      <c r="K29" s="91"/>
      <c r="M29" s="138"/>
      <c r="N29" s="144"/>
    </row>
    <row r="30" spans="2:14" s="107" customFormat="1" x14ac:dyDescent="0.35">
      <c r="B30" s="16"/>
      <c r="C30" s="141"/>
      <c r="D30" s="141"/>
      <c r="E30" s="141"/>
      <c r="F30" s="141"/>
      <c r="G30" s="141"/>
      <c r="H30" s="141"/>
      <c r="I30" s="141"/>
      <c r="J30" s="93"/>
      <c r="K30" s="91"/>
      <c r="M30" s="138"/>
      <c r="N30" s="144"/>
    </row>
    <row r="31" spans="2:14" s="107" customFormat="1" x14ac:dyDescent="0.35">
      <c r="B31" s="16"/>
      <c r="C31" s="141"/>
      <c r="D31" s="141"/>
      <c r="E31" s="141"/>
      <c r="F31" s="141"/>
      <c r="G31" s="141"/>
      <c r="H31" s="141"/>
      <c r="I31" s="141"/>
      <c r="J31" s="93"/>
      <c r="K31" s="91"/>
      <c r="M31" s="138"/>
      <c r="N31" s="144"/>
    </row>
    <row r="32" spans="2:14" s="107" customFormat="1" x14ac:dyDescent="0.35">
      <c r="B32" s="16"/>
      <c r="C32" s="141"/>
      <c r="D32" s="141"/>
      <c r="E32" s="141"/>
      <c r="F32" s="141"/>
      <c r="G32" s="141"/>
      <c r="H32" s="141"/>
      <c r="I32" s="141"/>
      <c r="J32" s="93"/>
      <c r="K32" s="91"/>
      <c r="M32" s="138"/>
      <c r="N32" s="144"/>
    </row>
    <row r="33" spans="2:14" s="107" customFormat="1" x14ac:dyDescent="0.35">
      <c r="B33" s="16"/>
      <c r="C33" s="141"/>
      <c r="D33" s="141"/>
      <c r="E33" s="141"/>
      <c r="F33" s="141"/>
      <c r="G33" s="141"/>
      <c r="H33" s="141"/>
      <c r="I33" s="141"/>
      <c r="J33" s="93"/>
      <c r="K33" s="91"/>
      <c r="M33" s="138"/>
      <c r="N33" s="144"/>
    </row>
    <row r="34" spans="2:14" s="107" customFormat="1" x14ac:dyDescent="0.35">
      <c r="B34" s="16"/>
      <c r="C34" s="141"/>
      <c r="D34" s="141"/>
      <c r="E34" s="141"/>
      <c r="F34" s="141"/>
      <c r="G34" s="141"/>
      <c r="H34" s="141"/>
      <c r="I34" s="141"/>
      <c r="J34" s="93"/>
      <c r="K34" s="91"/>
      <c r="M34" s="1665"/>
      <c r="N34" s="1665"/>
    </row>
    <row r="35" spans="2:14" s="107" customFormat="1" x14ac:dyDescent="0.35">
      <c r="B35" s="16"/>
      <c r="C35" s="141"/>
      <c r="D35" s="141"/>
      <c r="E35" s="141"/>
      <c r="F35" s="141"/>
      <c r="G35" s="141"/>
      <c r="H35" s="141"/>
      <c r="I35" s="141"/>
      <c r="J35" s="93"/>
      <c r="K35" s="91"/>
    </row>
    <row r="36" spans="2:14" s="107" customFormat="1" x14ac:dyDescent="0.35">
      <c r="B36" s="16"/>
      <c r="C36" s="141"/>
      <c r="D36" s="141"/>
      <c r="E36" s="141"/>
      <c r="F36" s="141"/>
      <c r="G36" s="141"/>
      <c r="H36" s="141"/>
      <c r="I36" s="141"/>
      <c r="J36" s="93"/>
      <c r="K36" s="91"/>
    </row>
    <row r="37" spans="2:14" s="107" customFormat="1" x14ac:dyDescent="0.35">
      <c r="B37" s="16"/>
      <c r="C37" s="141"/>
      <c r="D37" s="141"/>
      <c r="E37" s="141"/>
      <c r="F37" s="141"/>
      <c r="G37" s="141"/>
      <c r="H37" s="141"/>
      <c r="I37" s="141"/>
      <c r="J37" s="93"/>
      <c r="K37" s="91"/>
    </row>
    <row r="38" spans="2:14" s="107" customFormat="1" x14ac:dyDescent="0.35">
      <c r="B38" s="16"/>
      <c r="C38" s="141"/>
      <c r="D38" s="141"/>
      <c r="E38" s="141"/>
      <c r="F38" s="141"/>
      <c r="G38" s="141"/>
      <c r="H38" s="141"/>
      <c r="I38" s="141"/>
      <c r="J38" s="93"/>
      <c r="K38" s="91"/>
    </row>
    <row r="39" spans="2:14" s="107" customFormat="1" x14ac:dyDescent="0.35">
      <c r="B39" s="16"/>
      <c r="C39" s="141"/>
      <c r="D39" s="141"/>
      <c r="E39" s="141"/>
      <c r="F39" s="141"/>
      <c r="G39" s="141"/>
      <c r="H39" s="141"/>
      <c r="I39" s="141"/>
      <c r="J39" s="93"/>
      <c r="K39" s="93"/>
    </row>
    <row r="40" spans="2:14" s="107" customFormat="1" x14ac:dyDescent="0.35">
      <c r="B40" s="16"/>
      <c r="C40" s="141"/>
      <c r="D40" s="141"/>
      <c r="E40" s="141"/>
      <c r="F40" s="141"/>
      <c r="G40" s="141"/>
      <c r="H40" s="141"/>
      <c r="I40" s="141"/>
      <c r="J40" s="93"/>
      <c r="K40" s="91"/>
    </row>
    <row r="41" spans="2:14" s="107" customFormat="1" x14ac:dyDescent="0.35">
      <c r="B41" s="16"/>
      <c r="C41" s="141"/>
      <c r="D41" s="141"/>
      <c r="E41" s="141"/>
      <c r="F41" s="141"/>
      <c r="G41" s="141"/>
      <c r="H41" s="141"/>
      <c r="I41" s="141"/>
      <c r="J41" s="93"/>
      <c r="K41" s="91"/>
    </row>
    <row r="42" spans="2:14" s="107" customFormat="1" x14ac:dyDescent="0.35">
      <c r="B42" s="16"/>
      <c r="C42" s="141"/>
      <c r="D42" s="141"/>
      <c r="E42" s="141"/>
      <c r="F42" s="141"/>
      <c r="G42" s="141"/>
      <c r="H42" s="141"/>
      <c r="I42" s="141"/>
      <c r="J42" s="93"/>
      <c r="K42" s="91"/>
    </row>
    <row r="43" spans="2:14" s="107" customFormat="1" x14ac:dyDescent="0.35">
      <c r="B43" s="16"/>
      <c r="C43" s="141"/>
      <c r="D43" s="141"/>
      <c r="E43" s="141"/>
      <c r="F43" s="141"/>
      <c r="G43" s="141"/>
      <c r="H43" s="141"/>
      <c r="I43" s="141"/>
      <c r="J43" s="93"/>
      <c r="K43" s="91"/>
    </row>
    <row r="44" spans="2:14" s="107" customFormat="1" x14ac:dyDescent="0.35">
      <c r="B44" s="16"/>
      <c r="C44" s="141"/>
      <c r="D44" s="141"/>
      <c r="E44" s="141"/>
      <c r="F44" s="141"/>
      <c r="G44" s="141"/>
      <c r="H44" s="141"/>
      <c r="I44" s="141"/>
      <c r="J44" s="93"/>
      <c r="K44" s="91"/>
    </row>
    <row r="45" spans="2:14" s="107" customFormat="1" x14ac:dyDescent="0.35">
      <c r="B45" s="16"/>
      <c r="C45" s="141"/>
      <c r="D45" s="141"/>
      <c r="E45" s="141"/>
      <c r="F45" s="141"/>
      <c r="G45" s="141"/>
      <c r="H45" s="141"/>
      <c r="I45" s="141"/>
      <c r="J45" s="93"/>
      <c r="K45" s="91"/>
    </row>
    <row r="46" spans="2:14" s="107" customFormat="1" x14ac:dyDescent="0.35">
      <c r="B46" s="16"/>
      <c r="C46" s="141"/>
      <c r="D46" s="141"/>
      <c r="E46" s="141"/>
      <c r="F46" s="141"/>
      <c r="G46" s="141"/>
      <c r="H46" s="141"/>
      <c r="I46" s="141"/>
      <c r="J46" s="93"/>
      <c r="K46" s="91"/>
    </row>
    <row r="47" spans="2:14" s="107" customFormat="1" x14ac:dyDescent="0.35">
      <c r="B47" s="16"/>
      <c r="C47" s="141"/>
      <c r="D47" s="141"/>
      <c r="E47" s="141"/>
      <c r="F47" s="141"/>
      <c r="G47" s="141"/>
      <c r="H47" s="141"/>
      <c r="I47" s="141"/>
      <c r="J47" s="93"/>
      <c r="K47" s="91"/>
    </row>
    <row r="48" spans="2:14" s="107" customFormat="1" x14ac:dyDescent="0.35">
      <c r="B48" s="16"/>
      <c r="C48" s="141"/>
      <c r="D48" s="141"/>
      <c r="E48" s="141"/>
      <c r="F48" s="141"/>
      <c r="G48" s="141"/>
      <c r="H48" s="141"/>
      <c r="I48" s="141"/>
      <c r="J48" s="93"/>
      <c r="K48" s="91"/>
    </row>
    <row r="49" spans="2:11" s="107" customFormat="1" x14ac:dyDescent="0.35">
      <c r="B49" s="16"/>
      <c r="C49" s="141"/>
      <c r="D49" s="141"/>
      <c r="E49" s="141"/>
      <c r="F49" s="141"/>
      <c r="G49" s="141"/>
      <c r="H49" s="141"/>
      <c r="I49" s="141"/>
      <c r="J49" s="93"/>
      <c r="K49" s="91"/>
    </row>
    <row r="50" spans="2:11" s="107" customFormat="1" x14ac:dyDescent="0.35">
      <c r="B50" s="16"/>
      <c r="C50" s="141"/>
      <c r="D50" s="141"/>
      <c r="E50" s="141"/>
      <c r="F50" s="141"/>
      <c r="G50" s="141"/>
      <c r="H50" s="141"/>
      <c r="I50" s="141"/>
      <c r="J50" s="93"/>
      <c r="K50" s="91"/>
    </row>
    <row r="51" spans="2:11" s="107" customFormat="1" x14ac:dyDescent="0.35">
      <c r="B51" s="16"/>
      <c r="C51" s="141"/>
      <c r="D51" s="141"/>
      <c r="E51" s="141"/>
      <c r="F51" s="141"/>
      <c r="G51" s="141"/>
      <c r="H51" s="141"/>
      <c r="I51" s="141"/>
      <c r="J51" s="93"/>
      <c r="K51" s="93"/>
    </row>
    <row r="52" spans="2:11" s="107" customFormat="1" x14ac:dyDescent="0.35">
      <c r="B52" s="16"/>
      <c r="C52" s="141"/>
      <c r="D52" s="141"/>
      <c r="E52" s="141"/>
      <c r="F52" s="141"/>
      <c r="G52" s="141"/>
      <c r="H52" s="141"/>
      <c r="I52" s="141"/>
      <c r="J52" s="93"/>
      <c r="K52" s="91"/>
    </row>
    <row r="53" spans="2:11" s="107" customFormat="1" x14ac:dyDescent="0.35">
      <c r="B53" s="16"/>
      <c r="C53" s="141"/>
      <c r="D53" s="141"/>
      <c r="E53" s="141"/>
      <c r="F53" s="141"/>
      <c r="G53" s="141"/>
      <c r="H53" s="141"/>
      <c r="I53" s="141"/>
      <c r="J53" s="93"/>
      <c r="K53" s="91"/>
    </row>
    <row r="54" spans="2:11" s="107" customFormat="1" x14ac:dyDescent="0.35">
      <c r="B54" s="16"/>
      <c r="C54" s="141"/>
      <c r="D54" s="141"/>
      <c r="E54" s="141"/>
      <c r="F54" s="141"/>
      <c r="G54" s="141"/>
      <c r="H54" s="141"/>
      <c r="I54" s="141"/>
      <c r="J54" s="93"/>
      <c r="K54" s="91"/>
    </row>
    <row r="55" spans="2:11" s="107" customFormat="1" x14ac:dyDescent="0.35">
      <c r="B55" s="16"/>
      <c r="C55" s="141"/>
      <c r="D55" s="141"/>
      <c r="E55" s="141"/>
      <c r="F55" s="141"/>
      <c r="G55" s="141"/>
      <c r="H55" s="141"/>
      <c r="I55" s="141"/>
      <c r="J55" s="93"/>
      <c r="K55" s="91"/>
    </row>
    <row r="56" spans="2:11" s="107" customFormat="1" x14ac:dyDescent="0.35">
      <c r="B56" s="16"/>
      <c r="C56" s="141"/>
      <c r="D56" s="141"/>
      <c r="E56" s="141"/>
      <c r="F56" s="141"/>
      <c r="G56" s="141"/>
      <c r="H56" s="141"/>
      <c r="I56" s="141"/>
      <c r="J56" s="93"/>
      <c r="K56" s="91"/>
    </row>
    <row r="57" spans="2:11" s="107" customFormat="1" x14ac:dyDescent="0.35">
      <c r="B57" s="16"/>
      <c r="C57" s="141"/>
      <c r="D57" s="141"/>
      <c r="E57" s="141"/>
      <c r="F57" s="141"/>
      <c r="G57" s="141"/>
      <c r="H57" s="141"/>
      <c r="I57" s="141"/>
      <c r="J57" s="93"/>
      <c r="K57" s="91"/>
    </row>
    <row r="58" spans="2:11" s="107" customFormat="1" x14ac:dyDescent="0.35">
      <c r="B58" s="16"/>
      <c r="C58" s="141"/>
      <c r="D58" s="141"/>
      <c r="E58" s="141"/>
      <c r="F58" s="141"/>
      <c r="G58" s="141"/>
      <c r="H58" s="141"/>
      <c r="I58" s="141"/>
      <c r="J58" s="93"/>
      <c r="K58" s="91"/>
    </row>
    <row r="59" spans="2:11" s="107" customFormat="1" x14ac:dyDescent="0.35">
      <c r="B59" s="16"/>
      <c r="C59" s="141"/>
      <c r="D59" s="141"/>
      <c r="E59" s="141"/>
      <c r="F59" s="141"/>
      <c r="G59" s="141"/>
      <c r="H59" s="141"/>
      <c r="I59" s="141"/>
      <c r="J59" s="93"/>
      <c r="K59" s="91"/>
    </row>
    <row r="60" spans="2:11" s="107" customFormat="1" x14ac:dyDescent="0.35">
      <c r="B60" s="16"/>
      <c r="C60" s="141"/>
      <c r="D60" s="141"/>
      <c r="E60" s="141"/>
      <c r="F60" s="141"/>
      <c r="G60" s="141"/>
      <c r="H60" s="141"/>
      <c r="I60" s="141"/>
      <c r="J60" s="93"/>
      <c r="K60" s="91"/>
    </row>
    <row r="61" spans="2:11" s="107" customFormat="1" x14ac:dyDescent="0.35">
      <c r="B61" s="16"/>
      <c r="C61" s="141"/>
      <c r="D61" s="141"/>
      <c r="E61" s="141"/>
      <c r="F61" s="141"/>
      <c r="G61" s="141"/>
      <c r="H61" s="141"/>
      <c r="I61" s="141"/>
      <c r="J61" s="93"/>
      <c r="K61" s="91"/>
    </row>
    <row r="62" spans="2:11" s="107" customFormat="1" x14ac:dyDescent="0.35">
      <c r="B62" s="16"/>
      <c r="C62" s="141"/>
      <c r="D62" s="141"/>
      <c r="E62" s="141"/>
      <c r="F62" s="141"/>
      <c r="G62" s="141"/>
      <c r="H62" s="141"/>
      <c r="I62" s="141"/>
      <c r="J62" s="93"/>
      <c r="K62" s="91"/>
    </row>
    <row r="63" spans="2:11" s="107" customFormat="1" x14ac:dyDescent="0.35">
      <c r="B63" s="16"/>
      <c r="C63" s="141"/>
      <c r="D63" s="141"/>
      <c r="E63" s="141"/>
      <c r="F63" s="141"/>
      <c r="G63" s="141"/>
      <c r="H63" s="141"/>
      <c r="I63" s="141"/>
      <c r="J63" s="93"/>
      <c r="K63" s="93"/>
    </row>
    <row r="64" spans="2:11" s="107" customFormat="1" x14ac:dyDescent="0.35">
      <c r="B64" s="16"/>
      <c r="C64" s="141"/>
      <c r="D64" s="141"/>
      <c r="E64" s="141"/>
      <c r="F64" s="141"/>
      <c r="G64" s="141"/>
      <c r="H64" s="141"/>
      <c r="I64" s="141"/>
      <c r="J64" s="93"/>
      <c r="K64" s="91"/>
    </row>
    <row r="65" spans="2:11" s="107" customFormat="1" x14ac:dyDescent="0.35">
      <c r="B65" s="16"/>
      <c r="C65" s="141"/>
      <c r="D65" s="141"/>
      <c r="E65" s="141"/>
      <c r="F65" s="141"/>
      <c r="G65" s="141"/>
      <c r="H65" s="141"/>
      <c r="I65" s="141"/>
      <c r="J65" s="93"/>
      <c r="K65" s="91"/>
    </row>
    <row r="66" spans="2:11" s="107" customFormat="1" x14ac:dyDescent="0.35">
      <c r="B66" s="16"/>
      <c r="C66" s="141"/>
      <c r="D66" s="141"/>
      <c r="E66" s="141"/>
      <c r="F66" s="141"/>
      <c r="G66" s="141"/>
      <c r="H66" s="141"/>
      <c r="I66" s="141"/>
      <c r="J66" s="93"/>
      <c r="K66" s="91"/>
    </row>
    <row r="67" spans="2:11" s="107" customFormat="1" x14ac:dyDescent="0.35">
      <c r="B67" s="16"/>
      <c r="C67" s="141"/>
      <c r="D67" s="141"/>
      <c r="E67" s="141"/>
      <c r="F67" s="141"/>
      <c r="G67" s="141"/>
      <c r="H67" s="141"/>
      <c r="I67" s="141"/>
      <c r="J67" s="93"/>
      <c r="K67" s="91"/>
    </row>
    <row r="68" spans="2:11" s="107" customFormat="1" x14ac:dyDescent="0.35">
      <c r="B68" s="16"/>
      <c r="C68" s="141"/>
      <c r="D68" s="141"/>
      <c r="E68" s="141"/>
      <c r="F68" s="141"/>
      <c r="G68" s="141"/>
      <c r="H68" s="141"/>
      <c r="I68" s="141"/>
      <c r="J68" s="93"/>
      <c r="K68" s="91"/>
    </row>
    <row r="69" spans="2:11" s="107" customFormat="1" x14ac:dyDescent="0.35">
      <c r="B69" s="16"/>
      <c r="C69" s="141"/>
      <c r="D69" s="141"/>
      <c r="E69" s="141"/>
      <c r="F69" s="141"/>
      <c r="G69" s="141"/>
      <c r="H69" s="141"/>
      <c r="I69" s="141"/>
      <c r="J69" s="93"/>
      <c r="K69" s="91"/>
    </row>
    <row r="70" spans="2:11" s="107" customFormat="1" x14ac:dyDescent="0.35">
      <c r="B70" s="16"/>
      <c r="C70" s="141"/>
      <c r="D70" s="141"/>
      <c r="E70" s="141"/>
      <c r="F70" s="141"/>
      <c r="G70" s="141"/>
      <c r="H70" s="141"/>
      <c r="I70" s="141"/>
      <c r="J70" s="93"/>
      <c r="K70" s="91"/>
    </row>
    <row r="71" spans="2:11" s="107" customFormat="1" x14ac:dyDescent="0.35">
      <c r="B71" s="16"/>
      <c r="C71" s="141"/>
      <c r="D71" s="141"/>
      <c r="E71" s="141"/>
      <c r="F71" s="141"/>
      <c r="G71" s="141"/>
      <c r="H71" s="141"/>
      <c r="I71" s="141"/>
      <c r="J71" s="93"/>
      <c r="K71" s="91"/>
    </row>
    <row r="72" spans="2:11" s="107" customFormat="1" x14ac:dyDescent="0.35">
      <c r="B72" s="16"/>
      <c r="C72" s="141"/>
      <c r="D72" s="141"/>
      <c r="E72" s="141"/>
      <c r="F72" s="141"/>
      <c r="G72" s="141"/>
      <c r="H72" s="141"/>
      <c r="I72" s="141"/>
      <c r="J72" s="93"/>
      <c r="K72" s="91"/>
    </row>
    <row r="73" spans="2:11" s="107" customFormat="1" x14ac:dyDescent="0.35">
      <c r="B73" s="16"/>
      <c r="C73" s="141"/>
      <c r="D73" s="141"/>
      <c r="E73" s="141"/>
      <c r="F73" s="141"/>
      <c r="G73" s="141"/>
      <c r="H73" s="141"/>
      <c r="I73" s="141"/>
      <c r="J73" s="93"/>
      <c r="K73" s="91"/>
    </row>
    <row r="74" spans="2:11" s="107" customFormat="1" x14ac:dyDescent="0.35">
      <c r="B74" s="16"/>
      <c r="C74" s="141"/>
      <c r="D74" s="141"/>
      <c r="E74" s="141"/>
      <c r="F74" s="141"/>
      <c r="G74" s="141"/>
      <c r="H74" s="141"/>
      <c r="I74" s="141"/>
      <c r="J74" s="93"/>
      <c r="K74" s="91"/>
    </row>
    <row r="75" spans="2:11" s="107" customFormat="1" x14ac:dyDescent="0.35">
      <c r="B75" s="16"/>
      <c r="C75" s="141"/>
      <c r="D75" s="141"/>
      <c r="E75" s="141"/>
      <c r="F75" s="141"/>
      <c r="G75" s="141"/>
      <c r="H75" s="141"/>
      <c r="I75" s="141"/>
      <c r="J75" s="93"/>
      <c r="K75" s="93"/>
    </row>
    <row r="76" spans="2:11" s="107" customFormat="1" x14ac:dyDescent="0.35">
      <c r="B76" s="16"/>
      <c r="C76" s="141"/>
      <c r="D76" s="141"/>
      <c r="E76" s="141"/>
      <c r="F76" s="141"/>
      <c r="G76" s="141"/>
      <c r="H76" s="141"/>
      <c r="I76" s="141"/>
      <c r="J76" s="93"/>
      <c r="K76" s="91"/>
    </row>
    <row r="77" spans="2:11" s="107" customFormat="1" x14ac:dyDescent="0.35">
      <c r="B77" s="16"/>
      <c r="C77" s="141"/>
      <c r="D77" s="141"/>
      <c r="E77" s="141"/>
      <c r="F77" s="141"/>
      <c r="G77" s="141"/>
      <c r="H77" s="141"/>
      <c r="I77" s="141"/>
      <c r="J77" s="93"/>
      <c r="K77" s="91"/>
    </row>
    <row r="78" spans="2:11" s="107" customFormat="1" x14ac:dyDescent="0.35">
      <c r="B78" s="16"/>
      <c r="C78" s="141"/>
      <c r="D78" s="141"/>
      <c r="E78" s="141"/>
      <c r="F78" s="141"/>
      <c r="G78" s="141"/>
      <c r="H78" s="141"/>
      <c r="I78" s="141"/>
      <c r="J78" s="93"/>
      <c r="K78" s="91"/>
    </row>
    <row r="79" spans="2:11" s="107" customFormat="1" x14ac:dyDescent="0.35">
      <c r="B79" s="16"/>
      <c r="C79" s="141"/>
      <c r="D79" s="141"/>
      <c r="E79" s="141"/>
      <c r="F79" s="141"/>
      <c r="G79" s="141"/>
      <c r="H79" s="141"/>
      <c r="I79" s="141"/>
      <c r="J79" s="93"/>
      <c r="K79" s="91"/>
    </row>
    <row r="80" spans="2:11" s="107" customFormat="1" x14ac:dyDescent="0.35">
      <c r="B80" s="16"/>
      <c r="C80" s="141"/>
      <c r="D80" s="141"/>
      <c r="E80" s="141"/>
      <c r="F80" s="141"/>
      <c r="G80" s="141"/>
      <c r="H80" s="141"/>
      <c r="I80" s="141"/>
      <c r="J80" s="93"/>
      <c r="K80" s="91"/>
    </row>
    <row r="81" spans="2:11" s="107" customFormat="1" x14ac:dyDescent="0.35">
      <c r="B81" s="16"/>
      <c r="C81" s="141"/>
      <c r="D81" s="141"/>
      <c r="E81" s="141"/>
      <c r="F81" s="141"/>
      <c r="G81" s="141"/>
      <c r="H81" s="141"/>
      <c r="I81" s="141"/>
      <c r="J81" s="93"/>
      <c r="K81" s="91"/>
    </row>
    <row r="82" spans="2:11" s="107" customFormat="1" x14ac:dyDescent="0.35">
      <c r="B82" s="16"/>
      <c r="C82" s="141"/>
      <c r="D82" s="141"/>
      <c r="E82" s="141"/>
      <c r="F82" s="141"/>
      <c r="G82" s="141"/>
      <c r="H82" s="141"/>
      <c r="I82" s="141"/>
      <c r="J82" s="93"/>
      <c r="K82" s="91"/>
    </row>
    <row r="83" spans="2:11" s="107" customFormat="1" x14ac:dyDescent="0.35">
      <c r="B83" s="16"/>
      <c r="C83" s="141"/>
      <c r="D83" s="141"/>
      <c r="E83" s="141"/>
      <c r="F83" s="141"/>
      <c r="G83" s="141"/>
      <c r="H83" s="141"/>
      <c r="I83" s="141"/>
      <c r="J83" s="93"/>
      <c r="K83" s="91"/>
    </row>
    <row r="84" spans="2:11" s="107" customFormat="1" x14ac:dyDescent="0.35">
      <c r="B84" s="16"/>
      <c r="C84" s="141"/>
      <c r="D84" s="141"/>
      <c r="E84" s="141"/>
      <c r="F84" s="141"/>
      <c r="G84" s="141"/>
      <c r="H84" s="141"/>
      <c r="I84" s="141"/>
      <c r="J84" s="93"/>
      <c r="K84" s="91"/>
    </row>
    <row r="85" spans="2:11" s="107" customFormat="1" x14ac:dyDescent="0.35">
      <c r="B85" s="16"/>
      <c r="C85" s="141"/>
      <c r="D85" s="141"/>
      <c r="E85" s="141"/>
      <c r="F85" s="141"/>
      <c r="G85" s="141"/>
      <c r="H85" s="141"/>
      <c r="I85" s="141"/>
      <c r="J85" s="93"/>
      <c r="K85" s="91"/>
    </row>
    <row r="86" spans="2:11" s="107" customFormat="1" x14ac:dyDescent="0.35">
      <c r="B86" s="16"/>
      <c r="C86" s="141"/>
      <c r="D86" s="141"/>
      <c r="E86" s="141"/>
      <c r="F86" s="141"/>
      <c r="G86" s="141"/>
      <c r="H86" s="141"/>
      <c r="I86" s="141"/>
      <c r="J86" s="93"/>
      <c r="K86" s="91"/>
    </row>
    <row r="87" spans="2:11" s="107" customFormat="1" x14ac:dyDescent="0.35">
      <c r="B87" s="16"/>
      <c r="C87" s="141"/>
      <c r="D87" s="141"/>
      <c r="E87" s="141"/>
      <c r="F87" s="141"/>
      <c r="G87" s="141"/>
      <c r="H87" s="141"/>
      <c r="I87" s="141"/>
      <c r="J87" s="93"/>
      <c r="K87" s="93"/>
    </row>
    <row r="88" spans="2:11" s="107" customFormat="1" x14ac:dyDescent="0.35">
      <c r="B88" s="16"/>
      <c r="C88" s="141"/>
      <c r="D88" s="141"/>
      <c r="E88" s="141"/>
      <c r="F88" s="141"/>
      <c r="G88" s="141"/>
      <c r="H88" s="141"/>
      <c r="I88" s="141"/>
      <c r="J88" s="93"/>
      <c r="K88" s="91"/>
    </row>
    <row r="89" spans="2:11" s="107" customFormat="1" x14ac:dyDescent="0.35">
      <c r="B89" s="16"/>
      <c r="C89" s="141"/>
      <c r="D89" s="141"/>
      <c r="E89" s="141"/>
      <c r="F89" s="141"/>
      <c r="G89" s="141"/>
      <c r="H89" s="141"/>
      <c r="I89" s="141"/>
      <c r="J89" s="93"/>
      <c r="K89" s="91"/>
    </row>
    <row r="90" spans="2:11" s="107" customFormat="1" x14ac:dyDescent="0.35">
      <c r="B90" s="16"/>
      <c r="C90" s="141"/>
      <c r="D90" s="141"/>
      <c r="E90" s="141"/>
      <c r="F90" s="141"/>
      <c r="G90" s="141"/>
      <c r="H90" s="141"/>
      <c r="I90" s="141"/>
      <c r="J90" s="93"/>
      <c r="K90" s="91"/>
    </row>
    <row r="91" spans="2:11" s="107" customFormat="1" x14ac:dyDescent="0.35">
      <c r="B91" s="16"/>
      <c r="C91" s="141"/>
      <c r="D91" s="141"/>
      <c r="E91" s="141"/>
      <c r="F91" s="141"/>
      <c r="G91" s="141"/>
      <c r="H91" s="141"/>
      <c r="I91" s="141"/>
      <c r="J91" s="93"/>
      <c r="K91" s="91"/>
    </row>
    <row r="92" spans="2:11" s="107" customFormat="1" x14ac:dyDescent="0.35">
      <c r="B92" s="16"/>
      <c r="C92" s="141"/>
      <c r="D92" s="141"/>
      <c r="E92" s="141"/>
      <c r="F92" s="141"/>
      <c r="G92" s="141"/>
      <c r="H92" s="141"/>
      <c r="I92" s="141"/>
      <c r="J92" s="93"/>
      <c r="K92" s="91"/>
    </row>
    <row r="93" spans="2:11" s="107" customFormat="1" x14ac:dyDescent="0.35">
      <c r="B93" s="16"/>
      <c r="C93" s="141"/>
      <c r="D93" s="141"/>
      <c r="E93" s="141"/>
      <c r="F93" s="141"/>
      <c r="G93" s="141"/>
      <c r="H93" s="141"/>
      <c r="I93" s="141"/>
      <c r="J93" s="93"/>
      <c r="K93" s="91"/>
    </row>
    <row r="94" spans="2:11" s="107" customFormat="1" x14ac:dyDescent="0.35">
      <c r="B94" s="16"/>
      <c r="C94" s="141"/>
      <c r="D94" s="141"/>
      <c r="E94" s="141"/>
      <c r="F94" s="141"/>
      <c r="G94" s="141"/>
      <c r="H94" s="141"/>
      <c r="I94" s="141"/>
      <c r="J94" s="93"/>
      <c r="K94" s="91"/>
    </row>
    <row r="95" spans="2:11" s="107" customFormat="1" x14ac:dyDescent="0.35">
      <c r="B95" s="16"/>
      <c r="C95" s="141"/>
      <c r="D95" s="141"/>
      <c r="E95" s="141"/>
      <c r="F95" s="141"/>
      <c r="G95" s="141"/>
      <c r="H95" s="141"/>
      <c r="I95" s="141"/>
      <c r="J95" s="93"/>
      <c r="K95" s="91"/>
    </row>
    <row r="96" spans="2:11" s="107" customFormat="1" x14ac:dyDescent="0.35">
      <c r="B96" s="16"/>
      <c r="C96" s="141"/>
      <c r="D96" s="141"/>
      <c r="E96" s="141"/>
      <c r="F96" s="141"/>
      <c r="G96" s="141"/>
      <c r="H96" s="141"/>
      <c r="I96" s="141"/>
      <c r="J96" s="93"/>
      <c r="K96" s="91"/>
    </row>
    <row r="97" spans="2:11" s="107" customFormat="1" x14ac:dyDescent="0.35">
      <c r="B97" s="16"/>
      <c r="C97" s="141"/>
      <c r="D97" s="141"/>
      <c r="E97" s="141"/>
      <c r="F97" s="141"/>
      <c r="G97" s="141"/>
      <c r="H97" s="141"/>
      <c r="I97" s="141"/>
      <c r="J97" s="93"/>
      <c r="K97" s="91"/>
    </row>
    <row r="98" spans="2:11" s="107" customFormat="1" x14ac:dyDescent="0.35">
      <c r="B98" s="16"/>
      <c r="C98" s="141"/>
      <c r="D98" s="141"/>
      <c r="E98" s="141"/>
      <c r="F98" s="141"/>
      <c r="G98" s="141"/>
      <c r="H98" s="141"/>
      <c r="I98" s="141"/>
      <c r="J98" s="93"/>
      <c r="K98" s="91"/>
    </row>
    <row r="99" spans="2:11" s="107" customFormat="1" x14ac:dyDescent="0.35">
      <c r="B99" s="16"/>
      <c r="C99" s="141"/>
      <c r="D99" s="141"/>
      <c r="E99" s="141"/>
      <c r="F99" s="141"/>
      <c r="G99" s="141"/>
      <c r="H99" s="141"/>
      <c r="I99" s="141"/>
      <c r="J99" s="93"/>
      <c r="K99" s="93"/>
    </row>
    <row r="100" spans="2:11" s="107" customFormat="1" x14ac:dyDescent="0.35">
      <c r="B100" s="16"/>
      <c r="C100" s="141"/>
      <c r="D100" s="141"/>
      <c r="E100" s="141"/>
      <c r="F100" s="141"/>
      <c r="G100" s="141"/>
      <c r="H100" s="141"/>
      <c r="I100" s="141"/>
      <c r="J100" s="93"/>
      <c r="K100" s="91"/>
    </row>
    <row r="101" spans="2:11" s="107" customFormat="1" x14ac:dyDescent="0.35">
      <c r="B101" s="16"/>
      <c r="C101" s="141"/>
      <c r="D101" s="141"/>
      <c r="E101" s="141"/>
      <c r="F101" s="141"/>
      <c r="G101" s="141"/>
      <c r="H101" s="141"/>
      <c r="I101" s="141"/>
      <c r="J101" s="93"/>
      <c r="K101" s="91"/>
    </row>
    <row r="102" spans="2:11" s="107" customFormat="1" x14ac:dyDescent="0.35">
      <c r="B102" s="16"/>
      <c r="C102" s="141"/>
      <c r="D102" s="141"/>
      <c r="E102" s="141"/>
      <c r="F102" s="141"/>
      <c r="G102" s="141"/>
      <c r="H102" s="141"/>
      <c r="I102" s="141"/>
      <c r="J102" s="93"/>
      <c r="K102" s="91"/>
    </row>
    <row r="103" spans="2:11" s="107" customFormat="1" x14ac:dyDescent="0.35">
      <c r="B103" s="16"/>
      <c r="C103" s="141"/>
      <c r="D103" s="141"/>
      <c r="E103" s="141"/>
      <c r="F103" s="141"/>
      <c r="G103" s="141"/>
      <c r="H103" s="141"/>
      <c r="I103" s="141"/>
      <c r="J103" s="93"/>
      <c r="K103" s="91"/>
    </row>
    <row r="104" spans="2:11" s="107" customFormat="1" x14ac:dyDescent="0.35">
      <c r="B104" s="16"/>
      <c r="C104" s="141"/>
      <c r="D104" s="141"/>
      <c r="E104" s="141"/>
      <c r="F104" s="141"/>
      <c r="G104" s="141"/>
      <c r="H104" s="141"/>
      <c r="I104" s="141"/>
      <c r="J104" s="93"/>
      <c r="K104" s="91"/>
    </row>
    <row r="105" spans="2:11" s="107" customFormat="1" x14ac:dyDescent="0.35">
      <c r="B105" s="16"/>
      <c r="C105" s="141"/>
      <c r="D105" s="141"/>
      <c r="E105" s="141"/>
      <c r="F105" s="141"/>
      <c r="G105" s="141"/>
      <c r="H105" s="141"/>
      <c r="I105" s="141"/>
      <c r="J105" s="93"/>
      <c r="K105" s="91"/>
    </row>
    <row r="106" spans="2:11" s="107" customFormat="1" x14ac:dyDescent="0.35">
      <c r="B106" s="16"/>
      <c r="C106" s="141"/>
      <c r="D106" s="141"/>
      <c r="E106" s="141"/>
      <c r="F106" s="141"/>
      <c r="G106" s="141"/>
      <c r="H106" s="141"/>
      <c r="I106" s="141"/>
      <c r="J106" s="93"/>
      <c r="K106" s="91"/>
    </row>
    <row r="107" spans="2:11" s="107" customFormat="1" x14ac:dyDescent="0.35">
      <c r="B107" s="16"/>
      <c r="C107" s="141"/>
      <c r="D107" s="141"/>
      <c r="E107" s="141"/>
      <c r="F107" s="141"/>
      <c r="G107" s="141"/>
      <c r="H107" s="141"/>
      <c r="I107" s="141"/>
      <c r="J107" s="93"/>
      <c r="K107" s="91"/>
    </row>
    <row r="108" spans="2:11" s="107" customFormat="1" x14ac:dyDescent="0.35">
      <c r="B108" s="16"/>
      <c r="C108" s="141"/>
      <c r="D108" s="141"/>
      <c r="E108" s="141"/>
      <c r="F108" s="141"/>
      <c r="G108" s="141"/>
      <c r="H108" s="141"/>
      <c r="I108" s="141"/>
      <c r="J108" s="93"/>
      <c r="K108" s="91"/>
    </row>
    <row r="109" spans="2:11" s="107" customFormat="1" x14ac:dyDescent="0.35">
      <c r="B109" s="16"/>
      <c r="C109" s="141"/>
      <c r="D109" s="141"/>
      <c r="E109" s="141"/>
      <c r="F109" s="141"/>
      <c r="G109" s="141"/>
      <c r="H109" s="141"/>
      <c r="I109" s="141"/>
      <c r="J109" s="93"/>
      <c r="K109" s="91"/>
    </row>
    <row r="110" spans="2:11" s="107" customFormat="1" x14ac:dyDescent="0.35">
      <c r="B110" s="16"/>
      <c r="C110" s="141"/>
      <c r="D110" s="141"/>
      <c r="E110" s="141"/>
      <c r="F110" s="141"/>
      <c r="G110" s="141"/>
      <c r="H110" s="141"/>
      <c r="I110" s="141"/>
      <c r="J110" s="93"/>
      <c r="K110" s="91"/>
    </row>
    <row r="111" spans="2:11" s="107" customFormat="1" x14ac:dyDescent="0.35">
      <c r="B111" s="16"/>
      <c r="C111" s="141"/>
      <c r="D111" s="141"/>
      <c r="E111" s="141"/>
      <c r="F111" s="141"/>
      <c r="G111" s="141"/>
      <c r="H111" s="141"/>
      <c r="I111" s="141"/>
      <c r="J111" s="93"/>
      <c r="K111" s="93"/>
    </row>
    <row r="112" spans="2:11" s="107" customFormat="1" x14ac:dyDescent="0.35">
      <c r="B112" s="16"/>
      <c r="C112" s="141"/>
      <c r="D112" s="141"/>
      <c r="E112" s="141"/>
      <c r="F112" s="141"/>
      <c r="G112" s="141"/>
      <c r="H112" s="141"/>
      <c r="I112" s="141"/>
      <c r="J112" s="93"/>
      <c r="K112" s="91"/>
    </row>
    <row r="113" spans="2:11" s="107" customFormat="1" x14ac:dyDescent="0.35">
      <c r="B113" s="16"/>
      <c r="C113" s="141"/>
      <c r="D113" s="141"/>
      <c r="E113" s="141"/>
      <c r="F113" s="141"/>
      <c r="G113" s="141"/>
      <c r="H113" s="141"/>
      <c r="I113" s="141"/>
      <c r="J113" s="93"/>
      <c r="K113" s="91"/>
    </row>
    <row r="114" spans="2:11" s="107" customFormat="1" x14ac:dyDescent="0.35">
      <c r="B114" s="16"/>
      <c r="C114" s="141"/>
      <c r="D114" s="141"/>
      <c r="E114" s="141"/>
      <c r="F114" s="141"/>
      <c r="G114" s="141"/>
      <c r="H114" s="141"/>
      <c r="I114" s="141"/>
      <c r="J114" s="93"/>
      <c r="K114" s="91"/>
    </row>
    <row r="115" spans="2:11" s="107" customFormat="1" x14ac:dyDescent="0.35">
      <c r="B115" s="16"/>
      <c r="C115" s="141"/>
      <c r="D115" s="141"/>
      <c r="E115" s="141"/>
      <c r="F115" s="141"/>
      <c r="G115" s="141"/>
      <c r="H115" s="141"/>
      <c r="I115" s="141"/>
      <c r="J115" s="93"/>
      <c r="K115" s="91"/>
    </row>
    <row r="116" spans="2:11" s="107" customFormat="1" x14ac:dyDescent="0.35">
      <c r="B116" s="16"/>
      <c r="C116" s="141"/>
      <c r="D116" s="141"/>
      <c r="E116" s="141"/>
      <c r="F116" s="141"/>
      <c r="G116" s="141"/>
      <c r="H116" s="141"/>
      <c r="I116" s="141"/>
      <c r="J116" s="93"/>
      <c r="K116" s="91"/>
    </row>
    <row r="117" spans="2:11" s="107" customFormat="1" x14ac:dyDescent="0.35">
      <c r="B117" s="16"/>
      <c r="C117" s="141"/>
      <c r="D117" s="141"/>
      <c r="E117" s="141"/>
      <c r="F117" s="141"/>
      <c r="G117" s="141"/>
      <c r="H117" s="141"/>
      <c r="I117" s="141"/>
      <c r="J117" s="93"/>
      <c r="K117" s="91"/>
    </row>
    <row r="118" spans="2:11" s="107" customFormat="1" x14ac:dyDescent="0.35">
      <c r="B118" s="16"/>
      <c r="C118" s="141"/>
      <c r="D118" s="141"/>
      <c r="E118" s="141"/>
      <c r="F118" s="141"/>
      <c r="G118" s="141"/>
      <c r="H118" s="141"/>
      <c r="I118" s="141"/>
      <c r="J118" s="93"/>
      <c r="K118" s="91"/>
    </row>
    <row r="119" spans="2:11" s="107" customFormat="1" x14ac:dyDescent="0.35">
      <c r="B119" s="16"/>
      <c r="C119" s="141"/>
      <c r="D119" s="141"/>
      <c r="E119" s="141"/>
      <c r="F119" s="141"/>
      <c r="G119" s="141"/>
      <c r="H119" s="141"/>
      <c r="I119" s="141"/>
      <c r="J119" s="93"/>
      <c r="K119" s="91"/>
    </row>
    <row r="120" spans="2:11" s="107" customFormat="1" x14ac:dyDescent="0.35">
      <c r="B120" s="16"/>
      <c r="C120" s="141"/>
      <c r="D120" s="141"/>
      <c r="E120" s="141"/>
      <c r="F120" s="141"/>
      <c r="G120" s="141"/>
      <c r="H120" s="141"/>
      <c r="I120" s="141"/>
      <c r="J120" s="93"/>
      <c r="K120" s="91"/>
    </row>
    <row r="121" spans="2:11" s="107" customFormat="1" x14ac:dyDescent="0.35">
      <c r="B121" s="16"/>
      <c r="C121" s="141"/>
      <c r="D121" s="141"/>
      <c r="E121" s="141"/>
      <c r="F121" s="141"/>
      <c r="G121" s="141"/>
      <c r="H121" s="141"/>
      <c r="I121" s="141"/>
      <c r="J121" s="93"/>
      <c r="K121" s="91"/>
    </row>
    <row r="122" spans="2:11" s="107" customFormat="1" x14ac:dyDescent="0.35">
      <c r="B122" s="16"/>
      <c r="C122" s="141"/>
      <c r="D122" s="141"/>
      <c r="E122" s="141"/>
      <c r="F122" s="141"/>
      <c r="G122" s="141"/>
      <c r="H122" s="141"/>
      <c r="I122" s="141"/>
      <c r="J122" s="93"/>
      <c r="K122" s="91"/>
    </row>
    <row r="123" spans="2:11" s="107" customFormat="1" x14ac:dyDescent="0.35">
      <c r="B123" s="16"/>
      <c r="C123" s="141"/>
      <c r="D123" s="141"/>
      <c r="E123" s="141"/>
      <c r="F123" s="141"/>
      <c r="G123" s="141"/>
      <c r="H123" s="141"/>
      <c r="I123" s="141"/>
      <c r="J123" s="93"/>
      <c r="K123" s="93"/>
    </row>
    <row r="124" spans="2:11" s="107" customFormat="1" x14ac:dyDescent="0.35">
      <c r="B124" s="16"/>
      <c r="C124" s="141"/>
      <c r="D124" s="141"/>
      <c r="E124" s="141"/>
      <c r="F124" s="141"/>
      <c r="G124" s="141"/>
      <c r="H124" s="141"/>
      <c r="I124" s="141"/>
      <c r="J124" s="93"/>
      <c r="K124" s="91"/>
    </row>
    <row r="125" spans="2:11" s="107" customFormat="1" x14ac:dyDescent="0.35">
      <c r="B125" s="16"/>
      <c r="C125" s="141"/>
      <c r="D125" s="141"/>
      <c r="E125" s="141"/>
      <c r="F125" s="141"/>
      <c r="G125" s="141"/>
      <c r="H125" s="141"/>
      <c r="I125" s="141"/>
      <c r="J125" s="93"/>
      <c r="K125" s="91"/>
    </row>
    <row r="126" spans="2:11" s="107" customFormat="1" x14ac:dyDescent="0.35">
      <c r="B126" s="16"/>
      <c r="C126" s="141"/>
      <c r="D126" s="141"/>
      <c r="E126" s="141"/>
      <c r="F126" s="141"/>
      <c r="G126" s="141"/>
      <c r="H126" s="141"/>
      <c r="I126" s="141"/>
      <c r="J126" s="93"/>
      <c r="K126" s="91"/>
    </row>
    <row r="127" spans="2:11" s="107" customFormat="1" x14ac:dyDescent="0.35">
      <c r="B127" s="16"/>
      <c r="C127" s="141"/>
      <c r="D127" s="141"/>
      <c r="E127" s="141"/>
      <c r="F127" s="141"/>
      <c r="G127" s="141"/>
      <c r="H127" s="141"/>
      <c r="I127" s="141"/>
      <c r="J127" s="93"/>
      <c r="K127" s="91"/>
    </row>
    <row r="128" spans="2:11" s="107" customFormat="1" x14ac:dyDescent="0.35">
      <c r="B128" s="16"/>
      <c r="C128" s="141"/>
      <c r="D128" s="141"/>
      <c r="E128" s="141"/>
      <c r="F128" s="141"/>
      <c r="G128" s="141"/>
      <c r="H128" s="141"/>
      <c r="I128" s="141"/>
      <c r="J128" s="93"/>
      <c r="K128" s="91"/>
    </row>
    <row r="129" spans="2:11" s="107" customFormat="1" x14ac:dyDescent="0.35">
      <c r="B129" s="16"/>
      <c r="C129" s="141"/>
      <c r="D129" s="141"/>
      <c r="E129" s="141"/>
      <c r="F129" s="141"/>
      <c r="G129" s="141"/>
      <c r="H129" s="141"/>
      <c r="I129" s="141"/>
      <c r="J129" s="93"/>
      <c r="K129" s="91"/>
    </row>
    <row r="130" spans="2:11" s="107" customFormat="1" x14ac:dyDescent="0.35">
      <c r="B130" s="16"/>
      <c r="C130" s="141"/>
      <c r="D130" s="141"/>
      <c r="E130" s="141"/>
      <c r="F130" s="141"/>
      <c r="G130" s="141"/>
      <c r="H130" s="141"/>
      <c r="I130" s="141"/>
      <c r="J130" s="93"/>
      <c r="K130" s="91"/>
    </row>
    <row r="131" spans="2:11" s="107" customFormat="1" x14ac:dyDescent="0.35">
      <c r="B131" s="16"/>
      <c r="C131" s="141"/>
      <c r="D131" s="141"/>
      <c r="E131" s="141"/>
      <c r="F131" s="141"/>
      <c r="G131" s="141"/>
      <c r="H131" s="141"/>
      <c r="I131" s="141"/>
      <c r="J131" s="93"/>
      <c r="K131" s="91"/>
    </row>
    <row r="132" spans="2:11" s="107" customFormat="1" x14ac:dyDescent="0.35">
      <c r="B132" s="16"/>
      <c r="C132" s="141"/>
      <c r="D132" s="141"/>
      <c r="E132" s="141"/>
      <c r="F132" s="141"/>
      <c r="G132" s="141"/>
      <c r="H132" s="141"/>
      <c r="I132" s="141"/>
      <c r="J132" s="93"/>
      <c r="K132" s="91"/>
    </row>
    <row r="133" spans="2:11" s="107" customFormat="1" x14ac:dyDescent="0.35">
      <c r="B133" s="16"/>
      <c r="C133" s="141"/>
      <c r="D133" s="141"/>
      <c r="E133" s="141"/>
      <c r="F133" s="141"/>
      <c r="G133" s="141"/>
      <c r="H133" s="141"/>
      <c r="I133" s="141"/>
      <c r="J133" s="93"/>
      <c r="K133" s="91"/>
    </row>
    <row r="134" spans="2:11" s="107" customFormat="1" x14ac:dyDescent="0.35">
      <c r="B134" s="16"/>
      <c r="C134" s="141"/>
      <c r="D134" s="141"/>
      <c r="E134" s="141"/>
      <c r="F134" s="141"/>
      <c r="G134" s="141"/>
      <c r="H134" s="141"/>
      <c r="I134" s="141"/>
      <c r="J134" s="93"/>
      <c r="K134" s="91"/>
    </row>
    <row r="135" spans="2:11" s="107" customFormat="1" x14ac:dyDescent="0.35">
      <c r="B135" s="16"/>
      <c r="C135" s="141"/>
      <c r="D135" s="141"/>
      <c r="E135" s="141"/>
      <c r="F135" s="141"/>
      <c r="G135" s="141"/>
      <c r="H135" s="141"/>
      <c r="I135" s="141"/>
      <c r="J135" s="93"/>
      <c r="K135" s="93"/>
    </row>
    <row r="136" spans="2:11" s="107" customFormat="1" x14ac:dyDescent="0.35">
      <c r="B136" s="16"/>
      <c r="C136" s="141"/>
      <c r="D136" s="141"/>
      <c r="E136" s="141"/>
      <c r="F136" s="141"/>
      <c r="G136" s="141"/>
      <c r="H136" s="141"/>
      <c r="I136" s="141"/>
      <c r="J136" s="93"/>
      <c r="K136" s="91"/>
    </row>
    <row r="137" spans="2:11" s="107" customFormat="1" x14ac:dyDescent="0.35">
      <c r="B137" s="16"/>
      <c r="C137" s="141"/>
      <c r="D137" s="141"/>
      <c r="E137" s="141"/>
      <c r="F137" s="141"/>
      <c r="G137" s="141"/>
      <c r="H137" s="141"/>
      <c r="I137" s="141"/>
      <c r="J137" s="93"/>
      <c r="K137" s="91"/>
    </row>
    <row r="138" spans="2:11" s="107" customFormat="1" x14ac:dyDescent="0.35">
      <c r="B138" s="16"/>
      <c r="C138" s="141"/>
      <c r="D138" s="141"/>
      <c r="E138" s="141"/>
      <c r="F138" s="141"/>
      <c r="G138" s="141"/>
      <c r="H138" s="141"/>
      <c r="I138" s="141"/>
      <c r="J138" s="93"/>
      <c r="K138" s="91"/>
    </row>
    <row r="139" spans="2:11" s="107" customFormat="1" x14ac:dyDescent="0.35">
      <c r="B139" s="16"/>
      <c r="C139" s="141"/>
      <c r="D139" s="141"/>
      <c r="E139" s="141"/>
      <c r="F139" s="141"/>
      <c r="G139" s="141"/>
      <c r="H139" s="141"/>
      <c r="I139" s="141"/>
      <c r="J139" s="93"/>
      <c r="K139" s="91"/>
    </row>
    <row r="140" spans="2:11" s="107" customFormat="1" x14ac:dyDescent="0.35">
      <c r="B140" s="16"/>
      <c r="C140" s="141"/>
      <c r="D140" s="141"/>
      <c r="E140" s="141"/>
      <c r="F140" s="141"/>
      <c r="G140" s="141"/>
      <c r="H140" s="141"/>
      <c r="I140" s="141"/>
      <c r="J140" s="93"/>
      <c r="K140" s="91"/>
    </row>
    <row r="141" spans="2:11" s="107" customFormat="1" x14ac:dyDescent="0.35">
      <c r="B141" s="16"/>
      <c r="C141" s="141"/>
      <c r="D141" s="141"/>
      <c r="E141" s="141"/>
      <c r="F141" s="141"/>
      <c r="G141" s="141"/>
      <c r="H141" s="141"/>
      <c r="I141" s="141"/>
      <c r="J141" s="93"/>
      <c r="K141" s="91"/>
    </row>
    <row r="142" spans="2:11" s="107" customFormat="1" x14ac:dyDescent="0.35">
      <c r="B142" s="16"/>
      <c r="C142" s="141"/>
      <c r="D142" s="141"/>
      <c r="E142" s="141"/>
      <c r="F142" s="141"/>
      <c r="G142" s="141"/>
      <c r="H142" s="141"/>
      <c r="I142" s="141"/>
      <c r="J142" s="93"/>
      <c r="K142" s="91"/>
    </row>
    <row r="143" spans="2:11" s="107" customFormat="1" x14ac:dyDescent="0.35">
      <c r="B143" s="16"/>
      <c r="C143" s="141"/>
      <c r="D143" s="141"/>
      <c r="E143" s="141"/>
      <c r="F143" s="141"/>
      <c r="G143" s="141"/>
      <c r="H143" s="141"/>
      <c r="I143" s="141"/>
      <c r="J143" s="93"/>
      <c r="K143" s="91"/>
    </row>
    <row r="144" spans="2:11" s="107" customFormat="1" x14ac:dyDescent="0.35">
      <c r="B144" s="16"/>
      <c r="C144" s="141"/>
      <c r="D144" s="141"/>
      <c r="E144" s="141"/>
      <c r="F144" s="141"/>
      <c r="G144" s="141"/>
      <c r="H144" s="141"/>
      <c r="I144" s="141"/>
      <c r="J144" s="93"/>
      <c r="K144" s="91"/>
    </row>
    <row r="145" spans="2:11" s="107" customFormat="1" x14ac:dyDescent="0.35">
      <c r="B145" s="16"/>
      <c r="C145" s="141"/>
      <c r="D145" s="141"/>
      <c r="E145" s="141"/>
      <c r="F145" s="141"/>
      <c r="G145" s="141"/>
      <c r="H145" s="141"/>
      <c r="I145" s="141"/>
      <c r="J145" s="93"/>
      <c r="K145" s="91"/>
    </row>
    <row r="146" spans="2:11" s="107" customFormat="1" x14ac:dyDescent="0.35">
      <c r="B146" s="16"/>
      <c r="C146" s="141"/>
      <c r="D146" s="141"/>
      <c r="E146" s="141"/>
      <c r="F146" s="141"/>
      <c r="G146" s="141"/>
      <c r="H146" s="141"/>
      <c r="I146" s="141"/>
      <c r="J146" s="93"/>
      <c r="K146" s="91"/>
    </row>
    <row r="147" spans="2:11" s="107" customFormat="1" x14ac:dyDescent="0.35">
      <c r="B147" s="16"/>
      <c r="C147" s="141"/>
      <c r="D147" s="141"/>
      <c r="E147" s="141"/>
      <c r="F147" s="141"/>
      <c r="G147" s="141"/>
      <c r="H147" s="141"/>
      <c r="I147" s="141"/>
      <c r="J147" s="93"/>
      <c r="K147" s="93"/>
    </row>
    <row r="148" spans="2:11" s="107" customFormat="1" x14ac:dyDescent="0.35">
      <c r="B148" s="16"/>
      <c r="C148" s="141"/>
      <c r="D148" s="141"/>
      <c r="E148" s="141"/>
      <c r="F148" s="141"/>
      <c r="G148" s="141"/>
      <c r="H148" s="141"/>
      <c r="I148" s="141"/>
      <c r="J148" s="93"/>
      <c r="K148" s="91"/>
    </row>
    <row r="149" spans="2:11" s="107" customFormat="1" x14ac:dyDescent="0.35">
      <c r="B149" s="16"/>
      <c r="C149" s="141"/>
      <c r="D149" s="141"/>
      <c r="E149" s="141"/>
      <c r="F149" s="141"/>
      <c r="G149" s="141"/>
      <c r="H149" s="141"/>
      <c r="I149" s="141"/>
      <c r="J149" s="93"/>
      <c r="K149" s="91"/>
    </row>
    <row r="150" spans="2:11" s="107" customFormat="1" x14ac:dyDescent="0.35">
      <c r="B150" s="16"/>
      <c r="C150" s="141"/>
      <c r="D150" s="141"/>
      <c r="E150" s="141"/>
      <c r="F150" s="141"/>
      <c r="G150" s="141"/>
      <c r="H150" s="141"/>
      <c r="I150" s="141"/>
      <c r="J150" s="93"/>
      <c r="K150" s="91"/>
    </row>
    <row r="151" spans="2:11" s="107" customFormat="1" x14ac:dyDescent="0.35">
      <c r="B151" s="16"/>
      <c r="C151" s="141"/>
      <c r="D151" s="141"/>
      <c r="E151" s="141"/>
      <c r="F151" s="141"/>
      <c r="G151" s="141"/>
      <c r="H151" s="141"/>
      <c r="I151" s="141"/>
      <c r="J151" s="93"/>
      <c r="K151" s="91"/>
    </row>
    <row r="152" spans="2:11" s="107" customFormat="1" x14ac:dyDescent="0.35">
      <c r="B152" s="16"/>
      <c r="C152" s="141"/>
      <c r="D152" s="141"/>
      <c r="E152" s="141"/>
      <c r="F152" s="141"/>
      <c r="G152" s="141"/>
      <c r="H152" s="141"/>
      <c r="I152" s="141"/>
      <c r="J152" s="93"/>
      <c r="K152" s="91"/>
    </row>
    <row r="153" spans="2:11" s="107" customFormat="1" x14ac:dyDescent="0.35">
      <c r="B153" s="16"/>
      <c r="C153" s="141"/>
      <c r="D153" s="141"/>
      <c r="E153" s="141"/>
      <c r="F153" s="141"/>
      <c r="G153" s="141"/>
      <c r="H153" s="141"/>
      <c r="I153" s="141"/>
      <c r="J153" s="93"/>
      <c r="K153" s="91"/>
    </row>
    <row r="154" spans="2:11" s="107" customFormat="1" x14ac:dyDescent="0.35">
      <c r="B154" s="16"/>
      <c r="C154" s="141"/>
      <c r="D154" s="141"/>
      <c r="E154" s="141"/>
      <c r="F154" s="141"/>
      <c r="G154" s="141"/>
      <c r="H154" s="141"/>
      <c r="I154" s="141"/>
      <c r="J154" s="93"/>
      <c r="K154" s="91"/>
    </row>
    <row r="155" spans="2:11" s="107" customFormat="1" x14ac:dyDescent="0.35">
      <c r="B155" s="16"/>
      <c r="C155" s="141"/>
      <c r="D155" s="141"/>
      <c r="E155" s="141"/>
      <c r="F155" s="141"/>
      <c r="G155" s="141"/>
      <c r="H155" s="141"/>
      <c r="I155" s="141"/>
      <c r="J155" s="93"/>
      <c r="K155" s="91"/>
    </row>
    <row r="156" spans="2:11" s="107" customFormat="1" x14ac:dyDescent="0.35">
      <c r="B156" s="16"/>
      <c r="C156" s="141"/>
      <c r="D156" s="141"/>
      <c r="E156" s="141"/>
      <c r="F156" s="141"/>
      <c r="G156" s="141"/>
      <c r="H156" s="141"/>
      <c r="I156" s="141"/>
      <c r="J156" s="93"/>
      <c r="K156" s="91"/>
    </row>
    <row r="157" spans="2:11" s="107" customFormat="1" x14ac:dyDescent="0.35">
      <c r="B157" s="16"/>
      <c r="C157" s="141"/>
      <c r="D157" s="141"/>
      <c r="E157" s="141"/>
      <c r="F157" s="141"/>
      <c r="G157" s="141"/>
      <c r="H157" s="141"/>
      <c r="I157" s="141"/>
      <c r="J157" s="93"/>
      <c r="K157" s="91"/>
    </row>
    <row r="158" spans="2:11" s="107" customFormat="1" x14ac:dyDescent="0.35">
      <c r="B158" s="16"/>
      <c r="C158" s="141"/>
      <c r="D158" s="141"/>
      <c r="E158" s="141"/>
      <c r="F158" s="141"/>
      <c r="G158" s="141"/>
      <c r="H158" s="141"/>
      <c r="I158" s="141"/>
      <c r="J158" s="93"/>
      <c r="K158" s="91"/>
    </row>
    <row r="159" spans="2:11" s="107" customFormat="1" x14ac:dyDescent="0.35">
      <c r="B159" s="16"/>
      <c r="C159" s="141"/>
      <c r="D159" s="141"/>
      <c r="E159" s="141"/>
      <c r="F159" s="141"/>
      <c r="G159" s="141"/>
      <c r="H159" s="141"/>
      <c r="I159" s="141"/>
      <c r="J159" s="93"/>
      <c r="K159" s="93"/>
    </row>
    <row r="160" spans="2:11" s="107" customFormat="1" x14ac:dyDescent="0.35">
      <c r="B160" s="16"/>
      <c r="C160" s="141"/>
      <c r="D160" s="141"/>
      <c r="E160" s="141"/>
      <c r="F160" s="141"/>
      <c r="G160" s="141"/>
      <c r="H160" s="141"/>
      <c r="I160" s="141"/>
      <c r="J160" s="93"/>
      <c r="K160" s="91"/>
    </row>
    <row r="161" spans="2:11" s="107" customFormat="1" x14ac:dyDescent="0.35">
      <c r="B161" s="16"/>
      <c r="C161" s="141"/>
      <c r="D161" s="141"/>
      <c r="E161" s="141"/>
      <c r="F161" s="141"/>
      <c r="G161" s="141"/>
      <c r="H161" s="141"/>
      <c r="I161" s="141"/>
      <c r="J161" s="93"/>
      <c r="K161" s="91"/>
    </row>
    <row r="162" spans="2:11" s="107" customFormat="1" x14ac:dyDescent="0.35">
      <c r="B162" s="16"/>
      <c r="C162" s="141"/>
      <c r="D162" s="141"/>
      <c r="E162" s="141"/>
      <c r="F162" s="141"/>
      <c r="G162" s="141"/>
      <c r="H162" s="141"/>
      <c r="I162" s="141"/>
      <c r="J162" s="93"/>
      <c r="K162" s="91"/>
    </row>
    <row r="163" spans="2:11" s="107" customFormat="1" x14ac:dyDescent="0.35">
      <c r="B163" s="16"/>
      <c r="C163" s="141"/>
      <c r="D163" s="141"/>
      <c r="E163" s="141"/>
      <c r="F163" s="141"/>
      <c r="G163" s="141"/>
      <c r="H163" s="141"/>
      <c r="I163" s="141"/>
      <c r="J163" s="93"/>
      <c r="K163" s="91"/>
    </row>
    <row r="164" spans="2:11" s="107" customFormat="1" x14ac:dyDescent="0.35">
      <c r="B164" s="16"/>
      <c r="C164" s="141"/>
      <c r="D164" s="141"/>
      <c r="E164" s="141"/>
      <c r="F164" s="141"/>
      <c r="G164" s="141"/>
      <c r="H164" s="141"/>
      <c r="I164" s="141"/>
      <c r="J164" s="93"/>
      <c r="K164" s="91"/>
    </row>
    <row r="165" spans="2:11" s="107" customFormat="1" x14ac:dyDescent="0.35">
      <c r="B165" s="16"/>
      <c r="C165" s="141"/>
      <c r="D165" s="141"/>
      <c r="E165" s="141"/>
      <c r="F165" s="141"/>
      <c r="G165" s="141"/>
      <c r="H165" s="141"/>
      <c r="I165" s="141"/>
      <c r="J165" s="93"/>
      <c r="K165" s="91"/>
    </row>
    <row r="166" spans="2:11" s="107" customFormat="1" x14ac:dyDescent="0.35">
      <c r="B166" s="16"/>
      <c r="C166" s="141"/>
      <c r="D166" s="141"/>
      <c r="E166" s="141"/>
      <c r="F166" s="141"/>
      <c r="G166" s="141"/>
      <c r="H166" s="141"/>
      <c r="I166" s="141"/>
      <c r="J166" s="93"/>
      <c r="K166" s="91"/>
    </row>
    <row r="167" spans="2:11" s="107" customFormat="1" x14ac:dyDescent="0.35">
      <c r="B167" s="16"/>
      <c r="C167" s="141"/>
      <c r="D167" s="141"/>
      <c r="E167" s="141"/>
      <c r="F167" s="141"/>
      <c r="G167" s="141"/>
      <c r="H167" s="141"/>
      <c r="I167" s="141"/>
      <c r="J167" s="93"/>
      <c r="K167" s="91"/>
    </row>
    <row r="168" spans="2:11" s="107" customFormat="1" x14ac:dyDescent="0.35">
      <c r="B168" s="16"/>
      <c r="C168" s="141"/>
      <c r="D168" s="141"/>
      <c r="E168" s="141"/>
      <c r="F168" s="141"/>
      <c r="G168" s="141"/>
      <c r="H168" s="141"/>
      <c r="I168" s="141"/>
      <c r="J168" s="93"/>
      <c r="K168" s="91"/>
    </row>
    <row r="169" spans="2:11" s="107" customFormat="1" x14ac:dyDescent="0.35">
      <c r="B169" s="16"/>
      <c r="C169" s="141"/>
      <c r="D169" s="141"/>
      <c r="E169" s="141"/>
      <c r="F169" s="141"/>
      <c r="G169" s="141"/>
      <c r="H169" s="141"/>
      <c r="I169" s="141"/>
      <c r="J169" s="93"/>
      <c r="K169" s="91"/>
    </row>
    <row r="170" spans="2:11" s="107" customFormat="1" x14ac:dyDescent="0.35">
      <c r="B170" s="16"/>
      <c r="C170" s="141"/>
      <c r="D170" s="141"/>
      <c r="E170" s="141"/>
      <c r="F170" s="141"/>
      <c r="G170" s="141"/>
      <c r="H170" s="141"/>
      <c r="I170" s="141"/>
      <c r="J170" s="93"/>
      <c r="K170" s="91"/>
    </row>
    <row r="171" spans="2:11" s="107" customFormat="1" x14ac:dyDescent="0.35">
      <c r="B171" s="16"/>
      <c r="C171" s="141"/>
      <c r="D171" s="141"/>
      <c r="E171" s="141"/>
      <c r="F171" s="141"/>
      <c r="G171" s="141"/>
      <c r="H171" s="141"/>
      <c r="I171" s="141"/>
      <c r="J171" s="93"/>
      <c r="K171" s="93"/>
    </row>
    <row r="172" spans="2:11" s="107" customFormat="1" x14ac:dyDescent="0.35">
      <c r="B172" s="16"/>
      <c r="C172" s="141"/>
      <c r="D172" s="141"/>
      <c r="E172" s="141"/>
      <c r="F172" s="141"/>
      <c r="G172" s="141"/>
      <c r="H172" s="141"/>
      <c r="I172" s="141"/>
      <c r="J172" s="93"/>
      <c r="K172" s="91"/>
    </row>
    <row r="173" spans="2:11" s="107" customFormat="1" x14ac:dyDescent="0.35">
      <c r="B173" s="16"/>
      <c r="C173" s="141"/>
      <c r="D173" s="141"/>
      <c r="E173" s="141"/>
      <c r="F173" s="141"/>
      <c r="G173" s="141"/>
      <c r="H173" s="141"/>
      <c r="I173" s="141"/>
      <c r="J173" s="93"/>
      <c r="K173" s="91"/>
    </row>
    <row r="174" spans="2:11" s="107" customFormat="1" x14ac:dyDescent="0.35">
      <c r="B174" s="16"/>
      <c r="C174" s="141"/>
      <c r="D174" s="141"/>
      <c r="E174" s="141"/>
      <c r="F174" s="141"/>
      <c r="G174" s="141"/>
      <c r="H174" s="141"/>
      <c r="I174" s="141"/>
      <c r="J174" s="93"/>
      <c r="K174" s="91"/>
    </row>
    <row r="175" spans="2:11" s="107" customFormat="1" x14ac:dyDescent="0.35">
      <c r="B175" s="16"/>
      <c r="C175" s="141"/>
      <c r="D175" s="141"/>
      <c r="E175" s="141"/>
      <c r="F175" s="141"/>
      <c r="G175" s="141"/>
      <c r="H175" s="141"/>
      <c r="I175" s="141"/>
      <c r="J175" s="93"/>
      <c r="K175" s="91"/>
    </row>
    <row r="176" spans="2:11" s="107" customFormat="1" x14ac:dyDescent="0.35">
      <c r="B176" s="16"/>
      <c r="C176" s="141"/>
      <c r="D176" s="141"/>
      <c r="E176" s="141"/>
      <c r="F176" s="141"/>
      <c r="G176" s="141"/>
      <c r="H176" s="141"/>
      <c r="I176" s="141"/>
      <c r="J176" s="93"/>
      <c r="K176" s="91"/>
    </row>
    <row r="177" spans="2:11" s="107" customFormat="1" x14ac:dyDescent="0.35">
      <c r="B177" s="16"/>
      <c r="C177" s="141"/>
      <c r="D177" s="141"/>
      <c r="E177" s="141"/>
      <c r="F177" s="141"/>
      <c r="G177" s="141"/>
      <c r="H177" s="141"/>
      <c r="I177" s="141"/>
      <c r="J177" s="93"/>
      <c r="K177" s="91"/>
    </row>
    <row r="178" spans="2:11" s="107" customFormat="1" x14ac:dyDescent="0.35">
      <c r="B178" s="16"/>
      <c r="C178" s="141"/>
      <c r="D178" s="141"/>
      <c r="E178" s="141"/>
      <c r="F178" s="141"/>
      <c r="G178" s="141"/>
      <c r="H178" s="141"/>
      <c r="I178" s="141"/>
      <c r="J178" s="93"/>
      <c r="K178" s="91"/>
    </row>
    <row r="179" spans="2:11" s="107" customFormat="1" x14ac:dyDescent="0.35">
      <c r="B179" s="16"/>
      <c r="C179" s="141"/>
      <c r="D179" s="141"/>
      <c r="E179" s="141"/>
      <c r="F179" s="141"/>
      <c r="G179" s="141"/>
      <c r="H179" s="141"/>
      <c r="I179" s="141"/>
      <c r="J179" s="93"/>
      <c r="K179" s="91"/>
    </row>
    <row r="180" spans="2:11" s="107" customFormat="1" x14ac:dyDescent="0.35">
      <c r="B180" s="16"/>
      <c r="C180" s="141"/>
      <c r="D180" s="141"/>
      <c r="E180" s="141"/>
      <c r="F180" s="141"/>
      <c r="G180" s="141"/>
      <c r="H180" s="141"/>
      <c r="I180" s="141"/>
      <c r="J180" s="93"/>
      <c r="K180" s="91"/>
    </row>
    <row r="181" spans="2:11" s="107" customFormat="1" x14ac:dyDescent="0.35">
      <c r="B181" s="16"/>
      <c r="C181" s="141"/>
      <c r="D181" s="141"/>
      <c r="E181" s="141"/>
      <c r="F181" s="141"/>
      <c r="G181" s="141"/>
      <c r="H181" s="141"/>
      <c r="I181" s="141"/>
      <c r="J181" s="93"/>
      <c r="K181" s="91"/>
    </row>
    <row r="182" spans="2:11" s="107" customFormat="1" x14ac:dyDescent="0.35">
      <c r="B182" s="16"/>
      <c r="C182" s="141"/>
      <c r="D182" s="141"/>
      <c r="E182" s="141"/>
      <c r="F182" s="141"/>
      <c r="G182" s="141"/>
      <c r="H182" s="141"/>
      <c r="I182" s="141"/>
      <c r="J182" s="93"/>
      <c r="K182" s="91"/>
    </row>
    <row r="183" spans="2:11" s="107" customFormat="1" x14ac:dyDescent="0.35">
      <c r="B183" s="16"/>
      <c r="C183" s="141"/>
      <c r="D183" s="141"/>
      <c r="E183" s="141"/>
      <c r="F183" s="141"/>
      <c r="G183" s="141"/>
      <c r="H183" s="141"/>
      <c r="I183" s="141"/>
      <c r="J183" s="93"/>
      <c r="K183" s="92"/>
    </row>
    <row r="184" spans="2:11" s="107" customFormat="1" x14ac:dyDescent="0.35">
      <c r="B184" s="16"/>
      <c r="C184" s="141"/>
      <c r="D184" s="141"/>
      <c r="E184" s="141"/>
      <c r="F184" s="141"/>
      <c r="G184" s="141"/>
      <c r="H184" s="141"/>
      <c r="I184" s="141"/>
      <c r="J184" s="93"/>
    </row>
    <row r="185" spans="2:11" s="107" customFormat="1" x14ac:dyDescent="0.35">
      <c r="B185" s="16"/>
      <c r="C185" s="141"/>
      <c r="D185" s="141"/>
      <c r="E185" s="141"/>
      <c r="F185" s="141"/>
      <c r="G185" s="141"/>
      <c r="H185" s="141"/>
      <c r="I185" s="141"/>
      <c r="J185" s="93"/>
    </row>
    <row r="186" spans="2:11" s="107" customFormat="1" x14ac:dyDescent="0.35">
      <c r="B186" s="16"/>
      <c r="C186" s="141"/>
      <c r="D186" s="141"/>
      <c r="E186" s="141"/>
      <c r="F186" s="141"/>
      <c r="G186" s="141"/>
      <c r="H186" s="141"/>
      <c r="I186" s="141"/>
      <c r="J186" s="93"/>
    </row>
    <row r="187" spans="2:11" s="107" customFormat="1" x14ac:dyDescent="0.35">
      <c r="B187" s="16"/>
      <c r="C187" s="141"/>
      <c r="D187" s="141"/>
      <c r="E187" s="141"/>
      <c r="F187" s="141"/>
      <c r="G187" s="141"/>
      <c r="H187" s="141"/>
      <c r="I187" s="141"/>
      <c r="J187" s="93"/>
    </row>
    <row r="188" spans="2:11" s="107" customFormat="1" x14ac:dyDescent="0.35">
      <c r="B188" s="16"/>
      <c r="C188" s="141"/>
      <c r="D188" s="141"/>
      <c r="E188" s="141"/>
      <c r="F188" s="141"/>
      <c r="G188" s="141"/>
      <c r="H188" s="141"/>
      <c r="I188" s="141"/>
      <c r="J188" s="93"/>
    </row>
    <row r="189" spans="2:11" s="107" customFormat="1" x14ac:dyDescent="0.35">
      <c r="B189" s="16"/>
      <c r="C189" s="141"/>
      <c r="D189" s="141"/>
      <c r="E189" s="141"/>
      <c r="F189" s="141"/>
      <c r="G189" s="141"/>
      <c r="H189" s="141"/>
      <c r="I189" s="141"/>
      <c r="J189" s="93"/>
    </row>
    <row r="190" spans="2:11" s="107" customFormat="1" x14ac:dyDescent="0.35">
      <c r="B190" s="16"/>
      <c r="C190" s="141"/>
      <c r="D190" s="141"/>
      <c r="E190" s="141"/>
      <c r="F190" s="141"/>
      <c r="G190" s="141"/>
      <c r="H190" s="141"/>
      <c r="I190" s="141"/>
      <c r="J190" s="93"/>
    </row>
    <row r="191" spans="2:11" s="107" customFormat="1" x14ac:dyDescent="0.35">
      <c r="B191" s="16"/>
      <c r="C191" s="141"/>
      <c r="D191" s="141"/>
      <c r="E191" s="141"/>
      <c r="F191" s="141"/>
      <c r="G191" s="141"/>
      <c r="H191" s="141"/>
      <c r="I191" s="141"/>
      <c r="J191" s="93"/>
    </row>
    <row r="192" spans="2:11" s="107" customFormat="1" x14ac:dyDescent="0.35">
      <c r="B192" s="16"/>
      <c r="C192" s="141"/>
      <c r="D192" s="141"/>
      <c r="E192" s="141"/>
      <c r="F192" s="141"/>
      <c r="G192" s="141"/>
      <c r="H192" s="141"/>
      <c r="I192" s="141"/>
      <c r="J192" s="93"/>
    </row>
    <row r="193" spans="2:11" s="107" customFormat="1" x14ac:dyDescent="0.35">
      <c r="B193" s="16"/>
      <c r="C193" s="141"/>
      <c r="D193" s="141"/>
      <c r="E193" s="141"/>
      <c r="F193" s="141"/>
      <c r="G193" s="141"/>
      <c r="H193" s="141"/>
      <c r="I193" s="141"/>
      <c r="J193" s="93"/>
    </row>
    <row r="194" spans="2:11" s="107" customFormat="1" x14ac:dyDescent="0.35">
      <c r="B194" s="16"/>
      <c r="C194" s="141"/>
      <c r="D194" s="141"/>
      <c r="E194" s="141"/>
      <c r="F194" s="141"/>
      <c r="G194" s="141"/>
      <c r="H194" s="141"/>
      <c r="I194" s="141"/>
      <c r="J194" s="93"/>
    </row>
    <row r="195" spans="2:11" s="107" customFormat="1" x14ac:dyDescent="0.35">
      <c r="B195" s="16"/>
      <c r="C195" s="141"/>
      <c r="D195" s="141"/>
      <c r="E195" s="141"/>
      <c r="F195" s="141"/>
      <c r="G195" s="141"/>
      <c r="H195" s="141"/>
      <c r="I195" s="141"/>
      <c r="J195" s="93"/>
      <c r="K195" s="92"/>
    </row>
    <row r="196" spans="2:11" s="107" customFormat="1" x14ac:dyDescent="0.35">
      <c r="B196" s="16"/>
      <c r="C196" s="141"/>
      <c r="D196" s="141"/>
      <c r="E196" s="141"/>
      <c r="F196" s="141"/>
      <c r="G196" s="141"/>
      <c r="H196" s="141"/>
      <c r="I196" s="141"/>
      <c r="J196" s="93"/>
    </row>
    <row r="197" spans="2:11" s="107" customFormat="1" x14ac:dyDescent="0.35">
      <c r="B197" s="16"/>
      <c r="C197" s="141"/>
      <c r="D197" s="141"/>
      <c r="E197" s="141"/>
      <c r="F197" s="141"/>
      <c r="G197" s="141"/>
      <c r="H197" s="141"/>
      <c r="I197" s="141"/>
      <c r="J197" s="93"/>
    </row>
    <row r="198" spans="2:11" s="107" customFormat="1" x14ac:dyDescent="0.35">
      <c r="B198" s="16"/>
      <c r="C198" s="141"/>
      <c r="D198" s="141"/>
      <c r="E198" s="141"/>
      <c r="F198" s="141"/>
      <c r="G198" s="141"/>
      <c r="H198" s="141"/>
      <c r="I198" s="141"/>
      <c r="J198" s="93"/>
    </row>
    <row r="199" spans="2:11" s="107" customFormat="1" x14ac:dyDescent="0.35">
      <c r="B199" s="16"/>
      <c r="C199" s="141"/>
      <c r="D199" s="141"/>
      <c r="E199" s="141"/>
      <c r="F199" s="141"/>
      <c r="G199" s="141"/>
      <c r="H199" s="141"/>
      <c r="I199" s="141"/>
      <c r="J199" s="93"/>
    </row>
    <row r="200" spans="2:11" s="107" customFormat="1" x14ac:dyDescent="0.35">
      <c r="B200" s="16"/>
      <c r="C200" s="141"/>
      <c r="D200" s="141"/>
      <c r="E200" s="141"/>
      <c r="F200" s="141"/>
      <c r="G200" s="141"/>
      <c r="H200" s="141"/>
      <c r="I200" s="141"/>
      <c r="J200" s="93"/>
    </row>
    <row r="201" spans="2:11" s="107" customFormat="1" x14ac:dyDescent="0.35">
      <c r="B201" s="16"/>
      <c r="C201" s="141"/>
      <c r="D201" s="141"/>
      <c r="E201" s="141"/>
      <c r="F201" s="141"/>
      <c r="G201" s="141"/>
      <c r="H201" s="141"/>
      <c r="I201" s="141"/>
      <c r="J201" s="93"/>
    </row>
    <row r="202" spans="2:11" s="107" customFormat="1" x14ac:dyDescent="0.35">
      <c r="B202" s="16"/>
      <c r="C202" s="141"/>
      <c r="D202" s="141"/>
      <c r="E202" s="141"/>
      <c r="F202" s="141"/>
      <c r="G202" s="141"/>
      <c r="H202" s="141"/>
      <c r="I202" s="141"/>
      <c r="J202" s="93"/>
    </row>
    <row r="203" spans="2:11" s="107" customFormat="1" x14ac:dyDescent="0.35">
      <c r="B203" s="16"/>
      <c r="C203" s="141"/>
      <c r="D203" s="141"/>
      <c r="E203" s="141"/>
      <c r="F203" s="141"/>
      <c r="G203" s="141"/>
      <c r="H203" s="141"/>
      <c r="I203" s="141"/>
      <c r="J203" s="93"/>
    </row>
    <row r="204" spans="2:11" s="107" customFormat="1" x14ac:dyDescent="0.35">
      <c r="B204" s="16"/>
      <c r="C204" s="141"/>
      <c r="D204" s="141"/>
      <c r="E204" s="141"/>
      <c r="F204" s="141"/>
      <c r="G204" s="141"/>
      <c r="H204" s="141"/>
      <c r="I204" s="141"/>
      <c r="J204" s="93"/>
    </row>
    <row r="205" spans="2:11" s="107" customFormat="1" x14ac:dyDescent="0.35">
      <c r="B205" s="16"/>
      <c r="C205" s="141"/>
      <c r="D205" s="141"/>
      <c r="E205" s="141"/>
      <c r="F205" s="141"/>
      <c r="G205" s="141"/>
      <c r="H205" s="141"/>
      <c r="I205" s="141"/>
      <c r="J205" s="93"/>
    </row>
    <row r="206" spans="2:11" s="107" customFormat="1" x14ac:dyDescent="0.35">
      <c r="B206" s="16"/>
      <c r="C206" s="141"/>
      <c r="D206" s="141"/>
      <c r="E206" s="141"/>
      <c r="F206" s="141"/>
      <c r="G206" s="141"/>
      <c r="H206" s="141"/>
      <c r="I206" s="141"/>
      <c r="J206" s="93"/>
    </row>
    <row r="207" spans="2:11" s="107" customFormat="1" x14ac:dyDescent="0.35">
      <c r="B207" s="16"/>
      <c r="C207" s="141"/>
      <c r="D207" s="141"/>
      <c r="E207" s="141"/>
      <c r="F207" s="141"/>
      <c r="G207" s="141"/>
      <c r="H207" s="141"/>
      <c r="I207" s="141"/>
      <c r="J207" s="93"/>
      <c r="K207" s="92"/>
    </row>
    <row r="208" spans="2:11" s="107" customFormat="1" x14ac:dyDescent="0.35">
      <c r="B208" s="16"/>
      <c r="C208" s="141"/>
      <c r="D208" s="141"/>
      <c r="E208" s="141"/>
      <c r="F208" s="141"/>
      <c r="G208" s="141"/>
      <c r="H208" s="141"/>
      <c r="I208" s="141"/>
      <c r="J208" s="93"/>
    </row>
    <row r="209" spans="2:11" s="107" customFormat="1" x14ac:dyDescent="0.35">
      <c r="B209" s="16"/>
      <c r="C209" s="141"/>
      <c r="D209" s="141"/>
      <c r="E209" s="141"/>
      <c r="F209" s="141"/>
      <c r="G209" s="141"/>
      <c r="H209" s="141"/>
      <c r="I209" s="141"/>
      <c r="J209" s="93"/>
    </row>
    <row r="210" spans="2:11" s="107" customFormat="1" x14ac:dyDescent="0.35">
      <c r="B210" s="16"/>
      <c r="C210" s="141"/>
      <c r="D210" s="141"/>
      <c r="E210" s="141"/>
      <c r="F210" s="141"/>
      <c r="G210" s="141"/>
      <c r="H210" s="141"/>
      <c r="I210" s="141"/>
      <c r="J210" s="93"/>
    </row>
    <row r="211" spans="2:11" s="107" customFormat="1" x14ac:dyDescent="0.35">
      <c r="B211" s="16"/>
      <c r="C211" s="141"/>
      <c r="D211" s="141"/>
      <c r="E211" s="141"/>
      <c r="F211" s="141"/>
      <c r="G211" s="141"/>
      <c r="H211" s="141"/>
      <c r="I211" s="141"/>
      <c r="J211" s="93"/>
    </row>
    <row r="212" spans="2:11" s="107" customFormat="1" x14ac:dyDescent="0.35">
      <c r="B212" s="16"/>
      <c r="C212" s="141"/>
      <c r="D212" s="141"/>
      <c r="E212" s="141"/>
      <c r="F212" s="141"/>
      <c r="G212" s="141"/>
      <c r="H212" s="141"/>
      <c r="I212" s="141"/>
      <c r="J212" s="93"/>
    </row>
    <row r="213" spans="2:11" s="107" customFormat="1" x14ac:dyDescent="0.35">
      <c r="B213" s="16"/>
      <c r="C213" s="141"/>
      <c r="D213" s="141"/>
      <c r="E213" s="141"/>
      <c r="F213" s="141"/>
      <c r="G213" s="141"/>
      <c r="H213" s="141"/>
      <c r="I213" s="141"/>
      <c r="J213" s="93"/>
    </row>
    <row r="214" spans="2:11" s="107" customFormat="1" x14ac:dyDescent="0.35">
      <c r="B214" s="16"/>
      <c r="C214" s="141"/>
      <c r="D214" s="141"/>
      <c r="E214" s="141"/>
      <c r="F214" s="141"/>
      <c r="G214" s="141"/>
      <c r="H214" s="141"/>
      <c r="I214" s="141"/>
      <c r="J214" s="93"/>
    </row>
    <row r="215" spans="2:11" s="107" customFormat="1" x14ac:dyDescent="0.35">
      <c r="B215" s="16"/>
      <c r="C215" s="141"/>
      <c r="D215" s="141"/>
      <c r="E215" s="141"/>
      <c r="F215" s="141"/>
      <c r="G215" s="141"/>
      <c r="H215" s="141"/>
      <c r="I215" s="141"/>
      <c r="J215" s="93"/>
    </row>
    <row r="216" spans="2:11" s="107" customFormat="1" x14ac:dyDescent="0.35">
      <c r="B216" s="16"/>
      <c r="C216" s="141"/>
      <c r="D216" s="141"/>
      <c r="E216" s="141"/>
      <c r="F216" s="141"/>
      <c r="G216" s="141"/>
      <c r="H216" s="141"/>
      <c r="I216" s="141"/>
      <c r="J216" s="93"/>
    </row>
    <row r="217" spans="2:11" s="107" customFormat="1" x14ac:dyDescent="0.35">
      <c r="B217" s="16"/>
      <c r="C217" s="141"/>
      <c r="D217" s="141"/>
      <c r="E217" s="141"/>
      <c r="F217" s="141"/>
      <c r="G217" s="141"/>
      <c r="H217" s="141"/>
      <c r="I217" s="141"/>
      <c r="J217" s="93"/>
    </row>
    <row r="218" spans="2:11" s="107" customFormat="1" x14ac:dyDescent="0.35">
      <c r="B218" s="16"/>
      <c r="C218" s="141"/>
      <c r="D218" s="141"/>
      <c r="E218" s="141"/>
      <c r="F218" s="141"/>
      <c r="G218" s="141"/>
      <c r="H218" s="141"/>
      <c r="I218" s="141"/>
      <c r="J218" s="93"/>
    </row>
    <row r="219" spans="2:11" s="107" customFormat="1" x14ac:dyDescent="0.35">
      <c r="B219" s="16"/>
      <c r="C219" s="141"/>
      <c r="D219" s="141"/>
      <c r="E219" s="141"/>
      <c r="F219" s="141"/>
      <c r="G219" s="141"/>
      <c r="H219" s="141"/>
      <c r="I219" s="141"/>
      <c r="J219" s="93"/>
      <c r="K219" s="92"/>
    </row>
    <row r="220" spans="2:11" s="107" customFormat="1" x14ac:dyDescent="0.35">
      <c r="B220" s="1665"/>
      <c r="C220" s="1665"/>
      <c r="D220" s="1665"/>
      <c r="E220" s="1665"/>
      <c r="F220" s="1665"/>
      <c r="G220" s="1665"/>
      <c r="H220" s="1665"/>
      <c r="I220" s="1665"/>
      <c r="J220" s="1665"/>
    </row>
    <row r="221" spans="2:11" s="107" customFormat="1" x14ac:dyDescent="0.35"/>
  </sheetData>
  <mergeCells count="3">
    <mergeCell ref="M34:N34"/>
    <mergeCell ref="B220:J220"/>
    <mergeCell ref="B11:J11"/>
  </mergeCells>
  <hyperlinks>
    <hyperlink ref="J1" location="M.2.6.1.b.1!A1" display="Ver Metadato"/>
    <hyperlink ref="A1" location="'C2'!A1" display="REGRESAR"/>
    <hyperlink ref="J1:K1" location="'HM 2.6.1.b.2'!A1" display="Ver Metadato"/>
  </hyperlink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5">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9"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261</v>
      </c>
      <c r="D8" s="1667"/>
      <c r="E8" s="1667"/>
      <c r="F8" s="1667"/>
      <c r="G8" s="1667"/>
    </row>
    <row r="9" spans="1:7" ht="31" x14ac:dyDescent="0.35">
      <c r="B9" s="38" t="s">
        <v>262</v>
      </c>
      <c r="C9" s="1666" t="s">
        <v>238</v>
      </c>
      <c r="D9" s="1666"/>
      <c r="E9" s="1666"/>
      <c r="F9" s="1666"/>
      <c r="G9" s="1666"/>
    </row>
    <row r="10" spans="1:7" x14ac:dyDescent="0.35">
      <c r="B10" s="1684" t="s">
        <v>263</v>
      </c>
      <c r="C10" s="39" t="s">
        <v>264</v>
      </c>
      <c r="D10" s="39" t="s">
        <v>265</v>
      </c>
      <c r="E10" s="39" t="s">
        <v>266</v>
      </c>
      <c r="F10" s="40" t="s">
        <v>267</v>
      </c>
      <c r="G10" s="40" t="s">
        <v>268</v>
      </c>
    </row>
    <row r="11" spans="1:7" ht="36" customHeight="1" x14ac:dyDescent="0.35">
      <c r="B11" s="1652"/>
      <c r="C11" s="41" t="s">
        <v>269</v>
      </c>
      <c r="D11" s="41" t="s">
        <v>48</v>
      </c>
      <c r="E11" s="41" t="s">
        <v>420</v>
      </c>
      <c r="F11" s="42" t="s">
        <v>240</v>
      </c>
      <c r="G11" s="42" t="s">
        <v>879</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48" customHeight="1" x14ac:dyDescent="0.35">
      <c r="B15" s="38" t="s">
        <v>276</v>
      </c>
      <c r="C15" s="1666" t="s">
        <v>3525</v>
      </c>
      <c r="D15" s="1666"/>
      <c r="E15" s="1666"/>
      <c r="F15" s="1666"/>
      <c r="G15" s="1666"/>
    </row>
    <row r="16" spans="1:7" x14ac:dyDescent="0.35">
      <c r="B16" s="38" t="s">
        <v>277</v>
      </c>
      <c r="C16" s="1667" t="s">
        <v>3526</v>
      </c>
      <c r="D16" s="1667"/>
      <c r="E16" s="1667"/>
      <c r="F16" s="1667"/>
      <c r="G16" s="1667"/>
    </row>
    <row r="17" spans="2:9" x14ac:dyDescent="0.35">
      <c r="B17" s="38" t="s">
        <v>278</v>
      </c>
      <c r="C17" s="1666"/>
      <c r="D17" s="1666"/>
      <c r="E17" s="1666"/>
      <c r="F17" s="1666"/>
      <c r="G17" s="1666"/>
    </row>
    <row r="18" spans="2:9" x14ac:dyDescent="0.35">
      <c r="B18" s="38" t="s">
        <v>280</v>
      </c>
      <c r="C18" s="1666" t="s">
        <v>3527</v>
      </c>
      <c r="D18" s="1666"/>
      <c r="E18" s="1666"/>
      <c r="F18" s="1666"/>
      <c r="G18" s="1666"/>
    </row>
    <row r="19" spans="2:9" ht="36.75" customHeight="1" x14ac:dyDescent="0.35">
      <c r="B19" s="38" t="s">
        <v>281</v>
      </c>
      <c r="C19" s="1666" t="s">
        <v>3139</v>
      </c>
      <c r="D19" s="1666"/>
      <c r="E19" s="1666"/>
      <c r="F19" s="1666"/>
      <c r="G19" s="1666"/>
    </row>
    <row r="20" spans="2:9" ht="37.5" customHeight="1" x14ac:dyDescent="0.35">
      <c r="B20" s="38" t="s">
        <v>282</v>
      </c>
      <c r="C20" s="1667" t="s">
        <v>3528</v>
      </c>
      <c r="D20" s="1667"/>
      <c r="E20" s="1667"/>
      <c r="F20" s="1667"/>
      <c r="G20" s="1667"/>
    </row>
    <row r="21" spans="2:9" ht="43.5" customHeight="1" x14ac:dyDescent="0.35">
      <c r="B21" s="38" t="s">
        <v>283</v>
      </c>
      <c r="C21" s="172" t="s">
        <v>3524</v>
      </c>
      <c r="D21" s="45" t="s">
        <v>1741</v>
      </c>
      <c r="E21" s="1681" t="s">
        <v>284</v>
      </c>
      <c r="F21" s="1682"/>
      <c r="G21" s="1683"/>
    </row>
    <row r="22" spans="2:9" ht="36.75" customHeight="1" x14ac:dyDescent="0.35">
      <c r="B22" s="38" t="s">
        <v>285</v>
      </c>
      <c r="C22" s="1666" t="s">
        <v>1742</v>
      </c>
      <c r="D22" s="1666"/>
      <c r="E22" s="1666"/>
      <c r="F22" s="1666"/>
      <c r="G22" s="1666"/>
    </row>
    <row r="23" spans="2:9" ht="55.5" customHeight="1" x14ac:dyDescent="0.35">
      <c r="B23" s="38" t="s">
        <v>286</v>
      </c>
      <c r="C23" s="1666" t="s">
        <v>1725</v>
      </c>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46"/>
      <c r="C26" s="46"/>
      <c r="D26" s="46"/>
      <c r="E26" s="29"/>
      <c r="F26" s="47"/>
      <c r="G26" s="47"/>
      <c r="I26" s="11" t="s">
        <v>288</v>
      </c>
    </row>
    <row r="27" spans="2:9" x14ac:dyDescent="0.35">
      <c r="B27" s="38" t="s">
        <v>289</v>
      </c>
      <c r="C27" s="1667" t="s">
        <v>1891</v>
      </c>
      <c r="D27" s="1667"/>
      <c r="E27" s="1667"/>
      <c r="F27" s="1667"/>
      <c r="G27" s="1667"/>
    </row>
    <row r="28" spans="2:9" ht="31" x14ac:dyDescent="0.35">
      <c r="B28" s="38" t="s">
        <v>290</v>
      </c>
      <c r="C28" s="1667" t="s">
        <v>3532</v>
      </c>
      <c r="D28" s="1667"/>
      <c r="E28" s="1667"/>
      <c r="F28" s="1667"/>
      <c r="G28" s="1667"/>
    </row>
    <row r="29" spans="2:9" x14ac:dyDescent="0.35">
      <c r="B29" s="173" t="s">
        <v>291</v>
      </c>
      <c r="C29" s="1666" t="s">
        <v>362</v>
      </c>
      <c r="D29" s="1666"/>
      <c r="E29" s="1666"/>
      <c r="F29" s="1666"/>
      <c r="G29" s="1666"/>
    </row>
    <row r="30" spans="2:9" x14ac:dyDescent="0.35">
      <c r="B30" s="173" t="s">
        <v>293</v>
      </c>
      <c r="C30" s="1680" t="s">
        <v>294</v>
      </c>
      <c r="D30" s="1680"/>
      <c r="E30" s="1680"/>
      <c r="F30" s="1680"/>
      <c r="G30" s="1680"/>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564" t="s">
        <v>296</v>
      </c>
      <c r="C34" s="1673" t="s">
        <v>3533</v>
      </c>
      <c r="D34" s="1674"/>
      <c r="E34" s="1674"/>
      <c r="F34" s="1674"/>
      <c r="G34" s="1675"/>
    </row>
    <row r="35" spans="2:10" ht="18" customHeight="1" x14ac:dyDescent="0.35">
      <c r="B35" s="564" t="s">
        <v>297</v>
      </c>
      <c r="C35" s="1673" t="s">
        <v>1891</v>
      </c>
      <c r="D35" s="1674"/>
      <c r="E35" s="1674"/>
      <c r="F35" s="1674"/>
      <c r="G35" s="1675"/>
    </row>
    <row r="36" spans="2:10" ht="18" customHeight="1" x14ac:dyDescent="0.35">
      <c r="B36" s="564" t="s">
        <v>298</v>
      </c>
      <c r="C36" s="1673" t="s">
        <v>1895</v>
      </c>
      <c r="D36" s="1674"/>
      <c r="E36" s="1674"/>
      <c r="F36" s="1674"/>
      <c r="G36" s="1675"/>
    </row>
    <row r="37" spans="2:10" ht="18" customHeight="1" x14ac:dyDescent="0.35">
      <c r="B37" s="564" t="s">
        <v>299</v>
      </c>
      <c r="C37" s="1673"/>
      <c r="D37" s="1674"/>
      <c r="E37" s="1674"/>
      <c r="F37" s="1674"/>
      <c r="G37" s="1675"/>
      <c r="J37" s="29"/>
    </row>
    <row r="38" spans="2:10" ht="18" customHeight="1" x14ac:dyDescent="0.35">
      <c r="B38" s="564" t="s">
        <v>300</v>
      </c>
      <c r="C38" s="1676" t="s">
        <v>1900</v>
      </c>
      <c r="D38" s="1677"/>
      <c r="E38" s="1677"/>
      <c r="F38" s="1677"/>
      <c r="G38" s="1678"/>
    </row>
    <row r="39" spans="2:10" ht="18" customHeight="1" x14ac:dyDescent="0.35">
      <c r="B39" s="564" t="s">
        <v>301</v>
      </c>
      <c r="C39" s="1673" t="s">
        <v>3534</v>
      </c>
      <c r="D39" s="1674"/>
      <c r="E39" s="1674"/>
      <c r="F39" s="1674"/>
      <c r="G39" s="1675"/>
    </row>
    <row r="40" spans="2:10" x14ac:dyDescent="0.35">
      <c r="B40" s="1679"/>
      <c r="C40" s="1679"/>
      <c r="D40" s="1679"/>
      <c r="E40" s="357"/>
      <c r="F40" s="367"/>
      <c r="G40" s="367"/>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38" t="s">
        <v>303</v>
      </c>
      <c r="C43" s="1667" t="s">
        <v>3666</v>
      </c>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47">
        <v>44682</v>
      </c>
      <c r="D49" s="1648"/>
      <c r="E49" s="1648"/>
      <c r="F49" s="1648"/>
      <c r="G49" s="1648"/>
    </row>
    <row r="50" spans="2:7" ht="31" x14ac:dyDescent="0.35">
      <c r="B50" s="55" t="s">
        <v>308</v>
      </c>
      <c r="C50" s="1669"/>
      <c r="D50" s="1669"/>
      <c r="E50" s="1669"/>
      <c r="F50" s="1669"/>
      <c r="G50" s="1669"/>
    </row>
    <row r="51" spans="2:7" x14ac:dyDescent="0.35">
      <c r="B51" s="55" t="s">
        <v>309</v>
      </c>
      <c r="C51" s="1648" t="s">
        <v>3621</v>
      </c>
      <c r="D51" s="1648"/>
      <c r="E51" s="1648"/>
      <c r="F51" s="1648"/>
      <c r="G51" s="1648"/>
    </row>
    <row r="52" spans="2:7" x14ac:dyDescent="0.35">
      <c r="B52" s="55" t="s">
        <v>310</v>
      </c>
      <c r="C52" s="1648" t="s">
        <v>3622</v>
      </c>
      <c r="D52" s="1648"/>
      <c r="E52" s="1648"/>
      <c r="F52" s="1648"/>
      <c r="G52" s="1648"/>
    </row>
    <row r="53" spans="2:7" x14ac:dyDescent="0.35">
      <c r="B53" s="29"/>
      <c r="C53" s="29"/>
      <c r="D53" s="29"/>
      <c r="E53" s="29"/>
      <c r="F53" s="47"/>
      <c r="G53" s="47"/>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1.b.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6"/>
  <dimension ref="A1:O220"/>
  <sheetViews>
    <sheetView showGridLines="0" zoomScale="90" zoomScaleNormal="90" workbookViewId="0"/>
  </sheetViews>
  <sheetFormatPr baseColWidth="10" defaultColWidth="11.453125" defaultRowHeight="14.5" x14ac:dyDescent="0.35"/>
  <cols>
    <col min="1" max="9" width="11.453125" style="17"/>
    <col min="10" max="10" width="14.453125" style="17" customWidth="1"/>
    <col min="11" max="11" width="11.453125" style="17"/>
    <col min="12" max="12" width="6.1796875" style="17" customWidth="1"/>
    <col min="13" max="13" width="28.453125" style="17" customWidth="1"/>
    <col min="14" max="14" width="17.81640625" style="17" customWidth="1"/>
    <col min="15" max="16384" width="11.453125" style="17"/>
  </cols>
  <sheetData>
    <row r="1" spans="1:15" ht="15.5" x14ac:dyDescent="0.35">
      <c r="A1" s="23" t="s">
        <v>32</v>
      </c>
      <c r="J1" s="23" t="s">
        <v>34</v>
      </c>
      <c r="K1" s="310"/>
    </row>
    <row r="2" spans="1:15" ht="15.5" x14ac:dyDescent="0.35">
      <c r="A2" s="88"/>
      <c r="B2" s="85" t="s">
        <v>5115</v>
      </c>
      <c r="C2" s="88"/>
    </row>
    <row r="3" spans="1:15" x14ac:dyDescent="0.35">
      <c r="A3" s="88"/>
      <c r="B3" s="17" t="s">
        <v>269</v>
      </c>
      <c r="C3" s="89"/>
    </row>
    <row r="4" spans="1:15" x14ac:dyDescent="0.35">
      <c r="A4" s="88"/>
      <c r="B4" s="17" t="s">
        <v>48</v>
      </c>
      <c r="C4" s="89"/>
      <c r="K4" s="71"/>
      <c r="L4" s="86"/>
      <c r="M4" s="86"/>
      <c r="N4" s="86"/>
    </row>
    <row r="5" spans="1:15" x14ac:dyDescent="0.35">
      <c r="B5" s="17" t="s">
        <v>63</v>
      </c>
      <c r="J5" s="10"/>
    </row>
    <row r="6" spans="1:15" x14ac:dyDescent="0.35">
      <c r="B6" s="90" t="s">
        <v>1549</v>
      </c>
      <c r="J6" s="10"/>
    </row>
    <row r="7" spans="1:15" x14ac:dyDescent="0.35">
      <c r="B7" s="90" t="s">
        <v>1714</v>
      </c>
      <c r="I7" s="86"/>
      <c r="J7" s="86"/>
      <c r="K7" s="86"/>
      <c r="L7" s="86"/>
      <c r="M7" s="86"/>
      <c r="N7" s="86"/>
      <c r="O7" s="86"/>
    </row>
    <row r="9" spans="1:15" x14ac:dyDescent="0.35">
      <c r="B9" s="10" t="s">
        <v>1715</v>
      </c>
      <c r="G9" s="18"/>
    </row>
    <row r="11" spans="1:15" x14ac:dyDescent="0.35">
      <c r="A11" s="107"/>
      <c r="B11" s="1660" t="s">
        <v>3536</v>
      </c>
      <c r="C11" s="1660"/>
      <c r="D11" s="1660"/>
      <c r="E11" s="1660"/>
      <c r="F11" s="1660"/>
      <c r="G11" s="1660"/>
      <c r="H11" s="1660"/>
      <c r="I11" s="1660"/>
      <c r="J11" s="1660"/>
      <c r="K11" s="107"/>
      <c r="L11" s="107"/>
      <c r="M11" s="1659"/>
      <c r="N11" s="1659"/>
      <c r="O11" s="107"/>
    </row>
    <row r="12" spans="1:15" x14ac:dyDescent="0.35">
      <c r="A12" s="107"/>
      <c r="B12" s="201" t="s">
        <v>1586</v>
      </c>
      <c r="C12" s="206"/>
      <c r="D12" s="206"/>
      <c r="E12" s="206"/>
      <c r="F12" s="206"/>
      <c r="G12" s="206"/>
      <c r="H12" s="206"/>
      <c r="I12" s="206"/>
      <c r="J12" s="206"/>
      <c r="K12" s="206"/>
      <c r="L12" s="206"/>
      <c r="M12" s="205"/>
      <c r="N12" s="107"/>
      <c r="O12" s="107"/>
    </row>
    <row r="13" spans="1:15" x14ac:dyDescent="0.35">
      <c r="A13" s="107"/>
      <c r="B13" s="211" t="s">
        <v>1552</v>
      </c>
      <c r="C13" s="212" t="s">
        <v>1717</v>
      </c>
      <c r="D13" s="204"/>
      <c r="E13" s="204"/>
      <c r="F13" s="204"/>
      <c r="G13" s="204"/>
      <c r="H13" s="204"/>
      <c r="I13" s="204"/>
      <c r="J13" s="207"/>
      <c r="K13" s="206"/>
      <c r="L13" s="206"/>
      <c r="M13" s="208"/>
      <c r="N13" s="142"/>
      <c r="O13" s="107"/>
    </row>
    <row r="14" spans="1:15" x14ac:dyDescent="0.35">
      <c r="A14" s="107"/>
      <c r="B14" s="210">
        <v>2012</v>
      </c>
      <c r="C14" s="1278">
        <v>61672.584886571989</v>
      </c>
      <c r="D14" s="204"/>
      <c r="E14" s="204"/>
      <c r="F14" s="204"/>
      <c r="G14" s="204"/>
      <c r="H14" s="204"/>
      <c r="I14" s="204"/>
      <c r="J14" s="207"/>
      <c r="K14" s="206"/>
      <c r="L14" s="206"/>
      <c r="M14" s="209"/>
      <c r="N14" s="143"/>
      <c r="O14" s="107"/>
    </row>
    <row r="15" spans="1:15" x14ac:dyDescent="0.35">
      <c r="A15" s="107"/>
      <c r="B15" s="203">
        <v>2013</v>
      </c>
      <c r="C15" s="1278">
        <v>56795.875485271798</v>
      </c>
      <c r="D15" s="204"/>
      <c r="E15" s="204"/>
      <c r="F15" s="204"/>
      <c r="G15" s="204"/>
      <c r="H15" s="204"/>
      <c r="I15" s="204"/>
      <c r="J15" s="207"/>
      <c r="K15" s="206"/>
      <c r="L15" s="206"/>
      <c r="M15" s="209"/>
      <c r="N15" s="143"/>
      <c r="O15" s="107"/>
    </row>
    <row r="16" spans="1:15" x14ac:dyDescent="0.35">
      <c r="A16" s="107"/>
      <c r="B16" s="203">
        <v>2014</v>
      </c>
      <c r="C16" s="1278">
        <v>77350.831723844138</v>
      </c>
      <c r="D16" s="204"/>
      <c r="E16" s="204"/>
      <c r="F16" s="204"/>
      <c r="G16" s="204"/>
      <c r="H16" s="204"/>
      <c r="I16" s="204"/>
      <c r="J16" s="207"/>
      <c r="K16" s="206"/>
      <c r="L16" s="206"/>
      <c r="M16" s="209"/>
      <c r="N16" s="143"/>
      <c r="O16" s="107"/>
    </row>
    <row r="17" spans="1:15" x14ac:dyDescent="0.35">
      <c r="A17" s="107"/>
      <c r="B17" s="203">
        <v>2015</v>
      </c>
      <c r="C17" s="1278">
        <v>69808.653845866502</v>
      </c>
      <c r="D17" s="204"/>
      <c r="E17" s="204"/>
      <c r="F17" s="204"/>
      <c r="G17" s="204"/>
      <c r="H17" s="204"/>
      <c r="I17" s="204"/>
      <c r="J17" s="207"/>
      <c r="K17" s="206"/>
      <c r="L17" s="206"/>
      <c r="M17" s="209"/>
      <c r="N17" s="143"/>
      <c r="O17" s="107"/>
    </row>
    <row r="18" spans="1:15" x14ac:dyDescent="0.35">
      <c r="A18" s="107"/>
      <c r="B18" s="203">
        <v>2016</v>
      </c>
      <c r="C18" s="1278">
        <v>62431.792604621281</v>
      </c>
      <c r="D18" s="204"/>
      <c r="E18" s="204"/>
      <c r="F18" s="204"/>
      <c r="G18" s="204"/>
      <c r="H18" s="204"/>
      <c r="I18" s="204"/>
      <c r="J18" s="207"/>
      <c r="K18" s="206"/>
      <c r="L18" s="206"/>
      <c r="M18" s="209"/>
      <c r="N18" s="144"/>
      <c r="O18" s="107"/>
    </row>
    <row r="19" spans="1:15" s="310" customFormat="1" x14ac:dyDescent="0.35">
      <c r="A19" s="107"/>
      <c r="B19" s="203">
        <v>2017</v>
      </c>
      <c r="C19" s="1278">
        <v>43755.789092143481</v>
      </c>
      <c r="D19" s="204"/>
      <c r="E19" s="204"/>
      <c r="F19" s="204"/>
      <c r="G19" s="204"/>
      <c r="H19" s="204"/>
      <c r="I19" s="204"/>
      <c r="J19" s="207"/>
      <c r="K19" s="206"/>
      <c r="L19" s="206"/>
      <c r="M19" s="209"/>
      <c r="N19" s="144"/>
      <c r="O19" s="107"/>
    </row>
    <row r="20" spans="1:15" s="310" customFormat="1" x14ac:dyDescent="0.35">
      <c r="A20" s="107"/>
      <c r="B20" s="213" t="s">
        <v>4334</v>
      </c>
      <c r="C20" s="1279">
        <v>30801.798548207236</v>
      </c>
      <c r="D20" s="204"/>
      <c r="E20" s="204"/>
      <c r="F20" s="204"/>
      <c r="G20" s="204"/>
      <c r="H20" s="204"/>
      <c r="I20" s="204"/>
      <c r="J20" s="207"/>
      <c r="K20" s="206"/>
      <c r="L20" s="206"/>
      <c r="M20" s="209"/>
      <c r="N20" s="144"/>
      <c r="O20" s="107"/>
    </row>
    <row r="21" spans="1:15" x14ac:dyDescent="0.35">
      <c r="A21" s="107"/>
      <c r="B21" s="217" t="s">
        <v>4434</v>
      </c>
      <c r="C21" s="204"/>
      <c r="D21" s="204"/>
      <c r="E21" s="204"/>
      <c r="F21" s="204"/>
      <c r="G21" s="204"/>
      <c r="H21" s="204"/>
      <c r="I21" s="204"/>
      <c r="J21" s="207"/>
      <c r="K21" s="206"/>
      <c r="L21" s="206"/>
      <c r="M21" s="209"/>
      <c r="N21" s="144"/>
      <c r="O21" s="107"/>
    </row>
    <row r="22" spans="1:15" x14ac:dyDescent="0.35">
      <c r="A22" s="107"/>
      <c r="B22" s="217" t="s">
        <v>4435</v>
      </c>
      <c r="C22" s="204"/>
      <c r="D22" s="204"/>
      <c r="E22" s="204"/>
      <c r="F22" s="204"/>
      <c r="G22" s="204"/>
      <c r="H22" s="204"/>
      <c r="I22" s="204"/>
      <c r="J22" s="207"/>
      <c r="K22" s="206"/>
      <c r="L22" s="206"/>
      <c r="M22" s="209"/>
      <c r="N22" s="144"/>
      <c r="O22" s="107"/>
    </row>
    <row r="23" spans="1:15" x14ac:dyDescent="0.35">
      <c r="A23" s="107"/>
      <c r="B23" s="203"/>
      <c r="C23" s="204"/>
      <c r="D23" s="204"/>
      <c r="E23" s="204"/>
      <c r="F23" s="204"/>
      <c r="G23" s="204"/>
      <c r="H23" s="204"/>
      <c r="I23" s="204"/>
      <c r="J23" s="207"/>
      <c r="K23" s="206"/>
      <c r="L23" s="206"/>
      <c r="M23" s="209"/>
      <c r="N23" s="144"/>
      <c r="O23" s="107"/>
    </row>
    <row r="24" spans="1:15" x14ac:dyDescent="0.35">
      <c r="A24" s="107"/>
      <c r="B24" s="203"/>
      <c r="C24" s="204"/>
      <c r="D24" s="204"/>
      <c r="E24" s="204"/>
      <c r="F24" s="204"/>
      <c r="G24" s="204"/>
      <c r="H24" s="204"/>
      <c r="I24" s="204"/>
      <c r="J24" s="207"/>
      <c r="K24" s="206"/>
      <c r="L24" s="206"/>
      <c r="M24" s="209"/>
      <c r="N24" s="144"/>
      <c r="O24" s="107"/>
    </row>
    <row r="25" spans="1:15" x14ac:dyDescent="0.35">
      <c r="A25" s="107"/>
      <c r="B25" s="203"/>
      <c r="C25" s="204"/>
      <c r="D25" s="204"/>
      <c r="E25" s="204"/>
      <c r="F25" s="204"/>
      <c r="G25" s="204"/>
      <c r="H25" s="204"/>
      <c r="I25" s="204"/>
      <c r="J25" s="207"/>
      <c r="K25" s="207"/>
      <c r="L25" s="206"/>
      <c r="M25" s="209"/>
      <c r="N25" s="144"/>
      <c r="O25" s="107"/>
    </row>
    <row r="26" spans="1:15" x14ac:dyDescent="0.35">
      <c r="A26" s="107"/>
      <c r="B26" s="203"/>
      <c r="C26" s="204"/>
      <c r="D26" s="204"/>
      <c r="E26" s="204"/>
      <c r="F26" s="204"/>
      <c r="G26" s="204"/>
      <c r="H26" s="204"/>
      <c r="I26" s="204"/>
      <c r="J26" s="207"/>
      <c r="K26" s="207"/>
      <c r="L26" s="206"/>
      <c r="M26" s="209"/>
      <c r="N26" s="144"/>
      <c r="O26" s="107"/>
    </row>
    <row r="27" spans="1:15" x14ac:dyDescent="0.35">
      <c r="A27" s="107"/>
      <c r="B27" s="203"/>
      <c r="C27" s="204"/>
      <c r="D27" s="204"/>
      <c r="E27" s="204"/>
      <c r="F27" s="204"/>
      <c r="G27" s="204"/>
      <c r="H27" s="204"/>
      <c r="I27" s="204"/>
      <c r="J27" s="207"/>
      <c r="K27" s="207"/>
      <c r="L27" s="206"/>
      <c r="M27" s="209"/>
      <c r="N27" s="144"/>
      <c r="O27" s="107"/>
    </row>
    <row r="28" spans="1:15" x14ac:dyDescent="0.35">
      <c r="A28" s="107"/>
      <c r="B28" s="203"/>
      <c r="C28" s="204"/>
      <c r="D28" s="204"/>
      <c r="E28" s="204"/>
      <c r="F28" s="204"/>
      <c r="G28" s="204"/>
      <c r="H28" s="204"/>
      <c r="I28" s="204"/>
      <c r="J28" s="207"/>
      <c r="K28" s="207"/>
      <c r="L28" s="206"/>
      <c r="M28" s="209"/>
      <c r="N28" s="144"/>
      <c r="O28" s="107"/>
    </row>
    <row r="29" spans="1:15" x14ac:dyDescent="0.35">
      <c r="A29" s="107"/>
      <c r="B29" s="203"/>
      <c r="C29" s="204"/>
      <c r="D29" s="204"/>
      <c r="E29" s="204"/>
      <c r="F29" s="204"/>
      <c r="G29" s="204"/>
      <c r="H29" s="204"/>
      <c r="I29" s="204"/>
      <c r="J29" s="207"/>
      <c r="K29" s="207"/>
      <c r="L29" s="206"/>
      <c r="M29" s="209"/>
      <c r="N29" s="144"/>
      <c r="O29" s="107"/>
    </row>
    <row r="30" spans="1:15" x14ac:dyDescent="0.35">
      <c r="A30" s="107"/>
      <c r="B30" s="203"/>
      <c r="C30" s="204"/>
      <c r="D30" s="204"/>
      <c r="E30" s="204"/>
      <c r="F30" s="204"/>
      <c r="G30" s="204"/>
      <c r="H30" s="204"/>
      <c r="I30" s="204"/>
      <c r="J30" s="207"/>
      <c r="K30" s="207"/>
      <c r="L30" s="206"/>
      <c r="M30" s="209"/>
      <c r="N30" s="144"/>
      <c r="O30" s="107"/>
    </row>
    <row r="31" spans="1:15" x14ac:dyDescent="0.35">
      <c r="A31" s="107"/>
      <c r="B31" s="203"/>
      <c r="C31" s="204"/>
      <c r="D31" s="204"/>
      <c r="E31" s="204"/>
      <c r="F31" s="204"/>
      <c r="G31" s="204"/>
      <c r="H31" s="204"/>
      <c r="I31" s="204"/>
      <c r="J31" s="207"/>
      <c r="K31" s="207"/>
      <c r="L31" s="206"/>
      <c r="M31" s="209"/>
      <c r="N31" s="144"/>
      <c r="O31" s="107"/>
    </row>
    <row r="32" spans="1:15" x14ac:dyDescent="0.35">
      <c r="A32" s="107"/>
      <c r="B32" s="203"/>
      <c r="C32" s="204"/>
      <c r="D32" s="204"/>
      <c r="E32" s="204"/>
      <c r="F32" s="204"/>
      <c r="G32" s="204"/>
      <c r="H32" s="204"/>
      <c r="I32" s="204"/>
      <c r="J32" s="207"/>
      <c r="K32" s="207"/>
      <c r="L32" s="206"/>
      <c r="M32" s="209"/>
      <c r="N32" s="144"/>
      <c r="O32" s="107"/>
    </row>
    <row r="33" spans="1:15" x14ac:dyDescent="0.35">
      <c r="A33" s="107"/>
      <c r="B33" s="16"/>
      <c r="C33" s="141"/>
      <c r="D33" s="141"/>
      <c r="E33" s="141"/>
      <c r="F33" s="141"/>
      <c r="G33" s="141"/>
      <c r="H33" s="141"/>
      <c r="I33" s="141"/>
      <c r="J33" s="93"/>
      <c r="K33" s="91"/>
      <c r="L33" s="107"/>
      <c r="M33" s="1665"/>
      <c r="N33" s="1665"/>
      <c r="O33" s="107"/>
    </row>
    <row r="34" spans="1:15" x14ac:dyDescent="0.35">
      <c r="A34" s="107"/>
      <c r="B34" s="16"/>
      <c r="C34" s="141"/>
      <c r="D34" s="141"/>
      <c r="E34" s="141"/>
      <c r="F34" s="141"/>
      <c r="G34" s="141"/>
      <c r="H34" s="141"/>
      <c r="I34" s="141"/>
      <c r="J34" s="93"/>
      <c r="K34" s="91"/>
      <c r="L34" s="107"/>
      <c r="M34" s="107"/>
      <c r="N34" s="107"/>
      <c r="O34" s="107"/>
    </row>
    <row r="35" spans="1:15" x14ac:dyDescent="0.35">
      <c r="A35" s="107"/>
      <c r="B35" s="16"/>
      <c r="C35" s="141"/>
      <c r="D35" s="141"/>
      <c r="E35" s="141"/>
      <c r="F35" s="141"/>
      <c r="G35" s="141"/>
      <c r="H35" s="141"/>
      <c r="I35" s="141"/>
      <c r="J35" s="93"/>
      <c r="K35" s="91"/>
      <c r="L35" s="107"/>
      <c r="M35" s="107"/>
      <c r="N35" s="107"/>
      <c r="O35" s="107"/>
    </row>
    <row r="36" spans="1:15" x14ac:dyDescent="0.35">
      <c r="A36" s="107"/>
      <c r="B36" s="16"/>
      <c r="C36" s="141"/>
      <c r="D36" s="141"/>
      <c r="E36" s="141"/>
      <c r="F36" s="141"/>
      <c r="G36" s="141"/>
      <c r="H36" s="141"/>
      <c r="I36" s="141"/>
      <c r="J36" s="93"/>
      <c r="K36" s="91"/>
      <c r="L36" s="107"/>
      <c r="M36" s="107"/>
      <c r="N36" s="107"/>
      <c r="O36" s="107"/>
    </row>
    <row r="37" spans="1:15" x14ac:dyDescent="0.35">
      <c r="A37" s="107"/>
      <c r="B37" s="16"/>
      <c r="C37" s="141"/>
      <c r="D37" s="141"/>
      <c r="E37" s="141"/>
      <c r="F37" s="141"/>
      <c r="G37" s="141"/>
      <c r="H37" s="141"/>
      <c r="I37" s="141"/>
      <c r="J37" s="93"/>
      <c r="K37" s="91"/>
      <c r="L37" s="107"/>
      <c r="M37" s="107"/>
      <c r="N37" s="107"/>
      <c r="O37" s="107"/>
    </row>
    <row r="38" spans="1:15" x14ac:dyDescent="0.35">
      <c r="A38" s="107"/>
      <c r="B38" s="16"/>
      <c r="C38" s="141"/>
      <c r="D38" s="141"/>
      <c r="E38" s="141"/>
      <c r="F38" s="141"/>
      <c r="G38" s="141"/>
      <c r="H38" s="141"/>
      <c r="I38" s="141"/>
      <c r="J38" s="93"/>
      <c r="K38" s="93"/>
      <c r="L38" s="107"/>
      <c r="M38" s="107"/>
      <c r="N38" s="107"/>
      <c r="O38" s="107"/>
    </row>
    <row r="39" spans="1:15" x14ac:dyDescent="0.35">
      <c r="A39" s="107"/>
      <c r="B39" s="16"/>
      <c r="C39" s="141"/>
      <c r="D39" s="141"/>
      <c r="E39" s="141"/>
      <c r="F39" s="141"/>
      <c r="G39" s="141"/>
      <c r="H39" s="141"/>
      <c r="I39" s="141"/>
      <c r="J39" s="93"/>
      <c r="K39" s="91"/>
      <c r="L39" s="107"/>
      <c r="M39" s="107"/>
      <c r="N39" s="107"/>
      <c r="O39" s="107"/>
    </row>
    <row r="40" spans="1:15" x14ac:dyDescent="0.35">
      <c r="A40" s="107"/>
      <c r="B40" s="16"/>
      <c r="C40" s="141"/>
      <c r="D40" s="141"/>
      <c r="E40" s="141"/>
      <c r="F40" s="141"/>
      <c r="G40" s="141"/>
      <c r="H40" s="141"/>
      <c r="I40" s="141"/>
      <c r="J40" s="93"/>
      <c r="K40" s="91"/>
      <c r="L40" s="107"/>
      <c r="M40" s="107"/>
      <c r="N40" s="107"/>
      <c r="O40" s="107"/>
    </row>
    <row r="41" spans="1:15" x14ac:dyDescent="0.35">
      <c r="A41" s="107"/>
      <c r="B41" s="16"/>
      <c r="C41" s="141"/>
      <c r="D41" s="141"/>
      <c r="E41" s="141"/>
      <c r="F41" s="141"/>
      <c r="G41" s="141"/>
      <c r="H41" s="141"/>
      <c r="I41" s="141"/>
      <c r="J41" s="93"/>
      <c r="K41" s="91"/>
      <c r="L41" s="107"/>
      <c r="M41" s="107"/>
      <c r="N41" s="107"/>
      <c r="O41" s="107"/>
    </row>
    <row r="42" spans="1:15" x14ac:dyDescent="0.35">
      <c r="A42" s="107"/>
      <c r="B42" s="16"/>
      <c r="C42" s="141"/>
      <c r="D42" s="141"/>
      <c r="E42" s="141"/>
      <c r="F42" s="141"/>
      <c r="G42" s="141"/>
      <c r="H42" s="141"/>
      <c r="I42" s="141"/>
      <c r="J42" s="93"/>
      <c r="K42" s="91"/>
      <c r="L42" s="107"/>
      <c r="M42" s="107"/>
      <c r="N42" s="107"/>
      <c r="O42" s="107"/>
    </row>
    <row r="43" spans="1:15" x14ac:dyDescent="0.35">
      <c r="A43" s="107"/>
      <c r="B43" s="16"/>
      <c r="C43" s="141"/>
      <c r="D43" s="141"/>
      <c r="E43" s="141"/>
      <c r="F43" s="141"/>
      <c r="G43" s="141"/>
      <c r="H43" s="141"/>
      <c r="I43" s="141"/>
      <c r="J43" s="93"/>
      <c r="K43" s="91"/>
      <c r="L43" s="107"/>
      <c r="M43" s="107"/>
      <c r="N43" s="107"/>
      <c r="O43" s="107"/>
    </row>
    <row r="44" spans="1:15" x14ac:dyDescent="0.35">
      <c r="A44" s="107"/>
      <c r="B44" s="16"/>
      <c r="C44" s="141"/>
      <c r="D44" s="141"/>
      <c r="E44" s="141"/>
      <c r="F44" s="141"/>
      <c r="G44" s="141"/>
      <c r="H44" s="141"/>
      <c r="I44" s="141"/>
      <c r="J44" s="93"/>
      <c r="K44" s="91"/>
      <c r="L44" s="107"/>
      <c r="M44" s="107"/>
      <c r="N44" s="107"/>
      <c r="O44" s="107"/>
    </row>
    <row r="45" spans="1:15" x14ac:dyDescent="0.35">
      <c r="A45" s="107"/>
      <c r="B45" s="16"/>
      <c r="C45" s="141"/>
      <c r="D45" s="141"/>
      <c r="E45" s="141"/>
      <c r="F45" s="141"/>
      <c r="G45" s="141"/>
      <c r="H45" s="141"/>
      <c r="I45" s="141"/>
      <c r="J45" s="93"/>
      <c r="K45" s="91"/>
      <c r="L45" s="107"/>
      <c r="M45" s="107"/>
      <c r="N45" s="107"/>
      <c r="O45" s="107"/>
    </row>
    <row r="46" spans="1:15" x14ac:dyDescent="0.35">
      <c r="A46" s="107"/>
      <c r="B46" s="16"/>
      <c r="C46" s="141"/>
      <c r="D46" s="141"/>
      <c r="E46" s="141"/>
      <c r="F46" s="141"/>
      <c r="G46" s="141"/>
      <c r="H46" s="141"/>
      <c r="I46" s="141"/>
      <c r="J46" s="93"/>
      <c r="K46" s="91"/>
      <c r="L46" s="107"/>
      <c r="M46" s="107"/>
      <c r="N46" s="107"/>
      <c r="O46" s="107"/>
    </row>
    <row r="47" spans="1:15" x14ac:dyDescent="0.35">
      <c r="A47" s="107"/>
      <c r="B47" s="16"/>
      <c r="C47" s="141"/>
      <c r="D47" s="141"/>
      <c r="E47" s="141"/>
      <c r="F47" s="141"/>
      <c r="G47" s="141"/>
      <c r="H47" s="141"/>
      <c r="I47" s="141"/>
      <c r="J47" s="93"/>
      <c r="K47" s="91"/>
      <c r="L47" s="107"/>
      <c r="M47" s="107"/>
      <c r="N47" s="107"/>
      <c r="O47" s="107"/>
    </row>
    <row r="48" spans="1:15" x14ac:dyDescent="0.35">
      <c r="A48" s="107"/>
      <c r="B48" s="16"/>
      <c r="C48" s="141"/>
      <c r="D48" s="141"/>
      <c r="E48" s="141"/>
      <c r="F48" s="141"/>
      <c r="G48" s="141"/>
      <c r="H48" s="141"/>
      <c r="I48" s="141"/>
      <c r="J48" s="93"/>
      <c r="K48" s="91"/>
      <c r="L48" s="107"/>
      <c r="M48" s="107"/>
      <c r="N48" s="107"/>
      <c r="O48" s="107"/>
    </row>
    <row r="49" spans="1:15" x14ac:dyDescent="0.35">
      <c r="A49" s="107"/>
      <c r="B49" s="16"/>
      <c r="C49" s="141"/>
      <c r="D49" s="141"/>
      <c r="E49" s="141"/>
      <c r="F49" s="141"/>
      <c r="G49" s="141"/>
      <c r="H49" s="141"/>
      <c r="I49" s="141"/>
      <c r="J49" s="93"/>
      <c r="K49" s="91"/>
      <c r="L49" s="107"/>
      <c r="M49" s="107"/>
      <c r="N49" s="107"/>
      <c r="O49" s="107"/>
    </row>
    <row r="50" spans="1:15" x14ac:dyDescent="0.35">
      <c r="A50" s="107"/>
      <c r="B50" s="16"/>
      <c r="C50" s="141"/>
      <c r="D50" s="141"/>
      <c r="E50" s="141"/>
      <c r="F50" s="141"/>
      <c r="G50" s="141"/>
      <c r="H50" s="141"/>
      <c r="I50" s="141"/>
      <c r="J50" s="93"/>
      <c r="K50" s="93"/>
      <c r="L50" s="107"/>
      <c r="M50" s="107"/>
      <c r="N50" s="107"/>
      <c r="O50" s="107"/>
    </row>
    <row r="51" spans="1:15" x14ac:dyDescent="0.35">
      <c r="A51" s="107"/>
      <c r="B51" s="16"/>
      <c r="C51" s="141"/>
      <c r="D51" s="141"/>
      <c r="E51" s="141"/>
      <c r="F51" s="141"/>
      <c r="G51" s="141"/>
      <c r="H51" s="141"/>
      <c r="I51" s="141"/>
      <c r="J51" s="93"/>
      <c r="K51" s="91"/>
      <c r="L51" s="107"/>
      <c r="M51" s="107"/>
      <c r="N51" s="107"/>
      <c r="O51" s="107"/>
    </row>
    <row r="52" spans="1:15" x14ac:dyDescent="0.35">
      <c r="A52" s="107"/>
      <c r="B52" s="16"/>
      <c r="C52" s="141"/>
      <c r="D52" s="141"/>
      <c r="E52" s="141"/>
      <c r="F52" s="141"/>
      <c r="G52" s="141"/>
      <c r="H52" s="141"/>
      <c r="I52" s="141"/>
      <c r="J52" s="93"/>
      <c r="K52" s="91"/>
      <c r="L52" s="107"/>
      <c r="M52" s="107"/>
      <c r="N52" s="107"/>
      <c r="O52" s="107"/>
    </row>
    <row r="53" spans="1:15" x14ac:dyDescent="0.35">
      <c r="A53" s="107"/>
      <c r="B53" s="16"/>
      <c r="C53" s="141"/>
      <c r="D53" s="141"/>
      <c r="E53" s="141"/>
      <c r="F53" s="141"/>
      <c r="G53" s="141"/>
      <c r="H53" s="141"/>
      <c r="I53" s="141"/>
      <c r="J53" s="93"/>
      <c r="K53" s="91"/>
      <c r="L53" s="107"/>
      <c r="M53" s="107"/>
      <c r="N53" s="107"/>
      <c r="O53" s="107"/>
    </row>
    <row r="54" spans="1:15" x14ac:dyDescent="0.35">
      <c r="A54" s="107"/>
      <c r="B54" s="16"/>
      <c r="C54" s="141"/>
      <c r="D54" s="141"/>
      <c r="E54" s="141"/>
      <c r="F54" s="141"/>
      <c r="G54" s="141"/>
      <c r="H54" s="141"/>
      <c r="I54" s="141"/>
      <c r="J54" s="93"/>
      <c r="K54" s="91"/>
      <c r="L54" s="107"/>
      <c r="M54" s="107"/>
      <c r="N54" s="107"/>
      <c r="O54" s="107"/>
    </row>
    <row r="55" spans="1:15" x14ac:dyDescent="0.35">
      <c r="A55" s="107"/>
      <c r="B55" s="16"/>
      <c r="C55" s="141"/>
      <c r="D55" s="141"/>
      <c r="E55" s="141"/>
      <c r="F55" s="141"/>
      <c r="G55" s="141"/>
      <c r="H55" s="141"/>
      <c r="I55" s="141"/>
      <c r="J55" s="93"/>
      <c r="K55" s="91"/>
      <c r="L55" s="107"/>
      <c r="M55" s="107"/>
      <c r="N55" s="107"/>
      <c r="O55" s="107"/>
    </row>
    <row r="56" spans="1:15" x14ac:dyDescent="0.35">
      <c r="A56" s="107"/>
      <c r="B56" s="16"/>
      <c r="C56" s="141"/>
      <c r="D56" s="141"/>
      <c r="E56" s="141"/>
      <c r="F56" s="141"/>
      <c r="G56" s="141"/>
      <c r="H56" s="141"/>
      <c r="I56" s="141"/>
      <c r="J56" s="93"/>
      <c r="K56" s="91"/>
      <c r="L56" s="107"/>
      <c r="M56" s="107"/>
      <c r="N56" s="107"/>
      <c r="O56" s="107"/>
    </row>
    <row r="57" spans="1:15" x14ac:dyDescent="0.35">
      <c r="A57" s="107"/>
      <c r="B57" s="16"/>
      <c r="C57" s="141"/>
      <c r="D57" s="141"/>
      <c r="E57" s="141"/>
      <c r="F57" s="141"/>
      <c r="G57" s="141"/>
      <c r="H57" s="141"/>
      <c r="I57" s="141"/>
      <c r="J57" s="93"/>
      <c r="K57" s="91"/>
      <c r="L57" s="107"/>
      <c r="M57" s="107"/>
      <c r="N57" s="107"/>
      <c r="O57" s="107"/>
    </row>
    <row r="58" spans="1:15" x14ac:dyDescent="0.35">
      <c r="A58" s="107"/>
      <c r="B58" s="16"/>
      <c r="C58" s="141"/>
      <c r="D58" s="141"/>
      <c r="E58" s="141"/>
      <c r="F58" s="141"/>
      <c r="G58" s="141"/>
      <c r="H58" s="141"/>
      <c r="I58" s="141"/>
      <c r="J58" s="93"/>
      <c r="K58" s="91"/>
      <c r="L58" s="107"/>
      <c r="M58" s="107"/>
      <c r="N58" s="107"/>
      <c r="O58" s="107"/>
    </row>
    <row r="59" spans="1:15" x14ac:dyDescent="0.35">
      <c r="A59" s="107"/>
      <c r="B59" s="16"/>
      <c r="C59" s="141"/>
      <c r="D59" s="141"/>
      <c r="E59" s="141"/>
      <c r="F59" s="141"/>
      <c r="G59" s="141"/>
      <c r="H59" s="141"/>
      <c r="I59" s="141"/>
      <c r="J59" s="93"/>
      <c r="K59" s="91"/>
      <c r="L59" s="107"/>
      <c r="M59" s="107"/>
      <c r="N59" s="107"/>
      <c r="O59" s="107"/>
    </row>
    <row r="60" spans="1:15" x14ac:dyDescent="0.35">
      <c r="A60" s="107"/>
      <c r="B60" s="16"/>
      <c r="C60" s="141"/>
      <c r="D60" s="141"/>
      <c r="E60" s="141"/>
      <c r="F60" s="141"/>
      <c r="G60" s="141"/>
      <c r="H60" s="141"/>
      <c r="I60" s="141"/>
      <c r="J60" s="93"/>
      <c r="K60" s="91"/>
      <c r="L60" s="107"/>
      <c r="M60" s="107"/>
      <c r="N60" s="107"/>
      <c r="O60" s="107"/>
    </row>
    <row r="61" spans="1:15" x14ac:dyDescent="0.35">
      <c r="A61" s="107"/>
      <c r="B61" s="16"/>
      <c r="C61" s="141"/>
      <c r="D61" s="141"/>
      <c r="E61" s="141"/>
      <c r="F61" s="141"/>
      <c r="G61" s="141"/>
      <c r="H61" s="141"/>
      <c r="I61" s="141"/>
      <c r="J61" s="93"/>
      <c r="K61" s="91"/>
      <c r="L61" s="107"/>
      <c r="M61" s="107"/>
      <c r="N61" s="107"/>
      <c r="O61" s="107"/>
    </row>
    <row r="62" spans="1:15" x14ac:dyDescent="0.35">
      <c r="A62" s="107"/>
      <c r="B62" s="16"/>
      <c r="C62" s="141"/>
      <c r="D62" s="141"/>
      <c r="E62" s="141"/>
      <c r="F62" s="141"/>
      <c r="G62" s="141"/>
      <c r="H62" s="141"/>
      <c r="I62" s="141"/>
      <c r="J62" s="93"/>
      <c r="K62" s="93"/>
      <c r="L62" s="107"/>
      <c r="M62" s="107"/>
      <c r="N62" s="107"/>
      <c r="O62" s="107"/>
    </row>
    <row r="63" spans="1:15" x14ac:dyDescent="0.35">
      <c r="A63" s="107"/>
      <c r="B63" s="16"/>
      <c r="C63" s="141"/>
      <c r="D63" s="141"/>
      <c r="E63" s="141"/>
      <c r="F63" s="141"/>
      <c r="G63" s="141"/>
      <c r="H63" s="141"/>
      <c r="I63" s="141"/>
      <c r="J63" s="93"/>
      <c r="K63" s="91"/>
      <c r="L63" s="107"/>
      <c r="M63" s="107"/>
      <c r="N63" s="107"/>
      <c r="O63" s="107"/>
    </row>
    <row r="64" spans="1:15" x14ac:dyDescent="0.35">
      <c r="A64" s="107"/>
      <c r="B64" s="16"/>
      <c r="C64" s="141"/>
      <c r="D64" s="141"/>
      <c r="E64" s="141"/>
      <c r="F64" s="141"/>
      <c r="G64" s="141"/>
      <c r="H64" s="141"/>
      <c r="I64" s="141"/>
      <c r="J64" s="93"/>
      <c r="K64" s="91"/>
      <c r="L64" s="107"/>
      <c r="M64" s="107"/>
      <c r="N64" s="107"/>
      <c r="O64" s="107"/>
    </row>
    <row r="65" spans="1:15" x14ac:dyDescent="0.35">
      <c r="A65" s="107"/>
      <c r="B65" s="16"/>
      <c r="C65" s="141"/>
      <c r="D65" s="141"/>
      <c r="E65" s="141"/>
      <c r="F65" s="141"/>
      <c r="G65" s="141"/>
      <c r="H65" s="141"/>
      <c r="I65" s="141"/>
      <c r="J65" s="93"/>
      <c r="K65" s="91"/>
      <c r="L65" s="107"/>
      <c r="M65" s="107"/>
      <c r="N65" s="107"/>
      <c r="O65" s="107"/>
    </row>
    <row r="66" spans="1:15" x14ac:dyDescent="0.35">
      <c r="A66" s="107"/>
      <c r="B66" s="16"/>
      <c r="C66" s="141"/>
      <c r="D66" s="141"/>
      <c r="E66" s="141"/>
      <c r="F66" s="141"/>
      <c r="G66" s="141"/>
      <c r="H66" s="141"/>
      <c r="I66" s="141"/>
      <c r="J66" s="93"/>
      <c r="K66" s="91"/>
      <c r="L66" s="107"/>
      <c r="M66" s="107"/>
      <c r="N66" s="107"/>
      <c r="O66" s="107"/>
    </row>
    <row r="67" spans="1:15" x14ac:dyDescent="0.35">
      <c r="A67" s="107"/>
      <c r="B67" s="16"/>
      <c r="C67" s="141"/>
      <c r="D67" s="141"/>
      <c r="E67" s="141"/>
      <c r="F67" s="141"/>
      <c r="G67" s="141"/>
      <c r="H67" s="141"/>
      <c r="I67" s="141"/>
      <c r="J67" s="93"/>
      <c r="K67" s="91"/>
      <c r="L67" s="107"/>
      <c r="M67" s="107"/>
      <c r="N67" s="107"/>
      <c r="O67" s="107"/>
    </row>
    <row r="68" spans="1:15" x14ac:dyDescent="0.35">
      <c r="A68" s="107"/>
      <c r="B68" s="16"/>
      <c r="C68" s="141"/>
      <c r="D68" s="141"/>
      <c r="E68" s="141"/>
      <c r="F68" s="141"/>
      <c r="G68" s="141"/>
      <c r="H68" s="141"/>
      <c r="I68" s="141"/>
      <c r="J68" s="93"/>
      <c r="K68" s="91"/>
      <c r="L68" s="107"/>
      <c r="M68" s="107"/>
      <c r="N68" s="107"/>
      <c r="O68" s="107"/>
    </row>
    <row r="69" spans="1:15" x14ac:dyDescent="0.35">
      <c r="A69" s="107"/>
      <c r="B69" s="16"/>
      <c r="C69" s="141"/>
      <c r="D69" s="141"/>
      <c r="E69" s="141"/>
      <c r="F69" s="141"/>
      <c r="G69" s="141"/>
      <c r="H69" s="141"/>
      <c r="I69" s="141"/>
      <c r="J69" s="93"/>
      <c r="K69" s="91"/>
      <c r="L69" s="107"/>
      <c r="M69" s="107"/>
      <c r="N69" s="107"/>
      <c r="O69" s="107"/>
    </row>
    <row r="70" spans="1:15" x14ac:dyDescent="0.35">
      <c r="A70" s="107"/>
      <c r="B70" s="16"/>
      <c r="C70" s="141"/>
      <c r="D70" s="141"/>
      <c r="E70" s="141"/>
      <c r="F70" s="141"/>
      <c r="G70" s="141"/>
      <c r="H70" s="141"/>
      <c r="I70" s="141"/>
      <c r="J70" s="93"/>
      <c r="K70" s="91"/>
      <c r="L70" s="107"/>
      <c r="M70" s="107"/>
      <c r="N70" s="107"/>
      <c r="O70" s="107"/>
    </row>
    <row r="71" spans="1:15" x14ac:dyDescent="0.35">
      <c r="A71" s="107"/>
      <c r="B71" s="16"/>
      <c r="C71" s="141"/>
      <c r="D71" s="141"/>
      <c r="E71" s="141"/>
      <c r="F71" s="141"/>
      <c r="G71" s="141"/>
      <c r="H71" s="141"/>
      <c r="I71" s="141"/>
      <c r="J71" s="93"/>
      <c r="K71" s="91"/>
      <c r="L71" s="107"/>
      <c r="M71" s="107"/>
      <c r="N71" s="107"/>
      <c r="O71" s="107"/>
    </row>
    <row r="72" spans="1:15" x14ac:dyDescent="0.35">
      <c r="A72" s="107"/>
      <c r="B72" s="16"/>
      <c r="C72" s="141"/>
      <c r="D72" s="141"/>
      <c r="E72" s="141"/>
      <c r="F72" s="141"/>
      <c r="G72" s="141"/>
      <c r="H72" s="141"/>
      <c r="I72" s="141"/>
      <c r="J72" s="93"/>
      <c r="K72" s="91"/>
      <c r="L72" s="107"/>
      <c r="M72" s="107"/>
      <c r="N72" s="107"/>
      <c r="O72" s="107"/>
    </row>
    <row r="73" spans="1:15" x14ac:dyDescent="0.35">
      <c r="A73" s="107"/>
      <c r="B73" s="16"/>
      <c r="C73" s="141"/>
      <c r="D73" s="141"/>
      <c r="E73" s="141"/>
      <c r="F73" s="141"/>
      <c r="G73" s="141"/>
      <c r="H73" s="141"/>
      <c r="I73" s="141"/>
      <c r="J73" s="93"/>
      <c r="K73" s="91"/>
      <c r="L73" s="107"/>
      <c r="M73" s="107"/>
      <c r="N73" s="107"/>
      <c r="O73" s="107"/>
    </row>
    <row r="74" spans="1:15" x14ac:dyDescent="0.35">
      <c r="A74" s="107"/>
      <c r="B74" s="16"/>
      <c r="C74" s="141"/>
      <c r="D74" s="141"/>
      <c r="E74" s="141"/>
      <c r="F74" s="141"/>
      <c r="G74" s="141"/>
      <c r="H74" s="141"/>
      <c r="I74" s="141"/>
      <c r="J74" s="93"/>
      <c r="K74" s="93"/>
      <c r="L74" s="107"/>
      <c r="M74" s="107"/>
      <c r="N74" s="107"/>
      <c r="O74" s="107"/>
    </row>
    <row r="75" spans="1:15" x14ac:dyDescent="0.35">
      <c r="A75" s="107"/>
      <c r="B75" s="16"/>
      <c r="C75" s="141"/>
      <c r="D75" s="141"/>
      <c r="E75" s="141"/>
      <c r="F75" s="141"/>
      <c r="G75" s="141"/>
      <c r="H75" s="141"/>
      <c r="I75" s="141"/>
      <c r="J75" s="93"/>
      <c r="K75" s="91"/>
      <c r="L75" s="107"/>
      <c r="M75" s="107"/>
      <c r="N75" s="107"/>
      <c r="O75" s="107"/>
    </row>
    <row r="76" spans="1:15" x14ac:dyDescent="0.35">
      <c r="A76" s="107"/>
      <c r="B76" s="16"/>
      <c r="C76" s="141"/>
      <c r="D76" s="141"/>
      <c r="E76" s="141"/>
      <c r="F76" s="141"/>
      <c r="G76" s="141"/>
      <c r="H76" s="141"/>
      <c r="I76" s="141"/>
      <c r="J76" s="93"/>
      <c r="K76" s="91"/>
      <c r="L76" s="107"/>
      <c r="M76" s="107"/>
      <c r="N76" s="107"/>
      <c r="O76" s="107"/>
    </row>
    <row r="77" spans="1:15" x14ac:dyDescent="0.35">
      <c r="A77" s="107"/>
      <c r="B77" s="16"/>
      <c r="C77" s="141"/>
      <c r="D77" s="141"/>
      <c r="E77" s="141"/>
      <c r="F77" s="141"/>
      <c r="G77" s="141"/>
      <c r="H77" s="141"/>
      <c r="I77" s="141"/>
      <c r="J77" s="93"/>
      <c r="K77" s="91"/>
      <c r="L77" s="107"/>
      <c r="M77" s="107"/>
      <c r="N77" s="107"/>
      <c r="O77" s="107"/>
    </row>
    <row r="78" spans="1:15" x14ac:dyDescent="0.35">
      <c r="A78" s="107"/>
      <c r="B78" s="16"/>
      <c r="C78" s="141"/>
      <c r="D78" s="141"/>
      <c r="E78" s="141"/>
      <c r="F78" s="141"/>
      <c r="G78" s="141"/>
      <c r="H78" s="141"/>
      <c r="I78" s="141"/>
      <c r="J78" s="93"/>
      <c r="K78" s="91"/>
      <c r="L78" s="107"/>
      <c r="M78" s="107"/>
      <c r="N78" s="107"/>
      <c r="O78" s="107"/>
    </row>
    <row r="79" spans="1:15" x14ac:dyDescent="0.35">
      <c r="A79" s="107"/>
      <c r="B79" s="16"/>
      <c r="C79" s="141"/>
      <c r="D79" s="141"/>
      <c r="E79" s="141"/>
      <c r="F79" s="141"/>
      <c r="G79" s="141"/>
      <c r="H79" s="141"/>
      <c r="I79" s="141"/>
      <c r="J79" s="93"/>
      <c r="K79" s="91"/>
      <c r="L79" s="107"/>
      <c r="M79" s="107"/>
      <c r="N79" s="107"/>
      <c r="O79" s="107"/>
    </row>
    <row r="80" spans="1:15" x14ac:dyDescent="0.35">
      <c r="A80" s="107"/>
      <c r="B80" s="16"/>
      <c r="C80" s="141"/>
      <c r="D80" s="141"/>
      <c r="E80" s="141"/>
      <c r="F80" s="141"/>
      <c r="G80" s="141"/>
      <c r="H80" s="141"/>
      <c r="I80" s="141"/>
      <c r="J80" s="93"/>
      <c r="K80" s="91"/>
      <c r="L80" s="107"/>
      <c r="M80" s="107"/>
      <c r="N80" s="107"/>
      <c r="O80" s="107"/>
    </row>
    <row r="81" spans="1:15" x14ac:dyDescent="0.35">
      <c r="A81" s="107"/>
      <c r="B81" s="16"/>
      <c r="C81" s="141"/>
      <c r="D81" s="141"/>
      <c r="E81" s="141"/>
      <c r="F81" s="141"/>
      <c r="G81" s="141"/>
      <c r="H81" s="141"/>
      <c r="I81" s="141"/>
      <c r="J81" s="93"/>
      <c r="K81" s="91"/>
      <c r="L81" s="107"/>
      <c r="M81" s="107"/>
      <c r="N81" s="107"/>
      <c r="O81" s="107"/>
    </row>
    <row r="82" spans="1:15" x14ac:dyDescent="0.35">
      <c r="A82" s="107"/>
      <c r="B82" s="16"/>
      <c r="C82" s="141"/>
      <c r="D82" s="141"/>
      <c r="E82" s="141"/>
      <c r="F82" s="141"/>
      <c r="G82" s="141"/>
      <c r="H82" s="141"/>
      <c r="I82" s="141"/>
      <c r="J82" s="93"/>
      <c r="K82" s="91"/>
      <c r="L82" s="107"/>
      <c r="M82" s="107"/>
      <c r="N82" s="107"/>
      <c r="O82" s="107"/>
    </row>
    <row r="83" spans="1:15" x14ac:dyDescent="0.35">
      <c r="A83" s="107"/>
      <c r="B83" s="16"/>
      <c r="C83" s="141"/>
      <c r="D83" s="141"/>
      <c r="E83" s="141"/>
      <c r="F83" s="141"/>
      <c r="G83" s="141"/>
      <c r="H83" s="141"/>
      <c r="I83" s="141"/>
      <c r="J83" s="93"/>
      <c r="K83" s="91"/>
      <c r="L83" s="107"/>
      <c r="M83" s="107"/>
      <c r="N83" s="107"/>
      <c r="O83" s="107"/>
    </row>
    <row r="84" spans="1:15" x14ac:dyDescent="0.35">
      <c r="A84" s="107"/>
      <c r="B84" s="16"/>
      <c r="C84" s="141"/>
      <c r="D84" s="141"/>
      <c r="E84" s="141"/>
      <c r="F84" s="141"/>
      <c r="G84" s="141"/>
      <c r="H84" s="141"/>
      <c r="I84" s="141"/>
      <c r="J84" s="93"/>
      <c r="K84" s="91"/>
      <c r="L84" s="107"/>
      <c r="M84" s="107"/>
      <c r="N84" s="107"/>
      <c r="O84" s="107"/>
    </row>
    <row r="85" spans="1:15" x14ac:dyDescent="0.35">
      <c r="A85" s="107"/>
      <c r="B85" s="16"/>
      <c r="C85" s="141"/>
      <c r="D85" s="141"/>
      <c r="E85" s="141"/>
      <c r="F85" s="141"/>
      <c r="G85" s="141"/>
      <c r="H85" s="141"/>
      <c r="I85" s="141"/>
      <c r="J85" s="93"/>
      <c r="K85" s="91"/>
      <c r="L85" s="107"/>
      <c r="M85" s="107"/>
      <c r="N85" s="107"/>
      <c r="O85" s="107"/>
    </row>
    <row r="86" spans="1:15" x14ac:dyDescent="0.35">
      <c r="A86" s="107"/>
      <c r="B86" s="16"/>
      <c r="C86" s="141"/>
      <c r="D86" s="141"/>
      <c r="E86" s="141"/>
      <c r="F86" s="141"/>
      <c r="G86" s="141"/>
      <c r="H86" s="141"/>
      <c r="I86" s="141"/>
      <c r="J86" s="93"/>
      <c r="K86" s="93"/>
      <c r="L86" s="107"/>
      <c r="M86" s="107"/>
      <c r="N86" s="107"/>
      <c r="O86" s="107"/>
    </row>
    <row r="87" spans="1:15" x14ac:dyDescent="0.35">
      <c r="A87" s="107"/>
      <c r="B87" s="16"/>
      <c r="C87" s="141"/>
      <c r="D87" s="141"/>
      <c r="E87" s="141"/>
      <c r="F87" s="141"/>
      <c r="G87" s="141"/>
      <c r="H87" s="141"/>
      <c r="I87" s="141"/>
      <c r="J87" s="93"/>
      <c r="K87" s="91"/>
      <c r="L87" s="107"/>
      <c r="M87" s="107"/>
      <c r="N87" s="107"/>
      <c r="O87" s="107"/>
    </row>
    <row r="88" spans="1:15" x14ac:dyDescent="0.35">
      <c r="A88" s="107"/>
      <c r="B88" s="16"/>
      <c r="C88" s="141"/>
      <c r="D88" s="141"/>
      <c r="E88" s="141"/>
      <c r="F88" s="141"/>
      <c r="G88" s="141"/>
      <c r="H88" s="141"/>
      <c r="I88" s="141"/>
      <c r="J88" s="93"/>
      <c r="K88" s="91"/>
      <c r="L88" s="107"/>
      <c r="M88" s="107"/>
      <c r="N88" s="107"/>
      <c r="O88" s="107"/>
    </row>
    <row r="89" spans="1:15" x14ac:dyDescent="0.35">
      <c r="A89" s="107"/>
      <c r="B89" s="16"/>
      <c r="C89" s="141"/>
      <c r="D89" s="141"/>
      <c r="E89" s="141"/>
      <c r="F89" s="141"/>
      <c r="G89" s="141"/>
      <c r="H89" s="141"/>
      <c r="I89" s="141"/>
      <c r="J89" s="93"/>
      <c r="K89" s="91"/>
      <c r="L89" s="107"/>
      <c r="M89" s="107"/>
      <c r="N89" s="107"/>
      <c r="O89" s="107"/>
    </row>
    <row r="90" spans="1:15" x14ac:dyDescent="0.35">
      <c r="A90" s="107"/>
      <c r="B90" s="16"/>
      <c r="C90" s="141"/>
      <c r="D90" s="141"/>
      <c r="E90" s="141"/>
      <c r="F90" s="141"/>
      <c r="G90" s="141"/>
      <c r="H90" s="141"/>
      <c r="I90" s="141"/>
      <c r="J90" s="93"/>
      <c r="K90" s="91"/>
      <c r="L90" s="107"/>
      <c r="M90" s="107"/>
      <c r="N90" s="107"/>
      <c r="O90" s="107"/>
    </row>
    <row r="91" spans="1:15" x14ac:dyDescent="0.35">
      <c r="A91" s="107"/>
      <c r="B91" s="16"/>
      <c r="C91" s="141"/>
      <c r="D91" s="141"/>
      <c r="E91" s="141"/>
      <c r="F91" s="141"/>
      <c r="G91" s="141"/>
      <c r="H91" s="141"/>
      <c r="I91" s="141"/>
      <c r="J91" s="93"/>
      <c r="K91" s="91"/>
      <c r="L91" s="107"/>
      <c r="M91" s="107"/>
      <c r="N91" s="107"/>
      <c r="O91" s="107"/>
    </row>
    <row r="92" spans="1:15" x14ac:dyDescent="0.35">
      <c r="A92" s="107"/>
      <c r="B92" s="16"/>
      <c r="C92" s="141"/>
      <c r="D92" s="141"/>
      <c r="E92" s="141"/>
      <c r="F92" s="141"/>
      <c r="G92" s="141"/>
      <c r="H92" s="141"/>
      <c r="I92" s="141"/>
      <c r="J92" s="93"/>
      <c r="K92" s="91"/>
      <c r="L92" s="107"/>
      <c r="M92" s="107"/>
      <c r="N92" s="107"/>
      <c r="O92" s="107"/>
    </row>
    <row r="93" spans="1:15" x14ac:dyDescent="0.35">
      <c r="A93" s="107"/>
      <c r="B93" s="16"/>
      <c r="C93" s="141"/>
      <c r="D93" s="141"/>
      <c r="E93" s="141"/>
      <c r="F93" s="141"/>
      <c r="G93" s="141"/>
      <c r="H93" s="141"/>
      <c r="I93" s="141"/>
      <c r="J93" s="93"/>
      <c r="K93" s="91"/>
      <c r="L93" s="107"/>
      <c r="M93" s="107"/>
      <c r="N93" s="107"/>
      <c r="O93" s="107"/>
    </row>
    <row r="94" spans="1:15" x14ac:dyDescent="0.35">
      <c r="A94" s="107"/>
      <c r="B94" s="16"/>
      <c r="C94" s="141"/>
      <c r="D94" s="141"/>
      <c r="E94" s="141"/>
      <c r="F94" s="141"/>
      <c r="G94" s="141"/>
      <c r="H94" s="141"/>
      <c r="I94" s="141"/>
      <c r="J94" s="93"/>
      <c r="K94" s="91"/>
      <c r="L94" s="107"/>
      <c r="M94" s="107"/>
      <c r="N94" s="107"/>
      <c r="O94" s="107"/>
    </row>
    <row r="95" spans="1:15" x14ac:dyDescent="0.35">
      <c r="A95" s="107"/>
      <c r="B95" s="16"/>
      <c r="C95" s="141"/>
      <c r="D95" s="141"/>
      <c r="E95" s="141"/>
      <c r="F95" s="141"/>
      <c r="G95" s="141"/>
      <c r="H95" s="141"/>
      <c r="I95" s="141"/>
      <c r="J95" s="93"/>
      <c r="K95" s="91"/>
      <c r="L95" s="107"/>
      <c r="M95" s="107"/>
      <c r="N95" s="107"/>
      <c r="O95" s="107"/>
    </row>
    <row r="96" spans="1:15" x14ac:dyDescent="0.35">
      <c r="A96" s="107"/>
      <c r="B96" s="16"/>
      <c r="C96" s="141"/>
      <c r="D96" s="141"/>
      <c r="E96" s="141"/>
      <c r="F96" s="141"/>
      <c r="G96" s="141"/>
      <c r="H96" s="141"/>
      <c r="I96" s="141"/>
      <c r="J96" s="93"/>
      <c r="K96" s="91"/>
      <c r="L96" s="107"/>
      <c r="M96" s="107"/>
      <c r="N96" s="107"/>
      <c r="O96" s="107"/>
    </row>
    <row r="97" spans="1:15" x14ac:dyDescent="0.35">
      <c r="A97" s="107"/>
      <c r="B97" s="16"/>
      <c r="C97" s="141"/>
      <c r="D97" s="141"/>
      <c r="E97" s="141"/>
      <c r="F97" s="141"/>
      <c r="G97" s="141"/>
      <c r="H97" s="141"/>
      <c r="I97" s="141"/>
      <c r="J97" s="93"/>
      <c r="K97" s="91"/>
      <c r="L97" s="107"/>
      <c r="M97" s="107"/>
      <c r="N97" s="107"/>
      <c r="O97" s="107"/>
    </row>
    <row r="98" spans="1:15" x14ac:dyDescent="0.35">
      <c r="A98" s="107"/>
      <c r="B98" s="16"/>
      <c r="C98" s="141"/>
      <c r="D98" s="141"/>
      <c r="E98" s="141"/>
      <c r="F98" s="141"/>
      <c r="G98" s="141"/>
      <c r="H98" s="141"/>
      <c r="I98" s="141"/>
      <c r="J98" s="93"/>
      <c r="K98" s="93"/>
      <c r="L98" s="107"/>
      <c r="M98" s="107"/>
      <c r="N98" s="107"/>
      <c r="O98" s="107"/>
    </row>
    <row r="99" spans="1:15" x14ac:dyDescent="0.35">
      <c r="A99" s="107"/>
      <c r="B99" s="16"/>
      <c r="C99" s="141"/>
      <c r="D99" s="141"/>
      <c r="E99" s="141"/>
      <c r="F99" s="141"/>
      <c r="G99" s="141"/>
      <c r="H99" s="141"/>
      <c r="I99" s="141"/>
      <c r="J99" s="93"/>
      <c r="K99" s="91"/>
      <c r="L99" s="107"/>
      <c r="M99" s="107"/>
      <c r="N99" s="107"/>
      <c r="O99" s="107"/>
    </row>
    <row r="100" spans="1:15" x14ac:dyDescent="0.35">
      <c r="A100" s="107"/>
      <c r="B100" s="16"/>
      <c r="C100" s="141"/>
      <c r="D100" s="141"/>
      <c r="E100" s="141"/>
      <c r="F100" s="141"/>
      <c r="G100" s="141"/>
      <c r="H100" s="141"/>
      <c r="I100" s="141"/>
      <c r="J100" s="93"/>
      <c r="K100" s="91"/>
      <c r="L100" s="107"/>
      <c r="M100" s="107"/>
      <c r="N100" s="107"/>
      <c r="O100" s="107"/>
    </row>
    <row r="101" spans="1:15" x14ac:dyDescent="0.35">
      <c r="A101" s="107"/>
      <c r="B101" s="16"/>
      <c r="C101" s="141"/>
      <c r="D101" s="141"/>
      <c r="E101" s="141"/>
      <c r="F101" s="141"/>
      <c r="G101" s="141"/>
      <c r="H101" s="141"/>
      <c r="I101" s="141"/>
      <c r="J101" s="93"/>
      <c r="K101" s="91"/>
      <c r="L101" s="107"/>
      <c r="M101" s="107"/>
      <c r="N101" s="107"/>
      <c r="O101" s="107"/>
    </row>
    <row r="102" spans="1:15" x14ac:dyDescent="0.35">
      <c r="A102" s="107"/>
      <c r="B102" s="16"/>
      <c r="C102" s="141"/>
      <c r="D102" s="141"/>
      <c r="E102" s="141"/>
      <c r="F102" s="141"/>
      <c r="G102" s="141"/>
      <c r="H102" s="141"/>
      <c r="I102" s="141"/>
      <c r="J102" s="93"/>
      <c r="K102" s="91"/>
      <c r="L102" s="107"/>
      <c r="M102" s="107"/>
      <c r="N102" s="107"/>
      <c r="O102" s="107"/>
    </row>
    <row r="103" spans="1:15" x14ac:dyDescent="0.35">
      <c r="A103" s="107"/>
      <c r="B103" s="16"/>
      <c r="C103" s="141"/>
      <c r="D103" s="141"/>
      <c r="E103" s="141"/>
      <c r="F103" s="141"/>
      <c r="G103" s="141"/>
      <c r="H103" s="141"/>
      <c r="I103" s="141"/>
      <c r="J103" s="93"/>
      <c r="K103" s="91"/>
      <c r="L103" s="107"/>
      <c r="M103" s="107"/>
      <c r="N103" s="107"/>
      <c r="O103" s="107"/>
    </row>
    <row r="104" spans="1:15" x14ac:dyDescent="0.35">
      <c r="A104" s="107"/>
      <c r="B104" s="16"/>
      <c r="C104" s="141"/>
      <c r="D104" s="141"/>
      <c r="E104" s="141"/>
      <c r="F104" s="141"/>
      <c r="G104" s="141"/>
      <c r="H104" s="141"/>
      <c r="I104" s="141"/>
      <c r="J104" s="93"/>
      <c r="K104" s="91"/>
      <c r="L104" s="107"/>
      <c r="M104" s="107"/>
      <c r="N104" s="107"/>
      <c r="O104" s="107"/>
    </row>
    <row r="105" spans="1:15" x14ac:dyDescent="0.35">
      <c r="A105" s="107"/>
      <c r="B105" s="16"/>
      <c r="C105" s="141"/>
      <c r="D105" s="141"/>
      <c r="E105" s="141"/>
      <c r="F105" s="141"/>
      <c r="G105" s="141"/>
      <c r="H105" s="141"/>
      <c r="I105" s="141"/>
      <c r="J105" s="93"/>
      <c r="K105" s="91"/>
      <c r="L105" s="107"/>
      <c r="M105" s="107"/>
      <c r="N105" s="107"/>
      <c r="O105" s="107"/>
    </row>
    <row r="106" spans="1:15" x14ac:dyDescent="0.35">
      <c r="A106" s="107"/>
      <c r="B106" s="16"/>
      <c r="C106" s="141"/>
      <c r="D106" s="141"/>
      <c r="E106" s="141"/>
      <c r="F106" s="141"/>
      <c r="G106" s="141"/>
      <c r="H106" s="141"/>
      <c r="I106" s="141"/>
      <c r="J106" s="93"/>
      <c r="K106" s="91"/>
      <c r="L106" s="107"/>
      <c r="M106" s="107"/>
      <c r="N106" s="107"/>
      <c r="O106" s="107"/>
    </row>
    <row r="107" spans="1:15" x14ac:dyDescent="0.35">
      <c r="A107" s="107"/>
      <c r="B107" s="16"/>
      <c r="C107" s="141"/>
      <c r="D107" s="141"/>
      <c r="E107" s="141"/>
      <c r="F107" s="141"/>
      <c r="G107" s="141"/>
      <c r="H107" s="141"/>
      <c r="I107" s="141"/>
      <c r="J107" s="93"/>
      <c r="K107" s="91"/>
      <c r="L107" s="107"/>
      <c r="M107" s="107"/>
      <c r="N107" s="107"/>
      <c r="O107" s="107"/>
    </row>
    <row r="108" spans="1:15" x14ac:dyDescent="0.35">
      <c r="A108" s="107"/>
      <c r="B108" s="16"/>
      <c r="C108" s="141"/>
      <c r="D108" s="141"/>
      <c r="E108" s="141"/>
      <c r="F108" s="141"/>
      <c r="G108" s="141"/>
      <c r="H108" s="141"/>
      <c r="I108" s="141"/>
      <c r="J108" s="93"/>
      <c r="K108" s="91"/>
      <c r="L108" s="107"/>
      <c r="M108" s="107"/>
      <c r="N108" s="107"/>
      <c r="O108" s="107"/>
    </row>
    <row r="109" spans="1:15" x14ac:dyDescent="0.35">
      <c r="A109" s="107"/>
      <c r="B109" s="16"/>
      <c r="C109" s="141"/>
      <c r="D109" s="141"/>
      <c r="E109" s="141"/>
      <c r="F109" s="141"/>
      <c r="G109" s="141"/>
      <c r="H109" s="141"/>
      <c r="I109" s="141"/>
      <c r="J109" s="93"/>
      <c r="K109" s="91"/>
      <c r="L109" s="107"/>
      <c r="M109" s="107"/>
      <c r="N109" s="107"/>
      <c r="O109" s="107"/>
    </row>
    <row r="110" spans="1:15" x14ac:dyDescent="0.35">
      <c r="A110" s="107"/>
      <c r="B110" s="16"/>
      <c r="C110" s="141"/>
      <c r="D110" s="141"/>
      <c r="E110" s="141"/>
      <c r="F110" s="141"/>
      <c r="G110" s="141"/>
      <c r="H110" s="141"/>
      <c r="I110" s="141"/>
      <c r="J110" s="93"/>
      <c r="K110" s="93"/>
      <c r="L110" s="107"/>
      <c r="M110" s="107"/>
      <c r="N110" s="107"/>
      <c r="O110" s="107"/>
    </row>
    <row r="111" spans="1:15" x14ac:dyDescent="0.35">
      <c r="A111" s="107"/>
      <c r="B111" s="16"/>
      <c r="C111" s="141"/>
      <c r="D111" s="141"/>
      <c r="E111" s="141"/>
      <c r="F111" s="141"/>
      <c r="G111" s="141"/>
      <c r="H111" s="141"/>
      <c r="I111" s="141"/>
      <c r="J111" s="93"/>
      <c r="K111" s="91"/>
      <c r="L111" s="107"/>
      <c r="M111" s="107"/>
      <c r="N111" s="107"/>
      <c r="O111" s="107"/>
    </row>
    <row r="112" spans="1:15" x14ac:dyDescent="0.35">
      <c r="A112" s="107"/>
      <c r="B112" s="16"/>
      <c r="C112" s="141"/>
      <c r="D112" s="141"/>
      <c r="E112" s="141"/>
      <c r="F112" s="141"/>
      <c r="G112" s="141"/>
      <c r="H112" s="141"/>
      <c r="I112" s="141"/>
      <c r="J112" s="93"/>
      <c r="K112" s="91"/>
      <c r="L112" s="107"/>
      <c r="M112" s="107"/>
      <c r="N112" s="107"/>
      <c r="O112" s="107"/>
    </row>
    <row r="113" spans="1:15" x14ac:dyDescent="0.35">
      <c r="A113" s="107"/>
      <c r="B113" s="16"/>
      <c r="C113" s="141"/>
      <c r="D113" s="141"/>
      <c r="E113" s="141"/>
      <c r="F113" s="141"/>
      <c r="G113" s="141"/>
      <c r="H113" s="141"/>
      <c r="I113" s="141"/>
      <c r="J113" s="93"/>
      <c r="K113" s="91"/>
      <c r="L113" s="107"/>
      <c r="M113" s="107"/>
      <c r="N113" s="107"/>
      <c r="O113" s="107"/>
    </row>
    <row r="114" spans="1:15" x14ac:dyDescent="0.35">
      <c r="A114" s="107"/>
      <c r="B114" s="16"/>
      <c r="C114" s="141"/>
      <c r="D114" s="141"/>
      <c r="E114" s="141"/>
      <c r="F114" s="141"/>
      <c r="G114" s="141"/>
      <c r="H114" s="141"/>
      <c r="I114" s="141"/>
      <c r="J114" s="93"/>
      <c r="K114" s="91"/>
      <c r="L114" s="107"/>
      <c r="M114" s="107"/>
      <c r="N114" s="107"/>
      <c r="O114" s="107"/>
    </row>
    <row r="115" spans="1:15" x14ac:dyDescent="0.35">
      <c r="A115" s="107"/>
      <c r="B115" s="16"/>
      <c r="C115" s="141"/>
      <c r="D115" s="141"/>
      <c r="E115" s="141"/>
      <c r="F115" s="141"/>
      <c r="G115" s="141"/>
      <c r="H115" s="141"/>
      <c r="I115" s="141"/>
      <c r="J115" s="93"/>
      <c r="K115" s="91"/>
      <c r="L115" s="107"/>
      <c r="M115" s="107"/>
      <c r="N115" s="107"/>
      <c r="O115" s="107"/>
    </row>
    <row r="116" spans="1:15" x14ac:dyDescent="0.35">
      <c r="A116" s="107"/>
      <c r="B116" s="16"/>
      <c r="C116" s="141"/>
      <c r="D116" s="141"/>
      <c r="E116" s="141"/>
      <c r="F116" s="141"/>
      <c r="G116" s="141"/>
      <c r="H116" s="141"/>
      <c r="I116" s="141"/>
      <c r="J116" s="93"/>
      <c r="K116" s="91"/>
      <c r="L116" s="107"/>
      <c r="M116" s="107"/>
      <c r="N116" s="107"/>
      <c r="O116" s="107"/>
    </row>
    <row r="117" spans="1:15" x14ac:dyDescent="0.35">
      <c r="A117" s="107"/>
      <c r="B117" s="16"/>
      <c r="C117" s="141"/>
      <c r="D117" s="141"/>
      <c r="E117" s="141"/>
      <c r="F117" s="141"/>
      <c r="G117" s="141"/>
      <c r="H117" s="141"/>
      <c r="I117" s="141"/>
      <c r="J117" s="93"/>
      <c r="K117" s="91"/>
      <c r="L117" s="107"/>
      <c r="M117" s="107"/>
      <c r="N117" s="107"/>
      <c r="O117" s="107"/>
    </row>
    <row r="118" spans="1:15" x14ac:dyDescent="0.35">
      <c r="A118" s="107"/>
      <c r="B118" s="16"/>
      <c r="C118" s="141"/>
      <c r="D118" s="141"/>
      <c r="E118" s="141"/>
      <c r="F118" s="141"/>
      <c r="G118" s="141"/>
      <c r="H118" s="141"/>
      <c r="I118" s="141"/>
      <c r="J118" s="93"/>
      <c r="K118" s="91"/>
      <c r="L118" s="107"/>
      <c r="M118" s="107"/>
      <c r="N118" s="107"/>
      <c r="O118" s="107"/>
    </row>
    <row r="119" spans="1:15" x14ac:dyDescent="0.35">
      <c r="A119" s="107"/>
      <c r="B119" s="16"/>
      <c r="C119" s="141"/>
      <c r="D119" s="141"/>
      <c r="E119" s="141"/>
      <c r="F119" s="141"/>
      <c r="G119" s="141"/>
      <c r="H119" s="141"/>
      <c r="I119" s="141"/>
      <c r="J119" s="93"/>
      <c r="K119" s="91"/>
      <c r="L119" s="107"/>
      <c r="M119" s="107"/>
      <c r="N119" s="107"/>
      <c r="O119" s="107"/>
    </row>
    <row r="120" spans="1:15" x14ac:dyDescent="0.35">
      <c r="A120" s="107"/>
      <c r="B120" s="16"/>
      <c r="C120" s="141"/>
      <c r="D120" s="141"/>
      <c r="E120" s="141"/>
      <c r="F120" s="141"/>
      <c r="G120" s="141"/>
      <c r="H120" s="141"/>
      <c r="I120" s="141"/>
      <c r="J120" s="93"/>
      <c r="K120" s="91"/>
      <c r="L120" s="107"/>
      <c r="M120" s="107"/>
      <c r="N120" s="107"/>
      <c r="O120" s="107"/>
    </row>
    <row r="121" spans="1:15" x14ac:dyDescent="0.35">
      <c r="A121" s="107"/>
      <c r="B121" s="16"/>
      <c r="C121" s="141"/>
      <c r="D121" s="141"/>
      <c r="E121" s="141"/>
      <c r="F121" s="141"/>
      <c r="G121" s="141"/>
      <c r="H121" s="141"/>
      <c r="I121" s="141"/>
      <c r="J121" s="93"/>
      <c r="K121" s="91"/>
      <c r="L121" s="107"/>
      <c r="M121" s="107"/>
      <c r="N121" s="107"/>
      <c r="O121" s="107"/>
    </row>
    <row r="122" spans="1:15" x14ac:dyDescent="0.35">
      <c r="A122" s="107"/>
      <c r="B122" s="16"/>
      <c r="C122" s="141"/>
      <c r="D122" s="141"/>
      <c r="E122" s="141"/>
      <c r="F122" s="141"/>
      <c r="G122" s="141"/>
      <c r="H122" s="141"/>
      <c r="I122" s="141"/>
      <c r="J122" s="93"/>
      <c r="K122" s="93"/>
      <c r="L122" s="107"/>
      <c r="M122" s="107"/>
      <c r="N122" s="107"/>
      <c r="O122" s="107"/>
    </row>
    <row r="123" spans="1:15" x14ac:dyDescent="0.35">
      <c r="A123" s="107"/>
      <c r="B123" s="16"/>
      <c r="C123" s="141"/>
      <c r="D123" s="141"/>
      <c r="E123" s="141"/>
      <c r="F123" s="141"/>
      <c r="G123" s="141"/>
      <c r="H123" s="141"/>
      <c r="I123" s="141"/>
      <c r="J123" s="93"/>
      <c r="K123" s="91"/>
      <c r="L123" s="107"/>
      <c r="M123" s="107"/>
      <c r="N123" s="107"/>
      <c r="O123" s="107"/>
    </row>
    <row r="124" spans="1:15" x14ac:dyDescent="0.35">
      <c r="A124" s="107"/>
      <c r="B124" s="16"/>
      <c r="C124" s="141"/>
      <c r="D124" s="141"/>
      <c r="E124" s="141"/>
      <c r="F124" s="141"/>
      <c r="G124" s="141"/>
      <c r="H124" s="141"/>
      <c r="I124" s="141"/>
      <c r="J124" s="93"/>
      <c r="K124" s="91"/>
      <c r="L124" s="107"/>
      <c r="M124" s="107"/>
      <c r="N124" s="107"/>
      <c r="O124" s="107"/>
    </row>
    <row r="125" spans="1:15" x14ac:dyDescent="0.35">
      <c r="A125" s="107"/>
      <c r="B125" s="16"/>
      <c r="C125" s="141"/>
      <c r="D125" s="141"/>
      <c r="E125" s="141"/>
      <c r="F125" s="141"/>
      <c r="G125" s="141"/>
      <c r="H125" s="141"/>
      <c r="I125" s="141"/>
      <c r="J125" s="93"/>
      <c r="K125" s="91"/>
      <c r="L125" s="107"/>
      <c r="M125" s="107"/>
      <c r="N125" s="107"/>
      <c r="O125" s="107"/>
    </row>
    <row r="126" spans="1:15" x14ac:dyDescent="0.35">
      <c r="A126" s="107"/>
      <c r="B126" s="16"/>
      <c r="C126" s="141"/>
      <c r="D126" s="141"/>
      <c r="E126" s="141"/>
      <c r="F126" s="141"/>
      <c r="G126" s="141"/>
      <c r="H126" s="141"/>
      <c r="I126" s="141"/>
      <c r="J126" s="93"/>
      <c r="K126" s="91"/>
      <c r="L126" s="107"/>
      <c r="M126" s="107"/>
      <c r="N126" s="107"/>
      <c r="O126" s="107"/>
    </row>
    <row r="127" spans="1:15" x14ac:dyDescent="0.35">
      <c r="A127" s="107"/>
      <c r="B127" s="16"/>
      <c r="C127" s="141"/>
      <c r="D127" s="141"/>
      <c r="E127" s="141"/>
      <c r="F127" s="141"/>
      <c r="G127" s="141"/>
      <c r="H127" s="141"/>
      <c r="I127" s="141"/>
      <c r="J127" s="93"/>
      <c r="K127" s="91"/>
      <c r="L127" s="107"/>
      <c r="M127" s="107"/>
      <c r="N127" s="107"/>
      <c r="O127" s="107"/>
    </row>
    <row r="128" spans="1:15" x14ac:dyDescent="0.35">
      <c r="A128" s="107"/>
      <c r="B128" s="16"/>
      <c r="C128" s="141"/>
      <c r="D128" s="141"/>
      <c r="E128" s="141"/>
      <c r="F128" s="141"/>
      <c r="G128" s="141"/>
      <c r="H128" s="141"/>
      <c r="I128" s="141"/>
      <c r="J128" s="93"/>
      <c r="K128" s="91"/>
      <c r="L128" s="107"/>
      <c r="M128" s="107"/>
      <c r="N128" s="107"/>
      <c r="O128" s="107"/>
    </row>
    <row r="129" spans="1:15" x14ac:dyDescent="0.35">
      <c r="A129" s="107"/>
      <c r="B129" s="16"/>
      <c r="C129" s="141"/>
      <c r="D129" s="141"/>
      <c r="E129" s="141"/>
      <c r="F129" s="141"/>
      <c r="G129" s="141"/>
      <c r="H129" s="141"/>
      <c r="I129" s="141"/>
      <c r="J129" s="93"/>
      <c r="K129" s="91"/>
      <c r="L129" s="107"/>
      <c r="M129" s="107"/>
      <c r="N129" s="107"/>
      <c r="O129" s="107"/>
    </row>
    <row r="130" spans="1:15" x14ac:dyDescent="0.35">
      <c r="A130" s="107"/>
      <c r="B130" s="16"/>
      <c r="C130" s="141"/>
      <c r="D130" s="141"/>
      <c r="E130" s="141"/>
      <c r="F130" s="141"/>
      <c r="G130" s="141"/>
      <c r="H130" s="141"/>
      <c r="I130" s="141"/>
      <c r="J130" s="93"/>
      <c r="K130" s="91"/>
      <c r="L130" s="107"/>
      <c r="M130" s="107"/>
      <c r="N130" s="107"/>
      <c r="O130" s="107"/>
    </row>
    <row r="131" spans="1:15" x14ac:dyDescent="0.35">
      <c r="A131" s="107"/>
      <c r="B131" s="16"/>
      <c r="C131" s="141"/>
      <c r="D131" s="141"/>
      <c r="E131" s="141"/>
      <c r="F131" s="141"/>
      <c r="G131" s="141"/>
      <c r="H131" s="141"/>
      <c r="I131" s="141"/>
      <c r="J131" s="93"/>
      <c r="K131" s="91"/>
      <c r="L131" s="107"/>
      <c r="M131" s="107"/>
      <c r="N131" s="107"/>
      <c r="O131" s="107"/>
    </row>
    <row r="132" spans="1:15" x14ac:dyDescent="0.35">
      <c r="A132" s="107"/>
      <c r="B132" s="16"/>
      <c r="C132" s="141"/>
      <c r="D132" s="141"/>
      <c r="E132" s="141"/>
      <c r="F132" s="141"/>
      <c r="G132" s="141"/>
      <c r="H132" s="141"/>
      <c r="I132" s="141"/>
      <c r="J132" s="93"/>
      <c r="K132" s="91"/>
      <c r="L132" s="107"/>
      <c r="M132" s="107"/>
      <c r="N132" s="107"/>
      <c r="O132" s="107"/>
    </row>
    <row r="133" spans="1:15" x14ac:dyDescent="0.35">
      <c r="A133" s="107"/>
      <c r="B133" s="16"/>
      <c r="C133" s="141"/>
      <c r="D133" s="141"/>
      <c r="E133" s="141"/>
      <c r="F133" s="141"/>
      <c r="G133" s="141"/>
      <c r="H133" s="141"/>
      <c r="I133" s="141"/>
      <c r="J133" s="93"/>
      <c r="K133" s="91"/>
      <c r="L133" s="107"/>
      <c r="M133" s="107"/>
      <c r="N133" s="107"/>
      <c r="O133" s="107"/>
    </row>
    <row r="134" spans="1:15" x14ac:dyDescent="0.35">
      <c r="A134" s="107"/>
      <c r="B134" s="16"/>
      <c r="C134" s="141"/>
      <c r="D134" s="141"/>
      <c r="E134" s="141"/>
      <c r="F134" s="141"/>
      <c r="G134" s="141"/>
      <c r="H134" s="141"/>
      <c r="I134" s="141"/>
      <c r="J134" s="93"/>
      <c r="K134" s="93"/>
      <c r="L134" s="107"/>
      <c r="M134" s="107"/>
      <c r="N134" s="107"/>
      <c r="O134" s="107"/>
    </row>
    <row r="135" spans="1:15" x14ac:dyDescent="0.35">
      <c r="A135" s="107"/>
      <c r="B135" s="16"/>
      <c r="C135" s="141"/>
      <c r="D135" s="141"/>
      <c r="E135" s="141"/>
      <c r="F135" s="141"/>
      <c r="G135" s="141"/>
      <c r="H135" s="141"/>
      <c r="I135" s="141"/>
      <c r="J135" s="93"/>
      <c r="K135" s="91"/>
      <c r="L135" s="107"/>
      <c r="M135" s="107"/>
      <c r="N135" s="107"/>
      <c r="O135" s="107"/>
    </row>
    <row r="136" spans="1:15" x14ac:dyDescent="0.35">
      <c r="A136" s="107"/>
      <c r="B136" s="16"/>
      <c r="C136" s="141"/>
      <c r="D136" s="141"/>
      <c r="E136" s="141"/>
      <c r="F136" s="141"/>
      <c r="G136" s="141"/>
      <c r="H136" s="141"/>
      <c r="I136" s="141"/>
      <c r="J136" s="93"/>
      <c r="K136" s="91"/>
      <c r="L136" s="107"/>
      <c r="M136" s="107"/>
      <c r="N136" s="107"/>
      <c r="O136" s="107"/>
    </row>
    <row r="137" spans="1:15" x14ac:dyDescent="0.35">
      <c r="A137" s="107"/>
      <c r="B137" s="16"/>
      <c r="C137" s="141"/>
      <c r="D137" s="141"/>
      <c r="E137" s="141"/>
      <c r="F137" s="141"/>
      <c r="G137" s="141"/>
      <c r="H137" s="141"/>
      <c r="I137" s="141"/>
      <c r="J137" s="93"/>
      <c r="K137" s="91"/>
      <c r="L137" s="107"/>
      <c r="M137" s="107"/>
      <c r="N137" s="107"/>
      <c r="O137" s="107"/>
    </row>
    <row r="138" spans="1:15" x14ac:dyDescent="0.35">
      <c r="A138" s="107"/>
      <c r="B138" s="16"/>
      <c r="C138" s="141"/>
      <c r="D138" s="141"/>
      <c r="E138" s="141"/>
      <c r="F138" s="141"/>
      <c r="G138" s="141"/>
      <c r="H138" s="141"/>
      <c r="I138" s="141"/>
      <c r="J138" s="93"/>
      <c r="K138" s="91"/>
      <c r="L138" s="107"/>
      <c r="M138" s="107"/>
      <c r="N138" s="107"/>
      <c r="O138" s="107"/>
    </row>
    <row r="139" spans="1:15" x14ac:dyDescent="0.35">
      <c r="A139" s="107"/>
      <c r="B139" s="16"/>
      <c r="C139" s="141"/>
      <c r="D139" s="141"/>
      <c r="E139" s="141"/>
      <c r="F139" s="141"/>
      <c r="G139" s="141"/>
      <c r="H139" s="141"/>
      <c r="I139" s="141"/>
      <c r="J139" s="93"/>
      <c r="K139" s="91"/>
      <c r="L139" s="107"/>
      <c r="M139" s="107"/>
      <c r="N139" s="107"/>
      <c r="O139" s="107"/>
    </row>
    <row r="140" spans="1:15" x14ac:dyDescent="0.35">
      <c r="A140" s="107"/>
      <c r="B140" s="16"/>
      <c r="C140" s="141"/>
      <c r="D140" s="141"/>
      <c r="E140" s="141"/>
      <c r="F140" s="141"/>
      <c r="G140" s="141"/>
      <c r="H140" s="141"/>
      <c r="I140" s="141"/>
      <c r="J140" s="93"/>
      <c r="K140" s="91"/>
      <c r="L140" s="107"/>
      <c r="M140" s="107"/>
      <c r="N140" s="107"/>
      <c r="O140" s="107"/>
    </row>
    <row r="141" spans="1:15" x14ac:dyDescent="0.35">
      <c r="A141" s="107"/>
      <c r="B141" s="16"/>
      <c r="C141" s="141"/>
      <c r="D141" s="141"/>
      <c r="E141" s="141"/>
      <c r="F141" s="141"/>
      <c r="G141" s="141"/>
      <c r="H141" s="141"/>
      <c r="I141" s="141"/>
      <c r="J141" s="93"/>
      <c r="K141" s="91"/>
      <c r="L141" s="107"/>
      <c r="M141" s="107"/>
      <c r="N141" s="107"/>
      <c r="O141" s="107"/>
    </row>
    <row r="142" spans="1:15" x14ac:dyDescent="0.35">
      <c r="A142" s="107"/>
      <c r="B142" s="16"/>
      <c r="C142" s="141"/>
      <c r="D142" s="141"/>
      <c r="E142" s="141"/>
      <c r="F142" s="141"/>
      <c r="G142" s="141"/>
      <c r="H142" s="141"/>
      <c r="I142" s="141"/>
      <c r="J142" s="93"/>
      <c r="K142" s="91"/>
      <c r="L142" s="107"/>
      <c r="M142" s="107"/>
      <c r="N142" s="107"/>
      <c r="O142" s="107"/>
    </row>
    <row r="143" spans="1:15" x14ac:dyDescent="0.35">
      <c r="A143" s="107"/>
      <c r="B143" s="16"/>
      <c r="C143" s="141"/>
      <c r="D143" s="141"/>
      <c r="E143" s="141"/>
      <c r="F143" s="141"/>
      <c r="G143" s="141"/>
      <c r="H143" s="141"/>
      <c r="I143" s="141"/>
      <c r="J143" s="93"/>
      <c r="K143" s="91"/>
      <c r="L143" s="107"/>
      <c r="M143" s="107"/>
      <c r="N143" s="107"/>
      <c r="O143" s="107"/>
    </row>
    <row r="144" spans="1:15" x14ac:dyDescent="0.35">
      <c r="A144" s="107"/>
      <c r="B144" s="16"/>
      <c r="C144" s="141"/>
      <c r="D144" s="141"/>
      <c r="E144" s="141"/>
      <c r="F144" s="141"/>
      <c r="G144" s="141"/>
      <c r="H144" s="141"/>
      <c r="I144" s="141"/>
      <c r="J144" s="93"/>
      <c r="K144" s="91"/>
      <c r="L144" s="107"/>
      <c r="M144" s="107"/>
      <c r="N144" s="107"/>
      <c r="O144" s="107"/>
    </row>
    <row r="145" spans="1:15" x14ac:dyDescent="0.35">
      <c r="A145" s="107"/>
      <c r="B145" s="16"/>
      <c r="C145" s="141"/>
      <c r="D145" s="141"/>
      <c r="E145" s="141"/>
      <c r="F145" s="141"/>
      <c r="G145" s="141"/>
      <c r="H145" s="141"/>
      <c r="I145" s="141"/>
      <c r="J145" s="93"/>
      <c r="K145" s="91"/>
      <c r="L145" s="107"/>
      <c r="M145" s="107"/>
      <c r="N145" s="107"/>
      <c r="O145" s="107"/>
    </row>
    <row r="146" spans="1:15" x14ac:dyDescent="0.35">
      <c r="A146" s="107"/>
      <c r="B146" s="16"/>
      <c r="C146" s="141"/>
      <c r="D146" s="141"/>
      <c r="E146" s="141"/>
      <c r="F146" s="141"/>
      <c r="G146" s="141"/>
      <c r="H146" s="141"/>
      <c r="I146" s="141"/>
      <c r="J146" s="93"/>
      <c r="K146" s="93"/>
      <c r="L146" s="107"/>
      <c r="M146" s="107"/>
      <c r="N146" s="107"/>
      <c r="O146" s="107"/>
    </row>
    <row r="147" spans="1:15" x14ac:dyDescent="0.35">
      <c r="A147" s="107"/>
      <c r="B147" s="16"/>
      <c r="C147" s="141"/>
      <c r="D147" s="141"/>
      <c r="E147" s="141"/>
      <c r="F147" s="141"/>
      <c r="G147" s="141"/>
      <c r="H147" s="141"/>
      <c r="I147" s="141"/>
      <c r="J147" s="93"/>
      <c r="K147" s="91"/>
      <c r="L147" s="107"/>
      <c r="M147" s="107"/>
      <c r="N147" s="107"/>
      <c r="O147" s="107"/>
    </row>
    <row r="148" spans="1:15" x14ac:dyDescent="0.35">
      <c r="A148" s="107"/>
      <c r="B148" s="16"/>
      <c r="C148" s="141"/>
      <c r="D148" s="141"/>
      <c r="E148" s="141"/>
      <c r="F148" s="141"/>
      <c r="G148" s="141"/>
      <c r="H148" s="141"/>
      <c r="I148" s="141"/>
      <c r="J148" s="93"/>
      <c r="K148" s="91"/>
      <c r="L148" s="107"/>
      <c r="M148" s="107"/>
      <c r="N148" s="107"/>
      <c r="O148" s="107"/>
    </row>
    <row r="149" spans="1:15" x14ac:dyDescent="0.35">
      <c r="A149" s="107"/>
      <c r="B149" s="16"/>
      <c r="C149" s="141"/>
      <c r="D149" s="141"/>
      <c r="E149" s="141"/>
      <c r="F149" s="141"/>
      <c r="G149" s="141"/>
      <c r="H149" s="141"/>
      <c r="I149" s="141"/>
      <c r="J149" s="93"/>
      <c r="K149" s="91"/>
      <c r="L149" s="107"/>
      <c r="M149" s="107"/>
      <c r="N149" s="107"/>
      <c r="O149" s="107"/>
    </row>
    <row r="150" spans="1:15" x14ac:dyDescent="0.35">
      <c r="A150" s="107"/>
      <c r="B150" s="16"/>
      <c r="C150" s="141"/>
      <c r="D150" s="141"/>
      <c r="E150" s="141"/>
      <c r="F150" s="141"/>
      <c r="G150" s="141"/>
      <c r="H150" s="141"/>
      <c r="I150" s="141"/>
      <c r="J150" s="93"/>
      <c r="K150" s="91"/>
      <c r="L150" s="107"/>
      <c r="M150" s="107"/>
      <c r="N150" s="107"/>
      <c r="O150" s="107"/>
    </row>
    <row r="151" spans="1:15" x14ac:dyDescent="0.35">
      <c r="A151" s="107"/>
      <c r="B151" s="16"/>
      <c r="C151" s="141"/>
      <c r="D151" s="141"/>
      <c r="E151" s="141"/>
      <c r="F151" s="141"/>
      <c r="G151" s="141"/>
      <c r="H151" s="141"/>
      <c r="I151" s="141"/>
      <c r="J151" s="93"/>
      <c r="K151" s="91"/>
      <c r="L151" s="107"/>
      <c r="M151" s="107"/>
      <c r="N151" s="107"/>
      <c r="O151" s="107"/>
    </row>
    <row r="152" spans="1:15" x14ac:dyDescent="0.35">
      <c r="A152" s="107"/>
      <c r="B152" s="16"/>
      <c r="C152" s="141"/>
      <c r="D152" s="141"/>
      <c r="E152" s="141"/>
      <c r="F152" s="141"/>
      <c r="G152" s="141"/>
      <c r="H152" s="141"/>
      <c r="I152" s="141"/>
      <c r="J152" s="93"/>
      <c r="K152" s="91"/>
      <c r="L152" s="107"/>
      <c r="M152" s="107"/>
      <c r="N152" s="107"/>
      <c r="O152" s="107"/>
    </row>
    <row r="153" spans="1:15" x14ac:dyDescent="0.35">
      <c r="A153" s="107"/>
      <c r="B153" s="16"/>
      <c r="C153" s="141"/>
      <c r="D153" s="141"/>
      <c r="E153" s="141"/>
      <c r="F153" s="141"/>
      <c r="G153" s="141"/>
      <c r="H153" s="141"/>
      <c r="I153" s="141"/>
      <c r="J153" s="93"/>
      <c r="K153" s="91"/>
      <c r="L153" s="107"/>
      <c r="M153" s="107"/>
      <c r="N153" s="107"/>
      <c r="O153" s="107"/>
    </row>
    <row r="154" spans="1:15" x14ac:dyDescent="0.35">
      <c r="A154" s="107"/>
      <c r="B154" s="16"/>
      <c r="C154" s="141"/>
      <c r="D154" s="141"/>
      <c r="E154" s="141"/>
      <c r="F154" s="141"/>
      <c r="G154" s="141"/>
      <c r="H154" s="141"/>
      <c r="I154" s="141"/>
      <c r="J154" s="93"/>
      <c r="K154" s="91"/>
      <c r="L154" s="107"/>
      <c r="M154" s="107"/>
      <c r="N154" s="107"/>
      <c r="O154" s="107"/>
    </row>
    <row r="155" spans="1:15" x14ac:dyDescent="0.35">
      <c r="A155" s="107"/>
      <c r="B155" s="16"/>
      <c r="C155" s="141"/>
      <c r="D155" s="141"/>
      <c r="E155" s="141"/>
      <c r="F155" s="141"/>
      <c r="G155" s="141"/>
      <c r="H155" s="141"/>
      <c r="I155" s="141"/>
      <c r="J155" s="93"/>
      <c r="K155" s="91"/>
      <c r="L155" s="107"/>
      <c r="M155" s="107"/>
      <c r="N155" s="107"/>
      <c r="O155" s="107"/>
    </row>
    <row r="156" spans="1:15" x14ac:dyDescent="0.35">
      <c r="A156" s="107"/>
      <c r="B156" s="16"/>
      <c r="C156" s="141"/>
      <c r="D156" s="141"/>
      <c r="E156" s="141"/>
      <c r="F156" s="141"/>
      <c r="G156" s="141"/>
      <c r="H156" s="141"/>
      <c r="I156" s="141"/>
      <c r="J156" s="93"/>
      <c r="K156" s="91"/>
      <c r="L156" s="107"/>
      <c r="M156" s="107"/>
      <c r="N156" s="107"/>
      <c r="O156" s="107"/>
    </row>
    <row r="157" spans="1:15" x14ac:dyDescent="0.35">
      <c r="A157" s="107"/>
      <c r="B157" s="16"/>
      <c r="C157" s="141"/>
      <c r="D157" s="141"/>
      <c r="E157" s="141"/>
      <c r="F157" s="141"/>
      <c r="G157" s="141"/>
      <c r="H157" s="141"/>
      <c r="I157" s="141"/>
      <c r="J157" s="93"/>
      <c r="K157" s="91"/>
      <c r="L157" s="107"/>
      <c r="M157" s="107"/>
      <c r="N157" s="107"/>
      <c r="O157" s="107"/>
    </row>
    <row r="158" spans="1:15" x14ac:dyDescent="0.35">
      <c r="A158" s="107"/>
      <c r="B158" s="16"/>
      <c r="C158" s="141"/>
      <c r="D158" s="141"/>
      <c r="E158" s="141"/>
      <c r="F158" s="141"/>
      <c r="G158" s="141"/>
      <c r="H158" s="141"/>
      <c r="I158" s="141"/>
      <c r="J158" s="93"/>
      <c r="K158" s="93"/>
      <c r="L158" s="107"/>
      <c r="M158" s="107"/>
      <c r="N158" s="107"/>
      <c r="O158" s="107"/>
    </row>
    <row r="159" spans="1:15" x14ac:dyDescent="0.35">
      <c r="A159" s="107"/>
      <c r="B159" s="16"/>
      <c r="C159" s="141"/>
      <c r="D159" s="141"/>
      <c r="E159" s="141"/>
      <c r="F159" s="141"/>
      <c r="G159" s="141"/>
      <c r="H159" s="141"/>
      <c r="I159" s="141"/>
      <c r="J159" s="93"/>
      <c r="K159" s="91"/>
      <c r="L159" s="107"/>
      <c r="M159" s="107"/>
      <c r="N159" s="107"/>
      <c r="O159" s="107"/>
    </row>
    <row r="160" spans="1:15" x14ac:dyDescent="0.35">
      <c r="A160" s="107"/>
      <c r="B160" s="16"/>
      <c r="C160" s="141"/>
      <c r="D160" s="141"/>
      <c r="E160" s="141"/>
      <c r="F160" s="141"/>
      <c r="G160" s="141"/>
      <c r="H160" s="141"/>
      <c r="I160" s="141"/>
      <c r="J160" s="93"/>
      <c r="K160" s="91"/>
      <c r="L160" s="107"/>
      <c r="M160" s="107"/>
      <c r="N160" s="107"/>
      <c r="O160" s="107"/>
    </row>
    <row r="161" spans="1:15" x14ac:dyDescent="0.35">
      <c r="A161" s="107"/>
      <c r="B161" s="16"/>
      <c r="C161" s="141"/>
      <c r="D161" s="141"/>
      <c r="E161" s="141"/>
      <c r="F161" s="141"/>
      <c r="G161" s="141"/>
      <c r="H161" s="141"/>
      <c r="I161" s="141"/>
      <c r="J161" s="93"/>
      <c r="K161" s="91"/>
      <c r="L161" s="107"/>
      <c r="M161" s="107"/>
      <c r="N161" s="107"/>
      <c r="O161" s="107"/>
    </row>
    <row r="162" spans="1:15" x14ac:dyDescent="0.35">
      <c r="A162" s="107"/>
      <c r="B162" s="16"/>
      <c r="C162" s="141"/>
      <c r="D162" s="141"/>
      <c r="E162" s="141"/>
      <c r="F162" s="141"/>
      <c r="G162" s="141"/>
      <c r="H162" s="141"/>
      <c r="I162" s="141"/>
      <c r="J162" s="93"/>
      <c r="K162" s="91"/>
      <c r="L162" s="107"/>
      <c r="M162" s="107"/>
      <c r="N162" s="107"/>
      <c r="O162" s="107"/>
    </row>
    <row r="163" spans="1:15" x14ac:dyDescent="0.35">
      <c r="A163" s="107"/>
      <c r="B163" s="16"/>
      <c r="C163" s="141"/>
      <c r="D163" s="141"/>
      <c r="E163" s="141"/>
      <c r="F163" s="141"/>
      <c r="G163" s="141"/>
      <c r="H163" s="141"/>
      <c r="I163" s="141"/>
      <c r="J163" s="93"/>
      <c r="K163" s="91"/>
      <c r="L163" s="107"/>
      <c r="M163" s="107"/>
      <c r="N163" s="107"/>
      <c r="O163" s="107"/>
    </row>
    <row r="164" spans="1:15" x14ac:dyDescent="0.35">
      <c r="A164" s="107"/>
      <c r="B164" s="16"/>
      <c r="C164" s="141"/>
      <c r="D164" s="141"/>
      <c r="E164" s="141"/>
      <c r="F164" s="141"/>
      <c r="G164" s="141"/>
      <c r="H164" s="141"/>
      <c r="I164" s="141"/>
      <c r="J164" s="93"/>
      <c r="K164" s="91"/>
      <c r="L164" s="107"/>
      <c r="M164" s="107"/>
      <c r="N164" s="107"/>
      <c r="O164" s="107"/>
    </row>
    <row r="165" spans="1:15" x14ac:dyDescent="0.35">
      <c r="A165" s="107"/>
      <c r="B165" s="16"/>
      <c r="C165" s="141"/>
      <c r="D165" s="141"/>
      <c r="E165" s="141"/>
      <c r="F165" s="141"/>
      <c r="G165" s="141"/>
      <c r="H165" s="141"/>
      <c r="I165" s="141"/>
      <c r="J165" s="93"/>
      <c r="K165" s="91"/>
      <c r="L165" s="107"/>
      <c r="M165" s="107"/>
      <c r="N165" s="107"/>
      <c r="O165" s="107"/>
    </row>
    <row r="166" spans="1:15" x14ac:dyDescent="0.35">
      <c r="A166" s="107"/>
      <c r="B166" s="16"/>
      <c r="C166" s="141"/>
      <c r="D166" s="141"/>
      <c r="E166" s="141"/>
      <c r="F166" s="141"/>
      <c r="G166" s="141"/>
      <c r="H166" s="141"/>
      <c r="I166" s="141"/>
      <c r="J166" s="93"/>
      <c r="K166" s="91"/>
      <c r="L166" s="107"/>
      <c r="M166" s="107"/>
      <c r="N166" s="107"/>
      <c r="O166" s="107"/>
    </row>
    <row r="167" spans="1:15" x14ac:dyDescent="0.35">
      <c r="A167" s="107"/>
      <c r="B167" s="16"/>
      <c r="C167" s="141"/>
      <c r="D167" s="141"/>
      <c r="E167" s="141"/>
      <c r="F167" s="141"/>
      <c r="G167" s="141"/>
      <c r="H167" s="141"/>
      <c r="I167" s="141"/>
      <c r="J167" s="93"/>
      <c r="K167" s="91"/>
      <c r="L167" s="107"/>
      <c r="M167" s="107"/>
      <c r="N167" s="107"/>
      <c r="O167" s="107"/>
    </row>
    <row r="168" spans="1:15" x14ac:dyDescent="0.35">
      <c r="A168" s="107"/>
      <c r="B168" s="16"/>
      <c r="C168" s="141"/>
      <c r="D168" s="141"/>
      <c r="E168" s="141"/>
      <c r="F168" s="141"/>
      <c r="G168" s="141"/>
      <c r="H168" s="141"/>
      <c r="I168" s="141"/>
      <c r="J168" s="93"/>
      <c r="K168" s="91"/>
      <c r="L168" s="107"/>
      <c r="M168" s="107"/>
      <c r="N168" s="107"/>
      <c r="O168" s="107"/>
    </row>
    <row r="169" spans="1:15" x14ac:dyDescent="0.35">
      <c r="A169" s="107"/>
      <c r="B169" s="16"/>
      <c r="C169" s="141"/>
      <c r="D169" s="141"/>
      <c r="E169" s="141"/>
      <c r="F169" s="141"/>
      <c r="G169" s="141"/>
      <c r="H169" s="141"/>
      <c r="I169" s="141"/>
      <c r="J169" s="93"/>
      <c r="K169" s="91"/>
      <c r="L169" s="107"/>
      <c r="M169" s="107"/>
      <c r="N169" s="107"/>
      <c r="O169" s="107"/>
    </row>
    <row r="170" spans="1:15" x14ac:dyDescent="0.35">
      <c r="A170" s="107"/>
      <c r="B170" s="16"/>
      <c r="C170" s="141"/>
      <c r="D170" s="141"/>
      <c r="E170" s="141"/>
      <c r="F170" s="141"/>
      <c r="G170" s="141"/>
      <c r="H170" s="141"/>
      <c r="I170" s="141"/>
      <c r="J170" s="93"/>
      <c r="K170" s="93"/>
      <c r="L170" s="107"/>
      <c r="M170" s="107"/>
      <c r="N170" s="107"/>
      <c r="O170" s="107"/>
    </row>
    <row r="171" spans="1:15" x14ac:dyDescent="0.35">
      <c r="A171" s="107"/>
      <c r="B171" s="16"/>
      <c r="C171" s="141"/>
      <c r="D171" s="141"/>
      <c r="E171" s="141"/>
      <c r="F171" s="141"/>
      <c r="G171" s="141"/>
      <c r="H171" s="141"/>
      <c r="I171" s="141"/>
      <c r="J171" s="93"/>
      <c r="K171" s="91"/>
      <c r="L171" s="107"/>
      <c r="M171" s="107"/>
      <c r="N171" s="107"/>
      <c r="O171" s="107"/>
    </row>
    <row r="172" spans="1:15" x14ac:dyDescent="0.35">
      <c r="A172" s="107"/>
      <c r="B172" s="16"/>
      <c r="C172" s="141"/>
      <c r="D172" s="141"/>
      <c r="E172" s="141"/>
      <c r="F172" s="141"/>
      <c r="G172" s="141"/>
      <c r="H172" s="141"/>
      <c r="I172" s="141"/>
      <c r="J172" s="93"/>
      <c r="K172" s="91"/>
      <c r="L172" s="107"/>
      <c r="M172" s="107"/>
      <c r="N172" s="107"/>
      <c r="O172" s="107"/>
    </row>
    <row r="173" spans="1:15" x14ac:dyDescent="0.35">
      <c r="A173" s="107"/>
      <c r="B173" s="16"/>
      <c r="C173" s="141"/>
      <c r="D173" s="141"/>
      <c r="E173" s="141"/>
      <c r="F173" s="141"/>
      <c r="G173" s="141"/>
      <c r="H173" s="141"/>
      <c r="I173" s="141"/>
      <c r="J173" s="93"/>
      <c r="K173" s="91"/>
      <c r="L173" s="107"/>
      <c r="M173" s="107"/>
      <c r="N173" s="107"/>
      <c r="O173" s="107"/>
    </row>
    <row r="174" spans="1:15" x14ac:dyDescent="0.35">
      <c r="A174" s="107"/>
      <c r="B174" s="16"/>
      <c r="C174" s="141"/>
      <c r="D174" s="141"/>
      <c r="E174" s="141"/>
      <c r="F174" s="141"/>
      <c r="G174" s="141"/>
      <c r="H174" s="141"/>
      <c r="I174" s="141"/>
      <c r="J174" s="93"/>
      <c r="K174" s="91"/>
      <c r="L174" s="107"/>
      <c r="M174" s="107"/>
      <c r="N174" s="107"/>
      <c r="O174" s="107"/>
    </row>
    <row r="175" spans="1:15" x14ac:dyDescent="0.35">
      <c r="A175" s="107"/>
      <c r="B175" s="16"/>
      <c r="C175" s="141"/>
      <c r="D175" s="141"/>
      <c r="E175" s="141"/>
      <c r="F175" s="141"/>
      <c r="G175" s="141"/>
      <c r="H175" s="141"/>
      <c r="I175" s="141"/>
      <c r="J175" s="93"/>
      <c r="K175" s="91"/>
      <c r="L175" s="107"/>
      <c r="M175" s="107"/>
      <c r="N175" s="107"/>
      <c r="O175" s="107"/>
    </row>
    <row r="176" spans="1:15" x14ac:dyDescent="0.35">
      <c r="A176" s="107"/>
      <c r="B176" s="16"/>
      <c r="C176" s="141"/>
      <c r="D176" s="141"/>
      <c r="E176" s="141"/>
      <c r="F176" s="141"/>
      <c r="G176" s="141"/>
      <c r="H176" s="141"/>
      <c r="I176" s="141"/>
      <c r="J176" s="93"/>
      <c r="K176" s="91"/>
      <c r="L176" s="107"/>
      <c r="M176" s="107"/>
      <c r="N176" s="107"/>
      <c r="O176" s="107"/>
    </row>
    <row r="177" spans="1:15" x14ac:dyDescent="0.35">
      <c r="A177" s="107"/>
      <c r="B177" s="16"/>
      <c r="C177" s="141"/>
      <c r="D177" s="141"/>
      <c r="E177" s="141"/>
      <c r="F177" s="141"/>
      <c r="G177" s="141"/>
      <c r="H177" s="141"/>
      <c r="I177" s="141"/>
      <c r="J177" s="93"/>
      <c r="K177" s="91"/>
      <c r="L177" s="107"/>
      <c r="M177" s="107"/>
      <c r="N177" s="107"/>
      <c r="O177" s="107"/>
    </row>
    <row r="178" spans="1:15" x14ac:dyDescent="0.35">
      <c r="A178" s="107"/>
      <c r="B178" s="16"/>
      <c r="C178" s="141"/>
      <c r="D178" s="141"/>
      <c r="E178" s="141"/>
      <c r="F178" s="141"/>
      <c r="G178" s="141"/>
      <c r="H178" s="141"/>
      <c r="I178" s="141"/>
      <c r="J178" s="93"/>
      <c r="K178" s="91"/>
      <c r="L178" s="107"/>
      <c r="M178" s="107"/>
      <c r="N178" s="107"/>
      <c r="O178" s="107"/>
    </row>
    <row r="179" spans="1:15" x14ac:dyDescent="0.35">
      <c r="A179" s="107"/>
      <c r="B179" s="16"/>
      <c r="C179" s="141"/>
      <c r="D179" s="141"/>
      <c r="E179" s="141"/>
      <c r="F179" s="141"/>
      <c r="G179" s="141"/>
      <c r="H179" s="141"/>
      <c r="I179" s="141"/>
      <c r="J179" s="93"/>
      <c r="K179" s="91"/>
      <c r="L179" s="107"/>
      <c r="M179" s="107"/>
      <c r="N179" s="107"/>
      <c r="O179" s="107"/>
    </row>
    <row r="180" spans="1:15" x14ac:dyDescent="0.35">
      <c r="A180" s="107"/>
      <c r="B180" s="16"/>
      <c r="C180" s="141"/>
      <c r="D180" s="141"/>
      <c r="E180" s="141"/>
      <c r="F180" s="141"/>
      <c r="G180" s="141"/>
      <c r="H180" s="141"/>
      <c r="I180" s="141"/>
      <c r="J180" s="93"/>
      <c r="K180" s="91"/>
      <c r="L180" s="107"/>
      <c r="M180" s="107"/>
      <c r="N180" s="107"/>
      <c r="O180" s="107"/>
    </row>
    <row r="181" spans="1:15" x14ac:dyDescent="0.35">
      <c r="A181" s="107"/>
      <c r="B181" s="16"/>
      <c r="C181" s="141"/>
      <c r="D181" s="141"/>
      <c r="E181" s="141"/>
      <c r="F181" s="141"/>
      <c r="G181" s="141"/>
      <c r="H181" s="141"/>
      <c r="I181" s="141"/>
      <c r="J181" s="93"/>
      <c r="K181" s="91"/>
      <c r="L181" s="107"/>
      <c r="M181" s="107"/>
      <c r="N181" s="107"/>
      <c r="O181" s="107"/>
    </row>
    <row r="182" spans="1:15" x14ac:dyDescent="0.35">
      <c r="A182" s="107"/>
      <c r="B182" s="16"/>
      <c r="C182" s="141"/>
      <c r="D182" s="141"/>
      <c r="E182" s="141"/>
      <c r="F182" s="141"/>
      <c r="G182" s="141"/>
      <c r="H182" s="141"/>
      <c r="I182" s="141"/>
      <c r="J182" s="93"/>
      <c r="K182" s="92"/>
      <c r="L182" s="107"/>
      <c r="M182" s="107"/>
      <c r="N182" s="107"/>
      <c r="O182" s="107"/>
    </row>
    <row r="183" spans="1:15" x14ac:dyDescent="0.35">
      <c r="A183" s="107"/>
      <c r="B183" s="16"/>
      <c r="C183" s="141"/>
      <c r="D183" s="141"/>
      <c r="E183" s="141"/>
      <c r="F183" s="141"/>
      <c r="G183" s="141"/>
      <c r="H183" s="141"/>
      <c r="I183" s="141"/>
      <c r="J183" s="93"/>
      <c r="K183" s="107"/>
      <c r="L183" s="107"/>
      <c r="M183" s="107"/>
      <c r="N183" s="107"/>
      <c r="O183" s="107"/>
    </row>
    <row r="184" spans="1:15" x14ac:dyDescent="0.35">
      <c r="A184" s="107"/>
      <c r="B184" s="16"/>
      <c r="C184" s="141"/>
      <c r="D184" s="141"/>
      <c r="E184" s="141"/>
      <c r="F184" s="141"/>
      <c r="G184" s="141"/>
      <c r="H184" s="141"/>
      <c r="I184" s="141"/>
      <c r="J184" s="93"/>
      <c r="K184" s="107"/>
      <c r="L184" s="107"/>
      <c r="M184" s="107"/>
      <c r="N184" s="107"/>
      <c r="O184" s="107"/>
    </row>
    <row r="185" spans="1:15" x14ac:dyDescent="0.35">
      <c r="A185" s="107"/>
      <c r="B185" s="16"/>
      <c r="C185" s="141"/>
      <c r="D185" s="141"/>
      <c r="E185" s="141"/>
      <c r="F185" s="141"/>
      <c r="G185" s="141"/>
      <c r="H185" s="141"/>
      <c r="I185" s="141"/>
      <c r="J185" s="93"/>
      <c r="K185" s="107"/>
      <c r="L185" s="107"/>
      <c r="M185" s="107"/>
      <c r="N185" s="107"/>
      <c r="O185" s="107"/>
    </row>
    <row r="186" spans="1:15" x14ac:dyDescent="0.35">
      <c r="A186" s="107"/>
      <c r="B186" s="16"/>
      <c r="C186" s="141"/>
      <c r="D186" s="141"/>
      <c r="E186" s="141"/>
      <c r="F186" s="141"/>
      <c r="G186" s="141"/>
      <c r="H186" s="141"/>
      <c r="I186" s="141"/>
      <c r="J186" s="93"/>
      <c r="K186" s="107"/>
      <c r="L186" s="107"/>
      <c r="M186" s="107"/>
      <c r="N186" s="107"/>
      <c r="O186" s="107"/>
    </row>
    <row r="187" spans="1:15" x14ac:dyDescent="0.35">
      <c r="A187" s="107"/>
      <c r="B187" s="16"/>
      <c r="C187" s="141"/>
      <c r="D187" s="141"/>
      <c r="E187" s="141"/>
      <c r="F187" s="141"/>
      <c r="G187" s="141"/>
      <c r="H187" s="141"/>
      <c r="I187" s="141"/>
      <c r="J187" s="93"/>
      <c r="K187" s="107"/>
      <c r="L187" s="107"/>
      <c r="M187" s="107"/>
      <c r="N187" s="107"/>
      <c r="O187" s="107"/>
    </row>
    <row r="188" spans="1:15" x14ac:dyDescent="0.35">
      <c r="A188" s="107"/>
      <c r="B188" s="16"/>
      <c r="C188" s="141"/>
      <c r="D188" s="141"/>
      <c r="E188" s="141"/>
      <c r="F188" s="141"/>
      <c r="G188" s="141"/>
      <c r="H188" s="141"/>
      <c r="I188" s="141"/>
      <c r="J188" s="93"/>
      <c r="K188" s="107"/>
      <c r="L188" s="107"/>
      <c r="M188" s="107"/>
      <c r="N188" s="107"/>
      <c r="O188" s="107"/>
    </row>
    <row r="189" spans="1:15" x14ac:dyDescent="0.35">
      <c r="A189" s="107"/>
      <c r="B189" s="16"/>
      <c r="C189" s="141"/>
      <c r="D189" s="141"/>
      <c r="E189" s="141"/>
      <c r="F189" s="141"/>
      <c r="G189" s="141"/>
      <c r="H189" s="141"/>
      <c r="I189" s="141"/>
      <c r="J189" s="93"/>
      <c r="K189" s="107"/>
      <c r="L189" s="107"/>
      <c r="M189" s="107"/>
      <c r="N189" s="107"/>
      <c r="O189" s="107"/>
    </row>
    <row r="190" spans="1:15" x14ac:dyDescent="0.35">
      <c r="A190" s="107"/>
      <c r="B190" s="16"/>
      <c r="C190" s="141"/>
      <c r="D190" s="141"/>
      <c r="E190" s="141"/>
      <c r="F190" s="141"/>
      <c r="G190" s="141"/>
      <c r="H190" s="141"/>
      <c r="I190" s="141"/>
      <c r="J190" s="93"/>
      <c r="K190" s="107"/>
      <c r="L190" s="107"/>
      <c r="M190" s="107"/>
      <c r="N190" s="107"/>
      <c r="O190" s="107"/>
    </row>
    <row r="191" spans="1:15" x14ac:dyDescent="0.35">
      <c r="A191" s="107"/>
      <c r="B191" s="16"/>
      <c r="C191" s="141"/>
      <c r="D191" s="141"/>
      <c r="E191" s="141"/>
      <c r="F191" s="141"/>
      <c r="G191" s="141"/>
      <c r="H191" s="141"/>
      <c r="I191" s="141"/>
      <c r="J191" s="93"/>
      <c r="K191" s="107"/>
      <c r="L191" s="107"/>
      <c r="M191" s="107"/>
      <c r="N191" s="107"/>
      <c r="O191" s="107"/>
    </row>
    <row r="192" spans="1:15" x14ac:dyDescent="0.35">
      <c r="A192" s="107"/>
      <c r="B192" s="16"/>
      <c r="C192" s="141"/>
      <c r="D192" s="141"/>
      <c r="E192" s="141"/>
      <c r="F192" s="141"/>
      <c r="G192" s="141"/>
      <c r="H192" s="141"/>
      <c r="I192" s="141"/>
      <c r="J192" s="93"/>
      <c r="K192" s="107"/>
      <c r="L192" s="107"/>
      <c r="M192" s="107"/>
      <c r="N192" s="107"/>
      <c r="O192" s="107"/>
    </row>
    <row r="193" spans="1:15" x14ac:dyDescent="0.35">
      <c r="A193" s="107"/>
      <c r="B193" s="16"/>
      <c r="C193" s="141"/>
      <c r="D193" s="141"/>
      <c r="E193" s="141"/>
      <c r="F193" s="141"/>
      <c r="G193" s="141"/>
      <c r="H193" s="141"/>
      <c r="I193" s="141"/>
      <c r="J193" s="93"/>
      <c r="K193" s="107"/>
      <c r="L193" s="107"/>
      <c r="M193" s="107"/>
      <c r="N193" s="107"/>
      <c r="O193" s="107"/>
    </row>
    <row r="194" spans="1:15" x14ac:dyDescent="0.35">
      <c r="A194" s="107"/>
      <c r="B194" s="16"/>
      <c r="C194" s="141"/>
      <c r="D194" s="141"/>
      <c r="E194" s="141"/>
      <c r="F194" s="141"/>
      <c r="G194" s="141"/>
      <c r="H194" s="141"/>
      <c r="I194" s="141"/>
      <c r="J194" s="93"/>
      <c r="K194" s="92"/>
      <c r="L194" s="107"/>
      <c r="M194" s="107"/>
      <c r="N194" s="107"/>
      <c r="O194" s="107"/>
    </row>
    <row r="195" spans="1:15" x14ac:dyDescent="0.35">
      <c r="A195" s="107"/>
      <c r="B195" s="16"/>
      <c r="C195" s="141"/>
      <c r="D195" s="141"/>
      <c r="E195" s="141"/>
      <c r="F195" s="141"/>
      <c r="G195" s="141"/>
      <c r="H195" s="141"/>
      <c r="I195" s="141"/>
      <c r="J195" s="93"/>
      <c r="K195" s="107"/>
      <c r="L195" s="107"/>
      <c r="M195" s="107"/>
      <c r="N195" s="107"/>
      <c r="O195" s="107"/>
    </row>
    <row r="196" spans="1:15" x14ac:dyDescent="0.35">
      <c r="A196" s="107"/>
      <c r="B196" s="16"/>
      <c r="C196" s="141"/>
      <c r="D196" s="141"/>
      <c r="E196" s="141"/>
      <c r="F196" s="141"/>
      <c r="G196" s="141"/>
      <c r="H196" s="141"/>
      <c r="I196" s="141"/>
      <c r="J196" s="93"/>
      <c r="K196" s="107"/>
      <c r="L196" s="107"/>
      <c r="M196" s="107"/>
      <c r="N196" s="107"/>
      <c r="O196" s="107"/>
    </row>
    <row r="197" spans="1:15" x14ac:dyDescent="0.35">
      <c r="A197" s="107"/>
      <c r="B197" s="16"/>
      <c r="C197" s="141"/>
      <c r="D197" s="141"/>
      <c r="E197" s="141"/>
      <c r="F197" s="141"/>
      <c r="G197" s="141"/>
      <c r="H197" s="141"/>
      <c r="I197" s="141"/>
      <c r="J197" s="93"/>
      <c r="K197" s="107"/>
      <c r="L197" s="107"/>
      <c r="M197" s="107"/>
      <c r="N197" s="107"/>
      <c r="O197" s="107"/>
    </row>
    <row r="198" spans="1:15" x14ac:dyDescent="0.35">
      <c r="A198" s="107"/>
      <c r="B198" s="16"/>
      <c r="C198" s="141"/>
      <c r="D198" s="141"/>
      <c r="E198" s="141"/>
      <c r="F198" s="141"/>
      <c r="G198" s="141"/>
      <c r="H198" s="141"/>
      <c r="I198" s="141"/>
      <c r="J198" s="93"/>
      <c r="K198" s="107"/>
      <c r="L198" s="107"/>
      <c r="M198" s="107"/>
      <c r="N198" s="107"/>
      <c r="O198" s="107"/>
    </row>
    <row r="199" spans="1:15" x14ac:dyDescent="0.35">
      <c r="A199" s="107"/>
      <c r="B199" s="16"/>
      <c r="C199" s="141"/>
      <c r="D199" s="141"/>
      <c r="E199" s="141"/>
      <c r="F199" s="141"/>
      <c r="G199" s="141"/>
      <c r="H199" s="141"/>
      <c r="I199" s="141"/>
      <c r="J199" s="93"/>
      <c r="K199" s="107"/>
      <c r="L199" s="107"/>
      <c r="M199" s="107"/>
      <c r="N199" s="107"/>
      <c r="O199" s="107"/>
    </row>
    <row r="200" spans="1:15" x14ac:dyDescent="0.35">
      <c r="A200" s="107"/>
      <c r="B200" s="16"/>
      <c r="C200" s="141"/>
      <c r="D200" s="141"/>
      <c r="E200" s="141"/>
      <c r="F200" s="141"/>
      <c r="G200" s="141"/>
      <c r="H200" s="141"/>
      <c r="I200" s="141"/>
      <c r="J200" s="93"/>
      <c r="K200" s="107"/>
      <c r="L200" s="107"/>
      <c r="M200" s="107"/>
      <c r="N200" s="107"/>
      <c r="O200" s="107"/>
    </row>
    <row r="201" spans="1:15" x14ac:dyDescent="0.35">
      <c r="A201" s="107"/>
      <c r="B201" s="16"/>
      <c r="C201" s="141"/>
      <c r="D201" s="141"/>
      <c r="E201" s="141"/>
      <c r="F201" s="141"/>
      <c r="G201" s="141"/>
      <c r="H201" s="141"/>
      <c r="I201" s="141"/>
      <c r="J201" s="93"/>
      <c r="K201" s="107"/>
      <c r="L201" s="107"/>
      <c r="M201" s="107"/>
      <c r="N201" s="107"/>
      <c r="O201" s="107"/>
    </row>
    <row r="202" spans="1:15" x14ac:dyDescent="0.35">
      <c r="A202" s="107"/>
      <c r="B202" s="16"/>
      <c r="C202" s="141"/>
      <c r="D202" s="141"/>
      <c r="E202" s="141"/>
      <c r="F202" s="141"/>
      <c r="G202" s="141"/>
      <c r="H202" s="141"/>
      <c r="I202" s="141"/>
      <c r="J202" s="93"/>
      <c r="K202" s="107"/>
      <c r="L202" s="107"/>
      <c r="M202" s="107"/>
      <c r="N202" s="107"/>
      <c r="O202" s="107"/>
    </row>
    <row r="203" spans="1:15" x14ac:dyDescent="0.35">
      <c r="A203" s="107"/>
      <c r="B203" s="16"/>
      <c r="C203" s="141"/>
      <c r="D203" s="141"/>
      <c r="E203" s="141"/>
      <c r="F203" s="141"/>
      <c r="G203" s="141"/>
      <c r="H203" s="141"/>
      <c r="I203" s="141"/>
      <c r="J203" s="93"/>
      <c r="K203" s="107"/>
      <c r="L203" s="107"/>
      <c r="M203" s="107"/>
      <c r="N203" s="107"/>
      <c r="O203" s="107"/>
    </row>
    <row r="204" spans="1:15" x14ac:dyDescent="0.35">
      <c r="A204" s="107"/>
      <c r="B204" s="16"/>
      <c r="C204" s="141"/>
      <c r="D204" s="141"/>
      <c r="E204" s="141"/>
      <c r="F204" s="141"/>
      <c r="G204" s="141"/>
      <c r="H204" s="141"/>
      <c r="I204" s="141"/>
      <c r="J204" s="93"/>
      <c r="K204" s="107"/>
      <c r="L204" s="107"/>
      <c r="M204" s="107"/>
      <c r="N204" s="107"/>
      <c r="O204" s="107"/>
    </row>
    <row r="205" spans="1:15" x14ac:dyDescent="0.35">
      <c r="A205" s="107"/>
      <c r="B205" s="16"/>
      <c r="C205" s="141"/>
      <c r="D205" s="141"/>
      <c r="E205" s="141"/>
      <c r="F205" s="141"/>
      <c r="G205" s="141"/>
      <c r="H205" s="141"/>
      <c r="I205" s="141"/>
      <c r="J205" s="93"/>
      <c r="K205" s="107"/>
      <c r="L205" s="107"/>
      <c r="M205" s="107"/>
      <c r="N205" s="107"/>
      <c r="O205" s="107"/>
    </row>
    <row r="206" spans="1:15" x14ac:dyDescent="0.35">
      <c r="A206" s="107"/>
      <c r="B206" s="16"/>
      <c r="C206" s="141"/>
      <c r="D206" s="141"/>
      <c r="E206" s="141"/>
      <c r="F206" s="141"/>
      <c r="G206" s="141"/>
      <c r="H206" s="141"/>
      <c r="I206" s="141"/>
      <c r="J206" s="93"/>
      <c r="K206" s="92"/>
      <c r="L206" s="107"/>
      <c r="M206" s="107"/>
      <c r="N206" s="107"/>
      <c r="O206" s="107"/>
    </row>
    <row r="207" spans="1:15" x14ac:dyDescent="0.35">
      <c r="A207" s="107"/>
      <c r="B207" s="16"/>
      <c r="C207" s="141"/>
      <c r="D207" s="141"/>
      <c r="E207" s="141"/>
      <c r="F207" s="141"/>
      <c r="G207" s="141"/>
      <c r="H207" s="141"/>
      <c r="I207" s="141"/>
      <c r="J207" s="93"/>
      <c r="K207" s="107"/>
      <c r="L207" s="107"/>
      <c r="M207" s="107"/>
      <c r="N207" s="107"/>
      <c r="O207" s="107"/>
    </row>
    <row r="208" spans="1:15" x14ac:dyDescent="0.35">
      <c r="A208" s="107"/>
      <c r="B208" s="16"/>
      <c r="C208" s="141"/>
      <c r="D208" s="141"/>
      <c r="E208" s="141"/>
      <c r="F208" s="141"/>
      <c r="G208" s="141"/>
      <c r="H208" s="141"/>
      <c r="I208" s="141"/>
      <c r="J208" s="93"/>
      <c r="K208" s="107"/>
      <c r="L208" s="107"/>
      <c r="M208" s="107"/>
      <c r="N208" s="107"/>
      <c r="O208" s="107"/>
    </row>
    <row r="209" spans="1:15" x14ac:dyDescent="0.35">
      <c r="A209" s="107"/>
      <c r="B209" s="16"/>
      <c r="C209" s="141"/>
      <c r="D209" s="141"/>
      <c r="E209" s="141"/>
      <c r="F209" s="141"/>
      <c r="G209" s="141"/>
      <c r="H209" s="141"/>
      <c r="I209" s="141"/>
      <c r="J209" s="93"/>
      <c r="K209" s="107"/>
      <c r="L209" s="107"/>
      <c r="M209" s="107"/>
      <c r="N209" s="107"/>
      <c r="O209" s="107"/>
    </row>
    <row r="210" spans="1:15" x14ac:dyDescent="0.35">
      <c r="A210" s="107"/>
      <c r="B210" s="16"/>
      <c r="C210" s="141"/>
      <c r="D210" s="141"/>
      <c r="E210" s="141"/>
      <c r="F210" s="141"/>
      <c r="G210" s="141"/>
      <c r="H210" s="141"/>
      <c r="I210" s="141"/>
      <c r="J210" s="93"/>
      <c r="K210" s="107"/>
      <c r="L210" s="107"/>
      <c r="M210" s="107"/>
      <c r="N210" s="107"/>
      <c r="O210" s="107"/>
    </row>
    <row r="211" spans="1:15" x14ac:dyDescent="0.35">
      <c r="A211" s="107"/>
      <c r="B211" s="16"/>
      <c r="C211" s="141"/>
      <c r="D211" s="141"/>
      <c r="E211" s="141"/>
      <c r="F211" s="141"/>
      <c r="G211" s="141"/>
      <c r="H211" s="141"/>
      <c r="I211" s="141"/>
      <c r="J211" s="93"/>
      <c r="K211" s="107"/>
      <c r="L211" s="107"/>
      <c r="M211" s="107"/>
      <c r="N211" s="107"/>
      <c r="O211" s="107"/>
    </row>
    <row r="212" spans="1:15" x14ac:dyDescent="0.35">
      <c r="A212" s="107"/>
      <c r="B212" s="16"/>
      <c r="C212" s="141"/>
      <c r="D212" s="141"/>
      <c r="E212" s="141"/>
      <c r="F212" s="141"/>
      <c r="G212" s="141"/>
      <c r="H212" s="141"/>
      <c r="I212" s="141"/>
      <c r="J212" s="93"/>
      <c r="K212" s="107"/>
      <c r="L212" s="107"/>
      <c r="M212" s="107"/>
      <c r="N212" s="107"/>
      <c r="O212" s="107"/>
    </row>
    <row r="213" spans="1:15" x14ac:dyDescent="0.35">
      <c r="A213" s="107"/>
      <c r="B213" s="16"/>
      <c r="C213" s="141"/>
      <c r="D213" s="141"/>
      <c r="E213" s="141"/>
      <c r="F213" s="141"/>
      <c r="G213" s="141"/>
      <c r="H213" s="141"/>
      <c r="I213" s="141"/>
      <c r="J213" s="93"/>
      <c r="K213" s="107"/>
      <c r="L213" s="107"/>
      <c r="M213" s="107"/>
      <c r="N213" s="107"/>
      <c r="O213" s="107"/>
    </row>
    <row r="214" spans="1:15" x14ac:dyDescent="0.35">
      <c r="A214" s="107"/>
      <c r="B214" s="16"/>
      <c r="C214" s="141"/>
      <c r="D214" s="141"/>
      <c r="E214" s="141"/>
      <c r="F214" s="141"/>
      <c r="G214" s="141"/>
      <c r="H214" s="141"/>
      <c r="I214" s="141"/>
      <c r="J214" s="93"/>
      <c r="K214" s="107"/>
      <c r="L214" s="107"/>
      <c r="M214" s="107"/>
      <c r="N214" s="107"/>
      <c r="O214" s="107"/>
    </row>
    <row r="215" spans="1:15" x14ac:dyDescent="0.35">
      <c r="A215" s="107"/>
      <c r="B215" s="16"/>
      <c r="C215" s="141"/>
      <c r="D215" s="141"/>
      <c r="E215" s="141"/>
      <c r="F215" s="141"/>
      <c r="G215" s="141"/>
      <c r="H215" s="141"/>
      <c r="I215" s="141"/>
      <c r="J215" s="93"/>
      <c r="K215" s="107"/>
      <c r="L215" s="107"/>
      <c r="M215" s="107"/>
      <c r="N215" s="107"/>
      <c r="O215" s="107"/>
    </row>
    <row r="216" spans="1:15" x14ac:dyDescent="0.35">
      <c r="A216" s="107"/>
      <c r="B216" s="16"/>
      <c r="C216" s="141"/>
      <c r="D216" s="141"/>
      <c r="E216" s="141"/>
      <c r="F216" s="141"/>
      <c r="G216" s="141"/>
      <c r="H216" s="141"/>
      <c r="I216" s="141"/>
      <c r="J216" s="93"/>
      <c r="K216" s="107"/>
      <c r="L216" s="107"/>
      <c r="M216" s="107"/>
      <c r="N216" s="107"/>
      <c r="O216" s="107"/>
    </row>
    <row r="217" spans="1:15" x14ac:dyDescent="0.35">
      <c r="A217" s="107"/>
      <c r="B217" s="16"/>
      <c r="C217" s="141"/>
      <c r="D217" s="141"/>
      <c r="E217" s="141"/>
      <c r="F217" s="141"/>
      <c r="G217" s="141"/>
      <c r="H217" s="141"/>
      <c r="I217" s="141"/>
      <c r="J217" s="93"/>
      <c r="K217" s="107"/>
      <c r="L217" s="107"/>
      <c r="M217" s="107"/>
      <c r="N217" s="107"/>
      <c r="O217" s="107"/>
    </row>
    <row r="218" spans="1:15" x14ac:dyDescent="0.35">
      <c r="A218" s="107"/>
      <c r="B218" s="16"/>
      <c r="C218" s="141"/>
      <c r="D218" s="141"/>
      <c r="E218" s="141"/>
      <c r="F218" s="141"/>
      <c r="G218" s="141"/>
      <c r="H218" s="141"/>
      <c r="I218" s="141"/>
      <c r="J218" s="93"/>
      <c r="K218" s="92"/>
      <c r="L218" s="107"/>
      <c r="M218" s="107"/>
      <c r="N218" s="107"/>
      <c r="O218" s="107"/>
    </row>
    <row r="219" spans="1:15" x14ac:dyDescent="0.35">
      <c r="A219" s="107"/>
      <c r="B219" s="1665"/>
      <c r="C219" s="1665"/>
      <c r="D219" s="1665"/>
      <c r="E219" s="1665"/>
      <c r="F219" s="1665"/>
      <c r="G219" s="1665"/>
      <c r="H219" s="1665"/>
      <c r="I219" s="1665"/>
      <c r="J219" s="1665"/>
      <c r="K219" s="107"/>
      <c r="L219" s="107"/>
      <c r="M219" s="107"/>
      <c r="N219" s="107"/>
      <c r="O219" s="107"/>
    </row>
    <row r="220" spans="1:15" x14ac:dyDescent="0.35">
      <c r="A220" s="107"/>
      <c r="B220" s="107"/>
      <c r="C220" s="107"/>
      <c r="D220" s="107"/>
      <c r="E220" s="107"/>
      <c r="F220" s="107"/>
      <c r="G220" s="107"/>
      <c r="H220" s="107"/>
      <c r="I220" s="107"/>
      <c r="J220" s="107"/>
      <c r="K220" s="107"/>
      <c r="L220" s="107"/>
      <c r="M220" s="107"/>
      <c r="N220" s="107"/>
      <c r="O220" s="107"/>
    </row>
  </sheetData>
  <mergeCells count="4">
    <mergeCell ref="M33:N33"/>
    <mergeCell ref="B219:J219"/>
    <mergeCell ref="B11:J11"/>
    <mergeCell ref="M11:N11"/>
  </mergeCells>
  <hyperlinks>
    <hyperlink ref="J1" location="M.2.6.1.b.1!A1" display="Ver Metadato"/>
    <hyperlink ref="A1" location="'C2'!A1" display="REGRESAR"/>
    <hyperlink ref="J1:K1" location="'HM 2.6.1.b.4'!A1" display="Ver Metadato"/>
  </hyperlink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7">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7" width="25.816406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316</v>
      </c>
      <c r="D8" s="1667"/>
      <c r="E8" s="1667"/>
      <c r="F8" s="1667"/>
      <c r="G8" s="1667"/>
    </row>
    <row r="9" spans="1:7" ht="31" x14ac:dyDescent="0.35">
      <c r="B9" s="38" t="s">
        <v>262</v>
      </c>
      <c r="C9" s="1666" t="s">
        <v>239</v>
      </c>
      <c r="D9" s="1666"/>
      <c r="E9" s="1666"/>
      <c r="F9" s="1666"/>
      <c r="G9" s="1666"/>
    </row>
    <row r="10" spans="1:7" ht="15.75" customHeight="1" x14ac:dyDescent="0.35">
      <c r="B10" s="1684" t="s">
        <v>263</v>
      </c>
      <c r="C10" s="39" t="s">
        <v>264</v>
      </c>
      <c r="D10" s="39" t="s">
        <v>265</v>
      </c>
      <c r="E10" s="39" t="s">
        <v>266</v>
      </c>
      <c r="F10" s="40" t="s">
        <v>267</v>
      </c>
      <c r="G10" s="40" t="s">
        <v>268</v>
      </c>
    </row>
    <row r="11" spans="1:7" ht="62" x14ac:dyDescent="0.35">
      <c r="B11" s="1652"/>
      <c r="C11" s="41" t="s">
        <v>269</v>
      </c>
      <c r="D11" s="41" t="s">
        <v>48</v>
      </c>
      <c r="E11" s="41" t="s">
        <v>420</v>
      </c>
      <c r="F11" s="42" t="s">
        <v>241</v>
      </c>
      <c r="G11" s="42" t="s">
        <v>882</v>
      </c>
    </row>
    <row r="12" spans="1:7" ht="15.75" customHeight="1" x14ac:dyDescent="0.35">
      <c r="B12" s="1652"/>
      <c r="C12" s="41"/>
      <c r="D12" s="41"/>
      <c r="E12" s="41"/>
      <c r="F12" s="42" t="s">
        <v>274</v>
      </c>
      <c r="G12" s="42"/>
    </row>
    <row r="13" spans="1:7" ht="15.75" customHeight="1" x14ac:dyDescent="0.35">
      <c r="B13" s="1653"/>
      <c r="C13" s="41"/>
      <c r="D13" s="41"/>
      <c r="E13" s="41"/>
      <c r="F13" s="42" t="s">
        <v>274</v>
      </c>
      <c r="G13" s="42"/>
    </row>
    <row r="14" spans="1:7" x14ac:dyDescent="0.35">
      <c r="B14" s="43" t="s">
        <v>275</v>
      </c>
      <c r="C14" s="1667" t="s">
        <v>2</v>
      </c>
      <c r="D14" s="1667"/>
      <c r="E14" s="1667"/>
      <c r="F14" s="1667"/>
      <c r="G14" s="1667"/>
    </row>
    <row r="15" spans="1:7" ht="57" customHeight="1" x14ac:dyDescent="0.35">
      <c r="B15" s="38" t="s">
        <v>276</v>
      </c>
      <c r="C15" s="1666" t="s">
        <v>3535</v>
      </c>
      <c r="D15" s="1666"/>
      <c r="E15" s="1666"/>
      <c r="F15" s="1666"/>
      <c r="G15" s="1666"/>
    </row>
    <row r="16" spans="1:7" x14ac:dyDescent="0.35">
      <c r="B16" s="38" t="s">
        <v>277</v>
      </c>
      <c r="C16" s="1667" t="s">
        <v>3538</v>
      </c>
      <c r="D16" s="1667"/>
      <c r="E16" s="1667"/>
      <c r="F16" s="1667"/>
      <c r="G16" s="1667"/>
    </row>
    <row r="17" spans="2:9" x14ac:dyDescent="0.35">
      <c r="B17" s="38" t="s">
        <v>278</v>
      </c>
      <c r="C17" s="1666" t="s">
        <v>334</v>
      </c>
      <c r="D17" s="1666"/>
      <c r="E17" s="1666"/>
      <c r="F17" s="1666"/>
      <c r="G17" s="1666"/>
    </row>
    <row r="18" spans="2:9" x14ac:dyDescent="0.35">
      <c r="B18" s="38" t="s">
        <v>280</v>
      </c>
      <c r="C18" s="1666" t="s">
        <v>1804</v>
      </c>
      <c r="D18" s="1666"/>
      <c r="E18" s="1666"/>
      <c r="F18" s="1666"/>
      <c r="G18" s="1666"/>
    </row>
    <row r="19" spans="2:9" ht="31" x14ac:dyDescent="0.35">
      <c r="B19" s="38" t="s">
        <v>281</v>
      </c>
      <c r="C19" s="1666" t="s">
        <v>3537</v>
      </c>
      <c r="D19" s="1666"/>
      <c r="E19" s="1666"/>
      <c r="F19" s="1666"/>
      <c r="G19" s="1666"/>
    </row>
    <row r="20" spans="2:9" ht="34.5" customHeight="1" x14ac:dyDescent="0.35">
      <c r="B20" s="38" t="s">
        <v>282</v>
      </c>
      <c r="C20" s="1667" t="s">
        <v>3539</v>
      </c>
      <c r="D20" s="1667"/>
      <c r="E20" s="1667"/>
      <c r="F20" s="1667"/>
      <c r="G20" s="1667"/>
    </row>
    <row r="21" spans="2:9" ht="31" x14ac:dyDescent="0.35">
      <c r="B21" s="38" t="s">
        <v>283</v>
      </c>
      <c r="C21" s="172" t="s">
        <v>3524</v>
      </c>
      <c r="D21" s="45" t="s">
        <v>1741</v>
      </c>
      <c r="E21" s="1681" t="s">
        <v>284</v>
      </c>
      <c r="F21" s="1682"/>
      <c r="G21" s="1683"/>
    </row>
    <row r="22" spans="2:9" ht="33.75" customHeight="1" x14ac:dyDescent="0.35">
      <c r="B22" s="38" t="s">
        <v>285</v>
      </c>
      <c r="C22" s="1666" t="s">
        <v>1742</v>
      </c>
      <c r="D22" s="1666"/>
      <c r="E22" s="1666"/>
      <c r="F22" s="1666"/>
      <c r="G22" s="1666"/>
    </row>
    <row r="23" spans="2:9" x14ac:dyDescent="0.35">
      <c r="B23" s="38" t="s">
        <v>286</v>
      </c>
      <c r="C23" s="1666" t="s">
        <v>1726</v>
      </c>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46"/>
      <c r="C26" s="46"/>
      <c r="D26" s="46"/>
      <c r="E26" s="29"/>
      <c r="F26" s="47"/>
      <c r="G26" s="47"/>
      <c r="I26" s="11" t="s">
        <v>288</v>
      </c>
    </row>
    <row r="27" spans="2:9" x14ac:dyDescent="0.35">
      <c r="B27" s="564" t="s">
        <v>289</v>
      </c>
      <c r="C27" s="1667" t="s">
        <v>1891</v>
      </c>
      <c r="D27" s="1667"/>
      <c r="E27" s="1667"/>
      <c r="F27" s="1667"/>
      <c r="G27" s="1667"/>
    </row>
    <row r="28" spans="2:9" ht="31" x14ac:dyDescent="0.35">
      <c r="B28" s="564" t="s">
        <v>290</v>
      </c>
      <c r="C28" s="1667" t="s">
        <v>3532</v>
      </c>
      <c r="D28" s="1667"/>
      <c r="E28" s="1667"/>
      <c r="F28" s="1667"/>
      <c r="G28" s="1667"/>
    </row>
    <row r="29" spans="2:9" x14ac:dyDescent="0.35">
      <c r="B29" s="563" t="s">
        <v>291</v>
      </c>
      <c r="C29" s="1666" t="s">
        <v>362</v>
      </c>
      <c r="D29" s="1666"/>
      <c r="E29" s="1666"/>
      <c r="F29" s="1666"/>
      <c r="G29" s="1666"/>
    </row>
    <row r="30" spans="2:9" x14ac:dyDescent="0.35">
      <c r="B30" s="563" t="s">
        <v>293</v>
      </c>
      <c r="C30" s="1680" t="s">
        <v>294</v>
      </c>
      <c r="D30" s="1680"/>
      <c r="E30" s="1680"/>
      <c r="F30" s="1680"/>
      <c r="G30" s="1680"/>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x14ac:dyDescent="0.35">
      <c r="B34" s="564" t="s">
        <v>296</v>
      </c>
      <c r="C34" s="1673" t="s">
        <v>3533</v>
      </c>
      <c r="D34" s="1674"/>
      <c r="E34" s="1674"/>
      <c r="F34" s="1674"/>
      <c r="G34" s="1675"/>
    </row>
    <row r="35" spans="2:10" x14ac:dyDescent="0.35">
      <c r="B35" s="564" t="s">
        <v>297</v>
      </c>
      <c r="C35" s="1673" t="s">
        <v>1891</v>
      </c>
      <c r="D35" s="1674"/>
      <c r="E35" s="1674"/>
      <c r="F35" s="1674"/>
      <c r="G35" s="1675"/>
    </row>
    <row r="36" spans="2:10" x14ac:dyDescent="0.35">
      <c r="B36" s="564" t="s">
        <v>298</v>
      </c>
      <c r="C36" s="1673" t="s">
        <v>1895</v>
      </c>
      <c r="D36" s="1674"/>
      <c r="E36" s="1674"/>
      <c r="F36" s="1674"/>
      <c r="G36" s="1675"/>
    </row>
    <row r="37" spans="2:10" x14ac:dyDescent="0.35">
      <c r="B37" s="564" t="s">
        <v>299</v>
      </c>
      <c r="C37" s="1673"/>
      <c r="D37" s="1674"/>
      <c r="E37" s="1674"/>
      <c r="F37" s="1674"/>
      <c r="G37" s="1675"/>
      <c r="J37" s="29"/>
    </row>
    <row r="38" spans="2:10" x14ac:dyDescent="0.35">
      <c r="B38" s="564" t="s">
        <v>300</v>
      </c>
      <c r="C38" s="1676" t="s">
        <v>1900</v>
      </c>
      <c r="D38" s="1677"/>
      <c r="E38" s="1677"/>
      <c r="F38" s="1677"/>
      <c r="G38" s="1678"/>
    </row>
    <row r="39" spans="2:10" x14ac:dyDescent="0.35">
      <c r="B39" s="564" t="s">
        <v>301</v>
      </c>
      <c r="C39" s="1673" t="s">
        <v>3534</v>
      </c>
      <c r="D39" s="1674"/>
      <c r="E39" s="1674"/>
      <c r="F39" s="1674"/>
      <c r="G39" s="1675"/>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38" t="s">
        <v>303</v>
      </c>
      <c r="C43" s="1667" t="s">
        <v>3667</v>
      </c>
      <c r="D43" s="1667"/>
      <c r="E43" s="1667"/>
      <c r="F43" s="1667"/>
      <c r="G43" s="1667"/>
    </row>
    <row r="44" spans="2:10" ht="31" x14ac:dyDescent="0.35">
      <c r="B44" s="38" t="s">
        <v>304</v>
      </c>
      <c r="C44" s="1666"/>
      <c r="D44" s="1666"/>
      <c r="E44" s="1666"/>
      <c r="F44" s="1666"/>
      <c r="G44" s="1666"/>
    </row>
    <row r="45" spans="2:10" x14ac:dyDescent="0.35">
      <c r="B45" s="38" t="s">
        <v>305</v>
      </c>
      <c r="C45" s="1667"/>
      <c r="D45" s="1667"/>
      <c r="E45" s="1667"/>
      <c r="F45" s="1667"/>
      <c r="G45" s="1667"/>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47">
        <v>44682</v>
      </c>
      <c r="D49" s="1648"/>
      <c r="E49" s="1648"/>
      <c r="F49" s="1648"/>
      <c r="G49" s="1648"/>
    </row>
    <row r="50" spans="2:7" ht="31" x14ac:dyDescent="0.35">
      <c r="B50" s="55" t="s">
        <v>308</v>
      </c>
      <c r="C50" s="1669"/>
      <c r="D50" s="1669"/>
      <c r="E50" s="1669"/>
      <c r="F50" s="1669"/>
      <c r="G50" s="1669"/>
    </row>
    <row r="51" spans="2:7" x14ac:dyDescent="0.35">
      <c r="B51" s="55" t="s">
        <v>309</v>
      </c>
      <c r="C51" s="1648"/>
      <c r="D51" s="1648"/>
      <c r="E51" s="1648"/>
      <c r="F51" s="1648"/>
      <c r="G51" s="1648"/>
    </row>
    <row r="52" spans="2:7" x14ac:dyDescent="0.35">
      <c r="B52" s="55" t="s">
        <v>310</v>
      </c>
      <c r="C52" s="1648" t="s">
        <v>3622</v>
      </c>
      <c r="D52" s="1648"/>
      <c r="E52" s="1648"/>
      <c r="F52" s="1648"/>
      <c r="G52" s="1648"/>
    </row>
    <row r="53" spans="2:7" x14ac:dyDescent="0.35">
      <c r="B53" s="29"/>
      <c r="C53" s="29"/>
      <c r="D53" s="29"/>
      <c r="E53" s="29"/>
      <c r="F53" s="47"/>
      <c r="G53" s="47"/>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2.6.1.b.4'!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8"/>
  <dimension ref="A1:AE34"/>
  <sheetViews>
    <sheetView showGridLines="0" zoomScale="90" zoomScaleNormal="90" zoomScaleSheetLayoutView="90" workbookViewId="0"/>
  </sheetViews>
  <sheetFormatPr baseColWidth="10" defaultColWidth="11.453125" defaultRowHeight="14.5" x14ac:dyDescent="0.35"/>
  <cols>
    <col min="1" max="1" width="11.453125" style="94"/>
    <col min="2" max="2" width="12.1796875" style="94" customWidth="1"/>
    <col min="3" max="3" width="12.81640625" style="94" customWidth="1"/>
    <col min="4" max="4" width="14.453125" style="94" customWidth="1"/>
    <col min="5" max="5" width="18.453125" style="94" customWidth="1"/>
    <col min="6" max="6" width="17.81640625" style="94" customWidth="1"/>
    <col min="7" max="16384" width="11.453125" style="94"/>
  </cols>
  <sheetData>
    <row r="1" spans="1:31" ht="15.5" x14ac:dyDescent="0.35">
      <c r="A1" s="23" t="s">
        <v>32</v>
      </c>
      <c r="F1" s="23" t="s">
        <v>60</v>
      </c>
    </row>
    <row r="2" spans="1:31" ht="15.5" x14ac:dyDescent="0.35">
      <c r="A2" s="18"/>
      <c r="B2" s="85" t="s">
        <v>5115</v>
      </c>
    </row>
    <row r="3" spans="1:31" x14ac:dyDescent="0.35">
      <c r="B3" s="95" t="s">
        <v>47</v>
      </c>
    </row>
    <row r="4" spans="1:31" x14ac:dyDescent="0.35">
      <c r="B4" s="86" t="s">
        <v>48</v>
      </c>
    </row>
    <row r="5" spans="1:31" x14ac:dyDescent="0.35">
      <c r="B5" s="86" t="s">
        <v>49</v>
      </c>
    </row>
    <row r="6" spans="1:31" x14ac:dyDescent="0.35">
      <c r="B6" s="71" t="s">
        <v>1554</v>
      </c>
    </row>
    <row r="8" spans="1:31" x14ac:dyDescent="0.35">
      <c r="B8" s="14" t="s">
        <v>1557</v>
      </c>
      <c r="C8" s="80"/>
    </row>
    <row r="9" spans="1:31" x14ac:dyDescent="0.35">
      <c r="B9" s="14"/>
      <c r="C9" s="80"/>
    </row>
    <row r="10" spans="1:31" x14ac:dyDescent="0.35">
      <c r="B10" s="80" t="s">
        <v>4459</v>
      </c>
      <c r="C10" s="80"/>
    </row>
    <row r="11" spans="1:31" s="148" customFormat="1" x14ac:dyDescent="0.35">
      <c r="B11" s="201" t="s">
        <v>1586</v>
      </c>
      <c r="C11" s="91"/>
    </row>
    <row r="12" spans="1:31" s="148" customFormat="1" ht="29" x14ac:dyDescent="0.35">
      <c r="B12" s="146" t="s">
        <v>1552</v>
      </c>
      <c r="C12" s="146" t="s">
        <v>4438</v>
      </c>
      <c r="D12" s="135" t="s">
        <v>4439</v>
      </c>
      <c r="E12" s="135" t="s">
        <v>1553</v>
      </c>
      <c r="F12" s="94"/>
      <c r="G12" s="94"/>
      <c r="H12" s="94"/>
      <c r="I12" s="94"/>
      <c r="J12" s="94"/>
      <c r="K12" s="94"/>
      <c r="L12" s="94"/>
      <c r="M12" s="94"/>
      <c r="N12" s="94"/>
      <c r="O12" s="94"/>
      <c r="P12" s="94"/>
      <c r="Q12" s="94"/>
      <c r="R12" s="94"/>
      <c r="S12" s="94"/>
      <c r="T12" s="94"/>
      <c r="U12" s="94"/>
      <c r="V12" s="94"/>
      <c r="W12" s="94"/>
      <c r="X12" s="94"/>
      <c r="Y12" s="94"/>
      <c r="Z12" s="94"/>
      <c r="AA12" s="94"/>
      <c r="AB12" s="94"/>
      <c r="AC12" s="94"/>
      <c r="AD12" s="94"/>
      <c r="AE12" s="94"/>
    </row>
    <row r="13" spans="1:31" s="148" customFormat="1" x14ac:dyDescent="0.35">
      <c r="B13" s="722">
        <v>2012</v>
      </c>
      <c r="C13" s="1280">
        <v>2338.3212053904763</v>
      </c>
      <c r="D13" s="1280">
        <v>17885.121200784641</v>
      </c>
      <c r="E13" s="1281">
        <f>+C13+D13</f>
        <v>20223.442406175116</v>
      </c>
      <c r="F13" s="94"/>
      <c r="G13" s="94"/>
      <c r="H13" s="94"/>
      <c r="I13" s="94"/>
      <c r="J13" s="94"/>
      <c r="K13" s="94"/>
      <c r="L13" s="94"/>
      <c r="M13" s="94"/>
      <c r="N13" s="94"/>
      <c r="O13" s="94"/>
      <c r="P13" s="94"/>
      <c r="Q13" s="94"/>
      <c r="R13" s="94"/>
      <c r="S13" s="94"/>
      <c r="T13" s="94"/>
      <c r="U13" s="94"/>
      <c r="V13" s="94"/>
      <c r="W13" s="94"/>
      <c r="X13" s="94"/>
      <c r="Y13" s="94"/>
      <c r="Z13" s="94"/>
      <c r="AA13" s="94"/>
      <c r="AB13" s="94"/>
      <c r="AC13" s="94"/>
      <c r="AD13" s="94"/>
      <c r="AE13" s="94"/>
    </row>
    <row r="14" spans="1:31" s="148" customFormat="1" x14ac:dyDescent="0.35">
      <c r="B14" s="722">
        <v>2013</v>
      </c>
      <c r="C14" s="1280">
        <v>2466.1210444279768</v>
      </c>
      <c r="D14" s="1280">
        <v>16882.836602683397</v>
      </c>
      <c r="E14" s="1281">
        <f>+C14+D14</f>
        <v>19348.957647111376</v>
      </c>
      <c r="F14" s="94"/>
      <c r="G14" s="94"/>
      <c r="H14" s="94"/>
      <c r="I14" s="94"/>
      <c r="J14" s="94"/>
      <c r="K14" s="94"/>
      <c r="L14" s="94"/>
      <c r="M14" s="94"/>
      <c r="N14" s="94"/>
      <c r="O14" s="94"/>
      <c r="P14" s="94"/>
      <c r="Q14" s="94"/>
      <c r="R14" s="94"/>
      <c r="S14" s="94"/>
      <c r="T14" s="94"/>
      <c r="U14" s="94"/>
      <c r="V14" s="94"/>
      <c r="W14" s="94"/>
      <c r="X14" s="94"/>
      <c r="Y14" s="94"/>
      <c r="Z14" s="94"/>
      <c r="AA14" s="94"/>
      <c r="AB14" s="94"/>
      <c r="AC14" s="94"/>
      <c r="AD14" s="94"/>
      <c r="AE14" s="94"/>
    </row>
    <row r="15" spans="1:31" s="148" customFormat="1" x14ac:dyDescent="0.35">
      <c r="B15" s="722">
        <v>2014</v>
      </c>
      <c r="C15" s="1280">
        <v>2743.689892884187</v>
      </c>
      <c r="D15" s="1280">
        <v>16164.635751749682</v>
      </c>
      <c r="E15" s="1281">
        <f>+C15+D15</f>
        <v>18908.325644633867</v>
      </c>
      <c r="F15" s="94"/>
      <c r="G15" s="94"/>
      <c r="H15" s="94"/>
      <c r="I15" s="94"/>
      <c r="J15" s="94"/>
      <c r="K15" s="94"/>
      <c r="L15" s="94"/>
      <c r="M15" s="94"/>
      <c r="N15" s="94"/>
      <c r="O15" s="94"/>
      <c r="P15" s="94"/>
      <c r="Q15" s="94"/>
      <c r="R15" s="94"/>
      <c r="S15" s="94"/>
      <c r="T15" s="94"/>
      <c r="U15" s="94"/>
      <c r="V15" s="94"/>
      <c r="W15" s="94"/>
      <c r="X15" s="94"/>
      <c r="Y15" s="94"/>
      <c r="Z15" s="94"/>
      <c r="AA15" s="94"/>
      <c r="AB15" s="94"/>
      <c r="AC15" s="94"/>
      <c r="AD15" s="94"/>
      <c r="AE15" s="94"/>
    </row>
    <row r="16" spans="1:31" s="148" customFormat="1" x14ac:dyDescent="0.35">
      <c r="B16" s="722">
        <v>2015</v>
      </c>
      <c r="C16" s="1280">
        <v>3194.0183735485666</v>
      </c>
      <c r="D16" s="1280">
        <v>18678.704388937571</v>
      </c>
      <c r="E16" s="1281">
        <v>21872.722762486137</v>
      </c>
      <c r="F16" s="94"/>
      <c r="G16" s="94"/>
      <c r="H16" s="94"/>
      <c r="I16" s="94"/>
      <c r="J16" s="94"/>
      <c r="K16" s="94"/>
      <c r="L16" s="94"/>
      <c r="M16" s="94"/>
      <c r="N16" s="94"/>
      <c r="O16" s="94"/>
      <c r="P16" s="94"/>
      <c r="Q16" s="94"/>
      <c r="R16" s="94"/>
      <c r="S16" s="94"/>
      <c r="T16" s="94"/>
      <c r="U16" s="94"/>
      <c r="V16" s="94"/>
      <c r="W16" s="94"/>
      <c r="X16" s="94"/>
      <c r="Y16" s="94"/>
      <c r="Z16" s="94"/>
      <c r="AA16" s="94"/>
      <c r="AB16" s="94"/>
      <c r="AC16" s="94"/>
      <c r="AD16" s="94"/>
      <c r="AE16" s="94"/>
    </row>
    <row r="17" spans="2:31" s="148" customFormat="1" x14ac:dyDescent="0.35">
      <c r="B17" s="722">
        <v>2016</v>
      </c>
      <c r="C17" s="1280">
        <v>2922.711645682049</v>
      </c>
      <c r="D17" s="1280">
        <v>31356.071351333201</v>
      </c>
      <c r="E17" s="1282">
        <f t="shared" ref="E17:E22" si="0">+C17+D17</f>
        <v>34278.782997015252</v>
      </c>
      <c r="F17" s="1252"/>
      <c r="G17" s="226"/>
      <c r="H17" s="94"/>
      <c r="I17" s="94"/>
      <c r="J17" s="94"/>
      <c r="K17" s="94"/>
      <c r="L17" s="94"/>
      <c r="M17" s="94"/>
      <c r="N17" s="94"/>
      <c r="O17" s="94"/>
      <c r="P17" s="94"/>
      <c r="Q17" s="94"/>
      <c r="R17" s="94"/>
      <c r="S17" s="94"/>
      <c r="T17" s="94"/>
      <c r="U17" s="94"/>
      <c r="V17" s="94"/>
      <c r="W17" s="94"/>
      <c r="X17" s="94"/>
      <c r="Y17" s="94"/>
      <c r="Z17" s="94"/>
      <c r="AA17" s="94"/>
      <c r="AB17" s="94"/>
      <c r="AC17" s="94"/>
      <c r="AD17" s="94"/>
      <c r="AE17" s="94"/>
    </row>
    <row r="18" spans="2:31" s="148" customFormat="1" x14ac:dyDescent="0.35">
      <c r="B18" s="722">
        <v>2017</v>
      </c>
      <c r="C18" s="1280">
        <v>2832.7472352070022</v>
      </c>
      <c r="D18" s="1280">
        <v>30166.083262912594</v>
      </c>
      <c r="E18" s="1282">
        <f t="shared" si="0"/>
        <v>32998.830498119598</v>
      </c>
      <c r="F18" s="1252"/>
      <c r="G18" s="226"/>
      <c r="H18" s="94"/>
      <c r="I18" s="94"/>
      <c r="J18" s="94"/>
      <c r="K18" s="94"/>
      <c r="L18" s="94"/>
      <c r="M18" s="94"/>
      <c r="N18" s="94"/>
      <c r="O18" s="94"/>
      <c r="P18" s="94"/>
      <c r="Q18" s="94"/>
      <c r="R18" s="94"/>
      <c r="S18" s="94"/>
      <c r="T18" s="94"/>
      <c r="U18" s="94"/>
      <c r="V18" s="94"/>
      <c r="W18" s="94"/>
      <c r="X18" s="94"/>
      <c r="Y18" s="94"/>
      <c r="Z18" s="94"/>
      <c r="AA18" s="94"/>
      <c r="AB18" s="94"/>
      <c r="AC18" s="94"/>
      <c r="AD18" s="94"/>
      <c r="AE18" s="94"/>
    </row>
    <row r="19" spans="2:31" s="148" customFormat="1" x14ac:dyDescent="0.35">
      <c r="B19" s="722">
        <v>2018</v>
      </c>
      <c r="C19" s="1280">
        <v>3053.6666319351471</v>
      </c>
      <c r="D19" s="1280">
        <v>29049.785117579799</v>
      </c>
      <c r="E19" s="1282">
        <f t="shared" si="0"/>
        <v>32103.451749514945</v>
      </c>
      <c r="F19" s="1252"/>
      <c r="G19" s="226"/>
      <c r="H19" s="94"/>
      <c r="I19" s="94"/>
      <c r="J19" s="94"/>
      <c r="K19" s="94"/>
      <c r="L19" s="94"/>
      <c r="M19" s="94"/>
      <c r="N19" s="94"/>
      <c r="O19" s="94"/>
      <c r="P19" s="94"/>
      <c r="Q19" s="94"/>
      <c r="R19" s="94"/>
      <c r="S19" s="94"/>
      <c r="T19" s="94"/>
      <c r="U19" s="94"/>
      <c r="V19" s="94"/>
      <c r="W19" s="94"/>
      <c r="X19" s="94"/>
      <c r="Y19" s="94"/>
      <c r="Z19" s="94"/>
      <c r="AA19" s="94"/>
      <c r="AB19" s="94"/>
      <c r="AC19" s="94"/>
      <c r="AD19" s="94"/>
      <c r="AE19" s="94"/>
    </row>
    <row r="20" spans="2:31" s="148" customFormat="1" x14ac:dyDescent="0.35">
      <c r="B20" s="722">
        <v>2019</v>
      </c>
      <c r="C20" s="1280">
        <v>3138.1304605740802</v>
      </c>
      <c r="D20" s="1280">
        <v>28121.158296253408</v>
      </c>
      <c r="E20" s="1282">
        <f t="shared" si="0"/>
        <v>31259.288756827489</v>
      </c>
      <c r="F20" s="1252"/>
      <c r="G20" s="226"/>
      <c r="H20" s="94"/>
      <c r="I20" s="94"/>
      <c r="J20" s="94"/>
      <c r="K20" s="94"/>
      <c r="L20" s="94"/>
      <c r="M20" s="94"/>
      <c r="N20" s="94"/>
      <c r="O20" s="94"/>
      <c r="P20" s="94"/>
      <c r="Q20" s="94"/>
      <c r="R20" s="94"/>
      <c r="S20" s="94"/>
      <c r="T20" s="94"/>
      <c r="U20" s="94"/>
      <c r="V20" s="94"/>
      <c r="W20" s="94"/>
      <c r="X20" s="94"/>
      <c r="Y20" s="94"/>
      <c r="Z20" s="94"/>
      <c r="AA20" s="94"/>
      <c r="AB20" s="94"/>
      <c r="AC20" s="94"/>
      <c r="AD20" s="94"/>
      <c r="AE20" s="94"/>
    </row>
    <row r="21" spans="2:31" s="148" customFormat="1" x14ac:dyDescent="0.35">
      <c r="B21" s="722">
        <v>2020</v>
      </c>
      <c r="C21" s="1280">
        <v>3136.0774699055974</v>
      </c>
      <c r="D21" s="1280">
        <v>28946.821990333807</v>
      </c>
      <c r="E21" s="1282">
        <f t="shared" si="0"/>
        <v>32082.899460239405</v>
      </c>
      <c r="F21" s="1252"/>
      <c r="G21" s="226"/>
      <c r="H21" s="94"/>
      <c r="I21" s="94"/>
      <c r="J21" s="94"/>
      <c r="K21" s="94"/>
      <c r="L21" s="94"/>
      <c r="M21" s="94"/>
      <c r="N21" s="94"/>
      <c r="O21" s="94"/>
      <c r="P21" s="94"/>
      <c r="Q21" s="94"/>
      <c r="R21" s="94"/>
      <c r="S21" s="94"/>
      <c r="T21" s="94"/>
      <c r="U21" s="94"/>
      <c r="V21" s="94"/>
      <c r="W21" s="94"/>
      <c r="X21" s="94"/>
      <c r="Y21" s="94"/>
      <c r="Z21" s="94"/>
      <c r="AA21" s="94"/>
      <c r="AB21" s="94"/>
      <c r="AC21" s="94"/>
      <c r="AD21" s="94"/>
      <c r="AE21" s="94"/>
    </row>
    <row r="22" spans="2:31" s="148" customFormat="1" x14ac:dyDescent="0.35">
      <c r="B22" s="723">
        <v>2021</v>
      </c>
      <c r="C22" s="1283">
        <v>3446.8292142332102</v>
      </c>
      <c r="D22" s="1283">
        <v>30087.300138200004</v>
      </c>
      <c r="E22" s="1284">
        <f t="shared" si="0"/>
        <v>33534.129352433214</v>
      </c>
      <c r="F22" s="1252"/>
      <c r="G22" s="226"/>
      <c r="H22" s="94"/>
      <c r="I22" s="94"/>
      <c r="J22" s="94"/>
      <c r="K22" s="94"/>
      <c r="L22" s="94"/>
      <c r="M22" s="94"/>
      <c r="N22" s="94"/>
      <c r="O22" s="94"/>
      <c r="P22" s="94"/>
      <c r="Q22" s="94"/>
      <c r="R22" s="94"/>
      <c r="S22" s="94"/>
      <c r="T22" s="94"/>
      <c r="U22" s="94"/>
      <c r="V22" s="94"/>
      <c r="W22" s="94"/>
      <c r="X22" s="94"/>
      <c r="Y22" s="94"/>
      <c r="Z22" s="94"/>
      <c r="AA22" s="94"/>
      <c r="AB22" s="94"/>
      <c r="AC22" s="94"/>
      <c r="AD22" s="94"/>
      <c r="AE22" s="94"/>
    </row>
    <row r="23" spans="2:31" s="148" customFormat="1" x14ac:dyDescent="0.35">
      <c r="B23" s="94" t="s">
        <v>5179</v>
      </c>
      <c r="D23" s="94"/>
      <c r="E23" s="94"/>
      <c r="F23" s="94"/>
      <c r="H23" s="94"/>
      <c r="I23" s="94"/>
      <c r="J23" s="94"/>
      <c r="K23" s="94"/>
      <c r="L23" s="94"/>
      <c r="M23" s="94"/>
      <c r="N23" s="94"/>
      <c r="O23" s="94"/>
      <c r="P23" s="94"/>
      <c r="Q23" s="94"/>
      <c r="R23" s="94"/>
      <c r="S23" s="94"/>
      <c r="T23" s="94"/>
      <c r="U23" s="94"/>
      <c r="V23" s="94"/>
      <c r="W23" s="94"/>
      <c r="X23" s="94"/>
      <c r="Y23" s="94"/>
      <c r="Z23" s="94"/>
      <c r="AA23" s="94"/>
      <c r="AB23" s="94"/>
      <c r="AC23" s="94"/>
      <c r="AD23" s="94"/>
      <c r="AE23" s="94"/>
    </row>
    <row r="24" spans="2:31" s="148" customFormat="1" ht="15" customHeight="1" x14ac:dyDescent="0.35">
      <c r="B24" s="94"/>
      <c r="C24" s="91"/>
      <c r="D24" s="150"/>
      <c r="E24" s="150"/>
      <c r="F24" s="150"/>
      <c r="G24" s="150"/>
      <c r="H24" s="150"/>
      <c r="I24" s="150"/>
      <c r="J24" s="150"/>
      <c r="K24" s="150"/>
      <c r="L24" s="150"/>
      <c r="M24" s="150"/>
      <c r="N24" s="150"/>
      <c r="O24" s="150"/>
      <c r="P24" s="150"/>
      <c r="Q24" s="150"/>
      <c r="R24" s="151"/>
      <c r="S24" s="151"/>
      <c r="T24" s="151"/>
      <c r="U24" s="151"/>
      <c r="V24" s="151"/>
      <c r="W24" s="151"/>
      <c r="X24" s="151"/>
      <c r="Y24" s="151"/>
      <c r="Z24" s="151"/>
      <c r="AA24" s="151"/>
      <c r="AB24" s="151"/>
      <c r="AC24" s="151"/>
      <c r="AD24" s="151"/>
      <c r="AE24" s="151"/>
    </row>
    <row r="25" spans="2:31" s="148" customFormat="1" x14ac:dyDescent="0.35"/>
    <row r="26" spans="2:31" s="148" customFormat="1" x14ac:dyDescent="0.35"/>
    <row r="27" spans="2:31" s="148" customFormat="1" x14ac:dyDescent="0.35"/>
    <row r="28" spans="2:31" s="148" customFormat="1" x14ac:dyDescent="0.35"/>
    <row r="29" spans="2:31" s="148" customFormat="1" x14ac:dyDescent="0.35"/>
    <row r="30" spans="2:31" s="148" customFormat="1" x14ac:dyDescent="0.35"/>
    <row r="31" spans="2:31" s="148" customFormat="1" x14ac:dyDescent="0.35"/>
    <row r="32" spans="2:31" s="148" customFormat="1" x14ac:dyDescent="0.35"/>
    <row r="33" s="148" customFormat="1" x14ac:dyDescent="0.35"/>
    <row r="34" s="148" customFormat="1" x14ac:dyDescent="0.35"/>
  </sheetData>
  <hyperlinks>
    <hyperlink ref="A1" location="'C2'!A1" display="Regresar"/>
    <hyperlink ref="F1" location="M2.6.2.a.1.a!A1" display="Ver metadato "/>
    <hyperlink ref="F1:G1" location="'HM 2.6.2.a'!A1" display="Ver metadato "/>
  </hyperlink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9">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20" customWidth="1"/>
    <col min="2" max="2" width="30.1796875" style="20" customWidth="1"/>
    <col min="3" max="3" width="37.81640625" style="20" customWidth="1"/>
    <col min="4" max="4" width="34.1796875" style="20" customWidth="1"/>
    <col min="5" max="5" width="25.453125" style="20" customWidth="1"/>
    <col min="6" max="6" width="24.81640625" style="20" customWidth="1"/>
    <col min="7" max="7" width="21.453125" style="20" customWidth="1"/>
    <col min="8" max="8" width="16" style="20" customWidth="1"/>
    <col min="9" max="9" width="16.1796875" style="20" customWidth="1"/>
    <col min="10" max="10" width="21.81640625" style="20" customWidth="1"/>
    <col min="11" max="16384" width="11.453125" style="20"/>
  </cols>
  <sheetData>
    <row r="1" spans="1:7" x14ac:dyDescent="0.35">
      <c r="A1" s="23" t="s">
        <v>32</v>
      </c>
    </row>
    <row r="2" spans="1:7" ht="42" customHeight="1" x14ac:dyDescent="0.35">
      <c r="F2" s="379" t="s">
        <v>256</v>
      </c>
      <c r="G2" s="554"/>
    </row>
    <row r="3" spans="1:7" ht="45.75" customHeight="1" x14ac:dyDescent="0.35">
      <c r="B3" s="1686" t="s">
        <v>257</v>
      </c>
      <c r="C3" s="1686"/>
      <c r="D3" s="1686"/>
      <c r="E3" s="1686"/>
      <c r="F3" s="1686"/>
      <c r="G3" s="1686"/>
    </row>
    <row r="4" spans="1:7" x14ac:dyDescent="0.35">
      <c r="B4" s="1687" t="s">
        <v>258</v>
      </c>
      <c r="C4" s="1687"/>
      <c r="D4" s="1687"/>
      <c r="E4" s="1687"/>
      <c r="F4" s="1687"/>
      <c r="G4" s="1687"/>
    </row>
    <row r="5" spans="1:7" x14ac:dyDescent="0.35">
      <c r="B5" s="1688"/>
      <c r="C5" s="1688"/>
      <c r="D5" s="1688"/>
      <c r="F5" s="555"/>
      <c r="G5" s="555"/>
    </row>
    <row r="6" spans="1:7" x14ac:dyDescent="0.35">
      <c r="B6" s="1689" t="s">
        <v>259</v>
      </c>
      <c r="C6" s="1689"/>
      <c r="D6" s="1689"/>
      <c r="E6" s="1689"/>
      <c r="F6" s="1689"/>
      <c r="G6" s="1689"/>
    </row>
    <row r="7" spans="1:7" x14ac:dyDescent="0.35">
      <c r="B7" s="1688"/>
      <c r="C7" s="1688"/>
      <c r="D7" s="1688"/>
      <c r="F7" s="555"/>
      <c r="G7" s="555"/>
    </row>
    <row r="8" spans="1:7" x14ac:dyDescent="0.35">
      <c r="B8" s="38" t="s">
        <v>260</v>
      </c>
      <c r="C8" s="1667" t="s">
        <v>316</v>
      </c>
      <c r="D8" s="1667"/>
      <c r="E8" s="1667"/>
      <c r="F8" s="1667"/>
      <c r="G8" s="1667"/>
    </row>
    <row r="9" spans="1:7" ht="31" x14ac:dyDescent="0.35">
      <c r="B9" s="38" t="s">
        <v>262</v>
      </c>
      <c r="C9" s="1667" t="s">
        <v>3523</v>
      </c>
      <c r="D9" s="1667"/>
      <c r="E9" s="1667"/>
      <c r="F9" s="1667"/>
      <c r="G9" s="1667"/>
    </row>
    <row r="10" spans="1:7" ht="31" x14ac:dyDescent="0.35">
      <c r="B10" s="1684" t="s">
        <v>263</v>
      </c>
      <c r="C10" s="556" t="s">
        <v>264</v>
      </c>
      <c r="D10" s="556" t="s">
        <v>265</v>
      </c>
      <c r="E10" s="556" t="s">
        <v>266</v>
      </c>
      <c r="F10" s="557" t="s">
        <v>267</v>
      </c>
      <c r="G10" s="557" t="s">
        <v>268</v>
      </c>
    </row>
    <row r="11" spans="1:7" ht="36" customHeight="1" x14ac:dyDescent="0.35">
      <c r="B11" s="1652"/>
      <c r="C11" s="558" t="s">
        <v>269</v>
      </c>
      <c r="D11" s="558" t="s">
        <v>48</v>
      </c>
      <c r="E11" s="558" t="s">
        <v>423</v>
      </c>
      <c r="F11" s="559" t="s">
        <v>895</v>
      </c>
      <c r="G11" s="559" t="s">
        <v>896</v>
      </c>
    </row>
    <row r="12" spans="1:7" ht="17.25" customHeight="1" x14ac:dyDescent="0.35">
      <c r="B12" s="1652"/>
      <c r="C12" s="558"/>
      <c r="D12" s="558"/>
      <c r="E12" s="558"/>
      <c r="F12" s="559" t="s">
        <v>274</v>
      </c>
      <c r="G12" s="559"/>
    </row>
    <row r="13" spans="1:7" ht="17.25" customHeight="1" x14ac:dyDescent="0.35">
      <c r="B13" s="1653"/>
      <c r="C13" s="558"/>
      <c r="D13" s="558"/>
      <c r="E13" s="558"/>
      <c r="F13" s="559" t="s">
        <v>274</v>
      </c>
      <c r="G13" s="559"/>
    </row>
    <row r="14" spans="1:7" x14ac:dyDescent="0.35">
      <c r="B14" s="43" t="s">
        <v>275</v>
      </c>
      <c r="C14" s="1667" t="s">
        <v>2</v>
      </c>
      <c r="D14" s="1667"/>
      <c r="E14" s="1667"/>
      <c r="F14" s="1667"/>
      <c r="G14" s="1667"/>
    </row>
    <row r="15" spans="1:7" ht="105" customHeight="1" x14ac:dyDescent="0.35">
      <c r="B15" s="38" t="s">
        <v>276</v>
      </c>
      <c r="C15" s="1690" t="s">
        <v>3659</v>
      </c>
      <c r="D15" s="1690"/>
      <c r="E15" s="1690"/>
      <c r="F15" s="1690"/>
      <c r="G15" s="1690"/>
    </row>
    <row r="16" spans="1:7" ht="46.75" customHeight="1" x14ac:dyDescent="0.35">
      <c r="B16" s="38" t="s">
        <v>277</v>
      </c>
      <c r="C16" s="1690" t="s">
        <v>4470</v>
      </c>
      <c r="D16" s="1690"/>
      <c r="E16" s="1690"/>
      <c r="F16" s="1690"/>
      <c r="G16" s="1690"/>
    </row>
    <row r="17" spans="2:9" ht="20.25" customHeight="1" x14ac:dyDescent="0.35">
      <c r="B17" s="38" t="s">
        <v>278</v>
      </c>
      <c r="C17" s="1667" t="s">
        <v>279</v>
      </c>
      <c r="D17" s="1667"/>
      <c r="E17" s="1667"/>
      <c r="F17" s="1667"/>
      <c r="G17" s="1667"/>
    </row>
    <row r="18" spans="2:9" x14ac:dyDescent="0.35">
      <c r="B18" s="38" t="s">
        <v>280</v>
      </c>
      <c r="C18" s="1667" t="s">
        <v>1804</v>
      </c>
      <c r="D18" s="1667"/>
      <c r="E18" s="1667"/>
      <c r="F18" s="1667"/>
      <c r="G18" s="1667"/>
    </row>
    <row r="19" spans="2:9" ht="36.75" customHeight="1" x14ac:dyDescent="0.35">
      <c r="B19" s="38" t="s">
        <v>281</v>
      </c>
      <c r="C19" s="1667" t="s">
        <v>4469</v>
      </c>
      <c r="D19" s="1667"/>
      <c r="E19" s="1667"/>
      <c r="F19" s="1667"/>
      <c r="G19" s="1667"/>
    </row>
    <row r="20" spans="2:9" ht="38.25" customHeight="1" x14ac:dyDescent="0.35">
      <c r="B20" s="38" t="s">
        <v>282</v>
      </c>
      <c r="C20" s="1667" t="s">
        <v>4475</v>
      </c>
      <c r="D20" s="1667"/>
      <c r="E20" s="1667"/>
      <c r="F20" s="1667"/>
      <c r="G20" s="1667"/>
    </row>
    <row r="21" spans="2:9" ht="43.5" customHeight="1" x14ac:dyDescent="0.35">
      <c r="B21" s="38" t="s">
        <v>283</v>
      </c>
      <c r="C21" s="561" t="s">
        <v>3524</v>
      </c>
      <c r="D21" s="45" t="s">
        <v>5180</v>
      </c>
      <c r="E21" s="1681" t="s">
        <v>284</v>
      </c>
      <c r="F21" s="1682"/>
      <c r="G21" s="1683"/>
    </row>
    <row r="22" spans="2:9" ht="36.75" customHeight="1" x14ac:dyDescent="0.35">
      <c r="B22" s="38" t="s">
        <v>285</v>
      </c>
      <c r="C22" s="1667" t="s">
        <v>1742</v>
      </c>
      <c r="D22" s="1667"/>
      <c r="E22" s="1667"/>
      <c r="F22" s="1667"/>
      <c r="G22" s="1667"/>
    </row>
    <row r="23" spans="2:9" ht="76.75" customHeight="1" x14ac:dyDescent="0.35">
      <c r="B23" s="38" t="s">
        <v>286</v>
      </c>
      <c r="C23" s="1667" t="s">
        <v>3623</v>
      </c>
      <c r="D23" s="1667"/>
      <c r="E23" s="1667"/>
      <c r="F23" s="1667"/>
      <c r="G23" s="1667"/>
    </row>
    <row r="24" spans="2:9" x14ac:dyDescent="0.35">
      <c r="B24" s="1672"/>
      <c r="C24" s="1672"/>
      <c r="D24" s="1672"/>
      <c r="E24" s="353"/>
      <c r="F24" s="528"/>
      <c r="G24" s="528"/>
    </row>
    <row r="25" spans="2:9" x14ac:dyDescent="0.35">
      <c r="B25" s="1671" t="s">
        <v>287</v>
      </c>
      <c r="C25" s="1671"/>
      <c r="D25" s="1671"/>
      <c r="E25" s="1671"/>
      <c r="F25" s="1671"/>
      <c r="G25" s="1671"/>
    </row>
    <row r="26" spans="2:9" x14ac:dyDescent="0.35">
      <c r="B26" s="46"/>
      <c r="C26" s="46"/>
      <c r="D26" s="46"/>
      <c r="E26" s="353"/>
      <c r="F26" s="353"/>
      <c r="G26" s="353"/>
      <c r="I26" s="20" t="s">
        <v>288</v>
      </c>
    </row>
    <row r="27" spans="2:9" x14ac:dyDescent="0.35">
      <c r="B27" s="38" t="s">
        <v>289</v>
      </c>
      <c r="C27" s="1667" t="s">
        <v>3144</v>
      </c>
      <c r="D27" s="1667"/>
      <c r="E27" s="1667"/>
      <c r="F27" s="1667"/>
      <c r="G27" s="1667"/>
    </row>
    <row r="28" spans="2:9" ht="31" x14ac:dyDescent="0.35">
      <c r="B28" s="38" t="s">
        <v>290</v>
      </c>
      <c r="C28" s="1667" t="s">
        <v>3624</v>
      </c>
      <c r="D28" s="1667"/>
      <c r="E28" s="1667"/>
      <c r="F28" s="1667"/>
      <c r="G28" s="1667"/>
    </row>
    <row r="29" spans="2:9" x14ac:dyDescent="0.35">
      <c r="B29" s="38" t="s">
        <v>291</v>
      </c>
      <c r="C29" s="1667" t="s">
        <v>292</v>
      </c>
      <c r="D29" s="1667"/>
      <c r="E29" s="1667"/>
      <c r="F29" s="1667"/>
      <c r="G29" s="1667"/>
    </row>
    <row r="30" spans="2:9" x14ac:dyDescent="0.35">
      <c r="B30" s="38" t="s">
        <v>293</v>
      </c>
      <c r="C30" s="1691" t="s">
        <v>294</v>
      </c>
      <c r="D30" s="1691"/>
      <c r="E30" s="1691"/>
      <c r="F30" s="1691"/>
      <c r="G30" s="1691"/>
    </row>
    <row r="31" spans="2:9" x14ac:dyDescent="0.35">
      <c r="B31" s="1692"/>
      <c r="C31" s="1692"/>
      <c r="D31" s="1692"/>
      <c r="E31" s="353"/>
      <c r="F31" s="353"/>
      <c r="G31" s="353"/>
    </row>
    <row r="32" spans="2:9" x14ac:dyDescent="0.35">
      <c r="B32" s="1671" t="s">
        <v>295</v>
      </c>
      <c r="C32" s="1671"/>
      <c r="D32" s="1671"/>
      <c r="E32" s="1671"/>
      <c r="F32" s="1671"/>
      <c r="G32" s="1671"/>
    </row>
    <row r="33" spans="2:10" x14ac:dyDescent="0.35">
      <c r="B33" s="1672"/>
      <c r="C33" s="1672"/>
      <c r="D33" s="1672"/>
      <c r="E33" s="353"/>
      <c r="F33" s="353"/>
      <c r="G33" s="353"/>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353"/>
    </row>
    <row r="38" spans="2:10" ht="18" customHeight="1" x14ac:dyDescent="0.35">
      <c r="B38" s="38" t="s">
        <v>300</v>
      </c>
      <c r="C38" s="1693" t="s">
        <v>5185</v>
      </c>
      <c r="D38" s="1667"/>
      <c r="E38" s="1667"/>
      <c r="F38" s="1667"/>
      <c r="G38" s="1667"/>
    </row>
    <row r="39" spans="2:10" ht="18" customHeight="1" x14ac:dyDescent="0.35">
      <c r="B39" s="38" t="s">
        <v>301</v>
      </c>
      <c r="C39" s="1694" t="s">
        <v>5186</v>
      </c>
      <c r="D39" s="1694"/>
      <c r="E39" s="1694"/>
      <c r="F39" s="1694"/>
      <c r="G39" s="1694"/>
    </row>
    <row r="40" spans="2:10" x14ac:dyDescent="0.35">
      <c r="B40" s="1692"/>
      <c r="C40" s="1692"/>
      <c r="D40" s="1692"/>
      <c r="E40" s="353"/>
      <c r="F40" s="528"/>
      <c r="G40" s="528"/>
    </row>
    <row r="41" spans="2:10" x14ac:dyDescent="0.35">
      <c r="B41" s="1671" t="s">
        <v>302</v>
      </c>
      <c r="C41" s="1671"/>
      <c r="D41" s="1671"/>
      <c r="E41" s="1671"/>
      <c r="F41" s="1671"/>
      <c r="G41" s="1671"/>
    </row>
    <row r="42" spans="2:10" x14ac:dyDescent="0.35">
      <c r="B42" s="366"/>
      <c r="C42" s="366"/>
      <c r="D42" s="366"/>
      <c r="E42" s="353"/>
      <c r="F42" s="353"/>
      <c r="G42" s="353"/>
    </row>
    <row r="43" spans="2:10" ht="31" x14ac:dyDescent="0.35">
      <c r="B43" s="38" t="s">
        <v>303</v>
      </c>
      <c r="C43" s="1667" t="s">
        <v>3626</v>
      </c>
      <c r="D43" s="1667"/>
      <c r="E43" s="1667"/>
      <c r="F43" s="1667"/>
      <c r="G43" s="1667"/>
    </row>
    <row r="44" spans="2:10" ht="36" customHeight="1" x14ac:dyDescent="0.35">
      <c r="B44" s="38" t="s">
        <v>304</v>
      </c>
      <c r="C44" s="1667" t="s">
        <v>3516</v>
      </c>
      <c r="D44" s="1667"/>
      <c r="E44" s="1667"/>
      <c r="F44" s="1667"/>
      <c r="G44" s="1667"/>
    </row>
    <row r="45" spans="2:10" ht="21" customHeight="1" x14ac:dyDescent="0.35">
      <c r="B45" s="38" t="s">
        <v>305</v>
      </c>
      <c r="C45" s="1667"/>
      <c r="D45" s="1667"/>
      <c r="E45" s="1667"/>
      <c r="F45" s="1667"/>
      <c r="G45" s="1667"/>
    </row>
    <row r="46" spans="2:10" x14ac:dyDescent="0.35">
      <c r="B46" s="364"/>
      <c r="C46" s="529"/>
      <c r="D46" s="530"/>
      <c r="E46" s="353"/>
      <c r="F46" s="353"/>
      <c r="G46" s="353"/>
    </row>
    <row r="47" spans="2:10" x14ac:dyDescent="0.35">
      <c r="B47" s="1671" t="s">
        <v>306</v>
      </c>
      <c r="C47" s="1671"/>
      <c r="D47" s="1671"/>
      <c r="E47" s="1671"/>
      <c r="F47" s="1671"/>
      <c r="G47" s="1671"/>
    </row>
    <row r="48" spans="2:10" x14ac:dyDescent="0.35">
      <c r="B48" s="361"/>
      <c r="C48" s="361"/>
      <c r="D48" s="361"/>
      <c r="E48" s="353"/>
      <c r="F48" s="353"/>
      <c r="G48" s="531"/>
    </row>
    <row r="49" spans="2:7" x14ac:dyDescent="0.35">
      <c r="B49" s="58" t="s">
        <v>307</v>
      </c>
      <c r="C49" s="1696">
        <v>44682</v>
      </c>
      <c r="D49" s="1669"/>
      <c r="E49" s="1669"/>
      <c r="F49" s="1669"/>
      <c r="G49" s="1669"/>
    </row>
    <row r="50" spans="2:7" ht="31" x14ac:dyDescent="0.35">
      <c r="B50" s="58" t="s">
        <v>308</v>
      </c>
      <c r="C50" s="1669" t="s">
        <v>4471</v>
      </c>
      <c r="D50" s="1669"/>
      <c r="E50" s="1669"/>
      <c r="F50" s="1669"/>
      <c r="G50" s="1669"/>
    </row>
    <row r="51" spans="2:7" x14ac:dyDescent="0.35">
      <c r="B51" s="58" t="s">
        <v>309</v>
      </c>
      <c r="C51" s="1669"/>
      <c r="D51" s="1669"/>
      <c r="E51" s="1669"/>
      <c r="F51" s="1669"/>
      <c r="G51" s="1669"/>
    </row>
    <row r="52" spans="2:7" x14ac:dyDescent="0.35">
      <c r="B52" s="58" t="s">
        <v>310</v>
      </c>
      <c r="C52" s="1669" t="s">
        <v>3688</v>
      </c>
      <c r="D52" s="1669"/>
      <c r="E52" s="1669"/>
      <c r="F52" s="1669"/>
      <c r="G52" s="1669"/>
    </row>
    <row r="53" spans="2:7" x14ac:dyDescent="0.35">
      <c r="B53" s="353"/>
      <c r="C53" s="353"/>
      <c r="D53" s="353"/>
      <c r="E53" s="353"/>
      <c r="F53" s="353"/>
      <c r="G53" s="353"/>
    </row>
    <row r="54" spans="2:7" x14ac:dyDescent="0.35">
      <c r="B54" s="58" t="s">
        <v>307</v>
      </c>
      <c r="C54" s="1696">
        <v>44894</v>
      </c>
      <c r="D54" s="1669"/>
      <c r="E54" s="1669"/>
      <c r="F54" s="1669"/>
      <c r="G54" s="1669"/>
    </row>
    <row r="55" spans="2:7" ht="31" x14ac:dyDescent="0.35">
      <c r="B55" s="58" t="s">
        <v>308</v>
      </c>
      <c r="C55" s="1669" t="s">
        <v>5181</v>
      </c>
      <c r="D55" s="1669"/>
      <c r="E55" s="1669"/>
      <c r="F55" s="1669"/>
      <c r="G55" s="1669"/>
    </row>
    <row r="56" spans="2:7" x14ac:dyDescent="0.35">
      <c r="B56" s="58" t="s">
        <v>309</v>
      </c>
      <c r="C56" s="1669" t="s">
        <v>5181</v>
      </c>
      <c r="D56" s="1669"/>
      <c r="E56" s="1669"/>
      <c r="F56" s="1669"/>
      <c r="G56" s="1669"/>
    </row>
    <row r="57" spans="2:7" x14ac:dyDescent="0.35">
      <c r="B57" s="58" t="s">
        <v>310</v>
      </c>
      <c r="C57" s="1669" t="s">
        <v>5182</v>
      </c>
      <c r="D57" s="1669"/>
      <c r="E57" s="1669"/>
      <c r="F57" s="1669"/>
      <c r="G57" s="1669"/>
    </row>
    <row r="112" spans="2:6" hidden="1" x14ac:dyDescent="0.35">
      <c r="B112" s="1695" t="s">
        <v>263</v>
      </c>
      <c r="C112" s="1695"/>
      <c r="D112" s="1695"/>
      <c r="E112" s="1695"/>
      <c r="F112" s="1695"/>
    </row>
    <row r="113" spans="1:12" ht="31" hidden="1" x14ac:dyDescent="0.35">
      <c r="A113" s="354" t="s">
        <v>313</v>
      </c>
      <c r="B113" s="354" t="s">
        <v>264</v>
      </c>
      <c r="C113" s="354" t="s">
        <v>265</v>
      </c>
      <c r="D113" s="354" t="s">
        <v>266</v>
      </c>
      <c r="E113" s="355" t="s">
        <v>314</v>
      </c>
      <c r="F113" s="355" t="s">
        <v>268</v>
      </c>
      <c r="G113" s="354" t="s">
        <v>275</v>
      </c>
      <c r="H113" s="354" t="s">
        <v>278</v>
      </c>
      <c r="I113" s="354" t="s">
        <v>315</v>
      </c>
      <c r="J113" s="354" t="s">
        <v>293</v>
      </c>
      <c r="K113" s="353"/>
      <c r="L113" s="353"/>
    </row>
    <row r="114" spans="1:12" hidden="1" x14ac:dyDescent="0.35">
      <c r="A114" s="20" t="s">
        <v>316</v>
      </c>
      <c r="B114" s="196" t="s">
        <v>317</v>
      </c>
      <c r="C114" s="196" t="s">
        <v>318</v>
      </c>
      <c r="D114" s="196" t="s">
        <v>86</v>
      </c>
      <c r="E114" s="196" t="s">
        <v>319</v>
      </c>
      <c r="F114" s="196" t="s">
        <v>320</v>
      </c>
      <c r="G114" s="20" t="s">
        <v>2</v>
      </c>
      <c r="H114" s="20" t="s">
        <v>321</v>
      </c>
      <c r="I114" s="20" t="s">
        <v>322</v>
      </c>
      <c r="J114" s="20" t="s">
        <v>323</v>
      </c>
    </row>
    <row r="115" spans="1:12" hidden="1" x14ac:dyDescent="0.35">
      <c r="A115" s="20" t="s">
        <v>261</v>
      </c>
      <c r="B115" s="196" t="s">
        <v>269</v>
      </c>
      <c r="C115" s="196" t="s">
        <v>324</v>
      </c>
      <c r="D115" s="196" t="s">
        <v>325</v>
      </c>
      <c r="E115" s="196" t="s">
        <v>326</v>
      </c>
      <c r="F115" s="196" t="s">
        <v>327</v>
      </c>
      <c r="G115" s="20" t="s">
        <v>0</v>
      </c>
      <c r="H115" s="20" t="s">
        <v>279</v>
      </c>
      <c r="I115" s="20" t="s">
        <v>328</v>
      </c>
      <c r="J115" s="20" t="s">
        <v>294</v>
      </c>
    </row>
    <row r="116" spans="1:12" hidden="1" x14ac:dyDescent="0.35">
      <c r="B116" s="196" t="s">
        <v>25</v>
      </c>
      <c r="C116" s="196" t="s">
        <v>329</v>
      </c>
      <c r="D116" s="196" t="s">
        <v>330</v>
      </c>
      <c r="E116" s="196" t="s">
        <v>331</v>
      </c>
      <c r="F116" s="196" t="s">
        <v>332</v>
      </c>
      <c r="G116" s="20" t="s">
        <v>333</v>
      </c>
      <c r="H116" s="20" t="s">
        <v>334</v>
      </c>
      <c r="I116" s="20" t="s">
        <v>335</v>
      </c>
    </row>
    <row r="117" spans="1:12" hidden="1" x14ac:dyDescent="0.35">
      <c r="B117" s="196" t="s">
        <v>336</v>
      </c>
      <c r="C117" s="196" t="s">
        <v>270</v>
      </c>
      <c r="D117" s="196" t="s">
        <v>337</v>
      </c>
      <c r="E117" s="196" t="s">
        <v>87</v>
      </c>
      <c r="F117" s="196" t="s">
        <v>338</v>
      </c>
      <c r="H117" s="20" t="s">
        <v>339</v>
      </c>
      <c r="I117" s="20" t="s">
        <v>340</v>
      </c>
    </row>
    <row r="118" spans="1:12" hidden="1" x14ac:dyDescent="0.35">
      <c r="B118" s="196" t="s">
        <v>341</v>
      </c>
      <c r="C118" s="196" t="s">
        <v>342</v>
      </c>
      <c r="D118" s="196" t="s">
        <v>343</v>
      </c>
      <c r="E118" s="196" t="s">
        <v>344</v>
      </c>
      <c r="F118" s="196" t="s">
        <v>345</v>
      </c>
      <c r="H118" s="20" t="s">
        <v>346</v>
      </c>
      <c r="I118" s="20" t="s">
        <v>292</v>
      </c>
    </row>
    <row r="119" spans="1:12" hidden="1" x14ac:dyDescent="0.35">
      <c r="B119" s="196" t="s">
        <v>347</v>
      </c>
      <c r="C119" s="196" t="s">
        <v>348</v>
      </c>
      <c r="D119" s="196" t="s">
        <v>349</v>
      </c>
      <c r="E119" s="196" t="s">
        <v>350</v>
      </c>
      <c r="F119" s="196" t="s">
        <v>351</v>
      </c>
      <c r="I119" s="20" t="s">
        <v>352</v>
      </c>
    </row>
    <row r="120" spans="1:12" hidden="1" x14ac:dyDescent="0.35">
      <c r="C120" s="196" t="s">
        <v>353</v>
      </c>
      <c r="D120" s="196" t="s">
        <v>354</v>
      </c>
      <c r="E120" s="196" t="s">
        <v>355</v>
      </c>
      <c r="F120" s="196" t="s">
        <v>356</v>
      </c>
      <c r="I120" s="20" t="s">
        <v>357</v>
      </c>
    </row>
    <row r="121" spans="1:12" hidden="1" x14ac:dyDescent="0.35">
      <c r="C121" s="196" t="s">
        <v>358</v>
      </c>
      <c r="D121" s="196" t="s">
        <v>359</v>
      </c>
      <c r="E121" s="196" t="s">
        <v>360</v>
      </c>
      <c r="F121" s="196" t="s">
        <v>361</v>
      </c>
      <c r="I121" s="20" t="s">
        <v>362</v>
      </c>
    </row>
    <row r="122" spans="1:12" hidden="1" x14ac:dyDescent="0.35">
      <c r="C122" s="196" t="s">
        <v>48</v>
      </c>
      <c r="D122" s="196" t="s">
        <v>97</v>
      </c>
      <c r="E122" s="196" t="s">
        <v>363</v>
      </c>
      <c r="F122" s="196" t="s">
        <v>364</v>
      </c>
    </row>
    <row r="123" spans="1:12" hidden="1" x14ac:dyDescent="0.35">
      <c r="C123" s="196" t="s">
        <v>365</v>
      </c>
      <c r="D123" s="196" t="s">
        <v>366</v>
      </c>
      <c r="E123" s="196" t="s">
        <v>367</v>
      </c>
      <c r="F123" s="196" t="s">
        <v>368</v>
      </c>
    </row>
    <row r="124" spans="1:12" hidden="1" x14ac:dyDescent="0.35">
      <c r="C124" s="196" t="s">
        <v>369</v>
      </c>
      <c r="D124" s="196" t="s">
        <v>370</v>
      </c>
      <c r="E124" s="196" t="s">
        <v>371</v>
      </c>
      <c r="F124" s="196" t="s">
        <v>372</v>
      </c>
    </row>
    <row r="125" spans="1:12" hidden="1" x14ac:dyDescent="0.35">
      <c r="C125" s="196" t="s">
        <v>373</v>
      </c>
      <c r="D125" s="196" t="s">
        <v>374</v>
      </c>
      <c r="E125" s="196" t="s">
        <v>375</v>
      </c>
      <c r="F125" s="196" t="s">
        <v>376</v>
      </c>
    </row>
    <row r="126" spans="1:12" hidden="1" x14ac:dyDescent="0.35">
      <c r="C126" s="196" t="s">
        <v>377</v>
      </c>
      <c r="D126" s="196" t="s">
        <v>378</v>
      </c>
      <c r="E126" s="196" t="s">
        <v>379</v>
      </c>
      <c r="F126" s="196" t="s">
        <v>380</v>
      </c>
    </row>
    <row r="127" spans="1:12" hidden="1" x14ac:dyDescent="0.35">
      <c r="C127" s="196" t="s">
        <v>381</v>
      </c>
      <c r="D127" s="196" t="s">
        <v>271</v>
      </c>
      <c r="E127" s="196" t="s">
        <v>382</v>
      </c>
      <c r="F127" s="196" t="s">
        <v>383</v>
      </c>
    </row>
    <row r="128" spans="1:12" hidden="1" x14ac:dyDescent="0.35">
      <c r="C128" s="196" t="s">
        <v>384</v>
      </c>
      <c r="D128" s="196" t="s">
        <v>385</v>
      </c>
      <c r="E128" s="196" t="s">
        <v>386</v>
      </c>
      <c r="F128" s="196" t="s">
        <v>387</v>
      </c>
    </row>
    <row r="129" spans="3:6" hidden="1" x14ac:dyDescent="0.35">
      <c r="C129" s="196" t="s">
        <v>50</v>
      </c>
      <c r="D129" s="196" t="s">
        <v>388</v>
      </c>
      <c r="E129" s="196" t="s">
        <v>389</v>
      </c>
      <c r="F129" s="196" t="s">
        <v>390</v>
      </c>
    </row>
    <row r="130" spans="3:6" hidden="1" x14ac:dyDescent="0.35">
      <c r="C130" s="196" t="s">
        <v>391</v>
      </c>
      <c r="D130" s="196" t="s">
        <v>392</v>
      </c>
      <c r="E130" s="196" t="s">
        <v>393</v>
      </c>
      <c r="F130" s="196" t="s">
        <v>394</v>
      </c>
    </row>
    <row r="131" spans="3:6" hidden="1" x14ac:dyDescent="0.35">
      <c r="C131" s="196" t="s">
        <v>395</v>
      </c>
      <c r="D131" s="196" t="s">
        <v>396</v>
      </c>
      <c r="E131" s="196" t="s">
        <v>397</v>
      </c>
      <c r="F131" s="196" t="s">
        <v>398</v>
      </c>
    </row>
    <row r="132" spans="3:6" hidden="1" x14ac:dyDescent="0.35">
      <c r="C132" s="196" t="s">
        <v>399</v>
      </c>
      <c r="D132" s="196" t="s">
        <v>400</v>
      </c>
      <c r="E132" s="196" t="s">
        <v>401</v>
      </c>
      <c r="F132" s="196" t="s">
        <v>402</v>
      </c>
    </row>
    <row r="133" spans="3:6" hidden="1" x14ac:dyDescent="0.35">
      <c r="C133" s="196" t="s">
        <v>403</v>
      </c>
      <c r="D133" s="196" t="s">
        <v>404</v>
      </c>
      <c r="E133" s="196" t="s">
        <v>405</v>
      </c>
      <c r="F133" s="196" t="s">
        <v>406</v>
      </c>
    </row>
    <row r="134" spans="3:6" hidden="1" x14ac:dyDescent="0.35">
      <c r="C134" s="196" t="s">
        <v>407</v>
      </c>
      <c r="D134" s="196" t="s">
        <v>408</v>
      </c>
      <c r="E134" s="196" t="s">
        <v>409</v>
      </c>
      <c r="F134" s="196" t="s">
        <v>410</v>
      </c>
    </row>
    <row r="135" spans="3:6" hidden="1" x14ac:dyDescent="0.35">
      <c r="D135" s="196" t="s">
        <v>411</v>
      </c>
      <c r="E135" s="196" t="s">
        <v>412</v>
      </c>
      <c r="F135" s="196" t="s">
        <v>413</v>
      </c>
    </row>
    <row r="136" spans="3:6" hidden="1" x14ac:dyDescent="0.35">
      <c r="D136" s="196" t="s">
        <v>414</v>
      </c>
      <c r="E136" s="196" t="s">
        <v>415</v>
      </c>
      <c r="F136" s="196" t="s">
        <v>416</v>
      </c>
    </row>
    <row r="137" spans="3:6" hidden="1" x14ac:dyDescent="0.35">
      <c r="D137" s="196" t="s">
        <v>417</v>
      </c>
      <c r="E137" s="196" t="s">
        <v>418</v>
      </c>
      <c r="F137" s="196" t="s">
        <v>419</v>
      </c>
    </row>
    <row r="138" spans="3:6" hidden="1" x14ac:dyDescent="0.35">
      <c r="D138" s="196" t="s">
        <v>420</v>
      </c>
      <c r="E138" s="196" t="s">
        <v>421</v>
      </c>
      <c r="F138" s="196" t="s">
        <v>422</v>
      </c>
    </row>
    <row r="139" spans="3:6" hidden="1" x14ac:dyDescent="0.35">
      <c r="D139" s="196" t="s">
        <v>423</v>
      </c>
      <c r="E139" s="196" t="s">
        <v>81</v>
      </c>
      <c r="F139" s="196" t="s">
        <v>424</v>
      </c>
    </row>
    <row r="140" spans="3:6" hidden="1" x14ac:dyDescent="0.35">
      <c r="D140" s="196" t="s">
        <v>425</v>
      </c>
      <c r="E140" s="196" t="s">
        <v>426</v>
      </c>
      <c r="F140" s="196" t="s">
        <v>427</v>
      </c>
    </row>
    <row r="141" spans="3:6" hidden="1" x14ac:dyDescent="0.35">
      <c r="D141" s="196" t="s">
        <v>428</v>
      </c>
      <c r="E141" s="196" t="s">
        <v>429</v>
      </c>
      <c r="F141" s="196" t="s">
        <v>430</v>
      </c>
    </row>
    <row r="142" spans="3:6" hidden="1" x14ac:dyDescent="0.35">
      <c r="D142" s="196" t="s">
        <v>431</v>
      </c>
      <c r="E142" s="196" t="s">
        <v>88</v>
      </c>
      <c r="F142" s="196" t="s">
        <v>432</v>
      </c>
    </row>
    <row r="143" spans="3:6" hidden="1" x14ac:dyDescent="0.35">
      <c r="D143" s="196" t="s">
        <v>433</v>
      </c>
      <c r="E143" s="196" t="s">
        <v>434</v>
      </c>
      <c r="F143" s="196" t="s">
        <v>435</v>
      </c>
    </row>
    <row r="144" spans="3:6" hidden="1" x14ac:dyDescent="0.35">
      <c r="D144" s="196" t="s">
        <v>53</v>
      </c>
      <c r="E144" s="196" t="s">
        <v>436</v>
      </c>
      <c r="F144" s="196" t="s">
        <v>437</v>
      </c>
    </row>
    <row r="145" spans="4:6" hidden="1" x14ac:dyDescent="0.35">
      <c r="D145" s="196" t="s">
        <v>438</v>
      </c>
      <c r="E145" s="196" t="s">
        <v>439</v>
      </c>
      <c r="F145" s="196" t="s">
        <v>440</v>
      </c>
    </row>
    <row r="146" spans="4:6" hidden="1" x14ac:dyDescent="0.35">
      <c r="D146" s="196" t="s">
        <v>441</v>
      </c>
      <c r="E146" s="196" t="s">
        <v>442</v>
      </c>
      <c r="F146" s="196" t="s">
        <v>443</v>
      </c>
    </row>
    <row r="147" spans="4:6" hidden="1" x14ac:dyDescent="0.35">
      <c r="D147" s="196" t="s">
        <v>444</v>
      </c>
      <c r="E147" s="196" t="s">
        <v>445</v>
      </c>
      <c r="F147" s="196" t="s">
        <v>446</v>
      </c>
    </row>
    <row r="148" spans="4:6" hidden="1" x14ac:dyDescent="0.35">
      <c r="D148" s="196" t="s">
        <v>447</v>
      </c>
      <c r="E148" s="196" t="s">
        <v>448</v>
      </c>
      <c r="F148" s="196" t="s">
        <v>449</v>
      </c>
    </row>
    <row r="149" spans="4:6" hidden="1" x14ac:dyDescent="0.35">
      <c r="D149" s="196" t="s">
        <v>450</v>
      </c>
      <c r="E149" s="196" t="s">
        <v>451</v>
      </c>
      <c r="F149" s="196" t="s">
        <v>452</v>
      </c>
    </row>
    <row r="150" spans="4:6" hidden="1" x14ac:dyDescent="0.35">
      <c r="D150" s="196" t="s">
        <v>453</v>
      </c>
      <c r="E150" s="196" t="s">
        <v>454</v>
      </c>
      <c r="F150" s="196" t="s">
        <v>455</v>
      </c>
    </row>
    <row r="151" spans="4:6" hidden="1" x14ac:dyDescent="0.35">
      <c r="D151" s="196" t="s">
        <v>456</v>
      </c>
      <c r="E151" s="196" t="s">
        <v>457</v>
      </c>
      <c r="F151" s="196" t="s">
        <v>458</v>
      </c>
    </row>
    <row r="152" spans="4:6" hidden="1" x14ac:dyDescent="0.35">
      <c r="D152" s="196" t="s">
        <v>459</v>
      </c>
      <c r="E152" s="196" t="s">
        <v>460</v>
      </c>
      <c r="F152" s="196" t="s">
        <v>461</v>
      </c>
    </row>
    <row r="153" spans="4:6" hidden="1" x14ac:dyDescent="0.35">
      <c r="D153" s="196" t="s">
        <v>462</v>
      </c>
      <c r="E153" s="196" t="s">
        <v>463</v>
      </c>
      <c r="F153" s="196" t="s">
        <v>464</v>
      </c>
    </row>
    <row r="154" spans="4:6" hidden="1" x14ac:dyDescent="0.35">
      <c r="D154" s="196" t="s">
        <v>465</v>
      </c>
      <c r="E154" s="196" t="s">
        <v>466</v>
      </c>
      <c r="F154" s="196" t="s">
        <v>467</v>
      </c>
    </row>
    <row r="155" spans="4:6" hidden="1" x14ac:dyDescent="0.35">
      <c r="D155" s="196" t="s">
        <v>468</v>
      </c>
      <c r="E155" s="196" t="s">
        <v>469</v>
      </c>
      <c r="F155" s="196" t="s">
        <v>470</v>
      </c>
    </row>
    <row r="156" spans="4:6" hidden="1" x14ac:dyDescent="0.35">
      <c r="D156" s="196" t="s">
        <v>471</v>
      </c>
      <c r="E156" s="196" t="s">
        <v>472</v>
      </c>
      <c r="F156" s="196" t="s">
        <v>473</v>
      </c>
    </row>
    <row r="157" spans="4:6" hidden="1" x14ac:dyDescent="0.35">
      <c r="D157" s="196" t="s">
        <v>56</v>
      </c>
      <c r="E157" s="196" t="s">
        <v>474</v>
      </c>
      <c r="F157" s="196" t="s">
        <v>475</v>
      </c>
    </row>
    <row r="158" spans="4:6" hidden="1" x14ac:dyDescent="0.35">
      <c r="D158" s="196" t="s">
        <v>476</v>
      </c>
      <c r="E158" s="196" t="s">
        <v>477</v>
      </c>
      <c r="F158" s="196" t="s">
        <v>478</v>
      </c>
    </row>
    <row r="159" spans="4:6" hidden="1" x14ac:dyDescent="0.35">
      <c r="D159" s="196" t="s">
        <v>45</v>
      </c>
      <c r="E159" s="196" t="s">
        <v>479</v>
      </c>
      <c r="F159" s="196" t="s">
        <v>480</v>
      </c>
    </row>
    <row r="160" spans="4:6" hidden="1" x14ac:dyDescent="0.35">
      <c r="D160" s="196" t="s">
        <v>481</v>
      </c>
      <c r="E160" s="196" t="s">
        <v>482</v>
      </c>
      <c r="F160" s="196" t="s">
        <v>483</v>
      </c>
    </row>
    <row r="161" spans="4:6" hidden="1" x14ac:dyDescent="0.35">
      <c r="D161" s="196" t="s">
        <v>484</v>
      </c>
      <c r="E161" s="196" t="s">
        <v>485</v>
      </c>
      <c r="F161" s="196" t="s">
        <v>486</v>
      </c>
    </row>
    <row r="162" spans="4:6" hidden="1" x14ac:dyDescent="0.35">
      <c r="D162" s="196" t="s">
        <v>487</v>
      </c>
      <c r="E162" s="196" t="s">
        <v>488</v>
      </c>
      <c r="F162" s="196" t="s">
        <v>489</v>
      </c>
    </row>
    <row r="163" spans="4:6" hidden="1" x14ac:dyDescent="0.35">
      <c r="D163" s="196" t="s">
        <v>490</v>
      </c>
      <c r="E163" s="196" t="s">
        <v>491</v>
      </c>
      <c r="F163" s="196" t="s">
        <v>492</v>
      </c>
    </row>
    <row r="164" spans="4:6" hidden="1" x14ac:dyDescent="0.35">
      <c r="D164" s="196" t="s">
        <v>493</v>
      </c>
      <c r="E164" s="196" t="s">
        <v>494</v>
      </c>
      <c r="F164" s="196" t="s">
        <v>495</v>
      </c>
    </row>
    <row r="165" spans="4:6" hidden="1" x14ac:dyDescent="0.35">
      <c r="D165" s="196" t="s">
        <v>496</v>
      </c>
      <c r="E165" s="196" t="s">
        <v>497</v>
      </c>
      <c r="F165" s="196" t="s">
        <v>498</v>
      </c>
    </row>
    <row r="166" spans="4:6" hidden="1" x14ac:dyDescent="0.35">
      <c r="D166" s="196" t="s">
        <v>499</v>
      </c>
      <c r="E166" s="196" t="s">
        <v>500</v>
      </c>
      <c r="F166" s="196" t="s">
        <v>501</v>
      </c>
    </row>
    <row r="167" spans="4:6" hidden="1" x14ac:dyDescent="0.35">
      <c r="D167" s="196" t="s">
        <v>502</v>
      </c>
      <c r="E167" s="196" t="s">
        <v>503</v>
      </c>
      <c r="F167" s="196" t="s">
        <v>504</v>
      </c>
    </row>
    <row r="168" spans="4:6" hidden="1" x14ac:dyDescent="0.35">
      <c r="D168" s="196" t="s">
        <v>505</v>
      </c>
      <c r="E168" s="196" t="s">
        <v>506</v>
      </c>
      <c r="F168" s="196" t="s">
        <v>507</v>
      </c>
    </row>
    <row r="169" spans="4:6" hidden="1" x14ac:dyDescent="0.35">
      <c r="D169" s="196" t="s">
        <v>508</v>
      </c>
      <c r="E169" s="196" t="s">
        <v>509</v>
      </c>
      <c r="F169" s="196" t="s">
        <v>510</v>
      </c>
    </row>
    <row r="170" spans="4:6" hidden="1" x14ac:dyDescent="0.35">
      <c r="D170" s="196" t="s">
        <v>511</v>
      </c>
      <c r="E170" s="196" t="s">
        <v>512</v>
      </c>
      <c r="F170" s="196" t="s">
        <v>513</v>
      </c>
    </row>
    <row r="171" spans="4:6" hidden="1" x14ac:dyDescent="0.35">
      <c r="D171" s="196" t="s">
        <v>514</v>
      </c>
      <c r="E171" s="196" t="s">
        <v>515</v>
      </c>
      <c r="F171" s="196" t="s">
        <v>516</v>
      </c>
    </row>
    <row r="172" spans="4:6" hidden="1" x14ac:dyDescent="0.35">
      <c r="D172" s="196" t="s">
        <v>517</v>
      </c>
      <c r="E172" s="196" t="s">
        <v>518</v>
      </c>
      <c r="F172" s="196" t="s">
        <v>519</v>
      </c>
    </row>
    <row r="173" spans="4:6" hidden="1" x14ac:dyDescent="0.35">
      <c r="D173" s="196" t="s">
        <v>520</v>
      </c>
      <c r="E173" s="196" t="s">
        <v>521</v>
      </c>
      <c r="F173" s="196" t="s">
        <v>522</v>
      </c>
    </row>
    <row r="174" spans="4:6" hidden="1" x14ac:dyDescent="0.35">
      <c r="E174" s="196" t="s">
        <v>523</v>
      </c>
      <c r="F174" s="196" t="s">
        <v>524</v>
      </c>
    </row>
    <row r="175" spans="4:6" hidden="1" x14ac:dyDescent="0.35">
      <c r="E175" s="196" t="s">
        <v>525</v>
      </c>
      <c r="F175" s="196" t="s">
        <v>526</v>
      </c>
    </row>
    <row r="176" spans="4:6" hidden="1" x14ac:dyDescent="0.35">
      <c r="E176" s="196" t="s">
        <v>527</v>
      </c>
      <c r="F176" s="196" t="s">
        <v>528</v>
      </c>
    </row>
    <row r="177" spans="5:6" hidden="1" x14ac:dyDescent="0.35">
      <c r="E177" s="196" t="s">
        <v>529</v>
      </c>
      <c r="F177" s="196" t="s">
        <v>530</v>
      </c>
    </row>
    <row r="178" spans="5:6" hidden="1" x14ac:dyDescent="0.35">
      <c r="E178" s="196" t="s">
        <v>531</v>
      </c>
      <c r="F178" s="196" t="s">
        <v>532</v>
      </c>
    </row>
    <row r="179" spans="5:6" hidden="1" x14ac:dyDescent="0.35">
      <c r="E179" s="196" t="s">
        <v>533</v>
      </c>
      <c r="F179" s="196" t="s">
        <v>534</v>
      </c>
    </row>
    <row r="180" spans="5:6" hidden="1" x14ac:dyDescent="0.35">
      <c r="E180" s="196" t="s">
        <v>535</v>
      </c>
      <c r="F180" s="196" t="s">
        <v>536</v>
      </c>
    </row>
    <row r="181" spans="5:6" hidden="1" x14ac:dyDescent="0.35">
      <c r="E181" s="196" t="s">
        <v>537</v>
      </c>
      <c r="F181" s="196" t="s">
        <v>538</v>
      </c>
    </row>
    <row r="182" spans="5:6" hidden="1" x14ac:dyDescent="0.35">
      <c r="E182" s="196" t="s">
        <v>539</v>
      </c>
      <c r="F182" s="196" t="s">
        <v>540</v>
      </c>
    </row>
    <row r="183" spans="5:6" hidden="1" x14ac:dyDescent="0.35">
      <c r="E183" s="196" t="s">
        <v>541</v>
      </c>
      <c r="F183" s="196" t="s">
        <v>542</v>
      </c>
    </row>
    <row r="184" spans="5:6" hidden="1" x14ac:dyDescent="0.35">
      <c r="E184" s="196" t="s">
        <v>543</v>
      </c>
      <c r="F184" s="196" t="s">
        <v>544</v>
      </c>
    </row>
    <row r="185" spans="5:6" hidden="1" x14ac:dyDescent="0.35">
      <c r="E185" s="196" t="s">
        <v>545</v>
      </c>
      <c r="F185" s="196" t="s">
        <v>546</v>
      </c>
    </row>
    <row r="186" spans="5:6" hidden="1" x14ac:dyDescent="0.35">
      <c r="E186" s="196" t="s">
        <v>547</v>
      </c>
      <c r="F186" s="196" t="s">
        <v>548</v>
      </c>
    </row>
    <row r="187" spans="5:6" hidden="1" x14ac:dyDescent="0.35">
      <c r="E187" s="196" t="s">
        <v>549</v>
      </c>
      <c r="F187" s="196" t="s">
        <v>550</v>
      </c>
    </row>
    <row r="188" spans="5:6" hidden="1" x14ac:dyDescent="0.35">
      <c r="E188" s="196" t="s">
        <v>551</v>
      </c>
      <c r="F188" s="196" t="s">
        <v>552</v>
      </c>
    </row>
    <row r="189" spans="5:6" hidden="1" x14ac:dyDescent="0.35">
      <c r="E189" s="196" t="s">
        <v>553</v>
      </c>
      <c r="F189" s="196" t="s">
        <v>554</v>
      </c>
    </row>
    <row r="190" spans="5:6" hidden="1" x14ac:dyDescent="0.35">
      <c r="E190" s="196" t="s">
        <v>555</v>
      </c>
      <c r="F190" s="196" t="s">
        <v>556</v>
      </c>
    </row>
    <row r="191" spans="5:6" hidden="1" x14ac:dyDescent="0.35">
      <c r="E191" s="196" t="s">
        <v>557</v>
      </c>
      <c r="F191" s="196" t="s">
        <v>558</v>
      </c>
    </row>
    <row r="192" spans="5:6" hidden="1" x14ac:dyDescent="0.35">
      <c r="E192" s="196" t="s">
        <v>559</v>
      </c>
      <c r="F192" s="196" t="s">
        <v>560</v>
      </c>
    </row>
    <row r="193" spans="5:6" hidden="1" x14ac:dyDescent="0.35">
      <c r="E193" s="196" t="s">
        <v>561</v>
      </c>
      <c r="F193" s="196" t="s">
        <v>562</v>
      </c>
    </row>
    <row r="194" spans="5:6" hidden="1" x14ac:dyDescent="0.35">
      <c r="E194" s="196" t="s">
        <v>563</v>
      </c>
      <c r="F194" s="196" t="s">
        <v>564</v>
      </c>
    </row>
    <row r="195" spans="5:6" hidden="1" x14ac:dyDescent="0.35">
      <c r="E195" s="196" t="s">
        <v>565</v>
      </c>
      <c r="F195" s="196" t="s">
        <v>566</v>
      </c>
    </row>
    <row r="196" spans="5:6" hidden="1" x14ac:dyDescent="0.35">
      <c r="E196" s="196" t="s">
        <v>567</v>
      </c>
      <c r="F196" s="196" t="s">
        <v>568</v>
      </c>
    </row>
    <row r="197" spans="5:6" hidden="1" x14ac:dyDescent="0.35">
      <c r="E197" s="196" t="s">
        <v>569</v>
      </c>
      <c r="F197" s="196" t="s">
        <v>570</v>
      </c>
    </row>
    <row r="198" spans="5:6" hidden="1" x14ac:dyDescent="0.35">
      <c r="E198" s="196" t="s">
        <v>571</v>
      </c>
      <c r="F198" s="196" t="s">
        <v>572</v>
      </c>
    </row>
    <row r="199" spans="5:6" hidden="1" x14ac:dyDescent="0.35">
      <c r="E199" s="196" t="s">
        <v>573</v>
      </c>
      <c r="F199" s="196" t="s">
        <v>574</v>
      </c>
    </row>
    <row r="200" spans="5:6" hidden="1" x14ac:dyDescent="0.35">
      <c r="E200" s="196" t="s">
        <v>575</v>
      </c>
      <c r="F200" s="196" t="s">
        <v>576</v>
      </c>
    </row>
    <row r="201" spans="5:6" hidden="1" x14ac:dyDescent="0.35">
      <c r="E201" s="196" t="s">
        <v>577</v>
      </c>
      <c r="F201" s="196" t="s">
        <v>578</v>
      </c>
    </row>
    <row r="202" spans="5:6" hidden="1" x14ac:dyDescent="0.35">
      <c r="E202" s="196" t="s">
        <v>579</v>
      </c>
      <c r="F202" s="196" t="s">
        <v>580</v>
      </c>
    </row>
    <row r="203" spans="5:6" hidden="1" x14ac:dyDescent="0.35">
      <c r="E203" s="196" t="s">
        <v>581</v>
      </c>
      <c r="F203" s="196" t="s">
        <v>582</v>
      </c>
    </row>
    <row r="204" spans="5:6" hidden="1" x14ac:dyDescent="0.35">
      <c r="E204" s="196" t="s">
        <v>583</v>
      </c>
      <c r="F204" s="196" t="s">
        <v>584</v>
      </c>
    </row>
    <row r="205" spans="5:6" hidden="1" x14ac:dyDescent="0.35">
      <c r="E205" s="196" t="s">
        <v>585</v>
      </c>
      <c r="F205" s="196" t="s">
        <v>586</v>
      </c>
    </row>
    <row r="206" spans="5:6" hidden="1" x14ac:dyDescent="0.35">
      <c r="E206" s="196" t="s">
        <v>587</v>
      </c>
      <c r="F206" s="196" t="s">
        <v>588</v>
      </c>
    </row>
    <row r="207" spans="5:6" hidden="1" x14ac:dyDescent="0.35">
      <c r="E207" s="196" t="s">
        <v>589</v>
      </c>
      <c r="F207" s="196" t="s">
        <v>590</v>
      </c>
    </row>
    <row r="208" spans="5:6" hidden="1" x14ac:dyDescent="0.35">
      <c r="E208" s="196" t="s">
        <v>591</v>
      </c>
      <c r="F208" s="196" t="s">
        <v>592</v>
      </c>
    </row>
    <row r="209" spans="5:6" hidden="1" x14ac:dyDescent="0.35">
      <c r="E209" s="196" t="s">
        <v>593</v>
      </c>
      <c r="F209" s="196" t="s">
        <v>594</v>
      </c>
    </row>
    <row r="210" spans="5:6" hidden="1" x14ac:dyDescent="0.35">
      <c r="E210" s="196" t="s">
        <v>595</v>
      </c>
      <c r="F210" s="196" t="s">
        <v>596</v>
      </c>
    </row>
    <row r="211" spans="5:6" hidden="1" x14ac:dyDescent="0.35">
      <c r="E211" s="196" t="s">
        <v>597</v>
      </c>
      <c r="F211" s="196" t="s">
        <v>598</v>
      </c>
    </row>
    <row r="212" spans="5:6" hidden="1" x14ac:dyDescent="0.35">
      <c r="E212" s="196" t="s">
        <v>599</v>
      </c>
      <c r="F212" s="196" t="s">
        <v>600</v>
      </c>
    </row>
    <row r="213" spans="5:6" hidden="1" x14ac:dyDescent="0.35">
      <c r="E213" s="196" t="s">
        <v>601</v>
      </c>
      <c r="F213" s="196" t="s">
        <v>602</v>
      </c>
    </row>
    <row r="214" spans="5:6" hidden="1" x14ac:dyDescent="0.35">
      <c r="E214" s="196" t="s">
        <v>98</v>
      </c>
      <c r="F214" s="196" t="s">
        <v>603</v>
      </c>
    </row>
    <row r="215" spans="5:6" hidden="1" x14ac:dyDescent="0.35">
      <c r="E215" s="196" t="s">
        <v>99</v>
      </c>
      <c r="F215" s="196" t="s">
        <v>604</v>
      </c>
    </row>
    <row r="216" spans="5:6" hidden="1" x14ac:dyDescent="0.35">
      <c r="E216" s="196" t="s">
        <v>605</v>
      </c>
      <c r="F216" s="196" t="s">
        <v>606</v>
      </c>
    </row>
    <row r="217" spans="5:6" hidden="1" x14ac:dyDescent="0.35">
      <c r="E217" s="196" t="s">
        <v>607</v>
      </c>
      <c r="F217" s="196" t="s">
        <v>608</v>
      </c>
    </row>
    <row r="218" spans="5:6" hidden="1" x14ac:dyDescent="0.35">
      <c r="E218" s="196" t="s">
        <v>609</v>
      </c>
      <c r="F218" s="196" t="s">
        <v>610</v>
      </c>
    </row>
    <row r="219" spans="5:6" hidden="1" x14ac:dyDescent="0.35">
      <c r="E219" s="196" t="s">
        <v>611</v>
      </c>
      <c r="F219" s="196" t="s">
        <v>612</v>
      </c>
    </row>
    <row r="220" spans="5:6" hidden="1" x14ac:dyDescent="0.35">
      <c r="E220" s="196" t="s">
        <v>613</v>
      </c>
      <c r="F220" s="196" t="s">
        <v>614</v>
      </c>
    </row>
    <row r="221" spans="5:6" hidden="1" x14ac:dyDescent="0.35">
      <c r="E221" s="196" t="s">
        <v>100</v>
      </c>
      <c r="F221" s="196" t="s">
        <v>615</v>
      </c>
    </row>
    <row r="222" spans="5:6" hidden="1" x14ac:dyDescent="0.35">
      <c r="E222" s="196" t="s">
        <v>101</v>
      </c>
      <c r="F222" s="196" t="s">
        <v>616</v>
      </c>
    </row>
    <row r="223" spans="5:6" hidden="1" x14ac:dyDescent="0.35">
      <c r="E223" s="196" t="s">
        <v>102</v>
      </c>
      <c r="F223" s="196" t="s">
        <v>617</v>
      </c>
    </row>
    <row r="224" spans="5:6" hidden="1" x14ac:dyDescent="0.35">
      <c r="E224" s="196" t="s">
        <v>618</v>
      </c>
      <c r="F224" s="196" t="s">
        <v>619</v>
      </c>
    </row>
    <row r="225" spans="5:6" hidden="1" x14ac:dyDescent="0.35">
      <c r="E225" s="196" t="s">
        <v>103</v>
      </c>
      <c r="F225" s="196" t="s">
        <v>620</v>
      </c>
    </row>
    <row r="226" spans="5:6" hidden="1" x14ac:dyDescent="0.35">
      <c r="E226" s="196" t="s">
        <v>621</v>
      </c>
      <c r="F226" s="196" t="s">
        <v>622</v>
      </c>
    </row>
    <row r="227" spans="5:6" hidden="1" x14ac:dyDescent="0.35">
      <c r="E227" s="196" t="s">
        <v>623</v>
      </c>
      <c r="F227" s="196" t="s">
        <v>624</v>
      </c>
    </row>
    <row r="228" spans="5:6" hidden="1" x14ac:dyDescent="0.35">
      <c r="E228" s="196" t="s">
        <v>625</v>
      </c>
      <c r="F228" s="196" t="s">
        <v>626</v>
      </c>
    </row>
    <row r="229" spans="5:6" hidden="1" x14ac:dyDescent="0.35">
      <c r="E229" s="196" t="s">
        <v>627</v>
      </c>
      <c r="F229" s="196" t="s">
        <v>628</v>
      </c>
    </row>
    <row r="230" spans="5:6" hidden="1" x14ac:dyDescent="0.35">
      <c r="E230" s="196" t="s">
        <v>629</v>
      </c>
      <c r="F230" s="196" t="s">
        <v>630</v>
      </c>
    </row>
    <row r="231" spans="5:6" hidden="1" x14ac:dyDescent="0.35">
      <c r="E231" s="196" t="s">
        <v>631</v>
      </c>
      <c r="F231" s="196" t="s">
        <v>632</v>
      </c>
    </row>
    <row r="232" spans="5:6" hidden="1" x14ac:dyDescent="0.35">
      <c r="E232" s="196" t="s">
        <v>633</v>
      </c>
      <c r="F232" s="196" t="s">
        <v>634</v>
      </c>
    </row>
    <row r="233" spans="5:6" hidden="1" x14ac:dyDescent="0.35">
      <c r="E233" s="196" t="s">
        <v>635</v>
      </c>
      <c r="F233" s="196" t="s">
        <v>636</v>
      </c>
    </row>
    <row r="234" spans="5:6" hidden="1" x14ac:dyDescent="0.35">
      <c r="E234" s="196" t="s">
        <v>637</v>
      </c>
      <c r="F234" s="196" t="s">
        <v>638</v>
      </c>
    </row>
    <row r="235" spans="5:6" hidden="1" x14ac:dyDescent="0.35">
      <c r="E235" s="196" t="s">
        <v>639</v>
      </c>
      <c r="F235" s="196" t="s">
        <v>640</v>
      </c>
    </row>
    <row r="236" spans="5:6" hidden="1" x14ac:dyDescent="0.35">
      <c r="E236" s="196" t="s">
        <v>641</v>
      </c>
      <c r="F236" s="196" t="s">
        <v>642</v>
      </c>
    </row>
    <row r="237" spans="5:6" hidden="1" x14ac:dyDescent="0.35">
      <c r="E237" s="196" t="s">
        <v>643</v>
      </c>
      <c r="F237" s="196" t="s">
        <v>644</v>
      </c>
    </row>
    <row r="238" spans="5:6" hidden="1" x14ac:dyDescent="0.35">
      <c r="E238" s="196" t="s">
        <v>645</v>
      </c>
      <c r="F238" s="196" t="s">
        <v>646</v>
      </c>
    </row>
    <row r="239" spans="5:6" hidden="1" x14ac:dyDescent="0.35">
      <c r="E239" s="196" t="s">
        <v>647</v>
      </c>
      <c r="F239" s="196" t="s">
        <v>648</v>
      </c>
    </row>
    <row r="240" spans="5:6" hidden="1" x14ac:dyDescent="0.35">
      <c r="E240" s="196" t="s">
        <v>649</v>
      </c>
      <c r="F240" s="196" t="s">
        <v>650</v>
      </c>
    </row>
    <row r="241" spans="5:6" hidden="1" x14ac:dyDescent="0.35">
      <c r="E241" s="196" t="s">
        <v>651</v>
      </c>
      <c r="F241" s="196" t="s">
        <v>652</v>
      </c>
    </row>
    <row r="242" spans="5:6" hidden="1" x14ac:dyDescent="0.35">
      <c r="E242" s="196" t="s">
        <v>653</v>
      </c>
      <c r="F242" s="196" t="s">
        <v>654</v>
      </c>
    </row>
    <row r="243" spans="5:6" hidden="1" x14ac:dyDescent="0.35">
      <c r="E243" s="196" t="s">
        <v>655</v>
      </c>
      <c r="F243" s="196" t="s">
        <v>656</v>
      </c>
    </row>
    <row r="244" spans="5:6" hidden="1" x14ac:dyDescent="0.35">
      <c r="E244" s="196" t="s">
        <v>657</v>
      </c>
      <c r="F244" s="196" t="s">
        <v>658</v>
      </c>
    </row>
    <row r="245" spans="5:6" hidden="1" x14ac:dyDescent="0.35">
      <c r="E245" s="196" t="s">
        <v>659</v>
      </c>
      <c r="F245" s="196" t="s">
        <v>660</v>
      </c>
    </row>
    <row r="246" spans="5:6" hidden="1" x14ac:dyDescent="0.35">
      <c r="E246" s="196" t="s">
        <v>661</v>
      </c>
      <c r="F246" s="196" t="s">
        <v>662</v>
      </c>
    </row>
    <row r="247" spans="5:6" hidden="1" x14ac:dyDescent="0.35">
      <c r="E247" s="196" t="s">
        <v>663</v>
      </c>
      <c r="F247" s="196" t="s">
        <v>664</v>
      </c>
    </row>
    <row r="248" spans="5:6" hidden="1" x14ac:dyDescent="0.35">
      <c r="E248" s="196" t="s">
        <v>665</v>
      </c>
      <c r="F248" s="196" t="s">
        <v>666</v>
      </c>
    </row>
    <row r="249" spans="5:6" hidden="1" x14ac:dyDescent="0.35">
      <c r="E249" s="196" t="s">
        <v>667</v>
      </c>
      <c r="F249" s="196" t="s">
        <v>668</v>
      </c>
    </row>
    <row r="250" spans="5:6" hidden="1" x14ac:dyDescent="0.35">
      <c r="E250" s="196" t="s">
        <v>669</v>
      </c>
      <c r="F250" s="196" t="s">
        <v>670</v>
      </c>
    </row>
    <row r="251" spans="5:6" hidden="1" x14ac:dyDescent="0.35">
      <c r="E251" s="196" t="s">
        <v>671</v>
      </c>
      <c r="F251" s="196" t="s">
        <v>672</v>
      </c>
    </row>
    <row r="252" spans="5:6" hidden="1" x14ac:dyDescent="0.35">
      <c r="E252" s="196" t="s">
        <v>673</v>
      </c>
      <c r="F252" s="196" t="s">
        <v>674</v>
      </c>
    </row>
    <row r="253" spans="5:6" hidden="1" x14ac:dyDescent="0.35">
      <c r="E253" s="196" t="s">
        <v>675</v>
      </c>
      <c r="F253" s="196" t="s">
        <v>676</v>
      </c>
    </row>
    <row r="254" spans="5:6" hidden="1" x14ac:dyDescent="0.35">
      <c r="E254" s="196" t="s">
        <v>677</v>
      </c>
      <c r="F254" s="196" t="s">
        <v>678</v>
      </c>
    </row>
    <row r="255" spans="5:6" hidden="1" x14ac:dyDescent="0.35">
      <c r="E255" s="196" t="s">
        <v>679</v>
      </c>
      <c r="F255" s="196" t="s">
        <v>680</v>
      </c>
    </row>
    <row r="256" spans="5:6" hidden="1" x14ac:dyDescent="0.35">
      <c r="E256" s="196" t="s">
        <v>681</v>
      </c>
      <c r="F256" s="196" t="s">
        <v>682</v>
      </c>
    </row>
    <row r="257" spans="5:6" hidden="1" x14ac:dyDescent="0.35">
      <c r="E257" s="196" t="s">
        <v>683</v>
      </c>
      <c r="F257" s="196" t="s">
        <v>684</v>
      </c>
    </row>
    <row r="258" spans="5:6" hidden="1" x14ac:dyDescent="0.35">
      <c r="E258" s="196" t="s">
        <v>685</v>
      </c>
      <c r="F258" s="196" t="s">
        <v>686</v>
      </c>
    </row>
    <row r="259" spans="5:6" hidden="1" x14ac:dyDescent="0.35">
      <c r="E259" s="196" t="s">
        <v>687</v>
      </c>
      <c r="F259" s="196" t="s">
        <v>688</v>
      </c>
    </row>
    <row r="260" spans="5:6" hidden="1" x14ac:dyDescent="0.35">
      <c r="E260" s="196" t="s">
        <v>689</v>
      </c>
      <c r="F260" s="196" t="s">
        <v>690</v>
      </c>
    </row>
    <row r="261" spans="5:6" hidden="1" x14ac:dyDescent="0.35">
      <c r="E261" s="196" t="s">
        <v>691</v>
      </c>
      <c r="F261" s="196" t="s">
        <v>692</v>
      </c>
    </row>
    <row r="262" spans="5:6" hidden="1" x14ac:dyDescent="0.35">
      <c r="E262" s="196" t="s">
        <v>693</v>
      </c>
      <c r="F262" s="196" t="s">
        <v>694</v>
      </c>
    </row>
    <row r="263" spans="5:6" hidden="1" x14ac:dyDescent="0.35">
      <c r="E263" s="196" t="s">
        <v>695</v>
      </c>
      <c r="F263" s="196" t="s">
        <v>696</v>
      </c>
    </row>
    <row r="264" spans="5:6" hidden="1" x14ac:dyDescent="0.35">
      <c r="E264" s="196" t="s">
        <v>697</v>
      </c>
      <c r="F264" s="196" t="s">
        <v>698</v>
      </c>
    </row>
    <row r="265" spans="5:6" hidden="1" x14ac:dyDescent="0.35">
      <c r="E265" s="196" t="s">
        <v>699</v>
      </c>
      <c r="F265" s="196" t="s">
        <v>700</v>
      </c>
    </row>
    <row r="266" spans="5:6" hidden="1" x14ac:dyDescent="0.35">
      <c r="E266" s="196" t="s">
        <v>701</v>
      </c>
      <c r="F266" s="196" t="s">
        <v>702</v>
      </c>
    </row>
    <row r="267" spans="5:6" hidden="1" x14ac:dyDescent="0.35">
      <c r="E267" s="196" t="s">
        <v>272</v>
      </c>
      <c r="F267" s="196" t="s">
        <v>273</v>
      </c>
    </row>
    <row r="268" spans="5:6" hidden="1" x14ac:dyDescent="0.35">
      <c r="E268" s="196" t="s">
        <v>703</v>
      </c>
      <c r="F268" s="196" t="s">
        <v>704</v>
      </c>
    </row>
    <row r="269" spans="5:6" hidden="1" x14ac:dyDescent="0.35">
      <c r="E269" s="196" t="s">
        <v>705</v>
      </c>
      <c r="F269" s="196" t="s">
        <v>706</v>
      </c>
    </row>
    <row r="270" spans="5:6" hidden="1" x14ac:dyDescent="0.35">
      <c r="E270" s="196" t="s">
        <v>707</v>
      </c>
      <c r="F270" s="196" t="s">
        <v>708</v>
      </c>
    </row>
    <row r="271" spans="5:6" hidden="1" x14ac:dyDescent="0.35">
      <c r="E271" s="196" t="s">
        <v>709</v>
      </c>
      <c r="F271" s="196" t="s">
        <v>710</v>
      </c>
    </row>
    <row r="272" spans="5:6" hidden="1" x14ac:dyDescent="0.35">
      <c r="E272" s="196" t="s">
        <v>711</v>
      </c>
      <c r="F272" s="196" t="s">
        <v>712</v>
      </c>
    </row>
    <row r="273" spans="5:6" hidden="1" x14ac:dyDescent="0.35">
      <c r="E273" s="196" t="s">
        <v>713</v>
      </c>
      <c r="F273" s="196" t="s">
        <v>714</v>
      </c>
    </row>
    <row r="274" spans="5:6" hidden="1" x14ac:dyDescent="0.35">
      <c r="E274" s="196" t="s">
        <v>715</v>
      </c>
      <c r="F274" s="196" t="s">
        <v>716</v>
      </c>
    </row>
    <row r="275" spans="5:6" hidden="1" x14ac:dyDescent="0.35">
      <c r="E275" s="196" t="s">
        <v>717</v>
      </c>
      <c r="F275" s="196" t="s">
        <v>718</v>
      </c>
    </row>
    <row r="276" spans="5:6" hidden="1" x14ac:dyDescent="0.35">
      <c r="E276" s="196" t="s">
        <v>719</v>
      </c>
      <c r="F276" s="196" t="s">
        <v>720</v>
      </c>
    </row>
    <row r="277" spans="5:6" hidden="1" x14ac:dyDescent="0.35">
      <c r="E277" s="196" t="s">
        <v>721</v>
      </c>
      <c r="F277" s="196" t="s">
        <v>722</v>
      </c>
    </row>
    <row r="278" spans="5:6" hidden="1" x14ac:dyDescent="0.35">
      <c r="E278" s="196" t="s">
        <v>723</v>
      </c>
      <c r="F278" s="196" t="s">
        <v>724</v>
      </c>
    </row>
    <row r="279" spans="5:6" hidden="1" x14ac:dyDescent="0.35">
      <c r="E279" s="196" t="s">
        <v>725</v>
      </c>
      <c r="F279" s="196" t="s">
        <v>726</v>
      </c>
    </row>
    <row r="280" spans="5:6" hidden="1" x14ac:dyDescent="0.35">
      <c r="E280" s="196" t="s">
        <v>727</v>
      </c>
      <c r="F280" s="196" t="s">
        <v>728</v>
      </c>
    </row>
    <row r="281" spans="5:6" hidden="1" x14ac:dyDescent="0.35">
      <c r="E281" s="196" t="s">
        <v>729</v>
      </c>
      <c r="F281" s="196" t="s">
        <v>730</v>
      </c>
    </row>
    <row r="282" spans="5:6" hidden="1" x14ac:dyDescent="0.35">
      <c r="E282" s="196" t="s">
        <v>731</v>
      </c>
      <c r="F282" s="196" t="s">
        <v>732</v>
      </c>
    </row>
    <row r="283" spans="5:6" hidden="1" x14ac:dyDescent="0.35">
      <c r="E283" s="196" t="s">
        <v>733</v>
      </c>
      <c r="F283" s="196" t="s">
        <v>734</v>
      </c>
    </row>
    <row r="284" spans="5:6" hidden="1" x14ac:dyDescent="0.35">
      <c r="E284" s="196" t="s">
        <v>735</v>
      </c>
      <c r="F284" s="196" t="s">
        <v>736</v>
      </c>
    </row>
    <row r="285" spans="5:6" hidden="1" x14ac:dyDescent="0.35">
      <c r="E285" s="196" t="s">
        <v>737</v>
      </c>
      <c r="F285" s="196" t="s">
        <v>738</v>
      </c>
    </row>
    <row r="286" spans="5:6" hidden="1" x14ac:dyDescent="0.35">
      <c r="E286" s="196" t="s">
        <v>739</v>
      </c>
      <c r="F286" s="196" t="s">
        <v>740</v>
      </c>
    </row>
    <row r="287" spans="5:6" hidden="1" x14ac:dyDescent="0.35">
      <c r="E287" s="196" t="s">
        <v>741</v>
      </c>
      <c r="F287" s="196" t="s">
        <v>742</v>
      </c>
    </row>
    <row r="288" spans="5:6" hidden="1" x14ac:dyDescent="0.35">
      <c r="E288" s="196" t="s">
        <v>743</v>
      </c>
      <c r="F288" s="196" t="s">
        <v>744</v>
      </c>
    </row>
    <row r="289" spans="5:6" hidden="1" x14ac:dyDescent="0.35">
      <c r="E289" s="196" t="s">
        <v>745</v>
      </c>
      <c r="F289" s="196" t="s">
        <v>746</v>
      </c>
    </row>
    <row r="290" spans="5:6" hidden="1" x14ac:dyDescent="0.35">
      <c r="E290" s="196" t="s">
        <v>747</v>
      </c>
      <c r="F290" s="196" t="s">
        <v>748</v>
      </c>
    </row>
    <row r="291" spans="5:6" hidden="1" x14ac:dyDescent="0.35">
      <c r="E291" s="196" t="s">
        <v>749</v>
      </c>
      <c r="F291" s="196" t="s">
        <v>750</v>
      </c>
    </row>
    <row r="292" spans="5:6" hidden="1" x14ac:dyDescent="0.35">
      <c r="E292" s="196" t="s">
        <v>751</v>
      </c>
      <c r="F292" s="196" t="s">
        <v>752</v>
      </c>
    </row>
    <row r="293" spans="5:6" hidden="1" x14ac:dyDescent="0.35">
      <c r="E293" s="196" t="s">
        <v>753</v>
      </c>
      <c r="F293" s="196" t="s">
        <v>754</v>
      </c>
    </row>
    <row r="294" spans="5:6" hidden="1" x14ac:dyDescent="0.35">
      <c r="E294" s="196" t="s">
        <v>755</v>
      </c>
      <c r="F294" s="196" t="s">
        <v>756</v>
      </c>
    </row>
    <row r="295" spans="5:6" hidden="1" x14ac:dyDescent="0.35">
      <c r="E295" s="196" t="s">
        <v>757</v>
      </c>
      <c r="F295" s="196" t="s">
        <v>758</v>
      </c>
    </row>
    <row r="296" spans="5:6" hidden="1" x14ac:dyDescent="0.35">
      <c r="E296" s="196" t="s">
        <v>759</v>
      </c>
      <c r="F296" s="196" t="s">
        <v>760</v>
      </c>
    </row>
    <row r="297" spans="5:6" hidden="1" x14ac:dyDescent="0.35">
      <c r="E297" s="196" t="s">
        <v>761</v>
      </c>
      <c r="F297" s="196" t="s">
        <v>762</v>
      </c>
    </row>
    <row r="298" spans="5:6" hidden="1" x14ac:dyDescent="0.35">
      <c r="E298" s="196" t="s">
        <v>763</v>
      </c>
      <c r="F298" s="196" t="s">
        <v>764</v>
      </c>
    </row>
    <row r="299" spans="5:6" hidden="1" x14ac:dyDescent="0.35">
      <c r="E299" s="196" t="s">
        <v>765</v>
      </c>
      <c r="F299" s="196" t="s">
        <v>766</v>
      </c>
    </row>
    <row r="300" spans="5:6" hidden="1" x14ac:dyDescent="0.35">
      <c r="E300" s="196" t="s">
        <v>767</v>
      </c>
      <c r="F300" s="196" t="s">
        <v>768</v>
      </c>
    </row>
    <row r="301" spans="5:6" hidden="1" x14ac:dyDescent="0.35">
      <c r="E301" s="196" t="s">
        <v>769</v>
      </c>
      <c r="F301" s="196" t="s">
        <v>770</v>
      </c>
    </row>
    <row r="302" spans="5:6" hidden="1" x14ac:dyDescent="0.35">
      <c r="E302" s="196" t="s">
        <v>771</v>
      </c>
      <c r="F302" s="196" t="s">
        <v>772</v>
      </c>
    </row>
    <row r="303" spans="5:6" hidden="1" x14ac:dyDescent="0.35">
      <c r="E303" s="196" t="s">
        <v>773</v>
      </c>
      <c r="F303" s="196" t="s">
        <v>774</v>
      </c>
    </row>
    <row r="304" spans="5:6" hidden="1" x14ac:dyDescent="0.35">
      <c r="E304" s="196" t="s">
        <v>775</v>
      </c>
      <c r="F304" s="196" t="s">
        <v>776</v>
      </c>
    </row>
    <row r="305" spans="5:6" hidden="1" x14ac:dyDescent="0.35">
      <c r="E305" s="196" t="s">
        <v>777</v>
      </c>
      <c r="F305" s="196" t="s">
        <v>778</v>
      </c>
    </row>
    <row r="306" spans="5:6" hidden="1" x14ac:dyDescent="0.35">
      <c r="E306" s="196" t="s">
        <v>779</v>
      </c>
      <c r="F306" s="196" t="s">
        <v>780</v>
      </c>
    </row>
    <row r="307" spans="5:6" hidden="1" x14ac:dyDescent="0.35">
      <c r="E307" s="196" t="s">
        <v>781</v>
      </c>
      <c r="F307" s="196" t="s">
        <v>782</v>
      </c>
    </row>
    <row r="308" spans="5:6" hidden="1" x14ac:dyDescent="0.35">
      <c r="E308" s="196" t="s">
        <v>783</v>
      </c>
      <c r="F308" s="196" t="s">
        <v>784</v>
      </c>
    </row>
    <row r="309" spans="5:6" hidden="1" x14ac:dyDescent="0.35">
      <c r="E309" s="196" t="s">
        <v>785</v>
      </c>
      <c r="F309" s="196" t="s">
        <v>786</v>
      </c>
    </row>
    <row r="310" spans="5:6" hidden="1" x14ac:dyDescent="0.35">
      <c r="E310" s="196" t="s">
        <v>787</v>
      </c>
      <c r="F310" s="196" t="s">
        <v>788</v>
      </c>
    </row>
    <row r="311" spans="5:6" hidden="1" x14ac:dyDescent="0.35">
      <c r="E311" s="196" t="s">
        <v>789</v>
      </c>
      <c r="F311" s="196" t="s">
        <v>790</v>
      </c>
    </row>
    <row r="312" spans="5:6" hidden="1" x14ac:dyDescent="0.35">
      <c r="E312" s="196" t="s">
        <v>791</v>
      </c>
      <c r="F312" s="196" t="s">
        <v>792</v>
      </c>
    </row>
    <row r="313" spans="5:6" hidden="1" x14ac:dyDescent="0.35">
      <c r="E313" s="196" t="s">
        <v>793</v>
      </c>
      <c r="F313" s="196" t="s">
        <v>794</v>
      </c>
    </row>
    <row r="314" spans="5:6" hidden="1" x14ac:dyDescent="0.35">
      <c r="E314" s="196" t="s">
        <v>795</v>
      </c>
      <c r="F314" s="196" t="s">
        <v>796</v>
      </c>
    </row>
    <row r="315" spans="5:6" hidden="1" x14ac:dyDescent="0.35">
      <c r="E315" s="196" t="s">
        <v>797</v>
      </c>
      <c r="F315" s="196" t="s">
        <v>798</v>
      </c>
    </row>
    <row r="316" spans="5:6" hidden="1" x14ac:dyDescent="0.35">
      <c r="E316" s="196" t="s">
        <v>799</v>
      </c>
      <c r="F316" s="196" t="s">
        <v>800</v>
      </c>
    </row>
    <row r="317" spans="5:6" hidden="1" x14ac:dyDescent="0.35">
      <c r="E317" s="196" t="s">
        <v>801</v>
      </c>
      <c r="F317" s="196" t="s">
        <v>802</v>
      </c>
    </row>
    <row r="318" spans="5:6" hidden="1" x14ac:dyDescent="0.35">
      <c r="E318" s="196" t="s">
        <v>803</v>
      </c>
      <c r="F318" s="196" t="s">
        <v>804</v>
      </c>
    </row>
    <row r="319" spans="5:6" hidden="1" x14ac:dyDescent="0.35">
      <c r="E319" s="196" t="s">
        <v>805</v>
      </c>
      <c r="F319" s="196" t="s">
        <v>806</v>
      </c>
    </row>
    <row r="320" spans="5:6" hidden="1" x14ac:dyDescent="0.35">
      <c r="E320" s="196" t="s">
        <v>807</v>
      </c>
      <c r="F320" s="196" t="s">
        <v>808</v>
      </c>
    </row>
    <row r="321" spans="5:6" hidden="1" x14ac:dyDescent="0.35">
      <c r="E321" s="196" t="s">
        <v>809</v>
      </c>
      <c r="F321" s="196" t="s">
        <v>810</v>
      </c>
    </row>
    <row r="322" spans="5:6" hidden="1" x14ac:dyDescent="0.35">
      <c r="E322" s="196" t="s">
        <v>811</v>
      </c>
      <c r="F322" s="196" t="s">
        <v>812</v>
      </c>
    </row>
    <row r="323" spans="5:6" hidden="1" x14ac:dyDescent="0.35">
      <c r="E323" s="196" t="s">
        <v>813</v>
      </c>
      <c r="F323" s="196" t="s">
        <v>814</v>
      </c>
    </row>
    <row r="324" spans="5:6" hidden="1" x14ac:dyDescent="0.35">
      <c r="E324" s="196" t="s">
        <v>815</v>
      </c>
      <c r="F324" s="196" t="s">
        <v>816</v>
      </c>
    </row>
    <row r="325" spans="5:6" hidden="1" x14ac:dyDescent="0.35">
      <c r="E325" s="196" t="s">
        <v>817</v>
      </c>
      <c r="F325" s="196" t="s">
        <v>818</v>
      </c>
    </row>
    <row r="326" spans="5:6" hidden="1" x14ac:dyDescent="0.35">
      <c r="E326" s="196" t="s">
        <v>819</v>
      </c>
      <c r="F326" s="196" t="s">
        <v>820</v>
      </c>
    </row>
    <row r="327" spans="5:6" hidden="1" x14ac:dyDescent="0.35">
      <c r="E327" s="196" t="s">
        <v>821</v>
      </c>
      <c r="F327" s="196" t="s">
        <v>822</v>
      </c>
    </row>
    <row r="328" spans="5:6" hidden="1" x14ac:dyDescent="0.35">
      <c r="E328" s="196" t="s">
        <v>823</v>
      </c>
      <c r="F328" s="196" t="s">
        <v>824</v>
      </c>
    </row>
    <row r="329" spans="5:6" hidden="1" x14ac:dyDescent="0.35">
      <c r="E329" s="196" t="s">
        <v>825</v>
      </c>
      <c r="F329" s="196" t="s">
        <v>826</v>
      </c>
    </row>
    <row r="330" spans="5:6" hidden="1" x14ac:dyDescent="0.35">
      <c r="E330" s="196" t="s">
        <v>827</v>
      </c>
      <c r="F330" s="196" t="s">
        <v>828</v>
      </c>
    </row>
    <row r="331" spans="5:6" hidden="1" x14ac:dyDescent="0.35">
      <c r="E331" s="196" t="s">
        <v>829</v>
      </c>
      <c r="F331" s="196" t="s">
        <v>830</v>
      </c>
    </row>
    <row r="332" spans="5:6" hidden="1" x14ac:dyDescent="0.35">
      <c r="E332" s="196" t="s">
        <v>831</v>
      </c>
      <c r="F332" s="196" t="s">
        <v>832</v>
      </c>
    </row>
    <row r="333" spans="5:6" hidden="1" x14ac:dyDescent="0.35">
      <c r="E333" s="196" t="s">
        <v>833</v>
      </c>
      <c r="F333" s="196" t="s">
        <v>834</v>
      </c>
    </row>
    <row r="334" spans="5:6" hidden="1" x14ac:dyDescent="0.35">
      <c r="E334" s="196" t="s">
        <v>835</v>
      </c>
      <c r="F334" s="196" t="s">
        <v>836</v>
      </c>
    </row>
    <row r="335" spans="5:6" hidden="1" x14ac:dyDescent="0.35">
      <c r="E335" s="196" t="s">
        <v>837</v>
      </c>
      <c r="F335" s="196" t="s">
        <v>838</v>
      </c>
    </row>
    <row r="336" spans="5:6" hidden="1" x14ac:dyDescent="0.35">
      <c r="E336" s="196" t="s">
        <v>839</v>
      </c>
      <c r="F336" s="196" t="s">
        <v>840</v>
      </c>
    </row>
    <row r="337" spans="5:6" hidden="1" x14ac:dyDescent="0.35">
      <c r="E337" s="196" t="s">
        <v>841</v>
      </c>
      <c r="F337" s="196" t="s">
        <v>842</v>
      </c>
    </row>
    <row r="338" spans="5:6" hidden="1" x14ac:dyDescent="0.35">
      <c r="E338" s="196" t="s">
        <v>843</v>
      </c>
      <c r="F338" s="196" t="s">
        <v>844</v>
      </c>
    </row>
    <row r="339" spans="5:6" hidden="1" x14ac:dyDescent="0.35">
      <c r="E339" s="196" t="s">
        <v>845</v>
      </c>
      <c r="F339" s="196" t="s">
        <v>846</v>
      </c>
    </row>
    <row r="340" spans="5:6" hidden="1" x14ac:dyDescent="0.35">
      <c r="E340" s="196" t="s">
        <v>847</v>
      </c>
      <c r="F340" s="196" t="s">
        <v>848</v>
      </c>
    </row>
    <row r="341" spans="5:6" hidden="1" x14ac:dyDescent="0.35">
      <c r="E341" s="196" t="s">
        <v>849</v>
      </c>
      <c r="F341" s="196" t="s">
        <v>850</v>
      </c>
    </row>
    <row r="342" spans="5:6" hidden="1" x14ac:dyDescent="0.35">
      <c r="E342" s="196" t="s">
        <v>851</v>
      </c>
      <c r="F342" s="196" t="s">
        <v>852</v>
      </c>
    </row>
    <row r="343" spans="5:6" hidden="1" x14ac:dyDescent="0.35">
      <c r="E343" s="196" t="s">
        <v>853</v>
      </c>
      <c r="F343" s="196" t="s">
        <v>854</v>
      </c>
    </row>
    <row r="344" spans="5:6" hidden="1" x14ac:dyDescent="0.35">
      <c r="E344" s="196" t="s">
        <v>855</v>
      </c>
      <c r="F344" s="196" t="s">
        <v>856</v>
      </c>
    </row>
    <row r="345" spans="5:6" hidden="1" x14ac:dyDescent="0.35">
      <c r="E345" s="196" t="s">
        <v>857</v>
      </c>
      <c r="F345" s="196" t="s">
        <v>858</v>
      </c>
    </row>
    <row r="346" spans="5:6" hidden="1" x14ac:dyDescent="0.35">
      <c r="E346" s="196" t="s">
        <v>859</v>
      </c>
      <c r="F346" s="196" t="s">
        <v>860</v>
      </c>
    </row>
    <row r="347" spans="5:6" hidden="1" x14ac:dyDescent="0.35">
      <c r="E347" s="196" t="s">
        <v>861</v>
      </c>
      <c r="F347" s="196" t="s">
        <v>862</v>
      </c>
    </row>
    <row r="348" spans="5:6" hidden="1" x14ac:dyDescent="0.35">
      <c r="E348" s="196" t="s">
        <v>863</v>
      </c>
      <c r="F348" s="196" t="s">
        <v>864</v>
      </c>
    </row>
    <row r="349" spans="5:6" hidden="1" x14ac:dyDescent="0.35">
      <c r="E349" s="196" t="s">
        <v>865</v>
      </c>
      <c r="F349" s="196" t="s">
        <v>866</v>
      </c>
    </row>
    <row r="350" spans="5:6" hidden="1" x14ac:dyDescent="0.35">
      <c r="E350" s="196" t="s">
        <v>867</v>
      </c>
      <c r="F350" s="196" t="s">
        <v>868</v>
      </c>
    </row>
    <row r="351" spans="5:6" hidden="1" x14ac:dyDescent="0.35">
      <c r="E351" s="196" t="s">
        <v>869</v>
      </c>
      <c r="F351" s="196" t="s">
        <v>870</v>
      </c>
    </row>
    <row r="352" spans="5:6" hidden="1" x14ac:dyDescent="0.35">
      <c r="E352" s="196" t="s">
        <v>871</v>
      </c>
      <c r="F352" s="196" t="s">
        <v>872</v>
      </c>
    </row>
    <row r="353" spans="5:6" hidden="1" x14ac:dyDescent="0.35">
      <c r="E353" s="196" t="s">
        <v>237</v>
      </c>
      <c r="F353" s="196" t="s">
        <v>873</v>
      </c>
    </row>
    <row r="354" spans="5:6" hidden="1" x14ac:dyDescent="0.35">
      <c r="E354" s="196" t="s">
        <v>874</v>
      </c>
      <c r="F354" s="196" t="s">
        <v>875</v>
      </c>
    </row>
    <row r="355" spans="5:6" hidden="1" x14ac:dyDescent="0.35">
      <c r="E355" s="196" t="s">
        <v>876</v>
      </c>
      <c r="F355" s="196" t="s">
        <v>877</v>
      </c>
    </row>
    <row r="356" spans="5:6" hidden="1" x14ac:dyDescent="0.35">
      <c r="E356" s="196" t="s">
        <v>89</v>
      </c>
      <c r="F356" s="196" t="s">
        <v>878</v>
      </c>
    </row>
    <row r="357" spans="5:6" hidden="1" x14ac:dyDescent="0.35">
      <c r="E357" s="196" t="s">
        <v>240</v>
      </c>
      <c r="F357" s="196" t="s">
        <v>879</v>
      </c>
    </row>
    <row r="358" spans="5:6" hidden="1" x14ac:dyDescent="0.35">
      <c r="E358" s="196" t="s">
        <v>880</v>
      </c>
      <c r="F358" s="196" t="s">
        <v>881</v>
      </c>
    </row>
    <row r="359" spans="5:6" hidden="1" x14ac:dyDescent="0.35">
      <c r="E359" s="196" t="s">
        <v>241</v>
      </c>
      <c r="F359" s="196" t="s">
        <v>882</v>
      </c>
    </row>
    <row r="360" spans="5:6" hidden="1" x14ac:dyDescent="0.35">
      <c r="E360" s="196" t="s">
        <v>883</v>
      </c>
      <c r="F360" s="196" t="s">
        <v>884</v>
      </c>
    </row>
    <row r="361" spans="5:6" hidden="1" x14ac:dyDescent="0.35">
      <c r="E361" s="196" t="s">
        <v>885</v>
      </c>
      <c r="F361" s="196" t="s">
        <v>886</v>
      </c>
    </row>
    <row r="362" spans="5:6" hidden="1" x14ac:dyDescent="0.35">
      <c r="E362" s="196" t="s">
        <v>887</v>
      </c>
      <c r="F362" s="196" t="s">
        <v>888</v>
      </c>
    </row>
    <row r="363" spans="5:6" hidden="1" x14ac:dyDescent="0.35">
      <c r="E363" s="196" t="s">
        <v>889</v>
      </c>
      <c r="F363" s="196" t="s">
        <v>890</v>
      </c>
    </row>
    <row r="364" spans="5:6" hidden="1" x14ac:dyDescent="0.35">
      <c r="E364" s="196" t="s">
        <v>891</v>
      </c>
      <c r="F364" s="196" t="s">
        <v>892</v>
      </c>
    </row>
    <row r="365" spans="5:6" hidden="1" x14ac:dyDescent="0.35">
      <c r="E365" s="196" t="s">
        <v>893</v>
      </c>
      <c r="F365" s="196" t="s">
        <v>894</v>
      </c>
    </row>
    <row r="366" spans="5:6" hidden="1" x14ac:dyDescent="0.35">
      <c r="E366" s="196" t="s">
        <v>895</v>
      </c>
      <c r="F366" s="196" t="s">
        <v>896</v>
      </c>
    </row>
    <row r="367" spans="5:6" hidden="1" x14ac:dyDescent="0.35">
      <c r="E367" s="196" t="s">
        <v>897</v>
      </c>
      <c r="F367" s="196" t="s">
        <v>898</v>
      </c>
    </row>
    <row r="368" spans="5:6" hidden="1" x14ac:dyDescent="0.35">
      <c r="E368" s="196" t="s">
        <v>899</v>
      </c>
      <c r="F368" s="196" t="s">
        <v>900</v>
      </c>
    </row>
    <row r="369" spans="5:6" hidden="1" x14ac:dyDescent="0.35">
      <c r="E369" s="196" t="s">
        <v>901</v>
      </c>
      <c r="F369" s="196" t="s">
        <v>902</v>
      </c>
    </row>
    <row r="370" spans="5:6" hidden="1" x14ac:dyDescent="0.35">
      <c r="E370" s="196" t="s">
        <v>903</v>
      </c>
      <c r="F370" s="196" t="s">
        <v>904</v>
      </c>
    </row>
    <row r="371" spans="5:6" hidden="1" x14ac:dyDescent="0.35">
      <c r="E371" s="196" t="s">
        <v>905</v>
      </c>
      <c r="F371" s="196" t="s">
        <v>906</v>
      </c>
    </row>
    <row r="372" spans="5:6" hidden="1" x14ac:dyDescent="0.35">
      <c r="E372" s="196" t="s">
        <v>907</v>
      </c>
      <c r="F372" s="196" t="s">
        <v>908</v>
      </c>
    </row>
    <row r="373" spans="5:6" hidden="1" x14ac:dyDescent="0.35">
      <c r="E373" s="196" t="s">
        <v>909</v>
      </c>
      <c r="F373" s="196" t="s">
        <v>910</v>
      </c>
    </row>
    <row r="374" spans="5:6" hidden="1" x14ac:dyDescent="0.35">
      <c r="E374" s="196" t="s">
        <v>250</v>
      </c>
      <c r="F374" s="196" t="s">
        <v>911</v>
      </c>
    </row>
    <row r="375" spans="5:6" hidden="1" x14ac:dyDescent="0.35">
      <c r="E375" s="196" t="s">
        <v>912</v>
      </c>
      <c r="F375" s="196" t="s">
        <v>913</v>
      </c>
    </row>
    <row r="376" spans="5:6" hidden="1" x14ac:dyDescent="0.35">
      <c r="E376" s="196" t="s">
        <v>914</v>
      </c>
      <c r="F376" s="196" t="s">
        <v>915</v>
      </c>
    </row>
    <row r="377" spans="5:6" hidden="1" x14ac:dyDescent="0.35">
      <c r="E377" s="196" t="s">
        <v>251</v>
      </c>
      <c r="F377" s="196" t="s">
        <v>916</v>
      </c>
    </row>
    <row r="378" spans="5:6" hidden="1" x14ac:dyDescent="0.35">
      <c r="E378" s="196" t="s">
        <v>917</v>
      </c>
      <c r="F378" s="196" t="s">
        <v>918</v>
      </c>
    </row>
    <row r="379" spans="5:6" hidden="1" x14ac:dyDescent="0.35">
      <c r="E379" s="196" t="s">
        <v>919</v>
      </c>
      <c r="F379" s="196" t="s">
        <v>920</v>
      </c>
    </row>
    <row r="380" spans="5:6" hidden="1" x14ac:dyDescent="0.35">
      <c r="E380" s="196" t="s">
        <v>921</v>
      </c>
      <c r="F380" s="196" t="s">
        <v>922</v>
      </c>
    </row>
    <row r="381" spans="5:6" hidden="1" x14ac:dyDescent="0.35">
      <c r="E381" s="196" t="s">
        <v>923</v>
      </c>
      <c r="F381" s="196" t="s">
        <v>924</v>
      </c>
    </row>
    <row r="382" spans="5:6" hidden="1" x14ac:dyDescent="0.35">
      <c r="E382" s="196" t="s">
        <v>925</v>
      </c>
      <c r="F382" s="196" t="s">
        <v>926</v>
      </c>
    </row>
    <row r="383" spans="5:6" hidden="1" x14ac:dyDescent="0.35">
      <c r="E383" s="196" t="s">
        <v>927</v>
      </c>
      <c r="F383" s="196" t="s">
        <v>928</v>
      </c>
    </row>
    <row r="384" spans="5:6" hidden="1" x14ac:dyDescent="0.35">
      <c r="E384" s="196" t="s">
        <v>929</v>
      </c>
      <c r="F384" s="196" t="s">
        <v>930</v>
      </c>
    </row>
    <row r="385" spans="5:6" hidden="1" x14ac:dyDescent="0.35">
      <c r="E385" s="196" t="s">
        <v>931</v>
      </c>
      <c r="F385" s="196" t="s">
        <v>932</v>
      </c>
    </row>
    <row r="386" spans="5:6" hidden="1" x14ac:dyDescent="0.35">
      <c r="E386" s="196" t="s">
        <v>933</v>
      </c>
      <c r="F386" s="196" t="s">
        <v>934</v>
      </c>
    </row>
    <row r="387" spans="5:6" hidden="1" x14ac:dyDescent="0.35">
      <c r="E387" s="196" t="s">
        <v>935</v>
      </c>
      <c r="F387" s="196" t="s">
        <v>936</v>
      </c>
    </row>
    <row r="388" spans="5:6" hidden="1" x14ac:dyDescent="0.35">
      <c r="E388" s="196" t="s">
        <v>937</v>
      </c>
      <c r="F388" s="196" t="s">
        <v>938</v>
      </c>
    </row>
    <row r="389" spans="5:6" hidden="1" x14ac:dyDescent="0.35">
      <c r="E389" s="196" t="s">
        <v>939</v>
      </c>
      <c r="F389" s="196" t="s">
        <v>940</v>
      </c>
    </row>
    <row r="390" spans="5:6" hidden="1" x14ac:dyDescent="0.35">
      <c r="E390" s="196" t="s">
        <v>941</v>
      </c>
      <c r="F390" s="196" t="s">
        <v>942</v>
      </c>
    </row>
    <row r="391" spans="5:6" hidden="1" x14ac:dyDescent="0.35">
      <c r="E391" s="196" t="s">
        <v>943</v>
      </c>
      <c r="F391" s="196" t="s">
        <v>944</v>
      </c>
    </row>
    <row r="392" spans="5:6" hidden="1" x14ac:dyDescent="0.35">
      <c r="E392" s="196" t="s">
        <v>945</v>
      </c>
      <c r="F392" s="196" t="s">
        <v>946</v>
      </c>
    </row>
    <row r="393" spans="5:6" hidden="1" x14ac:dyDescent="0.35">
      <c r="E393" s="196" t="s">
        <v>947</v>
      </c>
      <c r="F393" s="196" t="s">
        <v>948</v>
      </c>
    </row>
    <row r="394" spans="5:6" hidden="1" x14ac:dyDescent="0.35">
      <c r="E394" s="196" t="s">
        <v>949</v>
      </c>
      <c r="F394" s="196" t="s">
        <v>950</v>
      </c>
    </row>
    <row r="395" spans="5:6" hidden="1" x14ac:dyDescent="0.35">
      <c r="E395" s="196" t="s">
        <v>951</v>
      </c>
      <c r="F395" s="196" t="s">
        <v>952</v>
      </c>
    </row>
    <row r="396" spans="5:6" hidden="1" x14ac:dyDescent="0.35">
      <c r="E396" s="196" t="s">
        <v>953</v>
      </c>
      <c r="F396" s="196" t="s">
        <v>954</v>
      </c>
    </row>
    <row r="397" spans="5:6" hidden="1" x14ac:dyDescent="0.35">
      <c r="E397" s="196" t="s">
        <v>955</v>
      </c>
      <c r="F397" s="196" t="s">
        <v>956</v>
      </c>
    </row>
    <row r="398" spans="5:6" hidden="1" x14ac:dyDescent="0.35">
      <c r="E398" s="196" t="s">
        <v>957</v>
      </c>
      <c r="F398" s="196" t="s">
        <v>958</v>
      </c>
    </row>
    <row r="399" spans="5:6" hidden="1" x14ac:dyDescent="0.35">
      <c r="E399" s="196" t="s">
        <v>959</v>
      </c>
      <c r="F399" s="196" t="s">
        <v>960</v>
      </c>
    </row>
    <row r="400" spans="5:6" hidden="1" x14ac:dyDescent="0.35">
      <c r="E400" s="196" t="s">
        <v>961</v>
      </c>
      <c r="F400" s="196" t="s">
        <v>962</v>
      </c>
    </row>
    <row r="401" spans="5:6" hidden="1" x14ac:dyDescent="0.35">
      <c r="E401" s="196" t="s">
        <v>963</v>
      </c>
      <c r="F401" s="196" t="s">
        <v>964</v>
      </c>
    </row>
    <row r="402" spans="5:6" hidden="1" x14ac:dyDescent="0.35">
      <c r="E402" s="196" t="s">
        <v>965</v>
      </c>
      <c r="F402" s="196" t="s">
        <v>966</v>
      </c>
    </row>
    <row r="403" spans="5:6" hidden="1" x14ac:dyDescent="0.35">
      <c r="E403" s="196" t="s">
        <v>967</v>
      </c>
      <c r="F403" s="196" t="s">
        <v>968</v>
      </c>
    </row>
    <row r="404" spans="5:6" hidden="1" x14ac:dyDescent="0.35">
      <c r="E404" s="196" t="s">
        <v>969</v>
      </c>
      <c r="F404" s="196" t="s">
        <v>970</v>
      </c>
    </row>
    <row r="405" spans="5:6" hidden="1" x14ac:dyDescent="0.35">
      <c r="E405" s="196" t="s">
        <v>971</v>
      </c>
      <c r="F405" s="196" t="s">
        <v>972</v>
      </c>
    </row>
    <row r="406" spans="5:6" hidden="1" x14ac:dyDescent="0.35">
      <c r="E406" s="196" t="s">
        <v>57</v>
      </c>
      <c r="F406" s="196" t="s">
        <v>973</v>
      </c>
    </row>
    <row r="407" spans="5:6" hidden="1" x14ac:dyDescent="0.35">
      <c r="E407" s="196" t="s">
        <v>974</v>
      </c>
      <c r="F407" s="196" t="s">
        <v>975</v>
      </c>
    </row>
    <row r="408" spans="5:6" hidden="1" x14ac:dyDescent="0.35">
      <c r="E408" s="196" t="s">
        <v>976</v>
      </c>
      <c r="F408" s="196" t="s">
        <v>977</v>
      </c>
    </row>
    <row r="409" spans="5:6" hidden="1" x14ac:dyDescent="0.35">
      <c r="E409" s="196" t="s">
        <v>978</v>
      </c>
      <c r="F409" s="196" t="s">
        <v>979</v>
      </c>
    </row>
    <row r="410" spans="5:6" hidden="1" x14ac:dyDescent="0.35">
      <c r="E410" s="196" t="s">
        <v>980</v>
      </c>
      <c r="F410" s="196" t="s">
        <v>981</v>
      </c>
    </row>
    <row r="411" spans="5:6" hidden="1" x14ac:dyDescent="0.35">
      <c r="E411" s="196" t="s">
        <v>982</v>
      </c>
      <c r="F411" s="196" t="s">
        <v>983</v>
      </c>
    </row>
    <row r="412" spans="5:6" hidden="1" x14ac:dyDescent="0.35">
      <c r="E412" s="196" t="s">
        <v>984</v>
      </c>
      <c r="F412" s="196" t="s">
        <v>985</v>
      </c>
    </row>
    <row r="413" spans="5:6" hidden="1" x14ac:dyDescent="0.35">
      <c r="E413" s="196" t="s">
        <v>986</v>
      </c>
      <c r="F413" s="196" t="s">
        <v>987</v>
      </c>
    </row>
    <row r="414" spans="5:6" hidden="1" x14ac:dyDescent="0.35">
      <c r="E414" s="196" t="s">
        <v>988</v>
      </c>
      <c r="F414" s="196" t="s">
        <v>989</v>
      </c>
    </row>
    <row r="415" spans="5:6" hidden="1" x14ac:dyDescent="0.35">
      <c r="E415" s="196" t="s">
        <v>990</v>
      </c>
      <c r="F415" s="196" t="s">
        <v>991</v>
      </c>
    </row>
    <row r="416" spans="5:6" hidden="1" x14ac:dyDescent="0.35">
      <c r="E416" s="196" t="s">
        <v>992</v>
      </c>
      <c r="F416" s="196" t="s">
        <v>993</v>
      </c>
    </row>
    <row r="417" spans="5:6" hidden="1" x14ac:dyDescent="0.35">
      <c r="E417" s="196" t="s">
        <v>994</v>
      </c>
      <c r="F417" s="196" t="s">
        <v>995</v>
      </c>
    </row>
    <row r="418" spans="5:6" hidden="1" x14ac:dyDescent="0.35">
      <c r="E418" s="196" t="s">
        <v>996</v>
      </c>
      <c r="F418" s="196" t="s">
        <v>997</v>
      </c>
    </row>
    <row r="419" spans="5:6" hidden="1" x14ac:dyDescent="0.35">
      <c r="E419" s="196" t="s">
        <v>998</v>
      </c>
      <c r="F419" s="196" t="s">
        <v>999</v>
      </c>
    </row>
    <row r="420" spans="5:6" hidden="1" x14ac:dyDescent="0.35">
      <c r="E420" s="196" t="s">
        <v>1000</v>
      </c>
      <c r="F420" s="196" t="s">
        <v>1001</v>
      </c>
    </row>
    <row r="421" spans="5:6" hidden="1" x14ac:dyDescent="0.35">
      <c r="E421" s="196" t="s">
        <v>1002</v>
      </c>
      <c r="F421" s="196" t="s">
        <v>1003</v>
      </c>
    </row>
    <row r="422" spans="5:6" hidden="1" x14ac:dyDescent="0.35">
      <c r="E422" s="196" t="s">
        <v>1004</v>
      </c>
      <c r="F422" s="196" t="s">
        <v>1005</v>
      </c>
    </row>
    <row r="423" spans="5:6" hidden="1" x14ac:dyDescent="0.35">
      <c r="E423" s="196" t="s">
        <v>1006</v>
      </c>
      <c r="F423" s="196" t="s">
        <v>1007</v>
      </c>
    </row>
    <row r="424" spans="5:6" hidden="1" x14ac:dyDescent="0.35">
      <c r="E424" s="196" t="s">
        <v>1008</v>
      </c>
      <c r="F424" s="196" t="s">
        <v>1009</v>
      </c>
    </row>
    <row r="425" spans="5:6" hidden="1" x14ac:dyDescent="0.35">
      <c r="E425" s="196" t="s">
        <v>1010</v>
      </c>
      <c r="F425" s="196" t="s">
        <v>1011</v>
      </c>
    </row>
    <row r="426" spans="5:6" hidden="1" x14ac:dyDescent="0.35">
      <c r="E426" s="196" t="s">
        <v>1012</v>
      </c>
      <c r="F426" s="196" t="s">
        <v>1013</v>
      </c>
    </row>
    <row r="427" spans="5:6" hidden="1" x14ac:dyDescent="0.35">
      <c r="E427" s="196" t="s">
        <v>1014</v>
      </c>
      <c r="F427" s="196" t="s">
        <v>1015</v>
      </c>
    </row>
    <row r="428" spans="5:6" hidden="1" x14ac:dyDescent="0.35">
      <c r="E428" s="196" t="s">
        <v>1016</v>
      </c>
      <c r="F428" s="196" t="s">
        <v>1017</v>
      </c>
    </row>
    <row r="429" spans="5:6" hidden="1" x14ac:dyDescent="0.35">
      <c r="E429" s="196" t="s">
        <v>1018</v>
      </c>
      <c r="F429" s="196" t="s">
        <v>1019</v>
      </c>
    </row>
    <row r="430" spans="5:6" hidden="1" x14ac:dyDescent="0.35">
      <c r="E430" s="196" t="s">
        <v>1020</v>
      </c>
      <c r="F430" s="196" t="s">
        <v>1021</v>
      </c>
    </row>
    <row r="431" spans="5:6" hidden="1" x14ac:dyDescent="0.35">
      <c r="E431" s="196" t="s">
        <v>1022</v>
      </c>
      <c r="F431" s="196" t="s">
        <v>1023</v>
      </c>
    </row>
    <row r="432" spans="5:6" hidden="1" x14ac:dyDescent="0.35">
      <c r="E432" s="196" t="s">
        <v>1024</v>
      </c>
      <c r="F432" s="196" t="s">
        <v>1025</v>
      </c>
    </row>
    <row r="433" spans="5:6" hidden="1" x14ac:dyDescent="0.35">
      <c r="E433" s="196" t="s">
        <v>1026</v>
      </c>
      <c r="F433" s="196" t="s">
        <v>1027</v>
      </c>
    </row>
    <row r="434" spans="5:6" hidden="1" x14ac:dyDescent="0.35">
      <c r="E434" s="196" t="s">
        <v>1028</v>
      </c>
      <c r="F434" s="196" t="s">
        <v>1029</v>
      </c>
    </row>
    <row r="435" spans="5:6" hidden="1" x14ac:dyDescent="0.35">
      <c r="E435" s="196" t="s">
        <v>58</v>
      </c>
      <c r="F435" s="196" t="s">
        <v>1030</v>
      </c>
    </row>
    <row r="436" spans="5:6" hidden="1" x14ac:dyDescent="0.35">
      <c r="E436" s="196" t="s">
        <v>1031</v>
      </c>
      <c r="F436" s="196" t="s">
        <v>1032</v>
      </c>
    </row>
    <row r="437" spans="5:6" hidden="1" x14ac:dyDescent="0.35">
      <c r="E437" s="196" t="s">
        <v>1033</v>
      </c>
      <c r="F437" s="196" t="s">
        <v>1034</v>
      </c>
    </row>
    <row r="438" spans="5:6" hidden="1" x14ac:dyDescent="0.35">
      <c r="E438" s="196" t="s">
        <v>1035</v>
      </c>
      <c r="F438" s="196" t="s">
        <v>1036</v>
      </c>
    </row>
    <row r="439" spans="5:6" hidden="1" x14ac:dyDescent="0.35">
      <c r="E439" s="196" t="s">
        <v>1037</v>
      </c>
      <c r="F439" s="196" t="s">
        <v>1038</v>
      </c>
    </row>
    <row r="440" spans="5:6" hidden="1" x14ac:dyDescent="0.35">
      <c r="E440" s="196" t="s">
        <v>1039</v>
      </c>
      <c r="F440" s="196" t="s">
        <v>1040</v>
      </c>
    </row>
    <row r="441" spans="5:6" hidden="1" x14ac:dyDescent="0.35">
      <c r="E441" s="196" t="s">
        <v>1041</v>
      </c>
      <c r="F441" s="196" t="s">
        <v>1042</v>
      </c>
    </row>
    <row r="442" spans="5:6" hidden="1" x14ac:dyDescent="0.35">
      <c r="E442" s="196" t="s">
        <v>1043</v>
      </c>
      <c r="F442" s="196" t="s">
        <v>1044</v>
      </c>
    </row>
    <row r="443" spans="5:6" hidden="1" x14ac:dyDescent="0.35">
      <c r="E443" s="196" t="s">
        <v>1045</v>
      </c>
      <c r="F443" s="196" t="s">
        <v>1046</v>
      </c>
    </row>
    <row r="444" spans="5:6" hidden="1" x14ac:dyDescent="0.35">
      <c r="E444" s="196" t="s">
        <v>1047</v>
      </c>
      <c r="F444" s="196" t="s">
        <v>1048</v>
      </c>
    </row>
    <row r="445" spans="5:6" hidden="1" x14ac:dyDescent="0.35">
      <c r="E445" s="196" t="s">
        <v>1049</v>
      </c>
      <c r="F445" s="196" t="s">
        <v>1050</v>
      </c>
    </row>
    <row r="446" spans="5:6" hidden="1" x14ac:dyDescent="0.35">
      <c r="E446" s="196" t="s">
        <v>1051</v>
      </c>
      <c r="F446" s="196" t="s">
        <v>1052</v>
      </c>
    </row>
    <row r="447" spans="5:6" hidden="1" x14ac:dyDescent="0.35">
      <c r="E447" s="196" t="s">
        <v>1053</v>
      </c>
      <c r="F447" s="196" t="s">
        <v>1054</v>
      </c>
    </row>
    <row r="448" spans="5:6" hidden="1" x14ac:dyDescent="0.35">
      <c r="E448" s="196" t="s">
        <v>1055</v>
      </c>
      <c r="F448" s="196" t="s">
        <v>1056</v>
      </c>
    </row>
    <row r="449" spans="5:6" hidden="1" x14ac:dyDescent="0.35">
      <c r="E449" s="196" t="s">
        <v>1057</v>
      </c>
      <c r="F449" s="196" t="s">
        <v>1058</v>
      </c>
    </row>
    <row r="450" spans="5:6" hidden="1" x14ac:dyDescent="0.35">
      <c r="E450" s="196" t="s">
        <v>1059</v>
      </c>
      <c r="F450" s="196" t="s">
        <v>1060</v>
      </c>
    </row>
    <row r="451" spans="5:6" hidden="1" x14ac:dyDescent="0.35">
      <c r="E451" s="196" t="s">
        <v>1061</v>
      </c>
      <c r="F451" s="196" t="s">
        <v>1062</v>
      </c>
    </row>
    <row r="452" spans="5:6" hidden="1" x14ac:dyDescent="0.35">
      <c r="E452" s="196" t="s">
        <v>1063</v>
      </c>
      <c r="F452" s="196" t="s">
        <v>1064</v>
      </c>
    </row>
    <row r="453" spans="5:6" hidden="1" x14ac:dyDescent="0.35">
      <c r="E453" s="196" t="s">
        <v>1065</v>
      </c>
      <c r="F453" s="196" t="s">
        <v>1066</v>
      </c>
    </row>
    <row r="454" spans="5:6" hidden="1" x14ac:dyDescent="0.35">
      <c r="E454" s="196" t="s">
        <v>1067</v>
      </c>
      <c r="F454" s="196" t="s">
        <v>1068</v>
      </c>
    </row>
    <row r="455" spans="5:6" hidden="1" x14ac:dyDescent="0.35">
      <c r="E455" s="196" t="s">
        <v>1069</v>
      </c>
      <c r="F455" s="196" t="s">
        <v>1070</v>
      </c>
    </row>
    <row r="456" spans="5:6" hidden="1" x14ac:dyDescent="0.35">
      <c r="E456" s="196" t="s">
        <v>1071</v>
      </c>
      <c r="F456" s="196" t="s">
        <v>1072</v>
      </c>
    </row>
    <row r="457" spans="5:6" hidden="1" x14ac:dyDescent="0.35">
      <c r="E457" s="196" t="s">
        <v>1073</v>
      </c>
      <c r="F457" s="196" t="s">
        <v>1074</v>
      </c>
    </row>
    <row r="458" spans="5:6" hidden="1" x14ac:dyDescent="0.35">
      <c r="E458" s="196" t="s">
        <v>1075</v>
      </c>
      <c r="F458" s="196" t="s">
        <v>1076</v>
      </c>
    </row>
    <row r="459" spans="5:6" hidden="1" x14ac:dyDescent="0.35">
      <c r="E459" s="196" t="s">
        <v>1077</v>
      </c>
      <c r="F459" s="196" t="s">
        <v>1078</v>
      </c>
    </row>
    <row r="460" spans="5:6" hidden="1" x14ac:dyDescent="0.35">
      <c r="E460" s="196" t="s">
        <v>1079</v>
      </c>
      <c r="F460" s="196" t="s">
        <v>1080</v>
      </c>
    </row>
    <row r="461" spans="5:6" hidden="1" x14ac:dyDescent="0.35">
      <c r="E461" s="196" t="s">
        <v>1081</v>
      </c>
      <c r="F461" s="196" t="s">
        <v>1082</v>
      </c>
    </row>
    <row r="462" spans="5:6" hidden="1" x14ac:dyDescent="0.35">
      <c r="E462" s="196" t="s">
        <v>1083</v>
      </c>
      <c r="F462" s="196" t="s">
        <v>1084</v>
      </c>
    </row>
    <row r="463" spans="5:6" hidden="1" x14ac:dyDescent="0.35">
      <c r="E463" s="196" t="s">
        <v>1085</v>
      </c>
      <c r="F463" s="196" t="s">
        <v>1086</v>
      </c>
    </row>
    <row r="464" spans="5:6" hidden="1" x14ac:dyDescent="0.35">
      <c r="E464" s="196" t="s">
        <v>1087</v>
      </c>
      <c r="F464" s="196" t="s">
        <v>1088</v>
      </c>
    </row>
    <row r="465" spans="5:6" hidden="1" x14ac:dyDescent="0.35">
      <c r="E465" s="196" t="s">
        <v>1089</v>
      </c>
      <c r="F465" s="196" t="s">
        <v>1090</v>
      </c>
    </row>
    <row r="466" spans="5:6" hidden="1" x14ac:dyDescent="0.35">
      <c r="E466" s="196" t="s">
        <v>1091</v>
      </c>
      <c r="F466" s="196" t="s">
        <v>1092</v>
      </c>
    </row>
    <row r="467" spans="5:6" hidden="1" x14ac:dyDescent="0.35">
      <c r="E467" s="196" t="s">
        <v>1093</v>
      </c>
      <c r="F467" s="196" t="s">
        <v>1094</v>
      </c>
    </row>
    <row r="468" spans="5:6" hidden="1" x14ac:dyDescent="0.35">
      <c r="E468" s="196" t="s">
        <v>1095</v>
      </c>
      <c r="F468" s="196" t="s">
        <v>1096</v>
      </c>
    </row>
    <row r="469" spans="5:6" hidden="1" x14ac:dyDescent="0.35">
      <c r="E469" s="196" t="s">
        <v>1097</v>
      </c>
      <c r="F469" s="196" t="s">
        <v>1098</v>
      </c>
    </row>
    <row r="470" spans="5:6" hidden="1" x14ac:dyDescent="0.35">
      <c r="E470" s="196" t="s">
        <v>1099</v>
      </c>
      <c r="F470" s="196" t="s">
        <v>1100</v>
      </c>
    </row>
    <row r="471" spans="5:6" hidden="1" x14ac:dyDescent="0.35">
      <c r="E471" s="196" t="s">
        <v>1101</v>
      </c>
      <c r="F471" s="196" t="s">
        <v>1102</v>
      </c>
    </row>
    <row r="472" spans="5:6" hidden="1" x14ac:dyDescent="0.35">
      <c r="E472" s="196" t="s">
        <v>1103</v>
      </c>
      <c r="F472" s="196" t="s">
        <v>1104</v>
      </c>
    </row>
    <row r="473" spans="5:6" hidden="1" x14ac:dyDescent="0.35">
      <c r="E473" s="196" t="s">
        <v>1105</v>
      </c>
      <c r="F473" s="196" t="s">
        <v>1106</v>
      </c>
    </row>
    <row r="474" spans="5:6" hidden="1" x14ac:dyDescent="0.35">
      <c r="E474" s="196" t="s">
        <v>1107</v>
      </c>
      <c r="F474" s="196" t="s">
        <v>1108</v>
      </c>
    </row>
    <row r="475" spans="5:6" hidden="1" x14ac:dyDescent="0.35">
      <c r="E475" s="196" t="s">
        <v>1109</v>
      </c>
      <c r="F475" s="196" t="s">
        <v>1110</v>
      </c>
    </row>
    <row r="476" spans="5:6" hidden="1" x14ac:dyDescent="0.35">
      <c r="E476" s="196" t="s">
        <v>1111</v>
      </c>
      <c r="F476" s="196" t="s">
        <v>1112</v>
      </c>
    </row>
    <row r="477" spans="5:6" hidden="1" x14ac:dyDescent="0.35">
      <c r="E477" s="196" t="s">
        <v>1113</v>
      </c>
      <c r="F477" s="196" t="s">
        <v>1114</v>
      </c>
    </row>
    <row r="478" spans="5:6" hidden="1" x14ac:dyDescent="0.35">
      <c r="E478" s="196" t="s">
        <v>1115</v>
      </c>
      <c r="F478" s="196" t="s">
        <v>1116</v>
      </c>
    </row>
    <row r="479" spans="5:6" hidden="1" x14ac:dyDescent="0.35">
      <c r="E479" s="196" t="s">
        <v>1117</v>
      </c>
      <c r="F479" s="196" t="s">
        <v>1118</v>
      </c>
    </row>
    <row r="480" spans="5:6" hidden="1" x14ac:dyDescent="0.35">
      <c r="E480" s="196" t="s">
        <v>1119</v>
      </c>
      <c r="F480" s="196" t="s">
        <v>1120</v>
      </c>
    </row>
    <row r="481" spans="5:6" hidden="1" x14ac:dyDescent="0.35">
      <c r="E481" s="196" t="s">
        <v>1121</v>
      </c>
      <c r="F481" s="196" t="s">
        <v>1122</v>
      </c>
    </row>
    <row r="482" spans="5:6" hidden="1" x14ac:dyDescent="0.35">
      <c r="E482" s="196" t="s">
        <v>1123</v>
      </c>
      <c r="F482" s="196" t="s">
        <v>1124</v>
      </c>
    </row>
    <row r="483" spans="5:6" hidden="1" x14ac:dyDescent="0.35">
      <c r="E483" s="196" t="s">
        <v>1125</v>
      </c>
      <c r="F483" s="196" t="s">
        <v>1126</v>
      </c>
    </row>
    <row r="484" spans="5:6" hidden="1" x14ac:dyDescent="0.35">
      <c r="E484" s="196" t="s">
        <v>1127</v>
      </c>
      <c r="F484" s="196" t="s">
        <v>1128</v>
      </c>
    </row>
    <row r="485" spans="5:6" hidden="1" x14ac:dyDescent="0.35">
      <c r="E485" s="196" t="s">
        <v>1129</v>
      </c>
      <c r="F485" s="196" t="s">
        <v>1130</v>
      </c>
    </row>
    <row r="486" spans="5:6" hidden="1" x14ac:dyDescent="0.35">
      <c r="E486" s="196" t="s">
        <v>1131</v>
      </c>
      <c r="F486" s="196" t="s">
        <v>1132</v>
      </c>
    </row>
    <row r="487" spans="5:6" hidden="1" x14ac:dyDescent="0.35">
      <c r="E487" s="196" t="s">
        <v>1133</v>
      </c>
      <c r="F487" s="196" t="s">
        <v>1134</v>
      </c>
    </row>
    <row r="488" spans="5:6" hidden="1" x14ac:dyDescent="0.35">
      <c r="E488" s="196" t="s">
        <v>1135</v>
      </c>
      <c r="F488" s="196" t="s">
        <v>1136</v>
      </c>
    </row>
    <row r="489" spans="5:6" hidden="1" x14ac:dyDescent="0.35">
      <c r="E489" s="196" t="s">
        <v>1137</v>
      </c>
      <c r="F489" s="196" t="s">
        <v>1138</v>
      </c>
    </row>
    <row r="490" spans="5:6" hidden="1" x14ac:dyDescent="0.35">
      <c r="E490" s="196" t="s">
        <v>1139</v>
      </c>
      <c r="F490" s="196" t="s">
        <v>1140</v>
      </c>
    </row>
    <row r="491" spans="5:6" hidden="1" x14ac:dyDescent="0.35">
      <c r="E491" s="196" t="s">
        <v>1141</v>
      </c>
      <c r="F491" s="196" t="s">
        <v>1142</v>
      </c>
    </row>
    <row r="492" spans="5:6" hidden="1" x14ac:dyDescent="0.35">
      <c r="E492" s="196" t="s">
        <v>1143</v>
      </c>
      <c r="F492" s="196" t="s">
        <v>1144</v>
      </c>
    </row>
    <row r="493" spans="5:6" hidden="1" x14ac:dyDescent="0.35">
      <c r="E493" s="196" t="s">
        <v>1145</v>
      </c>
      <c r="F493" s="196" t="s">
        <v>1146</v>
      </c>
    </row>
    <row r="494" spans="5:6" hidden="1" x14ac:dyDescent="0.35">
      <c r="E494" s="196" t="s">
        <v>1147</v>
      </c>
      <c r="F494" s="196" t="s">
        <v>1148</v>
      </c>
    </row>
    <row r="495" spans="5:6" hidden="1" x14ac:dyDescent="0.35">
      <c r="E495" s="196" t="s">
        <v>1149</v>
      </c>
      <c r="F495" s="196" t="s">
        <v>1150</v>
      </c>
    </row>
    <row r="496" spans="5:6" hidden="1" x14ac:dyDescent="0.35">
      <c r="E496" s="196" t="s">
        <v>1151</v>
      </c>
      <c r="F496" s="196" t="s">
        <v>1152</v>
      </c>
    </row>
    <row r="497" spans="5:6" hidden="1" x14ac:dyDescent="0.35">
      <c r="E497" s="196" t="s">
        <v>1153</v>
      </c>
      <c r="F497" s="196" t="s">
        <v>1154</v>
      </c>
    </row>
    <row r="498" spans="5:6" hidden="1" x14ac:dyDescent="0.35">
      <c r="E498" s="196" t="s">
        <v>1155</v>
      </c>
      <c r="F498" s="196" t="s">
        <v>1156</v>
      </c>
    </row>
    <row r="499" spans="5:6" hidden="1" x14ac:dyDescent="0.35">
      <c r="E499" s="196" t="s">
        <v>1157</v>
      </c>
      <c r="F499" s="196" t="s">
        <v>1158</v>
      </c>
    </row>
    <row r="500" spans="5:6" hidden="1" x14ac:dyDescent="0.35">
      <c r="E500" s="196" t="s">
        <v>1159</v>
      </c>
      <c r="F500" s="196" t="s">
        <v>1160</v>
      </c>
    </row>
    <row r="501" spans="5:6" hidden="1" x14ac:dyDescent="0.35">
      <c r="E501" s="196" t="s">
        <v>1161</v>
      </c>
      <c r="F501" s="196" t="s">
        <v>1162</v>
      </c>
    </row>
    <row r="502" spans="5:6" hidden="1" x14ac:dyDescent="0.35">
      <c r="E502" s="196" t="s">
        <v>1163</v>
      </c>
      <c r="F502" s="196" t="s">
        <v>1164</v>
      </c>
    </row>
    <row r="503" spans="5:6" hidden="1" x14ac:dyDescent="0.35">
      <c r="E503" s="196" t="s">
        <v>1165</v>
      </c>
      <c r="F503" s="196" t="s">
        <v>1166</v>
      </c>
    </row>
    <row r="504" spans="5:6" hidden="1" x14ac:dyDescent="0.35">
      <c r="E504" s="196" t="s">
        <v>46</v>
      </c>
      <c r="F504" s="196" t="s">
        <v>1167</v>
      </c>
    </row>
    <row r="505" spans="5:6" hidden="1" x14ac:dyDescent="0.35">
      <c r="E505" s="196" t="s">
        <v>1168</v>
      </c>
      <c r="F505" s="196" t="s">
        <v>1169</v>
      </c>
    </row>
    <row r="506" spans="5:6" hidden="1" x14ac:dyDescent="0.35">
      <c r="E506" s="196" t="s">
        <v>1170</v>
      </c>
      <c r="F506" s="196" t="s">
        <v>1171</v>
      </c>
    </row>
    <row r="507" spans="5:6" hidden="1" x14ac:dyDescent="0.35">
      <c r="E507" s="196" t="s">
        <v>1172</v>
      </c>
      <c r="F507" s="196" t="s">
        <v>1173</v>
      </c>
    </row>
    <row r="508" spans="5:6" hidden="1" x14ac:dyDescent="0.35">
      <c r="E508" s="196" t="s">
        <v>1174</v>
      </c>
      <c r="F508" s="196" t="s">
        <v>1175</v>
      </c>
    </row>
    <row r="509" spans="5:6" hidden="1" x14ac:dyDescent="0.35">
      <c r="E509" s="196" t="s">
        <v>1176</v>
      </c>
      <c r="F509" s="196" t="s">
        <v>1177</v>
      </c>
    </row>
    <row r="510" spans="5:6" hidden="1" x14ac:dyDescent="0.35">
      <c r="E510" s="196" t="s">
        <v>1178</v>
      </c>
      <c r="F510" s="196" t="s">
        <v>1179</v>
      </c>
    </row>
    <row r="511" spans="5:6" hidden="1" x14ac:dyDescent="0.35">
      <c r="E511" s="196" t="s">
        <v>1180</v>
      </c>
      <c r="F511" s="196" t="s">
        <v>1181</v>
      </c>
    </row>
    <row r="512" spans="5:6" hidden="1" x14ac:dyDescent="0.35">
      <c r="E512" s="196" t="s">
        <v>1182</v>
      </c>
      <c r="F512" s="196" t="s">
        <v>1183</v>
      </c>
    </row>
    <row r="513" spans="5:6" hidden="1" x14ac:dyDescent="0.35">
      <c r="E513" s="196" t="s">
        <v>1184</v>
      </c>
      <c r="F513" s="196" t="s">
        <v>1185</v>
      </c>
    </row>
    <row r="514" spans="5:6" hidden="1" x14ac:dyDescent="0.35">
      <c r="E514" s="196" t="s">
        <v>1186</v>
      </c>
      <c r="F514" s="196" t="s">
        <v>1187</v>
      </c>
    </row>
    <row r="515" spans="5:6" hidden="1" x14ac:dyDescent="0.35">
      <c r="E515" s="196" t="s">
        <v>1188</v>
      </c>
      <c r="F515" s="196" t="s">
        <v>1189</v>
      </c>
    </row>
    <row r="516" spans="5:6" hidden="1" x14ac:dyDescent="0.35">
      <c r="E516" s="196" t="s">
        <v>1190</v>
      </c>
      <c r="F516" s="196" t="s">
        <v>1191</v>
      </c>
    </row>
    <row r="517" spans="5:6" hidden="1" x14ac:dyDescent="0.35">
      <c r="E517" s="196" t="s">
        <v>1192</v>
      </c>
      <c r="F517" s="196" t="s">
        <v>1193</v>
      </c>
    </row>
    <row r="518" spans="5:6" hidden="1" x14ac:dyDescent="0.35">
      <c r="E518" s="196" t="s">
        <v>1194</v>
      </c>
      <c r="F518" s="196" t="s">
        <v>1195</v>
      </c>
    </row>
    <row r="519" spans="5:6" hidden="1" x14ac:dyDescent="0.35">
      <c r="E519" s="196" t="s">
        <v>1196</v>
      </c>
      <c r="F519" s="196" t="s">
        <v>1197</v>
      </c>
    </row>
    <row r="520" spans="5:6" hidden="1" x14ac:dyDescent="0.35">
      <c r="E520" s="196" t="s">
        <v>1198</v>
      </c>
      <c r="F520" s="196" t="s">
        <v>1199</v>
      </c>
    </row>
    <row r="521" spans="5:6" hidden="1" x14ac:dyDescent="0.35">
      <c r="E521" s="196" t="s">
        <v>1200</v>
      </c>
      <c r="F521" s="196" t="s">
        <v>1201</v>
      </c>
    </row>
    <row r="522" spans="5:6" hidden="1" x14ac:dyDescent="0.35">
      <c r="E522" s="196" t="s">
        <v>1202</v>
      </c>
      <c r="F522" s="196" t="s">
        <v>1203</v>
      </c>
    </row>
    <row r="523" spans="5:6" hidden="1" x14ac:dyDescent="0.35">
      <c r="E523" s="196" t="s">
        <v>1204</v>
      </c>
      <c r="F523" s="196" t="s">
        <v>1205</v>
      </c>
    </row>
    <row r="524" spans="5:6" hidden="1" x14ac:dyDescent="0.35">
      <c r="E524" s="196" t="s">
        <v>1206</v>
      </c>
      <c r="F524" s="196" t="s">
        <v>1207</v>
      </c>
    </row>
    <row r="525" spans="5:6" hidden="1" x14ac:dyDescent="0.35">
      <c r="E525" s="196" t="s">
        <v>1208</v>
      </c>
      <c r="F525" s="196" t="s">
        <v>1209</v>
      </c>
    </row>
    <row r="526" spans="5:6" hidden="1" x14ac:dyDescent="0.35">
      <c r="E526" s="196" t="s">
        <v>1210</v>
      </c>
      <c r="F526" s="196" t="s">
        <v>1211</v>
      </c>
    </row>
    <row r="527" spans="5:6" hidden="1" x14ac:dyDescent="0.35">
      <c r="E527" s="196" t="s">
        <v>1212</v>
      </c>
      <c r="F527" s="196" t="s">
        <v>1213</v>
      </c>
    </row>
    <row r="528" spans="5:6" hidden="1" x14ac:dyDescent="0.35">
      <c r="E528" s="196" t="s">
        <v>1214</v>
      </c>
      <c r="F528" s="196" t="s">
        <v>1215</v>
      </c>
    </row>
    <row r="529" spans="5:6" hidden="1" x14ac:dyDescent="0.35">
      <c r="E529" s="196" t="s">
        <v>1216</v>
      </c>
      <c r="F529" s="196" t="s">
        <v>1217</v>
      </c>
    </row>
    <row r="530" spans="5:6" hidden="1" x14ac:dyDescent="0.35">
      <c r="E530" s="196" t="s">
        <v>1218</v>
      </c>
      <c r="F530" s="196" t="s">
        <v>1219</v>
      </c>
    </row>
    <row r="531" spans="5:6" hidden="1" x14ac:dyDescent="0.35">
      <c r="E531" s="196" t="s">
        <v>1220</v>
      </c>
      <c r="F531" s="196" t="s">
        <v>1221</v>
      </c>
    </row>
    <row r="532" spans="5:6" hidden="1" x14ac:dyDescent="0.35">
      <c r="E532" s="196" t="s">
        <v>1222</v>
      </c>
      <c r="F532" s="196" t="s">
        <v>1223</v>
      </c>
    </row>
    <row r="533" spans="5:6" hidden="1" x14ac:dyDescent="0.35">
      <c r="E533" s="196" t="s">
        <v>1224</v>
      </c>
      <c r="F533" s="196" t="s">
        <v>1225</v>
      </c>
    </row>
    <row r="534" spans="5:6" hidden="1" x14ac:dyDescent="0.35">
      <c r="E534" s="196" t="s">
        <v>1226</v>
      </c>
      <c r="F534" s="196" t="s">
        <v>1227</v>
      </c>
    </row>
    <row r="535" spans="5:6" hidden="1" x14ac:dyDescent="0.35">
      <c r="E535" s="196" t="s">
        <v>1228</v>
      </c>
      <c r="F535" s="196" t="s">
        <v>1229</v>
      </c>
    </row>
    <row r="536" spans="5:6" hidden="1" x14ac:dyDescent="0.35">
      <c r="E536" s="196" t="s">
        <v>1230</v>
      </c>
      <c r="F536" s="196" t="s">
        <v>1231</v>
      </c>
    </row>
    <row r="537" spans="5:6" hidden="1" x14ac:dyDescent="0.35">
      <c r="E537" s="196" t="s">
        <v>1232</v>
      </c>
      <c r="F537" s="196" t="s">
        <v>1233</v>
      </c>
    </row>
    <row r="538" spans="5:6" hidden="1" x14ac:dyDescent="0.35">
      <c r="E538" s="196" t="s">
        <v>1234</v>
      </c>
      <c r="F538" s="196" t="s">
        <v>1235</v>
      </c>
    </row>
    <row r="539" spans="5:6" hidden="1" x14ac:dyDescent="0.35">
      <c r="E539" s="196" t="s">
        <v>1236</v>
      </c>
      <c r="F539" s="196" t="s">
        <v>1237</v>
      </c>
    </row>
    <row r="540" spans="5:6" hidden="1" x14ac:dyDescent="0.35">
      <c r="E540" s="196" t="s">
        <v>1238</v>
      </c>
      <c r="F540" s="196" t="s">
        <v>1239</v>
      </c>
    </row>
    <row r="541" spans="5:6" hidden="1" x14ac:dyDescent="0.35">
      <c r="E541" s="196" t="s">
        <v>1240</v>
      </c>
      <c r="F541" s="196" t="s">
        <v>1241</v>
      </c>
    </row>
    <row r="542" spans="5:6" hidden="1" x14ac:dyDescent="0.35">
      <c r="E542" s="196" t="s">
        <v>1242</v>
      </c>
      <c r="F542" s="196" t="s">
        <v>1243</v>
      </c>
    </row>
    <row r="543" spans="5:6" hidden="1" x14ac:dyDescent="0.35">
      <c r="E543" s="196" t="s">
        <v>1244</v>
      </c>
      <c r="F543" s="196" t="s">
        <v>1245</v>
      </c>
    </row>
    <row r="544" spans="5:6" hidden="1" x14ac:dyDescent="0.35">
      <c r="E544" s="196" t="s">
        <v>1246</v>
      </c>
      <c r="F544" s="196" t="s">
        <v>1247</v>
      </c>
    </row>
    <row r="545" spans="5:6" hidden="1" x14ac:dyDescent="0.35">
      <c r="E545" s="196" t="s">
        <v>1248</v>
      </c>
      <c r="F545" s="196" t="s">
        <v>1249</v>
      </c>
    </row>
    <row r="546" spans="5:6" hidden="1" x14ac:dyDescent="0.35">
      <c r="E546" s="196" t="s">
        <v>1250</v>
      </c>
      <c r="F546" s="196" t="s">
        <v>1251</v>
      </c>
    </row>
    <row r="547" spans="5:6" hidden="1" x14ac:dyDescent="0.35">
      <c r="E547" s="196" t="s">
        <v>1252</v>
      </c>
      <c r="F547" s="196" t="s">
        <v>1253</v>
      </c>
    </row>
    <row r="548" spans="5:6" hidden="1" x14ac:dyDescent="0.35">
      <c r="E548" s="196" t="s">
        <v>1254</v>
      </c>
      <c r="F548" s="196" t="s">
        <v>1255</v>
      </c>
    </row>
    <row r="549" spans="5:6" hidden="1" x14ac:dyDescent="0.35">
      <c r="E549" s="196" t="s">
        <v>1256</v>
      </c>
      <c r="F549" s="196" t="s">
        <v>1257</v>
      </c>
    </row>
    <row r="550" spans="5:6" hidden="1" x14ac:dyDescent="0.35">
      <c r="E550" s="196" t="s">
        <v>1258</v>
      </c>
      <c r="F550" s="196" t="s">
        <v>1259</v>
      </c>
    </row>
    <row r="551" spans="5:6" hidden="1" x14ac:dyDescent="0.35">
      <c r="E551" s="196" t="s">
        <v>1260</v>
      </c>
      <c r="F551" s="196" t="s">
        <v>1261</v>
      </c>
    </row>
    <row r="552" spans="5:6" hidden="1" x14ac:dyDescent="0.35">
      <c r="E552" s="196" t="s">
        <v>1262</v>
      </c>
      <c r="F552" s="196" t="s">
        <v>1263</v>
      </c>
    </row>
    <row r="553" spans="5:6" hidden="1" x14ac:dyDescent="0.35">
      <c r="E553" s="196" t="s">
        <v>1264</v>
      </c>
      <c r="F553" s="196" t="s">
        <v>1265</v>
      </c>
    </row>
    <row r="554" spans="5:6" hidden="1" x14ac:dyDescent="0.35">
      <c r="E554" s="196" t="s">
        <v>1266</v>
      </c>
      <c r="F554" s="196" t="s">
        <v>1267</v>
      </c>
    </row>
    <row r="555" spans="5:6" hidden="1" x14ac:dyDescent="0.35">
      <c r="E555" s="196" t="s">
        <v>1268</v>
      </c>
      <c r="F555" s="196" t="s">
        <v>1269</v>
      </c>
    </row>
    <row r="556" spans="5:6" hidden="1" x14ac:dyDescent="0.35">
      <c r="E556" s="196" t="s">
        <v>1270</v>
      </c>
      <c r="F556" s="196" t="s">
        <v>1271</v>
      </c>
    </row>
    <row r="557" spans="5:6" hidden="1" x14ac:dyDescent="0.35">
      <c r="E557" s="196" t="s">
        <v>1272</v>
      </c>
      <c r="F557" s="196" t="s">
        <v>1273</v>
      </c>
    </row>
    <row r="558" spans="5:6" hidden="1" x14ac:dyDescent="0.35">
      <c r="E558" s="196" t="s">
        <v>1274</v>
      </c>
      <c r="F558" s="196" t="s">
        <v>1275</v>
      </c>
    </row>
    <row r="559" spans="5:6" hidden="1" x14ac:dyDescent="0.35">
      <c r="E559" s="196" t="s">
        <v>1276</v>
      </c>
      <c r="F559" s="196" t="s">
        <v>1277</v>
      </c>
    </row>
    <row r="560" spans="5:6" hidden="1" x14ac:dyDescent="0.35">
      <c r="E560" s="196" t="s">
        <v>1278</v>
      </c>
      <c r="F560" s="196" t="s">
        <v>1279</v>
      </c>
    </row>
    <row r="561" spans="5:6" hidden="1" x14ac:dyDescent="0.35">
      <c r="E561" s="196" t="s">
        <v>1280</v>
      </c>
      <c r="F561" s="196" t="s">
        <v>1281</v>
      </c>
    </row>
    <row r="562" spans="5:6" hidden="1" x14ac:dyDescent="0.35">
      <c r="E562" s="196" t="s">
        <v>1282</v>
      </c>
      <c r="F562" s="196" t="s">
        <v>1283</v>
      </c>
    </row>
    <row r="563" spans="5:6" hidden="1" x14ac:dyDescent="0.35">
      <c r="E563" s="196" t="s">
        <v>1284</v>
      </c>
      <c r="F563" s="196" t="s">
        <v>1285</v>
      </c>
    </row>
    <row r="564" spans="5:6" hidden="1" x14ac:dyDescent="0.35">
      <c r="E564" s="196" t="s">
        <v>1286</v>
      </c>
      <c r="F564" s="196" t="s">
        <v>1287</v>
      </c>
    </row>
    <row r="565" spans="5:6" hidden="1" x14ac:dyDescent="0.35">
      <c r="E565" s="196" t="s">
        <v>1288</v>
      </c>
      <c r="F565" s="196" t="s">
        <v>1289</v>
      </c>
    </row>
    <row r="566" spans="5:6" hidden="1" x14ac:dyDescent="0.35">
      <c r="E566" s="196" t="s">
        <v>1290</v>
      </c>
      <c r="F566" s="196" t="s">
        <v>1291</v>
      </c>
    </row>
    <row r="567" spans="5:6" hidden="1" x14ac:dyDescent="0.35">
      <c r="E567" s="196" t="s">
        <v>1292</v>
      </c>
      <c r="F567" s="196" t="s">
        <v>1293</v>
      </c>
    </row>
    <row r="568" spans="5:6" hidden="1" x14ac:dyDescent="0.35">
      <c r="E568" s="196" t="s">
        <v>1294</v>
      </c>
      <c r="F568" s="196" t="s">
        <v>1295</v>
      </c>
    </row>
    <row r="569" spans="5:6" hidden="1" x14ac:dyDescent="0.35">
      <c r="E569" s="196" t="s">
        <v>1296</v>
      </c>
      <c r="F569" s="196" t="s">
        <v>1297</v>
      </c>
    </row>
    <row r="570" spans="5:6" hidden="1" x14ac:dyDescent="0.35">
      <c r="E570" s="196" t="s">
        <v>1298</v>
      </c>
      <c r="F570" s="196" t="s">
        <v>1299</v>
      </c>
    </row>
    <row r="571" spans="5:6" hidden="1" x14ac:dyDescent="0.35">
      <c r="F571" s="196" t="s">
        <v>1300</v>
      </c>
    </row>
    <row r="572" spans="5:6" hidden="1" x14ac:dyDescent="0.35">
      <c r="F572" s="196" t="s">
        <v>1301</v>
      </c>
    </row>
    <row r="573" spans="5:6" hidden="1" x14ac:dyDescent="0.35">
      <c r="F573" s="196" t="s">
        <v>1302</v>
      </c>
    </row>
    <row r="574" spans="5:6" hidden="1" x14ac:dyDescent="0.35">
      <c r="F574" s="196" t="s">
        <v>1303</v>
      </c>
    </row>
    <row r="575" spans="5:6" hidden="1" x14ac:dyDescent="0.35"/>
    <row r="576" spans="5:6" hidden="1" x14ac:dyDescent="0.35"/>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disablePrompts="1"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a'!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0"/>
  <dimension ref="A1:AE23"/>
  <sheetViews>
    <sheetView showGridLines="0" zoomScale="90" zoomScaleNormal="90" workbookViewId="0"/>
  </sheetViews>
  <sheetFormatPr baseColWidth="10" defaultColWidth="11.453125" defaultRowHeight="14.5" x14ac:dyDescent="0.35"/>
  <cols>
    <col min="1" max="1" width="11.453125" style="94"/>
    <col min="2" max="2" width="12.1796875" style="94" customWidth="1"/>
    <col min="3" max="4" width="13.1796875" style="94" customWidth="1"/>
    <col min="5" max="5" width="18.1796875" style="94" customWidth="1"/>
    <col min="6" max="6" width="13.81640625" style="94" bestFit="1" customWidth="1"/>
    <col min="7" max="16384" width="11.453125" style="94"/>
  </cols>
  <sheetData>
    <row r="1" spans="1:6" ht="15.5" x14ac:dyDescent="0.35">
      <c r="A1" s="23" t="s">
        <v>32</v>
      </c>
      <c r="F1" s="23" t="s">
        <v>60</v>
      </c>
    </row>
    <row r="2" spans="1:6" ht="15.5" x14ac:dyDescent="0.35">
      <c r="A2" s="18"/>
      <c r="B2" s="85" t="s">
        <v>5115</v>
      </c>
    </row>
    <row r="3" spans="1:6" x14ac:dyDescent="0.35">
      <c r="B3" s="95" t="s">
        <v>47</v>
      </c>
    </row>
    <row r="4" spans="1:6" x14ac:dyDescent="0.35">
      <c r="B4" s="86" t="s">
        <v>48</v>
      </c>
    </row>
    <row r="5" spans="1:6" x14ac:dyDescent="0.35">
      <c r="B5" s="86" t="s">
        <v>49</v>
      </c>
    </row>
    <row r="6" spans="1:6" x14ac:dyDescent="0.35">
      <c r="B6" s="71" t="s">
        <v>1555</v>
      </c>
    </row>
    <row r="8" spans="1:6" x14ac:dyDescent="0.35">
      <c r="B8" s="14" t="s">
        <v>1558</v>
      </c>
      <c r="C8" s="80"/>
    </row>
    <row r="9" spans="1:6" x14ac:dyDescent="0.35">
      <c r="C9" s="91"/>
    </row>
    <row r="10" spans="1:6" x14ac:dyDescent="0.35">
      <c r="B10" s="80" t="s">
        <v>1698</v>
      </c>
      <c r="C10" s="91"/>
    </row>
    <row r="11" spans="1:6" x14ac:dyDescent="0.35">
      <c r="B11" s="201" t="s">
        <v>1586</v>
      </c>
      <c r="C11" s="91"/>
    </row>
    <row r="12" spans="1:6" ht="29" x14ac:dyDescent="0.35">
      <c r="B12" s="146" t="s">
        <v>1552</v>
      </c>
      <c r="C12" s="146" t="s">
        <v>4438</v>
      </c>
      <c r="D12" s="135" t="s">
        <v>4439</v>
      </c>
      <c r="E12" s="135" t="s">
        <v>4460</v>
      </c>
    </row>
    <row r="13" spans="1:6" x14ac:dyDescent="0.35">
      <c r="B13" s="722">
        <v>2012</v>
      </c>
      <c r="C13" s="1285">
        <v>2025.707939126994</v>
      </c>
      <c r="D13" s="1285">
        <v>17885.121200784641</v>
      </c>
      <c r="E13" s="1281">
        <f>D13+C13</f>
        <v>19910.829139911635</v>
      </c>
    </row>
    <row r="14" spans="1:6" x14ac:dyDescent="0.35">
      <c r="B14" s="722">
        <v>2013</v>
      </c>
      <c r="C14" s="1285">
        <v>2120.4520660273274</v>
      </c>
      <c r="D14" s="1285">
        <v>16882.836602683397</v>
      </c>
      <c r="E14" s="1281">
        <f t="shared" ref="E14:E22" si="0">D14+C14</f>
        <v>19003.288668710724</v>
      </c>
    </row>
    <row r="15" spans="1:6" x14ac:dyDescent="0.35">
      <c r="B15" s="722">
        <v>2014</v>
      </c>
      <c r="C15" s="1285">
        <v>2348.2328478975378</v>
      </c>
      <c r="D15" s="1285">
        <v>16164.635751749682</v>
      </c>
      <c r="E15" s="1281">
        <f t="shared" si="0"/>
        <v>18512.86859964722</v>
      </c>
    </row>
    <row r="16" spans="1:6" x14ac:dyDescent="0.35">
      <c r="B16" s="722">
        <v>2015</v>
      </c>
      <c r="C16" s="1285">
        <v>2785.4299981548943</v>
      </c>
      <c r="D16" s="1285">
        <v>18678.704388937571</v>
      </c>
      <c r="E16" s="1281">
        <f t="shared" si="0"/>
        <v>21464.134387092465</v>
      </c>
    </row>
    <row r="17" spans="2:31" x14ac:dyDescent="0.35">
      <c r="B17" s="722">
        <v>2016</v>
      </c>
      <c r="C17" s="1285">
        <v>2591.4550281759475</v>
      </c>
      <c r="D17" s="1285">
        <v>31356.071351333201</v>
      </c>
      <c r="E17" s="1281">
        <f t="shared" si="0"/>
        <v>33947.526379509145</v>
      </c>
      <c r="F17" s="1232"/>
    </row>
    <row r="18" spans="2:31" x14ac:dyDescent="0.35">
      <c r="B18" s="722">
        <v>2017</v>
      </c>
      <c r="C18" s="1285">
        <v>2484.7796407342034</v>
      </c>
      <c r="D18" s="1285">
        <v>30166.083262912594</v>
      </c>
      <c r="E18" s="1281">
        <f t="shared" si="0"/>
        <v>32650.862903646797</v>
      </c>
      <c r="F18" s="1232"/>
    </row>
    <row r="19" spans="2:31" x14ac:dyDescent="0.35">
      <c r="B19" s="722">
        <v>2018</v>
      </c>
      <c r="C19" s="1285">
        <v>2696.731817803141</v>
      </c>
      <c r="D19" s="1285">
        <v>29049.785117579799</v>
      </c>
      <c r="E19" s="1281">
        <f t="shared" si="0"/>
        <v>31746.516935382941</v>
      </c>
      <c r="F19" s="1232"/>
    </row>
    <row r="20" spans="2:31" x14ac:dyDescent="0.35">
      <c r="B20" s="722">
        <v>2019</v>
      </c>
      <c r="C20" s="1285">
        <v>2739.9970663280233</v>
      </c>
      <c r="D20" s="1285">
        <v>28121.158296253408</v>
      </c>
      <c r="E20" s="1281">
        <f t="shared" si="0"/>
        <v>30861.15536258143</v>
      </c>
      <c r="F20" s="1232"/>
    </row>
    <row r="21" spans="2:31" x14ac:dyDescent="0.35">
      <c r="B21" s="722">
        <v>2020</v>
      </c>
      <c r="C21" s="1280">
        <v>2727.2608523512222</v>
      </c>
      <c r="D21" s="1280">
        <v>28946.821990333807</v>
      </c>
      <c r="E21" s="1281">
        <f t="shared" si="0"/>
        <v>31674.082842685028</v>
      </c>
      <c r="F21" s="1232"/>
    </row>
    <row r="22" spans="2:31" x14ac:dyDescent="0.35">
      <c r="B22" s="723">
        <v>2021</v>
      </c>
      <c r="C22" s="1283">
        <v>2967.9701817105997</v>
      </c>
      <c r="D22" s="1283">
        <v>30087.300138200004</v>
      </c>
      <c r="E22" s="1357">
        <f t="shared" si="0"/>
        <v>33055.270319910604</v>
      </c>
      <c r="F22" s="1232"/>
      <c r="G22" s="150"/>
      <c r="H22" s="150"/>
      <c r="I22" s="150"/>
      <c r="J22" s="150"/>
      <c r="K22" s="150"/>
      <c r="L22" s="150"/>
      <c r="M22" s="150"/>
      <c r="N22" s="150"/>
      <c r="O22" s="150"/>
    </row>
    <row r="23" spans="2:31" s="148" customFormat="1" ht="15" customHeight="1" x14ac:dyDescent="0.35">
      <c r="B23" s="94" t="s">
        <v>5179</v>
      </c>
      <c r="D23" s="149"/>
      <c r="E23" s="149"/>
      <c r="F23" s="149"/>
      <c r="G23" s="149"/>
      <c r="H23" s="149"/>
      <c r="I23" s="149"/>
      <c r="J23" s="149"/>
      <c r="K23" s="149"/>
      <c r="L23" s="149"/>
      <c r="M23" s="149"/>
      <c r="N23" s="149"/>
      <c r="O23" s="149"/>
      <c r="P23" s="149"/>
      <c r="Q23" s="149"/>
      <c r="R23" s="149"/>
      <c r="S23" s="149"/>
      <c r="T23" s="149"/>
      <c r="U23" s="149"/>
      <c r="V23" s="149"/>
      <c r="W23" s="149"/>
      <c r="X23" s="149"/>
      <c r="Y23" s="149"/>
      <c r="Z23" s="149"/>
      <c r="AA23" s="149"/>
      <c r="AB23" s="149"/>
      <c r="AC23" s="149"/>
      <c r="AD23" s="149"/>
      <c r="AE23" s="149"/>
    </row>
  </sheetData>
  <hyperlinks>
    <hyperlink ref="A1" location="'C2'!A1" display="Regresar"/>
    <hyperlink ref="F1" location="M2.6.2.a.1.a!A1" display="Ver metadato "/>
    <hyperlink ref="F1:G1" location="'HM 2.6.2.b'!A1" display="Ver metadato "/>
  </hyperlink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651" t="s">
        <v>260</v>
      </c>
      <c r="C8" s="1667" t="s">
        <v>316</v>
      </c>
      <c r="D8" s="1667"/>
      <c r="E8" s="1667"/>
      <c r="F8" s="1667"/>
      <c r="G8" s="1667"/>
    </row>
    <row r="9" spans="1:7" ht="31" x14ac:dyDescent="0.35">
      <c r="B9" s="651" t="s">
        <v>262</v>
      </c>
      <c r="C9" s="1667" t="s">
        <v>3627</v>
      </c>
      <c r="D9" s="1667"/>
      <c r="E9" s="1667"/>
      <c r="F9" s="1667"/>
      <c r="G9" s="1667"/>
    </row>
    <row r="10" spans="1:7" ht="31" x14ac:dyDescent="0.35">
      <c r="B10" s="1684" t="s">
        <v>263</v>
      </c>
      <c r="C10" s="556" t="s">
        <v>264</v>
      </c>
      <c r="D10" s="556" t="s">
        <v>265</v>
      </c>
      <c r="E10" s="556" t="s">
        <v>266</v>
      </c>
      <c r="F10" s="557" t="s">
        <v>267</v>
      </c>
      <c r="G10" s="557" t="s">
        <v>268</v>
      </c>
    </row>
    <row r="11" spans="1:7" ht="36" customHeight="1" x14ac:dyDescent="0.35">
      <c r="B11" s="1652"/>
      <c r="C11" s="558" t="s">
        <v>269</v>
      </c>
      <c r="D11" s="558" t="s">
        <v>48</v>
      </c>
      <c r="E11" s="558" t="s">
        <v>423</v>
      </c>
      <c r="F11" s="559" t="s">
        <v>897</v>
      </c>
      <c r="G11" s="559" t="s">
        <v>898</v>
      </c>
    </row>
    <row r="12" spans="1:7" ht="17.25" customHeight="1" x14ac:dyDescent="0.35">
      <c r="B12" s="1652"/>
      <c r="C12" s="558"/>
      <c r="D12" s="558"/>
      <c r="E12" s="558"/>
      <c r="F12" s="559" t="s">
        <v>274</v>
      </c>
      <c r="G12" s="559"/>
    </row>
    <row r="13" spans="1:7" ht="17.25" customHeight="1" x14ac:dyDescent="0.35">
      <c r="B13" s="1653"/>
      <c r="C13" s="558"/>
      <c r="D13" s="558"/>
      <c r="E13" s="558"/>
      <c r="F13" s="559" t="s">
        <v>274</v>
      </c>
      <c r="G13" s="559"/>
    </row>
    <row r="14" spans="1:7" x14ac:dyDescent="0.35">
      <c r="B14" s="43" t="s">
        <v>275</v>
      </c>
      <c r="C14" s="1667" t="s">
        <v>2</v>
      </c>
      <c r="D14" s="1667"/>
      <c r="E14" s="1667"/>
      <c r="F14" s="1667"/>
      <c r="G14" s="1667"/>
    </row>
    <row r="15" spans="1:7" ht="120" customHeight="1" x14ac:dyDescent="0.35">
      <c r="B15" s="651" t="s">
        <v>276</v>
      </c>
      <c r="C15" s="1667" t="s">
        <v>3660</v>
      </c>
      <c r="D15" s="1667"/>
      <c r="E15" s="1667"/>
      <c r="F15" s="1667"/>
      <c r="G15" s="1667"/>
    </row>
    <row r="16" spans="1:7" ht="39.65" customHeight="1" x14ac:dyDescent="0.35">
      <c r="B16" s="651" t="s">
        <v>277</v>
      </c>
      <c r="C16" s="1667" t="s">
        <v>3628</v>
      </c>
      <c r="D16" s="1667"/>
      <c r="E16" s="1667"/>
      <c r="F16" s="1667"/>
      <c r="G16" s="1667"/>
    </row>
    <row r="17" spans="2:9" ht="19.5" customHeight="1" x14ac:dyDescent="0.35">
      <c r="B17" s="651" t="s">
        <v>278</v>
      </c>
      <c r="C17" s="1667" t="s">
        <v>279</v>
      </c>
      <c r="D17" s="1667"/>
      <c r="E17" s="1667"/>
      <c r="F17" s="1667"/>
      <c r="G17" s="1667"/>
    </row>
    <row r="18" spans="2:9" x14ac:dyDescent="0.35">
      <c r="B18" s="651" t="s">
        <v>280</v>
      </c>
      <c r="C18" s="1667" t="s">
        <v>1804</v>
      </c>
      <c r="D18" s="1667"/>
      <c r="E18" s="1667"/>
      <c r="F18" s="1667"/>
      <c r="G18" s="1667"/>
    </row>
    <row r="19" spans="2:9" ht="36.75" customHeight="1" x14ac:dyDescent="0.35">
      <c r="B19" s="651" t="s">
        <v>281</v>
      </c>
      <c r="C19" s="1667" t="s">
        <v>4469</v>
      </c>
      <c r="D19" s="1667"/>
      <c r="E19" s="1667"/>
      <c r="F19" s="1667"/>
      <c r="G19" s="1667"/>
    </row>
    <row r="20" spans="2:9" ht="34.4" customHeight="1" x14ac:dyDescent="0.35">
      <c r="B20" s="651" t="s">
        <v>282</v>
      </c>
      <c r="C20" s="1667" t="s">
        <v>4475</v>
      </c>
      <c r="D20" s="1667"/>
      <c r="E20" s="1667"/>
      <c r="F20" s="1667"/>
      <c r="G20" s="1667"/>
    </row>
    <row r="21" spans="2:9" ht="43.5" customHeight="1" x14ac:dyDescent="0.35">
      <c r="B21" s="651" t="s">
        <v>283</v>
      </c>
      <c r="C21" s="561" t="s">
        <v>3524</v>
      </c>
      <c r="D21" s="45" t="s">
        <v>5180</v>
      </c>
      <c r="E21" s="1681" t="s">
        <v>284</v>
      </c>
      <c r="F21" s="1682"/>
      <c r="G21" s="1683"/>
    </row>
    <row r="22" spans="2:9" ht="36.75" customHeight="1" x14ac:dyDescent="0.35">
      <c r="B22" s="651" t="s">
        <v>285</v>
      </c>
      <c r="C22" s="1667" t="s">
        <v>1742</v>
      </c>
      <c r="D22" s="1667"/>
      <c r="E22" s="1667"/>
      <c r="F22" s="1667"/>
      <c r="G22" s="1667"/>
    </row>
    <row r="23" spans="2:9" ht="117" customHeight="1" x14ac:dyDescent="0.35">
      <c r="B23" s="651" t="s">
        <v>286</v>
      </c>
      <c r="C23" s="1667" t="s">
        <v>3629</v>
      </c>
      <c r="D23" s="1667"/>
      <c r="E23" s="1667"/>
      <c r="F23" s="1667"/>
      <c r="G23" s="1667"/>
    </row>
    <row r="24" spans="2:9" x14ac:dyDescent="0.35">
      <c r="B24" s="1672"/>
      <c r="C24" s="1672"/>
      <c r="D24" s="1672"/>
      <c r="E24" s="353"/>
      <c r="F24" s="528"/>
      <c r="G24" s="528"/>
    </row>
    <row r="25" spans="2:9" x14ac:dyDescent="0.35">
      <c r="B25" s="1671" t="s">
        <v>287</v>
      </c>
      <c r="C25" s="1671"/>
      <c r="D25" s="1671"/>
      <c r="E25" s="1671"/>
      <c r="F25" s="1671"/>
      <c r="G25" s="1671"/>
    </row>
    <row r="26" spans="2:9" x14ac:dyDescent="0.35">
      <c r="B26" s="46"/>
      <c r="C26" s="46"/>
      <c r="D26" s="46"/>
      <c r="E26" s="353"/>
      <c r="F26" s="353"/>
      <c r="G26" s="353"/>
      <c r="I26" s="11" t="s">
        <v>288</v>
      </c>
    </row>
    <row r="27" spans="2:9" x14ac:dyDescent="0.35">
      <c r="B27" s="651" t="s">
        <v>289</v>
      </c>
      <c r="C27" s="1667" t="s">
        <v>3144</v>
      </c>
      <c r="D27" s="1667"/>
      <c r="E27" s="1667"/>
      <c r="F27" s="1667"/>
      <c r="G27" s="1667"/>
    </row>
    <row r="28" spans="2:9" ht="31" x14ac:dyDescent="0.35">
      <c r="B28" s="651" t="s">
        <v>290</v>
      </c>
      <c r="C28" s="1667" t="s">
        <v>3624</v>
      </c>
      <c r="D28" s="1667"/>
      <c r="E28" s="1667"/>
      <c r="F28" s="1667"/>
      <c r="G28" s="1667"/>
    </row>
    <row r="29" spans="2:9" x14ac:dyDescent="0.35">
      <c r="B29" s="651" t="s">
        <v>291</v>
      </c>
      <c r="C29" s="1667" t="s">
        <v>292</v>
      </c>
      <c r="D29" s="1667"/>
      <c r="E29" s="1667"/>
      <c r="F29" s="1667"/>
      <c r="G29" s="1667"/>
    </row>
    <row r="30" spans="2:9" x14ac:dyDescent="0.35">
      <c r="B30" s="651" t="s">
        <v>293</v>
      </c>
      <c r="C30" s="1691" t="s">
        <v>294</v>
      </c>
      <c r="D30" s="1691"/>
      <c r="E30" s="1691"/>
      <c r="F30" s="1691"/>
      <c r="G30" s="1691"/>
    </row>
    <row r="31" spans="2:9" x14ac:dyDescent="0.35">
      <c r="B31" s="1692"/>
      <c r="C31" s="1692"/>
      <c r="D31" s="1692"/>
      <c r="E31" s="353"/>
      <c r="F31" s="353"/>
      <c r="G31" s="353"/>
    </row>
    <row r="32" spans="2:9" x14ac:dyDescent="0.35">
      <c r="B32" s="1671" t="s">
        <v>295</v>
      </c>
      <c r="C32" s="1671"/>
      <c r="D32" s="1671"/>
      <c r="E32" s="1671"/>
      <c r="F32" s="1671"/>
      <c r="G32" s="1671"/>
    </row>
    <row r="33" spans="2:10" x14ac:dyDescent="0.35">
      <c r="B33" s="1672"/>
      <c r="C33" s="1672"/>
      <c r="D33" s="1672"/>
      <c r="E33" s="353"/>
      <c r="F33" s="353"/>
      <c r="G33" s="353"/>
    </row>
    <row r="34" spans="2:10" ht="18" customHeight="1" x14ac:dyDescent="0.35">
      <c r="B34" s="651" t="s">
        <v>296</v>
      </c>
      <c r="C34" s="1667" t="s">
        <v>5183</v>
      </c>
      <c r="D34" s="1667"/>
      <c r="E34" s="1667"/>
      <c r="F34" s="1667"/>
      <c r="G34" s="1667"/>
    </row>
    <row r="35" spans="2:10" ht="18" customHeight="1" x14ac:dyDescent="0.35">
      <c r="B35" s="651" t="s">
        <v>297</v>
      </c>
      <c r="C35" s="1667" t="s">
        <v>3144</v>
      </c>
      <c r="D35" s="1667"/>
      <c r="E35" s="1667"/>
      <c r="F35" s="1667"/>
      <c r="G35" s="1667"/>
    </row>
    <row r="36" spans="2:10" ht="18" customHeight="1" x14ac:dyDescent="0.35">
      <c r="B36" s="651" t="s">
        <v>298</v>
      </c>
      <c r="C36" s="1667" t="s">
        <v>3625</v>
      </c>
      <c r="D36" s="1667"/>
      <c r="E36" s="1667"/>
      <c r="F36" s="1667"/>
      <c r="G36" s="1667"/>
    </row>
    <row r="37" spans="2:10" ht="18" customHeight="1" x14ac:dyDescent="0.35">
      <c r="B37" s="651" t="s">
        <v>299</v>
      </c>
      <c r="C37" s="1667" t="s">
        <v>5184</v>
      </c>
      <c r="D37" s="1667"/>
      <c r="E37" s="1667"/>
      <c r="F37" s="1667"/>
      <c r="G37" s="1667"/>
      <c r="J37" s="29"/>
    </row>
    <row r="38" spans="2:10" ht="18" customHeight="1" x14ac:dyDescent="0.35">
      <c r="B38" s="651" t="s">
        <v>300</v>
      </c>
      <c r="C38" s="1693" t="s">
        <v>5185</v>
      </c>
      <c r="D38" s="1667"/>
      <c r="E38" s="1667"/>
      <c r="F38" s="1667"/>
      <c r="G38" s="1667"/>
    </row>
    <row r="39" spans="2:10" ht="18" customHeight="1" x14ac:dyDescent="0.35">
      <c r="B39" s="651" t="s">
        <v>301</v>
      </c>
      <c r="C39" s="1694" t="s">
        <v>5186</v>
      </c>
      <c r="D39" s="1694"/>
      <c r="E39" s="1694"/>
      <c r="F39" s="1694"/>
      <c r="G39" s="1694"/>
    </row>
    <row r="40" spans="2:10" x14ac:dyDescent="0.35">
      <c r="B40" s="1692"/>
      <c r="C40" s="1692"/>
      <c r="D40" s="1692"/>
      <c r="E40" s="353"/>
      <c r="F40" s="528"/>
      <c r="G40" s="528"/>
    </row>
    <row r="41" spans="2:10" x14ac:dyDescent="0.35">
      <c r="B41" s="1671" t="s">
        <v>302</v>
      </c>
      <c r="C41" s="1671"/>
      <c r="D41" s="1671"/>
      <c r="E41" s="1671"/>
      <c r="F41" s="1671"/>
      <c r="G41" s="1671"/>
    </row>
    <row r="42" spans="2:10" x14ac:dyDescent="0.35">
      <c r="B42" s="366"/>
      <c r="C42" s="366"/>
      <c r="D42" s="366"/>
      <c r="E42" s="353"/>
      <c r="F42" s="353"/>
      <c r="G42" s="353"/>
    </row>
    <row r="43" spans="2:10" ht="49.5" customHeight="1" x14ac:dyDescent="0.35">
      <c r="B43" s="651" t="s">
        <v>303</v>
      </c>
      <c r="C43" s="1667" t="s">
        <v>3668</v>
      </c>
      <c r="D43" s="1667"/>
      <c r="E43" s="1667"/>
      <c r="F43" s="1667"/>
      <c r="G43" s="1667"/>
    </row>
    <row r="44" spans="2:10" ht="36" customHeight="1" x14ac:dyDescent="0.35">
      <c r="B44" s="651" t="s">
        <v>304</v>
      </c>
      <c r="C44" s="1667" t="s">
        <v>3516</v>
      </c>
      <c r="D44" s="1667"/>
      <c r="E44" s="1667"/>
      <c r="F44" s="1667"/>
      <c r="G44" s="1667"/>
    </row>
    <row r="45" spans="2:10" ht="21" customHeight="1" x14ac:dyDescent="0.35">
      <c r="B45" s="651" t="s">
        <v>305</v>
      </c>
      <c r="C45" s="1667"/>
      <c r="D45" s="1667"/>
      <c r="E45" s="1667"/>
      <c r="F45" s="1667"/>
      <c r="G45" s="1667"/>
    </row>
    <row r="46" spans="2:10" x14ac:dyDescent="0.35">
      <c r="B46" s="364"/>
      <c r="C46" s="529"/>
      <c r="D46" s="530"/>
      <c r="E46" s="353"/>
      <c r="F46" s="353"/>
      <c r="G46" s="353"/>
    </row>
    <row r="47" spans="2:10" x14ac:dyDescent="0.35">
      <c r="B47" s="1671" t="s">
        <v>306</v>
      </c>
      <c r="C47" s="1671"/>
      <c r="D47" s="1671"/>
      <c r="E47" s="1671"/>
      <c r="F47" s="1671"/>
      <c r="G47" s="1671"/>
    </row>
    <row r="48" spans="2:10" x14ac:dyDescent="0.35">
      <c r="B48" s="361"/>
      <c r="C48" s="361"/>
      <c r="D48" s="361"/>
      <c r="E48" s="353"/>
      <c r="F48" s="353"/>
      <c r="G48" s="531"/>
    </row>
    <row r="49" spans="2:7" x14ac:dyDescent="0.35">
      <c r="B49" s="58" t="s">
        <v>307</v>
      </c>
      <c r="C49" s="1696">
        <v>44682</v>
      </c>
      <c r="D49" s="1669"/>
      <c r="E49" s="1669"/>
      <c r="F49" s="1669"/>
      <c r="G49" s="1669"/>
    </row>
    <row r="50" spans="2:7" ht="31" x14ac:dyDescent="0.35">
      <c r="B50" s="58" t="s">
        <v>308</v>
      </c>
      <c r="C50" s="1669" t="s">
        <v>4471</v>
      </c>
      <c r="D50" s="1669"/>
      <c r="E50" s="1669"/>
      <c r="F50" s="1669"/>
      <c r="G50" s="1669"/>
    </row>
    <row r="51" spans="2:7" x14ac:dyDescent="0.35">
      <c r="B51" s="58" t="s">
        <v>309</v>
      </c>
      <c r="C51" s="1669"/>
      <c r="D51" s="1669"/>
      <c r="E51" s="1669"/>
      <c r="F51" s="1669"/>
      <c r="G51" s="1669"/>
    </row>
    <row r="52" spans="2:7" x14ac:dyDescent="0.35">
      <c r="B52" s="58" t="s">
        <v>310</v>
      </c>
      <c r="C52" s="1669" t="s">
        <v>3688</v>
      </c>
      <c r="D52" s="1669"/>
      <c r="E52" s="1669"/>
      <c r="F52" s="1669"/>
      <c r="G52" s="1669"/>
    </row>
    <row r="53" spans="2:7" x14ac:dyDescent="0.35">
      <c r="B53" s="29"/>
      <c r="C53" s="29"/>
      <c r="D53" s="29"/>
      <c r="E53" s="29"/>
      <c r="F53" s="47"/>
      <c r="G53" s="47"/>
    </row>
    <row r="54" spans="2:7" x14ac:dyDescent="0.35">
      <c r="B54" s="58" t="s">
        <v>307</v>
      </c>
      <c r="C54" s="1696">
        <v>44894</v>
      </c>
      <c r="D54" s="1669"/>
      <c r="E54" s="1669"/>
      <c r="F54" s="1669"/>
      <c r="G54" s="1669"/>
    </row>
    <row r="55" spans="2:7" ht="31" x14ac:dyDescent="0.35">
      <c r="B55" s="58" t="s">
        <v>308</v>
      </c>
      <c r="C55" s="1669" t="s">
        <v>5181</v>
      </c>
      <c r="D55" s="1669"/>
      <c r="E55" s="1669"/>
      <c r="F55" s="1669"/>
      <c r="G55" s="1669"/>
    </row>
    <row r="56" spans="2:7" x14ac:dyDescent="0.35">
      <c r="B56" s="58" t="s">
        <v>309</v>
      </c>
      <c r="C56" s="1669" t="s">
        <v>5181</v>
      </c>
      <c r="D56" s="1669"/>
      <c r="E56" s="1669"/>
      <c r="F56" s="1669"/>
      <c r="G56" s="1669"/>
    </row>
    <row r="57" spans="2:7" x14ac:dyDescent="0.35">
      <c r="B57" s="58" t="s">
        <v>310</v>
      </c>
      <c r="C57" s="1669" t="s">
        <v>5182</v>
      </c>
      <c r="D57" s="1669"/>
      <c r="E57" s="1669"/>
      <c r="F57" s="1669"/>
      <c r="G57" s="1669"/>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$J$111:$J$112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$I$111:$I$118</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$H$111:$H$115</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$G$111:$G$113</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$F$111:$F$571</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$E$111:$E$567</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$D$111:$D$170</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$C$111:$C$131</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$B$111:$B$116</formula1>
    </dataValidation>
  </dataValidations>
  <hyperlinks>
    <hyperlink ref="A1" location="'2.6.2.b'!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2"/>
  <dimension ref="A1:AF23"/>
  <sheetViews>
    <sheetView showGridLines="0" zoomScale="90" zoomScaleNormal="90" workbookViewId="0"/>
  </sheetViews>
  <sheetFormatPr baseColWidth="10" defaultColWidth="11.453125" defaultRowHeight="14.5" x14ac:dyDescent="0.35"/>
  <cols>
    <col min="1" max="1" width="11.453125" style="94"/>
    <col min="2" max="2" width="12.1796875" style="94" customWidth="1"/>
    <col min="3" max="3" width="14.1796875" style="94" customWidth="1"/>
    <col min="4" max="4" width="11.453125" style="94"/>
    <col min="5" max="5" width="18.1796875" style="94" customWidth="1"/>
    <col min="6" max="6" width="15" style="94" customWidth="1"/>
    <col min="7" max="16384" width="11.453125" style="94"/>
  </cols>
  <sheetData>
    <row r="1" spans="1:6" ht="15.5" x14ac:dyDescent="0.35">
      <c r="A1" s="23" t="s">
        <v>32</v>
      </c>
      <c r="F1" s="23" t="s">
        <v>60</v>
      </c>
    </row>
    <row r="2" spans="1:6" ht="15.5" x14ac:dyDescent="0.35">
      <c r="A2" s="18"/>
      <c r="B2" s="85" t="s">
        <v>5115</v>
      </c>
    </row>
    <row r="3" spans="1:6" x14ac:dyDescent="0.35">
      <c r="B3" s="95" t="s">
        <v>47</v>
      </c>
    </row>
    <row r="4" spans="1:6" x14ac:dyDescent="0.35">
      <c r="B4" s="86" t="s">
        <v>48</v>
      </c>
    </row>
    <row r="5" spans="1:6" x14ac:dyDescent="0.35">
      <c r="B5" s="86" t="s">
        <v>49</v>
      </c>
    </row>
    <row r="6" spans="1:6" x14ac:dyDescent="0.35">
      <c r="B6" s="71" t="s">
        <v>1556</v>
      </c>
    </row>
    <row r="7" spans="1:6" x14ac:dyDescent="0.35">
      <c r="B7" s="86"/>
    </row>
    <row r="8" spans="1:6" x14ac:dyDescent="0.35">
      <c r="B8" s="14" t="s">
        <v>1559</v>
      </c>
      <c r="C8" s="80"/>
    </row>
    <row r="9" spans="1:6" x14ac:dyDescent="0.35">
      <c r="C9" s="91"/>
    </row>
    <row r="10" spans="1:6" x14ac:dyDescent="0.35">
      <c r="B10" s="80" t="s">
        <v>1699</v>
      </c>
    </row>
    <row r="11" spans="1:6" x14ac:dyDescent="0.35">
      <c r="B11" s="201" t="s">
        <v>1586</v>
      </c>
      <c r="C11" s="91"/>
    </row>
    <row r="12" spans="1:6" ht="29" x14ac:dyDescent="0.35">
      <c r="B12" s="146" t="s">
        <v>1552</v>
      </c>
      <c r="C12" s="146" t="s">
        <v>4438</v>
      </c>
      <c r="D12" s="135" t="s">
        <v>4439</v>
      </c>
      <c r="E12" s="135" t="s">
        <v>4461</v>
      </c>
    </row>
    <row r="13" spans="1:6" x14ac:dyDescent="0.35">
      <c r="B13" s="643">
        <v>2012</v>
      </c>
      <c r="C13" s="1287">
        <v>312.61326626348182</v>
      </c>
      <c r="D13" s="1286">
        <v>0</v>
      </c>
      <c r="E13" s="1287">
        <f>C13+D13</f>
        <v>312.61326626348182</v>
      </c>
    </row>
    <row r="14" spans="1:6" x14ac:dyDescent="0.35">
      <c r="B14" s="643">
        <v>2013</v>
      </c>
      <c r="C14" s="1287">
        <v>345.66897840064951</v>
      </c>
      <c r="D14" s="1286">
        <v>0</v>
      </c>
      <c r="E14" s="1287">
        <f t="shared" ref="E14:E22" si="0">C14+D14</f>
        <v>345.66897840064951</v>
      </c>
    </row>
    <row r="15" spans="1:6" x14ac:dyDescent="0.35">
      <c r="B15" s="643">
        <v>2014</v>
      </c>
      <c r="C15" s="1287">
        <v>395.45704498664958</v>
      </c>
      <c r="D15" s="1286">
        <v>0</v>
      </c>
      <c r="E15" s="1287">
        <f t="shared" si="0"/>
        <v>395.45704498664958</v>
      </c>
    </row>
    <row r="16" spans="1:6" x14ac:dyDescent="0.35">
      <c r="B16" s="643">
        <v>2015</v>
      </c>
      <c r="C16" s="1286">
        <v>408.58837539367261</v>
      </c>
      <c r="D16" s="1286">
        <v>0</v>
      </c>
      <c r="E16" s="1287">
        <f t="shared" si="0"/>
        <v>408.58837539367261</v>
      </c>
    </row>
    <row r="17" spans="2:32" x14ac:dyDescent="0.35">
      <c r="B17" s="643">
        <v>2016</v>
      </c>
      <c r="C17" s="1286">
        <v>331.25661750610175</v>
      </c>
      <c r="D17" s="1260">
        <v>0</v>
      </c>
      <c r="E17" s="1287">
        <f t="shared" si="0"/>
        <v>331.25661750610175</v>
      </c>
      <c r="F17" s="1233"/>
    </row>
    <row r="18" spans="2:32" x14ac:dyDescent="0.35">
      <c r="B18" s="722">
        <v>2017</v>
      </c>
      <c r="C18" s="1286">
        <v>347.96759447279862</v>
      </c>
      <c r="D18" s="1260">
        <v>0</v>
      </c>
      <c r="E18" s="1287">
        <f t="shared" si="0"/>
        <v>347.96759447279862</v>
      </c>
      <c r="F18" s="1233"/>
    </row>
    <row r="19" spans="2:32" x14ac:dyDescent="0.35">
      <c r="B19" s="722">
        <v>2018</v>
      </c>
      <c r="C19" s="1286">
        <v>356.93481413200692</v>
      </c>
      <c r="D19" s="1260">
        <v>0</v>
      </c>
      <c r="E19" s="1287">
        <f t="shared" si="0"/>
        <v>356.93481413200692</v>
      </c>
      <c r="F19" s="1233"/>
    </row>
    <row r="20" spans="2:32" x14ac:dyDescent="0.35">
      <c r="B20" s="722">
        <v>2019</v>
      </c>
      <c r="C20" s="1286">
        <v>398.1333942460567</v>
      </c>
      <c r="D20" s="1260">
        <v>0</v>
      </c>
      <c r="E20" s="1287">
        <f t="shared" si="0"/>
        <v>398.1333942460567</v>
      </c>
      <c r="F20" s="1233"/>
    </row>
    <row r="21" spans="2:32" x14ac:dyDescent="0.35">
      <c r="B21" s="722">
        <v>2020</v>
      </c>
      <c r="C21" s="1286">
        <v>408.816617554375</v>
      </c>
      <c r="D21" s="1260">
        <v>0</v>
      </c>
      <c r="E21" s="1287">
        <f t="shared" si="0"/>
        <v>408.816617554375</v>
      </c>
      <c r="F21" s="1233"/>
    </row>
    <row r="22" spans="2:32" x14ac:dyDescent="0.35">
      <c r="B22" s="721">
        <v>2021</v>
      </c>
      <c r="C22" s="1288">
        <v>478.8590325226138</v>
      </c>
      <c r="D22" s="1265">
        <v>0</v>
      </c>
      <c r="E22" s="1358">
        <f t="shared" si="0"/>
        <v>478.8590325226138</v>
      </c>
      <c r="F22" s="1233"/>
      <c r="G22" s="150"/>
      <c r="H22" s="150"/>
      <c r="I22" s="150"/>
      <c r="J22" s="150"/>
      <c r="K22" s="150"/>
      <c r="L22" s="150"/>
      <c r="M22" s="150"/>
      <c r="N22" s="150"/>
      <c r="O22" s="150"/>
    </row>
    <row r="23" spans="2:32" s="148" customFormat="1" ht="15" customHeight="1" x14ac:dyDescent="0.35">
      <c r="B23" s="94" t="s">
        <v>5179</v>
      </c>
      <c r="D23" s="149"/>
      <c r="E23" s="149"/>
      <c r="F23" s="149"/>
      <c r="G23" s="149"/>
      <c r="H23" s="149"/>
      <c r="I23" s="149"/>
      <c r="J23" s="149"/>
      <c r="K23" s="149"/>
      <c r="L23" s="149"/>
      <c r="M23" s="149"/>
      <c r="N23" s="149"/>
      <c r="O23" s="149"/>
      <c r="P23" s="149"/>
      <c r="Q23" s="149"/>
      <c r="R23" s="149"/>
      <c r="S23" s="149"/>
      <c r="T23" s="149"/>
      <c r="U23" s="149"/>
      <c r="V23" s="149"/>
      <c r="W23" s="149"/>
      <c r="X23" s="149"/>
      <c r="Y23" s="149"/>
      <c r="Z23" s="149"/>
      <c r="AA23" s="149"/>
      <c r="AB23" s="149"/>
      <c r="AC23" s="149"/>
      <c r="AD23" s="149"/>
      <c r="AE23" s="149"/>
      <c r="AF23" s="149"/>
    </row>
  </sheetData>
  <hyperlinks>
    <hyperlink ref="A1" location="'C2'!A1" display="Regresar"/>
    <hyperlink ref="F1" location="M2.6.2.a.1.a!A1" display="Ver metadato "/>
    <hyperlink ref="F1:G1" location="'HM 2.6.2.c'!A1" display="Ver metadato "/>
  </hyperlink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3">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651" t="s">
        <v>260</v>
      </c>
      <c r="C8" s="1667" t="s">
        <v>316</v>
      </c>
      <c r="D8" s="1667"/>
      <c r="E8" s="1667"/>
      <c r="F8" s="1667"/>
      <c r="G8" s="1667"/>
    </row>
    <row r="9" spans="1:7" ht="31" x14ac:dyDescent="0.35">
      <c r="B9" s="651" t="s">
        <v>262</v>
      </c>
      <c r="C9" s="1667" t="s">
        <v>3630</v>
      </c>
      <c r="D9" s="1667"/>
      <c r="E9" s="1667"/>
      <c r="F9" s="1667"/>
      <c r="G9" s="1667"/>
    </row>
    <row r="10" spans="1:7" ht="31" x14ac:dyDescent="0.35">
      <c r="B10" s="1684" t="s">
        <v>263</v>
      </c>
      <c r="C10" s="556" t="s">
        <v>264</v>
      </c>
      <c r="D10" s="556" t="s">
        <v>265</v>
      </c>
      <c r="E10" s="556" t="s">
        <v>266</v>
      </c>
      <c r="F10" s="557" t="s">
        <v>267</v>
      </c>
      <c r="G10" s="557" t="s">
        <v>268</v>
      </c>
    </row>
    <row r="11" spans="1:7" ht="36" customHeight="1" x14ac:dyDescent="0.35">
      <c r="B11" s="1652"/>
      <c r="C11" s="558" t="s">
        <v>269</v>
      </c>
      <c r="D11" s="558" t="s">
        <v>48</v>
      </c>
      <c r="E11" s="558" t="s">
        <v>423</v>
      </c>
      <c r="F11" s="559" t="s">
        <v>899</v>
      </c>
      <c r="G11" s="559" t="s">
        <v>900</v>
      </c>
    </row>
    <row r="12" spans="1:7" ht="17.25" customHeight="1" x14ac:dyDescent="0.35">
      <c r="B12" s="1652"/>
      <c r="C12" s="558"/>
      <c r="D12" s="558"/>
      <c r="E12" s="558"/>
      <c r="F12" s="559" t="s">
        <v>274</v>
      </c>
      <c r="G12" s="559"/>
    </row>
    <row r="13" spans="1:7" ht="17.25" customHeight="1" x14ac:dyDescent="0.35">
      <c r="B13" s="1653"/>
      <c r="C13" s="558"/>
      <c r="D13" s="558"/>
      <c r="E13" s="558"/>
      <c r="F13" s="559" t="s">
        <v>274</v>
      </c>
      <c r="G13" s="559"/>
    </row>
    <row r="14" spans="1:7" ht="15.75" customHeight="1" x14ac:dyDescent="0.35">
      <c r="B14" s="43" t="s">
        <v>275</v>
      </c>
      <c r="C14" s="1673" t="s">
        <v>2</v>
      </c>
      <c r="D14" s="1674"/>
      <c r="E14" s="1674"/>
      <c r="F14" s="1674"/>
      <c r="G14" s="1675"/>
    </row>
    <row r="15" spans="1:7" ht="118.5" customHeight="1" x14ac:dyDescent="0.35">
      <c r="B15" s="651" t="s">
        <v>276</v>
      </c>
      <c r="C15" s="1690" t="s">
        <v>3661</v>
      </c>
      <c r="D15" s="1690"/>
      <c r="E15" s="1690"/>
      <c r="F15" s="1690"/>
      <c r="G15" s="1690"/>
    </row>
    <row r="16" spans="1:7" ht="41.9" customHeight="1" x14ac:dyDescent="0.35">
      <c r="B16" s="651" t="s">
        <v>277</v>
      </c>
      <c r="C16" s="1690" t="s">
        <v>3662</v>
      </c>
      <c r="D16" s="1690"/>
      <c r="E16" s="1690"/>
      <c r="F16" s="1690"/>
      <c r="G16" s="1690"/>
    </row>
    <row r="17" spans="2:9" ht="15.75" customHeight="1" x14ac:dyDescent="0.35">
      <c r="B17" s="651" t="s">
        <v>278</v>
      </c>
      <c r="C17" s="1690" t="s">
        <v>279</v>
      </c>
      <c r="D17" s="1690"/>
      <c r="E17" s="1690"/>
      <c r="F17" s="1690"/>
      <c r="G17" s="1690"/>
    </row>
    <row r="18" spans="2:9" x14ac:dyDescent="0.35">
      <c r="B18" s="651" t="s">
        <v>280</v>
      </c>
      <c r="C18" s="1690" t="s">
        <v>1804</v>
      </c>
      <c r="D18" s="1690"/>
      <c r="E18" s="1690"/>
      <c r="F18" s="1690"/>
      <c r="G18" s="1690"/>
    </row>
    <row r="19" spans="2:9" ht="36.75" customHeight="1" x14ac:dyDescent="0.35">
      <c r="B19" s="651" t="s">
        <v>281</v>
      </c>
      <c r="C19" s="1667" t="s">
        <v>4469</v>
      </c>
      <c r="D19" s="1667"/>
      <c r="E19" s="1667"/>
      <c r="F19" s="1667"/>
      <c r="G19" s="1667"/>
    </row>
    <row r="20" spans="2:9" ht="44.15" customHeight="1" x14ac:dyDescent="0.35">
      <c r="B20" s="651" t="s">
        <v>282</v>
      </c>
      <c r="C20" s="1667" t="s">
        <v>4475</v>
      </c>
      <c r="D20" s="1667"/>
      <c r="E20" s="1667"/>
      <c r="F20" s="1667"/>
      <c r="G20" s="1667"/>
    </row>
    <row r="21" spans="2:9" ht="43.5" customHeight="1" x14ac:dyDescent="0.35">
      <c r="B21" s="651" t="s">
        <v>283</v>
      </c>
      <c r="C21" s="561" t="s">
        <v>3524</v>
      </c>
      <c r="D21" s="45" t="s">
        <v>4466</v>
      </c>
      <c r="E21" s="1681" t="s">
        <v>284</v>
      </c>
      <c r="F21" s="1682"/>
      <c r="G21" s="1683"/>
    </row>
    <row r="22" spans="2:9" ht="36.75" customHeight="1" x14ac:dyDescent="0.35">
      <c r="B22" s="651" t="s">
        <v>285</v>
      </c>
      <c r="C22" s="1667" t="s">
        <v>1742</v>
      </c>
      <c r="D22" s="1667"/>
      <c r="E22" s="1667"/>
      <c r="F22" s="1667"/>
      <c r="G22" s="1667"/>
    </row>
    <row r="23" spans="2:9" ht="102" customHeight="1" x14ac:dyDescent="0.35">
      <c r="B23" s="651" t="s">
        <v>286</v>
      </c>
      <c r="C23" s="1667" t="s">
        <v>3631</v>
      </c>
      <c r="D23" s="1667"/>
      <c r="E23" s="1667"/>
      <c r="F23" s="1667"/>
      <c r="G23" s="1667"/>
    </row>
    <row r="24" spans="2:9" x14ac:dyDescent="0.35">
      <c r="B24" s="1672"/>
      <c r="C24" s="1672"/>
      <c r="D24" s="1672"/>
      <c r="E24" s="353"/>
      <c r="F24" s="528"/>
      <c r="G24" s="528"/>
    </row>
    <row r="25" spans="2:9" x14ac:dyDescent="0.35">
      <c r="B25" s="1671" t="s">
        <v>287</v>
      </c>
      <c r="C25" s="1671"/>
      <c r="D25" s="1671"/>
      <c r="E25" s="1671"/>
      <c r="F25" s="1671"/>
      <c r="G25" s="1671"/>
    </row>
    <row r="26" spans="2:9" x14ac:dyDescent="0.35">
      <c r="B26" s="46"/>
      <c r="C26" s="46"/>
      <c r="D26" s="46"/>
      <c r="E26" s="353"/>
      <c r="F26" s="353"/>
      <c r="G26" s="353"/>
      <c r="I26" s="11" t="s">
        <v>288</v>
      </c>
    </row>
    <row r="27" spans="2:9" x14ac:dyDescent="0.35">
      <c r="B27" s="651" t="s">
        <v>289</v>
      </c>
      <c r="C27" s="1667" t="s">
        <v>3144</v>
      </c>
      <c r="D27" s="1667"/>
      <c r="E27" s="1667"/>
      <c r="F27" s="1667"/>
      <c r="G27" s="1667"/>
    </row>
    <row r="28" spans="2:9" ht="31" x14ac:dyDescent="0.35">
      <c r="B28" s="651" t="s">
        <v>290</v>
      </c>
      <c r="C28" s="1667" t="s">
        <v>3624</v>
      </c>
      <c r="D28" s="1667"/>
      <c r="E28" s="1667"/>
      <c r="F28" s="1667"/>
      <c r="G28" s="1667"/>
    </row>
    <row r="29" spans="2:9" x14ac:dyDescent="0.35">
      <c r="B29" s="651" t="s">
        <v>291</v>
      </c>
      <c r="C29" s="1667" t="s">
        <v>292</v>
      </c>
      <c r="D29" s="1667"/>
      <c r="E29" s="1667"/>
      <c r="F29" s="1667"/>
      <c r="G29" s="1667"/>
    </row>
    <row r="30" spans="2:9" x14ac:dyDescent="0.35">
      <c r="B30" s="651" t="s">
        <v>293</v>
      </c>
      <c r="C30" s="1691" t="s">
        <v>294</v>
      </c>
      <c r="D30" s="1691"/>
      <c r="E30" s="1691"/>
      <c r="F30" s="1691"/>
      <c r="G30" s="1691"/>
    </row>
    <row r="31" spans="2:9" x14ac:dyDescent="0.35">
      <c r="B31" s="1692"/>
      <c r="C31" s="1692"/>
      <c r="D31" s="1692"/>
      <c r="E31" s="353"/>
      <c r="F31" s="353"/>
      <c r="G31" s="353"/>
    </row>
    <row r="32" spans="2:9" x14ac:dyDescent="0.35">
      <c r="B32" s="1671" t="s">
        <v>295</v>
      </c>
      <c r="C32" s="1671"/>
      <c r="D32" s="1671"/>
      <c r="E32" s="1671"/>
      <c r="F32" s="1671"/>
      <c r="G32" s="1671"/>
    </row>
    <row r="33" spans="2:10" x14ac:dyDescent="0.35">
      <c r="B33" s="1672"/>
      <c r="C33" s="1672"/>
      <c r="D33" s="1672"/>
      <c r="E33" s="353"/>
      <c r="F33" s="353"/>
      <c r="G33" s="353"/>
    </row>
    <row r="34" spans="2:10" ht="18" customHeight="1" x14ac:dyDescent="0.35">
      <c r="B34" s="651" t="s">
        <v>296</v>
      </c>
      <c r="C34" s="1667" t="s">
        <v>5183</v>
      </c>
      <c r="D34" s="1667"/>
      <c r="E34" s="1667"/>
      <c r="F34" s="1667"/>
      <c r="G34" s="1667"/>
    </row>
    <row r="35" spans="2:10" ht="18" customHeight="1" x14ac:dyDescent="0.35">
      <c r="B35" s="651" t="s">
        <v>297</v>
      </c>
      <c r="C35" s="1667" t="s">
        <v>3144</v>
      </c>
      <c r="D35" s="1667"/>
      <c r="E35" s="1667"/>
      <c r="F35" s="1667"/>
      <c r="G35" s="1667"/>
    </row>
    <row r="36" spans="2:10" ht="18" customHeight="1" x14ac:dyDescent="0.35">
      <c r="B36" s="651" t="s">
        <v>298</v>
      </c>
      <c r="C36" s="1667" t="s">
        <v>3625</v>
      </c>
      <c r="D36" s="1667"/>
      <c r="E36" s="1667"/>
      <c r="F36" s="1667"/>
      <c r="G36" s="1667"/>
    </row>
    <row r="37" spans="2:10" ht="18" customHeight="1" x14ac:dyDescent="0.35">
      <c r="B37" s="651" t="s">
        <v>299</v>
      </c>
      <c r="C37" s="1667" t="s">
        <v>5184</v>
      </c>
      <c r="D37" s="1667"/>
      <c r="E37" s="1667"/>
      <c r="F37" s="1667"/>
      <c r="G37" s="1667"/>
      <c r="J37" s="29"/>
    </row>
    <row r="38" spans="2:10" ht="18" customHeight="1" x14ac:dyDescent="0.35">
      <c r="B38" s="651" t="s">
        <v>300</v>
      </c>
      <c r="C38" s="1693" t="s">
        <v>5185</v>
      </c>
      <c r="D38" s="1667"/>
      <c r="E38" s="1667"/>
      <c r="F38" s="1667"/>
      <c r="G38" s="1667"/>
    </row>
    <row r="39" spans="2:10" ht="18" customHeight="1" x14ac:dyDescent="0.35">
      <c r="B39" s="651" t="s">
        <v>301</v>
      </c>
      <c r="C39" s="1694" t="s">
        <v>5186</v>
      </c>
      <c r="D39" s="1694"/>
      <c r="E39" s="1694"/>
      <c r="F39" s="1694"/>
      <c r="G39" s="1694"/>
    </row>
    <row r="40" spans="2:10" x14ac:dyDescent="0.35">
      <c r="B40" s="1692"/>
      <c r="C40" s="1692"/>
      <c r="D40" s="1692"/>
      <c r="E40" s="353"/>
      <c r="F40" s="528"/>
      <c r="G40" s="528"/>
    </row>
    <row r="41" spans="2:10" x14ac:dyDescent="0.35">
      <c r="B41" s="1671" t="s">
        <v>302</v>
      </c>
      <c r="C41" s="1671"/>
      <c r="D41" s="1671"/>
      <c r="E41" s="1671"/>
      <c r="F41" s="1671"/>
      <c r="G41" s="1671"/>
    </row>
    <row r="42" spans="2:10" x14ac:dyDescent="0.35">
      <c r="B42" s="366"/>
      <c r="C42" s="366"/>
      <c r="D42" s="366"/>
      <c r="E42" s="353"/>
      <c r="F42" s="353"/>
      <c r="G42" s="353"/>
    </row>
    <row r="43" spans="2:10" ht="58.5" customHeight="1" x14ac:dyDescent="0.35">
      <c r="B43" s="651" t="s">
        <v>303</v>
      </c>
      <c r="C43" s="1667" t="s">
        <v>3669</v>
      </c>
      <c r="D43" s="1667"/>
      <c r="E43" s="1667"/>
      <c r="F43" s="1667"/>
      <c r="G43" s="1667"/>
    </row>
    <row r="44" spans="2:10" ht="36" customHeight="1" x14ac:dyDescent="0.35">
      <c r="B44" s="651" t="s">
        <v>304</v>
      </c>
      <c r="C44" s="1667" t="s">
        <v>3516</v>
      </c>
      <c r="D44" s="1667"/>
      <c r="E44" s="1667"/>
      <c r="F44" s="1667"/>
      <c r="G44" s="1667"/>
    </row>
    <row r="45" spans="2:10" ht="21" customHeight="1" x14ac:dyDescent="0.35">
      <c r="B45" s="651" t="s">
        <v>305</v>
      </c>
      <c r="C45" s="1667"/>
      <c r="D45" s="1667"/>
      <c r="E45" s="1667"/>
      <c r="F45" s="1667"/>
      <c r="G45" s="1667"/>
    </row>
    <row r="46" spans="2:10" x14ac:dyDescent="0.35">
      <c r="B46" s="364"/>
      <c r="C46" s="529"/>
      <c r="D46" s="530"/>
      <c r="E46" s="353"/>
      <c r="F46" s="353"/>
      <c r="G46" s="353"/>
    </row>
    <row r="47" spans="2:10" x14ac:dyDescent="0.35">
      <c r="B47" s="1671" t="s">
        <v>306</v>
      </c>
      <c r="C47" s="1671"/>
      <c r="D47" s="1671"/>
      <c r="E47" s="1671"/>
      <c r="F47" s="1671"/>
      <c r="G47" s="1671"/>
    </row>
    <row r="48" spans="2:10" x14ac:dyDescent="0.35">
      <c r="B48" s="361"/>
      <c r="C48" s="361"/>
      <c r="D48" s="361"/>
      <c r="E48" s="353"/>
      <c r="F48" s="353"/>
      <c r="G48" s="531"/>
    </row>
    <row r="49" spans="2:7" x14ac:dyDescent="0.35">
      <c r="B49" s="58" t="s">
        <v>307</v>
      </c>
      <c r="C49" s="1696">
        <v>44682</v>
      </c>
      <c r="D49" s="1669"/>
      <c r="E49" s="1669"/>
      <c r="F49" s="1669"/>
      <c r="G49" s="1669"/>
    </row>
    <row r="50" spans="2:7" ht="31" x14ac:dyDescent="0.35">
      <c r="B50" s="58" t="s">
        <v>308</v>
      </c>
      <c r="C50" s="1669" t="s">
        <v>4471</v>
      </c>
      <c r="D50" s="1669"/>
      <c r="E50" s="1669"/>
      <c r="F50" s="1669"/>
      <c r="G50" s="1669"/>
    </row>
    <row r="51" spans="2:7" x14ac:dyDescent="0.35">
      <c r="B51" s="58" t="s">
        <v>309</v>
      </c>
      <c r="C51" s="1669"/>
      <c r="D51" s="1669"/>
      <c r="E51" s="1669"/>
      <c r="F51" s="1669"/>
      <c r="G51" s="1669"/>
    </row>
    <row r="52" spans="2:7" x14ac:dyDescent="0.35">
      <c r="B52" s="58" t="s">
        <v>310</v>
      </c>
      <c r="C52" s="1669" t="s">
        <v>3688</v>
      </c>
      <c r="D52" s="1669"/>
      <c r="E52" s="1669"/>
      <c r="F52" s="1669"/>
      <c r="G52" s="1669"/>
    </row>
    <row r="53" spans="2:7" x14ac:dyDescent="0.35">
      <c r="B53" s="29"/>
      <c r="C53" s="29"/>
      <c r="D53" s="29"/>
      <c r="E53" s="29"/>
      <c r="F53" s="47"/>
      <c r="G53" s="47"/>
    </row>
    <row r="54" spans="2:7" x14ac:dyDescent="0.35">
      <c r="B54" s="58" t="s">
        <v>307</v>
      </c>
      <c r="C54" s="1696">
        <v>44894</v>
      </c>
      <c r="D54" s="1669"/>
      <c r="E54" s="1669"/>
      <c r="F54" s="1669"/>
      <c r="G54" s="1669"/>
    </row>
    <row r="55" spans="2:7" ht="31" x14ac:dyDescent="0.35">
      <c r="B55" s="58" t="s">
        <v>308</v>
      </c>
      <c r="C55" s="1669" t="s">
        <v>5181</v>
      </c>
      <c r="D55" s="1669"/>
      <c r="E55" s="1669"/>
      <c r="F55" s="1669"/>
      <c r="G55" s="1669"/>
    </row>
    <row r="56" spans="2:7" x14ac:dyDescent="0.35">
      <c r="B56" s="58" t="s">
        <v>309</v>
      </c>
      <c r="C56" s="1669" t="s">
        <v>5181</v>
      </c>
      <c r="D56" s="1669"/>
      <c r="E56" s="1669"/>
      <c r="F56" s="1669"/>
      <c r="G56" s="1669"/>
    </row>
    <row r="57" spans="2:7" x14ac:dyDescent="0.35">
      <c r="B57" s="58" t="s">
        <v>310</v>
      </c>
      <c r="C57" s="1669" t="s">
        <v>5182</v>
      </c>
      <c r="D57" s="1669"/>
      <c r="E57" s="1669"/>
      <c r="F57" s="1669"/>
      <c r="G57" s="1669"/>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$B$108:$B$113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$C$108:$C$128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$D$108:$D$167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$E$108:$E$564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$F$108:$F$568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$G$108:$G$110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$H$108:$H$112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$I$108:$I$115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$J$108:$J$109</formula1>
    </dataValidation>
  </dataValidations>
  <hyperlinks>
    <hyperlink ref="A1" location="'2.6.2.c'!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00"/>
  <dimension ref="A1:R25"/>
  <sheetViews>
    <sheetView showGridLines="0" zoomScale="90" zoomScaleNormal="90" workbookViewId="0"/>
  </sheetViews>
  <sheetFormatPr baseColWidth="10" defaultColWidth="11.453125" defaultRowHeight="14.5" x14ac:dyDescent="0.35"/>
  <cols>
    <col min="1" max="1" width="11.453125" style="94" customWidth="1"/>
    <col min="2" max="2" width="19.1796875" style="94" customWidth="1"/>
    <col min="3" max="3" width="20.54296875" style="94" customWidth="1"/>
    <col min="4" max="4" width="11.81640625" style="94" customWidth="1"/>
    <col min="5" max="5" width="20" style="94" customWidth="1"/>
    <col min="6" max="6" width="23.453125" style="94" customWidth="1"/>
    <col min="7" max="7" width="12.1796875" style="94" customWidth="1"/>
    <col min="8" max="8" width="11.453125" style="94" customWidth="1"/>
    <col min="9" max="9" width="11.81640625" style="94" customWidth="1"/>
    <col min="10" max="10" width="13.1796875" style="94" customWidth="1"/>
    <col min="11" max="11" width="13" style="94" customWidth="1"/>
    <col min="12" max="12" width="10" style="94" bestFit="1" customWidth="1"/>
    <col min="13" max="13" width="13.1796875" style="94" customWidth="1"/>
    <col min="14" max="14" width="8.1796875" style="94" bestFit="1" customWidth="1"/>
    <col min="15" max="15" width="8" style="94" bestFit="1" customWidth="1"/>
    <col min="16" max="19" width="9.54296875" style="94" bestFit="1" customWidth="1"/>
    <col min="20" max="16384" width="11.453125" style="94"/>
  </cols>
  <sheetData>
    <row r="1" spans="1:18" ht="15.5" x14ac:dyDescent="0.35">
      <c r="A1" s="23" t="s">
        <v>32</v>
      </c>
      <c r="I1" s="1493" t="s">
        <v>60</v>
      </c>
      <c r="J1" s="1493"/>
      <c r="K1" s="350"/>
    </row>
    <row r="2" spans="1:18" ht="15.5" x14ac:dyDescent="0.35">
      <c r="A2" s="18"/>
      <c r="B2" s="85" t="s">
        <v>5115</v>
      </c>
    </row>
    <row r="3" spans="1:18" x14ac:dyDescent="0.35">
      <c r="B3" s="95" t="s">
        <v>47</v>
      </c>
      <c r="L3" s="95"/>
      <c r="M3" s="95"/>
      <c r="N3" s="95"/>
      <c r="O3" s="95"/>
      <c r="P3" s="95"/>
      <c r="Q3" s="95"/>
    </row>
    <row r="4" spans="1:18" x14ac:dyDescent="0.35">
      <c r="B4" s="86" t="s">
        <v>48</v>
      </c>
    </row>
    <row r="5" spans="1:18" ht="15" customHeight="1" x14ac:dyDescent="0.35">
      <c r="B5" s="86" t="s">
        <v>49</v>
      </c>
      <c r="K5" s="224"/>
      <c r="L5" s="224"/>
      <c r="M5" s="224"/>
      <c r="N5" s="224"/>
      <c r="O5" s="224"/>
      <c r="P5" s="224"/>
      <c r="Q5" s="224"/>
      <c r="R5" s="224"/>
    </row>
    <row r="6" spans="1:18" x14ac:dyDescent="0.35">
      <c r="B6" s="71" t="s">
        <v>1718</v>
      </c>
      <c r="K6" s="224"/>
      <c r="L6" s="224"/>
      <c r="M6" s="224"/>
      <c r="N6" s="224"/>
      <c r="O6" s="224"/>
      <c r="P6" s="224"/>
      <c r="Q6" s="224"/>
      <c r="R6" s="224"/>
    </row>
    <row r="7" spans="1:18" x14ac:dyDescent="0.35">
      <c r="B7" s="86"/>
      <c r="K7" s="224"/>
      <c r="L7" s="224"/>
      <c r="M7" s="224"/>
      <c r="N7" s="224"/>
      <c r="O7" s="224"/>
      <c r="P7" s="224"/>
      <c r="Q7" s="224"/>
      <c r="R7" s="224"/>
    </row>
    <row r="8" spans="1:18" x14ac:dyDescent="0.35">
      <c r="B8" s="14" t="s">
        <v>1720</v>
      </c>
      <c r="C8" s="80"/>
      <c r="D8" s="349"/>
      <c r="K8" s="224"/>
      <c r="L8" s="224"/>
      <c r="M8" s="224"/>
      <c r="N8" s="224"/>
      <c r="O8" s="224"/>
      <c r="P8" s="224"/>
      <c r="Q8" s="224"/>
      <c r="R8" s="224"/>
    </row>
    <row r="9" spans="1:18" x14ac:dyDescent="0.35">
      <c r="C9" s="91"/>
      <c r="D9" s="346"/>
      <c r="K9" s="224"/>
      <c r="L9" s="224"/>
      <c r="M9" s="224"/>
      <c r="N9" s="224"/>
      <c r="O9" s="224"/>
      <c r="P9" s="224"/>
      <c r="Q9" s="224"/>
      <c r="R9" s="224"/>
    </row>
    <row r="10" spans="1:18" x14ac:dyDescent="0.35">
      <c r="B10" s="80" t="s">
        <v>1722</v>
      </c>
      <c r="C10" s="148"/>
      <c r="D10" s="148"/>
      <c r="E10" s="148"/>
      <c r="F10" s="148"/>
      <c r="G10" s="148"/>
      <c r="H10" s="148"/>
      <c r="K10" s="224"/>
      <c r="L10" s="224"/>
      <c r="M10" s="224"/>
      <c r="N10" s="224"/>
      <c r="O10" s="224"/>
      <c r="P10" s="224"/>
      <c r="Q10" s="224"/>
      <c r="R10" s="224"/>
    </row>
    <row r="11" spans="1:18" x14ac:dyDescent="0.35">
      <c r="B11" s="201" t="s">
        <v>1586</v>
      </c>
      <c r="C11" s="91"/>
      <c r="D11" s="346"/>
      <c r="E11" s="148"/>
      <c r="F11" s="148"/>
      <c r="G11" s="148"/>
      <c r="H11" s="148"/>
    </row>
    <row r="13" spans="1:18" ht="43.5" x14ac:dyDescent="0.35">
      <c r="B13" s="135" t="s">
        <v>3501</v>
      </c>
      <c r="C13" s="135" t="s">
        <v>4462</v>
      </c>
      <c r="D13" s="1400" t="s">
        <v>3502</v>
      </c>
      <c r="E13" s="135" t="s">
        <v>4463</v>
      </c>
      <c r="F13" s="135" t="s">
        <v>4464</v>
      </c>
      <c r="G13" s="135" t="s">
        <v>4465</v>
      </c>
      <c r="H13" s="135" t="s">
        <v>252</v>
      </c>
      <c r="I13" s="135" t="s">
        <v>3732</v>
      </c>
      <c r="J13" s="135" t="s">
        <v>1</v>
      </c>
    </row>
    <row r="14" spans="1:18" x14ac:dyDescent="0.35">
      <c r="B14" s="722">
        <v>2012</v>
      </c>
      <c r="C14" s="1397">
        <v>616.85223062399973</v>
      </c>
      <c r="D14" s="1398">
        <v>586.2510163799999</v>
      </c>
      <c r="E14" s="1397">
        <v>17885.121200784641</v>
      </c>
      <c r="F14" s="1697">
        <v>85.925842848000002</v>
      </c>
      <c r="G14" s="1697"/>
      <c r="H14" s="1397">
        <v>0.54602899999999999</v>
      </c>
      <c r="I14" s="1399"/>
      <c r="J14" s="1399">
        <f>+C14+E14+F14+H14+I14</f>
        <v>18588.445303256642</v>
      </c>
    </row>
    <row r="15" spans="1:18" x14ac:dyDescent="0.35">
      <c r="B15" s="722">
        <v>2013</v>
      </c>
      <c r="C15" s="1397">
        <v>724.81104611999945</v>
      </c>
      <c r="D15" s="1398">
        <v>688.77303930000005</v>
      </c>
      <c r="E15" s="1397">
        <v>16882.836602683397</v>
      </c>
      <c r="F15" s="1697">
        <v>138.83718124800001</v>
      </c>
      <c r="G15" s="1697"/>
      <c r="H15" s="1397">
        <v>0.84281399999999995</v>
      </c>
      <c r="I15" s="1399"/>
      <c r="J15" s="1399">
        <f>+C15+E15+F15+H15+I15</f>
        <v>17747.327644051395</v>
      </c>
    </row>
    <row r="16" spans="1:18" x14ac:dyDescent="0.35">
      <c r="B16" s="722">
        <v>2014</v>
      </c>
      <c r="C16" s="1397">
        <v>861.80308235999951</v>
      </c>
      <c r="D16" s="1398">
        <v>812.75093949999996</v>
      </c>
      <c r="E16" s="1397">
        <v>16164.635751749682</v>
      </c>
      <c r="F16" s="1697">
        <v>173.77739308800005</v>
      </c>
      <c r="G16" s="1697"/>
      <c r="H16" s="1397">
        <v>0.94996700000000001</v>
      </c>
      <c r="I16" s="1399"/>
      <c r="J16" s="1399">
        <f>+C16+E16+F16+H16+I16</f>
        <v>17201.166194197682</v>
      </c>
    </row>
    <row r="17" spans="2:10" x14ac:dyDescent="0.35">
      <c r="B17" s="722">
        <v>2015</v>
      </c>
      <c r="C17" s="1397">
        <v>1007.4935485439999</v>
      </c>
      <c r="D17" s="1398">
        <v>953.34262547999992</v>
      </c>
      <c r="E17" s="1397">
        <v>18678.704388937571</v>
      </c>
      <c r="F17" s="1697">
        <v>240.26932756799999</v>
      </c>
      <c r="G17" s="1697"/>
      <c r="H17" s="1397">
        <v>0.94996700000000001</v>
      </c>
      <c r="I17" s="1399"/>
      <c r="J17" s="1399">
        <f>+C17+E17+F17+H17+I17</f>
        <v>19927.417232049571</v>
      </c>
    </row>
    <row r="18" spans="2:10" x14ac:dyDescent="0.35">
      <c r="B18" s="722">
        <v>2016</v>
      </c>
      <c r="C18" s="1397">
        <v>956.43166801039979</v>
      </c>
      <c r="D18" s="1398">
        <v>902.08640341519981</v>
      </c>
      <c r="E18" s="1397">
        <v>31356.071351333201</v>
      </c>
      <c r="F18" s="1397">
        <v>223.79386327385799</v>
      </c>
      <c r="G18" s="1397">
        <v>36.420664354141437</v>
      </c>
      <c r="H18" s="1397">
        <v>1.3078857239999926</v>
      </c>
      <c r="I18" s="1397">
        <v>35.356512924000185</v>
      </c>
      <c r="J18" s="1399">
        <f>+C18+E18+F18+G18+H18+I18</f>
        <v>32609.3819456196</v>
      </c>
    </row>
    <row r="19" spans="2:10" x14ac:dyDescent="0.35">
      <c r="B19" s="722">
        <v>2017</v>
      </c>
      <c r="C19" s="1397">
        <v>1001.2726591132023</v>
      </c>
      <c r="D19" s="1398">
        <v>946.64646120280213</v>
      </c>
      <c r="E19" s="1397">
        <v>30166.083262912594</v>
      </c>
      <c r="F19" s="1397">
        <v>227.68866408941159</v>
      </c>
      <c r="G19" s="1397">
        <v>36.161634232988284</v>
      </c>
      <c r="H19" s="1397">
        <v>1.3247627687999921</v>
      </c>
      <c r="I19" s="1397">
        <v>37.075302568800161</v>
      </c>
      <c r="J19" s="1399">
        <f t="shared" ref="J19:J23" si="0">+C19+E19+F19+G19+H19+I19</f>
        <v>31469.606285685793</v>
      </c>
    </row>
    <row r="20" spans="2:10" x14ac:dyDescent="0.35">
      <c r="B20" s="722">
        <v>2018</v>
      </c>
      <c r="C20" s="1397">
        <v>971.42200191040092</v>
      </c>
      <c r="D20" s="1398">
        <v>916.42300823200094</v>
      </c>
      <c r="E20" s="1397">
        <v>29049.785117579799</v>
      </c>
      <c r="F20" s="1397">
        <v>228.86622703674607</v>
      </c>
      <c r="G20" s="1397">
        <v>35.357014236053828</v>
      </c>
      <c r="H20" s="1397">
        <v>1.3817347415999914</v>
      </c>
      <c r="I20" s="1397">
        <v>38.412260200800226</v>
      </c>
      <c r="J20" s="1399">
        <f t="shared" si="0"/>
        <v>30325.224355705399</v>
      </c>
    </row>
    <row r="21" spans="2:10" x14ac:dyDescent="0.35">
      <c r="B21" s="722">
        <v>2019</v>
      </c>
      <c r="C21" s="1397">
        <v>964.25088816170182</v>
      </c>
      <c r="D21" s="1398">
        <v>905.87373045050163</v>
      </c>
      <c r="E21" s="1397">
        <v>28121.158296253408</v>
      </c>
      <c r="F21" s="1397">
        <v>229.15932363726745</v>
      </c>
      <c r="G21" s="1397">
        <v>37.055304224032412</v>
      </c>
      <c r="H21" s="1397">
        <v>1.5473402639999976</v>
      </c>
      <c r="I21" s="1397">
        <v>40.391935417200116</v>
      </c>
      <c r="J21" s="1399">
        <f t="shared" si="0"/>
        <v>29393.563087957609</v>
      </c>
    </row>
    <row r="22" spans="2:10" x14ac:dyDescent="0.35">
      <c r="B22" s="722">
        <v>2020</v>
      </c>
      <c r="C22" s="1397">
        <v>1000.1967580761016</v>
      </c>
      <c r="D22" s="1398">
        <v>930.68711990910128</v>
      </c>
      <c r="E22" s="1397">
        <v>28946.821990333807</v>
      </c>
      <c r="F22" s="1397">
        <v>232.84123300141721</v>
      </c>
      <c r="G22" s="1397">
        <v>39.750398047156075</v>
      </c>
      <c r="H22" s="1397">
        <v>1.6129158191999857</v>
      </c>
      <c r="I22" s="1397">
        <v>43.167841329599838</v>
      </c>
      <c r="J22" s="1399">
        <f t="shared" si="0"/>
        <v>30264.391136607283</v>
      </c>
    </row>
    <row r="23" spans="2:10" x14ac:dyDescent="0.35">
      <c r="B23" s="723">
        <v>2021</v>
      </c>
      <c r="C23" s="1401">
        <v>930.06831520000003</v>
      </c>
      <c r="D23" s="1402">
        <v>846.7550945800001</v>
      </c>
      <c r="E23" s="1401">
        <v>30087.300138200004</v>
      </c>
      <c r="F23" s="1401">
        <v>245.33823560999991</v>
      </c>
      <c r="G23" s="1401">
        <v>44.428031731381452</v>
      </c>
      <c r="H23" s="1401">
        <v>1.2663660699999917</v>
      </c>
      <c r="I23" s="1401">
        <v>61.335669939999399</v>
      </c>
      <c r="J23" s="1403">
        <f t="shared" si="0"/>
        <v>31369.736756751383</v>
      </c>
    </row>
    <row r="24" spans="2:10" x14ac:dyDescent="0.35">
      <c r="B24" s="94" t="s">
        <v>5179</v>
      </c>
    </row>
    <row r="25" spans="2:10" x14ac:dyDescent="0.35">
      <c r="B25" s="94" t="s">
        <v>4441</v>
      </c>
    </row>
  </sheetData>
  <mergeCells count="5">
    <mergeCell ref="F17:G17"/>
    <mergeCell ref="F16:G16"/>
    <mergeCell ref="F15:G15"/>
    <mergeCell ref="F14:G14"/>
    <mergeCell ref="I1:J1"/>
  </mergeCells>
  <hyperlinks>
    <hyperlink ref="A1" location="'C2'!A1" display="Regresar"/>
    <hyperlink ref="I1" location="'HM 2.6.2.d'!A1" display="Ver metadato "/>
  </hyperlinks>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18.649999999999999" customHeight="1" x14ac:dyDescent="0.35">
      <c r="A1" s="649"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c r="D8" s="1667"/>
      <c r="E8" s="1667"/>
      <c r="F8" s="1667"/>
      <c r="G8" s="1667"/>
    </row>
    <row r="9" spans="1:7" ht="31" x14ac:dyDescent="0.35">
      <c r="B9" s="38" t="s">
        <v>262</v>
      </c>
      <c r="C9" s="1666" t="s">
        <v>3632</v>
      </c>
      <c r="D9" s="1666"/>
      <c r="E9" s="1666"/>
      <c r="F9" s="1666"/>
      <c r="G9" s="1666"/>
    </row>
    <row r="10" spans="1:7" ht="31" x14ac:dyDescent="0.35">
      <c r="B10" s="1684" t="s">
        <v>263</v>
      </c>
      <c r="C10" s="556" t="s">
        <v>264</v>
      </c>
      <c r="D10" s="556" t="s">
        <v>265</v>
      </c>
      <c r="E10" s="556" t="s">
        <v>266</v>
      </c>
      <c r="F10" s="557" t="s">
        <v>267</v>
      </c>
      <c r="G10" s="557" t="s">
        <v>268</v>
      </c>
    </row>
    <row r="11" spans="1:7" ht="36" customHeight="1" x14ac:dyDescent="0.35">
      <c r="B11" s="1652"/>
      <c r="C11" s="558" t="s">
        <v>269</v>
      </c>
      <c r="D11" s="558" t="s">
        <v>48</v>
      </c>
      <c r="E11" s="558" t="s">
        <v>423</v>
      </c>
      <c r="F11" s="559" t="s">
        <v>903</v>
      </c>
      <c r="G11" s="559" t="s">
        <v>904</v>
      </c>
    </row>
    <row r="12" spans="1:7" ht="17.25" customHeight="1" x14ac:dyDescent="0.35">
      <c r="B12" s="1652"/>
      <c r="C12" s="558"/>
      <c r="D12" s="558"/>
      <c r="E12" s="558"/>
      <c r="F12" s="559" t="s">
        <v>274</v>
      </c>
      <c r="G12" s="559"/>
    </row>
    <row r="13" spans="1:7" ht="17.25" customHeight="1" x14ac:dyDescent="0.35">
      <c r="B13" s="1653"/>
      <c r="C13" s="558"/>
      <c r="D13" s="558"/>
      <c r="E13" s="558"/>
      <c r="F13" s="559" t="s">
        <v>274</v>
      </c>
      <c r="G13" s="559"/>
    </row>
    <row r="14" spans="1:7" x14ac:dyDescent="0.35">
      <c r="B14" s="43" t="s">
        <v>275</v>
      </c>
      <c r="C14" s="1667" t="s">
        <v>2</v>
      </c>
      <c r="D14" s="1667"/>
      <c r="E14" s="1667"/>
      <c r="F14" s="1667"/>
      <c r="G14" s="1667"/>
    </row>
    <row r="15" spans="1:7" ht="51" customHeight="1" x14ac:dyDescent="0.35">
      <c r="B15" s="651" t="s">
        <v>276</v>
      </c>
      <c r="C15" s="1667" t="s">
        <v>3663</v>
      </c>
      <c r="D15" s="1667"/>
      <c r="E15" s="1667"/>
      <c r="F15" s="1667"/>
      <c r="G15" s="1667"/>
    </row>
    <row r="16" spans="1:7" ht="43.5" customHeight="1" x14ac:dyDescent="0.35">
      <c r="B16" s="651" t="s">
        <v>277</v>
      </c>
      <c r="C16" s="1667" t="s">
        <v>4472</v>
      </c>
      <c r="D16" s="1667"/>
      <c r="E16" s="1667"/>
      <c r="F16" s="1667"/>
      <c r="G16" s="1667"/>
    </row>
    <row r="17" spans="2:9" x14ac:dyDescent="0.35">
      <c r="B17" s="651" t="s">
        <v>278</v>
      </c>
      <c r="C17" s="1667" t="s">
        <v>279</v>
      </c>
      <c r="D17" s="1667"/>
      <c r="E17" s="1667"/>
      <c r="F17" s="1667"/>
      <c r="G17" s="1667"/>
    </row>
    <row r="18" spans="2:9" x14ac:dyDescent="0.35">
      <c r="B18" s="651" t="s">
        <v>280</v>
      </c>
      <c r="C18" s="1667" t="s">
        <v>1804</v>
      </c>
      <c r="D18" s="1667"/>
      <c r="E18" s="1667"/>
      <c r="F18" s="1667"/>
      <c r="G18" s="1667"/>
    </row>
    <row r="19" spans="2:9" ht="36.75" customHeight="1" x14ac:dyDescent="0.35">
      <c r="B19" s="651" t="s">
        <v>281</v>
      </c>
      <c r="C19" s="1667" t="s">
        <v>4473</v>
      </c>
      <c r="D19" s="1667"/>
      <c r="E19" s="1667"/>
      <c r="F19" s="1667"/>
      <c r="G19" s="1667"/>
    </row>
    <row r="20" spans="2:9" ht="37.5" customHeight="1" x14ac:dyDescent="0.35">
      <c r="B20" s="651" t="s">
        <v>282</v>
      </c>
      <c r="C20" s="1667" t="s">
        <v>3673</v>
      </c>
      <c r="D20" s="1667"/>
      <c r="E20" s="1667"/>
      <c r="F20" s="1667"/>
      <c r="G20" s="1667"/>
    </row>
    <row r="21" spans="2:9" ht="43.5" customHeight="1" x14ac:dyDescent="0.35">
      <c r="B21" s="651" t="s">
        <v>283</v>
      </c>
      <c r="C21" s="561" t="s">
        <v>3524</v>
      </c>
      <c r="D21" s="45" t="s">
        <v>4466</v>
      </c>
      <c r="E21" s="1681" t="s">
        <v>284</v>
      </c>
      <c r="F21" s="1682"/>
      <c r="G21" s="1683"/>
    </row>
    <row r="22" spans="2:9" ht="36.75" customHeight="1" x14ac:dyDescent="0.35">
      <c r="B22" s="651" t="s">
        <v>285</v>
      </c>
      <c r="C22" s="1667" t="s">
        <v>1742</v>
      </c>
      <c r="D22" s="1667"/>
      <c r="E22" s="1667"/>
      <c r="F22" s="1667"/>
      <c r="G22" s="1667"/>
    </row>
    <row r="23" spans="2:9" ht="90" customHeight="1" x14ac:dyDescent="0.35">
      <c r="B23" s="651" t="s">
        <v>286</v>
      </c>
      <c r="C23" s="1667" t="s">
        <v>3664</v>
      </c>
      <c r="D23" s="1667"/>
      <c r="E23" s="1667"/>
      <c r="F23" s="1667"/>
      <c r="G23" s="1667"/>
    </row>
    <row r="24" spans="2:9" x14ac:dyDescent="0.35">
      <c r="B24" s="1672"/>
      <c r="C24" s="1672"/>
      <c r="D24" s="1672"/>
      <c r="E24" s="353"/>
      <c r="F24" s="528"/>
      <c r="G24" s="528"/>
    </row>
    <row r="25" spans="2:9" x14ac:dyDescent="0.35">
      <c r="B25" s="1671" t="s">
        <v>287</v>
      </c>
      <c r="C25" s="1671"/>
      <c r="D25" s="1671"/>
      <c r="E25" s="1671"/>
      <c r="F25" s="1671"/>
      <c r="G25" s="1671"/>
    </row>
    <row r="26" spans="2:9" x14ac:dyDescent="0.35">
      <c r="B26" s="46"/>
      <c r="C26" s="46"/>
      <c r="D26" s="46"/>
      <c r="E26" s="353"/>
      <c r="F26" s="353"/>
      <c r="G26" s="353"/>
      <c r="I26" s="11" t="s">
        <v>288</v>
      </c>
    </row>
    <row r="27" spans="2:9" x14ac:dyDescent="0.35">
      <c r="B27" s="651" t="s">
        <v>289</v>
      </c>
      <c r="C27" s="1667" t="s">
        <v>3144</v>
      </c>
      <c r="D27" s="1667"/>
      <c r="E27" s="1667"/>
      <c r="F27" s="1667"/>
      <c r="G27" s="1667"/>
    </row>
    <row r="28" spans="2:9" ht="31" x14ac:dyDescent="0.35">
      <c r="B28" s="651" t="s">
        <v>290</v>
      </c>
      <c r="C28" s="1667" t="s">
        <v>3624</v>
      </c>
      <c r="D28" s="1667"/>
      <c r="E28" s="1667"/>
      <c r="F28" s="1667"/>
      <c r="G28" s="1667"/>
    </row>
    <row r="29" spans="2:9" x14ac:dyDescent="0.35">
      <c r="B29" s="651" t="s">
        <v>291</v>
      </c>
      <c r="C29" s="1667" t="s">
        <v>292</v>
      </c>
      <c r="D29" s="1667"/>
      <c r="E29" s="1667"/>
      <c r="F29" s="1667"/>
      <c r="G29" s="1667"/>
    </row>
    <row r="30" spans="2:9" x14ac:dyDescent="0.35">
      <c r="B30" s="651" t="s">
        <v>293</v>
      </c>
      <c r="C30" s="1691" t="s">
        <v>294</v>
      </c>
      <c r="D30" s="1691"/>
      <c r="E30" s="1691"/>
      <c r="F30" s="1691"/>
      <c r="G30" s="1691"/>
    </row>
    <row r="31" spans="2:9" x14ac:dyDescent="0.35">
      <c r="B31" s="1692"/>
      <c r="C31" s="1692"/>
      <c r="D31" s="1692"/>
      <c r="E31" s="353"/>
      <c r="F31" s="353"/>
      <c r="G31" s="353"/>
    </row>
    <row r="32" spans="2:9" x14ac:dyDescent="0.35">
      <c r="B32" s="1671" t="s">
        <v>295</v>
      </c>
      <c r="C32" s="1671"/>
      <c r="D32" s="1671"/>
      <c r="E32" s="1671"/>
      <c r="F32" s="1671"/>
      <c r="G32" s="1671"/>
    </row>
    <row r="33" spans="2:10" x14ac:dyDescent="0.35">
      <c r="B33" s="1672"/>
      <c r="C33" s="1672"/>
      <c r="D33" s="1672"/>
      <c r="E33" s="353"/>
      <c r="F33" s="353"/>
      <c r="G33" s="353"/>
    </row>
    <row r="34" spans="2:10" ht="18" customHeight="1" x14ac:dyDescent="0.35">
      <c r="B34" s="651" t="s">
        <v>296</v>
      </c>
      <c r="C34" s="1667" t="s">
        <v>5183</v>
      </c>
      <c r="D34" s="1667"/>
      <c r="E34" s="1667"/>
      <c r="F34" s="1667"/>
      <c r="G34" s="1667"/>
    </row>
    <row r="35" spans="2:10" ht="18" customHeight="1" x14ac:dyDescent="0.35">
      <c r="B35" s="651" t="s">
        <v>297</v>
      </c>
      <c r="C35" s="1667" t="s">
        <v>3144</v>
      </c>
      <c r="D35" s="1667"/>
      <c r="E35" s="1667"/>
      <c r="F35" s="1667"/>
      <c r="G35" s="1667"/>
    </row>
    <row r="36" spans="2:10" ht="18" customHeight="1" x14ac:dyDescent="0.35">
      <c r="B36" s="651" t="s">
        <v>298</v>
      </c>
      <c r="C36" s="1667" t="s">
        <v>3625</v>
      </c>
      <c r="D36" s="1667"/>
      <c r="E36" s="1667"/>
      <c r="F36" s="1667"/>
      <c r="G36" s="1667"/>
    </row>
    <row r="37" spans="2:10" ht="18" customHeight="1" x14ac:dyDescent="0.35">
      <c r="B37" s="651" t="s">
        <v>299</v>
      </c>
      <c r="C37" s="1667" t="s">
        <v>5184</v>
      </c>
      <c r="D37" s="1667"/>
      <c r="E37" s="1667"/>
      <c r="F37" s="1667"/>
      <c r="G37" s="1667"/>
      <c r="J37" s="29"/>
    </row>
    <row r="38" spans="2:10" ht="18" customHeight="1" x14ac:dyDescent="0.35">
      <c r="B38" s="651" t="s">
        <v>300</v>
      </c>
      <c r="C38" s="1693" t="s">
        <v>5185</v>
      </c>
      <c r="D38" s="1667"/>
      <c r="E38" s="1667"/>
      <c r="F38" s="1667"/>
      <c r="G38" s="1667"/>
    </row>
    <row r="39" spans="2:10" ht="18" customHeight="1" x14ac:dyDescent="0.35">
      <c r="B39" s="651" t="s">
        <v>301</v>
      </c>
      <c r="C39" s="1694" t="s">
        <v>5186</v>
      </c>
      <c r="D39" s="1694"/>
      <c r="E39" s="1694"/>
      <c r="F39" s="1694"/>
      <c r="G39" s="1694"/>
    </row>
    <row r="40" spans="2:10" x14ac:dyDescent="0.35">
      <c r="B40" s="1692"/>
      <c r="C40" s="1692"/>
      <c r="D40" s="1692"/>
      <c r="E40" s="353"/>
      <c r="F40" s="528"/>
      <c r="G40" s="528"/>
    </row>
    <row r="41" spans="2:10" x14ac:dyDescent="0.35">
      <c r="B41" s="1671" t="s">
        <v>302</v>
      </c>
      <c r="C41" s="1671"/>
      <c r="D41" s="1671"/>
      <c r="E41" s="1671"/>
      <c r="F41" s="1671"/>
      <c r="G41" s="1671"/>
    </row>
    <row r="42" spans="2:10" x14ac:dyDescent="0.35">
      <c r="B42" s="366"/>
      <c r="C42" s="366"/>
      <c r="D42" s="366"/>
      <c r="E42" s="353"/>
      <c r="F42" s="353"/>
      <c r="G42" s="353"/>
    </row>
    <row r="43" spans="2:10" ht="31" x14ac:dyDescent="0.35">
      <c r="B43" s="651" t="s">
        <v>303</v>
      </c>
      <c r="C43" s="1667" t="s">
        <v>3626</v>
      </c>
      <c r="D43" s="1667"/>
      <c r="E43" s="1667"/>
      <c r="F43" s="1667"/>
      <c r="G43" s="1667"/>
    </row>
    <row r="44" spans="2:10" ht="36" customHeight="1" x14ac:dyDescent="0.35">
      <c r="B44" s="651" t="s">
        <v>304</v>
      </c>
      <c r="C44" s="1667" t="s">
        <v>3516</v>
      </c>
      <c r="D44" s="1667"/>
      <c r="E44" s="1667"/>
      <c r="F44" s="1667"/>
      <c r="G44" s="1667"/>
    </row>
    <row r="45" spans="2:10" ht="21" customHeight="1" x14ac:dyDescent="0.35">
      <c r="B45" s="651" t="s">
        <v>305</v>
      </c>
      <c r="C45" s="1667"/>
      <c r="D45" s="1667"/>
      <c r="E45" s="1667"/>
      <c r="F45" s="1667"/>
      <c r="G45" s="1667"/>
    </row>
    <row r="46" spans="2:10" x14ac:dyDescent="0.35">
      <c r="B46" s="364"/>
      <c r="C46" s="529"/>
      <c r="D46" s="530"/>
      <c r="E46" s="353"/>
      <c r="F46" s="353"/>
      <c r="G46" s="353"/>
    </row>
    <row r="47" spans="2:10" x14ac:dyDescent="0.35">
      <c r="B47" s="1671" t="s">
        <v>306</v>
      </c>
      <c r="C47" s="1671"/>
      <c r="D47" s="1671"/>
      <c r="E47" s="1671"/>
      <c r="F47" s="1671"/>
      <c r="G47" s="1671"/>
    </row>
    <row r="48" spans="2:10" x14ac:dyDescent="0.35">
      <c r="B48" s="361"/>
      <c r="C48" s="361"/>
      <c r="D48" s="361"/>
      <c r="E48" s="353"/>
      <c r="F48" s="353"/>
      <c r="G48" s="531"/>
    </row>
    <row r="49" spans="2:7" x14ac:dyDescent="0.35">
      <c r="B49" s="58" t="s">
        <v>307</v>
      </c>
      <c r="C49" s="1696">
        <v>44682</v>
      </c>
      <c r="D49" s="1669"/>
      <c r="E49" s="1669"/>
      <c r="F49" s="1669"/>
      <c r="G49" s="1669"/>
    </row>
    <row r="50" spans="2:7" ht="31" x14ac:dyDescent="0.35">
      <c r="B50" s="58" t="s">
        <v>308</v>
      </c>
      <c r="C50" s="1669"/>
      <c r="D50" s="1669"/>
      <c r="E50" s="1669"/>
      <c r="F50" s="1669"/>
      <c r="G50" s="1669"/>
    </row>
    <row r="51" spans="2:7" x14ac:dyDescent="0.35">
      <c r="B51" s="58" t="s">
        <v>309</v>
      </c>
      <c r="C51" s="1648"/>
      <c r="D51" s="1648"/>
      <c r="E51" s="1648"/>
      <c r="F51" s="1648"/>
      <c r="G51" s="1648"/>
    </row>
    <row r="52" spans="2:7" x14ac:dyDescent="0.35">
      <c r="B52" s="58" t="s">
        <v>310</v>
      </c>
      <c r="C52" s="1648" t="s">
        <v>3533</v>
      </c>
      <c r="D52" s="1648"/>
      <c r="E52" s="1648"/>
      <c r="F52" s="1648"/>
      <c r="G52" s="1648"/>
    </row>
    <row r="53" spans="2:7" x14ac:dyDescent="0.35">
      <c r="B53" s="29"/>
      <c r="C53" s="29"/>
      <c r="D53" s="29"/>
      <c r="E53" s="29"/>
      <c r="F53" s="47"/>
      <c r="G53" s="47"/>
    </row>
    <row r="54" spans="2:7" x14ac:dyDescent="0.35">
      <c r="B54" s="58" t="s">
        <v>307</v>
      </c>
      <c r="C54" s="1696">
        <v>44894</v>
      </c>
      <c r="D54" s="1669"/>
      <c r="E54" s="1669"/>
      <c r="F54" s="1669"/>
      <c r="G54" s="1669"/>
    </row>
    <row r="55" spans="2:7" ht="31" x14ac:dyDescent="0.35">
      <c r="B55" s="58" t="s">
        <v>308</v>
      </c>
      <c r="C55" s="1669" t="s">
        <v>5181</v>
      </c>
      <c r="D55" s="1669"/>
      <c r="E55" s="1669"/>
      <c r="F55" s="1669"/>
      <c r="G55" s="1669"/>
    </row>
    <row r="56" spans="2:7" x14ac:dyDescent="0.35">
      <c r="B56" s="58" t="s">
        <v>309</v>
      </c>
      <c r="C56" s="1669" t="s">
        <v>5181</v>
      </c>
      <c r="D56" s="1669"/>
      <c r="E56" s="1669"/>
      <c r="F56" s="1669"/>
      <c r="G56" s="1669"/>
    </row>
    <row r="57" spans="2:7" x14ac:dyDescent="0.35">
      <c r="B57" s="58" t="s">
        <v>310</v>
      </c>
      <c r="C57" s="1669" t="s">
        <v>5182</v>
      </c>
      <c r="D57" s="1669"/>
      <c r="E57" s="1669"/>
      <c r="F57" s="1669"/>
      <c r="G57" s="1669"/>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$J$105:$J$106</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$I$105:$I$112</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$H$105:$H$109</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$G$105:$G$107</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$F$105:$F$565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$E$105:$E$561</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$D$105:$D$164</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$C$105:$C$125</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$B$105:$B$110</formula1>
    </dataValidation>
  </dataValidations>
  <hyperlinks>
    <hyperlink ref="A1" location="'2.6.2.d'!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02"/>
  <dimension ref="A1:AF24"/>
  <sheetViews>
    <sheetView showGridLines="0" zoomScale="90" zoomScaleNormal="90" workbookViewId="0"/>
  </sheetViews>
  <sheetFormatPr baseColWidth="10" defaultColWidth="11.453125" defaultRowHeight="14.5" x14ac:dyDescent="0.35"/>
  <cols>
    <col min="1" max="1" width="11.453125" style="94"/>
    <col min="2" max="2" width="17.1796875" style="94" customWidth="1"/>
    <col min="3" max="3" width="23.54296875" style="94" customWidth="1"/>
    <col min="4" max="4" width="23.1796875" style="94" customWidth="1"/>
    <col min="5" max="5" width="21.81640625" style="94" customWidth="1"/>
    <col min="6" max="7" width="21.54296875" style="94" customWidth="1"/>
    <col min="8" max="8" width="14.54296875" style="94" customWidth="1"/>
    <col min="9" max="9" width="11.453125" style="94" customWidth="1"/>
    <col min="10" max="10" width="17.453125" style="94" customWidth="1"/>
    <col min="11" max="11" width="20.1796875" style="94" customWidth="1"/>
    <col min="12" max="16384" width="11.453125" style="94"/>
  </cols>
  <sheetData>
    <row r="1" spans="1:13" ht="15.5" x14ac:dyDescent="0.35">
      <c r="A1" s="23" t="s">
        <v>32</v>
      </c>
      <c r="H1" s="649" t="s">
        <v>60</v>
      </c>
      <c r="I1" s="350"/>
    </row>
    <row r="2" spans="1:13" ht="15.5" x14ac:dyDescent="0.35">
      <c r="A2" s="18"/>
      <c r="B2" s="85" t="s">
        <v>5115</v>
      </c>
    </row>
    <row r="3" spans="1:13" x14ac:dyDescent="0.35">
      <c r="B3" s="95" t="s">
        <v>47</v>
      </c>
    </row>
    <row r="4" spans="1:13" x14ac:dyDescent="0.35">
      <c r="B4" s="86" t="s">
        <v>48</v>
      </c>
    </row>
    <row r="5" spans="1:13" x14ac:dyDescent="0.35">
      <c r="B5" s="86" t="s">
        <v>49</v>
      </c>
      <c r="I5" s="303"/>
      <c r="J5" s="303"/>
      <c r="K5" s="303"/>
      <c r="L5" s="303"/>
      <c r="M5" s="303"/>
    </row>
    <row r="6" spans="1:13" x14ac:dyDescent="0.35">
      <c r="B6" s="71" t="s">
        <v>1719</v>
      </c>
      <c r="I6" s="303"/>
      <c r="J6" s="303"/>
      <c r="K6" s="303"/>
      <c r="L6" s="303"/>
      <c r="M6" s="303"/>
    </row>
    <row r="7" spans="1:13" x14ac:dyDescent="0.35">
      <c r="B7" s="86"/>
      <c r="I7" s="303"/>
      <c r="J7" s="303"/>
      <c r="K7" s="303"/>
      <c r="L7" s="303"/>
      <c r="M7" s="303"/>
    </row>
    <row r="8" spans="1:13" x14ac:dyDescent="0.35">
      <c r="B8" s="14" t="s">
        <v>1721</v>
      </c>
      <c r="C8" s="80"/>
      <c r="D8" s="349"/>
      <c r="I8" s="303"/>
      <c r="J8" s="303"/>
      <c r="K8" s="303"/>
      <c r="L8" s="303"/>
      <c r="M8" s="303"/>
    </row>
    <row r="9" spans="1:13" x14ac:dyDescent="0.35">
      <c r="C9" s="91"/>
      <c r="D9" s="346"/>
      <c r="I9" s="303"/>
      <c r="J9" s="303"/>
      <c r="K9" s="303"/>
      <c r="L9" s="303"/>
      <c r="M9" s="303"/>
    </row>
    <row r="10" spans="1:13" x14ac:dyDescent="0.35">
      <c r="B10" s="80" t="s">
        <v>1723</v>
      </c>
      <c r="C10" s="148"/>
      <c r="D10" s="148"/>
      <c r="E10" s="148"/>
      <c r="F10" s="148"/>
      <c r="G10" s="148"/>
      <c r="I10" s="303"/>
      <c r="J10" s="303"/>
      <c r="K10" s="303"/>
      <c r="L10" s="303"/>
      <c r="M10" s="303"/>
    </row>
    <row r="11" spans="1:13" x14ac:dyDescent="0.35">
      <c r="B11" s="201" t="s">
        <v>1586</v>
      </c>
      <c r="C11" s="91"/>
      <c r="D11" s="346"/>
      <c r="E11" s="148"/>
      <c r="F11" s="148"/>
      <c r="G11" s="148"/>
      <c r="I11" s="507"/>
      <c r="J11" s="133"/>
      <c r="K11" s="507"/>
      <c r="L11" s="303"/>
      <c r="M11" s="303"/>
    </row>
    <row r="12" spans="1:13" ht="58" x14ac:dyDescent="0.35">
      <c r="B12" s="221" t="s">
        <v>1552</v>
      </c>
      <c r="C12" s="135" t="s">
        <v>3733</v>
      </c>
      <c r="D12" s="135" t="s">
        <v>3734</v>
      </c>
      <c r="E12" s="135" t="s">
        <v>3735</v>
      </c>
      <c r="I12" s="507"/>
      <c r="J12" s="133"/>
      <c r="K12" s="508"/>
      <c r="L12" s="303"/>
      <c r="M12" s="303"/>
    </row>
    <row r="13" spans="1:13" x14ac:dyDescent="0.35">
      <c r="B13" s="220">
        <v>2012</v>
      </c>
      <c r="C13" s="728">
        <v>579.01198291847595</v>
      </c>
      <c r="D13" s="729">
        <v>1055.9851200000001</v>
      </c>
      <c r="E13" s="729">
        <f>C13+D13</f>
        <v>1634.997102918476</v>
      </c>
      <c r="I13" s="303"/>
      <c r="J13" s="303"/>
      <c r="K13" s="303"/>
      <c r="L13" s="303"/>
      <c r="M13" s="303"/>
    </row>
    <row r="14" spans="1:13" x14ac:dyDescent="0.35">
      <c r="B14" s="219">
        <v>2013</v>
      </c>
      <c r="C14" s="728">
        <v>595.41905905997737</v>
      </c>
      <c r="D14" s="729">
        <v>1006.210944</v>
      </c>
      <c r="E14" s="729">
        <f t="shared" ref="E14:E22" si="0">C14+D14</f>
        <v>1601.6300030599773</v>
      </c>
      <c r="I14" s="303"/>
      <c r="J14" s="303"/>
      <c r="K14" s="303"/>
      <c r="L14" s="303"/>
      <c r="M14" s="303"/>
    </row>
    <row r="15" spans="1:13" x14ac:dyDescent="0.35">
      <c r="B15" s="152">
        <v>2014</v>
      </c>
      <c r="C15" s="728">
        <v>631.53215443618797</v>
      </c>
      <c r="D15" s="729">
        <v>1075.6272959999999</v>
      </c>
      <c r="E15" s="729">
        <f t="shared" si="0"/>
        <v>1707.1594504361879</v>
      </c>
      <c r="I15" s="303"/>
      <c r="J15" s="303"/>
      <c r="K15" s="303"/>
      <c r="L15" s="303"/>
      <c r="M15" s="303"/>
    </row>
    <row r="16" spans="1:13" x14ac:dyDescent="0.35">
      <c r="B16" s="152">
        <v>2015</v>
      </c>
      <c r="C16" s="728">
        <v>650.91257043656719</v>
      </c>
      <c r="D16" s="729">
        <v>1294.3929599999999</v>
      </c>
      <c r="E16" s="729">
        <f t="shared" si="0"/>
        <v>1945.3055304365671</v>
      </c>
      <c r="I16" s="303"/>
      <c r="J16" s="303"/>
      <c r="K16" s="303"/>
      <c r="L16" s="303"/>
      <c r="M16" s="303"/>
    </row>
    <row r="17" spans="2:32" x14ac:dyDescent="0.35">
      <c r="B17" s="220">
        <v>2016</v>
      </c>
      <c r="C17" s="728">
        <v>559.90322739898261</v>
      </c>
      <c r="D17" s="727">
        <v>1109.497824</v>
      </c>
      <c r="E17" s="729">
        <f t="shared" si="0"/>
        <v>1669.4010513989826</v>
      </c>
      <c r="H17" s="1234"/>
      <c r="I17" s="509"/>
      <c r="J17" s="509"/>
      <c r="K17" s="509"/>
      <c r="L17" s="509"/>
      <c r="M17" s="509"/>
      <c r="N17" s="150"/>
      <c r="O17" s="150"/>
    </row>
    <row r="18" spans="2:32" s="148" customFormat="1" ht="15" customHeight="1" x14ac:dyDescent="0.35">
      <c r="B18" s="219">
        <v>2017</v>
      </c>
      <c r="C18" s="728">
        <v>597.08513343209779</v>
      </c>
      <c r="D18" s="728">
        <v>932.53852800000004</v>
      </c>
      <c r="E18" s="729">
        <f t="shared" si="0"/>
        <v>1529.6236614320978</v>
      </c>
      <c r="H18" s="1234"/>
      <c r="I18" s="510"/>
      <c r="J18" s="510"/>
      <c r="K18" s="1253"/>
      <c r="L18" s="510"/>
      <c r="M18" s="510"/>
      <c r="N18" s="149"/>
      <c r="O18" s="149"/>
      <c r="P18" s="149"/>
      <c r="Q18" s="149"/>
      <c r="R18" s="149"/>
      <c r="S18" s="149"/>
      <c r="T18" s="149"/>
      <c r="U18" s="149"/>
      <c r="V18" s="149"/>
      <c r="W18" s="149"/>
      <c r="X18" s="149"/>
      <c r="Y18" s="149"/>
      <c r="Z18" s="149"/>
      <c r="AA18" s="149"/>
      <c r="AB18" s="149"/>
      <c r="AC18" s="149"/>
      <c r="AD18" s="149"/>
      <c r="AE18" s="149"/>
      <c r="AF18" s="149"/>
    </row>
    <row r="19" spans="2:32" s="148" customFormat="1" ht="15" customHeight="1" x14ac:dyDescent="0.35">
      <c r="B19" s="219">
        <v>2018</v>
      </c>
      <c r="C19" s="728">
        <v>653.86913149064401</v>
      </c>
      <c r="D19" s="728">
        <v>1124.2264319999999</v>
      </c>
      <c r="E19" s="729">
        <f t="shared" si="0"/>
        <v>1778.0955634906441</v>
      </c>
      <c r="H19" s="1234"/>
      <c r="I19" s="510"/>
      <c r="J19" s="510"/>
      <c r="K19" s="1253"/>
      <c r="L19" s="510"/>
      <c r="M19" s="510"/>
      <c r="N19" s="149"/>
      <c r="O19" s="149"/>
      <c r="P19" s="149"/>
      <c r="Q19" s="149"/>
      <c r="R19" s="149"/>
      <c r="S19" s="149"/>
      <c r="T19" s="149"/>
      <c r="U19" s="149"/>
      <c r="V19" s="149"/>
      <c r="W19" s="149"/>
      <c r="X19" s="149"/>
      <c r="Y19" s="149"/>
      <c r="Z19" s="149"/>
      <c r="AA19" s="149"/>
      <c r="AB19" s="149"/>
      <c r="AC19" s="149"/>
      <c r="AD19" s="149"/>
      <c r="AE19" s="149"/>
      <c r="AF19" s="149"/>
    </row>
    <row r="20" spans="2:32" s="148" customFormat="1" ht="15" customHeight="1" x14ac:dyDescent="0.35">
      <c r="B20" s="219">
        <v>2019</v>
      </c>
      <c r="C20" s="728">
        <v>759.53782886987869</v>
      </c>
      <c r="D20" s="728">
        <v>1106.1878400000001</v>
      </c>
      <c r="E20" s="729">
        <f t="shared" si="0"/>
        <v>1865.7256688698787</v>
      </c>
      <c r="H20" s="1234"/>
      <c r="I20" s="510"/>
      <c r="J20" s="510"/>
      <c r="K20" s="1253"/>
      <c r="L20" s="510"/>
      <c r="M20" s="510"/>
      <c r="N20" s="149"/>
      <c r="O20" s="149"/>
      <c r="P20" s="149"/>
      <c r="Q20" s="149"/>
      <c r="R20" s="149"/>
      <c r="S20" s="149"/>
      <c r="T20" s="149"/>
      <c r="U20" s="149"/>
      <c r="V20" s="149"/>
      <c r="W20" s="149"/>
      <c r="X20" s="149"/>
      <c r="Y20" s="149"/>
      <c r="Z20" s="149"/>
      <c r="AA20" s="149"/>
      <c r="AB20" s="149"/>
      <c r="AC20" s="149"/>
      <c r="AD20" s="149"/>
      <c r="AE20" s="149"/>
      <c r="AF20" s="149"/>
    </row>
    <row r="21" spans="2:32" s="148" customFormat="1" ht="15" customHeight="1" x14ac:dyDescent="0.35">
      <c r="B21" s="219">
        <v>2020</v>
      </c>
      <c r="C21" s="728">
        <v>743.6892996321227</v>
      </c>
      <c r="D21" s="728">
        <v>1074.8190239999999</v>
      </c>
      <c r="E21" s="729">
        <f t="shared" si="0"/>
        <v>1818.5083236321225</v>
      </c>
      <c r="H21" s="1234"/>
      <c r="I21" s="510"/>
      <c r="J21" s="510"/>
      <c r="K21" s="1253"/>
      <c r="L21" s="510"/>
      <c r="M21" s="510"/>
      <c r="N21" s="149"/>
      <c r="O21" s="149"/>
      <c r="P21" s="149"/>
      <c r="Q21" s="149"/>
      <c r="R21" s="149"/>
      <c r="S21" s="149"/>
      <c r="T21" s="149"/>
      <c r="U21" s="149"/>
      <c r="V21" s="149"/>
      <c r="W21" s="149"/>
      <c r="X21" s="149"/>
      <c r="Y21" s="149"/>
      <c r="Z21" s="149"/>
      <c r="AA21" s="149"/>
      <c r="AB21" s="149"/>
      <c r="AC21" s="149"/>
      <c r="AD21" s="149"/>
      <c r="AE21" s="149"/>
      <c r="AF21" s="149"/>
    </row>
    <row r="22" spans="2:32" x14ac:dyDescent="0.35">
      <c r="B22" s="491">
        <v>2021</v>
      </c>
      <c r="C22" s="730">
        <v>1001.5657223082299</v>
      </c>
      <c r="D22" s="730">
        <v>1162.8268733735999</v>
      </c>
      <c r="E22" s="1359">
        <f t="shared" si="0"/>
        <v>2164.3925956818298</v>
      </c>
      <c r="H22" s="1234"/>
      <c r="I22" s="303"/>
      <c r="J22" s="303"/>
      <c r="K22" s="1254"/>
      <c r="L22" s="303"/>
      <c r="M22" s="303"/>
    </row>
    <row r="23" spans="2:32" x14ac:dyDescent="0.35">
      <c r="B23" s="94" t="s">
        <v>5179</v>
      </c>
      <c r="I23" s="303"/>
      <c r="J23" s="303"/>
      <c r="K23" s="1254"/>
      <c r="L23" s="303"/>
      <c r="M23" s="303"/>
    </row>
    <row r="24" spans="2:32" x14ac:dyDescent="0.35">
      <c r="I24" s="303"/>
      <c r="J24" s="303"/>
      <c r="K24" s="303"/>
      <c r="L24" s="303"/>
      <c r="M24" s="303"/>
    </row>
  </sheetData>
  <hyperlinks>
    <hyperlink ref="A1" location="'C2'!A1" display="Regresar"/>
    <hyperlink ref="H1" location="'HM 2.6.2.e'!A1" display="Ver metadato "/>
  </hyperlink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3">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49"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316</v>
      </c>
      <c r="D8" s="1667"/>
      <c r="E8" s="1667"/>
      <c r="F8" s="1667"/>
      <c r="G8" s="1667"/>
    </row>
    <row r="9" spans="1:7" ht="31" x14ac:dyDescent="0.35">
      <c r="B9" s="38" t="s">
        <v>262</v>
      </c>
      <c r="C9" s="1666" t="s">
        <v>3633</v>
      </c>
      <c r="D9" s="1666"/>
      <c r="E9" s="1666"/>
      <c r="F9" s="1666"/>
      <c r="G9" s="1666"/>
    </row>
    <row r="10" spans="1:7" ht="31" x14ac:dyDescent="0.35">
      <c r="B10" s="1684" t="s">
        <v>263</v>
      </c>
      <c r="C10" s="39" t="s">
        <v>264</v>
      </c>
      <c r="D10" s="39" t="s">
        <v>265</v>
      </c>
      <c r="E10" s="39" t="s">
        <v>266</v>
      </c>
      <c r="F10" s="40" t="s">
        <v>267</v>
      </c>
      <c r="G10" s="40" t="s">
        <v>268</v>
      </c>
    </row>
    <row r="11" spans="1:7" ht="36" customHeight="1" x14ac:dyDescent="0.35">
      <c r="B11" s="1652"/>
      <c r="C11" s="41" t="s">
        <v>269</v>
      </c>
      <c r="D11" s="41" t="s">
        <v>48</v>
      </c>
      <c r="E11" s="41" t="s">
        <v>423</v>
      </c>
      <c r="F11" s="42" t="s">
        <v>905</v>
      </c>
      <c r="G11" s="42" t="s">
        <v>906</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89.25" customHeight="1" x14ac:dyDescent="0.35">
      <c r="B15" s="38" t="s">
        <v>276</v>
      </c>
      <c r="C15" s="1698" t="s">
        <v>3665</v>
      </c>
      <c r="D15" s="1698"/>
      <c r="E15" s="1698"/>
      <c r="F15" s="1698"/>
      <c r="G15" s="1698"/>
    </row>
    <row r="16" spans="1:7" ht="33.75" customHeight="1" x14ac:dyDescent="0.35">
      <c r="B16" s="38" t="s">
        <v>277</v>
      </c>
      <c r="C16" s="1667" t="s">
        <v>4474</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c r="D19" s="1666"/>
      <c r="E19" s="1666"/>
      <c r="F19" s="1666"/>
      <c r="G19" s="1666"/>
    </row>
    <row r="20" spans="2:9" ht="32.25" customHeight="1" x14ac:dyDescent="0.35">
      <c r="B20" s="38" t="s">
        <v>282</v>
      </c>
      <c r="C20" s="1667" t="s">
        <v>4475</v>
      </c>
      <c r="D20" s="1667"/>
      <c r="E20" s="1667"/>
      <c r="F20" s="1667"/>
      <c r="G20" s="1667"/>
    </row>
    <row r="21" spans="2:9" ht="43.5" customHeight="1" x14ac:dyDescent="0.35">
      <c r="B21" s="38" t="s">
        <v>283</v>
      </c>
      <c r="C21" s="175" t="s">
        <v>3524</v>
      </c>
      <c r="D21" s="45" t="s">
        <v>5180</v>
      </c>
      <c r="E21" s="1681" t="s">
        <v>284</v>
      </c>
      <c r="F21" s="1682"/>
      <c r="G21" s="1683"/>
    </row>
    <row r="22" spans="2:9" ht="36.75" customHeight="1" x14ac:dyDescent="0.35">
      <c r="B22" s="38" t="s">
        <v>285</v>
      </c>
      <c r="C22" s="1698" t="s">
        <v>1742</v>
      </c>
      <c r="D22" s="1698"/>
      <c r="E22" s="1698"/>
      <c r="F22" s="1698"/>
      <c r="G22" s="1698"/>
    </row>
    <row r="23" spans="2:9" ht="58.5" customHeight="1" x14ac:dyDescent="0.35">
      <c r="B23" s="38" t="s">
        <v>286</v>
      </c>
      <c r="C23" s="1666" t="s">
        <v>5187</v>
      </c>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46"/>
      <c r="C26" s="46"/>
      <c r="D26" s="46"/>
      <c r="E26" s="29"/>
      <c r="F26" s="47"/>
      <c r="G26" s="47"/>
      <c r="I26" s="11" t="s">
        <v>288</v>
      </c>
    </row>
    <row r="27" spans="2:9" x14ac:dyDescent="0.35">
      <c r="B27" s="38" t="s">
        <v>289</v>
      </c>
      <c r="C27" s="1667" t="s">
        <v>5188</v>
      </c>
      <c r="D27" s="1667"/>
      <c r="E27" s="1667"/>
      <c r="F27" s="1667"/>
      <c r="G27" s="1667"/>
    </row>
    <row r="28" spans="2:9" ht="31" x14ac:dyDescent="0.35">
      <c r="B28" s="38" t="s">
        <v>290</v>
      </c>
      <c r="C28" s="1667" t="s">
        <v>5189</v>
      </c>
      <c r="D28" s="1667"/>
      <c r="E28" s="1667"/>
      <c r="F28" s="1667"/>
      <c r="G28" s="1667"/>
    </row>
    <row r="29" spans="2:9" x14ac:dyDescent="0.35">
      <c r="B29" s="176" t="s">
        <v>291</v>
      </c>
      <c r="C29" s="1666" t="s">
        <v>292</v>
      </c>
      <c r="D29" s="1666"/>
      <c r="E29" s="1666"/>
      <c r="F29" s="1666"/>
      <c r="G29" s="1666"/>
    </row>
    <row r="30" spans="2:9" x14ac:dyDescent="0.35">
      <c r="B30" s="176" t="s">
        <v>293</v>
      </c>
      <c r="C30" s="1680" t="s">
        <v>294</v>
      </c>
      <c r="D30" s="1680"/>
      <c r="E30" s="1680"/>
      <c r="F30" s="1680"/>
      <c r="G30" s="1680"/>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29"/>
    </row>
    <row r="38" spans="2:10" ht="18" customHeight="1" x14ac:dyDescent="0.35">
      <c r="B38" s="38" t="s">
        <v>300</v>
      </c>
      <c r="C38" s="1693" t="s">
        <v>5185</v>
      </c>
      <c r="D38" s="1667"/>
      <c r="E38" s="1667"/>
      <c r="F38" s="1667"/>
      <c r="G38" s="1667"/>
    </row>
    <row r="39" spans="2:10" ht="18" customHeight="1" x14ac:dyDescent="0.35">
      <c r="B39" s="38" t="s">
        <v>301</v>
      </c>
      <c r="C39" s="1694" t="s">
        <v>5186</v>
      </c>
      <c r="D39" s="1694"/>
      <c r="E39" s="1694"/>
      <c r="F39" s="1694"/>
      <c r="G39" s="1694"/>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38" t="s">
        <v>303</v>
      </c>
      <c r="C43" s="1667" t="s">
        <v>3626</v>
      </c>
      <c r="D43" s="1667"/>
      <c r="E43" s="1667"/>
      <c r="F43" s="1667"/>
      <c r="G43" s="1667"/>
    </row>
    <row r="44" spans="2:10" ht="36" customHeight="1" x14ac:dyDescent="0.35">
      <c r="B44" s="38" t="s">
        <v>304</v>
      </c>
      <c r="C44" s="1667" t="s">
        <v>3516</v>
      </c>
      <c r="D44" s="1667"/>
      <c r="E44" s="1667"/>
      <c r="F44" s="1667"/>
      <c r="G44" s="1667"/>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96">
        <v>44682</v>
      </c>
      <c r="D49" s="1669"/>
      <c r="E49" s="1669"/>
      <c r="F49" s="1669"/>
      <c r="G49" s="1669"/>
    </row>
    <row r="50" spans="2:7" ht="31" x14ac:dyDescent="0.35">
      <c r="B50" s="55" t="s">
        <v>308</v>
      </c>
      <c r="C50" s="1669"/>
      <c r="D50" s="1669"/>
      <c r="E50" s="1669"/>
      <c r="F50" s="1669"/>
      <c r="G50" s="1669"/>
    </row>
    <row r="51" spans="2:7" x14ac:dyDescent="0.35">
      <c r="B51" s="55" t="s">
        <v>309</v>
      </c>
      <c r="C51" s="1648"/>
      <c r="D51" s="1648"/>
      <c r="E51" s="1648"/>
      <c r="F51" s="1648"/>
      <c r="G51" s="1648"/>
    </row>
    <row r="52" spans="2:7" x14ac:dyDescent="0.35">
      <c r="B52" s="55" t="s">
        <v>310</v>
      </c>
      <c r="C52" s="1648" t="s">
        <v>3533</v>
      </c>
      <c r="D52" s="1648"/>
      <c r="E52" s="1648"/>
      <c r="F52" s="1648"/>
      <c r="G52" s="1648"/>
    </row>
    <row r="53" spans="2:7" x14ac:dyDescent="0.35">
      <c r="B53" s="29"/>
      <c r="C53" s="29"/>
      <c r="D53" s="29"/>
      <c r="E53" s="29"/>
      <c r="F53" s="47"/>
      <c r="G53" s="47"/>
    </row>
    <row r="54" spans="2:7" x14ac:dyDescent="0.35">
      <c r="B54" s="58" t="s">
        <v>307</v>
      </c>
      <c r="C54" s="1696">
        <v>44894</v>
      </c>
      <c r="D54" s="1669"/>
      <c r="E54" s="1669"/>
      <c r="F54" s="1669"/>
      <c r="G54" s="1669"/>
    </row>
    <row r="55" spans="2:7" ht="31" x14ac:dyDescent="0.35">
      <c r="B55" s="58" t="s">
        <v>308</v>
      </c>
      <c r="C55" s="1669" t="s">
        <v>5181</v>
      </c>
      <c r="D55" s="1669"/>
      <c r="E55" s="1669"/>
      <c r="F55" s="1669"/>
      <c r="G55" s="1669"/>
    </row>
    <row r="56" spans="2:7" x14ac:dyDescent="0.35">
      <c r="B56" s="58" t="s">
        <v>309</v>
      </c>
      <c r="C56" s="1669" t="s">
        <v>5181</v>
      </c>
      <c r="D56" s="1669"/>
      <c r="E56" s="1669"/>
      <c r="F56" s="1669"/>
      <c r="G56" s="1669"/>
    </row>
    <row r="57" spans="2:7" x14ac:dyDescent="0.35">
      <c r="B57" s="58" t="s">
        <v>310</v>
      </c>
      <c r="C57" s="1669" t="s">
        <v>5182</v>
      </c>
      <c r="D57" s="1669"/>
      <c r="E57" s="1669"/>
      <c r="F57" s="1669"/>
      <c r="G57" s="1669"/>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xWindow="1408" yWindow="470"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e'!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8"/>
  <dimension ref="A1:R27"/>
  <sheetViews>
    <sheetView showGridLines="0" zoomScale="85" zoomScaleNormal="85" workbookViewId="0"/>
  </sheetViews>
  <sheetFormatPr baseColWidth="10" defaultRowHeight="14.5" x14ac:dyDescent="0.35"/>
  <cols>
    <col min="2" max="2" width="55.54296875" customWidth="1"/>
    <col min="3" max="4" width="11.1796875" bestFit="1" customWidth="1"/>
    <col min="5" max="5" width="10.81640625" customWidth="1"/>
    <col min="6" max="7" width="13.81640625" customWidth="1"/>
    <col min="8" max="8" width="11.54296875" style="350" customWidth="1"/>
    <col min="9" max="9" width="11.54296875" customWidth="1"/>
    <col min="10" max="10" width="11.54296875" style="350" customWidth="1"/>
    <col min="11" max="11" width="11.54296875" customWidth="1"/>
    <col min="12" max="12" width="11" style="350" customWidth="1"/>
    <col min="13" max="13" width="9.54296875" bestFit="1" customWidth="1"/>
    <col min="14" max="16" width="11.81640625" customWidth="1"/>
    <col min="17" max="19" width="9.54296875" bestFit="1" customWidth="1"/>
  </cols>
  <sheetData>
    <row r="1" spans="1:18" ht="15.5" x14ac:dyDescent="0.35">
      <c r="A1" s="23" t="s">
        <v>32</v>
      </c>
      <c r="F1" s="1699" t="s">
        <v>61</v>
      </c>
      <c r="G1" s="1699"/>
    </row>
    <row r="2" spans="1:18" ht="15.5" x14ac:dyDescent="0.35">
      <c r="B2" s="85" t="s">
        <v>5115</v>
      </c>
    </row>
    <row r="3" spans="1:18" x14ac:dyDescent="0.35">
      <c r="B3" s="86" t="s">
        <v>47</v>
      </c>
    </row>
    <row r="4" spans="1:18" x14ac:dyDescent="0.35">
      <c r="B4" s="86" t="s">
        <v>48</v>
      </c>
      <c r="K4" s="511"/>
      <c r="L4" s="511"/>
      <c r="M4" s="511"/>
      <c r="N4" s="511"/>
    </row>
    <row r="5" spans="1:18" x14ac:dyDescent="0.35">
      <c r="B5" s="86" t="s">
        <v>49</v>
      </c>
      <c r="K5" s="511"/>
      <c r="L5" s="511"/>
      <c r="M5" s="511"/>
      <c r="N5" s="511"/>
    </row>
    <row r="6" spans="1:18" x14ac:dyDescent="0.35">
      <c r="B6" s="71" t="s">
        <v>1561</v>
      </c>
    </row>
    <row r="7" spans="1:18" x14ac:dyDescent="0.35">
      <c r="B7" s="86"/>
      <c r="R7" s="350"/>
    </row>
    <row r="8" spans="1:18" x14ac:dyDescent="0.35">
      <c r="B8" s="14" t="s">
        <v>1528</v>
      </c>
      <c r="R8" s="350"/>
    </row>
    <row r="9" spans="1:18" x14ac:dyDescent="0.35">
      <c r="R9" s="350"/>
    </row>
    <row r="10" spans="1:18" x14ac:dyDescent="0.35">
      <c r="B10" s="80" t="s">
        <v>911</v>
      </c>
    </row>
    <row r="11" spans="1:18" x14ac:dyDescent="0.35">
      <c r="B11" s="201" t="s">
        <v>1586</v>
      </c>
      <c r="C11" s="350"/>
      <c r="D11" s="350"/>
      <c r="E11" s="350"/>
      <c r="F11" s="350"/>
      <c r="G11" s="350"/>
      <c r="I11" s="350"/>
      <c r="K11" s="350"/>
      <c r="M11" s="350"/>
      <c r="N11" s="350"/>
      <c r="O11" s="350"/>
      <c r="P11" s="350"/>
      <c r="Q11" s="350"/>
      <c r="R11" s="350"/>
    </row>
    <row r="12" spans="1:18" x14ac:dyDescent="0.35">
      <c r="B12" s="1409"/>
      <c r="C12" s="1410">
        <v>2012</v>
      </c>
      <c r="D12" s="1410">
        <v>2013</v>
      </c>
      <c r="E12" s="1410">
        <v>2014</v>
      </c>
      <c r="F12" s="1410">
        <v>2015</v>
      </c>
      <c r="G12" s="1410">
        <v>2016</v>
      </c>
      <c r="H12" s="1410">
        <v>2017</v>
      </c>
      <c r="I12" s="1410">
        <v>2018</v>
      </c>
      <c r="J12" s="1410">
        <v>2019</v>
      </c>
      <c r="K12" s="1410">
        <v>2020</v>
      </c>
      <c r="L12" s="1410">
        <v>2021</v>
      </c>
    </row>
    <row r="13" spans="1:18" x14ac:dyDescent="0.35">
      <c r="B13" s="724" t="s">
        <v>252</v>
      </c>
      <c r="C13" s="1404">
        <v>221.03115590512823</v>
      </c>
      <c r="D13" s="1404">
        <v>223.2748023102564</v>
      </c>
      <c r="E13" s="1404">
        <v>232.6467515179487</v>
      </c>
      <c r="F13" s="1404">
        <v>245.47255289999998</v>
      </c>
      <c r="G13" s="1404">
        <v>237.0635221444397</v>
      </c>
      <c r="H13" s="1404">
        <v>239.05956611289895</v>
      </c>
      <c r="I13" s="1404">
        <v>254.42166244439636</v>
      </c>
      <c r="J13" s="1404">
        <v>291.85024420984519</v>
      </c>
      <c r="K13" s="1404">
        <v>294.60458799872799</v>
      </c>
      <c r="L13" s="1404">
        <v>291.77728638009927</v>
      </c>
    </row>
    <row r="14" spans="1:18" x14ac:dyDescent="0.35">
      <c r="B14" s="724" t="s">
        <v>253</v>
      </c>
      <c r="C14" s="1404">
        <v>792.50538637439979</v>
      </c>
      <c r="D14" s="1404">
        <v>837.37100527199959</v>
      </c>
      <c r="E14" s="1404">
        <v>947.33276781599955</v>
      </c>
      <c r="F14" s="1404">
        <v>1122.2533131263999</v>
      </c>
      <c r="G14" s="1404">
        <v>1400.2307976104</v>
      </c>
      <c r="H14" s="1404">
        <v>1374.2880703132021</v>
      </c>
      <c r="I14" s="1404">
        <v>1421.0186728504011</v>
      </c>
      <c r="J14" s="1404">
        <v>1656.5599808906618</v>
      </c>
      <c r="K14" s="1404">
        <v>1697.0880616924883</v>
      </c>
      <c r="L14" s="1404">
        <v>1637.6821251735462</v>
      </c>
    </row>
    <row r="15" spans="1:18" s="350" customFormat="1" x14ac:dyDescent="0.35">
      <c r="B15" s="1405" t="s">
        <v>4447</v>
      </c>
      <c r="C15" s="1406"/>
      <c r="D15" s="1406"/>
      <c r="E15" s="1406"/>
      <c r="F15" s="1406"/>
      <c r="G15" s="1406"/>
      <c r="H15" s="1406"/>
      <c r="I15" s="1406"/>
      <c r="J15" s="1406"/>
      <c r="K15" s="1406"/>
      <c r="L15" s="1406"/>
    </row>
    <row r="16" spans="1:18" s="350" customFormat="1" x14ac:dyDescent="0.35">
      <c r="B16" s="1405" t="s">
        <v>4446</v>
      </c>
      <c r="C16" s="1406"/>
      <c r="D16" s="1406"/>
      <c r="E16" s="1406"/>
      <c r="F16" s="1406"/>
      <c r="G16" s="1406">
        <v>1345.8855330152001</v>
      </c>
      <c r="H16" s="1406">
        <v>1319.6618724028021</v>
      </c>
      <c r="I16" s="1406">
        <v>1366.1135810320011</v>
      </c>
      <c r="J16" s="1406">
        <v>1598.1828231794618</v>
      </c>
      <c r="K16" s="1406">
        <v>1627.5784235254882</v>
      </c>
      <c r="L16" s="1406">
        <v>1554.3689045535461</v>
      </c>
    </row>
    <row r="17" spans="2:12" x14ac:dyDescent="0.35">
      <c r="B17" s="724" t="s">
        <v>4440</v>
      </c>
      <c r="C17" s="1700">
        <v>135.51548804543589</v>
      </c>
      <c r="D17" s="1700">
        <v>189.18868499977691</v>
      </c>
      <c r="E17" s="1700">
        <v>224.75230618543591</v>
      </c>
      <c r="F17" s="1700">
        <v>292.21707433466668</v>
      </c>
      <c r="G17" s="1404">
        <v>223.79386327385845</v>
      </c>
      <c r="H17" s="1404">
        <v>227.68866408941159</v>
      </c>
      <c r="I17" s="1404">
        <v>228.86622703674607</v>
      </c>
      <c r="J17" s="1404">
        <v>229.15932363726745</v>
      </c>
      <c r="K17" s="1404">
        <v>232.84123300141721</v>
      </c>
      <c r="L17" s="1404">
        <v>245.33823560999991</v>
      </c>
    </row>
    <row r="18" spans="2:12" x14ac:dyDescent="0.35">
      <c r="B18" s="724" t="s">
        <v>4444</v>
      </c>
      <c r="C18" s="1700"/>
      <c r="D18" s="1700"/>
      <c r="E18" s="1700"/>
      <c r="F18" s="1700"/>
      <c r="G18" s="1404">
        <v>75.036559733701694</v>
      </c>
      <c r="H18" s="1404">
        <v>82.255164645946167</v>
      </c>
      <c r="I18" s="1404">
        <v>82.64101293912077</v>
      </c>
      <c r="J18" s="1404">
        <v>86.024203656007643</v>
      </c>
      <c r="K18" s="1404">
        <v>81.506293113543933</v>
      </c>
      <c r="L18" s="1404">
        <v>86.109434547925204</v>
      </c>
    </row>
    <row r="19" spans="2:12" x14ac:dyDescent="0.35">
      <c r="B19" s="724" t="s">
        <v>4436</v>
      </c>
      <c r="C19" s="1404">
        <v>17885.121200784641</v>
      </c>
      <c r="D19" s="1404">
        <v>16882.836602683397</v>
      </c>
      <c r="E19" s="1404">
        <v>16164.635751749682</v>
      </c>
      <c r="F19" s="1404">
        <v>18678.704388937571</v>
      </c>
      <c r="G19" s="1404">
        <v>31356.071351333201</v>
      </c>
      <c r="H19" s="1404">
        <v>30166.083262912594</v>
      </c>
      <c r="I19" s="1404">
        <v>29049.785117579799</v>
      </c>
      <c r="J19" s="1404">
        <v>28121.158296253408</v>
      </c>
      <c r="K19" s="1404">
        <v>28946.821990333807</v>
      </c>
      <c r="L19" s="1404">
        <v>30087.300138200004</v>
      </c>
    </row>
    <row r="20" spans="2:12" x14ac:dyDescent="0.35">
      <c r="B20" s="724" t="s">
        <v>3732</v>
      </c>
      <c r="C20" s="1404"/>
      <c r="D20" s="1404"/>
      <c r="E20" s="1404"/>
      <c r="F20" s="1404"/>
      <c r="G20" s="1404">
        <v>35.356512924000185</v>
      </c>
      <c r="H20" s="1404">
        <v>37.075302568800161</v>
      </c>
      <c r="I20" s="1404">
        <v>38.412260200800226</v>
      </c>
      <c r="J20" s="1404">
        <v>40.391935417200116</v>
      </c>
      <c r="K20" s="1404">
        <v>43.167841329599838</v>
      </c>
      <c r="L20" s="1404">
        <v>61.335669939999399</v>
      </c>
    </row>
    <row r="21" spans="2:12" s="134" customFormat="1" x14ac:dyDescent="0.35">
      <c r="B21" s="1407" t="s">
        <v>4443</v>
      </c>
      <c r="C21" s="1408">
        <f>SUM(C13:C19)</f>
        <v>19034.173231109606</v>
      </c>
      <c r="D21" s="1408">
        <f>SUM(D13:D19)</f>
        <v>18132.671095265432</v>
      </c>
      <c r="E21" s="1408">
        <f>SUM(E13:E19)</f>
        <v>17569.367577269066</v>
      </c>
      <c r="F21" s="1408">
        <f>SUM(F13:F19)</f>
        <v>20338.647329298637</v>
      </c>
      <c r="G21" s="1408">
        <f t="shared" ref="G21:L21" si="0">SUM(G13:G20)</f>
        <v>34673.438140034799</v>
      </c>
      <c r="H21" s="1408">
        <f t="shared" si="0"/>
        <v>33446.111903045661</v>
      </c>
      <c r="I21" s="1408">
        <f t="shared" si="0"/>
        <v>32441.258534083263</v>
      </c>
      <c r="J21" s="1408">
        <f t="shared" si="0"/>
        <v>32023.326807243851</v>
      </c>
      <c r="K21" s="1408">
        <f t="shared" si="0"/>
        <v>32923.608430995075</v>
      </c>
      <c r="L21" s="1408">
        <f t="shared" si="0"/>
        <v>33963.911794405125</v>
      </c>
    </row>
    <row r="22" spans="2:12" x14ac:dyDescent="0.35">
      <c r="B22" t="s">
        <v>5179</v>
      </c>
      <c r="C22" s="1256"/>
      <c r="D22" s="1256"/>
      <c r="E22" s="1256"/>
      <c r="F22" s="1256"/>
      <c r="G22" s="1256"/>
    </row>
    <row r="23" spans="2:12" s="511" customFormat="1" x14ac:dyDescent="0.35">
      <c r="B23" s="511" t="s">
        <v>4441</v>
      </c>
      <c r="G23" s="1371"/>
      <c r="H23" s="1371"/>
      <c r="I23" s="1371"/>
      <c r="J23" s="1371"/>
      <c r="K23" s="1371"/>
      <c r="L23" s="1371"/>
    </row>
    <row r="25" spans="2:12" x14ac:dyDescent="0.35">
      <c r="B25" s="1235"/>
    </row>
    <row r="27" spans="2:12" x14ac:dyDescent="0.35">
      <c r="C27" s="1256"/>
      <c r="D27" s="1256"/>
      <c r="E27" s="1256"/>
      <c r="F27" s="1256"/>
      <c r="G27" s="1256"/>
    </row>
  </sheetData>
  <mergeCells count="5">
    <mergeCell ref="F1:G1"/>
    <mergeCell ref="C17:C18"/>
    <mergeCell ref="D17:D18"/>
    <mergeCell ref="E17:E18"/>
    <mergeCell ref="F17:F18"/>
  </mergeCells>
  <hyperlinks>
    <hyperlink ref="A1" location="'C2'!A1" display="Regresar"/>
    <hyperlink ref="F1:G1" location="'HM 2.6.2.h'!A1" display="Ver metadato"/>
  </hyperlinks>
  <pageMargins left="0.7" right="0.7" top="0.75" bottom="0.75" header="0.3" footer="0.3"/>
  <pageSetup orientation="portrait" horizontalDpi="90" verticalDpi="90" r:id="rId1"/>
  <ignoredErrors>
    <ignoredError sqref="C21:L21" formulaRange="1"/>
  </ignoredError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9">
    <tabColor theme="8" tint="-0.499984740745262"/>
    <pageSetUpPr fitToPage="1"/>
  </sheetPr>
  <dimension ref="A1:L575"/>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22.4" customHeight="1" x14ac:dyDescent="0.35">
      <c r="A1" s="649"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261</v>
      </c>
      <c r="D8" s="1667"/>
      <c r="E8" s="1667"/>
      <c r="F8" s="1667"/>
      <c r="G8" s="1667"/>
    </row>
    <row r="9" spans="1:7" ht="31" x14ac:dyDescent="0.35">
      <c r="B9" s="38" t="s">
        <v>262</v>
      </c>
      <c r="C9" s="1666" t="s">
        <v>245</v>
      </c>
      <c r="D9" s="1666"/>
      <c r="E9" s="1666"/>
      <c r="F9" s="1666"/>
      <c r="G9" s="1666"/>
    </row>
    <row r="10" spans="1:7" ht="31" x14ac:dyDescent="0.35">
      <c r="B10" s="1684" t="s">
        <v>263</v>
      </c>
      <c r="C10" s="39" t="s">
        <v>264</v>
      </c>
      <c r="D10" s="39" t="s">
        <v>265</v>
      </c>
      <c r="E10" s="39" t="s">
        <v>266</v>
      </c>
      <c r="F10" s="40" t="s">
        <v>267</v>
      </c>
      <c r="G10" s="40" t="s">
        <v>268</v>
      </c>
    </row>
    <row r="11" spans="1:7" ht="36" customHeight="1" x14ac:dyDescent="0.35">
      <c r="B11" s="1652"/>
      <c r="C11" s="41" t="s">
        <v>269</v>
      </c>
      <c r="D11" s="41" t="s">
        <v>48</v>
      </c>
      <c r="E11" s="41" t="s">
        <v>423</v>
      </c>
      <c r="F11" s="42" t="s">
        <v>250</v>
      </c>
      <c r="G11" s="42" t="s">
        <v>911</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218" customHeight="1" x14ac:dyDescent="0.35">
      <c r="B15" s="38" t="s">
        <v>276</v>
      </c>
      <c r="C15" s="1698" t="s">
        <v>5198</v>
      </c>
      <c r="D15" s="1698"/>
      <c r="E15" s="1698"/>
      <c r="F15" s="1698"/>
      <c r="G15" s="1698"/>
    </row>
    <row r="16" spans="1:7" x14ac:dyDescent="0.35">
      <c r="B16" s="38" t="s">
        <v>277</v>
      </c>
      <c r="C16" s="1667" t="s">
        <v>3671</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4473</v>
      </c>
      <c r="D19" s="1666"/>
      <c r="E19" s="1666"/>
      <c r="F19" s="1666"/>
      <c r="G19" s="1666"/>
    </row>
    <row r="20" spans="2:9" ht="39" customHeight="1" x14ac:dyDescent="0.35">
      <c r="B20" s="38" t="s">
        <v>282</v>
      </c>
      <c r="C20" s="1667" t="s">
        <v>3674</v>
      </c>
      <c r="D20" s="1667"/>
      <c r="E20" s="1667"/>
      <c r="F20" s="1667"/>
      <c r="G20" s="1667"/>
    </row>
    <row r="21" spans="2:9" ht="43.5" customHeight="1" x14ac:dyDescent="0.35">
      <c r="B21" s="38" t="s">
        <v>283</v>
      </c>
      <c r="C21" s="659" t="s">
        <v>3524</v>
      </c>
      <c r="D21" s="45" t="s">
        <v>5180</v>
      </c>
      <c r="E21" s="1681" t="s">
        <v>284</v>
      </c>
      <c r="F21" s="1682"/>
      <c r="G21" s="1683"/>
    </row>
    <row r="22" spans="2:9" ht="36.75" customHeight="1" x14ac:dyDescent="0.35">
      <c r="B22" s="38" t="s">
        <v>285</v>
      </c>
      <c r="C22" s="1666" t="s">
        <v>1742</v>
      </c>
      <c r="D22" s="1666"/>
      <c r="E22" s="1666"/>
      <c r="F22" s="1666"/>
      <c r="G22" s="1666"/>
    </row>
    <row r="23" spans="2:9" ht="30" customHeight="1" x14ac:dyDescent="0.35">
      <c r="B23" s="38" t="s">
        <v>286</v>
      </c>
      <c r="C23" s="1666" t="s">
        <v>5187</v>
      </c>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46"/>
      <c r="C26" s="46"/>
      <c r="D26" s="46"/>
      <c r="E26" s="29"/>
      <c r="F26" s="47"/>
      <c r="G26" s="47"/>
      <c r="I26" s="11" t="s">
        <v>288</v>
      </c>
    </row>
    <row r="27" spans="2:9" x14ac:dyDescent="0.35">
      <c r="B27" s="38" t="s">
        <v>289</v>
      </c>
      <c r="C27" s="1667" t="s">
        <v>5188</v>
      </c>
      <c r="D27" s="1667"/>
      <c r="E27" s="1667"/>
      <c r="F27" s="1667"/>
      <c r="G27" s="1667"/>
    </row>
    <row r="28" spans="2:9" ht="31" x14ac:dyDescent="0.35">
      <c r="B28" s="38" t="s">
        <v>290</v>
      </c>
      <c r="C28" s="1667" t="s">
        <v>5190</v>
      </c>
      <c r="D28" s="1667"/>
      <c r="E28" s="1667"/>
      <c r="F28" s="1667"/>
      <c r="G28" s="1667"/>
    </row>
    <row r="29" spans="2:9" x14ac:dyDescent="0.35">
      <c r="B29" s="48" t="s">
        <v>291</v>
      </c>
      <c r="C29" s="1666" t="s">
        <v>292</v>
      </c>
      <c r="D29" s="1666"/>
      <c r="E29" s="1666"/>
      <c r="F29" s="1666"/>
      <c r="G29" s="1666"/>
    </row>
    <row r="30" spans="2:9" x14ac:dyDescent="0.35">
      <c r="B30" s="48" t="s">
        <v>293</v>
      </c>
      <c r="C30" s="1680" t="s">
        <v>294</v>
      </c>
      <c r="D30" s="1680"/>
      <c r="E30" s="1680"/>
      <c r="F30" s="1680"/>
      <c r="G30" s="1680"/>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29"/>
    </row>
    <row r="38" spans="2:10" ht="18" customHeight="1" x14ac:dyDescent="0.35">
      <c r="B38" s="38" t="s">
        <v>300</v>
      </c>
      <c r="C38" s="1693" t="s">
        <v>5185</v>
      </c>
      <c r="D38" s="1667"/>
      <c r="E38" s="1667"/>
      <c r="F38" s="1667"/>
      <c r="G38" s="1667"/>
    </row>
    <row r="39" spans="2:10" ht="18" customHeight="1" x14ac:dyDescent="0.35">
      <c r="B39" s="38" t="s">
        <v>301</v>
      </c>
      <c r="C39" s="1694" t="s">
        <v>5186</v>
      </c>
      <c r="D39" s="1694"/>
      <c r="E39" s="1694"/>
      <c r="F39" s="1694"/>
      <c r="G39" s="1694"/>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38" t="s">
        <v>303</v>
      </c>
      <c r="C43" s="1667" t="s">
        <v>3672</v>
      </c>
      <c r="D43" s="1667"/>
      <c r="E43" s="1667"/>
      <c r="F43" s="1667"/>
      <c r="G43" s="1667"/>
    </row>
    <row r="44" spans="2:10" ht="36" customHeight="1" x14ac:dyDescent="0.35">
      <c r="B44" s="38" t="s">
        <v>304</v>
      </c>
      <c r="C44" s="1666" t="s">
        <v>3151</v>
      </c>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96">
        <v>44682</v>
      </c>
      <c r="D49" s="1669"/>
      <c r="E49" s="1669"/>
      <c r="F49" s="1669"/>
      <c r="G49" s="1669"/>
    </row>
    <row r="50" spans="2:7" ht="31" x14ac:dyDescent="0.35">
      <c r="B50" s="55" t="s">
        <v>308</v>
      </c>
      <c r="C50" s="1669"/>
      <c r="D50" s="1669"/>
      <c r="E50" s="1669"/>
      <c r="F50" s="1669"/>
      <c r="G50" s="1669"/>
    </row>
    <row r="51" spans="2:7" x14ac:dyDescent="0.35">
      <c r="B51" s="55" t="s">
        <v>309</v>
      </c>
      <c r="C51" s="1648"/>
      <c r="D51" s="1648"/>
      <c r="E51" s="1648"/>
      <c r="F51" s="1648"/>
      <c r="G51" s="1648"/>
    </row>
    <row r="52" spans="2:7" x14ac:dyDescent="0.35">
      <c r="B52" s="55" t="s">
        <v>310</v>
      </c>
      <c r="C52" s="1648" t="s">
        <v>3533</v>
      </c>
      <c r="D52" s="1648"/>
      <c r="E52" s="1648"/>
      <c r="F52" s="1648"/>
      <c r="G52" s="1648"/>
    </row>
    <row r="53" spans="2:7" x14ac:dyDescent="0.35">
      <c r="B53" s="29"/>
      <c r="C53" s="29"/>
      <c r="D53" s="29"/>
      <c r="E53" s="29"/>
      <c r="F53" s="47"/>
      <c r="G53" s="47"/>
    </row>
    <row r="54" spans="2:7" x14ac:dyDescent="0.35">
      <c r="B54" s="58" t="s">
        <v>307</v>
      </c>
      <c r="C54" s="1696">
        <v>44894</v>
      </c>
      <c r="D54" s="1669"/>
      <c r="E54" s="1669"/>
      <c r="F54" s="1669"/>
      <c r="G54" s="1669"/>
    </row>
    <row r="55" spans="2:7" ht="31" x14ac:dyDescent="0.35">
      <c r="B55" s="58" t="s">
        <v>308</v>
      </c>
      <c r="C55" s="1669" t="s">
        <v>5181</v>
      </c>
      <c r="D55" s="1669"/>
      <c r="E55" s="1669"/>
      <c r="F55" s="1669"/>
      <c r="G55" s="1669"/>
    </row>
    <row r="56" spans="2:7" x14ac:dyDescent="0.35">
      <c r="B56" s="58" t="s">
        <v>309</v>
      </c>
      <c r="C56" s="1669" t="s">
        <v>5181</v>
      </c>
      <c r="D56" s="1669"/>
      <c r="E56" s="1669"/>
      <c r="F56" s="1669"/>
      <c r="G56" s="1669"/>
    </row>
    <row r="57" spans="2:7" x14ac:dyDescent="0.35">
      <c r="B57" s="58" t="s">
        <v>310</v>
      </c>
      <c r="C57" s="1669" t="s">
        <v>5182</v>
      </c>
      <c r="D57" s="1669"/>
      <c r="E57" s="1669"/>
      <c r="F57" s="1669"/>
      <c r="G57" s="1669"/>
    </row>
    <row r="111" spans="1:12" hidden="1" x14ac:dyDescent="0.35">
      <c r="B111" s="1636" t="s">
        <v>263</v>
      </c>
      <c r="C111" s="1636"/>
      <c r="D111" s="1636"/>
      <c r="E111" s="1636"/>
      <c r="F111" s="1636"/>
    </row>
    <row r="112" spans="1:12" ht="31" hidden="1" x14ac:dyDescent="0.35">
      <c r="A112" s="56" t="s">
        <v>313</v>
      </c>
      <c r="B112" s="56" t="s">
        <v>264</v>
      </c>
      <c r="C112" s="56" t="s">
        <v>265</v>
      </c>
      <c r="D112" s="56" t="s">
        <v>266</v>
      </c>
      <c r="E112" s="57" t="s">
        <v>314</v>
      </c>
      <c r="F112" s="57" t="s">
        <v>268</v>
      </c>
      <c r="G112" s="56" t="s">
        <v>275</v>
      </c>
      <c r="H112" s="56" t="s">
        <v>278</v>
      </c>
      <c r="I112" s="56" t="s">
        <v>315</v>
      </c>
      <c r="J112" s="56" t="s">
        <v>293</v>
      </c>
      <c r="K112" s="31"/>
      <c r="L112" s="31"/>
    </row>
    <row r="113" spans="1:10" hidden="1" x14ac:dyDescent="0.35">
      <c r="A113" s="11" t="s">
        <v>316</v>
      </c>
      <c r="B113" s="35" t="s">
        <v>317</v>
      </c>
      <c r="C113" s="35" t="s">
        <v>318</v>
      </c>
      <c r="D113" s="35" t="s">
        <v>86</v>
      </c>
      <c r="E113" s="35" t="s">
        <v>319</v>
      </c>
      <c r="F113" s="35" t="s">
        <v>320</v>
      </c>
      <c r="G113" s="11" t="s">
        <v>2</v>
      </c>
      <c r="H113" s="11" t="s">
        <v>321</v>
      </c>
      <c r="I113" s="11" t="s">
        <v>322</v>
      </c>
      <c r="J113" s="11" t="s">
        <v>323</v>
      </c>
    </row>
    <row r="114" spans="1:10" hidden="1" x14ac:dyDescent="0.35">
      <c r="A114" s="11" t="s">
        <v>261</v>
      </c>
      <c r="B114" s="35" t="s">
        <v>269</v>
      </c>
      <c r="C114" s="35" t="s">
        <v>324</v>
      </c>
      <c r="D114" s="35" t="s">
        <v>325</v>
      </c>
      <c r="E114" s="35" t="s">
        <v>326</v>
      </c>
      <c r="F114" s="35" t="s">
        <v>327</v>
      </c>
      <c r="G114" s="11" t="s">
        <v>0</v>
      </c>
      <c r="H114" s="11" t="s">
        <v>279</v>
      </c>
      <c r="I114" s="11" t="s">
        <v>328</v>
      </c>
      <c r="J114" s="11" t="s">
        <v>294</v>
      </c>
    </row>
    <row r="115" spans="1:10" hidden="1" x14ac:dyDescent="0.35">
      <c r="B115" s="35" t="s">
        <v>25</v>
      </c>
      <c r="C115" s="35" t="s">
        <v>329</v>
      </c>
      <c r="D115" s="35" t="s">
        <v>330</v>
      </c>
      <c r="E115" s="35" t="s">
        <v>331</v>
      </c>
      <c r="F115" s="35" t="s">
        <v>332</v>
      </c>
      <c r="G115" s="11" t="s">
        <v>333</v>
      </c>
      <c r="H115" s="11" t="s">
        <v>334</v>
      </c>
      <c r="I115" s="11" t="s">
        <v>335</v>
      </c>
    </row>
    <row r="116" spans="1:10" hidden="1" x14ac:dyDescent="0.35">
      <c r="B116" s="35" t="s">
        <v>336</v>
      </c>
      <c r="C116" s="35" t="s">
        <v>270</v>
      </c>
      <c r="D116" s="35" t="s">
        <v>337</v>
      </c>
      <c r="E116" s="35" t="s">
        <v>87</v>
      </c>
      <c r="F116" s="35" t="s">
        <v>338</v>
      </c>
      <c r="H116" s="11" t="s">
        <v>339</v>
      </c>
      <c r="I116" s="11" t="s">
        <v>340</v>
      </c>
    </row>
    <row r="117" spans="1:10" hidden="1" x14ac:dyDescent="0.35">
      <c r="B117" s="35" t="s">
        <v>341</v>
      </c>
      <c r="C117" s="35" t="s">
        <v>342</v>
      </c>
      <c r="D117" s="35" t="s">
        <v>343</v>
      </c>
      <c r="E117" s="35" t="s">
        <v>344</v>
      </c>
      <c r="F117" s="35" t="s">
        <v>345</v>
      </c>
      <c r="H117" s="11" t="s">
        <v>346</v>
      </c>
      <c r="I117" s="11" t="s">
        <v>292</v>
      </c>
    </row>
    <row r="118" spans="1:10" hidden="1" x14ac:dyDescent="0.35">
      <c r="B118" s="35" t="s">
        <v>347</v>
      </c>
      <c r="C118" s="35" t="s">
        <v>348</v>
      </c>
      <c r="D118" s="35" t="s">
        <v>349</v>
      </c>
      <c r="E118" s="35" t="s">
        <v>350</v>
      </c>
      <c r="F118" s="35" t="s">
        <v>351</v>
      </c>
      <c r="I118" s="11" t="s">
        <v>352</v>
      </c>
    </row>
    <row r="119" spans="1:10" hidden="1" x14ac:dyDescent="0.35">
      <c r="C119" s="35" t="s">
        <v>353</v>
      </c>
      <c r="D119" s="35" t="s">
        <v>354</v>
      </c>
      <c r="E119" s="35" t="s">
        <v>355</v>
      </c>
      <c r="F119" s="35" t="s">
        <v>356</v>
      </c>
      <c r="I119" s="11" t="s">
        <v>357</v>
      </c>
    </row>
    <row r="120" spans="1:10" hidden="1" x14ac:dyDescent="0.35">
      <c r="C120" s="35" t="s">
        <v>358</v>
      </c>
      <c r="D120" s="35" t="s">
        <v>359</v>
      </c>
      <c r="E120" s="35" t="s">
        <v>360</v>
      </c>
      <c r="F120" s="35" t="s">
        <v>361</v>
      </c>
      <c r="I120" s="11" t="s">
        <v>362</v>
      </c>
    </row>
    <row r="121" spans="1:10" hidden="1" x14ac:dyDescent="0.35">
      <c r="C121" s="35" t="s">
        <v>48</v>
      </c>
      <c r="D121" s="35" t="s">
        <v>97</v>
      </c>
      <c r="E121" s="35" t="s">
        <v>363</v>
      </c>
      <c r="F121" s="35" t="s">
        <v>364</v>
      </c>
    </row>
    <row r="122" spans="1:10" hidden="1" x14ac:dyDescent="0.35">
      <c r="C122" s="35" t="s">
        <v>365</v>
      </c>
      <c r="D122" s="35" t="s">
        <v>366</v>
      </c>
      <c r="E122" s="35" t="s">
        <v>367</v>
      </c>
      <c r="F122" s="35" t="s">
        <v>368</v>
      </c>
    </row>
    <row r="123" spans="1:10" hidden="1" x14ac:dyDescent="0.35">
      <c r="C123" s="35" t="s">
        <v>369</v>
      </c>
      <c r="D123" s="35" t="s">
        <v>370</v>
      </c>
      <c r="E123" s="35" t="s">
        <v>371</v>
      </c>
      <c r="F123" s="35" t="s">
        <v>372</v>
      </c>
    </row>
    <row r="124" spans="1:10" hidden="1" x14ac:dyDescent="0.35">
      <c r="C124" s="35" t="s">
        <v>373</v>
      </c>
      <c r="D124" s="35" t="s">
        <v>374</v>
      </c>
      <c r="E124" s="35" t="s">
        <v>375</v>
      </c>
      <c r="F124" s="35" t="s">
        <v>376</v>
      </c>
    </row>
    <row r="125" spans="1:10" hidden="1" x14ac:dyDescent="0.35">
      <c r="C125" s="35" t="s">
        <v>377</v>
      </c>
      <c r="D125" s="35" t="s">
        <v>378</v>
      </c>
      <c r="E125" s="35" t="s">
        <v>379</v>
      </c>
      <c r="F125" s="35" t="s">
        <v>380</v>
      </c>
    </row>
    <row r="126" spans="1:10" hidden="1" x14ac:dyDescent="0.35">
      <c r="C126" s="35" t="s">
        <v>381</v>
      </c>
      <c r="D126" s="35" t="s">
        <v>271</v>
      </c>
      <c r="E126" s="35" t="s">
        <v>382</v>
      </c>
      <c r="F126" s="35" t="s">
        <v>383</v>
      </c>
    </row>
    <row r="127" spans="1:10" hidden="1" x14ac:dyDescent="0.35">
      <c r="C127" s="35" t="s">
        <v>384</v>
      </c>
      <c r="D127" s="35" t="s">
        <v>385</v>
      </c>
      <c r="E127" s="35" t="s">
        <v>386</v>
      </c>
      <c r="F127" s="35" t="s">
        <v>387</v>
      </c>
    </row>
    <row r="128" spans="1:10" hidden="1" x14ac:dyDescent="0.35">
      <c r="C128" s="35" t="s">
        <v>50</v>
      </c>
      <c r="D128" s="35" t="s">
        <v>388</v>
      </c>
      <c r="E128" s="35" t="s">
        <v>389</v>
      </c>
      <c r="F128" s="35" t="s">
        <v>390</v>
      </c>
    </row>
    <row r="129" spans="3:6" hidden="1" x14ac:dyDescent="0.35">
      <c r="C129" s="35" t="s">
        <v>391</v>
      </c>
      <c r="D129" s="35" t="s">
        <v>392</v>
      </c>
      <c r="E129" s="35" t="s">
        <v>393</v>
      </c>
      <c r="F129" s="35" t="s">
        <v>394</v>
      </c>
    </row>
    <row r="130" spans="3:6" hidden="1" x14ac:dyDescent="0.35">
      <c r="C130" s="35" t="s">
        <v>395</v>
      </c>
      <c r="D130" s="35" t="s">
        <v>396</v>
      </c>
      <c r="E130" s="35" t="s">
        <v>397</v>
      </c>
      <c r="F130" s="35" t="s">
        <v>398</v>
      </c>
    </row>
    <row r="131" spans="3:6" hidden="1" x14ac:dyDescent="0.35">
      <c r="C131" s="35" t="s">
        <v>399</v>
      </c>
      <c r="D131" s="35" t="s">
        <v>400</v>
      </c>
      <c r="E131" s="35" t="s">
        <v>401</v>
      </c>
      <c r="F131" s="35" t="s">
        <v>402</v>
      </c>
    </row>
    <row r="132" spans="3:6" hidden="1" x14ac:dyDescent="0.35">
      <c r="C132" s="35" t="s">
        <v>403</v>
      </c>
      <c r="D132" s="35" t="s">
        <v>404</v>
      </c>
      <c r="E132" s="35" t="s">
        <v>405</v>
      </c>
      <c r="F132" s="35" t="s">
        <v>406</v>
      </c>
    </row>
    <row r="133" spans="3:6" hidden="1" x14ac:dyDescent="0.35">
      <c r="C133" s="35" t="s">
        <v>407</v>
      </c>
      <c r="D133" s="35" t="s">
        <v>408</v>
      </c>
      <c r="E133" s="35" t="s">
        <v>409</v>
      </c>
      <c r="F133" s="35" t="s">
        <v>410</v>
      </c>
    </row>
    <row r="134" spans="3:6" hidden="1" x14ac:dyDescent="0.35">
      <c r="D134" s="35" t="s">
        <v>411</v>
      </c>
      <c r="E134" s="35" t="s">
        <v>412</v>
      </c>
      <c r="F134" s="35" t="s">
        <v>413</v>
      </c>
    </row>
    <row r="135" spans="3:6" hidden="1" x14ac:dyDescent="0.35">
      <c r="D135" s="35" t="s">
        <v>414</v>
      </c>
      <c r="E135" s="35" t="s">
        <v>415</v>
      </c>
      <c r="F135" s="35" t="s">
        <v>416</v>
      </c>
    </row>
    <row r="136" spans="3:6" hidden="1" x14ac:dyDescent="0.35">
      <c r="D136" s="35" t="s">
        <v>417</v>
      </c>
      <c r="E136" s="35" t="s">
        <v>418</v>
      </c>
      <c r="F136" s="35" t="s">
        <v>419</v>
      </c>
    </row>
    <row r="137" spans="3:6" hidden="1" x14ac:dyDescent="0.35">
      <c r="D137" s="35" t="s">
        <v>420</v>
      </c>
      <c r="E137" s="35" t="s">
        <v>421</v>
      </c>
      <c r="F137" s="35" t="s">
        <v>422</v>
      </c>
    </row>
    <row r="138" spans="3:6" hidden="1" x14ac:dyDescent="0.35">
      <c r="D138" s="35" t="s">
        <v>423</v>
      </c>
      <c r="E138" s="35" t="s">
        <v>81</v>
      </c>
      <c r="F138" s="35" t="s">
        <v>424</v>
      </c>
    </row>
    <row r="139" spans="3:6" hidden="1" x14ac:dyDescent="0.35">
      <c r="D139" s="35" t="s">
        <v>425</v>
      </c>
      <c r="E139" s="35" t="s">
        <v>426</v>
      </c>
      <c r="F139" s="35" t="s">
        <v>427</v>
      </c>
    </row>
    <row r="140" spans="3:6" hidden="1" x14ac:dyDescent="0.35">
      <c r="D140" s="35" t="s">
        <v>428</v>
      </c>
      <c r="E140" s="35" t="s">
        <v>429</v>
      </c>
      <c r="F140" s="35" t="s">
        <v>430</v>
      </c>
    </row>
    <row r="141" spans="3:6" hidden="1" x14ac:dyDescent="0.35">
      <c r="D141" s="35" t="s">
        <v>431</v>
      </c>
      <c r="E141" s="35" t="s">
        <v>88</v>
      </c>
      <c r="F141" s="35" t="s">
        <v>432</v>
      </c>
    </row>
    <row r="142" spans="3:6" hidden="1" x14ac:dyDescent="0.35">
      <c r="D142" s="35" t="s">
        <v>433</v>
      </c>
      <c r="E142" s="35" t="s">
        <v>434</v>
      </c>
      <c r="F142" s="35" t="s">
        <v>435</v>
      </c>
    </row>
    <row r="143" spans="3:6" hidden="1" x14ac:dyDescent="0.35">
      <c r="D143" s="35" t="s">
        <v>53</v>
      </c>
      <c r="E143" s="35" t="s">
        <v>436</v>
      </c>
      <c r="F143" s="35" t="s">
        <v>437</v>
      </c>
    </row>
    <row r="144" spans="3:6" hidden="1" x14ac:dyDescent="0.35">
      <c r="D144" s="35" t="s">
        <v>438</v>
      </c>
      <c r="E144" s="35" t="s">
        <v>439</v>
      </c>
      <c r="F144" s="35" t="s">
        <v>440</v>
      </c>
    </row>
    <row r="145" spans="4:6" hidden="1" x14ac:dyDescent="0.35">
      <c r="D145" s="35" t="s">
        <v>441</v>
      </c>
      <c r="E145" s="35" t="s">
        <v>442</v>
      </c>
      <c r="F145" s="35" t="s">
        <v>443</v>
      </c>
    </row>
    <row r="146" spans="4:6" hidden="1" x14ac:dyDescent="0.35">
      <c r="D146" s="35" t="s">
        <v>444</v>
      </c>
      <c r="E146" s="35" t="s">
        <v>445</v>
      </c>
      <c r="F146" s="35" t="s">
        <v>446</v>
      </c>
    </row>
    <row r="147" spans="4:6" hidden="1" x14ac:dyDescent="0.35">
      <c r="D147" s="35" t="s">
        <v>447</v>
      </c>
      <c r="E147" s="35" t="s">
        <v>448</v>
      </c>
      <c r="F147" s="35" t="s">
        <v>449</v>
      </c>
    </row>
    <row r="148" spans="4:6" hidden="1" x14ac:dyDescent="0.35">
      <c r="D148" s="35" t="s">
        <v>450</v>
      </c>
      <c r="E148" s="35" t="s">
        <v>451</v>
      </c>
      <c r="F148" s="35" t="s">
        <v>452</v>
      </c>
    </row>
    <row r="149" spans="4:6" hidden="1" x14ac:dyDescent="0.35">
      <c r="D149" s="35" t="s">
        <v>453</v>
      </c>
      <c r="E149" s="35" t="s">
        <v>454</v>
      </c>
      <c r="F149" s="35" t="s">
        <v>455</v>
      </c>
    </row>
    <row r="150" spans="4:6" hidden="1" x14ac:dyDescent="0.35">
      <c r="D150" s="35" t="s">
        <v>456</v>
      </c>
      <c r="E150" s="35" t="s">
        <v>457</v>
      </c>
      <c r="F150" s="35" t="s">
        <v>458</v>
      </c>
    </row>
    <row r="151" spans="4:6" hidden="1" x14ac:dyDescent="0.35">
      <c r="D151" s="35" t="s">
        <v>459</v>
      </c>
      <c r="E151" s="35" t="s">
        <v>460</v>
      </c>
      <c r="F151" s="35" t="s">
        <v>461</v>
      </c>
    </row>
    <row r="152" spans="4:6" hidden="1" x14ac:dyDescent="0.35">
      <c r="D152" s="35" t="s">
        <v>462</v>
      </c>
      <c r="E152" s="35" t="s">
        <v>463</v>
      </c>
      <c r="F152" s="35" t="s">
        <v>464</v>
      </c>
    </row>
    <row r="153" spans="4:6" hidden="1" x14ac:dyDescent="0.35">
      <c r="D153" s="35" t="s">
        <v>465</v>
      </c>
      <c r="E153" s="35" t="s">
        <v>466</v>
      </c>
      <c r="F153" s="35" t="s">
        <v>467</v>
      </c>
    </row>
    <row r="154" spans="4:6" hidden="1" x14ac:dyDescent="0.35">
      <c r="D154" s="35" t="s">
        <v>468</v>
      </c>
      <c r="E154" s="35" t="s">
        <v>469</v>
      </c>
      <c r="F154" s="35" t="s">
        <v>470</v>
      </c>
    </row>
    <row r="155" spans="4:6" hidden="1" x14ac:dyDescent="0.35">
      <c r="D155" s="35" t="s">
        <v>471</v>
      </c>
      <c r="E155" s="35" t="s">
        <v>472</v>
      </c>
      <c r="F155" s="35" t="s">
        <v>473</v>
      </c>
    </row>
    <row r="156" spans="4:6" hidden="1" x14ac:dyDescent="0.35">
      <c r="D156" s="35" t="s">
        <v>56</v>
      </c>
      <c r="E156" s="35" t="s">
        <v>474</v>
      </c>
      <c r="F156" s="35" t="s">
        <v>475</v>
      </c>
    </row>
    <row r="157" spans="4:6" hidden="1" x14ac:dyDescent="0.35">
      <c r="D157" s="35" t="s">
        <v>476</v>
      </c>
      <c r="E157" s="35" t="s">
        <v>477</v>
      </c>
      <c r="F157" s="35" t="s">
        <v>478</v>
      </c>
    </row>
    <row r="158" spans="4:6" hidden="1" x14ac:dyDescent="0.35">
      <c r="D158" s="35" t="s">
        <v>45</v>
      </c>
      <c r="E158" s="35" t="s">
        <v>479</v>
      </c>
      <c r="F158" s="35" t="s">
        <v>480</v>
      </c>
    </row>
    <row r="159" spans="4:6" hidden="1" x14ac:dyDescent="0.35">
      <c r="D159" s="35" t="s">
        <v>481</v>
      </c>
      <c r="E159" s="35" t="s">
        <v>482</v>
      </c>
      <c r="F159" s="35" t="s">
        <v>483</v>
      </c>
    </row>
    <row r="160" spans="4:6" hidden="1" x14ac:dyDescent="0.35">
      <c r="D160" s="35" t="s">
        <v>484</v>
      </c>
      <c r="E160" s="35" t="s">
        <v>485</v>
      </c>
      <c r="F160" s="35" t="s">
        <v>486</v>
      </c>
    </row>
    <row r="161" spans="4:6" hidden="1" x14ac:dyDescent="0.35">
      <c r="D161" s="35" t="s">
        <v>487</v>
      </c>
      <c r="E161" s="35" t="s">
        <v>488</v>
      </c>
      <c r="F161" s="35" t="s">
        <v>489</v>
      </c>
    </row>
    <row r="162" spans="4:6" hidden="1" x14ac:dyDescent="0.35">
      <c r="D162" s="35" t="s">
        <v>490</v>
      </c>
      <c r="E162" s="35" t="s">
        <v>491</v>
      </c>
      <c r="F162" s="35" t="s">
        <v>492</v>
      </c>
    </row>
    <row r="163" spans="4:6" hidden="1" x14ac:dyDescent="0.35">
      <c r="D163" s="35" t="s">
        <v>493</v>
      </c>
      <c r="E163" s="35" t="s">
        <v>494</v>
      </c>
      <c r="F163" s="35" t="s">
        <v>495</v>
      </c>
    </row>
    <row r="164" spans="4:6" hidden="1" x14ac:dyDescent="0.35">
      <c r="D164" s="35" t="s">
        <v>496</v>
      </c>
      <c r="E164" s="35" t="s">
        <v>497</v>
      </c>
      <c r="F164" s="35" t="s">
        <v>498</v>
      </c>
    </row>
    <row r="165" spans="4:6" hidden="1" x14ac:dyDescent="0.35">
      <c r="D165" s="35" t="s">
        <v>499</v>
      </c>
      <c r="E165" s="35" t="s">
        <v>500</v>
      </c>
      <c r="F165" s="35" t="s">
        <v>501</v>
      </c>
    </row>
    <row r="166" spans="4:6" hidden="1" x14ac:dyDescent="0.35">
      <c r="D166" s="35" t="s">
        <v>502</v>
      </c>
      <c r="E166" s="35" t="s">
        <v>503</v>
      </c>
      <c r="F166" s="35" t="s">
        <v>504</v>
      </c>
    </row>
    <row r="167" spans="4:6" hidden="1" x14ac:dyDescent="0.35">
      <c r="D167" s="35" t="s">
        <v>505</v>
      </c>
      <c r="E167" s="35" t="s">
        <v>506</v>
      </c>
      <c r="F167" s="35" t="s">
        <v>507</v>
      </c>
    </row>
    <row r="168" spans="4:6" hidden="1" x14ac:dyDescent="0.35">
      <c r="D168" s="35" t="s">
        <v>508</v>
      </c>
      <c r="E168" s="35" t="s">
        <v>509</v>
      </c>
      <c r="F168" s="35" t="s">
        <v>510</v>
      </c>
    </row>
    <row r="169" spans="4:6" hidden="1" x14ac:dyDescent="0.35">
      <c r="D169" s="35" t="s">
        <v>511</v>
      </c>
      <c r="E169" s="35" t="s">
        <v>512</v>
      </c>
      <c r="F169" s="35" t="s">
        <v>513</v>
      </c>
    </row>
    <row r="170" spans="4:6" hidden="1" x14ac:dyDescent="0.35">
      <c r="D170" s="35" t="s">
        <v>514</v>
      </c>
      <c r="E170" s="35" t="s">
        <v>515</v>
      </c>
      <c r="F170" s="35" t="s">
        <v>516</v>
      </c>
    </row>
    <row r="171" spans="4:6" hidden="1" x14ac:dyDescent="0.35">
      <c r="D171" s="35" t="s">
        <v>517</v>
      </c>
      <c r="E171" s="35" t="s">
        <v>518</v>
      </c>
      <c r="F171" s="35" t="s">
        <v>519</v>
      </c>
    </row>
    <row r="172" spans="4:6" hidden="1" x14ac:dyDescent="0.35">
      <c r="D172" s="35" t="s">
        <v>520</v>
      </c>
      <c r="E172" s="35" t="s">
        <v>521</v>
      </c>
      <c r="F172" s="35" t="s">
        <v>522</v>
      </c>
    </row>
    <row r="173" spans="4:6" hidden="1" x14ac:dyDescent="0.35">
      <c r="E173" s="35" t="s">
        <v>523</v>
      </c>
      <c r="F173" s="35" t="s">
        <v>524</v>
      </c>
    </row>
    <row r="174" spans="4:6" hidden="1" x14ac:dyDescent="0.35">
      <c r="E174" s="35" t="s">
        <v>525</v>
      </c>
      <c r="F174" s="35" t="s">
        <v>526</v>
      </c>
    </row>
    <row r="175" spans="4:6" hidden="1" x14ac:dyDescent="0.35">
      <c r="E175" s="35" t="s">
        <v>527</v>
      </c>
      <c r="F175" s="35" t="s">
        <v>528</v>
      </c>
    </row>
    <row r="176" spans="4:6" hidden="1" x14ac:dyDescent="0.35">
      <c r="E176" s="35" t="s">
        <v>529</v>
      </c>
      <c r="F176" s="35" t="s">
        <v>530</v>
      </c>
    </row>
    <row r="177" spans="5:6" hidden="1" x14ac:dyDescent="0.35">
      <c r="E177" s="35" t="s">
        <v>531</v>
      </c>
      <c r="F177" s="35" t="s">
        <v>532</v>
      </c>
    </row>
    <row r="178" spans="5:6" hidden="1" x14ac:dyDescent="0.35">
      <c r="E178" s="35" t="s">
        <v>533</v>
      </c>
      <c r="F178" s="35" t="s">
        <v>534</v>
      </c>
    </row>
    <row r="179" spans="5:6" hidden="1" x14ac:dyDescent="0.35">
      <c r="E179" s="35" t="s">
        <v>535</v>
      </c>
      <c r="F179" s="35" t="s">
        <v>536</v>
      </c>
    </row>
    <row r="180" spans="5:6" hidden="1" x14ac:dyDescent="0.35">
      <c r="E180" s="35" t="s">
        <v>537</v>
      </c>
      <c r="F180" s="35" t="s">
        <v>538</v>
      </c>
    </row>
    <row r="181" spans="5:6" hidden="1" x14ac:dyDescent="0.35">
      <c r="E181" s="35" t="s">
        <v>539</v>
      </c>
      <c r="F181" s="35" t="s">
        <v>540</v>
      </c>
    </row>
    <row r="182" spans="5:6" hidden="1" x14ac:dyDescent="0.35">
      <c r="E182" s="35" t="s">
        <v>541</v>
      </c>
      <c r="F182" s="35" t="s">
        <v>542</v>
      </c>
    </row>
    <row r="183" spans="5:6" hidden="1" x14ac:dyDescent="0.35">
      <c r="E183" s="35" t="s">
        <v>543</v>
      </c>
      <c r="F183" s="35" t="s">
        <v>544</v>
      </c>
    </row>
    <row r="184" spans="5:6" hidden="1" x14ac:dyDescent="0.35">
      <c r="E184" s="35" t="s">
        <v>545</v>
      </c>
      <c r="F184" s="35" t="s">
        <v>546</v>
      </c>
    </row>
    <row r="185" spans="5:6" hidden="1" x14ac:dyDescent="0.35">
      <c r="E185" s="35" t="s">
        <v>547</v>
      </c>
      <c r="F185" s="35" t="s">
        <v>548</v>
      </c>
    </row>
    <row r="186" spans="5:6" hidden="1" x14ac:dyDescent="0.35">
      <c r="E186" s="35" t="s">
        <v>549</v>
      </c>
      <c r="F186" s="35" t="s">
        <v>550</v>
      </c>
    </row>
    <row r="187" spans="5:6" hidden="1" x14ac:dyDescent="0.35">
      <c r="E187" s="35" t="s">
        <v>551</v>
      </c>
      <c r="F187" s="35" t="s">
        <v>552</v>
      </c>
    </row>
    <row r="188" spans="5:6" hidden="1" x14ac:dyDescent="0.35">
      <c r="E188" s="35" t="s">
        <v>553</v>
      </c>
      <c r="F188" s="35" t="s">
        <v>554</v>
      </c>
    </row>
    <row r="189" spans="5:6" hidden="1" x14ac:dyDescent="0.35">
      <c r="E189" s="35" t="s">
        <v>555</v>
      </c>
      <c r="F189" s="35" t="s">
        <v>556</v>
      </c>
    </row>
    <row r="190" spans="5:6" hidden="1" x14ac:dyDescent="0.35">
      <c r="E190" s="35" t="s">
        <v>557</v>
      </c>
      <c r="F190" s="35" t="s">
        <v>558</v>
      </c>
    </row>
    <row r="191" spans="5:6" hidden="1" x14ac:dyDescent="0.35">
      <c r="E191" s="35" t="s">
        <v>559</v>
      </c>
      <c r="F191" s="35" t="s">
        <v>560</v>
      </c>
    </row>
    <row r="192" spans="5:6" hidden="1" x14ac:dyDescent="0.35">
      <c r="E192" s="35" t="s">
        <v>561</v>
      </c>
      <c r="F192" s="35" t="s">
        <v>562</v>
      </c>
    </row>
    <row r="193" spans="5:6" hidden="1" x14ac:dyDescent="0.35">
      <c r="E193" s="35" t="s">
        <v>563</v>
      </c>
      <c r="F193" s="35" t="s">
        <v>564</v>
      </c>
    </row>
    <row r="194" spans="5:6" hidden="1" x14ac:dyDescent="0.35">
      <c r="E194" s="35" t="s">
        <v>565</v>
      </c>
      <c r="F194" s="35" t="s">
        <v>566</v>
      </c>
    </row>
    <row r="195" spans="5:6" hidden="1" x14ac:dyDescent="0.35">
      <c r="E195" s="35" t="s">
        <v>567</v>
      </c>
      <c r="F195" s="35" t="s">
        <v>568</v>
      </c>
    </row>
    <row r="196" spans="5:6" hidden="1" x14ac:dyDescent="0.35">
      <c r="E196" s="35" t="s">
        <v>569</v>
      </c>
      <c r="F196" s="35" t="s">
        <v>570</v>
      </c>
    </row>
    <row r="197" spans="5:6" hidden="1" x14ac:dyDescent="0.35">
      <c r="E197" s="35" t="s">
        <v>571</v>
      </c>
      <c r="F197" s="35" t="s">
        <v>572</v>
      </c>
    </row>
    <row r="198" spans="5:6" hidden="1" x14ac:dyDescent="0.35">
      <c r="E198" s="35" t="s">
        <v>573</v>
      </c>
      <c r="F198" s="35" t="s">
        <v>574</v>
      </c>
    </row>
    <row r="199" spans="5:6" hidden="1" x14ac:dyDescent="0.35">
      <c r="E199" s="35" t="s">
        <v>575</v>
      </c>
      <c r="F199" s="35" t="s">
        <v>576</v>
      </c>
    </row>
    <row r="200" spans="5:6" hidden="1" x14ac:dyDescent="0.35">
      <c r="E200" s="35" t="s">
        <v>577</v>
      </c>
      <c r="F200" s="35" t="s">
        <v>578</v>
      </c>
    </row>
    <row r="201" spans="5:6" hidden="1" x14ac:dyDescent="0.35">
      <c r="E201" s="35" t="s">
        <v>579</v>
      </c>
      <c r="F201" s="35" t="s">
        <v>580</v>
      </c>
    </row>
    <row r="202" spans="5:6" hidden="1" x14ac:dyDescent="0.35">
      <c r="E202" s="35" t="s">
        <v>581</v>
      </c>
      <c r="F202" s="35" t="s">
        <v>582</v>
      </c>
    </row>
    <row r="203" spans="5:6" hidden="1" x14ac:dyDescent="0.35">
      <c r="E203" s="35" t="s">
        <v>583</v>
      </c>
      <c r="F203" s="35" t="s">
        <v>584</v>
      </c>
    </row>
    <row r="204" spans="5:6" hidden="1" x14ac:dyDescent="0.35">
      <c r="E204" s="35" t="s">
        <v>585</v>
      </c>
      <c r="F204" s="35" t="s">
        <v>586</v>
      </c>
    </row>
    <row r="205" spans="5:6" hidden="1" x14ac:dyDescent="0.35">
      <c r="E205" s="35" t="s">
        <v>587</v>
      </c>
      <c r="F205" s="35" t="s">
        <v>588</v>
      </c>
    </row>
    <row r="206" spans="5:6" hidden="1" x14ac:dyDescent="0.35">
      <c r="E206" s="35" t="s">
        <v>589</v>
      </c>
      <c r="F206" s="35" t="s">
        <v>590</v>
      </c>
    </row>
    <row r="207" spans="5:6" hidden="1" x14ac:dyDescent="0.35">
      <c r="E207" s="35" t="s">
        <v>591</v>
      </c>
      <c r="F207" s="35" t="s">
        <v>592</v>
      </c>
    </row>
    <row r="208" spans="5:6" hidden="1" x14ac:dyDescent="0.35">
      <c r="E208" s="35" t="s">
        <v>593</v>
      </c>
      <c r="F208" s="35" t="s">
        <v>594</v>
      </c>
    </row>
    <row r="209" spans="5:6" hidden="1" x14ac:dyDescent="0.35">
      <c r="E209" s="35" t="s">
        <v>595</v>
      </c>
      <c r="F209" s="35" t="s">
        <v>596</v>
      </c>
    </row>
    <row r="210" spans="5:6" hidden="1" x14ac:dyDescent="0.35">
      <c r="E210" s="35" t="s">
        <v>597</v>
      </c>
      <c r="F210" s="35" t="s">
        <v>598</v>
      </c>
    </row>
    <row r="211" spans="5:6" hidden="1" x14ac:dyDescent="0.35">
      <c r="E211" s="35" t="s">
        <v>599</v>
      </c>
      <c r="F211" s="35" t="s">
        <v>600</v>
      </c>
    </row>
    <row r="212" spans="5:6" hidden="1" x14ac:dyDescent="0.35">
      <c r="E212" s="35" t="s">
        <v>601</v>
      </c>
      <c r="F212" s="35" t="s">
        <v>602</v>
      </c>
    </row>
    <row r="213" spans="5:6" hidden="1" x14ac:dyDescent="0.35">
      <c r="E213" s="35" t="s">
        <v>98</v>
      </c>
      <c r="F213" s="35" t="s">
        <v>603</v>
      </c>
    </row>
    <row r="214" spans="5:6" hidden="1" x14ac:dyDescent="0.35">
      <c r="E214" s="35" t="s">
        <v>99</v>
      </c>
      <c r="F214" s="35" t="s">
        <v>604</v>
      </c>
    </row>
    <row r="215" spans="5:6" hidden="1" x14ac:dyDescent="0.35">
      <c r="E215" s="35" t="s">
        <v>605</v>
      </c>
      <c r="F215" s="35" t="s">
        <v>606</v>
      </c>
    </row>
    <row r="216" spans="5:6" hidden="1" x14ac:dyDescent="0.35">
      <c r="E216" s="35" t="s">
        <v>607</v>
      </c>
      <c r="F216" s="35" t="s">
        <v>608</v>
      </c>
    </row>
    <row r="217" spans="5:6" hidden="1" x14ac:dyDescent="0.35">
      <c r="E217" s="35" t="s">
        <v>609</v>
      </c>
      <c r="F217" s="35" t="s">
        <v>610</v>
      </c>
    </row>
    <row r="218" spans="5:6" hidden="1" x14ac:dyDescent="0.35">
      <c r="E218" s="35" t="s">
        <v>611</v>
      </c>
      <c r="F218" s="35" t="s">
        <v>612</v>
      </c>
    </row>
    <row r="219" spans="5:6" hidden="1" x14ac:dyDescent="0.35">
      <c r="E219" s="35" t="s">
        <v>613</v>
      </c>
      <c r="F219" s="35" t="s">
        <v>614</v>
      </c>
    </row>
    <row r="220" spans="5:6" hidden="1" x14ac:dyDescent="0.35">
      <c r="E220" s="35" t="s">
        <v>100</v>
      </c>
      <c r="F220" s="35" t="s">
        <v>615</v>
      </c>
    </row>
    <row r="221" spans="5:6" hidden="1" x14ac:dyDescent="0.35">
      <c r="E221" s="35" t="s">
        <v>101</v>
      </c>
      <c r="F221" s="35" t="s">
        <v>616</v>
      </c>
    </row>
    <row r="222" spans="5:6" hidden="1" x14ac:dyDescent="0.35">
      <c r="E222" s="35" t="s">
        <v>102</v>
      </c>
      <c r="F222" s="35" t="s">
        <v>617</v>
      </c>
    </row>
    <row r="223" spans="5:6" hidden="1" x14ac:dyDescent="0.35">
      <c r="E223" s="35" t="s">
        <v>618</v>
      </c>
      <c r="F223" s="35" t="s">
        <v>619</v>
      </c>
    </row>
    <row r="224" spans="5:6" hidden="1" x14ac:dyDescent="0.35">
      <c r="E224" s="35" t="s">
        <v>103</v>
      </c>
      <c r="F224" s="35" t="s">
        <v>620</v>
      </c>
    </row>
    <row r="225" spans="5:6" hidden="1" x14ac:dyDescent="0.35">
      <c r="E225" s="35" t="s">
        <v>621</v>
      </c>
      <c r="F225" s="35" t="s">
        <v>622</v>
      </c>
    </row>
    <row r="226" spans="5:6" hidden="1" x14ac:dyDescent="0.35">
      <c r="E226" s="35" t="s">
        <v>623</v>
      </c>
      <c r="F226" s="35" t="s">
        <v>624</v>
      </c>
    </row>
    <row r="227" spans="5:6" hidden="1" x14ac:dyDescent="0.35">
      <c r="E227" s="35" t="s">
        <v>625</v>
      </c>
      <c r="F227" s="35" t="s">
        <v>626</v>
      </c>
    </row>
    <row r="228" spans="5:6" hidden="1" x14ac:dyDescent="0.35">
      <c r="E228" s="35" t="s">
        <v>627</v>
      </c>
      <c r="F228" s="35" t="s">
        <v>628</v>
      </c>
    </row>
    <row r="229" spans="5:6" hidden="1" x14ac:dyDescent="0.35">
      <c r="E229" s="35" t="s">
        <v>629</v>
      </c>
      <c r="F229" s="35" t="s">
        <v>630</v>
      </c>
    </row>
    <row r="230" spans="5:6" hidden="1" x14ac:dyDescent="0.35">
      <c r="E230" s="35" t="s">
        <v>631</v>
      </c>
      <c r="F230" s="35" t="s">
        <v>632</v>
      </c>
    </row>
    <row r="231" spans="5:6" hidden="1" x14ac:dyDescent="0.35">
      <c r="E231" s="35" t="s">
        <v>633</v>
      </c>
      <c r="F231" s="35" t="s">
        <v>634</v>
      </c>
    </row>
    <row r="232" spans="5:6" hidden="1" x14ac:dyDescent="0.35">
      <c r="E232" s="35" t="s">
        <v>635</v>
      </c>
      <c r="F232" s="35" t="s">
        <v>636</v>
      </c>
    </row>
    <row r="233" spans="5:6" hidden="1" x14ac:dyDescent="0.35">
      <c r="E233" s="35" t="s">
        <v>637</v>
      </c>
      <c r="F233" s="35" t="s">
        <v>638</v>
      </c>
    </row>
    <row r="234" spans="5:6" hidden="1" x14ac:dyDescent="0.35">
      <c r="E234" s="35" t="s">
        <v>639</v>
      </c>
      <c r="F234" s="35" t="s">
        <v>640</v>
      </c>
    </row>
    <row r="235" spans="5:6" hidden="1" x14ac:dyDescent="0.35">
      <c r="E235" s="35" t="s">
        <v>641</v>
      </c>
      <c r="F235" s="35" t="s">
        <v>642</v>
      </c>
    </row>
    <row r="236" spans="5:6" hidden="1" x14ac:dyDescent="0.35">
      <c r="E236" s="35" t="s">
        <v>643</v>
      </c>
      <c r="F236" s="35" t="s">
        <v>644</v>
      </c>
    </row>
    <row r="237" spans="5:6" hidden="1" x14ac:dyDescent="0.35">
      <c r="E237" s="35" t="s">
        <v>645</v>
      </c>
      <c r="F237" s="35" t="s">
        <v>646</v>
      </c>
    </row>
    <row r="238" spans="5:6" hidden="1" x14ac:dyDescent="0.35">
      <c r="E238" s="35" t="s">
        <v>647</v>
      </c>
      <c r="F238" s="35" t="s">
        <v>648</v>
      </c>
    </row>
    <row r="239" spans="5:6" hidden="1" x14ac:dyDescent="0.35">
      <c r="E239" s="35" t="s">
        <v>649</v>
      </c>
      <c r="F239" s="35" t="s">
        <v>650</v>
      </c>
    </row>
    <row r="240" spans="5:6" hidden="1" x14ac:dyDescent="0.35">
      <c r="E240" s="35" t="s">
        <v>651</v>
      </c>
      <c r="F240" s="35" t="s">
        <v>652</v>
      </c>
    </row>
    <row r="241" spans="5:6" hidden="1" x14ac:dyDescent="0.35">
      <c r="E241" s="35" t="s">
        <v>653</v>
      </c>
      <c r="F241" s="35" t="s">
        <v>654</v>
      </c>
    </row>
    <row r="242" spans="5:6" hidden="1" x14ac:dyDescent="0.35">
      <c r="E242" s="35" t="s">
        <v>655</v>
      </c>
      <c r="F242" s="35" t="s">
        <v>656</v>
      </c>
    </row>
    <row r="243" spans="5:6" hidden="1" x14ac:dyDescent="0.35">
      <c r="E243" s="35" t="s">
        <v>657</v>
      </c>
      <c r="F243" s="35" t="s">
        <v>658</v>
      </c>
    </row>
    <row r="244" spans="5:6" hidden="1" x14ac:dyDescent="0.35">
      <c r="E244" s="35" t="s">
        <v>659</v>
      </c>
      <c r="F244" s="35" t="s">
        <v>660</v>
      </c>
    </row>
    <row r="245" spans="5:6" hidden="1" x14ac:dyDescent="0.35">
      <c r="E245" s="35" t="s">
        <v>661</v>
      </c>
      <c r="F245" s="35" t="s">
        <v>662</v>
      </c>
    </row>
    <row r="246" spans="5:6" hidden="1" x14ac:dyDescent="0.35">
      <c r="E246" s="35" t="s">
        <v>663</v>
      </c>
      <c r="F246" s="35" t="s">
        <v>664</v>
      </c>
    </row>
    <row r="247" spans="5:6" hidden="1" x14ac:dyDescent="0.35">
      <c r="E247" s="35" t="s">
        <v>665</v>
      </c>
      <c r="F247" s="35" t="s">
        <v>666</v>
      </c>
    </row>
    <row r="248" spans="5:6" hidden="1" x14ac:dyDescent="0.35">
      <c r="E248" s="35" t="s">
        <v>667</v>
      </c>
      <c r="F248" s="35" t="s">
        <v>668</v>
      </c>
    </row>
    <row r="249" spans="5:6" hidden="1" x14ac:dyDescent="0.35">
      <c r="E249" s="35" t="s">
        <v>669</v>
      </c>
      <c r="F249" s="35" t="s">
        <v>670</v>
      </c>
    </row>
    <row r="250" spans="5:6" hidden="1" x14ac:dyDescent="0.35">
      <c r="E250" s="35" t="s">
        <v>671</v>
      </c>
      <c r="F250" s="35" t="s">
        <v>672</v>
      </c>
    </row>
    <row r="251" spans="5:6" hidden="1" x14ac:dyDescent="0.35">
      <c r="E251" s="35" t="s">
        <v>673</v>
      </c>
      <c r="F251" s="35" t="s">
        <v>674</v>
      </c>
    </row>
    <row r="252" spans="5:6" hidden="1" x14ac:dyDescent="0.35">
      <c r="E252" s="35" t="s">
        <v>675</v>
      </c>
      <c r="F252" s="35" t="s">
        <v>676</v>
      </c>
    </row>
    <row r="253" spans="5:6" hidden="1" x14ac:dyDescent="0.35">
      <c r="E253" s="35" t="s">
        <v>677</v>
      </c>
      <c r="F253" s="35" t="s">
        <v>678</v>
      </c>
    </row>
    <row r="254" spans="5:6" hidden="1" x14ac:dyDescent="0.35">
      <c r="E254" s="35" t="s">
        <v>679</v>
      </c>
      <c r="F254" s="35" t="s">
        <v>680</v>
      </c>
    </row>
    <row r="255" spans="5:6" hidden="1" x14ac:dyDescent="0.35">
      <c r="E255" s="35" t="s">
        <v>681</v>
      </c>
      <c r="F255" s="35" t="s">
        <v>682</v>
      </c>
    </row>
    <row r="256" spans="5:6" hidden="1" x14ac:dyDescent="0.35">
      <c r="E256" s="35" t="s">
        <v>683</v>
      </c>
      <c r="F256" s="35" t="s">
        <v>684</v>
      </c>
    </row>
    <row r="257" spans="5:6" hidden="1" x14ac:dyDescent="0.35">
      <c r="E257" s="35" t="s">
        <v>685</v>
      </c>
      <c r="F257" s="35" t="s">
        <v>686</v>
      </c>
    </row>
    <row r="258" spans="5:6" hidden="1" x14ac:dyDescent="0.35">
      <c r="E258" s="35" t="s">
        <v>687</v>
      </c>
      <c r="F258" s="35" t="s">
        <v>688</v>
      </c>
    </row>
    <row r="259" spans="5:6" hidden="1" x14ac:dyDescent="0.35">
      <c r="E259" s="35" t="s">
        <v>689</v>
      </c>
      <c r="F259" s="35" t="s">
        <v>690</v>
      </c>
    </row>
    <row r="260" spans="5:6" hidden="1" x14ac:dyDescent="0.35">
      <c r="E260" s="35" t="s">
        <v>691</v>
      </c>
      <c r="F260" s="35" t="s">
        <v>692</v>
      </c>
    </row>
    <row r="261" spans="5:6" hidden="1" x14ac:dyDescent="0.35">
      <c r="E261" s="35" t="s">
        <v>693</v>
      </c>
      <c r="F261" s="35" t="s">
        <v>694</v>
      </c>
    </row>
    <row r="262" spans="5:6" hidden="1" x14ac:dyDescent="0.35">
      <c r="E262" s="35" t="s">
        <v>695</v>
      </c>
      <c r="F262" s="35" t="s">
        <v>696</v>
      </c>
    </row>
    <row r="263" spans="5:6" hidden="1" x14ac:dyDescent="0.35">
      <c r="E263" s="35" t="s">
        <v>697</v>
      </c>
      <c r="F263" s="35" t="s">
        <v>698</v>
      </c>
    </row>
    <row r="264" spans="5:6" hidden="1" x14ac:dyDescent="0.35">
      <c r="E264" s="35" t="s">
        <v>699</v>
      </c>
      <c r="F264" s="35" t="s">
        <v>700</v>
      </c>
    </row>
    <row r="265" spans="5:6" hidden="1" x14ac:dyDescent="0.35">
      <c r="E265" s="35" t="s">
        <v>701</v>
      </c>
      <c r="F265" s="35" t="s">
        <v>702</v>
      </c>
    </row>
    <row r="266" spans="5:6" hidden="1" x14ac:dyDescent="0.35">
      <c r="E266" s="35" t="s">
        <v>272</v>
      </c>
      <c r="F266" s="35" t="s">
        <v>273</v>
      </c>
    </row>
    <row r="267" spans="5:6" hidden="1" x14ac:dyDescent="0.35">
      <c r="E267" s="35" t="s">
        <v>703</v>
      </c>
      <c r="F267" s="35" t="s">
        <v>704</v>
      </c>
    </row>
    <row r="268" spans="5:6" hidden="1" x14ac:dyDescent="0.35">
      <c r="E268" s="35" t="s">
        <v>705</v>
      </c>
      <c r="F268" s="35" t="s">
        <v>706</v>
      </c>
    </row>
    <row r="269" spans="5:6" hidden="1" x14ac:dyDescent="0.35">
      <c r="E269" s="35" t="s">
        <v>707</v>
      </c>
      <c r="F269" s="35" t="s">
        <v>708</v>
      </c>
    </row>
    <row r="270" spans="5:6" hidden="1" x14ac:dyDescent="0.35">
      <c r="E270" s="35" t="s">
        <v>709</v>
      </c>
      <c r="F270" s="35" t="s">
        <v>710</v>
      </c>
    </row>
    <row r="271" spans="5:6" hidden="1" x14ac:dyDescent="0.35">
      <c r="E271" s="35" t="s">
        <v>711</v>
      </c>
      <c r="F271" s="35" t="s">
        <v>712</v>
      </c>
    </row>
    <row r="272" spans="5:6" hidden="1" x14ac:dyDescent="0.35">
      <c r="E272" s="35" t="s">
        <v>713</v>
      </c>
      <c r="F272" s="35" t="s">
        <v>714</v>
      </c>
    </row>
    <row r="273" spans="5:6" hidden="1" x14ac:dyDescent="0.35">
      <c r="E273" s="35" t="s">
        <v>715</v>
      </c>
      <c r="F273" s="35" t="s">
        <v>716</v>
      </c>
    </row>
    <row r="274" spans="5:6" hidden="1" x14ac:dyDescent="0.35">
      <c r="E274" s="35" t="s">
        <v>717</v>
      </c>
      <c r="F274" s="35" t="s">
        <v>718</v>
      </c>
    </row>
    <row r="275" spans="5:6" hidden="1" x14ac:dyDescent="0.35">
      <c r="E275" s="35" t="s">
        <v>719</v>
      </c>
      <c r="F275" s="35" t="s">
        <v>720</v>
      </c>
    </row>
    <row r="276" spans="5:6" hidden="1" x14ac:dyDescent="0.35">
      <c r="E276" s="35" t="s">
        <v>721</v>
      </c>
      <c r="F276" s="35" t="s">
        <v>722</v>
      </c>
    </row>
    <row r="277" spans="5:6" hidden="1" x14ac:dyDescent="0.35">
      <c r="E277" s="35" t="s">
        <v>723</v>
      </c>
      <c r="F277" s="35" t="s">
        <v>724</v>
      </c>
    </row>
    <row r="278" spans="5:6" hidden="1" x14ac:dyDescent="0.35">
      <c r="E278" s="35" t="s">
        <v>725</v>
      </c>
      <c r="F278" s="35" t="s">
        <v>726</v>
      </c>
    </row>
    <row r="279" spans="5:6" hidden="1" x14ac:dyDescent="0.35">
      <c r="E279" s="35" t="s">
        <v>727</v>
      </c>
      <c r="F279" s="35" t="s">
        <v>728</v>
      </c>
    </row>
    <row r="280" spans="5:6" hidden="1" x14ac:dyDescent="0.35">
      <c r="E280" s="35" t="s">
        <v>729</v>
      </c>
      <c r="F280" s="35" t="s">
        <v>730</v>
      </c>
    </row>
    <row r="281" spans="5:6" hidden="1" x14ac:dyDescent="0.35">
      <c r="E281" s="35" t="s">
        <v>731</v>
      </c>
      <c r="F281" s="35" t="s">
        <v>732</v>
      </c>
    </row>
    <row r="282" spans="5:6" hidden="1" x14ac:dyDescent="0.35">
      <c r="E282" s="35" t="s">
        <v>733</v>
      </c>
      <c r="F282" s="35" t="s">
        <v>734</v>
      </c>
    </row>
    <row r="283" spans="5:6" hidden="1" x14ac:dyDescent="0.35">
      <c r="E283" s="35" t="s">
        <v>735</v>
      </c>
      <c r="F283" s="35" t="s">
        <v>736</v>
      </c>
    </row>
    <row r="284" spans="5:6" hidden="1" x14ac:dyDescent="0.35">
      <c r="E284" s="35" t="s">
        <v>737</v>
      </c>
      <c r="F284" s="35" t="s">
        <v>738</v>
      </c>
    </row>
    <row r="285" spans="5:6" hidden="1" x14ac:dyDescent="0.35">
      <c r="E285" s="35" t="s">
        <v>739</v>
      </c>
      <c r="F285" s="35" t="s">
        <v>740</v>
      </c>
    </row>
    <row r="286" spans="5:6" hidden="1" x14ac:dyDescent="0.35">
      <c r="E286" s="35" t="s">
        <v>741</v>
      </c>
      <c r="F286" s="35" t="s">
        <v>742</v>
      </c>
    </row>
    <row r="287" spans="5:6" hidden="1" x14ac:dyDescent="0.35">
      <c r="E287" s="35" t="s">
        <v>743</v>
      </c>
      <c r="F287" s="35" t="s">
        <v>744</v>
      </c>
    </row>
    <row r="288" spans="5:6" hidden="1" x14ac:dyDescent="0.35">
      <c r="E288" s="35" t="s">
        <v>745</v>
      </c>
      <c r="F288" s="35" t="s">
        <v>746</v>
      </c>
    </row>
    <row r="289" spans="5:6" hidden="1" x14ac:dyDescent="0.35">
      <c r="E289" s="35" t="s">
        <v>747</v>
      </c>
      <c r="F289" s="35" t="s">
        <v>748</v>
      </c>
    </row>
    <row r="290" spans="5:6" hidden="1" x14ac:dyDescent="0.35">
      <c r="E290" s="35" t="s">
        <v>749</v>
      </c>
      <c r="F290" s="35" t="s">
        <v>750</v>
      </c>
    </row>
    <row r="291" spans="5:6" hidden="1" x14ac:dyDescent="0.35">
      <c r="E291" s="35" t="s">
        <v>751</v>
      </c>
      <c r="F291" s="35" t="s">
        <v>752</v>
      </c>
    </row>
    <row r="292" spans="5:6" hidden="1" x14ac:dyDescent="0.35">
      <c r="E292" s="35" t="s">
        <v>753</v>
      </c>
      <c r="F292" s="35" t="s">
        <v>754</v>
      </c>
    </row>
    <row r="293" spans="5:6" hidden="1" x14ac:dyDescent="0.35">
      <c r="E293" s="35" t="s">
        <v>755</v>
      </c>
      <c r="F293" s="35" t="s">
        <v>756</v>
      </c>
    </row>
    <row r="294" spans="5:6" hidden="1" x14ac:dyDescent="0.35">
      <c r="E294" s="35" t="s">
        <v>757</v>
      </c>
      <c r="F294" s="35" t="s">
        <v>758</v>
      </c>
    </row>
    <row r="295" spans="5:6" hidden="1" x14ac:dyDescent="0.35">
      <c r="E295" s="35" t="s">
        <v>759</v>
      </c>
      <c r="F295" s="35" t="s">
        <v>760</v>
      </c>
    </row>
    <row r="296" spans="5:6" hidden="1" x14ac:dyDescent="0.35">
      <c r="E296" s="35" t="s">
        <v>761</v>
      </c>
      <c r="F296" s="35" t="s">
        <v>762</v>
      </c>
    </row>
    <row r="297" spans="5:6" hidden="1" x14ac:dyDescent="0.35">
      <c r="E297" s="35" t="s">
        <v>763</v>
      </c>
      <c r="F297" s="35" t="s">
        <v>764</v>
      </c>
    </row>
    <row r="298" spans="5:6" hidden="1" x14ac:dyDescent="0.35">
      <c r="E298" s="35" t="s">
        <v>765</v>
      </c>
      <c r="F298" s="35" t="s">
        <v>766</v>
      </c>
    </row>
    <row r="299" spans="5:6" hidden="1" x14ac:dyDescent="0.35">
      <c r="E299" s="35" t="s">
        <v>767</v>
      </c>
      <c r="F299" s="35" t="s">
        <v>768</v>
      </c>
    </row>
    <row r="300" spans="5:6" hidden="1" x14ac:dyDescent="0.35">
      <c r="E300" s="35" t="s">
        <v>769</v>
      </c>
      <c r="F300" s="35" t="s">
        <v>770</v>
      </c>
    </row>
    <row r="301" spans="5:6" hidden="1" x14ac:dyDescent="0.35">
      <c r="E301" s="35" t="s">
        <v>771</v>
      </c>
      <c r="F301" s="35" t="s">
        <v>772</v>
      </c>
    </row>
    <row r="302" spans="5:6" hidden="1" x14ac:dyDescent="0.35">
      <c r="E302" s="35" t="s">
        <v>773</v>
      </c>
      <c r="F302" s="35" t="s">
        <v>774</v>
      </c>
    </row>
    <row r="303" spans="5:6" hidden="1" x14ac:dyDescent="0.35">
      <c r="E303" s="35" t="s">
        <v>775</v>
      </c>
      <c r="F303" s="35" t="s">
        <v>776</v>
      </c>
    </row>
    <row r="304" spans="5:6" hidden="1" x14ac:dyDescent="0.35">
      <c r="E304" s="35" t="s">
        <v>777</v>
      </c>
      <c r="F304" s="35" t="s">
        <v>778</v>
      </c>
    </row>
    <row r="305" spans="5:6" hidden="1" x14ac:dyDescent="0.35">
      <c r="E305" s="35" t="s">
        <v>779</v>
      </c>
      <c r="F305" s="35" t="s">
        <v>780</v>
      </c>
    </row>
    <row r="306" spans="5:6" hidden="1" x14ac:dyDescent="0.35">
      <c r="E306" s="35" t="s">
        <v>781</v>
      </c>
      <c r="F306" s="35" t="s">
        <v>782</v>
      </c>
    </row>
    <row r="307" spans="5:6" hidden="1" x14ac:dyDescent="0.35">
      <c r="E307" s="35" t="s">
        <v>783</v>
      </c>
      <c r="F307" s="35" t="s">
        <v>784</v>
      </c>
    </row>
    <row r="308" spans="5:6" hidden="1" x14ac:dyDescent="0.35">
      <c r="E308" s="35" t="s">
        <v>785</v>
      </c>
      <c r="F308" s="35" t="s">
        <v>786</v>
      </c>
    </row>
    <row r="309" spans="5:6" hidden="1" x14ac:dyDescent="0.35">
      <c r="E309" s="35" t="s">
        <v>787</v>
      </c>
      <c r="F309" s="35" t="s">
        <v>788</v>
      </c>
    </row>
    <row r="310" spans="5:6" hidden="1" x14ac:dyDescent="0.35">
      <c r="E310" s="35" t="s">
        <v>789</v>
      </c>
      <c r="F310" s="35" t="s">
        <v>790</v>
      </c>
    </row>
    <row r="311" spans="5:6" hidden="1" x14ac:dyDescent="0.35">
      <c r="E311" s="35" t="s">
        <v>791</v>
      </c>
      <c r="F311" s="35" t="s">
        <v>792</v>
      </c>
    </row>
    <row r="312" spans="5:6" hidden="1" x14ac:dyDescent="0.35">
      <c r="E312" s="35" t="s">
        <v>793</v>
      </c>
      <c r="F312" s="35" t="s">
        <v>794</v>
      </c>
    </row>
    <row r="313" spans="5:6" hidden="1" x14ac:dyDescent="0.35">
      <c r="E313" s="35" t="s">
        <v>795</v>
      </c>
      <c r="F313" s="35" t="s">
        <v>796</v>
      </c>
    </row>
    <row r="314" spans="5:6" hidden="1" x14ac:dyDescent="0.35">
      <c r="E314" s="35" t="s">
        <v>797</v>
      </c>
      <c r="F314" s="35" t="s">
        <v>798</v>
      </c>
    </row>
    <row r="315" spans="5:6" hidden="1" x14ac:dyDescent="0.35">
      <c r="E315" s="35" t="s">
        <v>799</v>
      </c>
      <c r="F315" s="35" t="s">
        <v>800</v>
      </c>
    </row>
    <row r="316" spans="5:6" hidden="1" x14ac:dyDescent="0.35">
      <c r="E316" s="35" t="s">
        <v>801</v>
      </c>
      <c r="F316" s="35" t="s">
        <v>802</v>
      </c>
    </row>
    <row r="317" spans="5:6" hidden="1" x14ac:dyDescent="0.35">
      <c r="E317" s="35" t="s">
        <v>803</v>
      </c>
      <c r="F317" s="35" t="s">
        <v>804</v>
      </c>
    </row>
    <row r="318" spans="5:6" hidden="1" x14ac:dyDescent="0.35">
      <c r="E318" s="35" t="s">
        <v>805</v>
      </c>
      <c r="F318" s="35" t="s">
        <v>806</v>
      </c>
    </row>
    <row r="319" spans="5:6" hidden="1" x14ac:dyDescent="0.35">
      <c r="E319" s="35" t="s">
        <v>807</v>
      </c>
      <c r="F319" s="35" t="s">
        <v>808</v>
      </c>
    </row>
    <row r="320" spans="5:6" hidden="1" x14ac:dyDescent="0.35">
      <c r="E320" s="35" t="s">
        <v>809</v>
      </c>
      <c r="F320" s="35" t="s">
        <v>810</v>
      </c>
    </row>
    <row r="321" spans="5:6" hidden="1" x14ac:dyDescent="0.35">
      <c r="E321" s="35" t="s">
        <v>811</v>
      </c>
      <c r="F321" s="35" t="s">
        <v>812</v>
      </c>
    </row>
    <row r="322" spans="5:6" hidden="1" x14ac:dyDescent="0.35">
      <c r="E322" s="35" t="s">
        <v>813</v>
      </c>
      <c r="F322" s="35" t="s">
        <v>814</v>
      </c>
    </row>
    <row r="323" spans="5:6" hidden="1" x14ac:dyDescent="0.35">
      <c r="E323" s="35" t="s">
        <v>815</v>
      </c>
      <c r="F323" s="35" t="s">
        <v>816</v>
      </c>
    </row>
    <row r="324" spans="5:6" hidden="1" x14ac:dyDescent="0.35">
      <c r="E324" s="35" t="s">
        <v>817</v>
      </c>
      <c r="F324" s="35" t="s">
        <v>818</v>
      </c>
    </row>
    <row r="325" spans="5:6" hidden="1" x14ac:dyDescent="0.35">
      <c r="E325" s="35" t="s">
        <v>819</v>
      </c>
      <c r="F325" s="35" t="s">
        <v>820</v>
      </c>
    </row>
    <row r="326" spans="5:6" hidden="1" x14ac:dyDescent="0.35">
      <c r="E326" s="35" t="s">
        <v>821</v>
      </c>
      <c r="F326" s="35" t="s">
        <v>822</v>
      </c>
    </row>
    <row r="327" spans="5:6" hidden="1" x14ac:dyDescent="0.35">
      <c r="E327" s="35" t="s">
        <v>823</v>
      </c>
      <c r="F327" s="35" t="s">
        <v>824</v>
      </c>
    </row>
    <row r="328" spans="5:6" hidden="1" x14ac:dyDescent="0.35">
      <c r="E328" s="35" t="s">
        <v>825</v>
      </c>
      <c r="F328" s="35" t="s">
        <v>826</v>
      </c>
    </row>
    <row r="329" spans="5:6" hidden="1" x14ac:dyDescent="0.35">
      <c r="E329" s="35" t="s">
        <v>827</v>
      </c>
      <c r="F329" s="35" t="s">
        <v>828</v>
      </c>
    </row>
    <row r="330" spans="5:6" hidden="1" x14ac:dyDescent="0.35">
      <c r="E330" s="35" t="s">
        <v>829</v>
      </c>
      <c r="F330" s="35" t="s">
        <v>830</v>
      </c>
    </row>
    <row r="331" spans="5:6" hidden="1" x14ac:dyDescent="0.35">
      <c r="E331" s="35" t="s">
        <v>831</v>
      </c>
      <c r="F331" s="35" t="s">
        <v>832</v>
      </c>
    </row>
    <row r="332" spans="5:6" hidden="1" x14ac:dyDescent="0.35">
      <c r="E332" s="35" t="s">
        <v>833</v>
      </c>
      <c r="F332" s="35" t="s">
        <v>834</v>
      </c>
    </row>
    <row r="333" spans="5:6" hidden="1" x14ac:dyDescent="0.35">
      <c r="E333" s="35" t="s">
        <v>835</v>
      </c>
      <c r="F333" s="35" t="s">
        <v>836</v>
      </c>
    </row>
    <row r="334" spans="5:6" hidden="1" x14ac:dyDescent="0.35">
      <c r="E334" s="35" t="s">
        <v>837</v>
      </c>
      <c r="F334" s="35" t="s">
        <v>838</v>
      </c>
    </row>
    <row r="335" spans="5:6" hidden="1" x14ac:dyDescent="0.35">
      <c r="E335" s="35" t="s">
        <v>839</v>
      </c>
      <c r="F335" s="35" t="s">
        <v>840</v>
      </c>
    </row>
    <row r="336" spans="5:6" hidden="1" x14ac:dyDescent="0.35">
      <c r="E336" s="35" t="s">
        <v>841</v>
      </c>
      <c r="F336" s="35" t="s">
        <v>842</v>
      </c>
    </row>
    <row r="337" spans="5:6" hidden="1" x14ac:dyDescent="0.35">
      <c r="E337" s="35" t="s">
        <v>843</v>
      </c>
      <c r="F337" s="35" t="s">
        <v>844</v>
      </c>
    </row>
    <row r="338" spans="5:6" hidden="1" x14ac:dyDescent="0.35">
      <c r="E338" s="35" t="s">
        <v>845</v>
      </c>
      <c r="F338" s="35" t="s">
        <v>846</v>
      </c>
    </row>
    <row r="339" spans="5:6" hidden="1" x14ac:dyDescent="0.35">
      <c r="E339" s="35" t="s">
        <v>847</v>
      </c>
      <c r="F339" s="35" t="s">
        <v>848</v>
      </c>
    </row>
    <row r="340" spans="5:6" hidden="1" x14ac:dyDescent="0.35">
      <c r="E340" s="35" t="s">
        <v>849</v>
      </c>
      <c r="F340" s="35" t="s">
        <v>850</v>
      </c>
    </row>
    <row r="341" spans="5:6" hidden="1" x14ac:dyDescent="0.35">
      <c r="E341" s="35" t="s">
        <v>851</v>
      </c>
      <c r="F341" s="35" t="s">
        <v>852</v>
      </c>
    </row>
    <row r="342" spans="5:6" hidden="1" x14ac:dyDescent="0.35">
      <c r="E342" s="35" t="s">
        <v>853</v>
      </c>
      <c r="F342" s="35" t="s">
        <v>854</v>
      </c>
    </row>
    <row r="343" spans="5:6" hidden="1" x14ac:dyDescent="0.35">
      <c r="E343" s="35" t="s">
        <v>855</v>
      </c>
      <c r="F343" s="35" t="s">
        <v>856</v>
      </c>
    </row>
    <row r="344" spans="5:6" hidden="1" x14ac:dyDescent="0.35">
      <c r="E344" s="35" t="s">
        <v>857</v>
      </c>
      <c r="F344" s="35" t="s">
        <v>858</v>
      </c>
    </row>
    <row r="345" spans="5:6" hidden="1" x14ac:dyDescent="0.35">
      <c r="E345" s="35" t="s">
        <v>859</v>
      </c>
      <c r="F345" s="35" t="s">
        <v>860</v>
      </c>
    </row>
    <row r="346" spans="5:6" hidden="1" x14ac:dyDescent="0.35">
      <c r="E346" s="35" t="s">
        <v>861</v>
      </c>
      <c r="F346" s="35" t="s">
        <v>862</v>
      </c>
    </row>
    <row r="347" spans="5:6" hidden="1" x14ac:dyDescent="0.35">
      <c r="E347" s="35" t="s">
        <v>863</v>
      </c>
      <c r="F347" s="35" t="s">
        <v>864</v>
      </c>
    </row>
    <row r="348" spans="5:6" hidden="1" x14ac:dyDescent="0.35">
      <c r="E348" s="35" t="s">
        <v>865</v>
      </c>
      <c r="F348" s="35" t="s">
        <v>866</v>
      </c>
    </row>
    <row r="349" spans="5:6" hidden="1" x14ac:dyDescent="0.35">
      <c r="E349" s="35" t="s">
        <v>867</v>
      </c>
      <c r="F349" s="35" t="s">
        <v>868</v>
      </c>
    </row>
    <row r="350" spans="5:6" hidden="1" x14ac:dyDescent="0.35">
      <c r="E350" s="35" t="s">
        <v>869</v>
      </c>
      <c r="F350" s="35" t="s">
        <v>870</v>
      </c>
    </row>
    <row r="351" spans="5:6" hidden="1" x14ac:dyDescent="0.35">
      <c r="E351" s="35" t="s">
        <v>871</v>
      </c>
      <c r="F351" s="35" t="s">
        <v>872</v>
      </c>
    </row>
    <row r="352" spans="5:6" hidden="1" x14ac:dyDescent="0.35">
      <c r="E352" s="35" t="s">
        <v>237</v>
      </c>
      <c r="F352" s="35" t="s">
        <v>873</v>
      </c>
    </row>
    <row r="353" spans="5:6" hidden="1" x14ac:dyDescent="0.35">
      <c r="E353" s="35" t="s">
        <v>874</v>
      </c>
      <c r="F353" s="35" t="s">
        <v>875</v>
      </c>
    </row>
    <row r="354" spans="5:6" hidden="1" x14ac:dyDescent="0.35">
      <c r="E354" s="35" t="s">
        <v>876</v>
      </c>
      <c r="F354" s="35" t="s">
        <v>877</v>
      </c>
    </row>
    <row r="355" spans="5:6" hidden="1" x14ac:dyDescent="0.35">
      <c r="E355" s="35" t="s">
        <v>89</v>
      </c>
      <c r="F355" s="35" t="s">
        <v>878</v>
      </c>
    </row>
    <row r="356" spans="5:6" hidden="1" x14ac:dyDescent="0.35">
      <c r="E356" s="35" t="s">
        <v>240</v>
      </c>
      <c r="F356" s="35" t="s">
        <v>879</v>
      </c>
    </row>
    <row r="357" spans="5:6" hidden="1" x14ac:dyDescent="0.35">
      <c r="E357" s="35" t="s">
        <v>880</v>
      </c>
      <c r="F357" s="35" t="s">
        <v>881</v>
      </c>
    </row>
    <row r="358" spans="5:6" hidden="1" x14ac:dyDescent="0.35">
      <c r="E358" s="35" t="s">
        <v>241</v>
      </c>
      <c r="F358" s="35" t="s">
        <v>882</v>
      </c>
    </row>
    <row r="359" spans="5:6" hidden="1" x14ac:dyDescent="0.35">
      <c r="E359" s="35" t="s">
        <v>883</v>
      </c>
      <c r="F359" s="35" t="s">
        <v>884</v>
      </c>
    </row>
    <row r="360" spans="5:6" hidden="1" x14ac:dyDescent="0.35">
      <c r="E360" s="35" t="s">
        <v>885</v>
      </c>
      <c r="F360" s="35" t="s">
        <v>886</v>
      </c>
    </row>
    <row r="361" spans="5:6" hidden="1" x14ac:dyDescent="0.35">
      <c r="E361" s="35" t="s">
        <v>887</v>
      </c>
      <c r="F361" s="35" t="s">
        <v>888</v>
      </c>
    </row>
    <row r="362" spans="5:6" hidden="1" x14ac:dyDescent="0.35">
      <c r="E362" s="35" t="s">
        <v>889</v>
      </c>
      <c r="F362" s="35" t="s">
        <v>890</v>
      </c>
    </row>
    <row r="363" spans="5:6" hidden="1" x14ac:dyDescent="0.35">
      <c r="E363" s="35" t="s">
        <v>891</v>
      </c>
      <c r="F363" s="35" t="s">
        <v>892</v>
      </c>
    </row>
    <row r="364" spans="5:6" hidden="1" x14ac:dyDescent="0.35">
      <c r="E364" s="35" t="s">
        <v>893</v>
      </c>
      <c r="F364" s="35" t="s">
        <v>894</v>
      </c>
    </row>
    <row r="365" spans="5:6" hidden="1" x14ac:dyDescent="0.35">
      <c r="E365" s="35" t="s">
        <v>895</v>
      </c>
      <c r="F365" s="35" t="s">
        <v>896</v>
      </c>
    </row>
    <row r="366" spans="5:6" hidden="1" x14ac:dyDescent="0.35">
      <c r="E366" s="35" t="s">
        <v>897</v>
      </c>
      <c r="F366" s="35" t="s">
        <v>898</v>
      </c>
    </row>
    <row r="367" spans="5:6" hidden="1" x14ac:dyDescent="0.35">
      <c r="E367" s="35" t="s">
        <v>899</v>
      </c>
      <c r="F367" s="35" t="s">
        <v>900</v>
      </c>
    </row>
    <row r="368" spans="5:6" hidden="1" x14ac:dyDescent="0.35">
      <c r="E368" s="35" t="s">
        <v>901</v>
      </c>
      <c r="F368" s="35" t="s">
        <v>902</v>
      </c>
    </row>
    <row r="369" spans="5:6" hidden="1" x14ac:dyDescent="0.35">
      <c r="E369" s="35" t="s">
        <v>903</v>
      </c>
      <c r="F369" s="35" t="s">
        <v>904</v>
      </c>
    </row>
    <row r="370" spans="5:6" hidden="1" x14ac:dyDescent="0.35">
      <c r="E370" s="35" t="s">
        <v>905</v>
      </c>
      <c r="F370" s="35" t="s">
        <v>906</v>
      </c>
    </row>
    <row r="371" spans="5:6" hidden="1" x14ac:dyDescent="0.35">
      <c r="E371" s="35" t="s">
        <v>907</v>
      </c>
      <c r="F371" s="35" t="s">
        <v>908</v>
      </c>
    </row>
    <row r="372" spans="5:6" hidden="1" x14ac:dyDescent="0.35">
      <c r="E372" s="35" t="s">
        <v>909</v>
      </c>
      <c r="F372" s="35" t="s">
        <v>910</v>
      </c>
    </row>
    <row r="373" spans="5:6" hidden="1" x14ac:dyDescent="0.35">
      <c r="E373" s="35" t="s">
        <v>250</v>
      </c>
      <c r="F373" s="35" t="s">
        <v>911</v>
      </c>
    </row>
    <row r="374" spans="5:6" hidden="1" x14ac:dyDescent="0.35">
      <c r="E374" s="35" t="s">
        <v>912</v>
      </c>
      <c r="F374" s="35" t="s">
        <v>913</v>
      </c>
    </row>
    <row r="375" spans="5:6" hidden="1" x14ac:dyDescent="0.35">
      <c r="E375" s="35" t="s">
        <v>914</v>
      </c>
      <c r="F375" s="35" t="s">
        <v>915</v>
      </c>
    </row>
    <row r="376" spans="5:6" hidden="1" x14ac:dyDescent="0.35">
      <c r="E376" s="35" t="s">
        <v>251</v>
      </c>
      <c r="F376" s="35" t="s">
        <v>916</v>
      </c>
    </row>
    <row r="377" spans="5:6" hidden="1" x14ac:dyDescent="0.35">
      <c r="E377" s="35" t="s">
        <v>917</v>
      </c>
      <c r="F377" s="35" t="s">
        <v>918</v>
      </c>
    </row>
    <row r="378" spans="5:6" hidden="1" x14ac:dyDescent="0.35">
      <c r="E378" s="35" t="s">
        <v>919</v>
      </c>
      <c r="F378" s="35" t="s">
        <v>920</v>
      </c>
    </row>
    <row r="379" spans="5:6" hidden="1" x14ac:dyDescent="0.35">
      <c r="E379" s="35" t="s">
        <v>921</v>
      </c>
      <c r="F379" s="35" t="s">
        <v>922</v>
      </c>
    </row>
    <row r="380" spans="5:6" hidden="1" x14ac:dyDescent="0.35">
      <c r="E380" s="35" t="s">
        <v>923</v>
      </c>
      <c r="F380" s="35" t="s">
        <v>924</v>
      </c>
    </row>
    <row r="381" spans="5:6" hidden="1" x14ac:dyDescent="0.35">
      <c r="E381" s="35" t="s">
        <v>925</v>
      </c>
      <c r="F381" s="35" t="s">
        <v>926</v>
      </c>
    </row>
    <row r="382" spans="5:6" hidden="1" x14ac:dyDescent="0.35">
      <c r="E382" s="35" t="s">
        <v>927</v>
      </c>
      <c r="F382" s="35" t="s">
        <v>928</v>
      </c>
    </row>
    <row r="383" spans="5:6" hidden="1" x14ac:dyDescent="0.35">
      <c r="E383" s="35" t="s">
        <v>929</v>
      </c>
      <c r="F383" s="35" t="s">
        <v>930</v>
      </c>
    </row>
    <row r="384" spans="5:6" hidden="1" x14ac:dyDescent="0.35">
      <c r="E384" s="35" t="s">
        <v>931</v>
      </c>
      <c r="F384" s="35" t="s">
        <v>932</v>
      </c>
    </row>
    <row r="385" spans="5:6" hidden="1" x14ac:dyDescent="0.35">
      <c r="E385" s="35" t="s">
        <v>933</v>
      </c>
      <c r="F385" s="35" t="s">
        <v>934</v>
      </c>
    </row>
    <row r="386" spans="5:6" hidden="1" x14ac:dyDescent="0.35">
      <c r="E386" s="35" t="s">
        <v>935</v>
      </c>
      <c r="F386" s="35" t="s">
        <v>936</v>
      </c>
    </row>
    <row r="387" spans="5:6" hidden="1" x14ac:dyDescent="0.35">
      <c r="E387" s="35" t="s">
        <v>937</v>
      </c>
      <c r="F387" s="35" t="s">
        <v>938</v>
      </c>
    </row>
    <row r="388" spans="5:6" hidden="1" x14ac:dyDescent="0.35">
      <c r="E388" s="35" t="s">
        <v>939</v>
      </c>
      <c r="F388" s="35" t="s">
        <v>940</v>
      </c>
    </row>
    <row r="389" spans="5:6" hidden="1" x14ac:dyDescent="0.35">
      <c r="E389" s="35" t="s">
        <v>941</v>
      </c>
      <c r="F389" s="35" t="s">
        <v>942</v>
      </c>
    </row>
    <row r="390" spans="5:6" hidden="1" x14ac:dyDescent="0.35">
      <c r="E390" s="35" t="s">
        <v>943</v>
      </c>
      <c r="F390" s="35" t="s">
        <v>944</v>
      </c>
    </row>
    <row r="391" spans="5:6" hidden="1" x14ac:dyDescent="0.35">
      <c r="E391" s="35" t="s">
        <v>945</v>
      </c>
      <c r="F391" s="35" t="s">
        <v>946</v>
      </c>
    </row>
    <row r="392" spans="5:6" hidden="1" x14ac:dyDescent="0.35">
      <c r="E392" s="35" t="s">
        <v>947</v>
      </c>
      <c r="F392" s="35" t="s">
        <v>948</v>
      </c>
    </row>
    <row r="393" spans="5:6" hidden="1" x14ac:dyDescent="0.35">
      <c r="E393" s="35" t="s">
        <v>949</v>
      </c>
      <c r="F393" s="35" t="s">
        <v>950</v>
      </c>
    </row>
    <row r="394" spans="5:6" hidden="1" x14ac:dyDescent="0.35">
      <c r="E394" s="35" t="s">
        <v>951</v>
      </c>
      <c r="F394" s="35" t="s">
        <v>952</v>
      </c>
    </row>
    <row r="395" spans="5:6" hidden="1" x14ac:dyDescent="0.35">
      <c r="E395" s="35" t="s">
        <v>953</v>
      </c>
      <c r="F395" s="35" t="s">
        <v>954</v>
      </c>
    </row>
    <row r="396" spans="5:6" hidden="1" x14ac:dyDescent="0.35">
      <c r="E396" s="35" t="s">
        <v>955</v>
      </c>
      <c r="F396" s="35" t="s">
        <v>956</v>
      </c>
    </row>
    <row r="397" spans="5:6" hidden="1" x14ac:dyDescent="0.35">
      <c r="E397" s="35" t="s">
        <v>957</v>
      </c>
      <c r="F397" s="35" t="s">
        <v>958</v>
      </c>
    </row>
    <row r="398" spans="5:6" hidden="1" x14ac:dyDescent="0.35">
      <c r="E398" s="35" t="s">
        <v>959</v>
      </c>
      <c r="F398" s="35" t="s">
        <v>960</v>
      </c>
    </row>
    <row r="399" spans="5:6" hidden="1" x14ac:dyDescent="0.35">
      <c r="E399" s="35" t="s">
        <v>961</v>
      </c>
      <c r="F399" s="35" t="s">
        <v>962</v>
      </c>
    </row>
    <row r="400" spans="5:6" hidden="1" x14ac:dyDescent="0.35">
      <c r="E400" s="35" t="s">
        <v>963</v>
      </c>
      <c r="F400" s="35" t="s">
        <v>964</v>
      </c>
    </row>
    <row r="401" spans="5:6" hidden="1" x14ac:dyDescent="0.35">
      <c r="E401" s="35" t="s">
        <v>965</v>
      </c>
      <c r="F401" s="35" t="s">
        <v>966</v>
      </c>
    </row>
    <row r="402" spans="5:6" hidden="1" x14ac:dyDescent="0.35">
      <c r="E402" s="35" t="s">
        <v>967</v>
      </c>
      <c r="F402" s="35" t="s">
        <v>968</v>
      </c>
    </row>
    <row r="403" spans="5:6" hidden="1" x14ac:dyDescent="0.35">
      <c r="E403" s="35" t="s">
        <v>969</v>
      </c>
      <c r="F403" s="35" t="s">
        <v>970</v>
      </c>
    </row>
    <row r="404" spans="5:6" hidden="1" x14ac:dyDescent="0.35">
      <c r="E404" s="35" t="s">
        <v>971</v>
      </c>
      <c r="F404" s="35" t="s">
        <v>972</v>
      </c>
    </row>
    <row r="405" spans="5:6" hidden="1" x14ac:dyDescent="0.35">
      <c r="E405" s="35" t="s">
        <v>57</v>
      </c>
      <c r="F405" s="35" t="s">
        <v>973</v>
      </c>
    </row>
    <row r="406" spans="5:6" hidden="1" x14ac:dyDescent="0.35">
      <c r="E406" s="35" t="s">
        <v>974</v>
      </c>
      <c r="F406" s="35" t="s">
        <v>975</v>
      </c>
    </row>
    <row r="407" spans="5:6" hidden="1" x14ac:dyDescent="0.35">
      <c r="E407" s="35" t="s">
        <v>976</v>
      </c>
      <c r="F407" s="35" t="s">
        <v>977</v>
      </c>
    </row>
    <row r="408" spans="5:6" hidden="1" x14ac:dyDescent="0.35">
      <c r="E408" s="35" t="s">
        <v>978</v>
      </c>
      <c r="F408" s="35" t="s">
        <v>979</v>
      </c>
    </row>
    <row r="409" spans="5:6" hidden="1" x14ac:dyDescent="0.35">
      <c r="E409" s="35" t="s">
        <v>980</v>
      </c>
      <c r="F409" s="35" t="s">
        <v>981</v>
      </c>
    </row>
    <row r="410" spans="5:6" hidden="1" x14ac:dyDescent="0.35">
      <c r="E410" s="35" t="s">
        <v>982</v>
      </c>
      <c r="F410" s="35" t="s">
        <v>983</v>
      </c>
    </row>
    <row r="411" spans="5:6" hidden="1" x14ac:dyDescent="0.35">
      <c r="E411" s="35" t="s">
        <v>984</v>
      </c>
      <c r="F411" s="35" t="s">
        <v>985</v>
      </c>
    </row>
    <row r="412" spans="5:6" hidden="1" x14ac:dyDescent="0.35">
      <c r="E412" s="35" t="s">
        <v>986</v>
      </c>
      <c r="F412" s="35" t="s">
        <v>987</v>
      </c>
    </row>
    <row r="413" spans="5:6" hidden="1" x14ac:dyDescent="0.35">
      <c r="E413" s="35" t="s">
        <v>988</v>
      </c>
      <c r="F413" s="35" t="s">
        <v>989</v>
      </c>
    </row>
    <row r="414" spans="5:6" hidden="1" x14ac:dyDescent="0.35">
      <c r="E414" s="35" t="s">
        <v>990</v>
      </c>
      <c r="F414" s="35" t="s">
        <v>991</v>
      </c>
    </row>
    <row r="415" spans="5:6" hidden="1" x14ac:dyDescent="0.35">
      <c r="E415" s="35" t="s">
        <v>992</v>
      </c>
      <c r="F415" s="35" t="s">
        <v>993</v>
      </c>
    </row>
    <row r="416" spans="5:6" hidden="1" x14ac:dyDescent="0.35">
      <c r="E416" s="35" t="s">
        <v>994</v>
      </c>
      <c r="F416" s="35" t="s">
        <v>995</v>
      </c>
    </row>
    <row r="417" spans="5:6" hidden="1" x14ac:dyDescent="0.35">
      <c r="E417" s="35" t="s">
        <v>996</v>
      </c>
      <c r="F417" s="35" t="s">
        <v>997</v>
      </c>
    </row>
    <row r="418" spans="5:6" hidden="1" x14ac:dyDescent="0.35">
      <c r="E418" s="35" t="s">
        <v>998</v>
      </c>
      <c r="F418" s="35" t="s">
        <v>999</v>
      </c>
    </row>
    <row r="419" spans="5:6" hidden="1" x14ac:dyDescent="0.35">
      <c r="E419" s="35" t="s">
        <v>1000</v>
      </c>
      <c r="F419" s="35" t="s">
        <v>1001</v>
      </c>
    </row>
    <row r="420" spans="5:6" hidden="1" x14ac:dyDescent="0.35">
      <c r="E420" s="35" t="s">
        <v>1002</v>
      </c>
      <c r="F420" s="35" t="s">
        <v>1003</v>
      </c>
    </row>
    <row r="421" spans="5:6" hidden="1" x14ac:dyDescent="0.35">
      <c r="E421" s="35" t="s">
        <v>1004</v>
      </c>
      <c r="F421" s="35" t="s">
        <v>1005</v>
      </c>
    </row>
    <row r="422" spans="5:6" hidden="1" x14ac:dyDescent="0.35">
      <c r="E422" s="35" t="s">
        <v>1006</v>
      </c>
      <c r="F422" s="35" t="s">
        <v>1007</v>
      </c>
    </row>
    <row r="423" spans="5:6" hidden="1" x14ac:dyDescent="0.35">
      <c r="E423" s="35" t="s">
        <v>1008</v>
      </c>
      <c r="F423" s="35" t="s">
        <v>1009</v>
      </c>
    </row>
    <row r="424" spans="5:6" hidden="1" x14ac:dyDescent="0.35">
      <c r="E424" s="35" t="s">
        <v>1010</v>
      </c>
      <c r="F424" s="35" t="s">
        <v>1011</v>
      </c>
    </row>
    <row r="425" spans="5:6" hidden="1" x14ac:dyDescent="0.35">
      <c r="E425" s="35" t="s">
        <v>1012</v>
      </c>
      <c r="F425" s="35" t="s">
        <v>1013</v>
      </c>
    </row>
    <row r="426" spans="5:6" hidden="1" x14ac:dyDescent="0.35">
      <c r="E426" s="35" t="s">
        <v>1014</v>
      </c>
      <c r="F426" s="35" t="s">
        <v>1015</v>
      </c>
    </row>
    <row r="427" spans="5:6" hidden="1" x14ac:dyDescent="0.35">
      <c r="E427" s="35" t="s">
        <v>1016</v>
      </c>
      <c r="F427" s="35" t="s">
        <v>1017</v>
      </c>
    </row>
    <row r="428" spans="5:6" hidden="1" x14ac:dyDescent="0.35">
      <c r="E428" s="35" t="s">
        <v>1018</v>
      </c>
      <c r="F428" s="35" t="s">
        <v>1019</v>
      </c>
    </row>
    <row r="429" spans="5:6" hidden="1" x14ac:dyDescent="0.35">
      <c r="E429" s="35" t="s">
        <v>1020</v>
      </c>
      <c r="F429" s="35" t="s">
        <v>1021</v>
      </c>
    </row>
    <row r="430" spans="5:6" hidden="1" x14ac:dyDescent="0.35">
      <c r="E430" s="35" t="s">
        <v>1022</v>
      </c>
      <c r="F430" s="35" t="s">
        <v>1023</v>
      </c>
    </row>
    <row r="431" spans="5:6" hidden="1" x14ac:dyDescent="0.35">
      <c r="E431" s="35" t="s">
        <v>1024</v>
      </c>
      <c r="F431" s="35" t="s">
        <v>1025</v>
      </c>
    </row>
    <row r="432" spans="5:6" hidden="1" x14ac:dyDescent="0.35">
      <c r="E432" s="35" t="s">
        <v>1026</v>
      </c>
      <c r="F432" s="35" t="s">
        <v>1027</v>
      </c>
    </row>
    <row r="433" spans="5:6" hidden="1" x14ac:dyDescent="0.35">
      <c r="E433" s="35" t="s">
        <v>1028</v>
      </c>
      <c r="F433" s="35" t="s">
        <v>1029</v>
      </c>
    </row>
    <row r="434" spans="5:6" hidden="1" x14ac:dyDescent="0.35">
      <c r="E434" s="35" t="s">
        <v>58</v>
      </c>
      <c r="F434" s="35" t="s">
        <v>1030</v>
      </c>
    </row>
    <row r="435" spans="5:6" hidden="1" x14ac:dyDescent="0.35">
      <c r="E435" s="35" t="s">
        <v>1031</v>
      </c>
      <c r="F435" s="35" t="s">
        <v>1032</v>
      </c>
    </row>
    <row r="436" spans="5:6" hidden="1" x14ac:dyDescent="0.35">
      <c r="E436" s="35" t="s">
        <v>1033</v>
      </c>
      <c r="F436" s="35" t="s">
        <v>1034</v>
      </c>
    </row>
    <row r="437" spans="5:6" hidden="1" x14ac:dyDescent="0.35">
      <c r="E437" s="35" t="s">
        <v>1035</v>
      </c>
      <c r="F437" s="35" t="s">
        <v>1036</v>
      </c>
    </row>
    <row r="438" spans="5:6" hidden="1" x14ac:dyDescent="0.35">
      <c r="E438" s="35" t="s">
        <v>1037</v>
      </c>
      <c r="F438" s="35" t="s">
        <v>1038</v>
      </c>
    </row>
    <row r="439" spans="5:6" hidden="1" x14ac:dyDescent="0.35">
      <c r="E439" s="35" t="s">
        <v>1039</v>
      </c>
      <c r="F439" s="35" t="s">
        <v>1040</v>
      </c>
    </row>
    <row r="440" spans="5:6" hidden="1" x14ac:dyDescent="0.35">
      <c r="E440" s="35" t="s">
        <v>1041</v>
      </c>
      <c r="F440" s="35" t="s">
        <v>1042</v>
      </c>
    </row>
    <row r="441" spans="5:6" hidden="1" x14ac:dyDescent="0.35">
      <c r="E441" s="35" t="s">
        <v>1043</v>
      </c>
      <c r="F441" s="35" t="s">
        <v>1044</v>
      </c>
    </row>
    <row r="442" spans="5:6" hidden="1" x14ac:dyDescent="0.35">
      <c r="E442" s="35" t="s">
        <v>1045</v>
      </c>
      <c r="F442" s="35" t="s">
        <v>1046</v>
      </c>
    </row>
    <row r="443" spans="5:6" hidden="1" x14ac:dyDescent="0.35">
      <c r="E443" s="35" t="s">
        <v>1047</v>
      </c>
      <c r="F443" s="35" t="s">
        <v>1048</v>
      </c>
    </row>
    <row r="444" spans="5:6" hidden="1" x14ac:dyDescent="0.35">
      <c r="E444" s="35" t="s">
        <v>1049</v>
      </c>
      <c r="F444" s="35" t="s">
        <v>1050</v>
      </c>
    </row>
    <row r="445" spans="5:6" hidden="1" x14ac:dyDescent="0.35">
      <c r="E445" s="35" t="s">
        <v>1051</v>
      </c>
      <c r="F445" s="35" t="s">
        <v>1052</v>
      </c>
    </row>
    <row r="446" spans="5:6" hidden="1" x14ac:dyDescent="0.35">
      <c r="E446" s="35" t="s">
        <v>1053</v>
      </c>
      <c r="F446" s="35" t="s">
        <v>1054</v>
      </c>
    </row>
    <row r="447" spans="5:6" hidden="1" x14ac:dyDescent="0.35">
      <c r="E447" s="35" t="s">
        <v>1055</v>
      </c>
      <c r="F447" s="35" t="s">
        <v>1056</v>
      </c>
    </row>
    <row r="448" spans="5:6" hidden="1" x14ac:dyDescent="0.35">
      <c r="E448" s="35" t="s">
        <v>1057</v>
      </c>
      <c r="F448" s="35" t="s">
        <v>1058</v>
      </c>
    </row>
    <row r="449" spans="5:6" hidden="1" x14ac:dyDescent="0.35">
      <c r="E449" s="35" t="s">
        <v>1059</v>
      </c>
      <c r="F449" s="35" t="s">
        <v>1060</v>
      </c>
    </row>
    <row r="450" spans="5:6" hidden="1" x14ac:dyDescent="0.35">
      <c r="E450" s="35" t="s">
        <v>1061</v>
      </c>
      <c r="F450" s="35" t="s">
        <v>1062</v>
      </c>
    </row>
    <row r="451" spans="5:6" hidden="1" x14ac:dyDescent="0.35">
      <c r="E451" s="35" t="s">
        <v>1063</v>
      </c>
      <c r="F451" s="35" t="s">
        <v>1064</v>
      </c>
    </row>
    <row r="452" spans="5:6" hidden="1" x14ac:dyDescent="0.35">
      <c r="E452" s="35" t="s">
        <v>1065</v>
      </c>
      <c r="F452" s="35" t="s">
        <v>1066</v>
      </c>
    </row>
    <row r="453" spans="5:6" hidden="1" x14ac:dyDescent="0.35">
      <c r="E453" s="35" t="s">
        <v>1067</v>
      </c>
      <c r="F453" s="35" t="s">
        <v>1068</v>
      </c>
    </row>
    <row r="454" spans="5:6" hidden="1" x14ac:dyDescent="0.35">
      <c r="E454" s="35" t="s">
        <v>1069</v>
      </c>
      <c r="F454" s="35" t="s">
        <v>1070</v>
      </c>
    </row>
    <row r="455" spans="5:6" hidden="1" x14ac:dyDescent="0.35">
      <c r="E455" s="35" t="s">
        <v>1071</v>
      </c>
      <c r="F455" s="35" t="s">
        <v>1072</v>
      </c>
    </row>
    <row r="456" spans="5:6" hidden="1" x14ac:dyDescent="0.35">
      <c r="E456" s="35" t="s">
        <v>1073</v>
      </c>
      <c r="F456" s="35" t="s">
        <v>1074</v>
      </c>
    </row>
    <row r="457" spans="5:6" hidden="1" x14ac:dyDescent="0.35">
      <c r="E457" s="35" t="s">
        <v>1075</v>
      </c>
      <c r="F457" s="35" t="s">
        <v>1076</v>
      </c>
    </row>
    <row r="458" spans="5:6" hidden="1" x14ac:dyDescent="0.35">
      <c r="E458" s="35" t="s">
        <v>1077</v>
      </c>
      <c r="F458" s="35" t="s">
        <v>1078</v>
      </c>
    </row>
    <row r="459" spans="5:6" hidden="1" x14ac:dyDescent="0.35">
      <c r="E459" s="35" t="s">
        <v>1079</v>
      </c>
      <c r="F459" s="35" t="s">
        <v>1080</v>
      </c>
    </row>
    <row r="460" spans="5:6" hidden="1" x14ac:dyDescent="0.35">
      <c r="E460" s="35" t="s">
        <v>1081</v>
      </c>
      <c r="F460" s="35" t="s">
        <v>1082</v>
      </c>
    </row>
    <row r="461" spans="5:6" hidden="1" x14ac:dyDescent="0.35">
      <c r="E461" s="35" t="s">
        <v>1083</v>
      </c>
      <c r="F461" s="35" t="s">
        <v>1084</v>
      </c>
    </row>
    <row r="462" spans="5:6" hidden="1" x14ac:dyDescent="0.35">
      <c r="E462" s="35" t="s">
        <v>1085</v>
      </c>
      <c r="F462" s="35" t="s">
        <v>1086</v>
      </c>
    </row>
    <row r="463" spans="5:6" hidden="1" x14ac:dyDescent="0.35">
      <c r="E463" s="35" t="s">
        <v>1087</v>
      </c>
      <c r="F463" s="35" t="s">
        <v>1088</v>
      </c>
    </row>
    <row r="464" spans="5:6" hidden="1" x14ac:dyDescent="0.35">
      <c r="E464" s="35" t="s">
        <v>1089</v>
      </c>
      <c r="F464" s="35" t="s">
        <v>1090</v>
      </c>
    </row>
    <row r="465" spans="5:6" hidden="1" x14ac:dyDescent="0.35">
      <c r="E465" s="35" t="s">
        <v>1091</v>
      </c>
      <c r="F465" s="35" t="s">
        <v>1092</v>
      </c>
    </row>
    <row r="466" spans="5:6" hidden="1" x14ac:dyDescent="0.35">
      <c r="E466" s="35" t="s">
        <v>1093</v>
      </c>
      <c r="F466" s="35" t="s">
        <v>1094</v>
      </c>
    </row>
    <row r="467" spans="5:6" hidden="1" x14ac:dyDescent="0.35">
      <c r="E467" s="35" t="s">
        <v>1095</v>
      </c>
      <c r="F467" s="35" t="s">
        <v>1096</v>
      </c>
    </row>
    <row r="468" spans="5:6" hidden="1" x14ac:dyDescent="0.35">
      <c r="E468" s="35" t="s">
        <v>1097</v>
      </c>
      <c r="F468" s="35" t="s">
        <v>1098</v>
      </c>
    </row>
    <row r="469" spans="5:6" hidden="1" x14ac:dyDescent="0.35">
      <c r="E469" s="35" t="s">
        <v>1099</v>
      </c>
      <c r="F469" s="35" t="s">
        <v>1100</v>
      </c>
    </row>
    <row r="470" spans="5:6" hidden="1" x14ac:dyDescent="0.35">
      <c r="E470" s="35" t="s">
        <v>1101</v>
      </c>
      <c r="F470" s="35" t="s">
        <v>1102</v>
      </c>
    </row>
    <row r="471" spans="5:6" hidden="1" x14ac:dyDescent="0.35">
      <c r="E471" s="35" t="s">
        <v>1103</v>
      </c>
      <c r="F471" s="35" t="s">
        <v>1104</v>
      </c>
    </row>
    <row r="472" spans="5:6" hidden="1" x14ac:dyDescent="0.35">
      <c r="E472" s="35" t="s">
        <v>1105</v>
      </c>
      <c r="F472" s="35" t="s">
        <v>1106</v>
      </c>
    </row>
    <row r="473" spans="5:6" hidden="1" x14ac:dyDescent="0.35">
      <c r="E473" s="35" t="s">
        <v>1107</v>
      </c>
      <c r="F473" s="35" t="s">
        <v>1108</v>
      </c>
    </row>
    <row r="474" spans="5:6" hidden="1" x14ac:dyDescent="0.35">
      <c r="E474" s="35" t="s">
        <v>1109</v>
      </c>
      <c r="F474" s="35" t="s">
        <v>1110</v>
      </c>
    </row>
    <row r="475" spans="5:6" hidden="1" x14ac:dyDescent="0.35">
      <c r="E475" s="35" t="s">
        <v>1111</v>
      </c>
      <c r="F475" s="35" t="s">
        <v>1112</v>
      </c>
    </row>
    <row r="476" spans="5:6" hidden="1" x14ac:dyDescent="0.35">
      <c r="E476" s="35" t="s">
        <v>1113</v>
      </c>
      <c r="F476" s="35" t="s">
        <v>1114</v>
      </c>
    </row>
    <row r="477" spans="5:6" hidden="1" x14ac:dyDescent="0.35">
      <c r="E477" s="35" t="s">
        <v>1115</v>
      </c>
      <c r="F477" s="35" t="s">
        <v>1116</v>
      </c>
    </row>
    <row r="478" spans="5:6" hidden="1" x14ac:dyDescent="0.35">
      <c r="E478" s="35" t="s">
        <v>1117</v>
      </c>
      <c r="F478" s="35" t="s">
        <v>1118</v>
      </c>
    </row>
    <row r="479" spans="5:6" hidden="1" x14ac:dyDescent="0.35">
      <c r="E479" s="35" t="s">
        <v>1119</v>
      </c>
      <c r="F479" s="35" t="s">
        <v>1120</v>
      </c>
    </row>
    <row r="480" spans="5:6" hidden="1" x14ac:dyDescent="0.35">
      <c r="E480" s="35" t="s">
        <v>1121</v>
      </c>
      <c r="F480" s="35" t="s">
        <v>1122</v>
      </c>
    </row>
    <row r="481" spans="5:6" hidden="1" x14ac:dyDescent="0.35">
      <c r="E481" s="35" t="s">
        <v>1123</v>
      </c>
      <c r="F481" s="35" t="s">
        <v>1124</v>
      </c>
    </row>
    <row r="482" spans="5:6" hidden="1" x14ac:dyDescent="0.35">
      <c r="E482" s="35" t="s">
        <v>1125</v>
      </c>
      <c r="F482" s="35" t="s">
        <v>1126</v>
      </c>
    </row>
    <row r="483" spans="5:6" hidden="1" x14ac:dyDescent="0.35">
      <c r="E483" s="35" t="s">
        <v>1127</v>
      </c>
      <c r="F483" s="35" t="s">
        <v>1128</v>
      </c>
    </row>
    <row r="484" spans="5:6" hidden="1" x14ac:dyDescent="0.35">
      <c r="E484" s="35" t="s">
        <v>1129</v>
      </c>
      <c r="F484" s="35" t="s">
        <v>1130</v>
      </c>
    </row>
    <row r="485" spans="5:6" hidden="1" x14ac:dyDescent="0.35">
      <c r="E485" s="35" t="s">
        <v>1131</v>
      </c>
      <c r="F485" s="35" t="s">
        <v>1132</v>
      </c>
    </row>
    <row r="486" spans="5:6" hidden="1" x14ac:dyDescent="0.35">
      <c r="E486" s="35" t="s">
        <v>1133</v>
      </c>
      <c r="F486" s="35" t="s">
        <v>1134</v>
      </c>
    </row>
    <row r="487" spans="5:6" hidden="1" x14ac:dyDescent="0.35">
      <c r="E487" s="35" t="s">
        <v>1135</v>
      </c>
      <c r="F487" s="35" t="s">
        <v>1136</v>
      </c>
    </row>
    <row r="488" spans="5:6" hidden="1" x14ac:dyDescent="0.35">
      <c r="E488" s="35" t="s">
        <v>1137</v>
      </c>
      <c r="F488" s="35" t="s">
        <v>1138</v>
      </c>
    </row>
    <row r="489" spans="5:6" hidden="1" x14ac:dyDescent="0.35">
      <c r="E489" s="35" t="s">
        <v>1139</v>
      </c>
      <c r="F489" s="35" t="s">
        <v>1140</v>
      </c>
    </row>
    <row r="490" spans="5:6" hidden="1" x14ac:dyDescent="0.35">
      <c r="E490" s="35" t="s">
        <v>1141</v>
      </c>
      <c r="F490" s="35" t="s">
        <v>1142</v>
      </c>
    </row>
    <row r="491" spans="5:6" hidden="1" x14ac:dyDescent="0.35">
      <c r="E491" s="35" t="s">
        <v>1143</v>
      </c>
      <c r="F491" s="35" t="s">
        <v>1144</v>
      </c>
    </row>
    <row r="492" spans="5:6" hidden="1" x14ac:dyDescent="0.35">
      <c r="E492" s="35" t="s">
        <v>1145</v>
      </c>
      <c r="F492" s="35" t="s">
        <v>1146</v>
      </c>
    </row>
    <row r="493" spans="5:6" hidden="1" x14ac:dyDescent="0.35">
      <c r="E493" s="35" t="s">
        <v>1147</v>
      </c>
      <c r="F493" s="35" t="s">
        <v>1148</v>
      </c>
    </row>
    <row r="494" spans="5:6" hidden="1" x14ac:dyDescent="0.35">
      <c r="E494" s="35" t="s">
        <v>1149</v>
      </c>
      <c r="F494" s="35" t="s">
        <v>1150</v>
      </c>
    </row>
    <row r="495" spans="5:6" hidden="1" x14ac:dyDescent="0.35">
      <c r="E495" s="35" t="s">
        <v>1151</v>
      </c>
      <c r="F495" s="35" t="s">
        <v>1152</v>
      </c>
    </row>
    <row r="496" spans="5:6" hidden="1" x14ac:dyDescent="0.35">
      <c r="E496" s="35" t="s">
        <v>1153</v>
      </c>
      <c r="F496" s="35" t="s">
        <v>1154</v>
      </c>
    </row>
    <row r="497" spans="5:6" hidden="1" x14ac:dyDescent="0.35">
      <c r="E497" s="35" t="s">
        <v>1155</v>
      </c>
      <c r="F497" s="35" t="s">
        <v>1156</v>
      </c>
    </row>
    <row r="498" spans="5:6" hidden="1" x14ac:dyDescent="0.35">
      <c r="E498" s="35" t="s">
        <v>1157</v>
      </c>
      <c r="F498" s="35" t="s">
        <v>1158</v>
      </c>
    </row>
    <row r="499" spans="5:6" hidden="1" x14ac:dyDescent="0.35">
      <c r="E499" s="35" t="s">
        <v>1159</v>
      </c>
      <c r="F499" s="35" t="s">
        <v>1160</v>
      </c>
    </row>
    <row r="500" spans="5:6" hidden="1" x14ac:dyDescent="0.35">
      <c r="E500" s="35" t="s">
        <v>1161</v>
      </c>
      <c r="F500" s="35" t="s">
        <v>1162</v>
      </c>
    </row>
    <row r="501" spans="5:6" hidden="1" x14ac:dyDescent="0.35">
      <c r="E501" s="35" t="s">
        <v>1163</v>
      </c>
      <c r="F501" s="35" t="s">
        <v>1164</v>
      </c>
    </row>
    <row r="502" spans="5:6" hidden="1" x14ac:dyDescent="0.35">
      <c r="E502" s="35" t="s">
        <v>1165</v>
      </c>
      <c r="F502" s="35" t="s">
        <v>1166</v>
      </c>
    </row>
    <row r="503" spans="5:6" hidden="1" x14ac:dyDescent="0.35">
      <c r="E503" s="35" t="s">
        <v>46</v>
      </c>
      <c r="F503" s="35" t="s">
        <v>1167</v>
      </c>
    </row>
    <row r="504" spans="5:6" hidden="1" x14ac:dyDescent="0.35">
      <c r="E504" s="35" t="s">
        <v>1168</v>
      </c>
      <c r="F504" s="35" t="s">
        <v>1169</v>
      </c>
    </row>
    <row r="505" spans="5:6" hidden="1" x14ac:dyDescent="0.35">
      <c r="E505" s="35" t="s">
        <v>1170</v>
      </c>
      <c r="F505" s="35" t="s">
        <v>1171</v>
      </c>
    </row>
    <row r="506" spans="5:6" hidden="1" x14ac:dyDescent="0.35">
      <c r="E506" s="35" t="s">
        <v>1172</v>
      </c>
      <c r="F506" s="35" t="s">
        <v>1173</v>
      </c>
    </row>
    <row r="507" spans="5:6" hidden="1" x14ac:dyDescent="0.35">
      <c r="E507" s="35" t="s">
        <v>1174</v>
      </c>
      <c r="F507" s="35" t="s">
        <v>1175</v>
      </c>
    </row>
    <row r="508" spans="5:6" hidden="1" x14ac:dyDescent="0.35">
      <c r="E508" s="35" t="s">
        <v>1176</v>
      </c>
      <c r="F508" s="35" t="s">
        <v>1177</v>
      </c>
    </row>
    <row r="509" spans="5:6" hidden="1" x14ac:dyDescent="0.35">
      <c r="E509" s="35" t="s">
        <v>1178</v>
      </c>
      <c r="F509" s="35" t="s">
        <v>1179</v>
      </c>
    </row>
    <row r="510" spans="5:6" hidden="1" x14ac:dyDescent="0.35">
      <c r="E510" s="35" t="s">
        <v>1180</v>
      </c>
      <c r="F510" s="35" t="s">
        <v>1181</v>
      </c>
    </row>
    <row r="511" spans="5:6" hidden="1" x14ac:dyDescent="0.35">
      <c r="E511" s="35" t="s">
        <v>1182</v>
      </c>
      <c r="F511" s="35" t="s">
        <v>1183</v>
      </c>
    </row>
    <row r="512" spans="5:6" hidden="1" x14ac:dyDescent="0.35">
      <c r="E512" s="35" t="s">
        <v>1184</v>
      </c>
      <c r="F512" s="35" t="s">
        <v>1185</v>
      </c>
    </row>
    <row r="513" spans="5:6" hidden="1" x14ac:dyDescent="0.35">
      <c r="E513" s="35" t="s">
        <v>1186</v>
      </c>
      <c r="F513" s="35" t="s">
        <v>1187</v>
      </c>
    </row>
    <row r="514" spans="5:6" hidden="1" x14ac:dyDescent="0.35">
      <c r="E514" s="35" t="s">
        <v>1188</v>
      </c>
      <c r="F514" s="35" t="s">
        <v>1189</v>
      </c>
    </row>
    <row r="515" spans="5:6" hidden="1" x14ac:dyDescent="0.35">
      <c r="E515" s="35" t="s">
        <v>1190</v>
      </c>
      <c r="F515" s="35" t="s">
        <v>1191</v>
      </c>
    </row>
    <row r="516" spans="5:6" hidden="1" x14ac:dyDescent="0.35">
      <c r="E516" s="35" t="s">
        <v>1192</v>
      </c>
      <c r="F516" s="35" t="s">
        <v>1193</v>
      </c>
    </row>
    <row r="517" spans="5:6" hidden="1" x14ac:dyDescent="0.35">
      <c r="E517" s="35" t="s">
        <v>1194</v>
      </c>
      <c r="F517" s="35" t="s">
        <v>1195</v>
      </c>
    </row>
    <row r="518" spans="5:6" hidden="1" x14ac:dyDescent="0.35">
      <c r="E518" s="35" t="s">
        <v>1196</v>
      </c>
      <c r="F518" s="35" t="s">
        <v>1197</v>
      </c>
    </row>
    <row r="519" spans="5:6" hidden="1" x14ac:dyDescent="0.35">
      <c r="E519" s="35" t="s">
        <v>1198</v>
      </c>
      <c r="F519" s="35" t="s">
        <v>1199</v>
      </c>
    </row>
    <row r="520" spans="5:6" hidden="1" x14ac:dyDescent="0.35">
      <c r="E520" s="35" t="s">
        <v>1200</v>
      </c>
      <c r="F520" s="35" t="s">
        <v>1201</v>
      </c>
    </row>
    <row r="521" spans="5:6" hidden="1" x14ac:dyDescent="0.35">
      <c r="E521" s="35" t="s">
        <v>1202</v>
      </c>
      <c r="F521" s="35" t="s">
        <v>1203</v>
      </c>
    </row>
    <row r="522" spans="5:6" hidden="1" x14ac:dyDescent="0.35">
      <c r="E522" s="35" t="s">
        <v>1204</v>
      </c>
      <c r="F522" s="35" t="s">
        <v>1205</v>
      </c>
    </row>
    <row r="523" spans="5:6" hidden="1" x14ac:dyDescent="0.35">
      <c r="E523" s="35" t="s">
        <v>1206</v>
      </c>
      <c r="F523" s="35" t="s">
        <v>1207</v>
      </c>
    </row>
    <row r="524" spans="5:6" hidden="1" x14ac:dyDescent="0.35">
      <c r="E524" s="35" t="s">
        <v>1208</v>
      </c>
      <c r="F524" s="35" t="s">
        <v>1209</v>
      </c>
    </row>
    <row r="525" spans="5:6" hidden="1" x14ac:dyDescent="0.35">
      <c r="E525" s="35" t="s">
        <v>1210</v>
      </c>
      <c r="F525" s="35" t="s">
        <v>1211</v>
      </c>
    </row>
    <row r="526" spans="5:6" hidden="1" x14ac:dyDescent="0.35">
      <c r="E526" s="35" t="s">
        <v>1212</v>
      </c>
      <c r="F526" s="35" t="s">
        <v>1213</v>
      </c>
    </row>
    <row r="527" spans="5:6" hidden="1" x14ac:dyDescent="0.35">
      <c r="E527" s="35" t="s">
        <v>1214</v>
      </c>
      <c r="F527" s="35" t="s">
        <v>1215</v>
      </c>
    </row>
    <row r="528" spans="5:6" hidden="1" x14ac:dyDescent="0.35">
      <c r="E528" s="35" t="s">
        <v>1216</v>
      </c>
      <c r="F528" s="35" t="s">
        <v>1217</v>
      </c>
    </row>
    <row r="529" spans="5:6" hidden="1" x14ac:dyDescent="0.35">
      <c r="E529" s="35" t="s">
        <v>1218</v>
      </c>
      <c r="F529" s="35" t="s">
        <v>1219</v>
      </c>
    </row>
    <row r="530" spans="5:6" hidden="1" x14ac:dyDescent="0.35">
      <c r="E530" s="35" t="s">
        <v>1220</v>
      </c>
      <c r="F530" s="35" t="s">
        <v>1221</v>
      </c>
    </row>
    <row r="531" spans="5:6" hidden="1" x14ac:dyDescent="0.35">
      <c r="E531" s="35" t="s">
        <v>1222</v>
      </c>
      <c r="F531" s="35" t="s">
        <v>1223</v>
      </c>
    </row>
    <row r="532" spans="5:6" hidden="1" x14ac:dyDescent="0.35">
      <c r="E532" s="35" t="s">
        <v>1224</v>
      </c>
      <c r="F532" s="35" t="s">
        <v>1225</v>
      </c>
    </row>
    <row r="533" spans="5:6" hidden="1" x14ac:dyDescent="0.35">
      <c r="E533" s="35" t="s">
        <v>1226</v>
      </c>
      <c r="F533" s="35" t="s">
        <v>1227</v>
      </c>
    </row>
    <row r="534" spans="5:6" hidden="1" x14ac:dyDescent="0.35">
      <c r="E534" s="35" t="s">
        <v>1228</v>
      </c>
      <c r="F534" s="35" t="s">
        <v>1229</v>
      </c>
    </row>
    <row r="535" spans="5:6" hidden="1" x14ac:dyDescent="0.35">
      <c r="E535" s="35" t="s">
        <v>1230</v>
      </c>
      <c r="F535" s="35" t="s">
        <v>1231</v>
      </c>
    </row>
    <row r="536" spans="5:6" hidden="1" x14ac:dyDescent="0.35">
      <c r="E536" s="35" t="s">
        <v>1232</v>
      </c>
      <c r="F536" s="35" t="s">
        <v>1233</v>
      </c>
    </row>
    <row r="537" spans="5:6" hidden="1" x14ac:dyDescent="0.35">
      <c r="E537" s="35" t="s">
        <v>1234</v>
      </c>
      <c r="F537" s="35" t="s">
        <v>1235</v>
      </c>
    </row>
    <row r="538" spans="5:6" hidden="1" x14ac:dyDescent="0.35">
      <c r="E538" s="35" t="s">
        <v>1236</v>
      </c>
      <c r="F538" s="35" t="s">
        <v>1237</v>
      </c>
    </row>
    <row r="539" spans="5:6" hidden="1" x14ac:dyDescent="0.35">
      <c r="E539" s="35" t="s">
        <v>1238</v>
      </c>
      <c r="F539" s="35" t="s">
        <v>1239</v>
      </c>
    </row>
    <row r="540" spans="5:6" hidden="1" x14ac:dyDescent="0.35">
      <c r="E540" s="35" t="s">
        <v>1240</v>
      </c>
      <c r="F540" s="35" t="s">
        <v>1241</v>
      </c>
    </row>
    <row r="541" spans="5:6" hidden="1" x14ac:dyDescent="0.35">
      <c r="E541" s="35" t="s">
        <v>1242</v>
      </c>
      <c r="F541" s="35" t="s">
        <v>1243</v>
      </c>
    </row>
    <row r="542" spans="5:6" hidden="1" x14ac:dyDescent="0.35">
      <c r="E542" s="35" t="s">
        <v>1244</v>
      </c>
      <c r="F542" s="35" t="s">
        <v>1245</v>
      </c>
    </row>
    <row r="543" spans="5:6" hidden="1" x14ac:dyDescent="0.35">
      <c r="E543" s="35" t="s">
        <v>1246</v>
      </c>
      <c r="F543" s="35" t="s">
        <v>1247</v>
      </c>
    </row>
    <row r="544" spans="5:6" hidden="1" x14ac:dyDescent="0.35">
      <c r="E544" s="35" t="s">
        <v>1248</v>
      </c>
      <c r="F544" s="35" t="s">
        <v>1249</v>
      </c>
    </row>
    <row r="545" spans="5:6" hidden="1" x14ac:dyDescent="0.35">
      <c r="E545" s="35" t="s">
        <v>1250</v>
      </c>
      <c r="F545" s="35" t="s">
        <v>1251</v>
      </c>
    </row>
    <row r="546" spans="5:6" hidden="1" x14ac:dyDescent="0.35">
      <c r="E546" s="35" t="s">
        <v>1252</v>
      </c>
      <c r="F546" s="35" t="s">
        <v>1253</v>
      </c>
    </row>
    <row r="547" spans="5:6" hidden="1" x14ac:dyDescent="0.35">
      <c r="E547" s="35" t="s">
        <v>1254</v>
      </c>
      <c r="F547" s="35" t="s">
        <v>1255</v>
      </c>
    </row>
    <row r="548" spans="5:6" hidden="1" x14ac:dyDescent="0.35">
      <c r="E548" s="35" t="s">
        <v>1256</v>
      </c>
      <c r="F548" s="35" t="s">
        <v>1257</v>
      </c>
    </row>
    <row r="549" spans="5:6" hidden="1" x14ac:dyDescent="0.35">
      <c r="E549" s="35" t="s">
        <v>1258</v>
      </c>
      <c r="F549" s="35" t="s">
        <v>1259</v>
      </c>
    </row>
    <row r="550" spans="5:6" hidden="1" x14ac:dyDescent="0.35">
      <c r="E550" s="35" t="s">
        <v>1260</v>
      </c>
      <c r="F550" s="35" t="s">
        <v>1261</v>
      </c>
    </row>
    <row r="551" spans="5:6" hidden="1" x14ac:dyDescent="0.35">
      <c r="E551" s="35" t="s">
        <v>1262</v>
      </c>
      <c r="F551" s="35" t="s">
        <v>1263</v>
      </c>
    </row>
    <row r="552" spans="5:6" hidden="1" x14ac:dyDescent="0.35">
      <c r="E552" s="35" t="s">
        <v>1264</v>
      </c>
      <c r="F552" s="35" t="s">
        <v>1265</v>
      </c>
    </row>
    <row r="553" spans="5:6" hidden="1" x14ac:dyDescent="0.35">
      <c r="E553" s="35" t="s">
        <v>1266</v>
      </c>
      <c r="F553" s="35" t="s">
        <v>1267</v>
      </c>
    </row>
    <row r="554" spans="5:6" hidden="1" x14ac:dyDescent="0.35">
      <c r="E554" s="35" t="s">
        <v>1268</v>
      </c>
      <c r="F554" s="35" t="s">
        <v>1269</v>
      </c>
    </row>
    <row r="555" spans="5:6" hidden="1" x14ac:dyDescent="0.35">
      <c r="E555" s="35" t="s">
        <v>1270</v>
      </c>
      <c r="F555" s="35" t="s">
        <v>1271</v>
      </c>
    </row>
    <row r="556" spans="5:6" hidden="1" x14ac:dyDescent="0.35">
      <c r="E556" s="35" t="s">
        <v>1272</v>
      </c>
      <c r="F556" s="35" t="s">
        <v>1273</v>
      </c>
    </row>
    <row r="557" spans="5:6" hidden="1" x14ac:dyDescent="0.35">
      <c r="E557" s="35" t="s">
        <v>1274</v>
      </c>
      <c r="F557" s="35" t="s">
        <v>1275</v>
      </c>
    </row>
    <row r="558" spans="5:6" hidden="1" x14ac:dyDescent="0.35">
      <c r="E558" s="35" t="s">
        <v>1276</v>
      </c>
      <c r="F558" s="35" t="s">
        <v>1277</v>
      </c>
    </row>
    <row r="559" spans="5:6" hidden="1" x14ac:dyDescent="0.35">
      <c r="E559" s="35" t="s">
        <v>1278</v>
      </c>
      <c r="F559" s="35" t="s">
        <v>1279</v>
      </c>
    </row>
    <row r="560" spans="5:6" hidden="1" x14ac:dyDescent="0.35">
      <c r="E560" s="35" t="s">
        <v>1280</v>
      </c>
      <c r="F560" s="35" t="s">
        <v>1281</v>
      </c>
    </row>
    <row r="561" spans="5:6" hidden="1" x14ac:dyDescent="0.35">
      <c r="E561" s="35" t="s">
        <v>1282</v>
      </c>
      <c r="F561" s="35" t="s">
        <v>1283</v>
      </c>
    </row>
    <row r="562" spans="5:6" hidden="1" x14ac:dyDescent="0.35">
      <c r="E562" s="35" t="s">
        <v>1284</v>
      </c>
      <c r="F562" s="35" t="s">
        <v>1285</v>
      </c>
    </row>
    <row r="563" spans="5:6" hidden="1" x14ac:dyDescent="0.35">
      <c r="E563" s="35" t="s">
        <v>1286</v>
      </c>
      <c r="F563" s="35" t="s">
        <v>1287</v>
      </c>
    </row>
    <row r="564" spans="5:6" hidden="1" x14ac:dyDescent="0.35">
      <c r="E564" s="35" t="s">
        <v>1288</v>
      </c>
      <c r="F564" s="35" t="s">
        <v>1289</v>
      </c>
    </row>
    <row r="565" spans="5:6" hidden="1" x14ac:dyDescent="0.35">
      <c r="E565" s="35" t="s">
        <v>1290</v>
      </c>
      <c r="F565" s="35" t="s">
        <v>1291</v>
      </c>
    </row>
    <row r="566" spans="5:6" hidden="1" x14ac:dyDescent="0.35">
      <c r="E566" s="35" t="s">
        <v>1292</v>
      </c>
      <c r="F566" s="35" t="s">
        <v>1293</v>
      </c>
    </row>
    <row r="567" spans="5:6" hidden="1" x14ac:dyDescent="0.35">
      <c r="E567" s="35" t="s">
        <v>1294</v>
      </c>
      <c r="F567" s="35" t="s">
        <v>1295</v>
      </c>
    </row>
    <row r="568" spans="5:6" hidden="1" x14ac:dyDescent="0.35">
      <c r="E568" s="35" t="s">
        <v>1296</v>
      </c>
      <c r="F568" s="35" t="s">
        <v>1297</v>
      </c>
    </row>
    <row r="569" spans="5:6" hidden="1" x14ac:dyDescent="0.35">
      <c r="E569" s="35" t="s">
        <v>1298</v>
      </c>
      <c r="F569" s="35" t="s">
        <v>1299</v>
      </c>
    </row>
    <row r="570" spans="5:6" hidden="1" x14ac:dyDescent="0.35">
      <c r="F570" s="35" t="s">
        <v>1300</v>
      </c>
    </row>
    <row r="571" spans="5:6" hidden="1" x14ac:dyDescent="0.35">
      <c r="F571" s="35" t="s">
        <v>1301</v>
      </c>
    </row>
    <row r="572" spans="5:6" hidden="1" x14ac:dyDescent="0.35">
      <c r="F572" s="35" t="s">
        <v>1302</v>
      </c>
    </row>
    <row r="573" spans="5:6" hidden="1" x14ac:dyDescent="0.35">
      <c r="F573" s="35" t="s">
        <v>1303</v>
      </c>
    </row>
    <row r="574" spans="5:6" hidden="1" x14ac:dyDescent="0.35"/>
    <row r="575" spans="5:6" hidden="1" x14ac:dyDescent="0.35"/>
  </sheetData>
  <mergeCells count="48">
    <mergeCell ref="C52:G52"/>
    <mergeCell ref="B111:F111"/>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s>
  <hyperlinks>
    <hyperlink ref="A1" location="'2.6.2.h'!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6"/>
  <dimension ref="A1:O24"/>
  <sheetViews>
    <sheetView showGridLines="0" zoomScale="90" zoomScaleNormal="90" workbookViewId="0"/>
  </sheetViews>
  <sheetFormatPr baseColWidth="10" defaultColWidth="11.453125" defaultRowHeight="14.5" x14ac:dyDescent="0.35"/>
  <cols>
    <col min="1" max="1" width="11.453125" style="94"/>
    <col min="2" max="2" width="11.81640625" style="94" customWidth="1"/>
    <col min="3" max="3" width="24.81640625" style="94" customWidth="1"/>
    <col min="4" max="4" width="22.54296875" style="94" customWidth="1"/>
    <col min="5" max="5" width="27.81640625" style="94" customWidth="1"/>
    <col min="6" max="6" width="11.453125" style="94"/>
    <col min="7" max="7" width="23" style="94" customWidth="1"/>
    <col min="8" max="8" width="21.1796875" style="94" customWidth="1"/>
    <col min="9" max="9" width="23.81640625" style="94" customWidth="1"/>
    <col min="10" max="10" width="8.81640625" style="94" customWidth="1"/>
    <col min="11" max="11" width="8.1796875" style="94" customWidth="1"/>
    <col min="12" max="12" width="9.1796875" style="94" customWidth="1"/>
    <col min="13" max="13" width="8.81640625" style="94" customWidth="1"/>
    <col min="14" max="14" width="8.1796875" style="94" customWidth="1"/>
    <col min="15" max="16384" width="11.453125" style="94"/>
  </cols>
  <sheetData>
    <row r="1" spans="1:15" ht="15.5" x14ac:dyDescent="0.35">
      <c r="A1" s="23" t="s">
        <v>32</v>
      </c>
      <c r="E1" s="649" t="s">
        <v>61</v>
      </c>
      <c r="H1" s="303"/>
      <c r="I1" s="303"/>
      <c r="J1" s="303"/>
      <c r="K1" s="303"/>
      <c r="L1" s="303"/>
      <c r="M1" s="303"/>
      <c r="N1" s="303"/>
      <c r="O1" s="303"/>
    </row>
    <row r="2" spans="1:15" ht="15.5" x14ac:dyDescent="0.35">
      <c r="A2" s="18"/>
      <c r="B2" s="85" t="s">
        <v>5115</v>
      </c>
      <c r="C2" s="88"/>
      <c r="H2" s="303"/>
      <c r="I2" s="346"/>
      <c r="J2" s="303"/>
      <c r="K2" s="303"/>
      <c r="L2" s="303"/>
      <c r="M2" s="303"/>
      <c r="N2" s="303"/>
      <c r="O2" s="303"/>
    </row>
    <row r="3" spans="1:15" x14ac:dyDescent="0.35">
      <c r="B3" s="86" t="s">
        <v>47</v>
      </c>
      <c r="C3" s="86"/>
      <c r="H3" s="303"/>
      <c r="I3" s="303"/>
      <c r="J3" s="303"/>
      <c r="K3" s="303"/>
      <c r="L3" s="303"/>
      <c r="M3" s="303"/>
      <c r="N3" s="303"/>
      <c r="O3" s="303"/>
    </row>
    <row r="4" spans="1:15" x14ac:dyDescent="0.35">
      <c r="B4" s="86" t="s">
        <v>48</v>
      </c>
      <c r="C4" s="86"/>
      <c r="H4" s="303"/>
      <c r="I4" s="1701"/>
      <c r="J4" s="1701"/>
      <c r="K4" s="1701"/>
      <c r="L4" s="1701"/>
      <c r="M4" s="1701"/>
      <c r="N4" s="1701"/>
      <c r="O4" s="303"/>
    </row>
    <row r="5" spans="1:15" x14ac:dyDescent="0.35">
      <c r="B5" s="86" t="s">
        <v>49</v>
      </c>
      <c r="C5" s="86"/>
      <c r="H5" s="512"/>
      <c r="I5" s="513"/>
      <c r="J5" s="513"/>
      <c r="K5" s="513"/>
      <c r="L5" s="513"/>
      <c r="M5" s="513"/>
      <c r="N5" s="513"/>
      <c r="O5" s="303"/>
    </row>
    <row r="6" spans="1:15" x14ac:dyDescent="0.35">
      <c r="B6" s="71" t="s">
        <v>1560</v>
      </c>
      <c r="H6" s="512"/>
      <c r="I6" s="514"/>
      <c r="J6" s="514"/>
      <c r="K6" s="514"/>
      <c r="L6" s="303"/>
      <c r="M6" s="303"/>
      <c r="N6" s="303"/>
      <c r="O6" s="303"/>
    </row>
    <row r="7" spans="1:15" x14ac:dyDescent="0.35">
      <c r="C7" s="86"/>
      <c r="H7" s="512"/>
      <c r="I7" s="514"/>
      <c r="J7" s="514"/>
      <c r="K7" s="514"/>
      <c r="L7" s="303"/>
      <c r="M7" s="303"/>
      <c r="N7" s="303"/>
      <c r="O7" s="303"/>
    </row>
    <row r="8" spans="1:15" x14ac:dyDescent="0.35">
      <c r="B8" s="14" t="s">
        <v>1559</v>
      </c>
      <c r="C8" s="86"/>
      <c r="H8" s="512"/>
      <c r="I8" s="514"/>
      <c r="J8" s="514"/>
      <c r="K8" s="514"/>
      <c r="L8" s="303"/>
      <c r="M8" s="303"/>
      <c r="N8" s="303"/>
      <c r="O8" s="303"/>
    </row>
    <row r="9" spans="1:15" x14ac:dyDescent="0.35">
      <c r="C9" s="86"/>
      <c r="H9" s="512"/>
      <c r="I9" s="514"/>
      <c r="J9" s="514"/>
      <c r="K9" s="514"/>
      <c r="L9" s="303"/>
      <c r="M9" s="303"/>
      <c r="N9" s="303"/>
      <c r="O9" s="303"/>
    </row>
    <row r="10" spans="1:15" x14ac:dyDescent="0.35">
      <c r="B10" s="349" t="s">
        <v>4445</v>
      </c>
      <c r="C10" s="86"/>
      <c r="G10" s="349" t="s">
        <v>4477</v>
      </c>
      <c r="H10" s="512"/>
      <c r="I10" s="514"/>
      <c r="J10" s="514"/>
      <c r="K10" s="514"/>
      <c r="L10" s="516"/>
      <c r="M10" s="516"/>
      <c r="N10" s="515"/>
      <c r="O10" s="303"/>
    </row>
    <row r="11" spans="1:15" x14ac:dyDescent="0.35">
      <c r="B11" s="201" t="s">
        <v>1586</v>
      </c>
      <c r="C11" s="86"/>
      <c r="G11" s="201" t="s">
        <v>4476</v>
      </c>
      <c r="H11" s="512"/>
      <c r="I11" s="514"/>
      <c r="J11" s="514"/>
      <c r="K11" s="514"/>
      <c r="L11" s="516"/>
      <c r="M11" s="516"/>
      <c r="N11" s="515"/>
      <c r="O11" s="303"/>
    </row>
    <row r="12" spans="1:15" ht="58" x14ac:dyDescent="0.35">
      <c r="B12" s="132" t="s">
        <v>1552</v>
      </c>
      <c r="C12" s="135" t="s">
        <v>3733</v>
      </c>
      <c r="D12" s="135" t="s">
        <v>3734</v>
      </c>
      <c r="E12" s="135" t="s">
        <v>3735</v>
      </c>
      <c r="G12" s="135" t="s">
        <v>3733</v>
      </c>
      <c r="H12" s="135" t="s">
        <v>3734</v>
      </c>
      <c r="I12" s="135" t="s">
        <v>3735</v>
      </c>
      <c r="J12" s="514"/>
      <c r="K12" s="515"/>
      <c r="L12" s="516"/>
      <c r="M12" s="516"/>
      <c r="N12" s="515"/>
      <c r="O12" s="303"/>
    </row>
    <row r="13" spans="1:15" x14ac:dyDescent="0.35">
      <c r="B13" s="720">
        <v>2012</v>
      </c>
      <c r="C13" s="1259">
        <v>309.62541676480055</v>
      </c>
      <c r="D13" s="225">
        <v>633.59107200000005</v>
      </c>
      <c r="E13" s="726">
        <f>C13+D13</f>
        <v>943.2164887648006</v>
      </c>
      <c r="G13" s="1296">
        <f>+C13/'2.6.2.e'!C13</f>
        <v>0.53474785651956935</v>
      </c>
      <c r="H13" s="1296">
        <f>+D13/'2.6.2.e'!D13</f>
        <v>0.6</v>
      </c>
      <c r="I13" s="1296">
        <f>+E13/'2.6.2.e'!E13</f>
        <v>0.57689184101987434</v>
      </c>
      <c r="J13" s="303"/>
      <c r="K13" s="303"/>
      <c r="L13" s="303"/>
      <c r="M13" s="303"/>
      <c r="N13" s="303"/>
      <c r="O13" s="303"/>
    </row>
    <row r="14" spans="1:15" x14ac:dyDescent="0.35">
      <c r="B14" s="720">
        <v>2013</v>
      </c>
      <c r="C14" s="1259">
        <v>322.63556699794407</v>
      </c>
      <c r="D14" s="225">
        <v>603.72656640000002</v>
      </c>
      <c r="E14" s="726">
        <f t="shared" ref="E14:E22" si="0">C14+D14</f>
        <v>926.36213339794404</v>
      </c>
      <c r="G14" s="1296">
        <f>+C14/'2.6.2.e'!C14</f>
        <v>0.5418630157847274</v>
      </c>
      <c r="H14" s="1296">
        <f>+D14/'2.6.2.e'!D14</f>
        <v>0.6</v>
      </c>
      <c r="I14" s="1296">
        <f>+E14/'2.6.2.e'!E14</f>
        <v>0.5783871004090162</v>
      </c>
      <c r="J14" s="303"/>
      <c r="K14" s="303"/>
      <c r="L14" s="303"/>
      <c r="M14" s="303"/>
      <c r="N14" s="303"/>
      <c r="O14" s="303"/>
    </row>
    <row r="15" spans="1:15" x14ac:dyDescent="0.35">
      <c r="B15" s="720">
        <v>2014</v>
      </c>
      <c r="C15" s="1259">
        <v>348.86045682080351</v>
      </c>
      <c r="D15" s="225">
        <v>645.37637759999996</v>
      </c>
      <c r="E15" s="726">
        <f t="shared" si="0"/>
        <v>994.23683442080346</v>
      </c>
      <c r="G15" s="1296">
        <f>+C15/'2.6.2.e'!C15</f>
        <v>0.55240331687031063</v>
      </c>
      <c r="H15" s="1296">
        <f>+D15/'2.6.2.e'!D15</f>
        <v>0.6</v>
      </c>
      <c r="I15" s="1296">
        <f>+E15/'2.6.2.e'!E15</f>
        <v>0.58239248487701067</v>
      </c>
    </row>
    <row r="16" spans="1:15" x14ac:dyDescent="0.35">
      <c r="B16" s="720">
        <v>2015</v>
      </c>
      <c r="C16" s="1259">
        <v>354.44223776990054</v>
      </c>
      <c r="D16" s="225">
        <v>776.63577599999996</v>
      </c>
      <c r="E16" s="726">
        <f t="shared" si="0"/>
        <v>1131.0780137699005</v>
      </c>
      <c r="G16" s="1296">
        <f>+C16/'2.6.2.e'!C16</f>
        <v>0.54453125330207719</v>
      </c>
      <c r="H16" s="1296">
        <f>+D16/'2.6.2.e'!D16</f>
        <v>0.6</v>
      </c>
      <c r="I16" s="1296">
        <f>+E16/'2.6.2.e'!E16</f>
        <v>0.58143977697737947</v>
      </c>
    </row>
    <row r="17" spans="2:14" x14ac:dyDescent="0.35">
      <c r="B17" s="720">
        <v>2016</v>
      </c>
      <c r="C17" s="225">
        <v>285.53169559898265</v>
      </c>
      <c r="D17" s="225">
        <v>665.69869440000002</v>
      </c>
      <c r="E17" s="726">
        <f t="shared" si="0"/>
        <v>951.23038999898267</v>
      </c>
      <c r="G17" s="1296">
        <f>+C17/'2.6.2.e'!C17</f>
        <v>0.50996615419670555</v>
      </c>
      <c r="H17" s="1296">
        <f>+D17/'2.6.2.e'!D17</f>
        <v>0.6</v>
      </c>
      <c r="I17" s="1296">
        <f>+E17/'2.6.2.e'!E17</f>
        <v>0.56980339697392524</v>
      </c>
    </row>
    <row r="18" spans="2:14" x14ac:dyDescent="0.35">
      <c r="B18" s="720">
        <v>2017</v>
      </c>
      <c r="C18" s="225">
        <v>313.25679967504084</v>
      </c>
      <c r="D18" s="225">
        <v>559.52311679999991</v>
      </c>
      <c r="E18" s="726">
        <f t="shared" si="0"/>
        <v>872.77991647504075</v>
      </c>
      <c r="G18" s="1296">
        <f>+C18/'2.6.2.e'!C18</f>
        <v>0.52464344217450742</v>
      </c>
      <c r="H18" s="1296">
        <f>+D18/'2.6.2.e'!D18</f>
        <v>0.59999999999999987</v>
      </c>
      <c r="I18" s="1296">
        <f>+E18/'2.6.2.e'!E18</f>
        <v>0.57058473824725464</v>
      </c>
    </row>
    <row r="19" spans="2:14" x14ac:dyDescent="0.35">
      <c r="B19" s="1205">
        <v>2018</v>
      </c>
      <c r="C19" s="225">
        <v>353.54520508478038</v>
      </c>
      <c r="D19" s="225">
        <v>674.53585919999989</v>
      </c>
      <c r="E19" s="726">
        <f t="shared" si="0"/>
        <v>1028.0810642847803</v>
      </c>
      <c r="G19" s="1296">
        <f>+C19/'2.6.2.e'!C19</f>
        <v>0.54069719467990995</v>
      </c>
      <c r="H19" s="1296">
        <f>+D19/'2.6.2.e'!D19</f>
        <v>0.6</v>
      </c>
      <c r="I19" s="1296">
        <f>+E19/'2.6.2.e'!E19</f>
        <v>0.57819224421578164</v>
      </c>
    </row>
    <row r="20" spans="2:14" x14ac:dyDescent="0.35">
      <c r="B20" s="1205">
        <v>2019</v>
      </c>
      <c r="C20" s="225">
        <v>421.24101149205842</v>
      </c>
      <c r="D20" s="225">
        <v>413.87874727103974</v>
      </c>
      <c r="E20" s="726">
        <f t="shared" si="0"/>
        <v>835.11975876309816</v>
      </c>
      <c r="G20" s="1296">
        <f>+C20/'2.6.2.e'!C20</f>
        <v>0.55460175317248606</v>
      </c>
      <c r="H20" s="1296">
        <f>+D20/'2.6.2.e'!D20</f>
        <v>0.37414870450125337</v>
      </c>
      <c r="I20" s="1296">
        <f>+E20/'2.6.2.e'!E20</f>
        <v>0.4476112285408782</v>
      </c>
    </row>
    <row r="21" spans="2:14" x14ac:dyDescent="0.35">
      <c r="B21" s="1205">
        <v>2020</v>
      </c>
      <c r="C21" s="225">
        <v>408.94068038620696</v>
      </c>
      <c r="D21" s="225">
        <v>377.92772038361312</v>
      </c>
      <c r="E21" s="726">
        <f t="shared" si="0"/>
        <v>786.86840076982003</v>
      </c>
      <c r="G21" s="1296"/>
      <c r="H21" s="1296"/>
      <c r="I21" s="1296"/>
    </row>
    <row r="22" spans="2:14" x14ac:dyDescent="0.35">
      <c r="B22" s="1257">
        <v>2021</v>
      </c>
      <c r="C22" s="1258">
        <v>669.37339918158705</v>
      </c>
      <c r="D22" s="1258">
        <v>455.21306340005401</v>
      </c>
      <c r="E22" s="1360">
        <f t="shared" si="0"/>
        <v>1124.5864625816412</v>
      </c>
      <c r="G22" s="1297">
        <f>+C22/'2.6.2.e'!C22</f>
        <v>0.66832698471243079</v>
      </c>
      <c r="H22" s="1297">
        <f>+D22/'2.6.2.e'!D22</f>
        <v>0.39147105542838656</v>
      </c>
      <c r="I22" s="1297">
        <f>+E22/'2.6.2.e'!E22</f>
        <v>0.51958524753101576</v>
      </c>
    </row>
    <row r="23" spans="2:14" s="148" customFormat="1" x14ac:dyDescent="0.35">
      <c r="B23" s="640" t="s">
        <v>5179</v>
      </c>
      <c r="C23" s="640"/>
      <c r="D23" s="640"/>
      <c r="E23" s="640"/>
      <c r="F23" s="640"/>
      <c r="G23" s="640"/>
      <c r="H23" s="640"/>
      <c r="I23" s="640"/>
      <c r="J23" s="640"/>
      <c r="K23" s="640"/>
      <c r="L23" s="640"/>
      <c r="M23" s="640"/>
      <c r="N23" s="640"/>
    </row>
    <row r="24" spans="2:14" s="148" customFormat="1" x14ac:dyDescent="0.35">
      <c r="B24" s="94"/>
    </row>
  </sheetData>
  <mergeCells count="2">
    <mergeCell ref="I4:K4"/>
    <mergeCell ref="L4:N4"/>
  </mergeCells>
  <hyperlinks>
    <hyperlink ref="A1" location="'C2'!A1" display="Regresar"/>
    <hyperlink ref="E1" location="'HM 2.6.2.k'!A1" display="Ver metadato"/>
  </hyperlinks>
  <pageMargins left="0.7" right="0.7" top="0.75" bottom="0.75" header="0.3" footer="0.3"/>
  <pageSetup orientation="portrait" horizontalDpi="90" verticalDpi="90"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7">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49"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316</v>
      </c>
      <c r="D8" s="1667"/>
      <c r="E8" s="1667"/>
      <c r="F8" s="1667"/>
      <c r="G8" s="1667"/>
    </row>
    <row r="9" spans="1:7" ht="31" x14ac:dyDescent="0.35">
      <c r="B9" s="38" t="s">
        <v>262</v>
      </c>
      <c r="C9" s="1666" t="s">
        <v>3634</v>
      </c>
      <c r="D9" s="1666"/>
      <c r="E9" s="1666"/>
      <c r="F9" s="1666"/>
      <c r="G9" s="1666"/>
    </row>
    <row r="10" spans="1:7" ht="31" x14ac:dyDescent="0.35">
      <c r="B10" s="1684" t="s">
        <v>263</v>
      </c>
      <c r="C10" s="39" t="s">
        <v>264</v>
      </c>
      <c r="D10" s="39" t="s">
        <v>265</v>
      </c>
      <c r="E10" s="39" t="s">
        <v>266</v>
      </c>
      <c r="F10" s="40" t="s">
        <v>267</v>
      </c>
      <c r="G10" s="40" t="s">
        <v>268</v>
      </c>
    </row>
    <row r="11" spans="1:7" ht="36" customHeight="1" x14ac:dyDescent="0.35">
      <c r="B11" s="1652"/>
      <c r="C11" s="41" t="s">
        <v>269</v>
      </c>
      <c r="D11" s="41" t="s">
        <v>48</v>
      </c>
      <c r="E11" s="41" t="s">
        <v>423</v>
      </c>
      <c r="F11" s="42" t="s">
        <v>251</v>
      </c>
      <c r="G11" s="42" t="s">
        <v>916</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100.5" customHeight="1" x14ac:dyDescent="0.35">
      <c r="B15" s="38" t="s">
        <v>276</v>
      </c>
      <c r="C15" s="1666" t="s">
        <v>3678</v>
      </c>
      <c r="D15" s="1666"/>
      <c r="E15" s="1666"/>
      <c r="F15" s="1666"/>
      <c r="G15" s="1666"/>
    </row>
    <row r="16" spans="1:7" ht="36" customHeight="1" x14ac:dyDescent="0.35">
      <c r="B16" s="38" t="s">
        <v>277</v>
      </c>
      <c r="C16" s="1667" t="s">
        <v>3676</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c r="D19" s="1666"/>
      <c r="E19" s="1666"/>
      <c r="F19" s="1666"/>
      <c r="G19" s="1666"/>
    </row>
    <row r="20" spans="2:9" ht="49.5" customHeight="1" x14ac:dyDescent="0.35">
      <c r="B20" s="38" t="s">
        <v>282</v>
      </c>
      <c r="C20" s="1667" t="s">
        <v>3677</v>
      </c>
      <c r="D20" s="1667"/>
      <c r="E20" s="1667"/>
      <c r="F20" s="1667"/>
      <c r="G20" s="1667"/>
    </row>
    <row r="21" spans="2:9" ht="43.5" customHeight="1" x14ac:dyDescent="0.35">
      <c r="B21" s="38" t="s">
        <v>283</v>
      </c>
      <c r="C21" s="659" t="s">
        <v>3524</v>
      </c>
      <c r="D21" s="45" t="s">
        <v>5180</v>
      </c>
      <c r="E21" s="1681" t="s">
        <v>284</v>
      </c>
      <c r="F21" s="1682"/>
      <c r="G21" s="1683"/>
    </row>
    <row r="22" spans="2:9" ht="36.75" customHeight="1" x14ac:dyDescent="0.35">
      <c r="B22" s="38" t="s">
        <v>285</v>
      </c>
      <c r="C22" s="1666" t="s">
        <v>1742</v>
      </c>
      <c r="D22" s="1666"/>
      <c r="E22" s="1666"/>
      <c r="F22" s="1666"/>
      <c r="G22" s="1666"/>
    </row>
    <row r="23" spans="2:9" ht="35.5" customHeight="1" x14ac:dyDescent="0.35">
      <c r="B23" s="38" t="s">
        <v>286</v>
      </c>
      <c r="C23" s="1666" t="s">
        <v>5187</v>
      </c>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46"/>
      <c r="C26" s="46"/>
      <c r="D26" s="46"/>
      <c r="E26" s="29"/>
      <c r="F26" s="47"/>
      <c r="G26" s="47"/>
      <c r="I26" s="11" t="s">
        <v>288</v>
      </c>
    </row>
    <row r="27" spans="2:9" x14ac:dyDescent="0.35">
      <c r="B27" s="38" t="s">
        <v>289</v>
      </c>
      <c r="C27" s="1667" t="s">
        <v>5188</v>
      </c>
      <c r="D27" s="1667"/>
      <c r="E27" s="1667"/>
      <c r="F27" s="1667"/>
      <c r="G27" s="1667"/>
    </row>
    <row r="28" spans="2:9" ht="31" x14ac:dyDescent="0.35">
      <c r="B28" s="38" t="s">
        <v>290</v>
      </c>
      <c r="C28" s="1667" t="s">
        <v>5190</v>
      </c>
      <c r="D28" s="1667"/>
      <c r="E28" s="1667"/>
      <c r="F28" s="1667"/>
      <c r="G28" s="1667"/>
    </row>
    <row r="29" spans="2:9" x14ac:dyDescent="0.35">
      <c r="B29" s="59" t="s">
        <v>291</v>
      </c>
      <c r="C29" s="1666" t="s">
        <v>292</v>
      </c>
      <c r="D29" s="1666"/>
      <c r="E29" s="1666"/>
      <c r="F29" s="1666"/>
      <c r="G29" s="1666"/>
    </row>
    <row r="30" spans="2:9" x14ac:dyDescent="0.35">
      <c r="B30" s="59" t="s">
        <v>293</v>
      </c>
      <c r="C30" s="1680" t="s">
        <v>294</v>
      </c>
      <c r="D30" s="1680"/>
      <c r="E30" s="1680"/>
      <c r="F30" s="1680"/>
      <c r="G30" s="1680"/>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29"/>
    </row>
    <row r="38" spans="2:10" ht="18" customHeight="1" x14ac:dyDescent="0.35">
      <c r="B38" s="38" t="s">
        <v>300</v>
      </c>
      <c r="C38" s="1693" t="s">
        <v>5185</v>
      </c>
      <c r="D38" s="1667"/>
      <c r="E38" s="1667"/>
      <c r="F38" s="1667"/>
      <c r="G38" s="1667"/>
    </row>
    <row r="39" spans="2:10" ht="18" customHeight="1" x14ac:dyDescent="0.35">
      <c r="B39" s="38" t="s">
        <v>301</v>
      </c>
      <c r="C39" s="1694" t="s">
        <v>5186</v>
      </c>
      <c r="D39" s="1694"/>
      <c r="E39" s="1694"/>
      <c r="F39" s="1694"/>
      <c r="G39" s="1694"/>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38" t="s">
        <v>303</v>
      </c>
      <c r="C43" s="1667" t="s">
        <v>3679</v>
      </c>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96">
        <v>44682</v>
      </c>
      <c r="D49" s="1669"/>
      <c r="E49" s="1669"/>
      <c r="F49" s="1669"/>
      <c r="G49" s="1669"/>
    </row>
    <row r="50" spans="2:7" ht="31" x14ac:dyDescent="0.35">
      <c r="B50" s="55" t="s">
        <v>308</v>
      </c>
      <c r="C50" s="1669"/>
      <c r="D50" s="1669"/>
      <c r="E50" s="1669"/>
      <c r="F50" s="1669"/>
      <c r="G50" s="1669"/>
    </row>
    <row r="51" spans="2:7" x14ac:dyDescent="0.35">
      <c r="B51" s="55" t="s">
        <v>309</v>
      </c>
      <c r="C51" s="1648"/>
      <c r="D51" s="1648"/>
      <c r="E51" s="1648"/>
      <c r="F51" s="1648"/>
      <c r="G51" s="1648"/>
    </row>
    <row r="52" spans="2:7" x14ac:dyDescent="0.35">
      <c r="B52" s="55" t="s">
        <v>310</v>
      </c>
      <c r="C52" s="1648" t="s">
        <v>3533</v>
      </c>
      <c r="D52" s="1648"/>
      <c r="E52" s="1648"/>
      <c r="F52" s="1648"/>
      <c r="G52" s="1648"/>
    </row>
    <row r="53" spans="2:7" x14ac:dyDescent="0.35">
      <c r="B53" s="29"/>
      <c r="C53" s="29"/>
      <c r="D53" s="29"/>
      <c r="E53" s="29"/>
      <c r="F53" s="47"/>
      <c r="G53" s="47"/>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xWindow="1598" yWindow="694" count="15">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2: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2: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2: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$F$110:$F$570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$E$110:$E$566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$D$110:$D$169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$C$110:$C$130</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$B$110:$B$115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$H$110:$H$114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$G$110:$G$112</formula1>
    </dataValidation>
  </dataValidations>
  <hyperlinks>
    <hyperlink ref="A1" location="'2.6.2.k'!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1:Q43"/>
  <sheetViews>
    <sheetView showGridLines="0" zoomScale="90" zoomScaleNormal="90" workbookViewId="0"/>
  </sheetViews>
  <sheetFormatPr baseColWidth="10" defaultColWidth="11.453125" defaultRowHeight="14.5" x14ac:dyDescent="0.35"/>
  <cols>
    <col min="1" max="1" width="11.453125" style="94"/>
    <col min="2" max="2" width="8.1796875" style="94" customWidth="1"/>
    <col min="3" max="3" width="15.1796875" style="94" customWidth="1"/>
    <col min="4" max="4" width="14.1796875" style="94" customWidth="1"/>
    <col min="5" max="5" width="27.453125" style="94" customWidth="1"/>
    <col min="6" max="6" width="15.81640625" style="1289" customWidth="1"/>
    <col min="7" max="7" width="32.54296875" style="94" customWidth="1"/>
    <col min="8" max="9" width="22.81640625" style="94" customWidth="1"/>
    <col min="10" max="10" width="13.54296875" style="94" customWidth="1"/>
    <col min="11" max="11" width="14.81640625" style="94" customWidth="1"/>
    <col min="12" max="16384" width="11.453125" style="94"/>
  </cols>
  <sheetData>
    <row r="1" spans="1:17" ht="15.5" x14ac:dyDescent="0.35">
      <c r="A1" s="23" t="s">
        <v>32</v>
      </c>
      <c r="G1" s="1373" t="s">
        <v>61</v>
      </c>
      <c r="H1" s="1268"/>
      <c r="I1" s="1275"/>
      <c r="J1" s="725"/>
    </row>
    <row r="2" spans="1:17" ht="15.5" x14ac:dyDescent="0.35">
      <c r="A2" s="18"/>
      <c r="B2" s="85" t="s">
        <v>5115</v>
      </c>
      <c r="C2" s="88"/>
    </row>
    <row r="3" spans="1:17" x14ac:dyDescent="0.35">
      <c r="B3" s="86" t="s">
        <v>47</v>
      </c>
      <c r="C3" s="86"/>
    </row>
    <row r="4" spans="1:17" x14ac:dyDescent="0.35">
      <c r="B4" s="86" t="s">
        <v>48</v>
      </c>
      <c r="C4" s="86"/>
    </row>
    <row r="5" spans="1:17" x14ac:dyDescent="0.35">
      <c r="B5" s="86" t="s">
        <v>49</v>
      </c>
      <c r="C5" s="86"/>
    </row>
    <row r="6" spans="1:17" x14ac:dyDescent="0.35">
      <c r="B6" s="71" t="s">
        <v>1727</v>
      </c>
    </row>
    <row r="7" spans="1:17" x14ac:dyDescent="0.35">
      <c r="C7" s="86"/>
    </row>
    <row r="8" spans="1:17" x14ac:dyDescent="0.35">
      <c r="B8" s="14" t="s">
        <v>3540</v>
      </c>
      <c r="C8" s="86"/>
    </row>
    <row r="9" spans="1:17" x14ac:dyDescent="0.35">
      <c r="C9" s="86"/>
    </row>
    <row r="10" spans="1:17" x14ac:dyDescent="0.35">
      <c r="B10" s="80" t="s">
        <v>1728</v>
      </c>
      <c r="C10" s="86"/>
    </row>
    <row r="11" spans="1:17" x14ac:dyDescent="0.35">
      <c r="B11" s="201" t="s">
        <v>1586</v>
      </c>
      <c r="C11" s="86"/>
    </row>
    <row r="12" spans="1:17" ht="43.5" x14ac:dyDescent="0.35">
      <c r="B12" s="1439" t="s">
        <v>1552</v>
      </c>
      <c r="C12" s="1439" t="s">
        <v>4457</v>
      </c>
      <c r="D12" s="1274" t="s">
        <v>252</v>
      </c>
      <c r="E12" s="1274" t="s">
        <v>253</v>
      </c>
      <c r="F12" s="1440" t="s">
        <v>4456</v>
      </c>
      <c r="G12" s="1274" t="s">
        <v>4440</v>
      </c>
      <c r="H12" s="1274" t="s">
        <v>4444</v>
      </c>
      <c r="I12" s="1274" t="s">
        <v>4458</v>
      </c>
      <c r="J12" s="1274" t="s">
        <v>3732</v>
      </c>
      <c r="K12" s="1441" t="s">
        <v>1</v>
      </c>
    </row>
    <row r="13" spans="1:17" x14ac:dyDescent="0.35">
      <c r="B13" s="1702">
        <v>2012</v>
      </c>
      <c r="C13" s="1442" t="s">
        <v>1729</v>
      </c>
      <c r="D13" s="1412">
        <v>154.72180913358974</v>
      </c>
      <c r="E13" s="1412">
        <f>+'2.6.2.h'!C14*0.1</f>
        <v>79.250538637439988</v>
      </c>
      <c r="F13" s="1413"/>
      <c r="G13" s="1706">
        <v>74.533518424989794</v>
      </c>
      <c r="H13" s="1706"/>
      <c r="I13" s="1414"/>
      <c r="J13" s="1412"/>
      <c r="K13" s="1415">
        <f>SUM(D13:J13)</f>
        <v>308.5058661960195</v>
      </c>
      <c r="N13" s="1255"/>
    </row>
    <row r="14" spans="1:17" x14ac:dyDescent="0.35">
      <c r="B14" s="1703"/>
      <c r="C14" s="1411" t="s">
        <v>1724</v>
      </c>
      <c r="D14" s="1412"/>
      <c r="E14" s="1412"/>
      <c r="F14" s="1413"/>
      <c r="G14" s="1416"/>
      <c r="H14" s="1416"/>
      <c r="I14" s="1414">
        <f>+'2.6.2.k'!E13</f>
        <v>943.2164887648006</v>
      </c>
      <c r="J14" s="1412"/>
      <c r="K14" s="1415">
        <f t="shared" ref="K14:K24" si="0">SUM(D14:J14)</f>
        <v>943.2164887648006</v>
      </c>
      <c r="N14" s="1255"/>
      <c r="O14" s="726"/>
      <c r="P14" s="226"/>
      <c r="Q14" s="226"/>
    </row>
    <row r="15" spans="1:17" x14ac:dyDescent="0.35">
      <c r="B15" s="1704"/>
      <c r="C15" s="1433" t="s">
        <v>1730</v>
      </c>
      <c r="D15" s="1417">
        <v>154.72180913358974</v>
      </c>
      <c r="E15" s="1418">
        <v>79.250538637439988</v>
      </c>
      <c r="F15" s="1419"/>
      <c r="G15" s="1705">
        <v>74.533518424989751</v>
      </c>
      <c r="H15" s="1705"/>
      <c r="I15" s="1420">
        <f>+I14</f>
        <v>943.2164887648006</v>
      </c>
      <c r="J15" s="1417"/>
      <c r="K15" s="1415">
        <f t="shared" si="0"/>
        <v>1251.7223549608202</v>
      </c>
      <c r="N15" s="1255"/>
      <c r="O15" s="726"/>
      <c r="P15" s="226"/>
      <c r="Q15" s="226"/>
    </row>
    <row r="16" spans="1:17" x14ac:dyDescent="0.35">
      <c r="B16" s="1702">
        <v>2013</v>
      </c>
      <c r="C16" s="1442" t="s">
        <v>1729</v>
      </c>
      <c r="D16" s="1412">
        <v>156.29236161717947</v>
      </c>
      <c r="E16" s="1412">
        <v>83.737100527199971</v>
      </c>
      <c r="F16" s="1413"/>
      <c r="G16" s="1706">
        <v>104.053776749877</v>
      </c>
      <c r="H16" s="1706"/>
      <c r="I16" s="1414"/>
      <c r="J16" s="1412"/>
      <c r="K16" s="1415">
        <f t="shared" si="0"/>
        <v>344.08323889425645</v>
      </c>
      <c r="N16" s="1255"/>
      <c r="O16" s="726"/>
      <c r="P16" s="226"/>
      <c r="Q16" s="226"/>
    </row>
    <row r="17" spans="2:17" x14ac:dyDescent="0.35">
      <c r="B17" s="1703"/>
      <c r="C17" s="1411" t="s">
        <v>1724</v>
      </c>
      <c r="D17" s="1412"/>
      <c r="E17" s="1412"/>
      <c r="F17" s="1413"/>
      <c r="G17" s="1416"/>
      <c r="H17" s="1416"/>
      <c r="I17" s="1414">
        <f>+'2.6.2.k'!E14</f>
        <v>926.36213339794404</v>
      </c>
      <c r="J17" s="1412"/>
      <c r="K17" s="1415">
        <f t="shared" si="0"/>
        <v>926.36213339794404</v>
      </c>
      <c r="N17" s="1255"/>
      <c r="O17" s="726"/>
      <c r="P17" s="226"/>
      <c r="Q17" s="226"/>
    </row>
    <row r="18" spans="2:17" x14ac:dyDescent="0.35">
      <c r="B18" s="1704"/>
      <c r="C18" s="1433" t="s">
        <v>1730</v>
      </c>
      <c r="D18" s="1417">
        <v>156.29236161717947</v>
      </c>
      <c r="E18" s="1418">
        <v>83.737100527199971</v>
      </c>
      <c r="F18" s="1419"/>
      <c r="G18" s="1705">
        <v>104.05377674987731</v>
      </c>
      <c r="H18" s="1705"/>
      <c r="I18" s="1420">
        <f>+I17</f>
        <v>926.36213339794404</v>
      </c>
      <c r="J18" s="1417"/>
      <c r="K18" s="1415">
        <f t="shared" si="0"/>
        <v>1270.4453722922008</v>
      </c>
      <c r="N18" s="1255"/>
    </row>
    <row r="19" spans="2:17" x14ac:dyDescent="0.35">
      <c r="B19" s="1702">
        <v>2014</v>
      </c>
      <c r="C19" s="1442" t="s">
        <v>1729</v>
      </c>
      <c r="D19" s="1412">
        <v>162.85272606256407</v>
      </c>
      <c r="E19" s="1412">
        <v>94.733276781599955</v>
      </c>
      <c r="F19" s="1413"/>
      <c r="G19" s="1707">
        <v>123.61376840199</v>
      </c>
      <c r="H19" s="1707"/>
      <c r="I19" s="1421"/>
      <c r="J19" s="1412"/>
      <c r="K19" s="1415">
        <f t="shared" si="0"/>
        <v>381.199771246154</v>
      </c>
      <c r="N19" s="1255"/>
    </row>
    <row r="20" spans="2:17" x14ac:dyDescent="0.35">
      <c r="B20" s="1703"/>
      <c r="C20" s="1411" t="s">
        <v>1724</v>
      </c>
      <c r="D20" s="1412"/>
      <c r="E20" s="1412"/>
      <c r="F20" s="1413"/>
      <c r="G20" s="1422"/>
      <c r="H20" s="1422"/>
      <c r="I20" s="1421">
        <f>+'2.6.2.k'!E15</f>
        <v>994.23683442080346</v>
      </c>
      <c r="J20" s="1412"/>
      <c r="K20" s="1415">
        <f t="shared" si="0"/>
        <v>994.23683442080346</v>
      </c>
      <c r="N20" s="1255"/>
    </row>
    <row r="21" spans="2:17" x14ac:dyDescent="0.35">
      <c r="B21" s="1704"/>
      <c r="C21" s="1433" t="s">
        <v>1730</v>
      </c>
      <c r="D21" s="1417">
        <v>162.85272606256407</v>
      </c>
      <c r="E21" s="1418">
        <v>94.733276781599955</v>
      </c>
      <c r="F21" s="1419"/>
      <c r="G21" s="1705">
        <v>123.61376840198976</v>
      </c>
      <c r="H21" s="1705"/>
      <c r="I21" s="1420">
        <f>+I20</f>
        <v>994.23683442080346</v>
      </c>
      <c r="J21" s="1417"/>
      <c r="K21" s="1415">
        <f t="shared" si="0"/>
        <v>1375.4366056669573</v>
      </c>
      <c r="N21" s="1255"/>
    </row>
    <row r="22" spans="2:17" x14ac:dyDescent="0.35">
      <c r="B22" s="1702">
        <v>2015</v>
      </c>
      <c r="C22" s="1442" t="s">
        <v>1729</v>
      </c>
      <c r="D22" s="1412">
        <v>171.83078702999998</v>
      </c>
      <c r="E22" s="1412">
        <v>112.22533131263999</v>
      </c>
      <c r="F22" s="1413"/>
      <c r="G22" s="1707">
        <v>160.719390884067</v>
      </c>
      <c r="H22" s="1707"/>
      <c r="I22" s="1421"/>
      <c r="J22" s="1412"/>
      <c r="K22" s="1415">
        <f t="shared" si="0"/>
        <v>444.77550922670696</v>
      </c>
    </row>
    <row r="23" spans="2:17" x14ac:dyDescent="0.35">
      <c r="B23" s="1703"/>
      <c r="C23" s="1411" t="s">
        <v>1724</v>
      </c>
      <c r="D23" s="1412"/>
      <c r="E23" s="1412"/>
      <c r="F23" s="1413"/>
      <c r="G23" s="1422"/>
      <c r="H23" s="1422"/>
      <c r="I23" s="1421">
        <f>+'2.6.2.k'!E16</f>
        <v>1131.0780137699005</v>
      </c>
      <c r="J23" s="1412"/>
      <c r="K23" s="1415">
        <f t="shared" si="0"/>
        <v>1131.0780137699005</v>
      </c>
    </row>
    <row r="24" spans="2:17" x14ac:dyDescent="0.35">
      <c r="B24" s="1704"/>
      <c r="C24" s="1433" t="s">
        <v>1730</v>
      </c>
      <c r="D24" s="1417">
        <v>171.83078702999998</v>
      </c>
      <c r="E24" s="1418">
        <v>112.22533131263999</v>
      </c>
      <c r="F24" s="1419"/>
      <c r="G24" s="1705">
        <v>160.71939088406668</v>
      </c>
      <c r="H24" s="1705"/>
      <c r="I24" s="1420">
        <f>+I23</f>
        <v>1131.0780137699005</v>
      </c>
      <c r="J24" s="1417"/>
      <c r="K24" s="1415">
        <f t="shared" si="0"/>
        <v>1575.8535229966071</v>
      </c>
    </row>
    <row r="25" spans="2:17" x14ac:dyDescent="0.35">
      <c r="B25" s="1702">
        <v>2016</v>
      </c>
      <c r="C25" s="1442" t="s">
        <v>1729</v>
      </c>
      <c r="D25" s="1423">
        <v>166.85998550790777</v>
      </c>
      <c r="E25" s="1423">
        <f>+('2.6.2.h'!G14-'2.6.2.h'!G16)*0.1+'2.6.2.n'!F25</f>
        <v>207.31735641179998</v>
      </c>
      <c r="F25" s="1424">
        <f>+'2.6.2.h'!G16*0.15</f>
        <v>201.88282995227999</v>
      </c>
      <c r="G25" s="1423">
        <f>+'2.6.2.h'!G17*0.55</f>
        <v>123.08662480062216</v>
      </c>
      <c r="H25" s="1423">
        <f>+'2.6.2.h'!G18*0.6</f>
        <v>45.021935840221012</v>
      </c>
      <c r="I25" s="1425"/>
      <c r="J25" s="1423">
        <f>+'2.6.2.h'!G20*0.55</f>
        <v>19.446082108200102</v>
      </c>
      <c r="K25" s="1415">
        <f>SUM(D25:J25)-F25</f>
        <v>561.73198466875101</v>
      </c>
    </row>
    <row r="26" spans="2:17" x14ac:dyDescent="0.35">
      <c r="B26" s="1703"/>
      <c r="C26" s="1411" t="s">
        <v>1724</v>
      </c>
      <c r="D26" s="1426"/>
      <c r="E26" s="1423"/>
      <c r="F26" s="1424"/>
      <c r="G26" s="1426"/>
      <c r="H26" s="1426"/>
      <c r="I26" s="1427">
        <f>+'2.6.2.k'!E17</f>
        <v>951.23038999898267</v>
      </c>
      <c r="J26" s="1423"/>
      <c r="K26" s="1415">
        <f t="shared" ref="K26:K39" si="1">SUM(D26:J26)-F26</f>
        <v>951.23038999898267</v>
      </c>
    </row>
    <row r="27" spans="2:17" x14ac:dyDescent="0.35">
      <c r="B27" s="1704"/>
      <c r="C27" s="1433" t="s">
        <v>1730</v>
      </c>
      <c r="D27" s="1428">
        <v>165.94446550110777</v>
      </c>
      <c r="E27" s="1429">
        <f>+E25</f>
        <v>207.31735641179998</v>
      </c>
      <c r="F27" s="1430">
        <f>+F25</f>
        <v>201.88282995227999</v>
      </c>
      <c r="G27" s="1428">
        <v>164.35673265415815</v>
      </c>
      <c r="H27" s="1428">
        <f>+H25</f>
        <v>45.021935840221012</v>
      </c>
      <c r="I27" s="1431">
        <f>+I26</f>
        <v>951.23038999898267</v>
      </c>
      <c r="J27" s="1428">
        <f>+J25</f>
        <v>19.446082108200102</v>
      </c>
      <c r="K27" s="1415">
        <f t="shared" si="1"/>
        <v>1553.3169625144697</v>
      </c>
    </row>
    <row r="28" spans="2:17" x14ac:dyDescent="0.35">
      <c r="B28" s="1708">
        <v>2017</v>
      </c>
      <c r="C28" s="1442" t="s">
        <v>1729</v>
      </c>
      <c r="D28" s="1423">
        <v>168.26903021718925</v>
      </c>
      <c r="E28" s="1423">
        <f>+('2.6.2.h'!H14-'2.6.2.h'!H16)*0.1+F28</f>
        <v>203.41190065146031</v>
      </c>
      <c r="F28" s="1424">
        <f>+'2.6.2.h'!H16*0.15</f>
        <v>197.94928086042032</v>
      </c>
      <c r="G28" s="1423">
        <f>+'2.6.2.h'!H17*0.55</f>
        <v>125.22876524917639</v>
      </c>
      <c r="H28" s="1423">
        <f>+'2.6.2.h'!H18*0.6</f>
        <v>49.353098787567696</v>
      </c>
      <c r="I28" s="1425"/>
      <c r="J28" s="1423">
        <f>+'2.6.2.h'!H20*0.55</f>
        <v>20.391416412840091</v>
      </c>
      <c r="K28" s="1415">
        <f t="shared" si="1"/>
        <v>566.65421131823359</v>
      </c>
      <c r="L28" s="226"/>
    </row>
    <row r="29" spans="2:17" x14ac:dyDescent="0.35">
      <c r="B29" s="1709"/>
      <c r="C29" s="1411" t="s">
        <v>1724</v>
      </c>
      <c r="D29" s="1428"/>
      <c r="E29" s="1429"/>
      <c r="F29" s="1430"/>
      <c r="G29" s="1432"/>
      <c r="H29" s="1432"/>
      <c r="I29" s="1431">
        <f>+'2.6.2.k'!E18</f>
        <v>872.77991647504075</v>
      </c>
      <c r="J29" s="1423"/>
      <c r="K29" s="1415">
        <f t="shared" si="1"/>
        <v>872.77991647504075</v>
      </c>
      <c r="L29" s="226"/>
    </row>
    <row r="30" spans="2:17" x14ac:dyDescent="0.35">
      <c r="B30" s="1710"/>
      <c r="C30" s="1433" t="s">
        <v>1730</v>
      </c>
      <c r="D30" s="1428">
        <v>167.34169627902926</v>
      </c>
      <c r="E30" s="1429">
        <f>+E28</f>
        <v>203.41190065146031</v>
      </c>
      <c r="F30" s="1430">
        <f>+F28</f>
        <v>197.94928086042032</v>
      </c>
      <c r="G30" s="1428">
        <f>+G28</f>
        <v>125.22876524917639</v>
      </c>
      <c r="H30" s="1428">
        <f>+H28</f>
        <v>49.353098787567696</v>
      </c>
      <c r="I30" s="1431">
        <f>+I29</f>
        <v>872.77991647504075</v>
      </c>
      <c r="J30" s="1428">
        <v>20.391416412840091</v>
      </c>
      <c r="K30" s="1415">
        <f t="shared" si="1"/>
        <v>1438.5067938551144</v>
      </c>
      <c r="L30" s="226"/>
    </row>
    <row r="31" spans="2:17" x14ac:dyDescent="0.35">
      <c r="B31" s="1708">
        <v>2018</v>
      </c>
      <c r="C31" s="1442" t="s">
        <v>1729</v>
      </c>
      <c r="D31" s="1423">
        <v>178.09516371107745</v>
      </c>
      <c r="E31" s="1423">
        <f>+('2.6.2.h'!I14-'2.6.2.h'!I16)*0.1+'2.6.2.n'!F31</f>
        <v>210.40754633664017</v>
      </c>
      <c r="F31" s="1424">
        <f>+'2.6.2.h'!I16*0.15</f>
        <v>204.91703715480017</v>
      </c>
      <c r="G31" s="1423">
        <f>+'2.6.2.h'!I17*0.55</f>
        <v>125.87642487021034</v>
      </c>
      <c r="H31" s="1423">
        <f>+'2.6.2.h'!I18*0.6</f>
        <v>49.584607763472462</v>
      </c>
      <c r="I31" s="1425"/>
      <c r="J31" s="1423">
        <f>+'2.6.2.h'!I20*0.55</f>
        <v>21.126743110440128</v>
      </c>
      <c r="K31" s="1415">
        <f t="shared" si="1"/>
        <v>585.09048579184059</v>
      </c>
      <c r="L31" s="226"/>
    </row>
    <row r="32" spans="2:17" x14ac:dyDescent="0.35">
      <c r="B32" s="1709"/>
      <c r="C32" s="1411" t="s">
        <v>1724</v>
      </c>
      <c r="D32" s="1428"/>
      <c r="E32" s="1429"/>
      <c r="F32" s="1430"/>
      <c r="G32" s="1432"/>
      <c r="H32" s="1432"/>
      <c r="I32" s="1431">
        <f>+'2.6.2.k'!E19</f>
        <v>1028.0810642847803</v>
      </c>
      <c r="J32" s="1423"/>
      <c r="K32" s="1415">
        <f t="shared" si="1"/>
        <v>1028.0810642847803</v>
      </c>
      <c r="L32" s="226"/>
    </row>
    <row r="33" spans="2:16" x14ac:dyDescent="0.35">
      <c r="B33" s="1710"/>
      <c r="C33" s="1433" t="s">
        <v>1730</v>
      </c>
      <c r="D33" s="1428">
        <v>178.09516371107745</v>
      </c>
      <c r="E33" s="1429">
        <f>+E31</f>
        <v>210.40754633664017</v>
      </c>
      <c r="F33" s="1430">
        <f>+F31</f>
        <v>204.91703715480017</v>
      </c>
      <c r="G33" s="1428">
        <f>+G31</f>
        <v>125.87642487021034</v>
      </c>
      <c r="H33" s="1428">
        <f>+H31</f>
        <v>49.584607763472462</v>
      </c>
      <c r="I33" s="1431">
        <f>+I32</f>
        <v>1028.0810642847803</v>
      </c>
      <c r="J33" s="1428">
        <v>21.126743110440128</v>
      </c>
      <c r="K33" s="1415">
        <f t="shared" si="1"/>
        <v>1613.1715500766209</v>
      </c>
      <c r="L33" s="226"/>
    </row>
    <row r="34" spans="2:16" x14ac:dyDescent="0.35">
      <c r="B34" s="1708">
        <v>2019</v>
      </c>
      <c r="C34" s="1442" t="s">
        <v>1729</v>
      </c>
      <c r="D34" s="1423">
        <v>204.29517094689163</v>
      </c>
      <c r="E34" s="1423">
        <f>+('2.6.2.h'!J14-'2.6.2.h'!J16)*0.1+'2.6.2.n'!F34</f>
        <v>245.56513924803926</v>
      </c>
      <c r="F34" s="1424">
        <f>+'2.6.2.h'!J16*0.15</f>
        <v>239.72742347691926</v>
      </c>
      <c r="G34" s="1423">
        <f>+'2.6.2.h'!J17*0.55</f>
        <v>126.03762800049711</v>
      </c>
      <c r="H34" s="1423">
        <f>+'2.6.2.h'!J18*0.6</f>
        <v>51.614522193604586</v>
      </c>
      <c r="I34" s="1425"/>
      <c r="J34" s="1423">
        <f>+'2.6.2.h'!J20*0.55</f>
        <v>22.215564479460067</v>
      </c>
      <c r="K34" s="1415">
        <f t="shared" si="1"/>
        <v>649.72802486849264</v>
      </c>
      <c r="L34" s="640"/>
      <c r="M34" s="640"/>
      <c r="N34" s="640"/>
      <c r="O34" s="640"/>
      <c r="P34" s="640"/>
    </row>
    <row r="35" spans="2:16" x14ac:dyDescent="0.35">
      <c r="B35" s="1709"/>
      <c r="C35" s="1411" t="s">
        <v>1724</v>
      </c>
      <c r="D35" s="1428"/>
      <c r="E35" s="1429"/>
      <c r="F35" s="1430"/>
      <c r="G35" s="1432"/>
      <c r="H35" s="1432"/>
      <c r="I35" s="1431">
        <f>+'2.6.2.k'!E20</f>
        <v>835.11975876309816</v>
      </c>
      <c r="J35" s="1423"/>
      <c r="K35" s="1415">
        <f t="shared" si="1"/>
        <v>835.11975876309816</v>
      </c>
    </row>
    <row r="36" spans="2:16" x14ac:dyDescent="0.35">
      <c r="B36" s="1710"/>
      <c r="C36" s="1433" t="s">
        <v>1730</v>
      </c>
      <c r="D36" s="1428">
        <v>204.29517094689163</v>
      </c>
      <c r="E36" s="1429">
        <f>+E34</f>
        <v>245.56513924803926</v>
      </c>
      <c r="F36" s="1430">
        <f>+F34</f>
        <v>239.72742347691926</v>
      </c>
      <c r="G36" s="1428">
        <f>+G34</f>
        <v>126.03762800049711</v>
      </c>
      <c r="H36" s="1428">
        <f>+H34</f>
        <v>51.614522193604586</v>
      </c>
      <c r="I36" s="1431">
        <f>+I35</f>
        <v>835.11975876309816</v>
      </c>
      <c r="J36" s="1428">
        <f>+J34</f>
        <v>22.215564479460067</v>
      </c>
      <c r="K36" s="1415">
        <f t="shared" si="1"/>
        <v>1484.8477836315908</v>
      </c>
    </row>
    <row r="37" spans="2:16" x14ac:dyDescent="0.35">
      <c r="B37" s="1708">
        <v>2020</v>
      </c>
      <c r="C37" s="1442" t="s">
        <v>1729</v>
      </c>
      <c r="D37" s="1423">
        <v>206.22321159910959</v>
      </c>
      <c r="E37" s="1423">
        <f>+('2.6.2.h'!K14-'2.6.2.h'!K16)*0.1+'2.6.2.n'!F37</f>
        <v>251.08772734552323</v>
      </c>
      <c r="F37" s="1424">
        <f>+'2.6.2.h'!K16*0.15</f>
        <v>244.13676352882322</v>
      </c>
      <c r="G37" s="1423">
        <f>+'2.6.2.h'!K17*0.55</f>
        <v>128.06267815077948</v>
      </c>
      <c r="H37" s="1423">
        <f>+'2.6.2.h'!K18*0.6</f>
        <v>48.90377586812636</v>
      </c>
      <c r="I37" s="1425"/>
      <c r="J37" s="1423">
        <f>+'2.6.2.h'!K20*0.55</f>
        <v>23.742312731279913</v>
      </c>
      <c r="K37" s="1415">
        <f t="shared" si="1"/>
        <v>658.01970569481841</v>
      </c>
    </row>
    <row r="38" spans="2:16" x14ac:dyDescent="0.35">
      <c r="B38" s="1709"/>
      <c r="C38" s="1411" t="s">
        <v>1724</v>
      </c>
      <c r="D38" s="1428"/>
      <c r="E38" s="1429"/>
      <c r="F38" s="1430"/>
      <c r="G38" s="1432"/>
      <c r="H38" s="1432"/>
      <c r="I38" s="1431">
        <f>+'2.6.2.k'!E21</f>
        <v>786.86840076982003</v>
      </c>
      <c r="J38" s="1423"/>
      <c r="K38" s="1415">
        <f t="shared" si="1"/>
        <v>786.86840076982003</v>
      </c>
    </row>
    <row r="39" spans="2:16" x14ac:dyDescent="0.35">
      <c r="B39" s="1710"/>
      <c r="C39" s="1433" t="s">
        <v>1730</v>
      </c>
      <c r="D39" s="1428">
        <v>206.22321159910959</v>
      </c>
      <c r="E39" s="1429">
        <f>+E37</f>
        <v>251.08772734552323</v>
      </c>
      <c r="F39" s="1430">
        <f>+F37</f>
        <v>244.13676352882322</v>
      </c>
      <c r="G39" s="1428">
        <f>+G37</f>
        <v>128.06267815077948</v>
      </c>
      <c r="H39" s="1428">
        <f>+H37</f>
        <v>48.90377586812636</v>
      </c>
      <c r="I39" s="1431">
        <f>+I38</f>
        <v>786.86840076982003</v>
      </c>
      <c r="J39" s="1428">
        <f>+J37</f>
        <v>23.742312731279913</v>
      </c>
      <c r="K39" s="1415">
        <f t="shared" si="1"/>
        <v>1444.8881064646387</v>
      </c>
    </row>
    <row r="40" spans="2:16" x14ac:dyDescent="0.35">
      <c r="B40" s="1709">
        <v>2021</v>
      </c>
      <c r="C40" s="1411" t="s">
        <v>1729</v>
      </c>
      <c r="D40" s="1423">
        <f>+'2.6.2.h'!L13*0.7</f>
        <v>204.24410046606948</v>
      </c>
      <c r="E40" s="1423">
        <f>+('2.6.2.h'!L14-'2.6.2.h'!L16)*0.1+'2.6.2.n'!F40</f>
        <v>241.48665774503192</v>
      </c>
      <c r="F40" s="1424">
        <f>+'2.6.2.h'!L16*0.15</f>
        <v>233.15533568303192</v>
      </c>
      <c r="G40" s="1423">
        <f>+'2.6.2.h'!L17*0.55</f>
        <v>134.93602958549997</v>
      </c>
      <c r="H40" s="1423">
        <f>+'2.6.2.h'!K18*0.6</f>
        <v>48.90377586812636</v>
      </c>
      <c r="I40" s="1425"/>
      <c r="J40" s="1423">
        <f>+'2.6.2.h'!L20*0.55</f>
        <v>33.73461846699967</v>
      </c>
      <c r="K40" s="1415">
        <f t="shared" ref="K40:K42" si="2">SUM(D40:J40)-F40</f>
        <v>663.30518213172741</v>
      </c>
    </row>
    <row r="41" spans="2:16" x14ac:dyDescent="0.35">
      <c r="B41" s="1709"/>
      <c r="C41" s="1411" t="s">
        <v>1724</v>
      </c>
      <c r="D41" s="1428"/>
      <c r="E41" s="1429"/>
      <c r="F41" s="1430"/>
      <c r="G41" s="1432"/>
      <c r="H41" s="1432"/>
      <c r="I41" s="1431">
        <f>+'2.6.2.k'!E22</f>
        <v>1124.5864625816412</v>
      </c>
      <c r="J41" s="1423"/>
      <c r="K41" s="1415">
        <f t="shared" si="2"/>
        <v>1124.5864625816412</v>
      </c>
    </row>
    <row r="42" spans="2:16" x14ac:dyDescent="0.35">
      <c r="B42" s="1710"/>
      <c r="C42" s="1433" t="s">
        <v>1730</v>
      </c>
      <c r="D42" s="1434">
        <f>+D40</f>
        <v>204.24410046606948</v>
      </c>
      <c r="E42" s="1435">
        <f>+E40</f>
        <v>241.48665774503192</v>
      </c>
      <c r="F42" s="1436">
        <f>+F40</f>
        <v>233.15533568303192</v>
      </c>
      <c r="G42" s="1434">
        <f>+G40</f>
        <v>134.93602958549997</v>
      </c>
      <c r="H42" s="1434">
        <f>+H40</f>
        <v>48.90377586812636</v>
      </c>
      <c r="I42" s="1437">
        <f>+I41</f>
        <v>1124.5864625816412</v>
      </c>
      <c r="J42" s="1434">
        <f>+J40</f>
        <v>33.73461846699967</v>
      </c>
      <c r="K42" s="1438">
        <f t="shared" si="2"/>
        <v>1787.8916447133684</v>
      </c>
    </row>
    <row r="43" spans="2:16" x14ac:dyDescent="0.35">
      <c r="B43" s="640" t="s">
        <v>5179</v>
      </c>
    </row>
  </sheetData>
  <mergeCells count="18">
    <mergeCell ref="B25:B27"/>
    <mergeCell ref="B22:B24"/>
    <mergeCell ref="B19:B21"/>
    <mergeCell ref="B28:B30"/>
    <mergeCell ref="B40:B42"/>
    <mergeCell ref="B31:B33"/>
    <mergeCell ref="B34:B36"/>
    <mergeCell ref="B37:B39"/>
    <mergeCell ref="B16:B18"/>
    <mergeCell ref="B13:B15"/>
    <mergeCell ref="G24:H24"/>
    <mergeCell ref="G13:H13"/>
    <mergeCell ref="G22:H22"/>
    <mergeCell ref="G15:H15"/>
    <mergeCell ref="G16:H16"/>
    <mergeCell ref="G18:H18"/>
    <mergeCell ref="G19:H19"/>
    <mergeCell ref="G21:H21"/>
  </mergeCells>
  <hyperlinks>
    <hyperlink ref="A1" location="'C2'!A1" display="Regresar"/>
    <hyperlink ref="G1" location="'HM 2.6.2.n'!A1" display="Ver metadato"/>
  </hyperlinks>
  <pageMargins left="0.7" right="0.7" top="0.75" bottom="0.75" header="0.3" footer="0.3"/>
  <pageSetup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4"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261</v>
      </c>
      <c r="D8" s="1667"/>
      <c r="E8" s="1667"/>
      <c r="F8" s="1667"/>
      <c r="G8" s="1667"/>
    </row>
    <row r="9" spans="1:7" ht="31" x14ac:dyDescent="0.35">
      <c r="B9" s="38" t="s">
        <v>262</v>
      </c>
      <c r="C9" s="1666" t="s">
        <v>3541</v>
      </c>
      <c r="D9" s="1666"/>
      <c r="E9" s="1666"/>
      <c r="F9" s="1666"/>
      <c r="G9" s="1666"/>
    </row>
    <row r="10" spans="1:7" ht="31" x14ac:dyDescent="0.35">
      <c r="B10" s="1684" t="s">
        <v>263</v>
      </c>
      <c r="C10" s="39" t="s">
        <v>264</v>
      </c>
      <c r="D10" s="39" t="s">
        <v>265</v>
      </c>
      <c r="E10" s="39" t="s">
        <v>266</v>
      </c>
      <c r="F10" s="40" t="s">
        <v>267</v>
      </c>
      <c r="G10" s="40" t="s">
        <v>268</v>
      </c>
    </row>
    <row r="11" spans="1:7" ht="36" customHeight="1" x14ac:dyDescent="0.35">
      <c r="B11" s="1652"/>
      <c r="C11" s="41" t="s">
        <v>269</v>
      </c>
      <c r="D11" s="41" t="s">
        <v>48</v>
      </c>
      <c r="E11" s="41" t="s">
        <v>423</v>
      </c>
      <c r="F11" s="42" t="s">
        <v>921</v>
      </c>
      <c r="G11" s="42" t="s">
        <v>922</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241.75" customHeight="1" x14ac:dyDescent="0.35">
      <c r="B15" s="38" t="s">
        <v>276</v>
      </c>
      <c r="C15" s="1666" t="s">
        <v>5197</v>
      </c>
      <c r="D15" s="1666"/>
      <c r="E15" s="1666"/>
      <c r="F15" s="1666"/>
      <c r="G15" s="1666"/>
    </row>
    <row r="16" spans="1:7" ht="42" customHeight="1" x14ac:dyDescent="0.35">
      <c r="B16" s="38" t="s">
        <v>277</v>
      </c>
      <c r="C16" s="1667" t="s">
        <v>3670</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5111</v>
      </c>
      <c r="D19" s="1666"/>
      <c r="E19" s="1666"/>
      <c r="F19" s="1666"/>
      <c r="G19" s="1666"/>
    </row>
    <row r="20" spans="2:9" x14ac:dyDescent="0.35">
      <c r="B20" s="38" t="s">
        <v>282</v>
      </c>
      <c r="C20" s="1667" t="s">
        <v>3675</v>
      </c>
      <c r="D20" s="1667"/>
      <c r="E20" s="1667"/>
      <c r="F20" s="1667"/>
      <c r="G20" s="1667"/>
    </row>
    <row r="21" spans="2:9" ht="43.5" customHeight="1" x14ac:dyDescent="0.35">
      <c r="B21" s="38" t="s">
        <v>283</v>
      </c>
      <c r="C21" s="222" t="s">
        <v>3524</v>
      </c>
      <c r="D21" s="45" t="s">
        <v>4466</v>
      </c>
      <c r="E21" s="1681" t="s">
        <v>284</v>
      </c>
      <c r="F21" s="1682"/>
      <c r="G21" s="1683"/>
    </row>
    <row r="22" spans="2:9" ht="36.75" customHeight="1" x14ac:dyDescent="0.35">
      <c r="B22" s="38" t="s">
        <v>285</v>
      </c>
      <c r="C22" s="1666" t="s">
        <v>1742</v>
      </c>
      <c r="D22" s="1666"/>
      <c r="E22" s="1666"/>
      <c r="F22" s="1666"/>
      <c r="G22" s="1666"/>
    </row>
    <row r="23" spans="2:9" x14ac:dyDescent="0.35">
      <c r="B23" s="38" t="s">
        <v>286</v>
      </c>
      <c r="C23" s="1666"/>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46"/>
      <c r="C26" s="46"/>
      <c r="D26" s="46"/>
      <c r="E26" s="29"/>
      <c r="F26" s="47"/>
      <c r="G26" s="47"/>
      <c r="I26" s="11" t="s">
        <v>288</v>
      </c>
    </row>
    <row r="27" spans="2:9" x14ac:dyDescent="0.35">
      <c r="B27" s="38" t="s">
        <v>289</v>
      </c>
      <c r="C27" s="1667"/>
      <c r="D27" s="1667"/>
      <c r="E27" s="1667"/>
      <c r="F27" s="1667"/>
      <c r="G27" s="1667"/>
    </row>
    <row r="28" spans="2:9" ht="31" x14ac:dyDescent="0.35">
      <c r="B28" s="38" t="s">
        <v>290</v>
      </c>
      <c r="C28" s="1667"/>
      <c r="D28" s="1667"/>
      <c r="E28" s="1667"/>
      <c r="F28" s="1667"/>
      <c r="G28" s="1667"/>
    </row>
    <row r="29" spans="2:9" x14ac:dyDescent="0.35">
      <c r="B29" s="223" t="s">
        <v>291</v>
      </c>
      <c r="C29" s="1666"/>
      <c r="D29" s="1666"/>
      <c r="E29" s="1666"/>
      <c r="F29" s="1666"/>
      <c r="G29" s="1666"/>
    </row>
    <row r="30" spans="2:9" x14ac:dyDescent="0.35">
      <c r="B30" s="223" t="s">
        <v>293</v>
      </c>
      <c r="C30" s="1680"/>
      <c r="D30" s="1680"/>
      <c r="E30" s="1680"/>
      <c r="F30" s="1680"/>
      <c r="G30" s="1680"/>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38" t="s">
        <v>296</v>
      </c>
      <c r="C34" s="1667"/>
      <c r="D34" s="1667"/>
      <c r="E34" s="1667"/>
      <c r="F34" s="1667"/>
      <c r="G34" s="1667"/>
    </row>
    <row r="35" spans="2:10" ht="18" customHeight="1" x14ac:dyDescent="0.35">
      <c r="B35" s="38" t="s">
        <v>297</v>
      </c>
      <c r="C35" s="1667"/>
      <c r="D35" s="1667"/>
      <c r="E35" s="1667"/>
      <c r="F35" s="1667"/>
      <c r="G35" s="1667"/>
    </row>
    <row r="36" spans="2:10" ht="18" customHeight="1" x14ac:dyDescent="0.35">
      <c r="B36" s="38" t="s">
        <v>298</v>
      </c>
      <c r="C36" s="1667"/>
      <c r="D36" s="1667"/>
      <c r="E36" s="1667"/>
      <c r="F36" s="1667"/>
      <c r="G36" s="1667"/>
    </row>
    <row r="37" spans="2:10" ht="18" customHeight="1" x14ac:dyDescent="0.35">
      <c r="B37" s="38" t="s">
        <v>299</v>
      </c>
      <c r="C37" s="1667"/>
      <c r="D37" s="1667"/>
      <c r="E37" s="1667"/>
      <c r="F37" s="1667"/>
      <c r="G37" s="1667"/>
      <c r="J37" s="29"/>
    </row>
    <row r="38" spans="2:10" ht="18" customHeight="1" x14ac:dyDescent="0.35">
      <c r="B38" s="38" t="s">
        <v>300</v>
      </c>
      <c r="C38" s="1711"/>
      <c r="D38" s="1667"/>
      <c r="E38" s="1667"/>
      <c r="F38" s="1667"/>
      <c r="G38" s="1667"/>
    </row>
    <row r="39" spans="2:10" ht="18" customHeight="1" x14ac:dyDescent="0.35">
      <c r="B39" s="38" t="s">
        <v>301</v>
      </c>
      <c r="C39" s="1667"/>
      <c r="D39" s="1667"/>
      <c r="E39" s="1667"/>
      <c r="F39" s="1667"/>
      <c r="G39" s="1667"/>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38" t="s">
        <v>303</v>
      </c>
      <c r="C43" s="1667"/>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96">
        <v>44896</v>
      </c>
      <c r="D49" s="1669"/>
      <c r="E49" s="1669"/>
      <c r="F49" s="1669"/>
      <c r="G49" s="1669"/>
    </row>
    <row r="50" spans="2:7" ht="31" x14ac:dyDescent="0.35">
      <c r="B50" s="55" t="s">
        <v>308</v>
      </c>
      <c r="C50" s="1669" t="s">
        <v>5195</v>
      </c>
      <c r="D50" s="1669"/>
      <c r="E50" s="1669"/>
      <c r="F50" s="1669"/>
      <c r="G50" s="1669"/>
    </row>
    <row r="51" spans="2:7" x14ac:dyDescent="0.35">
      <c r="B51" s="55" t="s">
        <v>309</v>
      </c>
      <c r="C51" s="1648"/>
      <c r="D51" s="1648"/>
      <c r="E51" s="1648"/>
      <c r="F51" s="1648"/>
      <c r="G51" s="1648"/>
    </row>
    <row r="52" spans="2:7" x14ac:dyDescent="0.35">
      <c r="B52" s="55" t="s">
        <v>310</v>
      </c>
      <c r="C52" s="1648" t="s">
        <v>3533</v>
      </c>
      <c r="D52" s="1648"/>
      <c r="E52" s="1648"/>
      <c r="F52" s="1648"/>
      <c r="G52" s="1648"/>
    </row>
    <row r="53" spans="2:7" x14ac:dyDescent="0.35">
      <c r="B53" s="29"/>
      <c r="C53" s="29"/>
      <c r="D53" s="29"/>
      <c r="E53" s="29"/>
      <c r="F53" s="47"/>
      <c r="G53" s="47"/>
    </row>
    <row r="112" spans="2:6" hidden="1" x14ac:dyDescent="0.35">
      <c r="B112" s="1636" t="s">
        <v>263</v>
      </c>
      <c r="C112" s="1636"/>
      <c r="D112" s="1636"/>
      <c r="E112" s="1636"/>
      <c r="F112" s="1636"/>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n'!A1" display="Regresar"/>
  </hyperlinks>
  <printOptions horizontalCentered="1" verticalCentered="1"/>
  <pageMargins left="0.70866141732283472" right="0.70866141732283472" top="0.74803149606299213" bottom="0.74803149606299213" header="0.31496062992125984" footer="0.31496062992125984"/>
  <pageSetup scale="31"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4"/>
  <dimension ref="A1:J26"/>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453125" style="1" customWidth="1"/>
    <col min="2" max="2" width="19.81640625" style="1" customWidth="1"/>
    <col min="3" max="3" width="80.81640625" style="30" customWidth="1"/>
    <col min="4" max="4" width="35.1796875" style="1" customWidth="1"/>
    <col min="5" max="16384" width="11.453125" style="1"/>
  </cols>
  <sheetData>
    <row r="1" spans="1:10" s="177" customFormat="1" ht="15.75" customHeight="1" x14ac:dyDescent="0.35">
      <c r="A1" s="178"/>
      <c r="C1" s="178"/>
      <c r="E1" s="178"/>
    </row>
    <row r="2" spans="1:10" s="177" customFormat="1" ht="15.75" customHeight="1" x14ac:dyDescent="0.35">
      <c r="A2" s="178"/>
      <c r="C2" s="183" t="s">
        <v>254</v>
      </c>
    </row>
    <row r="3" spans="1:10" s="177" customFormat="1" ht="15.75" customHeight="1" x14ac:dyDescent="0.4">
      <c r="A3" s="178"/>
      <c r="B3" s="181"/>
      <c r="C3" s="180"/>
      <c r="E3" s="178"/>
    </row>
    <row r="4" spans="1:10" s="177" customFormat="1" ht="15.75" customHeight="1" x14ac:dyDescent="0.35">
      <c r="A4" s="178"/>
      <c r="B4" s="181"/>
      <c r="C4" s="183" t="s">
        <v>255</v>
      </c>
      <c r="D4" s="182"/>
      <c r="E4" s="178"/>
    </row>
    <row r="5" spans="1:10" s="177" customFormat="1" ht="15.75" customHeight="1" x14ac:dyDescent="0.35">
      <c r="A5" s="178"/>
      <c r="B5" s="181"/>
      <c r="C5" s="178"/>
      <c r="D5" s="182"/>
      <c r="E5" s="178"/>
    </row>
    <row r="6" spans="1:10" ht="15.75" customHeight="1" x14ac:dyDescent="0.35">
      <c r="A6" s="655" t="s">
        <v>32</v>
      </c>
      <c r="C6" s="20"/>
      <c r="D6" s="20"/>
      <c r="E6" s="20"/>
    </row>
    <row r="7" spans="1:10" ht="18.5" x14ac:dyDescent="0.35">
      <c r="A7" s="19"/>
      <c r="B7" s="24" t="s">
        <v>25</v>
      </c>
      <c r="C7" s="28"/>
      <c r="D7" s="19"/>
      <c r="E7" s="19"/>
      <c r="F7" s="19"/>
      <c r="G7" s="19"/>
      <c r="H7" s="19"/>
    </row>
    <row r="8" spans="1:10" x14ac:dyDescent="0.35">
      <c r="A8" s="11"/>
      <c r="B8" s="11"/>
      <c r="C8" s="29"/>
      <c r="D8" s="11"/>
      <c r="E8" s="11"/>
      <c r="F8" s="11"/>
      <c r="G8" s="11"/>
      <c r="H8" s="11"/>
      <c r="I8" s="11"/>
    </row>
    <row r="9" spans="1:10" ht="18.5" x14ac:dyDescent="0.45">
      <c r="A9" s="27"/>
      <c r="B9" s="188" t="s">
        <v>52</v>
      </c>
      <c r="C9" s="29"/>
      <c r="D9" s="67"/>
      <c r="E9" s="11"/>
      <c r="F9" s="11"/>
      <c r="G9" s="11"/>
      <c r="H9" s="11"/>
      <c r="I9" s="11"/>
    </row>
    <row r="10" spans="1:10" x14ac:dyDescent="0.35">
      <c r="A10" s="27"/>
      <c r="B10" s="11"/>
      <c r="C10" s="29"/>
      <c r="D10" s="11"/>
      <c r="E10" s="11"/>
      <c r="F10" s="11"/>
      <c r="G10" s="11"/>
      <c r="H10" s="11"/>
      <c r="I10" s="11"/>
    </row>
    <row r="11" spans="1:10" x14ac:dyDescent="0.35">
      <c r="B11" s="189" t="s">
        <v>1306</v>
      </c>
      <c r="C11" s="29"/>
      <c r="D11" s="11"/>
      <c r="E11" s="351"/>
      <c r="F11" s="11"/>
    </row>
    <row r="12" spans="1:10" ht="16" thickBot="1" x14ac:dyDescent="0.4">
      <c r="B12" s="61"/>
      <c r="C12" s="29"/>
      <c r="D12" s="11"/>
      <c r="E12" s="11"/>
      <c r="F12" s="11"/>
    </row>
    <row r="13" spans="1:10" ht="16" thickBot="1" x14ac:dyDescent="0.4">
      <c r="B13" s="127" t="s">
        <v>1565</v>
      </c>
      <c r="C13" s="84" t="s">
        <v>1562</v>
      </c>
      <c r="D13" s="351"/>
      <c r="E13" s="351"/>
      <c r="F13" s="9"/>
      <c r="G13" s="9"/>
      <c r="H13" s="9"/>
      <c r="I13" s="9"/>
      <c r="J13" s="9"/>
    </row>
    <row r="14" spans="1:10" x14ac:dyDescent="0.35">
      <c r="B14" s="128"/>
      <c r="C14" s="64"/>
      <c r="D14" s="69"/>
      <c r="E14" s="9"/>
      <c r="F14" s="9"/>
      <c r="G14" s="9"/>
      <c r="H14" s="9"/>
      <c r="I14" s="9"/>
      <c r="J14" s="9"/>
    </row>
    <row r="15" spans="1:10" x14ac:dyDescent="0.35">
      <c r="B15" s="189" t="s">
        <v>53</v>
      </c>
      <c r="C15" s="189"/>
      <c r="F15" s="9"/>
      <c r="G15" s="9"/>
      <c r="H15" s="9"/>
      <c r="I15" s="9"/>
      <c r="J15" s="9"/>
    </row>
    <row r="16" spans="1:10" ht="16" thickBot="1" x14ac:dyDescent="0.4">
      <c r="B16" s="129"/>
      <c r="C16" s="11"/>
      <c r="D16" s="69"/>
      <c r="E16" s="9"/>
      <c r="F16" s="9"/>
      <c r="G16" s="9"/>
      <c r="H16" s="9"/>
      <c r="I16" s="9"/>
      <c r="J16" s="9"/>
    </row>
    <row r="17" spans="2:10" ht="16" thickBot="1" x14ac:dyDescent="0.4">
      <c r="B17" s="130" t="s">
        <v>1316</v>
      </c>
      <c r="C17" s="84" t="s">
        <v>3610</v>
      </c>
      <c r="D17" s="69"/>
      <c r="E17" s="9"/>
      <c r="F17" s="9"/>
      <c r="G17" s="9"/>
      <c r="H17" s="9"/>
      <c r="I17" s="9"/>
      <c r="J17" s="9"/>
    </row>
    <row r="18" spans="2:10" ht="16.399999999999999" customHeight="1" x14ac:dyDescent="0.35">
      <c r="D18" s="1713"/>
      <c r="E18" s="1714"/>
      <c r="F18" s="553"/>
      <c r="G18" s="1712"/>
      <c r="H18" s="1712"/>
      <c r="I18" s="9"/>
      <c r="J18" s="9"/>
    </row>
    <row r="19" spans="2:10" x14ac:dyDescent="0.35">
      <c r="B19" s="189" t="s">
        <v>1307</v>
      </c>
      <c r="C19" s="189"/>
      <c r="D19" s="61"/>
      <c r="E19" s="61"/>
      <c r="F19" s="9"/>
      <c r="G19" s="9"/>
      <c r="H19" s="9"/>
      <c r="I19" s="9"/>
      <c r="J19" s="9"/>
    </row>
    <row r="20" spans="2:10" ht="16" thickBot="1" x14ac:dyDescent="0.4">
      <c r="B20" s="129"/>
      <c r="C20" s="11"/>
      <c r="D20" s="69"/>
      <c r="E20" s="9"/>
      <c r="F20" s="9"/>
      <c r="G20" s="9"/>
      <c r="H20" s="9"/>
      <c r="I20" s="9"/>
      <c r="J20" s="9"/>
    </row>
    <row r="21" spans="2:10" s="4" customFormat="1" ht="19.5" customHeight="1" thickBot="1" x14ac:dyDescent="0.4">
      <c r="B21" s="127" t="s">
        <v>978</v>
      </c>
      <c r="C21" s="663" t="s">
        <v>1308</v>
      </c>
      <c r="D21" s="69"/>
      <c r="E21" s="9"/>
      <c r="F21" s="664"/>
      <c r="G21" s="664"/>
      <c r="H21" s="664"/>
      <c r="I21" s="664"/>
      <c r="J21" s="664"/>
    </row>
    <row r="22" spans="2:10" s="4" customFormat="1" ht="16" thickBot="1" x14ac:dyDescent="0.4">
      <c r="B22" s="127" t="s">
        <v>980</v>
      </c>
      <c r="C22" s="663" t="s">
        <v>1309</v>
      </c>
      <c r="D22" s="69"/>
      <c r="E22" s="9"/>
      <c r="F22" s="664"/>
      <c r="G22" s="664"/>
      <c r="H22" s="664"/>
      <c r="I22" s="664"/>
      <c r="J22" s="664"/>
    </row>
    <row r="23" spans="2:10" s="4" customFormat="1" ht="16" thickBot="1" x14ac:dyDescent="0.4">
      <c r="B23" s="127" t="s">
        <v>1570</v>
      </c>
      <c r="C23" s="1333" t="s">
        <v>3511</v>
      </c>
      <c r="D23" s="664"/>
      <c r="E23" s="664"/>
      <c r="F23" s="664"/>
      <c r="G23" s="664"/>
      <c r="H23" s="664"/>
      <c r="I23" s="664"/>
      <c r="J23" s="664"/>
    </row>
    <row r="24" spans="2:10" x14ac:dyDescent="0.35">
      <c r="D24" s="9"/>
      <c r="E24" s="9"/>
      <c r="F24" s="9"/>
      <c r="G24" s="9"/>
      <c r="H24" s="9"/>
      <c r="I24" s="9"/>
      <c r="J24" s="9"/>
    </row>
    <row r="25" spans="2:10" x14ac:dyDescent="0.35">
      <c r="D25" s="9"/>
      <c r="E25" s="9"/>
      <c r="F25" s="9"/>
      <c r="G25" s="9"/>
      <c r="H25" s="9"/>
      <c r="I25" s="9"/>
      <c r="J25" s="9"/>
    </row>
    <row r="26" spans="2:10" x14ac:dyDescent="0.35">
      <c r="D26" s="9"/>
      <c r="E26" s="9"/>
      <c r="F26" s="9"/>
      <c r="G26" s="9"/>
      <c r="H26" s="9"/>
      <c r="I26" s="9"/>
      <c r="J26" s="9"/>
    </row>
  </sheetData>
  <mergeCells count="2">
    <mergeCell ref="G18:H18"/>
    <mergeCell ref="D18:E18"/>
  </mergeCells>
  <hyperlinks>
    <hyperlink ref="B13" location="'3.2.1.a'!A1" display="3.2.1.a"/>
    <hyperlink ref="B17" location="'3.2.2.b'!A1" display="3.2.2.b.1"/>
    <hyperlink ref="B21" location="'3.2.3.a.1'!A1" display="3.2.3.a.1"/>
    <hyperlink ref="B22" location="'3.2.3.a.2'!A1" display="3.2.3.a.2"/>
    <hyperlink ref="B23" location="'3.2.3.b'!A1" display="3.2.3.b"/>
    <hyperlink ref="A6" location="'INDICE MDEA'!A1" display="Regresar"/>
  </hyperlinks>
  <pageMargins left="0.7" right="0.7" top="0.75" bottom="0.75" header="0.3" footer="0.3"/>
  <pageSetup orientation="portrait" horizontalDpi="90" verticalDpi="90"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5"/>
  <dimension ref="A1:BE29"/>
  <sheetViews>
    <sheetView showGridLines="0" zoomScale="90" zoomScaleNormal="90" workbookViewId="0"/>
  </sheetViews>
  <sheetFormatPr baseColWidth="10" defaultColWidth="11.453125" defaultRowHeight="14.5" x14ac:dyDescent="0.35"/>
  <cols>
    <col min="1" max="1" width="11.453125" style="98"/>
    <col min="2" max="2" width="51.453125" style="98" customWidth="1"/>
    <col min="3" max="3" width="13.453125" style="348" customWidth="1"/>
    <col min="4" max="4" width="14" style="348" customWidth="1"/>
    <col min="5" max="5" width="11.54296875" style="348" customWidth="1"/>
    <col min="6" max="6" width="11.453125" style="348" customWidth="1"/>
    <col min="7" max="7" width="11.1796875" style="98" customWidth="1"/>
    <col min="8" max="8" width="9.1796875" style="98" customWidth="1"/>
    <col min="9" max="9" width="10.81640625" style="98" customWidth="1"/>
    <col min="10" max="10" width="10.54296875" style="98" customWidth="1"/>
    <col min="11" max="11" width="10.1796875" style="98" customWidth="1"/>
    <col min="12" max="16384" width="11.453125" style="98"/>
  </cols>
  <sheetData>
    <row r="1" spans="1:15" ht="15.5" x14ac:dyDescent="0.35">
      <c r="A1" s="23" t="s">
        <v>32</v>
      </c>
      <c r="D1" s="23" t="s">
        <v>60</v>
      </c>
    </row>
    <row r="2" spans="1:15" ht="15.5" x14ac:dyDescent="0.35">
      <c r="A2" s="18"/>
      <c r="B2" s="85" t="s">
        <v>5115</v>
      </c>
      <c r="C2" s="85"/>
      <c r="D2" s="85"/>
      <c r="E2" s="85"/>
      <c r="F2" s="85"/>
      <c r="G2" s="99"/>
    </row>
    <row r="3" spans="1:15" x14ac:dyDescent="0.35">
      <c r="B3" s="86" t="s">
        <v>25</v>
      </c>
      <c r="C3" s="86"/>
      <c r="D3" s="86"/>
      <c r="E3" s="86"/>
      <c r="F3" s="86"/>
    </row>
    <row r="4" spans="1:15" x14ac:dyDescent="0.35">
      <c r="B4" s="86" t="s">
        <v>52</v>
      </c>
      <c r="C4" s="86"/>
      <c r="D4" s="86"/>
      <c r="E4" s="86"/>
      <c r="F4" s="86"/>
    </row>
    <row r="5" spans="1:15" ht="15" customHeight="1" x14ac:dyDescent="0.35">
      <c r="B5" s="86" t="s">
        <v>1306</v>
      </c>
      <c r="C5" s="86"/>
      <c r="D5" s="86"/>
      <c r="E5" s="86"/>
      <c r="F5" s="86"/>
      <c r="J5" s="162"/>
      <c r="K5" s="162"/>
      <c r="L5" s="162"/>
      <c r="M5" s="162"/>
      <c r="N5" s="162"/>
      <c r="O5" s="162"/>
    </row>
    <row r="6" spans="1:15" ht="15" customHeight="1" x14ac:dyDescent="0.35">
      <c r="B6" s="86" t="s">
        <v>1563</v>
      </c>
      <c r="C6" s="86"/>
      <c r="D6" s="86"/>
      <c r="E6" s="86"/>
      <c r="F6" s="86"/>
      <c r="J6" s="1717"/>
      <c r="K6" s="1717"/>
      <c r="L6" s="1717"/>
      <c r="M6" s="1717"/>
      <c r="N6" s="162"/>
      <c r="O6" s="162"/>
    </row>
    <row r="7" spans="1:15" x14ac:dyDescent="0.35">
      <c r="J7" s="1717"/>
      <c r="K7" s="1717"/>
      <c r="L7" s="1717"/>
      <c r="M7" s="1717"/>
      <c r="N7" s="162"/>
      <c r="O7" s="162"/>
    </row>
    <row r="8" spans="1:15" x14ac:dyDescent="0.35">
      <c r="B8" s="91" t="s">
        <v>1564</v>
      </c>
      <c r="C8" s="346"/>
      <c r="D8" s="346"/>
      <c r="E8" s="346"/>
      <c r="F8" s="346"/>
      <c r="J8" s="1717"/>
      <c r="K8" s="1717"/>
      <c r="L8" s="1717"/>
      <c r="M8" s="1717"/>
      <c r="N8" s="162"/>
      <c r="O8" s="162"/>
    </row>
    <row r="9" spans="1:15" x14ac:dyDescent="0.35">
      <c r="J9" s="1717"/>
      <c r="K9" s="1717"/>
      <c r="L9" s="1717"/>
      <c r="M9" s="1717"/>
      <c r="N9" s="162"/>
      <c r="O9" s="162"/>
    </row>
    <row r="10" spans="1:15" x14ac:dyDescent="0.35">
      <c r="B10" s="100" t="s">
        <v>1700</v>
      </c>
      <c r="C10" s="347"/>
      <c r="D10" s="347"/>
      <c r="E10" s="347"/>
      <c r="F10" s="347"/>
      <c r="J10" s="162"/>
      <c r="K10" s="162"/>
      <c r="L10" s="162"/>
      <c r="M10" s="162"/>
      <c r="N10" s="162"/>
      <c r="O10" s="162"/>
    </row>
    <row r="11" spans="1:15" x14ac:dyDescent="0.35">
      <c r="B11" s="218" t="s">
        <v>3680</v>
      </c>
      <c r="C11" s="218"/>
      <c r="D11" s="218"/>
      <c r="E11" s="218"/>
      <c r="F11" s="218"/>
      <c r="J11" s="162"/>
      <c r="K11" s="162"/>
      <c r="L11" s="162"/>
      <c r="M11" s="162"/>
      <c r="N11" s="162"/>
      <c r="O11" s="162"/>
    </row>
    <row r="12" spans="1:15" x14ac:dyDescent="0.35">
      <c r="B12" s="1443" t="s">
        <v>242</v>
      </c>
      <c r="C12" s="1444">
        <v>2012</v>
      </c>
      <c r="D12" s="1444">
        <v>2013</v>
      </c>
      <c r="E12" s="1444">
        <v>2014</v>
      </c>
      <c r="F12" s="1444">
        <v>2015</v>
      </c>
      <c r="G12" s="1444">
        <v>2016</v>
      </c>
      <c r="H12" s="1444">
        <v>2017</v>
      </c>
      <c r="I12" s="1444">
        <v>2018</v>
      </c>
      <c r="J12" s="1444">
        <v>2019</v>
      </c>
      <c r="K12" s="1444">
        <v>2020</v>
      </c>
      <c r="L12" s="1444">
        <v>2021</v>
      </c>
      <c r="M12" s="570"/>
      <c r="N12" s="570"/>
      <c r="O12" s="570"/>
    </row>
    <row r="13" spans="1:15" s="347" customFormat="1" x14ac:dyDescent="0.35">
      <c r="B13" s="1455" t="s">
        <v>3529</v>
      </c>
      <c r="C13" s="1456">
        <f>SUM(C15+C16+C18+C19+C20)</f>
        <v>308.5058661960195</v>
      </c>
      <c r="D13" s="1456">
        <f t="shared" ref="D13:I13" si="0">SUM(D15+D16+D18+D19+D20)</f>
        <v>344.08323889425645</v>
      </c>
      <c r="E13" s="1456">
        <f t="shared" si="0"/>
        <v>381.199771246154</v>
      </c>
      <c r="F13" s="1456">
        <f t="shared" si="0"/>
        <v>444.77550922670696</v>
      </c>
      <c r="G13" s="1456">
        <f t="shared" si="0"/>
        <v>561.73198466875101</v>
      </c>
      <c r="H13" s="1456">
        <f t="shared" si="0"/>
        <v>566.65421131823371</v>
      </c>
      <c r="I13" s="1456">
        <f t="shared" si="0"/>
        <v>585.09048579184059</v>
      </c>
      <c r="J13" s="1456">
        <f>SUM(J15+J16+J18+J19+J20)</f>
        <v>649.72802486849264</v>
      </c>
      <c r="K13" s="1456">
        <f>SUM(K15+K16+K18+K19+K20)</f>
        <v>658.01970569481853</v>
      </c>
      <c r="L13" s="1456">
        <f>SUM(L15+L16+L18+L19+L20)</f>
        <v>654.97386006972738</v>
      </c>
      <c r="M13" s="1292"/>
      <c r="N13" s="1292"/>
      <c r="O13" s="1292"/>
    </row>
    <row r="14" spans="1:15" x14ac:dyDescent="0.35">
      <c r="B14" s="1445" t="s">
        <v>3530</v>
      </c>
      <c r="C14" s="1446"/>
      <c r="D14" s="1446"/>
      <c r="E14" s="1446"/>
      <c r="F14" s="1446"/>
      <c r="G14" s="1259"/>
      <c r="H14" s="1259"/>
      <c r="I14" s="1259"/>
      <c r="J14" s="1447"/>
      <c r="K14" s="1447"/>
      <c r="L14" s="1447"/>
      <c r="M14" s="162"/>
      <c r="N14" s="162"/>
      <c r="O14" s="162"/>
    </row>
    <row r="15" spans="1:15" x14ac:dyDescent="0.35">
      <c r="B15" s="1448" t="s">
        <v>252</v>
      </c>
      <c r="C15" s="1449">
        <f>+'2.6.2.n'!D13</f>
        <v>154.72180913358974</v>
      </c>
      <c r="D15" s="1449">
        <f>'2.6.2.n'!D16</f>
        <v>156.29236161717947</v>
      </c>
      <c r="E15" s="1449">
        <f>'2.6.2.n'!D19</f>
        <v>162.85272606256407</v>
      </c>
      <c r="F15" s="1449">
        <f>'2.6.2.n'!D22</f>
        <v>171.83078702999998</v>
      </c>
      <c r="G15" s="1259">
        <f>'2.6.2.n'!D25</f>
        <v>166.85998550790777</v>
      </c>
      <c r="H15" s="1259">
        <f>'2.6.2.n'!D28</f>
        <v>168.26903021718925</v>
      </c>
      <c r="I15" s="1259">
        <f>'2.6.2.n'!D31</f>
        <v>178.09516371107745</v>
      </c>
      <c r="J15" s="1447">
        <f>'2.6.2.n'!D34</f>
        <v>204.29517094689163</v>
      </c>
      <c r="K15" s="1447">
        <f>'2.6.2.n'!D37</f>
        <v>206.22321159910959</v>
      </c>
      <c r="L15" s="1447">
        <f>'2.6.2.n'!D40</f>
        <v>204.24410046606948</v>
      </c>
      <c r="M15" s="162"/>
      <c r="N15" s="162"/>
      <c r="O15" s="162"/>
    </row>
    <row r="16" spans="1:15" x14ac:dyDescent="0.35">
      <c r="B16" s="1448" t="s">
        <v>253</v>
      </c>
      <c r="C16" s="1450">
        <f>'2.6.2.n'!$E$13</f>
        <v>79.250538637439988</v>
      </c>
      <c r="D16" s="1450">
        <f>'2.6.2.n'!$E$16</f>
        <v>83.737100527199971</v>
      </c>
      <c r="E16" s="1450">
        <f>+'2.6.2.n'!E19</f>
        <v>94.733276781599955</v>
      </c>
      <c r="F16" s="1450">
        <f>+'2.6.2.n'!E22</f>
        <v>112.22533131263999</v>
      </c>
      <c r="G16" s="1259">
        <f>+'2.6.2.n'!E25</f>
        <v>207.31735641179998</v>
      </c>
      <c r="H16" s="1259">
        <f>+'2.6.2.n'!E28</f>
        <v>203.41190065146031</v>
      </c>
      <c r="I16" s="1259">
        <f>+'2.6.2.n'!E31</f>
        <v>210.40754633664017</v>
      </c>
      <c r="J16" s="1447">
        <f>+'2.6.2.n'!E34</f>
        <v>245.56513924803926</v>
      </c>
      <c r="K16" s="1447">
        <f>+'2.6.2.n'!E37</f>
        <v>251.08772734552323</v>
      </c>
      <c r="L16" s="1447">
        <f>+'2.6.2.n'!F40</f>
        <v>233.15533568303192</v>
      </c>
      <c r="M16" s="162"/>
      <c r="N16" s="162"/>
      <c r="O16" s="162"/>
    </row>
    <row r="17" spans="2:57" s="348" customFormat="1" x14ac:dyDescent="0.35">
      <c r="B17" s="1451" t="s">
        <v>4456</v>
      </c>
      <c r="C17" s="1450"/>
      <c r="D17" s="1450"/>
      <c r="E17" s="1450"/>
      <c r="F17" s="1450"/>
      <c r="G17" s="1413">
        <f>'2.6.2.n'!$F$25</f>
        <v>201.88282995227999</v>
      </c>
      <c r="H17" s="1413">
        <f>'2.6.2.n'!$F$28</f>
        <v>197.94928086042032</v>
      </c>
      <c r="I17" s="1413">
        <f>'2.6.2.n'!$F$31</f>
        <v>204.91703715480017</v>
      </c>
      <c r="J17" s="1424">
        <f>'2.6.2.n'!$F$34</f>
        <v>239.72742347691926</v>
      </c>
      <c r="K17" s="1424">
        <f>'2.6.2.n'!$F$37</f>
        <v>244.13676352882322</v>
      </c>
      <c r="L17" s="1424">
        <f>'2.6.2.n'!$F$40</f>
        <v>233.15533568303192</v>
      </c>
      <c r="M17" s="162"/>
      <c r="N17" s="162"/>
      <c r="O17" s="162"/>
    </row>
    <row r="18" spans="2:57" s="348" customFormat="1" ht="29" x14ac:dyDescent="0.35">
      <c r="B18" s="1448" t="s">
        <v>3531</v>
      </c>
      <c r="C18" s="1718">
        <v>74.533518424989794</v>
      </c>
      <c r="D18" s="1718">
        <v>104.053776749877</v>
      </c>
      <c r="E18" s="1718">
        <v>123.61376840199</v>
      </c>
      <c r="F18" s="1718">
        <v>160.719390884067</v>
      </c>
      <c r="G18" s="1259">
        <f>'2.6.2.n'!$G$25</f>
        <v>123.08662480062216</v>
      </c>
      <c r="H18" s="1259">
        <f>'2.6.2.n'!$G$28</f>
        <v>125.22876524917639</v>
      </c>
      <c r="I18" s="1259">
        <f>'2.6.2.n'!$G$31</f>
        <v>125.87642487021034</v>
      </c>
      <c r="J18" s="1447">
        <f>'2.6.2.n'!$G$34</f>
        <v>126.03762800049711</v>
      </c>
      <c r="K18" s="1447">
        <f>'2.6.2.n'!$G$37</f>
        <v>128.06267815077948</v>
      </c>
      <c r="L18" s="1447">
        <f>'2.6.2.n'!$G$40</f>
        <v>134.93602958549997</v>
      </c>
      <c r="M18" s="162"/>
      <c r="N18" s="162"/>
      <c r="O18" s="162"/>
    </row>
    <row r="19" spans="2:57" s="348" customFormat="1" x14ac:dyDescent="0.35">
      <c r="B19" s="1448" t="s">
        <v>4444</v>
      </c>
      <c r="C19" s="1718"/>
      <c r="D19" s="1718"/>
      <c r="E19" s="1718"/>
      <c r="F19" s="1718"/>
      <c r="G19" s="1259">
        <f>'2.6.2.n'!$H$25</f>
        <v>45.021935840221012</v>
      </c>
      <c r="H19" s="1259">
        <f>'2.6.2.n'!$H$28</f>
        <v>49.353098787567696</v>
      </c>
      <c r="I19" s="1259">
        <v>49.584607763472462</v>
      </c>
      <c r="J19" s="1447">
        <f>'2.6.2.n'!$H$34</f>
        <v>51.614522193604586</v>
      </c>
      <c r="K19" s="1447">
        <f>'2.6.2.n'!$H$37</f>
        <v>48.90377586812636</v>
      </c>
      <c r="L19" s="1447">
        <f>'2.6.2.n'!$H$40</f>
        <v>48.90377586812636</v>
      </c>
      <c r="M19" s="162"/>
      <c r="N19" s="162"/>
      <c r="O19" s="162"/>
    </row>
    <row r="20" spans="2:57" x14ac:dyDescent="0.35">
      <c r="B20" s="1452" t="s">
        <v>3732</v>
      </c>
      <c r="C20" s="1453"/>
      <c r="D20" s="1453"/>
      <c r="E20" s="1453"/>
      <c r="F20" s="1453"/>
      <c r="G20" s="1454">
        <f>'2.6.2.n'!$J$25</f>
        <v>19.446082108200102</v>
      </c>
      <c r="H20" s="1454">
        <f>'2.6.2.n'!$J$28</f>
        <v>20.391416412840091</v>
      </c>
      <c r="I20" s="1454">
        <f>'2.6.2.n'!$J$31</f>
        <v>21.126743110440128</v>
      </c>
      <c r="J20" s="1454">
        <v>22.215564479460067</v>
      </c>
      <c r="K20" s="1454">
        <f>'2.6.2.n'!$J$37</f>
        <v>23.742312731279913</v>
      </c>
      <c r="L20" s="1454">
        <v>33.73461846699967</v>
      </c>
      <c r="M20" s="162"/>
      <c r="N20" s="162"/>
      <c r="O20" s="162"/>
    </row>
    <row r="21" spans="2:57" x14ac:dyDescent="0.35">
      <c r="B21" s="1716" t="s">
        <v>5179</v>
      </c>
      <c r="C21" s="1716"/>
      <c r="D21" s="1716"/>
      <c r="E21" s="1716"/>
      <c r="F21" s="1716"/>
      <c r="G21" s="1716"/>
      <c r="H21" s="1716"/>
      <c r="I21" s="104"/>
      <c r="J21" s="104"/>
      <c r="K21" s="104"/>
      <c r="L21" s="104"/>
      <c r="M21" s="104"/>
    </row>
    <row r="22" spans="2:57" x14ac:dyDescent="0.35">
      <c r="B22" s="94"/>
      <c r="C22" s="94"/>
      <c r="D22" s="94"/>
      <c r="E22" s="94"/>
      <c r="F22" s="94"/>
      <c r="G22" s="562"/>
      <c r="H22" s="562"/>
      <c r="I22" s="562"/>
      <c r="J22" s="562"/>
      <c r="K22" s="562"/>
      <c r="L22" s="562"/>
      <c r="M22" s="562"/>
      <c r="N22" s="562"/>
      <c r="O22" s="562"/>
      <c r="P22" s="562"/>
    </row>
    <row r="23" spans="2:57" x14ac:dyDescent="0.35">
      <c r="B23" s="1715"/>
      <c r="C23" s="1715"/>
      <c r="D23" s="1715"/>
      <c r="E23" s="1715"/>
      <c r="F23" s="1715"/>
      <c r="G23" s="1715"/>
      <c r="H23" s="1715"/>
    </row>
    <row r="24" spans="2:57" x14ac:dyDescent="0.35">
      <c r="B24" s="1237"/>
      <c r="C24" s="1237"/>
      <c r="D24" s="1237"/>
      <c r="E24" s="1237"/>
      <c r="F24" s="1237"/>
    </row>
    <row r="25" spans="2:57" s="104" customFormat="1" ht="15" customHeight="1" x14ac:dyDescent="0.35">
      <c r="B25" s="147"/>
      <c r="C25" s="147"/>
      <c r="D25" s="147"/>
      <c r="E25" s="147"/>
      <c r="F25" s="147"/>
      <c r="H25" s="149"/>
      <c r="I25" s="149"/>
      <c r="J25" s="149"/>
      <c r="K25" s="149"/>
      <c r="L25" s="149"/>
      <c r="M25" s="149"/>
      <c r="N25" s="149"/>
      <c r="O25" s="149"/>
      <c r="P25" s="149"/>
      <c r="Q25" s="149"/>
      <c r="R25" s="149"/>
      <c r="S25" s="149"/>
      <c r="T25" s="149"/>
      <c r="U25" s="149"/>
      <c r="V25" s="149"/>
      <c r="W25" s="149"/>
      <c r="X25" s="149"/>
      <c r="Y25" s="149"/>
      <c r="Z25" s="149"/>
      <c r="AA25" s="149"/>
      <c r="AB25" s="149"/>
      <c r="AC25" s="149"/>
      <c r="AD25" s="149"/>
      <c r="AE25" s="149"/>
      <c r="AF25" s="149"/>
      <c r="AG25" s="149"/>
      <c r="AH25" s="149"/>
      <c r="AI25" s="149"/>
      <c r="AJ25" s="149"/>
      <c r="AK25" s="149"/>
      <c r="AL25" s="149"/>
      <c r="AM25" s="149"/>
      <c r="AN25" s="149"/>
      <c r="AO25" s="149"/>
      <c r="AP25" s="149"/>
      <c r="AQ25" s="149"/>
      <c r="AR25" s="149"/>
      <c r="AS25" s="149"/>
      <c r="AT25" s="149"/>
      <c r="AU25" s="149"/>
      <c r="AV25" s="149"/>
      <c r="AW25" s="149"/>
      <c r="AX25" s="149"/>
      <c r="AY25" s="149"/>
      <c r="AZ25" s="149"/>
      <c r="BA25" s="149"/>
      <c r="BB25" s="149"/>
      <c r="BC25" s="149"/>
      <c r="BD25" s="149"/>
      <c r="BE25" s="149"/>
    </row>
    <row r="27" spans="2:57" x14ac:dyDescent="0.35">
      <c r="B27" s="104"/>
      <c r="C27" s="104"/>
      <c r="D27" s="104"/>
      <c r="E27" s="104"/>
      <c r="F27" s="104"/>
      <c r="G27" s="104"/>
      <c r="H27" s="104"/>
      <c r="I27" s="104"/>
      <c r="J27" s="104"/>
      <c r="K27" s="104"/>
      <c r="L27" s="104"/>
      <c r="M27" s="104"/>
      <c r="N27" s="104"/>
      <c r="O27" s="104"/>
      <c r="P27" s="104"/>
      <c r="Q27" s="104"/>
      <c r="R27" s="104"/>
      <c r="S27" s="104"/>
    </row>
    <row r="28" spans="2:57" x14ac:dyDescent="0.35">
      <c r="B28" s="640"/>
      <c r="C28" s="640"/>
      <c r="D28" s="640"/>
      <c r="E28" s="640"/>
      <c r="F28" s="640"/>
      <c r="G28" s="640"/>
      <c r="H28" s="640"/>
      <c r="I28" s="640"/>
      <c r="J28" s="640"/>
      <c r="K28" s="640"/>
      <c r="L28" s="640"/>
      <c r="M28" s="640"/>
      <c r="N28" s="640"/>
      <c r="O28" s="640"/>
      <c r="P28" s="640"/>
      <c r="Q28" s="640"/>
      <c r="R28" s="640"/>
      <c r="S28" s="640"/>
    </row>
    <row r="29" spans="2:57" x14ac:dyDescent="0.35">
      <c r="B29" s="94"/>
      <c r="C29" s="94"/>
      <c r="D29" s="94"/>
      <c r="E29" s="94"/>
      <c r="F29" s="94"/>
      <c r="G29" s="350"/>
      <c r="H29" s="350"/>
      <c r="I29" s="350"/>
      <c r="J29" s="350"/>
      <c r="K29" s="350"/>
      <c r="L29" s="350"/>
      <c r="M29" s="350"/>
      <c r="N29" s="350"/>
      <c r="O29" s="350"/>
      <c r="P29" s="350"/>
      <c r="Q29" s="350"/>
      <c r="R29" s="350"/>
      <c r="S29" s="350"/>
    </row>
  </sheetData>
  <mergeCells count="7">
    <mergeCell ref="B23:H23"/>
    <mergeCell ref="B21:H21"/>
    <mergeCell ref="J6:M9"/>
    <mergeCell ref="C18:C19"/>
    <mergeCell ref="D18:D19"/>
    <mergeCell ref="E18:E19"/>
    <mergeCell ref="F18:F19"/>
  </mergeCells>
  <hyperlinks>
    <hyperlink ref="A1" location="'C3'!A1" display="Regresar"/>
    <hyperlink ref="D1" location="'M 3.2.2.a.1-b.1'!A1" display="Ver metadato "/>
    <hyperlink ref="D1" location="'HM 3.2.1.a'!A1" display="Ver metadato "/>
  </hyperlinks>
  <pageMargins left="0.7" right="0.7" top="0.75" bottom="0.75" header="0.3" footer="0.3"/>
  <pageSetup orientation="portrait"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6">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653" t="s">
        <v>260</v>
      </c>
      <c r="C8" s="1690" t="s">
        <v>316</v>
      </c>
      <c r="D8" s="1690"/>
      <c r="E8" s="1690"/>
      <c r="F8" s="1690"/>
      <c r="G8" s="1690"/>
    </row>
    <row r="9" spans="1:7" ht="31" x14ac:dyDescent="0.35">
      <c r="B9" s="653" t="s">
        <v>262</v>
      </c>
      <c r="C9" s="1690" t="s">
        <v>3635</v>
      </c>
      <c r="D9" s="1690"/>
      <c r="E9" s="1690"/>
      <c r="F9" s="1690"/>
      <c r="G9" s="1690"/>
    </row>
    <row r="10" spans="1:7" ht="31" x14ac:dyDescent="0.35">
      <c r="B10" s="1651" t="s">
        <v>263</v>
      </c>
      <c r="C10" s="376" t="s">
        <v>264</v>
      </c>
      <c r="D10" s="376" t="s">
        <v>265</v>
      </c>
      <c r="E10" s="376" t="s">
        <v>266</v>
      </c>
      <c r="F10" s="375" t="s">
        <v>267</v>
      </c>
      <c r="G10" s="375" t="s">
        <v>268</v>
      </c>
    </row>
    <row r="11" spans="1:7" ht="51" customHeight="1" x14ac:dyDescent="0.35">
      <c r="B11" s="1652"/>
      <c r="C11" s="526" t="s">
        <v>25</v>
      </c>
      <c r="D11" s="526" t="s">
        <v>369</v>
      </c>
      <c r="E11" s="526" t="s">
        <v>433</v>
      </c>
      <c r="F11" s="527" t="s">
        <v>963</v>
      </c>
      <c r="G11" s="527" t="s">
        <v>964</v>
      </c>
    </row>
    <row r="12" spans="1:7" ht="17.25" customHeight="1" x14ac:dyDescent="0.35">
      <c r="B12" s="1652"/>
      <c r="C12" s="374"/>
      <c r="D12" s="374"/>
      <c r="E12" s="374"/>
      <c r="F12" s="373" t="s">
        <v>274</v>
      </c>
      <c r="G12" s="373"/>
    </row>
    <row r="13" spans="1:7" ht="17.25" customHeight="1" x14ac:dyDescent="0.35">
      <c r="B13" s="1653"/>
      <c r="C13" s="374"/>
      <c r="D13" s="374"/>
      <c r="E13" s="374"/>
      <c r="F13" s="373" t="s">
        <v>274</v>
      </c>
      <c r="G13" s="373"/>
    </row>
    <row r="14" spans="1:7" x14ac:dyDescent="0.35">
      <c r="B14" s="372" t="s">
        <v>275</v>
      </c>
      <c r="C14" s="1690" t="s">
        <v>2</v>
      </c>
      <c r="D14" s="1690"/>
      <c r="E14" s="1690"/>
      <c r="F14" s="1690"/>
      <c r="G14" s="1690"/>
    </row>
    <row r="15" spans="1:7" ht="74.25" customHeight="1" x14ac:dyDescent="0.35">
      <c r="B15" s="653" t="s">
        <v>276</v>
      </c>
      <c r="C15" s="1698" t="s">
        <v>5200</v>
      </c>
      <c r="D15" s="1698"/>
      <c r="E15" s="1698"/>
      <c r="F15" s="1698"/>
      <c r="G15" s="1698"/>
    </row>
    <row r="16" spans="1:7" ht="47.9" customHeight="1" x14ac:dyDescent="0.35">
      <c r="B16" s="653" t="s">
        <v>277</v>
      </c>
      <c r="C16" s="1690" t="s">
        <v>3636</v>
      </c>
      <c r="D16" s="1690"/>
      <c r="E16" s="1690"/>
      <c r="F16" s="1690"/>
      <c r="G16" s="1690"/>
    </row>
    <row r="17" spans="2:9" x14ac:dyDescent="0.35">
      <c r="B17" s="653" t="s">
        <v>278</v>
      </c>
      <c r="C17" s="1698" t="s">
        <v>279</v>
      </c>
      <c r="D17" s="1698"/>
      <c r="E17" s="1698"/>
      <c r="F17" s="1698"/>
      <c r="G17" s="1698"/>
    </row>
    <row r="18" spans="2:9" x14ac:dyDescent="0.35">
      <c r="B18" s="653" t="s">
        <v>280</v>
      </c>
      <c r="C18" s="1698" t="s">
        <v>1804</v>
      </c>
      <c r="D18" s="1698"/>
      <c r="E18" s="1698"/>
      <c r="F18" s="1698"/>
      <c r="G18" s="1698"/>
    </row>
    <row r="19" spans="2:9" ht="36.75" customHeight="1" x14ac:dyDescent="0.35">
      <c r="B19" s="653" t="s">
        <v>281</v>
      </c>
      <c r="C19" s="1698" t="s">
        <v>3637</v>
      </c>
      <c r="D19" s="1698"/>
      <c r="E19" s="1698"/>
      <c r="F19" s="1698"/>
      <c r="G19" s="1698"/>
    </row>
    <row r="20" spans="2:9" x14ac:dyDescent="0.35">
      <c r="B20" s="653" t="s">
        <v>282</v>
      </c>
      <c r="C20" s="1690" t="s">
        <v>5203</v>
      </c>
      <c r="D20" s="1690"/>
      <c r="E20" s="1690"/>
      <c r="F20" s="1690"/>
      <c r="G20" s="1690"/>
    </row>
    <row r="21" spans="2:9" ht="43.5" customHeight="1" x14ac:dyDescent="0.35">
      <c r="B21" s="653" t="s">
        <v>283</v>
      </c>
      <c r="C21" s="652" t="s">
        <v>3613</v>
      </c>
      <c r="D21" s="650" t="s">
        <v>5180</v>
      </c>
      <c r="E21" s="1723" t="s">
        <v>284</v>
      </c>
      <c r="F21" s="1724"/>
      <c r="G21" s="1725"/>
    </row>
    <row r="22" spans="2:9" ht="36.75" customHeight="1" x14ac:dyDescent="0.35">
      <c r="B22" s="653" t="s">
        <v>285</v>
      </c>
      <c r="C22" s="1698" t="s">
        <v>1742</v>
      </c>
      <c r="D22" s="1698"/>
      <c r="E22" s="1698"/>
      <c r="F22" s="1698"/>
      <c r="G22" s="1698"/>
    </row>
    <row r="23" spans="2:9" ht="21" customHeight="1" x14ac:dyDescent="0.35">
      <c r="B23" s="653" t="s">
        <v>286</v>
      </c>
      <c r="C23" s="1698" t="s">
        <v>5204</v>
      </c>
      <c r="D23" s="1698"/>
      <c r="E23" s="1698"/>
      <c r="F23" s="1698"/>
      <c r="G23" s="1698"/>
    </row>
    <row r="24" spans="2:9" x14ac:dyDescent="0.35">
      <c r="B24" s="1672"/>
      <c r="C24" s="1672"/>
      <c r="D24" s="1672"/>
      <c r="E24" s="357"/>
      <c r="F24" s="367"/>
      <c r="G24" s="367"/>
    </row>
    <row r="25" spans="2:9" x14ac:dyDescent="0.35">
      <c r="B25" s="1671" t="s">
        <v>287</v>
      </c>
      <c r="C25" s="1671"/>
      <c r="D25" s="1671"/>
      <c r="E25" s="1671"/>
      <c r="F25" s="1671"/>
      <c r="G25" s="1671"/>
    </row>
    <row r="26" spans="2:9" x14ac:dyDescent="0.35">
      <c r="B26" s="369"/>
      <c r="C26" s="369"/>
      <c r="D26" s="369"/>
      <c r="E26" s="357"/>
      <c r="F26" s="356"/>
      <c r="G26" s="356"/>
      <c r="I26" s="11" t="s">
        <v>288</v>
      </c>
    </row>
    <row r="27" spans="2:9" x14ac:dyDescent="0.35">
      <c r="B27" s="653" t="s">
        <v>289</v>
      </c>
      <c r="C27" s="1690" t="s">
        <v>5205</v>
      </c>
      <c r="D27" s="1690"/>
      <c r="E27" s="1690"/>
      <c r="F27" s="1690"/>
      <c r="G27" s="1690"/>
    </row>
    <row r="28" spans="2:9" ht="31" x14ac:dyDescent="0.35">
      <c r="B28" s="653" t="s">
        <v>290</v>
      </c>
      <c r="C28" s="1690" t="s">
        <v>5206</v>
      </c>
      <c r="D28" s="1690"/>
      <c r="E28" s="1690"/>
      <c r="F28" s="1690"/>
      <c r="G28" s="1690"/>
    </row>
    <row r="29" spans="2:9" x14ac:dyDescent="0.35">
      <c r="B29" s="654" t="s">
        <v>291</v>
      </c>
      <c r="C29" s="1698" t="s">
        <v>362</v>
      </c>
      <c r="D29" s="1698"/>
      <c r="E29" s="1698"/>
      <c r="F29" s="1698"/>
      <c r="G29" s="1698"/>
    </row>
    <row r="30" spans="2:9" x14ac:dyDescent="0.35">
      <c r="B30" s="654" t="s">
        <v>293</v>
      </c>
      <c r="C30" s="1722" t="s">
        <v>294</v>
      </c>
      <c r="D30" s="1722"/>
      <c r="E30" s="1722"/>
      <c r="F30" s="1722"/>
      <c r="G30" s="1722"/>
    </row>
    <row r="31" spans="2:9" x14ac:dyDescent="0.35">
      <c r="B31" s="1670"/>
      <c r="C31" s="1670"/>
      <c r="D31" s="1670"/>
      <c r="E31" s="357"/>
      <c r="F31" s="356"/>
      <c r="G31" s="356"/>
    </row>
    <row r="32" spans="2:9" x14ac:dyDescent="0.35">
      <c r="B32" s="1671" t="s">
        <v>295</v>
      </c>
      <c r="C32" s="1671"/>
      <c r="D32" s="1671"/>
      <c r="E32" s="1671"/>
      <c r="F32" s="1671"/>
      <c r="G32" s="1671"/>
    </row>
    <row r="33" spans="2:10" x14ac:dyDescent="0.35">
      <c r="B33" s="1672"/>
      <c r="C33" s="1672"/>
      <c r="D33" s="1672"/>
      <c r="E33" s="357"/>
      <c r="F33" s="356"/>
      <c r="G33" s="356"/>
    </row>
    <row r="34" spans="2:10" ht="18" customHeight="1" x14ac:dyDescent="0.35">
      <c r="B34" s="653" t="s">
        <v>296</v>
      </c>
      <c r="C34" s="1690" t="s">
        <v>5182</v>
      </c>
      <c r="D34" s="1690"/>
      <c r="E34" s="1690"/>
      <c r="F34" s="1690"/>
      <c r="G34" s="1690"/>
    </row>
    <row r="35" spans="2:10" ht="18" customHeight="1" x14ac:dyDescent="0.35">
      <c r="B35" s="653" t="s">
        <v>297</v>
      </c>
      <c r="C35" s="1690" t="s">
        <v>3147</v>
      </c>
      <c r="D35" s="1690"/>
      <c r="E35" s="1690"/>
      <c r="F35" s="1690"/>
      <c r="G35" s="1690"/>
    </row>
    <row r="36" spans="2:10" ht="18" customHeight="1" x14ac:dyDescent="0.35">
      <c r="B36" s="653" t="s">
        <v>298</v>
      </c>
      <c r="C36" s="1690" t="s">
        <v>3148</v>
      </c>
      <c r="D36" s="1690"/>
      <c r="E36" s="1690"/>
      <c r="F36" s="1690"/>
      <c r="G36" s="1690"/>
    </row>
    <row r="37" spans="2:10" ht="18" customHeight="1" x14ac:dyDescent="0.35">
      <c r="B37" s="653" t="s">
        <v>299</v>
      </c>
      <c r="C37" s="1690"/>
      <c r="D37" s="1690"/>
      <c r="E37" s="1690"/>
      <c r="F37" s="1690"/>
      <c r="G37" s="1690"/>
      <c r="J37" s="29"/>
    </row>
    <row r="38" spans="2:10" ht="18" customHeight="1" x14ac:dyDescent="0.35">
      <c r="B38" s="653" t="s">
        <v>300</v>
      </c>
      <c r="C38" s="1527" t="s">
        <v>5207</v>
      </c>
      <c r="D38" s="1690"/>
      <c r="E38" s="1690"/>
      <c r="F38" s="1690"/>
      <c r="G38" s="1690"/>
    </row>
    <row r="39" spans="2:10" ht="18" customHeight="1" x14ac:dyDescent="0.35">
      <c r="B39" s="653" t="s">
        <v>301</v>
      </c>
      <c r="C39" s="1690" t="s">
        <v>5208</v>
      </c>
      <c r="D39" s="1690"/>
      <c r="E39" s="1690"/>
      <c r="F39" s="1690"/>
      <c r="G39" s="1690"/>
    </row>
    <row r="40" spans="2:10" x14ac:dyDescent="0.35">
      <c r="B40" s="1685"/>
      <c r="C40" s="1685"/>
      <c r="D40" s="1685"/>
      <c r="E40" s="357"/>
      <c r="F40" s="367"/>
      <c r="G40" s="367"/>
    </row>
    <row r="41" spans="2:10" x14ac:dyDescent="0.35">
      <c r="B41" s="1671" t="s">
        <v>302</v>
      </c>
      <c r="C41" s="1671"/>
      <c r="D41" s="1671"/>
      <c r="E41" s="1671"/>
      <c r="F41" s="1671"/>
      <c r="G41" s="1671"/>
    </row>
    <row r="42" spans="2:10" x14ac:dyDescent="0.35">
      <c r="B42" s="366"/>
      <c r="C42" s="366"/>
      <c r="D42" s="366"/>
      <c r="E42" s="357"/>
      <c r="F42" s="357"/>
      <c r="G42" s="357"/>
    </row>
    <row r="43" spans="2:10" ht="31" x14ac:dyDescent="0.35">
      <c r="B43" s="653" t="s">
        <v>303</v>
      </c>
      <c r="C43" s="1690" t="s">
        <v>3640</v>
      </c>
      <c r="D43" s="1690"/>
      <c r="E43" s="1690"/>
      <c r="F43" s="1690"/>
      <c r="G43" s="1690"/>
    </row>
    <row r="44" spans="2:10" ht="36" customHeight="1" x14ac:dyDescent="0.35">
      <c r="B44" s="653" t="s">
        <v>304</v>
      </c>
      <c r="C44" s="1698" t="s">
        <v>3641</v>
      </c>
      <c r="D44" s="1698"/>
      <c r="E44" s="1698"/>
      <c r="F44" s="1698"/>
      <c r="G44" s="1698"/>
    </row>
    <row r="45" spans="2:10" ht="21" customHeight="1" x14ac:dyDescent="0.35">
      <c r="B45" s="653" t="s">
        <v>305</v>
      </c>
      <c r="C45" s="1690"/>
      <c r="D45" s="1690"/>
      <c r="E45" s="1690"/>
      <c r="F45" s="1690"/>
      <c r="G45" s="1690"/>
    </row>
    <row r="46" spans="2:10" x14ac:dyDescent="0.35">
      <c r="B46" s="364"/>
      <c r="C46" s="363"/>
      <c r="D46" s="362"/>
      <c r="E46" s="357"/>
      <c r="F46" s="356"/>
      <c r="G46" s="356"/>
    </row>
    <row r="47" spans="2:10" x14ac:dyDescent="0.35">
      <c r="B47" s="1668" t="s">
        <v>306</v>
      </c>
      <c r="C47" s="1668"/>
      <c r="D47" s="1668"/>
      <c r="E47" s="1668"/>
      <c r="F47" s="1668"/>
      <c r="G47" s="1668"/>
    </row>
    <row r="48" spans="2:10" x14ac:dyDescent="0.35">
      <c r="B48" s="361"/>
      <c r="C48" s="361"/>
      <c r="D48" s="361"/>
      <c r="E48" s="357"/>
      <c r="F48" s="356"/>
      <c r="G48" s="360"/>
    </row>
    <row r="49" spans="2:7" x14ac:dyDescent="0.35">
      <c r="B49" s="359" t="s">
        <v>307</v>
      </c>
      <c r="C49" s="1720">
        <v>44896</v>
      </c>
      <c r="D49" s="1719"/>
      <c r="E49" s="1719"/>
      <c r="F49" s="1719"/>
      <c r="G49" s="1719"/>
    </row>
    <row r="50" spans="2:7" ht="31" x14ac:dyDescent="0.35">
      <c r="B50" s="358" t="s">
        <v>308</v>
      </c>
      <c r="C50" s="1721" t="s">
        <v>5201</v>
      </c>
      <c r="D50" s="1721"/>
      <c r="E50" s="1721"/>
      <c r="F50" s="1721"/>
      <c r="G50" s="1721"/>
    </row>
    <row r="51" spans="2:7" x14ac:dyDescent="0.35">
      <c r="B51" s="358" t="s">
        <v>309</v>
      </c>
      <c r="C51" s="1721" t="s">
        <v>5201</v>
      </c>
      <c r="D51" s="1721"/>
      <c r="E51" s="1721"/>
      <c r="F51" s="1721"/>
      <c r="G51" s="1721"/>
    </row>
    <row r="52" spans="2:7" x14ac:dyDescent="0.35">
      <c r="B52" s="358" t="s">
        <v>310</v>
      </c>
      <c r="C52" s="1719" t="s">
        <v>5202</v>
      </c>
      <c r="D52" s="1719"/>
      <c r="E52" s="1719"/>
      <c r="F52" s="1719"/>
      <c r="G52" s="1719"/>
    </row>
    <row r="53" spans="2:7" x14ac:dyDescent="0.35">
      <c r="B53" s="357"/>
      <c r="C53" s="357"/>
      <c r="D53" s="357"/>
      <c r="E53" s="357"/>
      <c r="F53" s="356"/>
      <c r="G53" s="356"/>
    </row>
    <row r="112" spans="2:6" hidden="1" x14ac:dyDescent="0.35">
      <c r="B112" s="1636" t="s">
        <v>263</v>
      </c>
      <c r="C112" s="1636"/>
      <c r="D112" s="1636"/>
      <c r="E112" s="1636"/>
      <c r="F112" s="1636"/>
    </row>
    <row r="113" spans="1:12"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3.2.1.a'!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9"/>
  <dimension ref="A1:M25"/>
  <sheetViews>
    <sheetView showGridLines="0" zoomScale="90" zoomScaleNormal="90" workbookViewId="0"/>
  </sheetViews>
  <sheetFormatPr baseColWidth="10" defaultColWidth="11.453125" defaultRowHeight="14.5" x14ac:dyDescent="0.35"/>
  <cols>
    <col min="1" max="1" width="11.453125" style="98"/>
    <col min="2" max="2" width="52.81640625" style="98" customWidth="1"/>
    <col min="3" max="3" width="12.81640625" style="98" customWidth="1"/>
    <col min="4" max="4" width="15" style="98" customWidth="1"/>
    <col min="5" max="5" width="14.1796875" style="98" customWidth="1"/>
    <col min="6" max="6" width="13.1796875" style="98" bestFit="1" customWidth="1"/>
    <col min="7" max="8" width="12.54296875" style="98" bestFit="1" customWidth="1"/>
    <col min="9" max="16384" width="11.453125" style="98"/>
  </cols>
  <sheetData>
    <row r="1" spans="1:13" ht="15.5" x14ac:dyDescent="0.35">
      <c r="A1" s="23" t="s">
        <v>32</v>
      </c>
      <c r="D1" s="1699" t="s">
        <v>60</v>
      </c>
      <c r="E1" s="1699"/>
    </row>
    <row r="2" spans="1:13" ht="15.5" x14ac:dyDescent="0.35">
      <c r="A2" s="18"/>
      <c r="B2" s="85" t="s">
        <v>5115</v>
      </c>
      <c r="C2" s="99"/>
    </row>
    <row r="3" spans="1:13" x14ac:dyDescent="0.35">
      <c r="B3" s="86" t="s">
        <v>25</v>
      </c>
    </row>
    <row r="4" spans="1:13" x14ac:dyDescent="0.35">
      <c r="B4" s="86" t="s">
        <v>52</v>
      </c>
      <c r="I4" s="102"/>
      <c r="J4" s="102"/>
      <c r="K4" s="102"/>
      <c r="L4" s="102"/>
      <c r="M4" s="102"/>
    </row>
    <row r="5" spans="1:13" ht="15" customHeight="1" x14ac:dyDescent="0.35">
      <c r="B5" s="86" t="s">
        <v>53</v>
      </c>
    </row>
    <row r="6" spans="1:13" x14ac:dyDescent="0.35">
      <c r="B6" s="86" t="s">
        <v>1566</v>
      </c>
    </row>
    <row r="8" spans="1:13" x14ac:dyDescent="0.35">
      <c r="B8" s="86" t="s">
        <v>1546</v>
      </c>
    </row>
    <row r="9" spans="1:13" s="161" customFormat="1" x14ac:dyDescent="0.35">
      <c r="B9" s="639"/>
      <c r="C9" s="639"/>
      <c r="D9" s="639"/>
      <c r="E9" s="639"/>
      <c r="F9" s="639"/>
      <c r="G9" s="639"/>
      <c r="H9" s="639"/>
      <c r="I9" s="639"/>
      <c r="J9" s="639"/>
      <c r="K9" s="639"/>
      <c r="L9" s="639"/>
      <c r="M9" s="639"/>
    </row>
    <row r="10" spans="1:13" s="161" customFormat="1" x14ac:dyDescent="0.35">
      <c r="B10" s="103" t="s">
        <v>1701</v>
      </c>
      <c r="C10" s="348"/>
      <c r="D10" s="348"/>
      <c r="E10" s="348"/>
      <c r="F10" s="348"/>
      <c r="G10" s="348"/>
      <c r="H10" s="639"/>
      <c r="I10" s="639"/>
      <c r="J10" s="639"/>
      <c r="K10" s="639"/>
      <c r="L10" s="639"/>
      <c r="M10" s="639"/>
    </row>
    <row r="11" spans="1:13" s="161" customFormat="1" x14ac:dyDescent="0.35">
      <c r="B11" s="692" t="s">
        <v>5196</v>
      </c>
      <c r="C11" s="348"/>
      <c r="D11" s="348"/>
      <c r="E11" s="348"/>
      <c r="F11" s="348"/>
      <c r="G11" s="348"/>
      <c r="H11" s="639"/>
      <c r="I11" s="639"/>
      <c r="J11" s="639"/>
      <c r="K11" s="639"/>
      <c r="L11" s="639"/>
      <c r="M11" s="639"/>
    </row>
    <row r="12" spans="1:13" s="161" customFormat="1" x14ac:dyDescent="0.35">
      <c r="B12" s="154" t="s">
        <v>242</v>
      </c>
      <c r="C12" s="155">
        <v>2016</v>
      </c>
      <c r="D12" s="155">
        <v>2017</v>
      </c>
      <c r="E12" s="155">
        <v>2018</v>
      </c>
      <c r="F12" s="155">
        <v>2019</v>
      </c>
      <c r="G12" s="155">
        <v>2020</v>
      </c>
      <c r="H12" s="155">
        <v>2021</v>
      </c>
      <c r="I12" s="639"/>
      <c r="J12" s="639"/>
      <c r="K12" s="639"/>
      <c r="L12" s="639"/>
      <c r="M12" s="639"/>
    </row>
    <row r="13" spans="1:13" s="161" customFormat="1" x14ac:dyDescent="0.35">
      <c r="B13" s="153" t="s">
        <v>1312</v>
      </c>
      <c r="C13" s="1238">
        <v>25.834731223999992</v>
      </c>
      <c r="D13" s="1238">
        <v>29.769947112738453</v>
      </c>
      <c r="E13" s="1244">
        <v>35.39147512120438</v>
      </c>
      <c r="F13" s="1244">
        <v>28.293387355781185</v>
      </c>
      <c r="G13" s="1244">
        <v>29.668633102780969</v>
      </c>
      <c r="H13" s="1244">
        <v>33.055452722065937</v>
      </c>
      <c r="I13" s="639"/>
      <c r="J13" s="639"/>
      <c r="K13" s="639"/>
      <c r="L13" s="639"/>
      <c r="M13" s="639"/>
    </row>
    <row r="14" spans="1:13" s="161" customFormat="1" x14ac:dyDescent="0.35">
      <c r="B14" s="1248" t="s">
        <v>4433</v>
      </c>
      <c r="C14" s="1238"/>
      <c r="D14" s="1238"/>
      <c r="E14" s="1244"/>
      <c r="F14" s="1245"/>
      <c r="G14" s="1245"/>
      <c r="H14" s="1245"/>
      <c r="I14" s="639"/>
      <c r="J14" s="639"/>
      <c r="K14" s="639"/>
      <c r="L14" s="639"/>
      <c r="M14" s="639"/>
    </row>
    <row r="15" spans="1:13" s="161" customFormat="1" x14ac:dyDescent="0.35">
      <c r="B15" s="1240" t="s">
        <v>3555</v>
      </c>
      <c r="C15" s="1239">
        <v>10.81100912</v>
      </c>
      <c r="D15" s="1239">
        <v>15.146940599999999</v>
      </c>
      <c r="E15" s="1365">
        <v>11.529800400000001</v>
      </c>
      <c r="F15" s="1239">
        <v>11.574394666666667</v>
      </c>
      <c r="G15" s="1246">
        <v>10.651423104000001</v>
      </c>
      <c r="H15" s="1246">
        <v>15.124551760000001</v>
      </c>
      <c r="I15" s="639"/>
      <c r="J15" s="639"/>
      <c r="K15" s="639"/>
      <c r="L15" s="639"/>
      <c r="M15" s="639"/>
    </row>
    <row r="16" spans="1:13" s="161" customFormat="1" x14ac:dyDescent="0.35">
      <c r="B16" s="1240" t="s">
        <v>90</v>
      </c>
      <c r="C16" s="1239">
        <v>15.023722103999992</v>
      </c>
      <c r="D16" s="1239">
        <v>14.623006512738455</v>
      </c>
      <c r="E16" s="1239">
        <v>23.86167472120438</v>
      </c>
      <c r="F16" s="1239">
        <v>16.718992689114518</v>
      </c>
      <c r="G16" s="1239">
        <v>19.01720999878097</v>
      </c>
      <c r="H16" s="1239">
        <v>17.930900962065934</v>
      </c>
      <c r="I16" s="639"/>
      <c r="J16" s="639"/>
      <c r="K16" s="639"/>
      <c r="L16" s="639"/>
      <c r="M16" s="639"/>
    </row>
    <row r="17" spans="2:13" s="161" customFormat="1" x14ac:dyDescent="0.35">
      <c r="B17" s="1240" t="s">
        <v>91</v>
      </c>
      <c r="C17" s="1239" t="s">
        <v>4409</v>
      </c>
      <c r="D17" s="1239" t="s">
        <v>4409</v>
      </c>
      <c r="E17" s="1365" t="s">
        <v>4409</v>
      </c>
      <c r="F17" s="1239" t="s">
        <v>4409</v>
      </c>
      <c r="G17" s="1246" t="s">
        <v>4409</v>
      </c>
      <c r="H17" s="1246" t="s">
        <v>4409</v>
      </c>
      <c r="I17" s="639"/>
      <c r="J17" s="639"/>
      <c r="K17" s="639"/>
      <c r="L17" s="639"/>
      <c r="M17" s="639"/>
    </row>
    <row r="18" spans="2:13" s="161" customFormat="1" x14ac:dyDescent="0.35">
      <c r="B18" s="153" t="s">
        <v>1313</v>
      </c>
      <c r="C18" s="1238">
        <v>34.179196257657125</v>
      </c>
      <c r="D18" s="1238">
        <v>105.47125747761255</v>
      </c>
      <c r="E18" s="1366">
        <v>107.85631625351046</v>
      </c>
      <c r="F18" s="1238">
        <v>86.11295873677841</v>
      </c>
      <c r="G18" s="1244">
        <v>84.743406410579354</v>
      </c>
      <c r="H18" s="1244">
        <v>86.858648199465009</v>
      </c>
      <c r="I18" s="639"/>
      <c r="J18" s="639"/>
      <c r="K18" s="639"/>
      <c r="L18" s="639"/>
      <c r="M18" s="639"/>
    </row>
    <row r="19" spans="2:13" s="161" customFormat="1" x14ac:dyDescent="0.35">
      <c r="B19" s="1248" t="s">
        <v>4433</v>
      </c>
      <c r="C19" s="1238"/>
      <c r="D19" s="1238"/>
      <c r="E19" s="1366"/>
      <c r="F19" s="1238"/>
      <c r="G19" s="1244"/>
      <c r="H19" s="1244"/>
      <c r="I19" s="639"/>
      <c r="J19" s="639"/>
      <c r="K19" s="639"/>
      <c r="L19" s="639"/>
      <c r="M19" s="639"/>
    </row>
    <row r="20" spans="2:13" s="161" customFormat="1" x14ac:dyDescent="0.35">
      <c r="B20" s="1240" t="s">
        <v>3555</v>
      </c>
      <c r="C20" s="1239" t="s">
        <v>4409</v>
      </c>
      <c r="D20" s="1239" t="s">
        <v>4409</v>
      </c>
      <c r="E20" s="1365" t="s">
        <v>4409</v>
      </c>
      <c r="F20" s="1239" t="s">
        <v>4409</v>
      </c>
      <c r="G20" s="1246" t="s">
        <v>4409</v>
      </c>
      <c r="H20" s="1246" t="s">
        <v>4409</v>
      </c>
      <c r="I20" s="639"/>
      <c r="J20" s="639"/>
      <c r="K20" s="639"/>
      <c r="L20" s="639"/>
      <c r="M20" s="639"/>
    </row>
    <row r="21" spans="2:13" s="161" customFormat="1" x14ac:dyDescent="0.35">
      <c r="B21" s="1240" t="s">
        <v>90</v>
      </c>
      <c r="C21" s="1239">
        <v>34.179196257657125</v>
      </c>
      <c r="D21" s="1239">
        <v>105.47125747761255</v>
      </c>
      <c r="E21" s="1365">
        <v>107.85631625351046</v>
      </c>
      <c r="F21" s="1239">
        <v>86.11295873677841</v>
      </c>
      <c r="G21" s="1246">
        <v>84.743406410579354</v>
      </c>
      <c r="H21" s="1246">
        <v>86.858648199465009</v>
      </c>
      <c r="I21" s="639"/>
      <c r="J21" s="639"/>
      <c r="K21" s="639"/>
      <c r="L21" s="639"/>
      <c r="M21" s="639"/>
    </row>
    <row r="22" spans="2:13" s="161" customFormat="1" x14ac:dyDescent="0.35">
      <c r="B22" s="1240" t="s">
        <v>91</v>
      </c>
      <c r="C22" s="1239" t="s">
        <v>4409</v>
      </c>
      <c r="D22" s="1239" t="s">
        <v>4409</v>
      </c>
      <c r="E22" s="1246" t="s">
        <v>4409</v>
      </c>
      <c r="F22" s="1239" t="s">
        <v>4409</v>
      </c>
      <c r="G22" s="1246" t="s">
        <v>4409</v>
      </c>
      <c r="H22" s="1246" t="s">
        <v>4409</v>
      </c>
      <c r="I22" s="639"/>
      <c r="J22" s="639"/>
      <c r="K22" s="639"/>
      <c r="L22" s="639"/>
      <c r="M22" s="639"/>
    </row>
    <row r="23" spans="2:13" s="161" customFormat="1" x14ac:dyDescent="0.35">
      <c r="B23" s="1241" t="s">
        <v>1314</v>
      </c>
      <c r="C23" s="1242">
        <v>199.60030620999999</v>
      </c>
      <c r="D23" s="1242">
        <v>196.52227581</v>
      </c>
      <c r="E23" s="1243">
        <v>200.93911087999999</v>
      </c>
      <c r="F23" s="1247">
        <v>206.48979727999998</v>
      </c>
      <c r="G23" s="1247">
        <v>208.81377418</v>
      </c>
      <c r="H23" s="1247">
        <v>204.59757596</v>
      </c>
      <c r="I23" s="639"/>
      <c r="J23" s="639"/>
      <c r="K23" s="639"/>
      <c r="L23" s="639"/>
      <c r="M23" s="639"/>
    </row>
    <row r="24" spans="2:13" s="1367" customFormat="1" x14ac:dyDescent="0.35">
      <c r="B24" s="348" t="s">
        <v>4455</v>
      </c>
      <c r="C24" s="1369"/>
      <c r="D24" s="1369"/>
      <c r="E24" s="1369"/>
      <c r="F24" s="1369"/>
      <c r="G24" s="1369"/>
      <c r="H24" s="1369"/>
      <c r="I24" s="1368"/>
      <c r="J24" s="1368"/>
      <c r="K24" s="1368"/>
      <c r="L24" s="1368"/>
      <c r="M24" s="1368"/>
    </row>
    <row r="25" spans="2:13" s="161" customFormat="1" x14ac:dyDescent="0.35">
      <c r="B25" s="639"/>
      <c r="C25" s="639"/>
      <c r="D25" s="639"/>
      <c r="E25" s="639"/>
      <c r="F25" s="639"/>
      <c r="G25" s="639"/>
      <c r="H25" s="639"/>
      <c r="I25" s="639"/>
      <c r="J25" s="639"/>
      <c r="K25" s="639"/>
      <c r="L25" s="639"/>
      <c r="M25" s="639"/>
    </row>
  </sheetData>
  <mergeCells count="1">
    <mergeCell ref="D1:E1"/>
  </mergeCells>
  <conditionalFormatting sqref="C13:C14">
    <cfRule type="cellIs" dxfId="691" priority="2" stopIfTrue="1" operator="lessThan">
      <formula>0.99*(C15+C16+C17)</formula>
    </cfRule>
  </conditionalFormatting>
  <conditionalFormatting sqref="D13:D14">
    <cfRule type="cellIs" dxfId="690" priority="1" stopIfTrue="1" operator="lessThan">
      <formula>0.99*(#REF!+#REF!+#REF!)</formula>
    </cfRule>
  </conditionalFormatting>
  <hyperlinks>
    <hyperlink ref="A1" location="'C3'!A1" display="Regresar"/>
    <hyperlink ref="D1" location="'M 3.2.2.a.1-b.1'!A1" display="Ver metadato "/>
    <hyperlink ref="D1:E1" location="'HM 3.2.2.b'!A1" display="Ver metadato "/>
  </hyperlinks>
  <pageMargins left="0.7" right="0.7" top="0.75" bottom="0.75" header="0.3" footer="0.3"/>
  <pageSetup orientation="portrait" horizontalDpi="90" verticalDpi="90"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0">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49"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316</v>
      </c>
      <c r="D8" s="1667"/>
      <c r="E8" s="1667"/>
      <c r="F8" s="1667"/>
      <c r="G8" s="1667"/>
    </row>
    <row r="9" spans="1:7" s="20" customFormat="1" ht="31" x14ac:dyDescent="0.35">
      <c r="B9" s="651" t="s">
        <v>262</v>
      </c>
      <c r="C9" s="1667" t="s">
        <v>3642</v>
      </c>
      <c r="D9" s="1667"/>
      <c r="E9" s="1667"/>
      <c r="F9" s="1667"/>
      <c r="G9" s="1667"/>
    </row>
    <row r="10" spans="1:7" ht="31" x14ac:dyDescent="0.35">
      <c r="B10" s="1684" t="s">
        <v>263</v>
      </c>
      <c r="C10" s="39" t="s">
        <v>264</v>
      </c>
      <c r="D10" s="39" t="s">
        <v>265</v>
      </c>
      <c r="E10" s="39" t="s">
        <v>266</v>
      </c>
      <c r="F10" s="40" t="s">
        <v>267</v>
      </c>
      <c r="G10" s="40" t="s">
        <v>268</v>
      </c>
    </row>
    <row r="11" spans="1:7" ht="36" customHeight="1" x14ac:dyDescent="0.35">
      <c r="B11" s="1652"/>
      <c r="C11" s="41" t="s">
        <v>25</v>
      </c>
      <c r="D11" s="41" t="s">
        <v>369</v>
      </c>
      <c r="E11" s="41" t="s">
        <v>53</v>
      </c>
      <c r="F11" s="42" t="s">
        <v>969</v>
      </c>
      <c r="G11" s="42" t="s">
        <v>970</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211.5" customHeight="1" x14ac:dyDescent="0.35">
      <c r="B15" s="38" t="s">
        <v>276</v>
      </c>
      <c r="C15" s="1666" t="s">
        <v>5209</v>
      </c>
      <c r="D15" s="1666"/>
      <c r="E15" s="1666"/>
      <c r="F15" s="1666"/>
      <c r="G15" s="1666"/>
    </row>
    <row r="16" spans="1:7" ht="32.9" customHeight="1" x14ac:dyDescent="0.35">
      <c r="B16" s="38" t="s">
        <v>277</v>
      </c>
      <c r="C16" s="1667" t="s">
        <v>3644</v>
      </c>
      <c r="D16" s="1667"/>
      <c r="E16" s="1667"/>
      <c r="F16" s="1667"/>
      <c r="G16" s="1667"/>
    </row>
    <row r="17" spans="2:9" x14ac:dyDescent="0.35">
      <c r="B17" s="38" t="s">
        <v>278</v>
      </c>
      <c r="C17" s="1666" t="s">
        <v>279</v>
      </c>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3645</v>
      </c>
      <c r="D19" s="1666"/>
      <c r="E19" s="1666"/>
      <c r="F19" s="1666"/>
      <c r="G19" s="1666"/>
    </row>
    <row r="20" spans="2:9" x14ac:dyDescent="0.35">
      <c r="B20" s="38" t="s">
        <v>282</v>
      </c>
      <c r="C20" s="1667"/>
      <c r="D20" s="1667"/>
      <c r="E20" s="1667"/>
      <c r="F20" s="1667"/>
      <c r="G20" s="1667"/>
    </row>
    <row r="21" spans="2:9" ht="43.5" customHeight="1" x14ac:dyDescent="0.35">
      <c r="B21" s="38" t="s">
        <v>283</v>
      </c>
      <c r="C21" s="627" t="s">
        <v>3613</v>
      </c>
      <c r="D21" s="45" t="s">
        <v>5180</v>
      </c>
      <c r="E21" s="1681" t="s">
        <v>284</v>
      </c>
      <c r="F21" s="1682"/>
      <c r="G21" s="1683"/>
    </row>
    <row r="22" spans="2:9" ht="36.75" customHeight="1" x14ac:dyDescent="0.35">
      <c r="B22" s="38" t="s">
        <v>285</v>
      </c>
      <c r="C22" s="1666" t="s">
        <v>3643</v>
      </c>
      <c r="D22" s="1666"/>
      <c r="E22" s="1666"/>
      <c r="F22" s="1666"/>
      <c r="G22" s="1666"/>
    </row>
    <row r="23" spans="2:9" ht="21" customHeight="1" x14ac:dyDescent="0.35">
      <c r="B23" s="38" t="s">
        <v>286</v>
      </c>
      <c r="C23" s="1666"/>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369"/>
      <c r="C26" s="369"/>
      <c r="D26" s="369"/>
      <c r="E26" s="357"/>
      <c r="F26" s="356"/>
      <c r="G26" s="356"/>
      <c r="I26" s="11" t="s">
        <v>288</v>
      </c>
    </row>
    <row r="27" spans="2:9" x14ac:dyDescent="0.35">
      <c r="B27" s="653" t="s">
        <v>289</v>
      </c>
      <c r="C27" s="1690" t="s">
        <v>5210</v>
      </c>
      <c r="D27" s="1690"/>
      <c r="E27" s="1690"/>
      <c r="F27" s="1690"/>
      <c r="G27" s="1690"/>
    </row>
    <row r="28" spans="2:9" ht="31" x14ac:dyDescent="0.35">
      <c r="B28" s="653" t="s">
        <v>290</v>
      </c>
      <c r="C28" s="1690" t="s">
        <v>5211</v>
      </c>
      <c r="D28" s="1690"/>
      <c r="E28" s="1690"/>
      <c r="F28" s="1690"/>
      <c r="G28" s="1690"/>
    </row>
    <row r="29" spans="2:9" x14ac:dyDescent="0.35">
      <c r="B29" s="654" t="s">
        <v>291</v>
      </c>
      <c r="C29" s="1698" t="s">
        <v>292</v>
      </c>
      <c r="D29" s="1698"/>
      <c r="E29" s="1698"/>
      <c r="F29" s="1698"/>
      <c r="G29" s="1698"/>
    </row>
    <row r="30" spans="2:9" x14ac:dyDescent="0.35">
      <c r="B30" s="654" t="s">
        <v>293</v>
      </c>
      <c r="C30" s="1722" t="s">
        <v>294</v>
      </c>
      <c r="D30" s="1722"/>
      <c r="E30" s="1722"/>
      <c r="F30" s="1722"/>
      <c r="G30" s="1722"/>
    </row>
    <row r="31" spans="2:9" x14ac:dyDescent="0.35">
      <c r="B31" s="1670"/>
      <c r="C31" s="1670"/>
      <c r="D31" s="1670"/>
      <c r="E31" s="357"/>
      <c r="F31" s="356"/>
      <c r="G31" s="356"/>
    </row>
    <row r="32" spans="2:9" x14ac:dyDescent="0.35">
      <c r="B32" s="1671" t="s">
        <v>295</v>
      </c>
      <c r="C32" s="1671"/>
      <c r="D32" s="1671"/>
      <c r="E32" s="1671"/>
      <c r="F32" s="1671"/>
      <c r="G32" s="1671"/>
    </row>
    <row r="33" spans="2:10" x14ac:dyDescent="0.35">
      <c r="B33" s="1672"/>
      <c r="C33" s="1672"/>
      <c r="D33" s="1672"/>
      <c r="E33" s="357"/>
      <c r="F33" s="356"/>
      <c r="G33" s="356"/>
    </row>
    <row r="34" spans="2:10" ht="18" customHeight="1" x14ac:dyDescent="0.35">
      <c r="B34" s="653" t="s">
        <v>296</v>
      </c>
      <c r="C34" s="1690" t="s">
        <v>3513</v>
      </c>
      <c r="D34" s="1690"/>
      <c r="E34" s="1690"/>
      <c r="F34" s="1690"/>
      <c r="G34" s="1690"/>
    </row>
    <row r="35" spans="2:10" ht="18" customHeight="1" x14ac:dyDescent="0.35">
      <c r="B35" s="653" t="s">
        <v>297</v>
      </c>
      <c r="C35" s="1690" t="s">
        <v>3514</v>
      </c>
      <c r="D35" s="1690"/>
      <c r="E35" s="1690"/>
      <c r="F35" s="1690"/>
      <c r="G35" s="1690"/>
    </row>
    <row r="36" spans="2:10" ht="18" customHeight="1" x14ac:dyDescent="0.35">
      <c r="B36" s="653" t="s">
        <v>298</v>
      </c>
      <c r="C36" s="1690" t="s">
        <v>3639</v>
      </c>
      <c r="D36" s="1690"/>
      <c r="E36" s="1690"/>
      <c r="F36" s="1690"/>
      <c r="G36" s="1690"/>
    </row>
    <row r="37" spans="2:10" ht="18" customHeight="1" x14ac:dyDescent="0.35">
      <c r="B37" s="653" t="s">
        <v>299</v>
      </c>
      <c r="C37" s="1690"/>
      <c r="D37" s="1690"/>
      <c r="E37" s="1690"/>
      <c r="F37" s="1690"/>
      <c r="G37" s="1690"/>
      <c r="J37" s="29"/>
    </row>
    <row r="38" spans="2:10" ht="18" customHeight="1" x14ac:dyDescent="0.35">
      <c r="B38" s="653" t="s">
        <v>300</v>
      </c>
      <c r="C38" s="1527" t="s">
        <v>3515</v>
      </c>
      <c r="D38" s="1690"/>
      <c r="E38" s="1690"/>
      <c r="F38" s="1690"/>
      <c r="G38" s="1690"/>
    </row>
    <row r="39" spans="2:10" ht="18" customHeight="1" x14ac:dyDescent="0.35">
      <c r="B39" s="653" t="s">
        <v>301</v>
      </c>
      <c r="C39" s="1690" t="s">
        <v>1840</v>
      </c>
      <c r="D39" s="1690"/>
      <c r="E39" s="1690"/>
      <c r="F39" s="1690"/>
      <c r="G39" s="1690"/>
    </row>
    <row r="40" spans="2:10" x14ac:dyDescent="0.35">
      <c r="B40" s="1685"/>
      <c r="C40" s="1685"/>
      <c r="D40" s="1685"/>
      <c r="E40" s="357"/>
      <c r="F40" s="367"/>
      <c r="G40" s="367"/>
    </row>
    <row r="41" spans="2:10" x14ac:dyDescent="0.35">
      <c r="B41" s="1671" t="s">
        <v>302</v>
      </c>
      <c r="C41" s="1671"/>
      <c r="D41" s="1671"/>
      <c r="E41" s="1671"/>
      <c r="F41" s="1671"/>
      <c r="G41" s="1671"/>
    </row>
    <row r="42" spans="2:10" x14ac:dyDescent="0.35">
      <c r="B42" s="366"/>
      <c r="C42" s="366"/>
      <c r="D42" s="366"/>
      <c r="E42" s="357"/>
      <c r="F42" s="357"/>
      <c r="G42" s="357"/>
    </row>
    <row r="43" spans="2:10" ht="31" x14ac:dyDescent="0.35">
      <c r="B43" s="653" t="s">
        <v>303</v>
      </c>
      <c r="C43" s="1690" t="s">
        <v>3651</v>
      </c>
      <c r="D43" s="1690"/>
      <c r="E43" s="1690"/>
      <c r="F43" s="1690"/>
      <c r="G43" s="1690"/>
    </row>
    <row r="44" spans="2:10" ht="36" customHeight="1" x14ac:dyDescent="0.35">
      <c r="B44" s="653" t="s">
        <v>304</v>
      </c>
      <c r="C44" s="1698" t="s">
        <v>3641</v>
      </c>
      <c r="D44" s="1698"/>
      <c r="E44" s="1698"/>
      <c r="F44" s="1698"/>
      <c r="G44" s="1698"/>
    </row>
    <row r="45" spans="2:10" ht="21" customHeight="1" x14ac:dyDescent="0.35">
      <c r="B45" s="653" t="s">
        <v>305</v>
      </c>
      <c r="C45" s="1690"/>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47">
        <v>44682</v>
      </c>
      <c r="D49" s="1648"/>
      <c r="E49" s="1648"/>
      <c r="F49" s="1648"/>
      <c r="G49" s="1648"/>
    </row>
    <row r="50" spans="2:7" ht="31" x14ac:dyDescent="0.35">
      <c r="B50" s="55" t="s">
        <v>308</v>
      </c>
      <c r="C50" s="1669" t="s">
        <v>4467</v>
      </c>
      <c r="D50" s="1669"/>
      <c r="E50" s="1669"/>
      <c r="F50" s="1669"/>
      <c r="G50" s="1669"/>
    </row>
    <row r="51" spans="2:7" x14ac:dyDescent="0.35">
      <c r="B51" s="55" t="s">
        <v>309</v>
      </c>
      <c r="C51" s="1648"/>
      <c r="D51" s="1648"/>
      <c r="E51" s="1648"/>
      <c r="F51" s="1648"/>
      <c r="G51" s="1648"/>
    </row>
    <row r="52" spans="2:7" x14ac:dyDescent="0.35">
      <c r="B52" s="55" t="s">
        <v>310</v>
      </c>
      <c r="C52" s="1648" t="s">
        <v>3155</v>
      </c>
      <c r="D52" s="1648"/>
      <c r="E52" s="1648"/>
      <c r="F52" s="1648"/>
      <c r="G52" s="1648"/>
    </row>
    <row r="53" spans="2:7" x14ac:dyDescent="0.35">
      <c r="B53" s="29"/>
      <c r="C53" s="29"/>
      <c r="D53" s="29"/>
      <c r="E53" s="29"/>
      <c r="F53" s="47"/>
      <c r="G53" s="47"/>
    </row>
    <row r="54" spans="2:7" x14ac:dyDescent="0.35">
      <c r="B54" s="58" t="s">
        <v>307</v>
      </c>
      <c r="C54" s="1647">
        <v>44896</v>
      </c>
      <c r="D54" s="1648"/>
      <c r="E54" s="1648"/>
      <c r="F54" s="1648"/>
      <c r="G54" s="1648"/>
    </row>
    <row r="55" spans="2:7" ht="31" x14ac:dyDescent="0.35">
      <c r="B55" s="55" t="s">
        <v>308</v>
      </c>
      <c r="C55" s="1669" t="s">
        <v>5212</v>
      </c>
      <c r="D55" s="1669"/>
      <c r="E55" s="1669"/>
      <c r="F55" s="1669"/>
      <c r="G55" s="1669"/>
    </row>
    <row r="56" spans="2:7" x14ac:dyDescent="0.35">
      <c r="B56" s="55" t="s">
        <v>309</v>
      </c>
      <c r="C56" s="1648"/>
      <c r="D56" s="1648"/>
      <c r="E56" s="1648"/>
      <c r="F56" s="1648"/>
      <c r="G56" s="1648"/>
    </row>
    <row r="57" spans="2:7" x14ac:dyDescent="0.35">
      <c r="B57" s="55" t="s">
        <v>310</v>
      </c>
      <c r="C57" s="1648" t="s">
        <v>3155</v>
      </c>
      <c r="D57" s="1648"/>
      <c r="E57" s="1648"/>
      <c r="F57" s="1648"/>
      <c r="G57" s="1648"/>
    </row>
    <row r="112" spans="2:6" hidden="1" x14ac:dyDescent="0.35">
      <c r="B112" s="1636" t="s">
        <v>263</v>
      </c>
      <c r="C112" s="1636"/>
      <c r="D112" s="1636"/>
      <c r="E112" s="1636"/>
      <c r="F112" s="1636"/>
    </row>
    <row r="113" spans="1:12"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$I$111:$I$118</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$J$111:$J$112</formula1>
    </dataValidation>
  </dataValidations>
  <hyperlinks>
    <hyperlink ref="A1" location="'3.2.2.b'!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5"/>
  <dimension ref="A1:O24"/>
  <sheetViews>
    <sheetView showGridLines="0" zoomScale="90" zoomScaleNormal="90" workbookViewId="0"/>
  </sheetViews>
  <sheetFormatPr baseColWidth="10" defaultColWidth="11.453125" defaultRowHeight="14.5" x14ac:dyDescent="0.35"/>
  <cols>
    <col min="1" max="1" width="11.453125" style="98"/>
    <col min="2" max="2" width="41.54296875" style="98" customWidth="1"/>
    <col min="3" max="3" width="12" style="98" customWidth="1"/>
    <col min="4" max="4" width="12.81640625" style="98" customWidth="1"/>
    <col min="5" max="5" width="12.54296875" style="98" customWidth="1"/>
    <col min="6" max="6" width="12.54296875" style="98" bestFit="1" customWidth="1"/>
    <col min="7" max="7" width="15" style="571" customWidth="1"/>
    <col min="8" max="9" width="12.54296875" style="98" bestFit="1" customWidth="1"/>
    <col min="10" max="10" width="72" style="98" customWidth="1"/>
    <col min="11" max="16384" width="11.453125" style="98"/>
  </cols>
  <sheetData>
    <row r="1" spans="1:15" ht="15.5" x14ac:dyDescent="0.35">
      <c r="A1" s="23" t="s">
        <v>32</v>
      </c>
      <c r="F1" s="348"/>
      <c r="G1" s="649" t="s">
        <v>60</v>
      </c>
    </row>
    <row r="2" spans="1:15" ht="15.5" x14ac:dyDescent="0.35">
      <c r="A2" s="18"/>
      <c r="B2" s="97" t="s">
        <v>5115</v>
      </c>
      <c r="C2" s="99"/>
    </row>
    <row r="3" spans="1:15" x14ac:dyDescent="0.35">
      <c r="B3" s="98" t="s">
        <v>25</v>
      </c>
    </row>
    <row r="4" spans="1:15" x14ac:dyDescent="0.35">
      <c r="B4" s="99" t="s">
        <v>52</v>
      </c>
    </row>
    <row r="5" spans="1:15" ht="15" customHeight="1" x14ac:dyDescent="0.35">
      <c r="B5" s="98" t="s">
        <v>1568</v>
      </c>
      <c r="G5" s="102"/>
      <c r="H5" s="102"/>
      <c r="I5" s="102"/>
      <c r="J5" s="102"/>
      <c r="K5" s="102"/>
      <c r="L5" s="102"/>
      <c r="M5" s="102"/>
      <c r="N5" s="102"/>
      <c r="O5" s="102"/>
    </row>
    <row r="6" spans="1:15" x14ac:dyDescent="0.35">
      <c r="B6" s="98" t="s">
        <v>1571</v>
      </c>
      <c r="G6" s="102"/>
      <c r="H6" s="102"/>
      <c r="I6" s="102"/>
      <c r="J6" s="102"/>
      <c r="K6" s="102"/>
      <c r="L6" s="102"/>
      <c r="M6" s="102"/>
      <c r="N6" s="102"/>
      <c r="O6" s="102"/>
    </row>
    <row r="7" spans="1:15" x14ac:dyDescent="0.35">
      <c r="B7" s="98" t="s">
        <v>1572</v>
      </c>
      <c r="G7" s="102"/>
      <c r="H7" s="102"/>
      <c r="I7" s="102"/>
      <c r="J7" s="102"/>
      <c r="K7" s="102"/>
      <c r="L7" s="102"/>
      <c r="M7" s="102"/>
      <c r="N7" s="102"/>
      <c r="O7" s="102"/>
    </row>
    <row r="8" spans="1:15" x14ac:dyDescent="0.35">
      <c r="G8" s="102"/>
      <c r="H8" s="102"/>
      <c r="I8" s="102"/>
      <c r="J8" s="102"/>
      <c r="K8" s="102"/>
      <c r="L8" s="102"/>
      <c r="M8" s="102"/>
      <c r="N8" s="102"/>
      <c r="O8" s="102"/>
    </row>
    <row r="9" spans="1:15" x14ac:dyDescent="0.35">
      <c r="B9" s="98" t="s">
        <v>1574</v>
      </c>
      <c r="G9" s="637"/>
      <c r="H9" s="102"/>
      <c r="I9" s="102"/>
      <c r="J9" s="102"/>
      <c r="K9" s="102"/>
      <c r="L9" s="102"/>
      <c r="M9" s="102"/>
      <c r="N9" s="102"/>
      <c r="O9" s="102"/>
    </row>
    <row r="10" spans="1:15" x14ac:dyDescent="0.35">
      <c r="G10" s="637"/>
      <c r="H10" s="102"/>
      <c r="I10" s="102"/>
      <c r="J10" s="102"/>
      <c r="K10" s="102"/>
      <c r="L10" s="102"/>
      <c r="M10" s="102"/>
      <c r="N10" s="102"/>
      <c r="O10" s="102"/>
    </row>
    <row r="11" spans="1:15" ht="15.5" x14ac:dyDescent="0.35">
      <c r="B11" s="347" t="s">
        <v>3611</v>
      </c>
      <c r="C11" s="348"/>
      <c r="D11" s="348"/>
      <c r="E11" s="348"/>
      <c r="F11" s="348"/>
      <c r="G11" s="638"/>
      <c r="H11" s="625"/>
      <c r="I11" s="631"/>
      <c r="J11" s="625"/>
      <c r="K11" s="629"/>
      <c r="L11" s="630"/>
      <c r="M11" s="630"/>
      <c r="N11" s="632"/>
      <c r="O11" s="624"/>
    </row>
    <row r="12" spans="1:15" ht="15.5" x14ac:dyDescent="0.35">
      <c r="B12" s="1370" t="s">
        <v>3680</v>
      </c>
      <c r="C12" s="348"/>
      <c r="D12" s="348"/>
      <c r="E12" s="348"/>
      <c r="F12" s="348"/>
      <c r="G12" s="638"/>
      <c r="H12" s="625"/>
      <c r="I12" s="631"/>
      <c r="J12" s="625"/>
      <c r="K12" s="629"/>
      <c r="L12" s="630"/>
      <c r="M12" s="630"/>
      <c r="N12" s="632"/>
      <c r="O12" s="624"/>
    </row>
    <row r="13" spans="1:15" ht="15.5" x14ac:dyDescent="0.35">
      <c r="B13" s="154" t="s">
        <v>242</v>
      </c>
      <c r="C13" s="155">
        <v>2016</v>
      </c>
      <c r="D13" s="155">
        <v>2017</v>
      </c>
      <c r="E13" s="155">
        <v>2018</v>
      </c>
      <c r="F13" s="155">
        <v>2019</v>
      </c>
      <c r="G13" s="155">
        <v>2020</v>
      </c>
      <c r="H13" s="155">
        <v>2021</v>
      </c>
      <c r="I13" s="631"/>
      <c r="J13" s="625"/>
      <c r="K13" s="629"/>
      <c r="L13" s="630"/>
      <c r="M13" s="630"/>
      <c r="N13" s="632"/>
      <c r="O13" s="624"/>
    </row>
    <row r="14" spans="1:15" ht="29" x14ac:dyDescent="0.35">
      <c r="B14" s="165" t="s">
        <v>1317</v>
      </c>
      <c r="C14" s="1290">
        <v>53.0384077241333</v>
      </c>
      <c r="D14" s="1290">
        <v>59.274358504795401</v>
      </c>
      <c r="E14" s="1290">
        <v>73.205579104836076</v>
      </c>
      <c r="F14" s="1290">
        <v>53.291448647451908</v>
      </c>
      <c r="G14" s="1290">
        <v>55.175957460473136</v>
      </c>
      <c r="H14" s="1290">
        <v>58.951056481505304</v>
      </c>
      <c r="I14" s="631"/>
      <c r="J14" s="625"/>
      <c r="K14" s="629"/>
      <c r="L14" s="630"/>
      <c r="M14" s="630"/>
      <c r="N14" s="632"/>
      <c r="O14" s="624"/>
    </row>
    <row r="15" spans="1:15" ht="15.5" x14ac:dyDescent="0.35">
      <c r="B15" s="348" t="s">
        <v>4455</v>
      </c>
      <c r="C15" s="1273"/>
      <c r="D15" s="1273"/>
      <c r="E15" s="1273"/>
      <c r="F15" s="1273"/>
      <c r="G15" s="1273"/>
      <c r="H15" s="625"/>
      <c r="I15" s="631"/>
      <c r="J15" s="625"/>
      <c r="K15" s="629"/>
      <c r="L15" s="630"/>
      <c r="M15" s="630"/>
      <c r="N15" s="622"/>
      <c r="O15" s="624"/>
    </row>
    <row r="16" spans="1:15" ht="15.5" x14ac:dyDescent="0.35">
      <c r="G16" s="621"/>
      <c r="H16" s="625"/>
      <c r="I16" s="633"/>
      <c r="J16" s="634"/>
      <c r="K16" s="625"/>
      <c r="L16" s="630"/>
      <c r="M16" s="630"/>
      <c r="N16" s="635"/>
      <c r="O16" s="624"/>
    </row>
    <row r="17" spans="3:15" ht="15.5" x14ac:dyDescent="0.35">
      <c r="G17" s="621"/>
      <c r="H17" s="625"/>
      <c r="I17" s="633"/>
      <c r="J17" s="634"/>
      <c r="K17" s="629"/>
      <c r="L17" s="630"/>
      <c r="M17" s="630"/>
      <c r="N17" s="635"/>
      <c r="O17" s="624"/>
    </row>
    <row r="18" spans="3:15" ht="15.5" x14ac:dyDescent="0.35">
      <c r="G18" s="626"/>
      <c r="H18" s="625"/>
      <c r="I18" s="623"/>
      <c r="J18" s="636"/>
      <c r="K18" s="629"/>
      <c r="L18" s="630"/>
      <c r="M18" s="630"/>
      <c r="N18" s="622"/>
      <c r="O18" s="624"/>
    </row>
    <row r="19" spans="3:15" x14ac:dyDescent="0.35">
      <c r="H19" s="102"/>
      <c r="I19" s="102"/>
      <c r="J19" s="102"/>
      <c r="K19" s="102"/>
      <c r="L19" s="102"/>
      <c r="M19" s="102"/>
      <c r="N19" s="102"/>
    </row>
    <row r="20" spans="3:15" x14ac:dyDescent="0.35">
      <c r="C20" s="1362"/>
      <c r="D20" s="1362"/>
      <c r="E20" s="1362"/>
      <c r="F20" s="1362"/>
      <c r="G20" s="1363"/>
      <c r="H20" s="1364"/>
      <c r="I20" s="1364"/>
      <c r="J20" s="102"/>
      <c r="K20" s="102"/>
      <c r="L20" s="102"/>
      <c r="M20" s="102"/>
      <c r="N20" s="102"/>
    </row>
    <row r="21" spans="3:15" x14ac:dyDescent="0.35">
      <c r="H21" s="102"/>
      <c r="I21" s="102"/>
      <c r="J21" s="102"/>
      <c r="K21" s="102"/>
      <c r="L21" s="102"/>
      <c r="M21" s="102"/>
      <c r="N21" s="102"/>
    </row>
    <row r="22" spans="3:15" x14ac:dyDescent="0.35">
      <c r="H22" s="102"/>
      <c r="I22" s="102"/>
      <c r="J22" s="102"/>
      <c r="K22" s="102"/>
      <c r="L22" s="102"/>
      <c r="M22" s="102"/>
      <c r="N22" s="102"/>
    </row>
    <row r="23" spans="3:15" x14ac:dyDescent="0.35">
      <c r="H23" s="102"/>
      <c r="I23" s="102"/>
      <c r="J23" s="102"/>
      <c r="K23" s="102"/>
      <c r="L23" s="102"/>
      <c r="M23" s="102"/>
      <c r="N23" s="102"/>
    </row>
    <row r="24" spans="3:15" x14ac:dyDescent="0.35">
      <c r="H24" s="102"/>
      <c r="I24" s="102"/>
      <c r="J24" s="102"/>
      <c r="K24" s="102"/>
      <c r="L24" s="102"/>
      <c r="M24" s="102"/>
      <c r="N24" s="102"/>
    </row>
  </sheetData>
  <hyperlinks>
    <hyperlink ref="A1" location="'C3'!A1" display="Regresar"/>
    <hyperlink ref="G1" location="'M 3.2.2.a.1-b.1'!A1" display="Ver metadato "/>
    <hyperlink ref="F1:G1" location="'HM 3.2.3.a.1'!A1" display="Ver metadato "/>
  </hyperlinks>
  <pageMargins left="0.7" right="0.7" top="0.75" bottom="0.75" header="0.3" footer="0.3"/>
  <pageSetup paperSize="9" orientation="portrait"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6">
    <tabColor theme="8" tint="-0.499984740745262"/>
    <pageSetUpPr fitToPage="1"/>
  </sheetPr>
  <dimension ref="A1:L5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316</v>
      </c>
      <c r="D8" s="1667"/>
      <c r="E8" s="1667"/>
      <c r="F8" s="1667"/>
      <c r="G8" s="1667"/>
    </row>
    <row r="9" spans="1:7" ht="31" x14ac:dyDescent="0.35">
      <c r="B9" s="38" t="s">
        <v>262</v>
      </c>
      <c r="C9" s="1666" t="s">
        <v>3646</v>
      </c>
      <c r="D9" s="1666"/>
      <c r="E9" s="1666"/>
      <c r="F9" s="1666"/>
      <c r="G9" s="1666"/>
    </row>
    <row r="10" spans="1:7" ht="31" x14ac:dyDescent="0.35">
      <c r="B10" s="1684" t="s">
        <v>263</v>
      </c>
      <c r="C10" s="39" t="s">
        <v>264</v>
      </c>
      <c r="D10" s="39" t="s">
        <v>265</v>
      </c>
      <c r="E10" s="39" t="s">
        <v>266</v>
      </c>
      <c r="F10" s="40" t="s">
        <v>267</v>
      </c>
      <c r="G10" s="40" t="s">
        <v>268</v>
      </c>
    </row>
    <row r="11" spans="1:7" ht="36" customHeight="1" x14ac:dyDescent="0.35">
      <c r="B11" s="1652"/>
      <c r="C11" s="41" t="s">
        <v>25</v>
      </c>
      <c r="D11" s="41" t="s">
        <v>369</v>
      </c>
      <c r="E11" s="41" t="s">
        <v>438</v>
      </c>
      <c r="F11" s="42" t="s">
        <v>978</v>
      </c>
      <c r="G11" s="42" t="s">
        <v>979</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29.5" customHeight="1" x14ac:dyDescent="0.35">
      <c r="B15" s="38" t="s">
        <v>276</v>
      </c>
      <c r="C15" s="1667" t="s">
        <v>5213</v>
      </c>
      <c r="D15" s="1667"/>
      <c r="E15" s="1667"/>
      <c r="F15" s="1667"/>
      <c r="G15" s="1667"/>
    </row>
    <row r="16" spans="1:7" x14ac:dyDescent="0.35">
      <c r="B16" s="38" t="s">
        <v>277</v>
      </c>
      <c r="C16" s="1667" t="s">
        <v>3647</v>
      </c>
      <c r="D16" s="1667"/>
      <c r="E16" s="1667"/>
      <c r="F16" s="1667"/>
      <c r="G16" s="1667"/>
    </row>
    <row r="17" spans="2:9" x14ac:dyDescent="0.35">
      <c r="B17" s="38" t="s">
        <v>278</v>
      </c>
      <c r="C17" s="1666" t="s">
        <v>279</v>
      </c>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3139</v>
      </c>
      <c r="D19" s="1666"/>
      <c r="E19" s="1666"/>
      <c r="F19" s="1666"/>
      <c r="G19" s="1666"/>
    </row>
    <row r="20" spans="2:9" ht="43" customHeight="1" x14ac:dyDescent="0.35">
      <c r="B20" s="38" t="s">
        <v>282</v>
      </c>
      <c r="C20" s="1667" t="s">
        <v>3648</v>
      </c>
      <c r="D20" s="1667"/>
      <c r="E20" s="1667"/>
      <c r="F20" s="1667"/>
      <c r="G20" s="1667"/>
    </row>
    <row r="21" spans="2:9" ht="43.5" customHeight="1" x14ac:dyDescent="0.35">
      <c r="B21" s="38" t="s">
        <v>283</v>
      </c>
      <c r="C21" s="627" t="s">
        <v>3613</v>
      </c>
      <c r="D21" s="45" t="s">
        <v>5180</v>
      </c>
      <c r="E21" s="1681" t="s">
        <v>284</v>
      </c>
      <c r="F21" s="1682"/>
      <c r="G21" s="1683"/>
    </row>
    <row r="22" spans="2:9" ht="36.75" customHeight="1" x14ac:dyDescent="0.35">
      <c r="B22" s="38" t="s">
        <v>285</v>
      </c>
      <c r="C22" s="1666" t="s">
        <v>3649</v>
      </c>
      <c r="D22" s="1666"/>
      <c r="E22" s="1666"/>
      <c r="F22" s="1666"/>
      <c r="G22" s="1666"/>
    </row>
    <row r="23" spans="2:9" ht="21" customHeight="1" x14ac:dyDescent="0.35">
      <c r="B23" s="38" t="s">
        <v>286</v>
      </c>
      <c r="C23" s="1666"/>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369"/>
      <c r="C26" s="369"/>
      <c r="D26" s="369"/>
      <c r="E26" s="357"/>
      <c r="F26" s="356"/>
      <c r="G26" s="356"/>
      <c r="I26" s="11" t="s">
        <v>288</v>
      </c>
    </row>
    <row r="27" spans="2:9" x14ac:dyDescent="0.35">
      <c r="B27" s="653" t="s">
        <v>289</v>
      </c>
      <c r="C27" s="1690" t="s">
        <v>3512</v>
      </c>
      <c r="D27" s="1690"/>
      <c r="E27" s="1690"/>
      <c r="F27" s="1690"/>
      <c r="G27" s="1690"/>
    </row>
    <row r="28" spans="2:9" ht="31" x14ac:dyDescent="0.35">
      <c r="B28" s="653" t="s">
        <v>290</v>
      </c>
      <c r="C28" s="1690" t="s">
        <v>3638</v>
      </c>
      <c r="D28" s="1690"/>
      <c r="E28" s="1690"/>
      <c r="F28" s="1690"/>
      <c r="G28" s="1690"/>
    </row>
    <row r="29" spans="2:9" x14ac:dyDescent="0.35">
      <c r="B29" s="654" t="s">
        <v>291</v>
      </c>
      <c r="C29" s="1698" t="s">
        <v>292</v>
      </c>
      <c r="D29" s="1698"/>
      <c r="E29" s="1698"/>
      <c r="F29" s="1698"/>
      <c r="G29" s="1698"/>
    </row>
    <row r="30" spans="2:9" x14ac:dyDescent="0.35">
      <c r="B30" s="654" t="s">
        <v>293</v>
      </c>
      <c r="C30" s="1722" t="s">
        <v>294</v>
      </c>
      <c r="D30" s="1722"/>
      <c r="E30" s="1722"/>
      <c r="F30" s="1722"/>
      <c r="G30" s="1722"/>
    </row>
    <row r="31" spans="2:9" x14ac:dyDescent="0.35">
      <c r="B31" s="1670"/>
      <c r="C31" s="1670"/>
      <c r="D31" s="1670"/>
      <c r="E31" s="357"/>
      <c r="F31" s="356"/>
      <c r="G31" s="356"/>
    </row>
    <row r="32" spans="2:9" x14ac:dyDescent="0.35">
      <c r="B32" s="1671" t="s">
        <v>295</v>
      </c>
      <c r="C32" s="1671"/>
      <c r="D32" s="1671"/>
      <c r="E32" s="1671"/>
      <c r="F32" s="1671"/>
      <c r="G32" s="1671"/>
    </row>
    <row r="33" spans="2:10" x14ac:dyDescent="0.35">
      <c r="B33" s="1672"/>
      <c r="C33" s="1672"/>
      <c r="D33" s="1672"/>
      <c r="E33" s="357"/>
      <c r="F33" s="356"/>
      <c r="G33" s="356"/>
    </row>
    <row r="34" spans="2:10" ht="18" customHeight="1" x14ac:dyDescent="0.35">
      <c r="B34" s="653" t="s">
        <v>296</v>
      </c>
      <c r="C34" s="1690" t="s">
        <v>3513</v>
      </c>
      <c r="D34" s="1690"/>
      <c r="E34" s="1690"/>
      <c r="F34" s="1690"/>
      <c r="G34" s="1690"/>
    </row>
    <row r="35" spans="2:10" ht="18" customHeight="1" x14ac:dyDescent="0.35">
      <c r="B35" s="653" t="s">
        <v>297</v>
      </c>
      <c r="C35" s="1690" t="s">
        <v>3514</v>
      </c>
      <c r="D35" s="1690"/>
      <c r="E35" s="1690"/>
      <c r="F35" s="1690"/>
      <c r="G35" s="1690"/>
    </row>
    <row r="36" spans="2:10" ht="18" customHeight="1" x14ac:dyDescent="0.35">
      <c r="B36" s="653" t="s">
        <v>298</v>
      </c>
      <c r="C36" s="1690" t="s">
        <v>3639</v>
      </c>
      <c r="D36" s="1690"/>
      <c r="E36" s="1690"/>
      <c r="F36" s="1690"/>
      <c r="G36" s="1690"/>
    </row>
    <row r="37" spans="2:10" ht="18" customHeight="1" x14ac:dyDescent="0.35">
      <c r="B37" s="653" t="s">
        <v>299</v>
      </c>
      <c r="C37" s="1690"/>
      <c r="D37" s="1690"/>
      <c r="E37" s="1690"/>
      <c r="F37" s="1690"/>
      <c r="G37" s="1690"/>
      <c r="J37" s="29"/>
    </row>
    <row r="38" spans="2:10" ht="18" customHeight="1" x14ac:dyDescent="0.35">
      <c r="B38" s="653" t="s">
        <v>300</v>
      </c>
      <c r="C38" s="1527" t="s">
        <v>3515</v>
      </c>
      <c r="D38" s="1690"/>
      <c r="E38" s="1690"/>
      <c r="F38" s="1690"/>
      <c r="G38" s="1690"/>
    </row>
    <row r="39" spans="2:10" ht="18" customHeight="1" x14ac:dyDescent="0.35">
      <c r="B39" s="653" t="s">
        <v>301</v>
      </c>
      <c r="C39" s="1690" t="s">
        <v>1840</v>
      </c>
      <c r="D39" s="1690"/>
      <c r="E39" s="1690"/>
      <c r="F39" s="1690"/>
      <c r="G39" s="1690"/>
    </row>
    <row r="40" spans="2:10" x14ac:dyDescent="0.35">
      <c r="B40" s="1685"/>
      <c r="C40" s="1685"/>
      <c r="D40" s="1685"/>
      <c r="E40" s="357"/>
      <c r="F40" s="367"/>
      <c r="G40" s="367"/>
    </row>
    <row r="41" spans="2:10" x14ac:dyDescent="0.35">
      <c r="B41" s="1671" t="s">
        <v>302</v>
      </c>
      <c r="C41" s="1671"/>
      <c r="D41" s="1671"/>
      <c r="E41" s="1671"/>
      <c r="F41" s="1671"/>
      <c r="G41" s="1671"/>
    </row>
    <row r="42" spans="2:10" x14ac:dyDescent="0.35">
      <c r="B42" s="366"/>
      <c r="C42" s="366"/>
      <c r="D42" s="366"/>
      <c r="E42" s="357"/>
      <c r="F42" s="357"/>
      <c r="G42" s="357"/>
    </row>
    <row r="43" spans="2:10" ht="31" x14ac:dyDescent="0.35">
      <c r="B43" s="653" t="s">
        <v>303</v>
      </c>
      <c r="C43" s="1690" t="s">
        <v>3650</v>
      </c>
      <c r="D43" s="1690"/>
      <c r="E43" s="1690"/>
      <c r="F43" s="1690"/>
      <c r="G43" s="1690"/>
    </row>
    <row r="44" spans="2:10" ht="36" customHeight="1" x14ac:dyDescent="0.35">
      <c r="B44" s="653" t="s">
        <v>304</v>
      </c>
      <c r="C44" s="1698" t="s">
        <v>3641</v>
      </c>
      <c r="D44" s="1698"/>
      <c r="E44" s="1698"/>
      <c r="F44" s="1698"/>
      <c r="G44" s="1698"/>
    </row>
    <row r="45" spans="2:10" ht="21" customHeight="1" x14ac:dyDescent="0.35">
      <c r="B45" s="653" t="s">
        <v>305</v>
      </c>
      <c r="C45" s="1690"/>
      <c r="D45" s="1690"/>
      <c r="E45" s="1690"/>
      <c r="F45" s="1690"/>
      <c r="G45" s="1690"/>
    </row>
    <row r="46" spans="2:10" x14ac:dyDescent="0.35">
      <c r="B46" s="364"/>
      <c r="C46" s="363"/>
      <c r="D46" s="362"/>
      <c r="E46" s="357"/>
      <c r="F46" s="356"/>
      <c r="G46" s="356"/>
    </row>
    <row r="47" spans="2:10" x14ac:dyDescent="0.35">
      <c r="B47" s="1668" t="s">
        <v>306</v>
      </c>
      <c r="C47" s="1668"/>
      <c r="D47" s="1668"/>
      <c r="E47" s="1668"/>
      <c r="F47" s="1668"/>
      <c r="G47" s="1668"/>
    </row>
    <row r="48" spans="2:10" x14ac:dyDescent="0.35">
      <c r="B48" s="361"/>
      <c r="C48" s="361"/>
      <c r="D48" s="361"/>
      <c r="E48" s="357"/>
      <c r="F48" s="356"/>
      <c r="G48" s="360"/>
    </row>
    <row r="49" spans="2:7" x14ac:dyDescent="0.35">
      <c r="B49" s="58" t="s">
        <v>307</v>
      </c>
      <c r="C49" s="1647">
        <v>43952</v>
      </c>
      <c r="D49" s="1648"/>
      <c r="E49" s="1648"/>
      <c r="F49" s="1648"/>
      <c r="G49" s="1648"/>
    </row>
    <row r="50" spans="2:7" ht="31" x14ac:dyDescent="0.35">
      <c r="B50" s="55" t="s">
        <v>308</v>
      </c>
      <c r="C50" s="1669" t="s">
        <v>4467</v>
      </c>
      <c r="D50" s="1669"/>
      <c r="E50" s="1669"/>
      <c r="F50" s="1669"/>
      <c r="G50" s="1669"/>
    </row>
    <row r="51" spans="2:7" x14ac:dyDescent="0.35">
      <c r="B51" s="55" t="s">
        <v>309</v>
      </c>
      <c r="C51" s="1648"/>
      <c r="D51" s="1648"/>
      <c r="E51" s="1648"/>
      <c r="F51" s="1648"/>
      <c r="G51" s="1648"/>
    </row>
    <row r="52" spans="2:7" x14ac:dyDescent="0.35">
      <c r="B52" s="55" t="s">
        <v>310</v>
      </c>
      <c r="C52" s="1648" t="s">
        <v>3155</v>
      </c>
      <c r="D52" s="1648"/>
      <c r="E52" s="1648"/>
      <c r="F52" s="1648"/>
      <c r="G52" s="1648"/>
    </row>
    <row r="53" spans="2:7" x14ac:dyDescent="0.35">
      <c r="B53" s="29"/>
      <c r="C53" s="29"/>
      <c r="D53" s="29"/>
      <c r="E53" s="29"/>
      <c r="F53" s="47"/>
      <c r="G53" s="47"/>
    </row>
    <row r="54" spans="2:7" x14ac:dyDescent="0.35">
      <c r="B54" s="58" t="s">
        <v>307</v>
      </c>
      <c r="C54" s="1647">
        <v>44896</v>
      </c>
      <c r="D54" s="1648"/>
      <c r="E54" s="1648"/>
      <c r="F54" s="1648"/>
      <c r="G54" s="1648"/>
    </row>
    <row r="55" spans="2:7" ht="31" x14ac:dyDescent="0.35">
      <c r="B55" s="55" t="s">
        <v>308</v>
      </c>
      <c r="C55" s="1669" t="s">
        <v>5216</v>
      </c>
      <c r="D55" s="1669"/>
      <c r="E55" s="1669"/>
      <c r="F55" s="1669"/>
      <c r="G55" s="1669"/>
    </row>
    <row r="56" spans="2:7" x14ac:dyDescent="0.35">
      <c r="B56" s="55" t="s">
        <v>309</v>
      </c>
      <c r="C56" s="1648"/>
      <c r="D56" s="1648"/>
      <c r="E56" s="1648"/>
      <c r="F56" s="1648"/>
      <c r="G56" s="1648"/>
    </row>
    <row r="57" spans="2:7" x14ac:dyDescent="0.35">
      <c r="B57" s="55" t="s">
        <v>310</v>
      </c>
      <c r="C57" s="1648" t="s">
        <v>3155</v>
      </c>
      <c r="D57" s="1648"/>
      <c r="E57" s="1648"/>
      <c r="F57" s="1648"/>
      <c r="G57" s="1648"/>
    </row>
    <row r="111" spans="1:12" hidden="1" x14ac:dyDescent="0.35">
      <c r="B111" s="1636" t="s">
        <v>263</v>
      </c>
      <c r="C111" s="1636"/>
      <c r="D111" s="1636"/>
      <c r="E111" s="1636"/>
      <c r="F111" s="1636"/>
    </row>
    <row r="112" spans="1:12" hidden="1" x14ac:dyDescent="0.35">
      <c r="A112" s="56" t="s">
        <v>313</v>
      </c>
      <c r="B112" s="56" t="s">
        <v>264</v>
      </c>
      <c r="C112" s="56" t="s">
        <v>265</v>
      </c>
      <c r="D112" s="56" t="s">
        <v>266</v>
      </c>
      <c r="E112" s="57" t="s">
        <v>314</v>
      </c>
      <c r="F112" s="57" t="s">
        <v>268</v>
      </c>
      <c r="G112" s="56" t="s">
        <v>275</v>
      </c>
      <c r="H112" s="56" t="s">
        <v>278</v>
      </c>
      <c r="I112" s="56" t="s">
        <v>315</v>
      </c>
      <c r="J112" s="56" t="s">
        <v>293</v>
      </c>
      <c r="K112" s="31"/>
      <c r="L112" s="31"/>
    </row>
    <row r="113" spans="1:10" hidden="1" x14ac:dyDescent="0.35">
      <c r="A113" s="11" t="s">
        <v>316</v>
      </c>
      <c r="B113" s="35" t="s">
        <v>317</v>
      </c>
      <c r="C113" s="35" t="s">
        <v>318</v>
      </c>
      <c r="D113" s="35" t="s">
        <v>86</v>
      </c>
      <c r="E113" s="35" t="s">
        <v>319</v>
      </c>
      <c r="F113" s="35" t="s">
        <v>320</v>
      </c>
      <c r="G113" s="11" t="s">
        <v>2</v>
      </c>
      <c r="H113" s="11" t="s">
        <v>321</v>
      </c>
      <c r="I113" s="11" t="s">
        <v>322</v>
      </c>
      <c r="J113" s="11" t="s">
        <v>323</v>
      </c>
    </row>
    <row r="114" spans="1:10" hidden="1" x14ac:dyDescent="0.35">
      <c r="A114" s="11" t="s">
        <v>261</v>
      </c>
      <c r="B114" s="35" t="s">
        <v>269</v>
      </c>
      <c r="C114" s="35" t="s">
        <v>324</v>
      </c>
      <c r="D114" s="35" t="s">
        <v>325</v>
      </c>
      <c r="E114" s="35" t="s">
        <v>326</v>
      </c>
      <c r="F114" s="35" t="s">
        <v>327</v>
      </c>
      <c r="G114" s="11" t="s">
        <v>0</v>
      </c>
      <c r="H114" s="11" t="s">
        <v>279</v>
      </c>
      <c r="I114" s="11" t="s">
        <v>328</v>
      </c>
      <c r="J114" s="11" t="s">
        <v>294</v>
      </c>
    </row>
    <row r="115" spans="1:10" hidden="1" x14ac:dyDescent="0.35">
      <c r="B115" s="35" t="s">
        <v>25</v>
      </c>
      <c r="C115" s="35" t="s">
        <v>329</v>
      </c>
      <c r="D115" s="35" t="s">
        <v>330</v>
      </c>
      <c r="E115" s="35" t="s">
        <v>331</v>
      </c>
      <c r="F115" s="35" t="s">
        <v>332</v>
      </c>
      <c r="G115" s="11" t="s">
        <v>333</v>
      </c>
      <c r="H115" s="11" t="s">
        <v>334</v>
      </c>
      <c r="I115" s="11" t="s">
        <v>335</v>
      </c>
    </row>
    <row r="116" spans="1:10" hidden="1" x14ac:dyDescent="0.35">
      <c r="B116" s="35" t="s">
        <v>336</v>
      </c>
      <c r="C116" s="35" t="s">
        <v>270</v>
      </c>
      <c r="D116" s="35" t="s">
        <v>337</v>
      </c>
      <c r="E116" s="35" t="s">
        <v>87</v>
      </c>
      <c r="F116" s="35" t="s">
        <v>338</v>
      </c>
      <c r="H116" s="11" t="s">
        <v>339</v>
      </c>
      <c r="I116" s="11" t="s">
        <v>340</v>
      </c>
    </row>
    <row r="117" spans="1:10" hidden="1" x14ac:dyDescent="0.35">
      <c r="B117" s="35" t="s">
        <v>341</v>
      </c>
      <c r="C117" s="35" t="s">
        <v>342</v>
      </c>
      <c r="D117" s="35" t="s">
        <v>343</v>
      </c>
      <c r="E117" s="35" t="s">
        <v>344</v>
      </c>
      <c r="F117" s="35" t="s">
        <v>345</v>
      </c>
      <c r="H117" s="11" t="s">
        <v>346</v>
      </c>
      <c r="I117" s="11" t="s">
        <v>292</v>
      </c>
    </row>
    <row r="118" spans="1:10" hidden="1" x14ac:dyDescent="0.35">
      <c r="B118" s="35" t="s">
        <v>347</v>
      </c>
      <c r="C118" s="35" t="s">
        <v>348</v>
      </c>
      <c r="D118" s="35" t="s">
        <v>349</v>
      </c>
      <c r="E118" s="35" t="s">
        <v>350</v>
      </c>
      <c r="F118" s="35" t="s">
        <v>351</v>
      </c>
      <c r="I118" s="11" t="s">
        <v>352</v>
      </c>
    </row>
    <row r="119" spans="1:10" hidden="1" x14ac:dyDescent="0.35">
      <c r="C119" s="35" t="s">
        <v>353</v>
      </c>
      <c r="D119" s="35" t="s">
        <v>354</v>
      </c>
      <c r="E119" s="35" t="s">
        <v>355</v>
      </c>
      <c r="F119" s="35" t="s">
        <v>356</v>
      </c>
      <c r="I119" s="11" t="s">
        <v>357</v>
      </c>
    </row>
    <row r="120" spans="1:10" hidden="1" x14ac:dyDescent="0.35">
      <c r="C120" s="35" t="s">
        <v>358</v>
      </c>
      <c r="D120" s="35" t="s">
        <v>359</v>
      </c>
      <c r="E120" s="35" t="s">
        <v>360</v>
      </c>
      <c r="F120" s="35" t="s">
        <v>361</v>
      </c>
      <c r="I120" s="11" t="s">
        <v>362</v>
      </c>
    </row>
    <row r="121" spans="1:10" hidden="1" x14ac:dyDescent="0.35">
      <c r="C121" s="35" t="s">
        <v>48</v>
      </c>
      <c r="D121" s="35" t="s">
        <v>97</v>
      </c>
      <c r="E121" s="35" t="s">
        <v>363</v>
      </c>
      <c r="F121" s="35" t="s">
        <v>364</v>
      </c>
    </row>
    <row r="122" spans="1:10" hidden="1" x14ac:dyDescent="0.35">
      <c r="C122" s="35" t="s">
        <v>365</v>
      </c>
      <c r="D122" s="35" t="s">
        <v>366</v>
      </c>
      <c r="E122" s="35" t="s">
        <v>367</v>
      </c>
      <c r="F122" s="35" t="s">
        <v>368</v>
      </c>
    </row>
    <row r="123" spans="1:10" hidden="1" x14ac:dyDescent="0.35">
      <c r="C123" s="35" t="s">
        <v>369</v>
      </c>
      <c r="D123" s="35" t="s">
        <v>370</v>
      </c>
      <c r="E123" s="35" t="s">
        <v>371</v>
      </c>
      <c r="F123" s="35" t="s">
        <v>372</v>
      </c>
    </row>
    <row r="124" spans="1:10" hidden="1" x14ac:dyDescent="0.35">
      <c r="C124" s="35" t="s">
        <v>373</v>
      </c>
      <c r="D124" s="35" t="s">
        <v>374</v>
      </c>
      <c r="E124" s="35" t="s">
        <v>375</v>
      </c>
      <c r="F124" s="35" t="s">
        <v>376</v>
      </c>
    </row>
    <row r="125" spans="1:10" hidden="1" x14ac:dyDescent="0.35">
      <c r="C125" s="35" t="s">
        <v>377</v>
      </c>
      <c r="D125" s="35" t="s">
        <v>378</v>
      </c>
      <c r="E125" s="35" t="s">
        <v>379</v>
      </c>
      <c r="F125" s="35" t="s">
        <v>380</v>
      </c>
    </row>
    <row r="126" spans="1:10" hidden="1" x14ac:dyDescent="0.35">
      <c r="C126" s="35" t="s">
        <v>381</v>
      </c>
      <c r="D126" s="35" t="s">
        <v>271</v>
      </c>
      <c r="E126" s="35" t="s">
        <v>382</v>
      </c>
      <c r="F126" s="35" t="s">
        <v>383</v>
      </c>
    </row>
    <row r="127" spans="1:10" hidden="1" x14ac:dyDescent="0.35">
      <c r="C127" s="35" t="s">
        <v>384</v>
      </c>
      <c r="D127" s="35" t="s">
        <v>385</v>
      </c>
      <c r="E127" s="35" t="s">
        <v>386</v>
      </c>
      <c r="F127" s="35" t="s">
        <v>387</v>
      </c>
    </row>
    <row r="128" spans="1:10" hidden="1" x14ac:dyDescent="0.35">
      <c r="C128" s="35" t="s">
        <v>50</v>
      </c>
      <c r="D128" s="35" t="s">
        <v>388</v>
      </c>
      <c r="E128" s="35" t="s">
        <v>389</v>
      </c>
      <c r="F128" s="35" t="s">
        <v>390</v>
      </c>
    </row>
    <row r="129" spans="3:6" hidden="1" x14ac:dyDescent="0.35">
      <c r="C129" s="35" t="s">
        <v>391</v>
      </c>
      <c r="D129" s="35" t="s">
        <v>392</v>
      </c>
      <c r="E129" s="35" t="s">
        <v>393</v>
      </c>
      <c r="F129" s="35" t="s">
        <v>394</v>
      </c>
    </row>
    <row r="130" spans="3:6" hidden="1" x14ac:dyDescent="0.35">
      <c r="C130" s="35" t="s">
        <v>395</v>
      </c>
      <c r="D130" s="35" t="s">
        <v>396</v>
      </c>
      <c r="E130" s="35" t="s">
        <v>397</v>
      </c>
      <c r="F130" s="35" t="s">
        <v>398</v>
      </c>
    </row>
    <row r="131" spans="3:6" hidden="1" x14ac:dyDescent="0.35">
      <c r="C131" s="35" t="s">
        <v>399</v>
      </c>
      <c r="D131" s="35" t="s">
        <v>400</v>
      </c>
      <c r="E131" s="35" t="s">
        <v>401</v>
      </c>
      <c r="F131" s="35" t="s">
        <v>402</v>
      </c>
    </row>
    <row r="132" spans="3:6" hidden="1" x14ac:dyDescent="0.35">
      <c r="C132" s="35" t="s">
        <v>403</v>
      </c>
      <c r="D132" s="35" t="s">
        <v>404</v>
      </c>
      <c r="E132" s="35" t="s">
        <v>405</v>
      </c>
      <c r="F132" s="35" t="s">
        <v>406</v>
      </c>
    </row>
    <row r="133" spans="3:6" hidden="1" x14ac:dyDescent="0.35">
      <c r="C133" s="35" t="s">
        <v>407</v>
      </c>
      <c r="D133" s="35" t="s">
        <v>408</v>
      </c>
      <c r="E133" s="35" t="s">
        <v>409</v>
      </c>
      <c r="F133" s="35" t="s">
        <v>410</v>
      </c>
    </row>
    <row r="134" spans="3:6" hidden="1" x14ac:dyDescent="0.35">
      <c r="D134" s="35" t="s">
        <v>411</v>
      </c>
      <c r="E134" s="35" t="s">
        <v>412</v>
      </c>
      <c r="F134" s="35" t="s">
        <v>413</v>
      </c>
    </row>
    <row r="135" spans="3:6" hidden="1" x14ac:dyDescent="0.35">
      <c r="D135" s="35" t="s">
        <v>414</v>
      </c>
      <c r="E135" s="35" t="s">
        <v>415</v>
      </c>
      <c r="F135" s="35" t="s">
        <v>416</v>
      </c>
    </row>
    <row r="136" spans="3:6" hidden="1" x14ac:dyDescent="0.35">
      <c r="D136" s="35" t="s">
        <v>417</v>
      </c>
      <c r="E136" s="35" t="s">
        <v>418</v>
      </c>
      <c r="F136" s="35" t="s">
        <v>419</v>
      </c>
    </row>
    <row r="137" spans="3:6" hidden="1" x14ac:dyDescent="0.35">
      <c r="D137" s="35" t="s">
        <v>420</v>
      </c>
      <c r="E137" s="35" t="s">
        <v>421</v>
      </c>
      <c r="F137" s="35" t="s">
        <v>422</v>
      </c>
    </row>
    <row r="138" spans="3:6" hidden="1" x14ac:dyDescent="0.35">
      <c r="D138" s="35" t="s">
        <v>423</v>
      </c>
      <c r="E138" s="35" t="s">
        <v>81</v>
      </c>
      <c r="F138" s="35" t="s">
        <v>424</v>
      </c>
    </row>
    <row r="139" spans="3:6" hidden="1" x14ac:dyDescent="0.35">
      <c r="D139" s="35" t="s">
        <v>425</v>
      </c>
      <c r="E139" s="35" t="s">
        <v>426</v>
      </c>
      <c r="F139" s="35" t="s">
        <v>427</v>
      </c>
    </row>
    <row r="140" spans="3:6" hidden="1" x14ac:dyDescent="0.35">
      <c r="D140" s="35" t="s">
        <v>428</v>
      </c>
      <c r="E140" s="35" t="s">
        <v>429</v>
      </c>
      <c r="F140" s="35" t="s">
        <v>430</v>
      </c>
    </row>
    <row r="141" spans="3:6" hidden="1" x14ac:dyDescent="0.35">
      <c r="D141" s="35" t="s">
        <v>431</v>
      </c>
      <c r="E141" s="35" t="s">
        <v>88</v>
      </c>
      <c r="F141" s="35" t="s">
        <v>432</v>
      </c>
    </row>
    <row r="142" spans="3:6" hidden="1" x14ac:dyDescent="0.35">
      <c r="D142" s="35" t="s">
        <v>433</v>
      </c>
      <c r="E142" s="35" t="s">
        <v>434</v>
      </c>
      <c r="F142" s="35" t="s">
        <v>435</v>
      </c>
    </row>
    <row r="143" spans="3:6" hidden="1" x14ac:dyDescent="0.35">
      <c r="D143" s="35" t="s">
        <v>53</v>
      </c>
      <c r="E143" s="35" t="s">
        <v>436</v>
      </c>
      <c r="F143" s="35" t="s">
        <v>437</v>
      </c>
    </row>
    <row r="144" spans="3:6" hidden="1" x14ac:dyDescent="0.35">
      <c r="D144" s="35" t="s">
        <v>438</v>
      </c>
      <c r="E144" s="35" t="s">
        <v>439</v>
      </c>
      <c r="F144" s="35" t="s">
        <v>440</v>
      </c>
    </row>
    <row r="145" spans="4:6" hidden="1" x14ac:dyDescent="0.35">
      <c r="D145" s="35" t="s">
        <v>441</v>
      </c>
      <c r="E145" s="35" t="s">
        <v>442</v>
      </c>
      <c r="F145" s="35" t="s">
        <v>443</v>
      </c>
    </row>
    <row r="146" spans="4:6" hidden="1" x14ac:dyDescent="0.35">
      <c r="D146" s="35" t="s">
        <v>444</v>
      </c>
      <c r="E146" s="35" t="s">
        <v>445</v>
      </c>
      <c r="F146" s="35" t="s">
        <v>446</v>
      </c>
    </row>
    <row r="147" spans="4:6" hidden="1" x14ac:dyDescent="0.35">
      <c r="D147" s="35" t="s">
        <v>447</v>
      </c>
      <c r="E147" s="35" t="s">
        <v>448</v>
      </c>
      <c r="F147" s="35" t="s">
        <v>449</v>
      </c>
    </row>
    <row r="148" spans="4:6" hidden="1" x14ac:dyDescent="0.35">
      <c r="D148" s="35" t="s">
        <v>450</v>
      </c>
      <c r="E148" s="35" t="s">
        <v>451</v>
      </c>
      <c r="F148" s="35" t="s">
        <v>452</v>
      </c>
    </row>
    <row r="149" spans="4:6" hidden="1" x14ac:dyDescent="0.35">
      <c r="D149" s="35" t="s">
        <v>453</v>
      </c>
      <c r="E149" s="35" t="s">
        <v>454</v>
      </c>
      <c r="F149" s="35" t="s">
        <v>455</v>
      </c>
    </row>
    <row r="150" spans="4:6" hidden="1" x14ac:dyDescent="0.35">
      <c r="D150" s="35" t="s">
        <v>456</v>
      </c>
      <c r="E150" s="35" t="s">
        <v>457</v>
      </c>
      <c r="F150" s="35" t="s">
        <v>458</v>
      </c>
    </row>
    <row r="151" spans="4:6" hidden="1" x14ac:dyDescent="0.35">
      <c r="D151" s="35" t="s">
        <v>459</v>
      </c>
      <c r="E151" s="35" t="s">
        <v>460</v>
      </c>
      <c r="F151" s="35" t="s">
        <v>461</v>
      </c>
    </row>
    <row r="152" spans="4:6" hidden="1" x14ac:dyDescent="0.35">
      <c r="D152" s="35" t="s">
        <v>462</v>
      </c>
      <c r="E152" s="35" t="s">
        <v>463</v>
      </c>
      <c r="F152" s="35" t="s">
        <v>464</v>
      </c>
    </row>
    <row r="153" spans="4:6" hidden="1" x14ac:dyDescent="0.35">
      <c r="D153" s="35" t="s">
        <v>465</v>
      </c>
      <c r="E153" s="35" t="s">
        <v>466</v>
      </c>
      <c r="F153" s="35" t="s">
        <v>467</v>
      </c>
    </row>
    <row r="154" spans="4:6" hidden="1" x14ac:dyDescent="0.35">
      <c r="D154" s="35" t="s">
        <v>468</v>
      </c>
      <c r="E154" s="35" t="s">
        <v>469</v>
      </c>
      <c r="F154" s="35" t="s">
        <v>470</v>
      </c>
    </row>
    <row r="155" spans="4:6" hidden="1" x14ac:dyDescent="0.35">
      <c r="D155" s="35" t="s">
        <v>471</v>
      </c>
      <c r="E155" s="35" t="s">
        <v>472</v>
      </c>
      <c r="F155" s="35" t="s">
        <v>473</v>
      </c>
    </row>
    <row r="156" spans="4:6" hidden="1" x14ac:dyDescent="0.35">
      <c r="D156" s="35" t="s">
        <v>56</v>
      </c>
      <c r="E156" s="35" t="s">
        <v>474</v>
      </c>
      <c r="F156" s="35" t="s">
        <v>475</v>
      </c>
    </row>
    <row r="157" spans="4:6" hidden="1" x14ac:dyDescent="0.35">
      <c r="D157" s="35" t="s">
        <v>476</v>
      </c>
      <c r="E157" s="35" t="s">
        <v>477</v>
      </c>
      <c r="F157" s="35" t="s">
        <v>478</v>
      </c>
    </row>
    <row r="158" spans="4:6" hidden="1" x14ac:dyDescent="0.35">
      <c r="D158" s="35" t="s">
        <v>45</v>
      </c>
      <c r="E158" s="35" t="s">
        <v>479</v>
      </c>
      <c r="F158" s="35" t="s">
        <v>480</v>
      </c>
    </row>
    <row r="159" spans="4:6" hidden="1" x14ac:dyDescent="0.35">
      <c r="D159" s="35" t="s">
        <v>481</v>
      </c>
      <c r="E159" s="35" t="s">
        <v>482</v>
      </c>
      <c r="F159" s="35" t="s">
        <v>483</v>
      </c>
    </row>
    <row r="160" spans="4:6" hidden="1" x14ac:dyDescent="0.35">
      <c r="D160" s="35" t="s">
        <v>484</v>
      </c>
      <c r="E160" s="35" t="s">
        <v>485</v>
      </c>
      <c r="F160" s="35" t="s">
        <v>486</v>
      </c>
    </row>
    <row r="161" spans="4:6" hidden="1" x14ac:dyDescent="0.35">
      <c r="D161" s="35" t="s">
        <v>487</v>
      </c>
      <c r="E161" s="35" t="s">
        <v>488</v>
      </c>
      <c r="F161" s="35" t="s">
        <v>489</v>
      </c>
    </row>
    <row r="162" spans="4:6" hidden="1" x14ac:dyDescent="0.35">
      <c r="D162" s="35" t="s">
        <v>490</v>
      </c>
      <c r="E162" s="35" t="s">
        <v>491</v>
      </c>
      <c r="F162" s="35" t="s">
        <v>492</v>
      </c>
    </row>
    <row r="163" spans="4:6" hidden="1" x14ac:dyDescent="0.35">
      <c r="D163" s="35" t="s">
        <v>493</v>
      </c>
      <c r="E163" s="35" t="s">
        <v>494</v>
      </c>
      <c r="F163" s="35" t="s">
        <v>495</v>
      </c>
    </row>
    <row r="164" spans="4:6" hidden="1" x14ac:dyDescent="0.35">
      <c r="D164" s="35" t="s">
        <v>496</v>
      </c>
      <c r="E164" s="35" t="s">
        <v>497</v>
      </c>
      <c r="F164" s="35" t="s">
        <v>498</v>
      </c>
    </row>
    <row r="165" spans="4:6" hidden="1" x14ac:dyDescent="0.35">
      <c r="D165" s="35" t="s">
        <v>499</v>
      </c>
      <c r="E165" s="35" t="s">
        <v>500</v>
      </c>
      <c r="F165" s="35" t="s">
        <v>501</v>
      </c>
    </row>
    <row r="166" spans="4:6" hidden="1" x14ac:dyDescent="0.35">
      <c r="D166" s="35" t="s">
        <v>502</v>
      </c>
      <c r="E166" s="35" t="s">
        <v>503</v>
      </c>
      <c r="F166" s="35" t="s">
        <v>504</v>
      </c>
    </row>
    <row r="167" spans="4:6" hidden="1" x14ac:dyDescent="0.35">
      <c r="D167" s="35" t="s">
        <v>505</v>
      </c>
      <c r="E167" s="35" t="s">
        <v>506</v>
      </c>
      <c r="F167" s="35" t="s">
        <v>507</v>
      </c>
    </row>
    <row r="168" spans="4:6" hidden="1" x14ac:dyDescent="0.35">
      <c r="D168" s="35" t="s">
        <v>508</v>
      </c>
      <c r="E168" s="35" t="s">
        <v>509</v>
      </c>
      <c r="F168" s="35" t="s">
        <v>510</v>
      </c>
    </row>
    <row r="169" spans="4:6" hidden="1" x14ac:dyDescent="0.35">
      <c r="D169" s="35" t="s">
        <v>511</v>
      </c>
      <c r="E169" s="35" t="s">
        <v>512</v>
      </c>
      <c r="F169" s="35" t="s">
        <v>513</v>
      </c>
    </row>
    <row r="170" spans="4:6" hidden="1" x14ac:dyDescent="0.35">
      <c r="D170" s="35" t="s">
        <v>514</v>
      </c>
      <c r="E170" s="35" t="s">
        <v>515</v>
      </c>
      <c r="F170" s="35" t="s">
        <v>516</v>
      </c>
    </row>
    <row r="171" spans="4:6" hidden="1" x14ac:dyDescent="0.35">
      <c r="D171" s="35" t="s">
        <v>517</v>
      </c>
      <c r="E171" s="35" t="s">
        <v>518</v>
      </c>
      <c r="F171" s="35" t="s">
        <v>519</v>
      </c>
    </row>
    <row r="172" spans="4:6" hidden="1" x14ac:dyDescent="0.35">
      <c r="D172" s="35" t="s">
        <v>520</v>
      </c>
      <c r="E172" s="35" t="s">
        <v>521</v>
      </c>
      <c r="F172" s="35" t="s">
        <v>522</v>
      </c>
    </row>
    <row r="173" spans="4:6" hidden="1" x14ac:dyDescent="0.35">
      <c r="E173" s="35" t="s">
        <v>523</v>
      </c>
      <c r="F173" s="35" t="s">
        <v>524</v>
      </c>
    </row>
    <row r="174" spans="4:6" hidden="1" x14ac:dyDescent="0.35">
      <c r="E174" s="35" t="s">
        <v>525</v>
      </c>
      <c r="F174" s="35" t="s">
        <v>526</v>
      </c>
    </row>
    <row r="175" spans="4:6" hidden="1" x14ac:dyDescent="0.35">
      <c r="E175" s="35" t="s">
        <v>527</v>
      </c>
      <c r="F175" s="35" t="s">
        <v>528</v>
      </c>
    </row>
    <row r="176" spans="4:6" hidden="1" x14ac:dyDescent="0.35">
      <c r="E176" s="35" t="s">
        <v>529</v>
      </c>
      <c r="F176" s="35" t="s">
        <v>530</v>
      </c>
    </row>
    <row r="177" spans="5:6" hidden="1" x14ac:dyDescent="0.35">
      <c r="E177" s="35" t="s">
        <v>531</v>
      </c>
      <c r="F177" s="35" t="s">
        <v>532</v>
      </c>
    </row>
    <row r="178" spans="5:6" hidden="1" x14ac:dyDescent="0.35">
      <c r="E178" s="35" t="s">
        <v>533</v>
      </c>
      <c r="F178" s="35" t="s">
        <v>534</v>
      </c>
    </row>
    <row r="179" spans="5:6" hidden="1" x14ac:dyDescent="0.35">
      <c r="E179" s="35" t="s">
        <v>535</v>
      </c>
      <c r="F179" s="35" t="s">
        <v>536</v>
      </c>
    </row>
    <row r="180" spans="5:6" hidden="1" x14ac:dyDescent="0.35">
      <c r="E180" s="35" t="s">
        <v>537</v>
      </c>
      <c r="F180" s="35" t="s">
        <v>538</v>
      </c>
    </row>
    <row r="181" spans="5:6" hidden="1" x14ac:dyDescent="0.35">
      <c r="E181" s="35" t="s">
        <v>539</v>
      </c>
      <c r="F181" s="35" t="s">
        <v>540</v>
      </c>
    </row>
    <row r="182" spans="5:6" hidden="1" x14ac:dyDescent="0.35">
      <c r="E182" s="35" t="s">
        <v>541</v>
      </c>
      <c r="F182" s="35" t="s">
        <v>542</v>
      </c>
    </row>
    <row r="183" spans="5:6" hidden="1" x14ac:dyDescent="0.35">
      <c r="E183" s="35" t="s">
        <v>543</v>
      </c>
      <c r="F183" s="35" t="s">
        <v>544</v>
      </c>
    </row>
    <row r="184" spans="5:6" hidden="1" x14ac:dyDescent="0.35">
      <c r="E184" s="35" t="s">
        <v>545</v>
      </c>
      <c r="F184" s="35" t="s">
        <v>546</v>
      </c>
    </row>
    <row r="185" spans="5:6" hidden="1" x14ac:dyDescent="0.35">
      <c r="E185" s="35" t="s">
        <v>547</v>
      </c>
      <c r="F185" s="35" t="s">
        <v>548</v>
      </c>
    </row>
    <row r="186" spans="5:6" hidden="1" x14ac:dyDescent="0.35">
      <c r="E186" s="35" t="s">
        <v>549</v>
      </c>
      <c r="F186" s="35" t="s">
        <v>550</v>
      </c>
    </row>
    <row r="187" spans="5:6" hidden="1" x14ac:dyDescent="0.35">
      <c r="E187" s="35" t="s">
        <v>551</v>
      </c>
      <c r="F187" s="35" t="s">
        <v>552</v>
      </c>
    </row>
    <row r="188" spans="5:6" hidden="1" x14ac:dyDescent="0.35">
      <c r="E188" s="35" t="s">
        <v>553</v>
      </c>
      <c r="F188" s="35" t="s">
        <v>554</v>
      </c>
    </row>
    <row r="189" spans="5:6" hidden="1" x14ac:dyDescent="0.35">
      <c r="E189" s="35" t="s">
        <v>555</v>
      </c>
      <c r="F189" s="35" t="s">
        <v>556</v>
      </c>
    </row>
    <row r="190" spans="5:6" hidden="1" x14ac:dyDescent="0.35">
      <c r="E190" s="35" t="s">
        <v>557</v>
      </c>
      <c r="F190" s="35" t="s">
        <v>558</v>
      </c>
    </row>
    <row r="191" spans="5:6" hidden="1" x14ac:dyDescent="0.35">
      <c r="E191" s="35" t="s">
        <v>559</v>
      </c>
      <c r="F191" s="35" t="s">
        <v>560</v>
      </c>
    </row>
    <row r="192" spans="5:6" hidden="1" x14ac:dyDescent="0.35">
      <c r="E192" s="35" t="s">
        <v>561</v>
      </c>
      <c r="F192" s="35" t="s">
        <v>562</v>
      </c>
    </row>
    <row r="193" spans="5:6" hidden="1" x14ac:dyDescent="0.35">
      <c r="E193" s="35" t="s">
        <v>563</v>
      </c>
      <c r="F193" s="35" t="s">
        <v>564</v>
      </c>
    </row>
    <row r="194" spans="5:6" hidden="1" x14ac:dyDescent="0.35">
      <c r="E194" s="35" t="s">
        <v>565</v>
      </c>
      <c r="F194" s="35" t="s">
        <v>566</v>
      </c>
    </row>
    <row r="195" spans="5:6" hidden="1" x14ac:dyDescent="0.35">
      <c r="E195" s="35" t="s">
        <v>567</v>
      </c>
      <c r="F195" s="35" t="s">
        <v>568</v>
      </c>
    </row>
    <row r="196" spans="5:6" hidden="1" x14ac:dyDescent="0.35">
      <c r="E196" s="35" t="s">
        <v>569</v>
      </c>
      <c r="F196" s="35" t="s">
        <v>570</v>
      </c>
    </row>
    <row r="197" spans="5:6" hidden="1" x14ac:dyDescent="0.35">
      <c r="E197" s="35" t="s">
        <v>571</v>
      </c>
      <c r="F197" s="35" t="s">
        <v>572</v>
      </c>
    </row>
    <row r="198" spans="5:6" hidden="1" x14ac:dyDescent="0.35">
      <c r="E198" s="35" t="s">
        <v>573</v>
      </c>
      <c r="F198" s="35" t="s">
        <v>574</v>
      </c>
    </row>
    <row r="199" spans="5:6" hidden="1" x14ac:dyDescent="0.35">
      <c r="E199" s="35" t="s">
        <v>575</v>
      </c>
      <c r="F199" s="35" t="s">
        <v>576</v>
      </c>
    </row>
    <row r="200" spans="5:6" hidden="1" x14ac:dyDescent="0.35">
      <c r="E200" s="35" t="s">
        <v>577</v>
      </c>
      <c r="F200" s="35" t="s">
        <v>578</v>
      </c>
    </row>
    <row r="201" spans="5:6" hidden="1" x14ac:dyDescent="0.35">
      <c r="E201" s="35" t="s">
        <v>579</v>
      </c>
      <c r="F201" s="35" t="s">
        <v>580</v>
      </c>
    </row>
    <row r="202" spans="5:6" hidden="1" x14ac:dyDescent="0.35">
      <c r="E202" s="35" t="s">
        <v>581</v>
      </c>
      <c r="F202" s="35" t="s">
        <v>582</v>
      </c>
    </row>
    <row r="203" spans="5:6" hidden="1" x14ac:dyDescent="0.35">
      <c r="E203" s="35" t="s">
        <v>583</v>
      </c>
      <c r="F203" s="35" t="s">
        <v>584</v>
      </c>
    </row>
    <row r="204" spans="5:6" hidden="1" x14ac:dyDescent="0.35">
      <c r="E204" s="35" t="s">
        <v>585</v>
      </c>
      <c r="F204" s="35" t="s">
        <v>586</v>
      </c>
    </row>
    <row r="205" spans="5:6" hidden="1" x14ac:dyDescent="0.35">
      <c r="E205" s="35" t="s">
        <v>587</v>
      </c>
      <c r="F205" s="35" t="s">
        <v>588</v>
      </c>
    </row>
    <row r="206" spans="5:6" hidden="1" x14ac:dyDescent="0.35">
      <c r="E206" s="35" t="s">
        <v>589</v>
      </c>
      <c r="F206" s="35" t="s">
        <v>590</v>
      </c>
    </row>
    <row r="207" spans="5:6" hidden="1" x14ac:dyDescent="0.35">
      <c r="E207" s="35" t="s">
        <v>591</v>
      </c>
      <c r="F207" s="35" t="s">
        <v>592</v>
      </c>
    </row>
    <row r="208" spans="5:6" hidden="1" x14ac:dyDescent="0.35">
      <c r="E208" s="35" t="s">
        <v>593</v>
      </c>
      <c r="F208" s="35" t="s">
        <v>594</v>
      </c>
    </row>
    <row r="209" spans="5:6" hidden="1" x14ac:dyDescent="0.35">
      <c r="E209" s="35" t="s">
        <v>595</v>
      </c>
      <c r="F209" s="35" t="s">
        <v>596</v>
      </c>
    </row>
    <row r="210" spans="5:6" hidden="1" x14ac:dyDescent="0.35">
      <c r="E210" s="35" t="s">
        <v>597</v>
      </c>
      <c r="F210" s="35" t="s">
        <v>598</v>
      </c>
    </row>
    <row r="211" spans="5:6" hidden="1" x14ac:dyDescent="0.35">
      <c r="E211" s="35" t="s">
        <v>599</v>
      </c>
      <c r="F211" s="35" t="s">
        <v>600</v>
      </c>
    </row>
    <row r="212" spans="5:6" hidden="1" x14ac:dyDescent="0.35">
      <c r="E212" s="35" t="s">
        <v>601</v>
      </c>
      <c r="F212" s="35" t="s">
        <v>602</v>
      </c>
    </row>
    <row r="213" spans="5:6" hidden="1" x14ac:dyDescent="0.35">
      <c r="E213" s="35" t="s">
        <v>98</v>
      </c>
      <c r="F213" s="35" t="s">
        <v>603</v>
      </c>
    </row>
    <row r="214" spans="5:6" hidden="1" x14ac:dyDescent="0.35">
      <c r="E214" s="35" t="s">
        <v>99</v>
      </c>
      <c r="F214" s="35" t="s">
        <v>604</v>
      </c>
    </row>
    <row r="215" spans="5:6" hidden="1" x14ac:dyDescent="0.35">
      <c r="E215" s="35" t="s">
        <v>605</v>
      </c>
      <c r="F215" s="35" t="s">
        <v>606</v>
      </c>
    </row>
    <row r="216" spans="5:6" hidden="1" x14ac:dyDescent="0.35">
      <c r="E216" s="35" t="s">
        <v>607</v>
      </c>
      <c r="F216" s="35" t="s">
        <v>608</v>
      </c>
    </row>
    <row r="217" spans="5:6" hidden="1" x14ac:dyDescent="0.35">
      <c r="E217" s="35" t="s">
        <v>609</v>
      </c>
      <c r="F217" s="35" t="s">
        <v>610</v>
      </c>
    </row>
    <row r="218" spans="5:6" hidden="1" x14ac:dyDescent="0.35">
      <c r="E218" s="35" t="s">
        <v>611</v>
      </c>
      <c r="F218" s="35" t="s">
        <v>612</v>
      </c>
    </row>
    <row r="219" spans="5:6" hidden="1" x14ac:dyDescent="0.35">
      <c r="E219" s="35" t="s">
        <v>613</v>
      </c>
      <c r="F219" s="35" t="s">
        <v>614</v>
      </c>
    </row>
    <row r="220" spans="5:6" hidden="1" x14ac:dyDescent="0.35">
      <c r="E220" s="35" t="s">
        <v>100</v>
      </c>
      <c r="F220" s="35" t="s">
        <v>615</v>
      </c>
    </row>
    <row r="221" spans="5:6" hidden="1" x14ac:dyDescent="0.35">
      <c r="E221" s="35" t="s">
        <v>101</v>
      </c>
      <c r="F221" s="35" t="s">
        <v>616</v>
      </c>
    </row>
    <row r="222" spans="5:6" hidden="1" x14ac:dyDescent="0.35">
      <c r="E222" s="35" t="s">
        <v>102</v>
      </c>
      <c r="F222" s="35" t="s">
        <v>617</v>
      </c>
    </row>
    <row r="223" spans="5:6" hidden="1" x14ac:dyDescent="0.35">
      <c r="E223" s="35" t="s">
        <v>618</v>
      </c>
      <c r="F223" s="35" t="s">
        <v>619</v>
      </c>
    </row>
    <row r="224" spans="5:6" hidden="1" x14ac:dyDescent="0.35">
      <c r="E224" s="35" t="s">
        <v>103</v>
      </c>
      <c r="F224" s="35" t="s">
        <v>620</v>
      </c>
    </row>
    <row r="225" spans="5:6" hidden="1" x14ac:dyDescent="0.35">
      <c r="E225" s="35" t="s">
        <v>621</v>
      </c>
      <c r="F225" s="35" t="s">
        <v>622</v>
      </c>
    </row>
    <row r="226" spans="5:6" hidden="1" x14ac:dyDescent="0.35">
      <c r="E226" s="35" t="s">
        <v>623</v>
      </c>
      <c r="F226" s="35" t="s">
        <v>624</v>
      </c>
    </row>
    <row r="227" spans="5:6" hidden="1" x14ac:dyDescent="0.35">
      <c r="E227" s="35" t="s">
        <v>625</v>
      </c>
      <c r="F227" s="35" t="s">
        <v>626</v>
      </c>
    </row>
    <row r="228" spans="5:6" hidden="1" x14ac:dyDescent="0.35">
      <c r="E228" s="35" t="s">
        <v>627</v>
      </c>
      <c r="F228" s="35" t="s">
        <v>628</v>
      </c>
    </row>
    <row r="229" spans="5:6" hidden="1" x14ac:dyDescent="0.35">
      <c r="E229" s="35" t="s">
        <v>629</v>
      </c>
      <c r="F229" s="35" t="s">
        <v>630</v>
      </c>
    </row>
    <row r="230" spans="5:6" hidden="1" x14ac:dyDescent="0.35">
      <c r="E230" s="35" t="s">
        <v>631</v>
      </c>
      <c r="F230" s="35" t="s">
        <v>632</v>
      </c>
    </row>
    <row r="231" spans="5:6" hidden="1" x14ac:dyDescent="0.35">
      <c r="E231" s="35" t="s">
        <v>633</v>
      </c>
      <c r="F231" s="35" t="s">
        <v>634</v>
      </c>
    </row>
    <row r="232" spans="5:6" hidden="1" x14ac:dyDescent="0.35">
      <c r="E232" s="35" t="s">
        <v>635</v>
      </c>
      <c r="F232" s="35" t="s">
        <v>636</v>
      </c>
    </row>
    <row r="233" spans="5:6" hidden="1" x14ac:dyDescent="0.35">
      <c r="E233" s="35" t="s">
        <v>637</v>
      </c>
      <c r="F233" s="35" t="s">
        <v>638</v>
      </c>
    </row>
    <row r="234" spans="5:6" hidden="1" x14ac:dyDescent="0.35">
      <c r="E234" s="35" t="s">
        <v>639</v>
      </c>
      <c r="F234" s="35" t="s">
        <v>640</v>
      </c>
    </row>
    <row r="235" spans="5:6" hidden="1" x14ac:dyDescent="0.35">
      <c r="E235" s="35" t="s">
        <v>641</v>
      </c>
      <c r="F235" s="35" t="s">
        <v>642</v>
      </c>
    </row>
    <row r="236" spans="5:6" hidden="1" x14ac:dyDescent="0.35">
      <c r="E236" s="35" t="s">
        <v>643</v>
      </c>
      <c r="F236" s="35" t="s">
        <v>644</v>
      </c>
    </row>
    <row r="237" spans="5:6" hidden="1" x14ac:dyDescent="0.35">
      <c r="E237" s="35" t="s">
        <v>645</v>
      </c>
      <c r="F237" s="35" t="s">
        <v>646</v>
      </c>
    </row>
    <row r="238" spans="5:6" hidden="1" x14ac:dyDescent="0.35">
      <c r="E238" s="35" t="s">
        <v>647</v>
      </c>
      <c r="F238" s="35" t="s">
        <v>648</v>
      </c>
    </row>
    <row r="239" spans="5:6" hidden="1" x14ac:dyDescent="0.35">
      <c r="E239" s="35" t="s">
        <v>649</v>
      </c>
      <c r="F239" s="35" t="s">
        <v>650</v>
      </c>
    </row>
    <row r="240" spans="5:6" hidden="1" x14ac:dyDescent="0.35">
      <c r="E240" s="35" t="s">
        <v>651</v>
      </c>
      <c r="F240" s="35" t="s">
        <v>652</v>
      </c>
    </row>
    <row r="241" spans="5:6" hidden="1" x14ac:dyDescent="0.35">
      <c r="E241" s="35" t="s">
        <v>653</v>
      </c>
      <c r="F241" s="35" t="s">
        <v>654</v>
      </c>
    </row>
    <row r="242" spans="5:6" hidden="1" x14ac:dyDescent="0.35">
      <c r="E242" s="35" t="s">
        <v>655</v>
      </c>
      <c r="F242" s="35" t="s">
        <v>656</v>
      </c>
    </row>
    <row r="243" spans="5:6" hidden="1" x14ac:dyDescent="0.35">
      <c r="E243" s="35" t="s">
        <v>657</v>
      </c>
      <c r="F243" s="35" t="s">
        <v>658</v>
      </c>
    </row>
    <row r="244" spans="5:6" hidden="1" x14ac:dyDescent="0.35">
      <c r="E244" s="35" t="s">
        <v>659</v>
      </c>
      <c r="F244" s="35" t="s">
        <v>660</v>
      </c>
    </row>
    <row r="245" spans="5:6" hidden="1" x14ac:dyDescent="0.35">
      <c r="E245" s="35" t="s">
        <v>661</v>
      </c>
      <c r="F245" s="35" t="s">
        <v>662</v>
      </c>
    </row>
    <row r="246" spans="5:6" hidden="1" x14ac:dyDescent="0.35">
      <c r="E246" s="35" t="s">
        <v>663</v>
      </c>
      <c r="F246" s="35" t="s">
        <v>664</v>
      </c>
    </row>
    <row r="247" spans="5:6" hidden="1" x14ac:dyDescent="0.35">
      <c r="E247" s="35" t="s">
        <v>665</v>
      </c>
      <c r="F247" s="35" t="s">
        <v>666</v>
      </c>
    </row>
    <row r="248" spans="5:6" hidden="1" x14ac:dyDescent="0.35">
      <c r="E248" s="35" t="s">
        <v>667</v>
      </c>
      <c r="F248" s="35" t="s">
        <v>668</v>
      </c>
    </row>
    <row r="249" spans="5:6" hidden="1" x14ac:dyDescent="0.35">
      <c r="E249" s="35" t="s">
        <v>669</v>
      </c>
      <c r="F249" s="35" t="s">
        <v>670</v>
      </c>
    </row>
    <row r="250" spans="5:6" hidden="1" x14ac:dyDescent="0.35">
      <c r="E250" s="35" t="s">
        <v>671</v>
      </c>
      <c r="F250" s="35" t="s">
        <v>672</v>
      </c>
    </row>
    <row r="251" spans="5:6" hidden="1" x14ac:dyDescent="0.35">
      <c r="E251" s="35" t="s">
        <v>673</v>
      </c>
      <c r="F251" s="35" t="s">
        <v>674</v>
      </c>
    </row>
    <row r="252" spans="5:6" hidden="1" x14ac:dyDescent="0.35">
      <c r="E252" s="35" t="s">
        <v>675</v>
      </c>
      <c r="F252" s="35" t="s">
        <v>676</v>
      </c>
    </row>
    <row r="253" spans="5:6" hidden="1" x14ac:dyDescent="0.35">
      <c r="E253" s="35" t="s">
        <v>677</v>
      </c>
      <c r="F253" s="35" t="s">
        <v>678</v>
      </c>
    </row>
    <row r="254" spans="5:6" hidden="1" x14ac:dyDescent="0.35">
      <c r="E254" s="35" t="s">
        <v>679</v>
      </c>
      <c r="F254" s="35" t="s">
        <v>680</v>
      </c>
    </row>
    <row r="255" spans="5:6" hidden="1" x14ac:dyDescent="0.35">
      <c r="E255" s="35" t="s">
        <v>681</v>
      </c>
      <c r="F255" s="35" t="s">
        <v>682</v>
      </c>
    </row>
    <row r="256" spans="5:6" hidden="1" x14ac:dyDescent="0.35">
      <c r="E256" s="35" t="s">
        <v>683</v>
      </c>
      <c r="F256" s="35" t="s">
        <v>684</v>
      </c>
    </row>
    <row r="257" spans="5:6" hidden="1" x14ac:dyDescent="0.35">
      <c r="E257" s="35" t="s">
        <v>685</v>
      </c>
      <c r="F257" s="35" t="s">
        <v>686</v>
      </c>
    </row>
    <row r="258" spans="5:6" hidden="1" x14ac:dyDescent="0.35">
      <c r="E258" s="35" t="s">
        <v>687</v>
      </c>
      <c r="F258" s="35" t="s">
        <v>688</v>
      </c>
    </row>
    <row r="259" spans="5:6" hidden="1" x14ac:dyDescent="0.35">
      <c r="E259" s="35" t="s">
        <v>689</v>
      </c>
      <c r="F259" s="35" t="s">
        <v>690</v>
      </c>
    </row>
    <row r="260" spans="5:6" hidden="1" x14ac:dyDescent="0.35">
      <c r="E260" s="35" t="s">
        <v>691</v>
      </c>
      <c r="F260" s="35" t="s">
        <v>692</v>
      </c>
    </row>
    <row r="261" spans="5:6" hidden="1" x14ac:dyDescent="0.35">
      <c r="E261" s="35" t="s">
        <v>693</v>
      </c>
      <c r="F261" s="35" t="s">
        <v>694</v>
      </c>
    </row>
    <row r="262" spans="5:6" hidden="1" x14ac:dyDescent="0.35">
      <c r="E262" s="35" t="s">
        <v>695</v>
      </c>
      <c r="F262" s="35" t="s">
        <v>696</v>
      </c>
    </row>
    <row r="263" spans="5:6" hidden="1" x14ac:dyDescent="0.35">
      <c r="E263" s="35" t="s">
        <v>697</v>
      </c>
      <c r="F263" s="35" t="s">
        <v>698</v>
      </c>
    </row>
    <row r="264" spans="5:6" hidden="1" x14ac:dyDescent="0.35">
      <c r="E264" s="35" t="s">
        <v>699</v>
      </c>
      <c r="F264" s="35" t="s">
        <v>700</v>
      </c>
    </row>
    <row r="265" spans="5:6" hidden="1" x14ac:dyDescent="0.35">
      <c r="E265" s="35" t="s">
        <v>701</v>
      </c>
      <c r="F265" s="35" t="s">
        <v>702</v>
      </c>
    </row>
    <row r="266" spans="5:6" hidden="1" x14ac:dyDescent="0.35">
      <c r="E266" s="35" t="s">
        <v>272</v>
      </c>
      <c r="F266" s="35" t="s">
        <v>273</v>
      </c>
    </row>
    <row r="267" spans="5:6" hidden="1" x14ac:dyDescent="0.35">
      <c r="E267" s="35" t="s">
        <v>703</v>
      </c>
      <c r="F267" s="35" t="s">
        <v>704</v>
      </c>
    </row>
    <row r="268" spans="5:6" hidden="1" x14ac:dyDescent="0.35">
      <c r="E268" s="35" t="s">
        <v>705</v>
      </c>
      <c r="F268" s="35" t="s">
        <v>706</v>
      </c>
    </row>
    <row r="269" spans="5:6" hidden="1" x14ac:dyDescent="0.35">
      <c r="E269" s="35" t="s">
        <v>707</v>
      </c>
      <c r="F269" s="35" t="s">
        <v>708</v>
      </c>
    </row>
    <row r="270" spans="5:6" hidden="1" x14ac:dyDescent="0.35">
      <c r="E270" s="35" t="s">
        <v>709</v>
      </c>
      <c r="F270" s="35" t="s">
        <v>710</v>
      </c>
    </row>
    <row r="271" spans="5:6" hidden="1" x14ac:dyDescent="0.35">
      <c r="E271" s="35" t="s">
        <v>711</v>
      </c>
      <c r="F271" s="35" t="s">
        <v>712</v>
      </c>
    </row>
    <row r="272" spans="5:6" hidden="1" x14ac:dyDescent="0.35">
      <c r="E272" s="35" t="s">
        <v>713</v>
      </c>
      <c r="F272" s="35" t="s">
        <v>714</v>
      </c>
    </row>
    <row r="273" spans="5:6" hidden="1" x14ac:dyDescent="0.35">
      <c r="E273" s="35" t="s">
        <v>715</v>
      </c>
      <c r="F273" s="35" t="s">
        <v>716</v>
      </c>
    </row>
    <row r="274" spans="5:6" hidden="1" x14ac:dyDescent="0.35">
      <c r="E274" s="35" t="s">
        <v>717</v>
      </c>
      <c r="F274" s="35" t="s">
        <v>718</v>
      </c>
    </row>
    <row r="275" spans="5:6" hidden="1" x14ac:dyDescent="0.35">
      <c r="E275" s="35" t="s">
        <v>719</v>
      </c>
      <c r="F275" s="35" t="s">
        <v>720</v>
      </c>
    </row>
    <row r="276" spans="5:6" hidden="1" x14ac:dyDescent="0.35">
      <c r="E276" s="35" t="s">
        <v>721</v>
      </c>
      <c r="F276" s="35" t="s">
        <v>722</v>
      </c>
    </row>
    <row r="277" spans="5:6" hidden="1" x14ac:dyDescent="0.35">
      <c r="E277" s="35" t="s">
        <v>723</v>
      </c>
      <c r="F277" s="35" t="s">
        <v>724</v>
      </c>
    </row>
    <row r="278" spans="5:6" hidden="1" x14ac:dyDescent="0.35">
      <c r="E278" s="35" t="s">
        <v>725</v>
      </c>
      <c r="F278" s="35" t="s">
        <v>726</v>
      </c>
    </row>
    <row r="279" spans="5:6" hidden="1" x14ac:dyDescent="0.35">
      <c r="E279" s="35" t="s">
        <v>727</v>
      </c>
      <c r="F279" s="35" t="s">
        <v>728</v>
      </c>
    </row>
    <row r="280" spans="5:6" hidden="1" x14ac:dyDescent="0.35">
      <c r="E280" s="35" t="s">
        <v>729</v>
      </c>
      <c r="F280" s="35" t="s">
        <v>730</v>
      </c>
    </row>
    <row r="281" spans="5:6" hidden="1" x14ac:dyDescent="0.35">
      <c r="E281" s="35" t="s">
        <v>731</v>
      </c>
      <c r="F281" s="35" t="s">
        <v>732</v>
      </c>
    </row>
    <row r="282" spans="5:6" hidden="1" x14ac:dyDescent="0.35">
      <c r="E282" s="35" t="s">
        <v>733</v>
      </c>
      <c r="F282" s="35" t="s">
        <v>734</v>
      </c>
    </row>
    <row r="283" spans="5:6" hidden="1" x14ac:dyDescent="0.35">
      <c r="E283" s="35" t="s">
        <v>735</v>
      </c>
      <c r="F283" s="35" t="s">
        <v>736</v>
      </c>
    </row>
    <row r="284" spans="5:6" hidden="1" x14ac:dyDescent="0.35">
      <c r="E284" s="35" t="s">
        <v>737</v>
      </c>
      <c r="F284" s="35" t="s">
        <v>738</v>
      </c>
    </row>
    <row r="285" spans="5:6" hidden="1" x14ac:dyDescent="0.35">
      <c r="E285" s="35" t="s">
        <v>739</v>
      </c>
      <c r="F285" s="35" t="s">
        <v>740</v>
      </c>
    </row>
    <row r="286" spans="5:6" hidden="1" x14ac:dyDescent="0.35">
      <c r="E286" s="35" t="s">
        <v>741</v>
      </c>
      <c r="F286" s="35" t="s">
        <v>742</v>
      </c>
    </row>
    <row r="287" spans="5:6" hidden="1" x14ac:dyDescent="0.35">
      <c r="E287" s="35" t="s">
        <v>743</v>
      </c>
      <c r="F287" s="35" t="s">
        <v>744</v>
      </c>
    </row>
    <row r="288" spans="5:6" hidden="1" x14ac:dyDescent="0.35">
      <c r="E288" s="35" t="s">
        <v>745</v>
      </c>
      <c r="F288" s="35" t="s">
        <v>746</v>
      </c>
    </row>
    <row r="289" spans="5:6" hidden="1" x14ac:dyDescent="0.35">
      <c r="E289" s="35" t="s">
        <v>747</v>
      </c>
      <c r="F289" s="35" t="s">
        <v>748</v>
      </c>
    </row>
    <row r="290" spans="5:6" hidden="1" x14ac:dyDescent="0.35">
      <c r="E290" s="35" t="s">
        <v>749</v>
      </c>
      <c r="F290" s="35" t="s">
        <v>750</v>
      </c>
    </row>
    <row r="291" spans="5:6" hidden="1" x14ac:dyDescent="0.35">
      <c r="E291" s="35" t="s">
        <v>751</v>
      </c>
      <c r="F291" s="35" t="s">
        <v>752</v>
      </c>
    </row>
    <row r="292" spans="5:6" hidden="1" x14ac:dyDescent="0.35">
      <c r="E292" s="35" t="s">
        <v>753</v>
      </c>
      <c r="F292" s="35" t="s">
        <v>754</v>
      </c>
    </row>
    <row r="293" spans="5:6" hidden="1" x14ac:dyDescent="0.35">
      <c r="E293" s="35" t="s">
        <v>755</v>
      </c>
      <c r="F293" s="35" t="s">
        <v>756</v>
      </c>
    </row>
    <row r="294" spans="5:6" hidden="1" x14ac:dyDescent="0.35">
      <c r="E294" s="35" t="s">
        <v>757</v>
      </c>
      <c r="F294" s="35" t="s">
        <v>758</v>
      </c>
    </row>
    <row r="295" spans="5:6" hidden="1" x14ac:dyDescent="0.35">
      <c r="E295" s="35" t="s">
        <v>759</v>
      </c>
      <c r="F295" s="35" t="s">
        <v>760</v>
      </c>
    </row>
    <row r="296" spans="5:6" hidden="1" x14ac:dyDescent="0.35">
      <c r="E296" s="35" t="s">
        <v>761</v>
      </c>
      <c r="F296" s="35" t="s">
        <v>762</v>
      </c>
    </row>
    <row r="297" spans="5:6" hidden="1" x14ac:dyDescent="0.35">
      <c r="E297" s="35" t="s">
        <v>763</v>
      </c>
      <c r="F297" s="35" t="s">
        <v>764</v>
      </c>
    </row>
    <row r="298" spans="5:6" hidden="1" x14ac:dyDescent="0.35">
      <c r="E298" s="35" t="s">
        <v>765</v>
      </c>
      <c r="F298" s="35" t="s">
        <v>766</v>
      </c>
    </row>
    <row r="299" spans="5:6" hidden="1" x14ac:dyDescent="0.35">
      <c r="E299" s="35" t="s">
        <v>767</v>
      </c>
      <c r="F299" s="35" t="s">
        <v>768</v>
      </c>
    </row>
    <row r="300" spans="5:6" hidden="1" x14ac:dyDescent="0.35">
      <c r="E300" s="35" t="s">
        <v>769</v>
      </c>
      <c r="F300" s="35" t="s">
        <v>770</v>
      </c>
    </row>
    <row r="301" spans="5:6" hidden="1" x14ac:dyDescent="0.35">
      <c r="E301" s="35" t="s">
        <v>771</v>
      </c>
      <c r="F301" s="35" t="s">
        <v>772</v>
      </c>
    </row>
    <row r="302" spans="5:6" hidden="1" x14ac:dyDescent="0.35">
      <c r="E302" s="35" t="s">
        <v>773</v>
      </c>
      <c r="F302" s="35" t="s">
        <v>774</v>
      </c>
    </row>
    <row r="303" spans="5:6" hidden="1" x14ac:dyDescent="0.35">
      <c r="E303" s="35" t="s">
        <v>775</v>
      </c>
      <c r="F303" s="35" t="s">
        <v>776</v>
      </c>
    </row>
    <row r="304" spans="5:6" hidden="1" x14ac:dyDescent="0.35">
      <c r="E304" s="35" t="s">
        <v>777</v>
      </c>
      <c r="F304" s="35" t="s">
        <v>778</v>
      </c>
    </row>
    <row r="305" spans="5:6" hidden="1" x14ac:dyDescent="0.35">
      <c r="E305" s="35" t="s">
        <v>779</v>
      </c>
      <c r="F305" s="35" t="s">
        <v>780</v>
      </c>
    </row>
    <row r="306" spans="5:6" hidden="1" x14ac:dyDescent="0.35">
      <c r="E306" s="35" t="s">
        <v>781</v>
      </c>
      <c r="F306" s="35" t="s">
        <v>782</v>
      </c>
    </row>
    <row r="307" spans="5:6" hidden="1" x14ac:dyDescent="0.35">
      <c r="E307" s="35" t="s">
        <v>783</v>
      </c>
      <c r="F307" s="35" t="s">
        <v>784</v>
      </c>
    </row>
    <row r="308" spans="5:6" hidden="1" x14ac:dyDescent="0.35">
      <c r="E308" s="35" t="s">
        <v>785</v>
      </c>
      <c r="F308" s="35" t="s">
        <v>786</v>
      </c>
    </row>
    <row r="309" spans="5:6" hidden="1" x14ac:dyDescent="0.35">
      <c r="E309" s="35" t="s">
        <v>787</v>
      </c>
      <c r="F309" s="35" t="s">
        <v>788</v>
      </c>
    </row>
    <row r="310" spans="5:6" hidden="1" x14ac:dyDescent="0.35">
      <c r="E310" s="35" t="s">
        <v>789</v>
      </c>
      <c r="F310" s="35" t="s">
        <v>790</v>
      </c>
    </row>
    <row r="311" spans="5:6" hidden="1" x14ac:dyDescent="0.35">
      <c r="E311" s="35" t="s">
        <v>791</v>
      </c>
      <c r="F311" s="35" t="s">
        <v>792</v>
      </c>
    </row>
    <row r="312" spans="5:6" hidden="1" x14ac:dyDescent="0.35">
      <c r="E312" s="35" t="s">
        <v>793</v>
      </c>
      <c r="F312" s="35" t="s">
        <v>794</v>
      </c>
    </row>
    <row r="313" spans="5:6" hidden="1" x14ac:dyDescent="0.35">
      <c r="E313" s="35" t="s">
        <v>795</v>
      </c>
      <c r="F313" s="35" t="s">
        <v>796</v>
      </c>
    </row>
    <row r="314" spans="5:6" hidden="1" x14ac:dyDescent="0.35">
      <c r="E314" s="35" t="s">
        <v>797</v>
      </c>
      <c r="F314" s="35" t="s">
        <v>798</v>
      </c>
    </row>
    <row r="315" spans="5:6" hidden="1" x14ac:dyDescent="0.35">
      <c r="E315" s="35" t="s">
        <v>799</v>
      </c>
      <c r="F315" s="35" t="s">
        <v>800</v>
      </c>
    </row>
    <row r="316" spans="5:6" hidden="1" x14ac:dyDescent="0.35">
      <c r="E316" s="35" t="s">
        <v>801</v>
      </c>
      <c r="F316" s="35" t="s">
        <v>802</v>
      </c>
    </row>
    <row r="317" spans="5:6" hidden="1" x14ac:dyDescent="0.35">
      <c r="E317" s="35" t="s">
        <v>803</v>
      </c>
      <c r="F317" s="35" t="s">
        <v>804</v>
      </c>
    </row>
    <row r="318" spans="5:6" hidden="1" x14ac:dyDescent="0.35">
      <c r="E318" s="35" t="s">
        <v>805</v>
      </c>
      <c r="F318" s="35" t="s">
        <v>806</v>
      </c>
    </row>
    <row r="319" spans="5:6" hidden="1" x14ac:dyDescent="0.35">
      <c r="E319" s="35" t="s">
        <v>807</v>
      </c>
      <c r="F319" s="35" t="s">
        <v>808</v>
      </c>
    </row>
    <row r="320" spans="5:6" hidden="1" x14ac:dyDescent="0.35">
      <c r="E320" s="35" t="s">
        <v>809</v>
      </c>
      <c r="F320" s="35" t="s">
        <v>810</v>
      </c>
    </row>
    <row r="321" spans="5:6" hidden="1" x14ac:dyDescent="0.35">
      <c r="E321" s="35" t="s">
        <v>811</v>
      </c>
      <c r="F321" s="35" t="s">
        <v>812</v>
      </c>
    </row>
    <row r="322" spans="5:6" hidden="1" x14ac:dyDescent="0.35">
      <c r="E322" s="35" t="s">
        <v>813</v>
      </c>
      <c r="F322" s="35" t="s">
        <v>814</v>
      </c>
    </row>
    <row r="323" spans="5:6" hidden="1" x14ac:dyDescent="0.35">
      <c r="E323" s="35" t="s">
        <v>815</v>
      </c>
      <c r="F323" s="35" t="s">
        <v>816</v>
      </c>
    </row>
    <row r="324" spans="5:6" hidden="1" x14ac:dyDescent="0.35">
      <c r="E324" s="35" t="s">
        <v>817</v>
      </c>
      <c r="F324" s="35" t="s">
        <v>818</v>
      </c>
    </row>
    <row r="325" spans="5:6" hidden="1" x14ac:dyDescent="0.35">
      <c r="E325" s="35" t="s">
        <v>819</v>
      </c>
      <c r="F325" s="35" t="s">
        <v>820</v>
      </c>
    </row>
    <row r="326" spans="5:6" hidden="1" x14ac:dyDescent="0.35">
      <c r="E326" s="35" t="s">
        <v>821</v>
      </c>
      <c r="F326" s="35" t="s">
        <v>822</v>
      </c>
    </row>
    <row r="327" spans="5:6" hidden="1" x14ac:dyDescent="0.35">
      <c r="E327" s="35" t="s">
        <v>823</v>
      </c>
      <c r="F327" s="35" t="s">
        <v>824</v>
      </c>
    </row>
    <row r="328" spans="5:6" hidden="1" x14ac:dyDescent="0.35">
      <c r="E328" s="35" t="s">
        <v>825</v>
      </c>
      <c r="F328" s="35" t="s">
        <v>826</v>
      </c>
    </row>
    <row r="329" spans="5:6" hidden="1" x14ac:dyDescent="0.35">
      <c r="E329" s="35" t="s">
        <v>827</v>
      </c>
      <c r="F329" s="35" t="s">
        <v>828</v>
      </c>
    </row>
    <row r="330" spans="5:6" hidden="1" x14ac:dyDescent="0.35">
      <c r="E330" s="35" t="s">
        <v>829</v>
      </c>
      <c r="F330" s="35" t="s">
        <v>830</v>
      </c>
    </row>
    <row r="331" spans="5:6" hidden="1" x14ac:dyDescent="0.35">
      <c r="E331" s="35" t="s">
        <v>831</v>
      </c>
      <c r="F331" s="35" t="s">
        <v>832</v>
      </c>
    </row>
    <row r="332" spans="5:6" hidden="1" x14ac:dyDescent="0.35">
      <c r="E332" s="35" t="s">
        <v>833</v>
      </c>
      <c r="F332" s="35" t="s">
        <v>834</v>
      </c>
    </row>
    <row r="333" spans="5:6" hidden="1" x14ac:dyDescent="0.35">
      <c r="E333" s="35" t="s">
        <v>835</v>
      </c>
      <c r="F333" s="35" t="s">
        <v>836</v>
      </c>
    </row>
    <row r="334" spans="5:6" hidden="1" x14ac:dyDescent="0.35">
      <c r="E334" s="35" t="s">
        <v>837</v>
      </c>
      <c r="F334" s="35" t="s">
        <v>838</v>
      </c>
    </row>
    <row r="335" spans="5:6" hidden="1" x14ac:dyDescent="0.35">
      <c r="E335" s="35" t="s">
        <v>839</v>
      </c>
      <c r="F335" s="35" t="s">
        <v>840</v>
      </c>
    </row>
    <row r="336" spans="5:6" hidden="1" x14ac:dyDescent="0.35">
      <c r="E336" s="35" t="s">
        <v>841</v>
      </c>
      <c r="F336" s="35" t="s">
        <v>842</v>
      </c>
    </row>
    <row r="337" spans="5:6" hidden="1" x14ac:dyDescent="0.35">
      <c r="E337" s="35" t="s">
        <v>843</v>
      </c>
      <c r="F337" s="35" t="s">
        <v>844</v>
      </c>
    </row>
    <row r="338" spans="5:6" hidden="1" x14ac:dyDescent="0.35">
      <c r="E338" s="35" t="s">
        <v>845</v>
      </c>
      <c r="F338" s="35" t="s">
        <v>846</v>
      </c>
    </row>
    <row r="339" spans="5:6" hidden="1" x14ac:dyDescent="0.35">
      <c r="E339" s="35" t="s">
        <v>847</v>
      </c>
      <c r="F339" s="35" t="s">
        <v>848</v>
      </c>
    </row>
    <row r="340" spans="5:6" hidden="1" x14ac:dyDescent="0.35">
      <c r="E340" s="35" t="s">
        <v>849</v>
      </c>
      <c r="F340" s="35" t="s">
        <v>850</v>
      </c>
    </row>
    <row r="341" spans="5:6" hidden="1" x14ac:dyDescent="0.35">
      <c r="E341" s="35" t="s">
        <v>851</v>
      </c>
      <c r="F341" s="35" t="s">
        <v>852</v>
      </c>
    </row>
    <row r="342" spans="5:6" hidden="1" x14ac:dyDescent="0.35">
      <c r="E342" s="35" t="s">
        <v>853</v>
      </c>
      <c r="F342" s="35" t="s">
        <v>854</v>
      </c>
    </row>
    <row r="343" spans="5:6" hidden="1" x14ac:dyDescent="0.35">
      <c r="E343" s="35" t="s">
        <v>855</v>
      </c>
      <c r="F343" s="35" t="s">
        <v>856</v>
      </c>
    </row>
    <row r="344" spans="5:6" hidden="1" x14ac:dyDescent="0.35">
      <c r="E344" s="35" t="s">
        <v>857</v>
      </c>
      <c r="F344" s="35" t="s">
        <v>858</v>
      </c>
    </row>
    <row r="345" spans="5:6" hidden="1" x14ac:dyDescent="0.35">
      <c r="E345" s="35" t="s">
        <v>859</v>
      </c>
      <c r="F345" s="35" t="s">
        <v>860</v>
      </c>
    </row>
    <row r="346" spans="5:6" hidden="1" x14ac:dyDescent="0.35">
      <c r="E346" s="35" t="s">
        <v>861</v>
      </c>
      <c r="F346" s="35" t="s">
        <v>862</v>
      </c>
    </row>
    <row r="347" spans="5:6" hidden="1" x14ac:dyDescent="0.35">
      <c r="E347" s="35" t="s">
        <v>863</v>
      </c>
      <c r="F347" s="35" t="s">
        <v>864</v>
      </c>
    </row>
    <row r="348" spans="5:6" hidden="1" x14ac:dyDescent="0.35">
      <c r="E348" s="35" t="s">
        <v>865</v>
      </c>
      <c r="F348" s="35" t="s">
        <v>866</v>
      </c>
    </row>
    <row r="349" spans="5:6" hidden="1" x14ac:dyDescent="0.35">
      <c r="E349" s="35" t="s">
        <v>867</v>
      </c>
      <c r="F349" s="35" t="s">
        <v>868</v>
      </c>
    </row>
    <row r="350" spans="5:6" hidden="1" x14ac:dyDescent="0.35">
      <c r="E350" s="35" t="s">
        <v>869</v>
      </c>
      <c r="F350" s="35" t="s">
        <v>870</v>
      </c>
    </row>
    <row r="351" spans="5:6" hidden="1" x14ac:dyDescent="0.35">
      <c r="E351" s="35" t="s">
        <v>871</v>
      </c>
      <c r="F351" s="35" t="s">
        <v>872</v>
      </c>
    </row>
    <row r="352" spans="5:6" hidden="1" x14ac:dyDescent="0.35">
      <c r="E352" s="35" t="s">
        <v>237</v>
      </c>
      <c r="F352" s="35" t="s">
        <v>873</v>
      </c>
    </row>
    <row r="353" spans="5:6" hidden="1" x14ac:dyDescent="0.35">
      <c r="E353" s="35" t="s">
        <v>874</v>
      </c>
      <c r="F353" s="35" t="s">
        <v>875</v>
      </c>
    </row>
    <row r="354" spans="5:6" hidden="1" x14ac:dyDescent="0.35">
      <c r="E354" s="35" t="s">
        <v>876</v>
      </c>
      <c r="F354" s="35" t="s">
        <v>877</v>
      </c>
    </row>
    <row r="355" spans="5:6" hidden="1" x14ac:dyDescent="0.35">
      <c r="E355" s="35" t="s">
        <v>89</v>
      </c>
      <c r="F355" s="35" t="s">
        <v>878</v>
      </c>
    </row>
    <row r="356" spans="5:6" hidden="1" x14ac:dyDescent="0.35">
      <c r="E356" s="35" t="s">
        <v>240</v>
      </c>
      <c r="F356" s="35" t="s">
        <v>879</v>
      </c>
    </row>
    <row r="357" spans="5:6" hidden="1" x14ac:dyDescent="0.35">
      <c r="E357" s="35" t="s">
        <v>880</v>
      </c>
      <c r="F357" s="35" t="s">
        <v>881</v>
      </c>
    </row>
    <row r="358" spans="5:6" hidden="1" x14ac:dyDescent="0.35">
      <c r="E358" s="35" t="s">
        <v>241</v>
      </c>
      <c r="F358" s="35" t="s">
        <v>882</v>
      </c>
    </row>
    <row r="359" spans="5:6" hidden="1" x14ac:dyDescent="0.35">
      <c r="E359" s="35" t="s">
        <v>883</v>
      </c>
      <c r="F359" s="35" t="s">
        <v>884</v>
      </c>
    </row>
    <row r="360" spans="5:6" hidden="1" x14ac:dyDescent="0.35">
      <c r="E360" s="35" t="s">
        <v>885</v>
      </c>
      <c r="F360" s="35" t="s">
        <v>886</v>
      </c>
    </row>
    <row r="361" spans="5:6" hidden="1" x14ac:dyDescent="0.35">
      <c r="E361" s="35" t="s">
        <v>887</v>
      </c>
      <c r="F361" s="35" t="s">
        <v>888</v>
      </c>
    </row>
    <row r="362" spans="5:6" hidden="1" x14ac:dyDescent="0.35">
      <c r="E362" s="35" t="s">
        <v>889</v>
      </c>
      <c r="F362" s="35" t="s">
        <v>890</v>
      </c>
    </row>
    <row r="363" spans="5:6" hidden="1" x14ac:dyDescent="0.35">
      <c r="E363" s="35" t="s">
        <v>891</v>
      </c>
      <c r="F363" s="35" t="s">
        <v>892</v>
      </c>
    </row>
    <row r="364" spans="5:6" hidden="1" x14ac:dyDescent="0.35">
      <c r="E364" s="35" t="s">
        <v>893</v>
      </c>
      <c r="F364" s="35" t="s">
        <v>894</v>
      </c>
    </row>
    <row r="365" spans="5:6" hidden="1" x14ac:dyDescent="0.35">
      <c r="E365" s="35" t="s">
        <v>895</v>
      </c>
      <c r="F365" s="35" t="s">
        <v>896</v>
      </c>
    </row>
    <row r="366" spans="5:6" hidden="1" x14ac:dyDescent="0.35">
      <c r="E366" s="35" t="s">
        <v>897</v>
      </c>
      <c r="F366" s="35" t="s">
        <v>898</v>
      </c>
    </row>
    <row r="367" spans="5:6" hidden="1" x14ac:dyDescent="0.35">
      <c r="E367" s="35" t="s">
        <v>899</v>
      </c>
      <c r="F367" s="35" t="s">
        <v>900</v>
      </c>
    </row>
    <row r="368" spans="5:6" hidden="1" x14ac:dyDescent="0.35">
      <c r="E368" s="35" t="s">
        <v>901</v>
      </c>
      <c r="F368" s="35" t="s">
        <v>902</v>
      </c>
    </row>
    <row r="369" spans="5:6" hidden="1" x14ac:dyDescent="0.35">
      <c r="E369" s="35" t="s">
        <v>903</v>
      </c>
      <c r="F369" s="35" t="s">
        <v>904</v>
      </c>
    </row>
    <row r="370" spans="5:6" hidden="1" x14ac:dyDescent="0.35">
      <c r="E370" s="35" t="s">
        <v>905</v>
      </c>
      <c r="F370" s="35" t="s">
        <v>906</v>
      </c>
    </row>
    <row r="371" spans="5:6" hidden="1" x14ac:dyDescent="0.35">
      <c r="E371" s="35" t="s">
        <v>907</v>
      </c>
      <c r="F371" s="35" t="s">
        <v>908</v>
      </c>
    </row>
    <row r="372" spans="5:6" hidden="1" x14ac:dyDescent="0.35">
      <c r="E372" s="35" t="s">
        <v>909</v>
      </c>
      <c r="F372" s="35" t="s">
        <v>910</v>
      </c>
    </row>
    <row r="373" spans="5:6" hidden="1" x14ac:dyDescent="0.35">
      <c r="E373" s="35" t="s">
        <v>250</v>
      </c>
      <c r="F373" s="35" t="s">
        <v>911</v>
      </c>
    </row>
    <row r="374" spans="5:6" hidden="1" x14ac:dyDescent="0.35">
      <c r="E374" s="35" t="s">
        <v>912</v>
      </c>
      <c r="F374" s="35" t="s">
        <v>913</v>
      </c>
    </row>
    <row r="375" spans="5:6" hidden="1" x14ac:dyDescent="0.35">
      <c r="E375" s="35" t="s">
        <v>914</v>
      </c>
      <c r="F375" s="35" t="s">
        <v>915</v>
      </c>
    </row>
    <row r="376" spans="5:6" hidden="1" x14ac:dyDescent="0.35">
      <c r="E376" s="35" t="s">
        <v>251</v>
      </c>
      <c r="F376" s="35" t="s">
        <v>916</v>
      </c>
    </row>
    <row r="377" spans="5:6" hidden="1" x14ac:dyDescent="0.35">
      <c r="E377" s="35" t="s">
        <v>917</v>
      </c>
      <c r="F377" s="35" t="s">
        <v>918</v>
      </c>
    </row>
    <row r="378" spans="5:6" hidden="1" x14ac:dyDescent="0.35">
      <c r="E378" s="35" t="s">
        <v>919</v>
      </c>
      <c r="F378" s="35" t="s">
        <v>920</v>
      </c>
    </row>
    <row r="379" spans="5:6" hidden="1" x14ac:dyDescent="0.35">
      <c r="E379" s="35" t="s">
        <v>921</v>
      </c>
      <c r="F379" s="35" t="s">
        <v>922</v>
      </c>
    </row>
    <row r="380" spans="5:6" hidden="1" x14ac:dyDescent="0.35">
      <c r="E380" s="35" t="s">
        <v>923</v>
      </c>
      <c r="F380" s="35" t="s">
        <v>924</v>
      </c>
    </row>
    <row r="381" spans="5:6" hidden="1" x14ac:dyDescent="0.35">
      <c r="E381" s="35" t="s">
        <v>925</v>
      </c>
      <c r="F381" s="35" t="s">
        <v>926</v>
      </c>
    </row>
    <row r="382" spans="5:6" hidden="1" x14ac:dyDescent="0.35">
      <c r="E382" s="35" t="s">
        <v>927</v>
      </c>
      <c r="F382" s="35" t="s">
        <v>928</v>
      </c>
    </row>
    <row r="383" spans="5:6" hidden="1" x14ac:dyDescent="0.35">
      <c r="E383" s="35" t="s">
        <v>929</v>
      </c>
      <c r="F383" s="35" t="s">
        <v>930</v>
      </c>
    </row>
    <row r="384" spans="5:6" hidden="1" x14ac:dyDescent="0.35">
      <c r="E384" s="35" t="s">
        <v>931</v>
      </c>
      <c r="F384" s="35" t="s">
        <v>932</v>
      </c>
    </row>
    <row r="385" spans="5:6" hidden="1" x14ac:dyDescent="0.35">
      <c r="E385" s="35" t="s">
        <v>933</v>
      </c>
      <c r="F385" s="35" t="s">
        <v>934</v>
      </c>
    </row>
    <row r="386" spans="5:6" hidden="1" x14ac:dyDescent="0.35">
      <c r="E386" s="35" t="s">
        <v>935</v>
      </c>
      <c r="F386" s="35" t="s">
        <v>936</v>
      </c>
    </row>
    <row r="387" spans="5:6" hidden="1" x14ac:dyDescent="0.35">
      <c r="E387" s="35" t="s">
        <v>937</v>
      </c>
      <c r="F387" s="35" t="s">
        <v>938</v>
      </c>
    </row>
    <row r="388" spans="5:6" hidden="1" x14ac:dyDescent="0.35">
      <c r="E388" s="35" t="s">
        <v>939</v>
      </c>
      <c r="F388" s="35" t="s">
        <v>940</v>
      </c>
    </row>
    <row r="389" spans="5:6" hidden="1" x14ac:dyDescent="0.35">
      <c r="E389" s="35" t="s">
        <v>941</v>
      </c>
      <c r="F389" s="35" t="s">
        <v>942</v>
      </c>
    </row>
    <row r="390" spans="5:6" hidden="1" x14ac:dyDescent="0.35">
      <c r="E390" s="35" t="s">
        <v>943</v>
      </c>
      <c r="F390" s="35" t="s">
        <v>944</v>
      </c>
    </row>
    <row r="391" spans="5:6" hidden="1" x14ac:dyDescent="0.35">
      <c r="E391" s="35" t="s">
        <v>945</v>
      </c>
      <c r="F391" s="35" t="s">
        <v>946</v>
      </c>
    </row>
    <row r="392" spans="5:6" hidden="1" x14ac:dyDescent="0.35">
      <c r="E392" s="35" t="s">
        <v>947</v>
      </c>
      <c r="F392" s="35" t="s">
        <v>948</v>
      </c>
    </row>
    <row r="393" spans="5:6" hidden="1" x14ac:dyDescent="0.35">
      <c r="E393" s="35" t="s">
        <v>949</v>
      </c>
      <c r="F393" s="35" t="s">
        <v>950</v>
      </c>
    </row>
    <row r="394" spans="5:6" hidden="1" x14ac:dyDescent="0.35">
      <c r="E394" s="35" t="s">
        <v>951</v>
      </c>
      <c r="F394" s="35" t="s">
        <v>952</v>
      </c>
    </row>
    <row r="395" spans="5:6" hidden="1" x14ac:dyDescent="0.35">
      <c r="E395" s="35" t="s">
        <v>953</v>
      </c>
      <c r="F395" s="35" t="s">
        <v>954</v>
      </c>
    </row>
    <row r="396" spans="5:6" hidden="1" x14ac:dyDescent="0.35">
      <c r="E396" s="35" t="s">
        <v>955</v>
      </c>
      <c r="F396" s="35" t="s">
        <v>956</v>
      </c>
    </row>
    <row r="397" spans="5:6" hidden="1" x14ac:dyDescent="0.35">
      <c r="E397" s="35" t="s">
        <v>957</v>
      </c>
      <c r="F397" s="35" t="s">
        <v>958</v>
      </c>
    </row>
    <row r="398" spans="5:6" hidden="1" x14ac:dyDescent="0.35">
      <c r="E398" s="35" t="s">
        <v>959</v>
      </c>
      <c r="F398" s="35" t="s">
        <v>960</v>
      </c>
    </row>
    <row r="399" spans="5:6" hidden="1" x14ac:dyDescent="0.35">
      <c r="E399" s="35" t="s">
        <v>961</v>
      </c>
      <c r="F399" s="35" t="s">
        <v>962</v>
      </c>
    </row>
    <row r="400" spans="5:6" hidden="1" x14ac:dyDescent="0.35">
      <c r="E400" s="35" t="s">
        <v>963</v>
      </c>
      <c r="F400" s="35" t="s">
        <v>964</v>
      </c>
    </row>
    <row r="401" spans="5:6" hidden="1" x14ac:dyDescent="0.35">
      <c r="E401" s="35" t="s">
        <v>965</v>
      </c>
      <c r="F401" s="35" t="s">
        <v>966</v>
      </c>
    </row>
    <row r="402" spans="5:6" hidden="1" x14ac:dyDescent="0.35">
      <c r="E402" s="35" t="s">
        <v>967</v>
      </c>
      <c r="F402" s="35" t="s">
        <v>968</v>
      </c>
    </row>
    <row r="403" spans="5:6" hidden="1" x14ac:dyDescent="0.35">
      <c r="E403" s="35" t="s">
        <v>969</v>
      </c>
      <c r="F403" s="35" t="s">
        <v>970</v>
      </c>
    </row>
    <row r="404" spans="5:6" hidden="1" x14ac:dyDescent="0.35">
      <c r="E404" s="35" t="s">
        <v>971</v>
      </c>
      <c r="F404" s="35" t="s">
        <v>972</v>
      </c>
    </row>
    <row r="405" spans="5:6" hidden="1" x14ac:dyDescent="0.35">
      <c r="E405" s="35" t="s">
        <v>57</v>
      </c>
      <c r="F405" s="35" t="s">
        <v>973</v>
      </c>
    </row>
    <row r="406" spans="5:6" hidden="1" x14ac:dyDescent="0.35">
      <c r="E406" s="35" t="s">
        <v>974</v>
      </c>
      <c r="F406" s="35" t="s">
        <v>975</v>
      </c>
    </row>
    <row r="407" spans="5:6" hidden="1" x14ac:dyDescent="0.35">
      <c r="E407" s="35" t="s">
        <v>976</v>
      </c>
      <c r="F407" s="35" t="s">
        <v>977</v>
      </c>
    </row>
    <row r="408" spans="5:6" hidden="1" x14ac:dyDescent="0.35">
      <c r="E408" s="35" t="s">
        <v>978</v>
      </c>
      <c r="F408" s="35" t="s">
        <v>979</v>
      </c>
    </row>
    <row r="409" spans="5:6" hidden="1" x14ac:dyDescent="0.35">
      <c r="E409" s="35" t="s">
        <v>980</v>
      </c>
      <c r="F409" s="35" t="s">
        <v>981</v>
      </c>
    </row>
    <row r="410" spans="5:6" hidden="1" x14ac:dyDescent="0.35">
      <c r="E410" s="35" t="s">
        <v>982</v>
      </c>
      <c r="F410" s="35" t="s">
        <v>983</v>
      </c>
    </row>
    <row r="411" spans="5:6" hidden="1" x14ac:dyDescent="0.35">
      <c r="E411" s="35" t="s">
        <v>984</v>
      </c>
      <c r="F411" s="35" t="s">
        <v>985</v>
      </c>
    </row>
    <row r="412" spans="5:6" hidden="1" x14ac:dyDescent="0.35">
      <c r="E412" s="35" t="s">
        <v>986</v>
      </c>
      <c r="F412" s="35" t="s">
        <v>987</v>
      </c>
    </row>
    <row r="413" spans="5:6" hidden="1" x14ac:dyDescent="0.35">
      <c r="E413" s="35" t="s">
        <v>988</v>
      </c>
      <c r="F413" s="35" t="s">
        <v>989</v>
      </c>
    </row>
    <row r="414" spans="5:6" hidden="1" x14ac:dyDescent="0.35">
      <c r="E414" s="35" t="s">
        <v>990</v>
      </c>
      <c r="F414" s="35" t="s">
        <v>991</v>
      </c>
    </row>
    <row r="415" spans="5:6" hidden="1" x14ac:dyDescent="0.35">
      <c r="E415" s="35" t="s">
        <v>992</v>
      </c>
      <c r="F415" s="35" t="s">
        <v>993</v>
      </c>
    </row>
    <row r="416" spans="5:6" hidden="1" x14ac:dyDescent="0.35">
      <c r="E416" s="35" t="s">
        <v>994</v>
      </c>
      <c r="F416" s="35" t="s">
        <v>995</v>
      </c>
    </row>
    <row r="417" spans="5:6" hidden="1" x14ac:dyDescent="0.35">
      <c r="E417" s="35" t="s">
        <v>996</v>
      </c>
      <c r="F417" s="35" t="s">
        <v>997</v>
      </c>
    </row>
    <row r="418" spans="5:6" hidden="1" x14ac:dyDescent="0.35">
      <c r="E418" s="35" t="s">
        <v>998</v>
      </c>
      <c r="F418" s="35" t="s">
        <v>999</v>
      </c>
    </row>
    <row r="419" spans="5:6" hidden="1" x14ac:dyDescent="0.35">
      <c r="E419" s="35" t="s">
        <v>1000</v>
      </c>
      <c r="F419" s="35" t="s">
        <v>1001</v>
      </c>
    </row>
    <row r="420" spans="5:6" hidden="1" x14ac:dyDescent="0.35">
      <c r="E420" s="35" t="s">
        <v>1002</v>
      </c>
      <c r="F420" s="35" t="s">
        <v>1003</v>
      </c>
    </row>
    <row r="421" spans="5:6" hidden="1" x14ac:dyDescent="0.35">
      <c r="E421" s="35" t="s">
        <v>1004</v>
      </c>
      <c r="F421" s="35" t="s">
        <v>1005</v>
      </c>
    </row>
    <row r="422" spans="5:6" hidden="1" x14ac:dyDescent="0.35">
      <c r="E422" s="35" t="s">
        <v>1006</v>
      </c>
      <c r="F422" s="35" t="s">
        <v>1007</v>
      </c>
    </row>
    <row r="423" spans="5:6" hidden="1" x14ac:dyDescent="0.35">
      <c r="E423" s="35" t="s">
        <v>1008</v>
      </c>
      <c r="F423" s="35" t="s">
        <v>1009</v>
      </c>
    </row>
    <row r="424" spans="5:6" hidden="1" x14ac:dyDescent="0.35">
      <c r="E424" s="35" t="s">
        <v>1010</v>
      </c>
      <c r="F424" s="35" t="s">
        <v>1011</v>
      </c>
    </row>
    <row r="425" spans="5:6" hidden="1" x14ac:dyDescent="0.35">
      <c r="E425" s="35" t="s">
        <v>1012</v>
      </c>
      <c r="F425" s="35" t="s">
        <v>1013</v>
      </c>
    </row>
    <row r="426" spans="5:6" hidden="1" x14ac:dyDescent="0.35">
      <c r="E426" s="35" t="s">
        <v>1014</v>
      </c>
      <c r="F426" s="35" t="s">
        <v>1015</v>
      </c>
    </row>
    <row r="427" spans="5:6" hidden="1" x14ac:dyDescent="0.35">
      <c r="E427" s="35" t="s">
        <v>1016</v>
      </c>
      <c r="F427" s="35" t="s">
        <v>1017</v>
      </c>
    </row>
    <row r="428" spans="5:6" hidden="1" x14ac:dyDescent="0.35">
      <c r="E428" s="35" t="s">
        <v>1018</v>
      </c>
      <c r="F428" s="35" t="s">
        <v>1019</v>
      </c>
    </row>
    <row r="429" spans="5:6" hidden="1" x14ac:dyDescent="0.35">
      <c r="E429" s="35" t="s">
        <v>1020</v>
      </c>
      <c r="F429" s="35" t="s">
        <v>1021</v>
      </c>
    </row>
    <row r="430" spans="5:6" hidden="1" x14ac:dyDescent="0.35">
      <c r="E430" s="35" t="s">
        <v>1022</v>
      </c>
      <c r="F430" s="35" t="s">
        <v>1023</v>
      </c>
    </row>
    <row r="431" spans="5:6" hidden="1" x14ac:dyDescent="0.35">
      <c r="E431" s="35" t="s">
        <v>1024</v>
      </c>
      <c r="F431" s="35" t="s">
        <v>1025</v>
      </c>
    </row>
    <row r="432" spans="5:6" hidden="1" x14ac:dyDescent="0.35">
      <c r="E432" s="35" t="s">
        <v>1026</v>
      </c>
      <c r="F432" s="35" t="s">
        <v>1027</v>
      </c>
    </row>
    <row r="433" spans="5:6" hidden="1" x14ac:dyDescent="0.35">
      <c r="E433" s="35" t="s">
        <v>1028</v>
      </c>
      <c r="F433" s="35" t="s">
        <v>1029</v>
      </c>
    </row>
    <row r="434" spans="5:6" hidden="1" x14ac:dyDescent="0.35">
      <c r="E434" s="35" t="s">
        <v>58</v>
      </c>
      <c r="F434" s="35" t="s">
        <v>1030</v>
      </c>
    </row>
    <row r="435" spans="5:6" hidden="1" x14ac:dyDescent="0.35">
      <c r="E435" s="35" t="s">
        <v>1031</v>
      </c>
      <c r="F435" s="35" t="s">
        <v>1032</v>
      </c>
    </row>
    <row r="436" spans="5:6" hidden="1" x14ac:dyDescent="0.35">
      <c r="E436" s="35" t="s">
        <v>1033</v>
      </c>
      <c r="F436" s="35" t="s">
        <v>1034</v>
      </c>
    </row>
    <row r="437" spans="5:6" hidden="1" x14ac:dyDescent="0.35">
      <c r="E437" s="35" t="s">
        <v>1035</v>
      </c>
      <c r="F437" s="35" t="s">
        <v>1036</v>
      </c>
    </row>
    <row r="438" spans="5:6" hidden="1" x14ac:dyDescent="0.35">
      <c r="E438" s="35" t="s">
        <v>1037</v>
      </c>
      <c r="F438" s="35" t="s">
        <v>1038</v>
      </c>
    </row>
    <row r="439" spans="5:6" hidden="1" x14ac:dyDescent="0.35">
      <c r="E439" s="35" t="s">
        <v>1039</v>
      </c>
      <c r="F439" s="35" t="s">
        <v>1040</v>
      </c>
    </row>
    <row r="440" spans="5:6" hidden="1" x14ac:dyDescent="0.35">
      <c r="E440" s="35" t="s">
        <v>1041</v>
      </c>
      <c r="F440" s="35" t="s">
        <v>1042</v>
      </c>
    </row>
    <row r="441" spans="5:6" hidden="1" x14ac:dyDescent="0.35">
      <c r="E441" s="35" t="s">
        <v>1043</v>
      </c>
      <c r="F441" s="35" t="s">
        <v>1044</v>
      </c>
    </row>
    <row r="442" spans="5:6" hidden="1" x14ac:dyDescent="0.35">
      <c r="E442" s="35" t="s">
        <v>1045</v>
      </c>
      <c r="F442" s="35" t="s">
        <v>1046</v>
      </c>
    </row>
    <row r="443" spans="5:6" hidden="1" x14ac:dyDescent="0.35">
      <c r="E443" s="35" t="s">
        <v>1047</v>
      </c>
      <c r="F443" s="35" t="s">
        <v>1048</v>
      </c>
    </row>
    <row r="444" spans="5:6" hidden="1" x14ac:dyDescent="0.35">
      <c r="E444" s="35" t="s">
        <v>1049</v>
      </c>
      <c r="F444" s="35" t="s">
        <v>1050</v>
      </c>
    </row>
    <row r="445" spans="5:6" hidden="1" x14ac:dyDescent="0.35">
      <c r="E445" s="35" t="s">
        <v>1051</v>
      </c>
      <c r="F445" s="35" t="s">
        <v>1052</v>
      </c>
    </row>
    <row r="446" spans="5:6" hidden="1" x14ac:dyDescent="0.35">
      <c r="E446" s="35" t="s">
        <v>1053</v>
      </c>
      <c r="F446" s="35" t="s">
        <v>1054</v>
      </c>
    </row>
    <row r="447" spans="5:6" hidden="1" x14ac:dyDescent="0.35">
      <c r="E447" s="35" t="s">
        <v>1055</v>
      </c>
      <c r="F447" s="35" t="s">
        <v>1056</v>
      </c>
    </row>
    <row r="448" spans="5:6" hidden="1" x14ac:dyDescent="0.35">
      <c r="E448" s="35" t="s">
        <v>1057</v>
      </c>
      <c r="F448" s="35" t="s">
        <v>1058</v>
      </c>
    </row>
    <row r="449" spans="5:6" hidden="1" x14ac:dyDescent="0.35">
      <c r="E449" s="35" t="s">
        <v>1059</v>
      </c>
      <c r="F449" s="35" t="s">
        <v>1060</v>
      </c>
    </row>
    <row r="450" spans="5:6" hidden="1" x14ac:dyDescent="0.35">
      <c r="E450" s="35" t="s">
        <v>1061</v>
      </c>
      <c r="F450" s="35" t="s">
        <v>1062</v>
      </c>
    </row>
    <row r="451" spans="5:6" hidden="1" x14ac:dyDescent="0.35">
      <c r="E451" s="35" t="s">
        <v>1063</v>
      </c>
      <c r="F451" s="35" t="s">
        <v>1064</v>
      </c>
    </row>
    <row r="452" spans="5:6" hidden="1" x14ac:dyDescent="0.35">
      <c r="E452" s="35" t="s">
        <v>1065</v>
      </c>
      <c r="F452" s="35" t="s">
        <v>1066</v>
      </c>
    </row>
    <row r="453" spans="5:6" hidden="1" x14ac:dyDescent="0.35">
      <c r="E453" s="35" t="s">
        <v>1067</v>
      </c>
      <c r="F453" s="35" t="s">
        <v>1068</v>
      </c>
    </row>
    <row r="454" spans="5:6" hidden="1" x14ac:dyDescent="0.35">
      <c r="E454" s="35" t="s">
        <v>1069</v>
      </c>
      <c r="F454" s="35" t="s">
        <v>1070</v>
      </c>
    </row>
    <row r="455" spans="5:6" hidden="1" x14ac:dyDescent="0.35">
      <c r="E455" s="35" t="s">
        <v>1071</v>
      </c>
      <c r="F455" s="35" t="s">
        <v>1072</v>
      </c>
    </row>
    <row r="456" spans="5:6" hidden="1" x14ac:dyDescent="0.35">
      <c r="E456" s="35" t="s">
        <v>1073</v>
      </c>
      <c r="F456" s="35" t="s">
        <v>1074</v>
      </c>
    </row>
    <row r="457" spans="5:6" hidden="1" x14ac:dyDescent="0.35">
      <c r="E457" s="35" t="s">
        <v>1075</v>
      </c>
      <c r="F457" s="35" t="s">
        <v>1076</v>
      </c>
    </row>
    <row r="458" spans="5:6" hidden="1" x14ac:dyDescent="0.35">
      <c r="E458" s="35" t="s">
        <v>1077</v>
      </c>
      <c r="F458" s="35" t="s">
        <v>1078</v>
      </c>
    </row>
    <row r="459" spans="5:6" hidden="1" x14ac:dyDescent="0.35">
      <c r="E459" s="35" t="s">
        <v>1079</v>
      </c>
      <c r="F459" s="35" t="s">
        <v>1080</v>
      </c>
    </row>
    <row r="460" spans="5:6" hidden="1" x14ac:dyDescent="0.35">
      <c r="E460" s="35" t="s">
        <v>1081</v>
      </c>
      <c r="F460" s="35" t="s">
        <v>1082</v>
      </c>
    </row>
    <row r="461" spans="5:6" hidden="1" x14ac:dyDescent="0.35">
      <c r="E461" s="35" t="s">
        <v>1083</v>
      </c>
      <c r="F461" s="35" t="s">
        <v>1084</v>
      </c>
    </row>
    <row r="462" spans="5:6" hidden="1" x14ac:dyDescent="0.35">
      <c r="E462" s="35" t="s">
        <v>1085</v>
      </c>
      <c r="F462" s="35" t="s">
        <v>1086</v>
      </c>
    </row>
    <row r="463" spans="5:6" hidden="1" x14ac:dyDescent="0.35">
      <c r="E463" s="35" t="s">
        <v>1087</v>
      </c>
      <c r="F463" s="35" t="s">
        <v>1088</v>
      </c>
    </row>
    <row r="464" spans="5:6" hidden="1" x14ac:dyDescent="0.35">
      <c r="E464" s="35" t="s">
        <v>1089</v>
      </c>
      <c r="F464" s="35" t="s">
        <v>1090</v>
      </c>
    </row>
    <row r="465" spans="5:6" hidden="1" x14ac:dyDescent="0.35">
      <c r="E465" s="35" t="s">
        <v>1091</v>
      </c>
      <c r="F465" s="35" t="s">
        <v>1092</v>
      </c>
    </row>
    <row r="466" spans="5:6" hidden="1" x14ac:dyDescent="0.35">
      <c r="E466" s="35" t="s">
        <v>1093</v>
      </c>
      <c r="F466" s="35" t="s">
        <v>1094</v>
      </c>
    </row>
    <row r="467" spans="5:6" hidden="1" x14ac:dyDescent="0.35">
      <c r="E467" s="35" t="s">
        <v>1095</v>
      </c>
      <c r="F467" s="35" t="s">
        <v>1096</v>
      </c>
    </row>
    <row r="468" spans="5:6" hidden="1" x14ac:dyDescent="0.35">
      <c r="E468" s="35" t="s">
        <v>1097</v>
      </c>
      <c r="F468" s="35" t="s">
        <v>1098</v>
      </c>
    </row>
    <row r="469" spans="5:6" hidden="1" x14ac:dyDescent="0.35">
      <c r="E469" s="35" t="s">
        <v>1099</v>
      </c>
      <c r="F469" s="35" t="s">
        <v>1100</v>
      </c>
    </row>
    <row r="470" spans="5:6" hidden="1" x14ac:dyDescent="0.35">
      <c r="E470" s="35" t="s">
        <v>1101</v>
      </c>
      <c r="F470" s="35" t="s">
        <v>1102</v>
      </c>
    </row>
    <row r="471" spans="5:6" hidden="1" x14ac:dyDescent="0.35">
      <c r="E471" s="35" t="s">
        <v>1103</v>
      </c>
      <c r="F471" s="35" t="s">
        <v>1104</v>
      </c>
    </row>
    <row r="472" spans="5:6" hidden="1" x14ac:dyDescent="0.35">
      <c r="E472" s="35" t="s">
        <v>1105</v>
      </c>
      <c r="F472" s="35" t="s">
        <v>1106</v>
      </c>
    </row>
    <row r="473" spans="5:6" hidden="1" x14ac:dyDescent="0.35">
      <c r="E473" s="35" t="s">
        <v>1107</v>
      </c>
      <c r="F473" s="35" t="s">
        <v>1108</v>
      </c>
    </row>
    <row r="474" spans="5:6" hidden="1" x14ac:dyDescent="0.35">
      <c r="E474" s="35" t="s">
        <v>1109</v>
      </c>
      <c r="F474" s="35" t="s">
        <v>1110</v>
      </c>
    </row>
    <row r="475" spans="5:6" hidden="1" x14ac:dyDescent="0.35">
      <c r="E475" s="35" t="s">
        <v>1111</v>
      </c>
      <c r="F475" s="35" t="s">
        <v>1112</v>
      </c>
    </row>
    <row r="476" spans="5:6" hidden="1" x14ac:dyDescent="0.35">
      <c r="E476" s="35" t="s">
        <v>1113</v>
      </c>
      <c r="F476" s="35" t="s">
        <v>1114</v>
      </c>
    </row>
    <row r="477" spans="5:6" hidden="1" x14ac:dyDescent="0.35">
      <c r="E477" s="35" t="s">
        <v>1115</v>
      </c>
      <c r="F477" s="35" t="s">
        <v>1116</v>
      </c>
    </row>
    <row r="478" spans="5:6" hidden="1" x14ac:dyDescent="0.35">
      <c r="E478" s="35" t="s">
        <v>1117</v>
      </c>
      <c r="F478" s="35" t="s">
        <v>1118</v>
      </c>
    </row>
    <row r="479" spans="5:6" hidden="1" x14ac:dyDescent="0.35">
      <c r="E479" s="35" t="s">
        <v>1119</v>
      </c>
      <c r="F479" s="35" t="s">
        <v>1120</v>
      </c>
    </row>
    <row r="480" spans="5:6" hidden="1" x14ac:dyDescent="0.35">
      <c r="E480" s="35" t="s">
        <v>1121</v>
      </c>
      <c r="F480" s="35" t="s">
        <v>1122</v>
      </c>
    </row>
    <row r="481" spans="5:6" hidden="1" x14ac:dyDescent="0.35">
      <c r="E481" s="35" t="s">
        <v>1123</v>
      </c>
      <c r="F481" s="35" t="s">
        <v>1124</v>
      </c>
    </row>
    <row r="482" spans="5:6" hidden="1" x14ac:dyDescent="0.35">
      <c r="E482" s="35" t="s">
        <v>1125</v>
      </c>
      <c r="F482" s="35" t="s">
        <v>1126</v>
      </c>
    </row>
    <row r="483" spans="5:6" hidden="1" x14ac:dyDescent="0.35">
      <c r="E483" s="35" t="s">
        <v>1127</v>
      </c>
      <c r="F483" s="35" t="s">
        <v>1128</v>
      </c>
    </row>
    <row r="484" spans="5:6" hidden="1" x14ac:dyDescent="0.35">
      <c r="E484" s="35" t="s">
        <v>1129</v>
      </c>
      <c r="F484" s="35" t="s">
        <v>1130</v>
      </c>
    </row>
    <row r="485" spans="5:6" hidden="1" x14ac:dyDescent="0.35">
      <c r="E485" s="35" t="s">
        <v>1131</v>
      </c>
      <c r="F485" s="35" t="s">
        <v>1132</v>
      </c>
    </row>
    <row r="486" spans="5:6" hidden="1" x14ac:dyDescent="0.35">
      <c r="E486" s="35" t="s">
        <v>1133</v>
      </c>
      <c r="F486" s="35" t="s">
        <v>1134</v>
      </c>
    </row>
    <row r="487" spans="5:6" hidden="1" x14ac:dyDescent="0.35">
      <c r="E487" s="35" t="s">
        <v>1135</v>
      </c>
      <c r="F487" s="35" t="s">
        <v>1136</v>
      </c>
    </row>
    <row r="488" spans="5:6" hidden="1" x14ac:dyDescent="0.35">
      <c r="E488" s="35" t="s">
        <v>1137</v>
      </c>
      <c r="F488" s="35" t="s">
        <v>1138</v>
      </c>
    </row>
    <row r="489" spans="5:6" hidden="1" x14ac:dyDescent="0.35">
      <c r="E489" s="35" t="s">
        <v>1139</v>
      </c>
      <c r="F489" s="35" t="s">
        <v>1140</v>
      </c>
    </row>
    <row r="490" spans="5:6" hidden="1" x14ac:dyDescent="0.35">
      <c r="E490" s="35" t="s">
        <v>1141</v>
      </c>
      <c r="F490" s="35" t="s">
        <v>1142</v>
      </c>
    </row>
    <row r="491" spans="5:6" hidden="1" x14ac:dyDescent="0.35">
      <c r="E491" s="35" t="s">
        <v>1143</v>
      </c>
      <c r="F491" s="35" t="s">
        <v>1144</v>
      </c>
    </row>
    <row r="492" spans="5:6" hidden="1" x14ac:dyDescent="0.35">
      <c r="E492" s="35" t="s">
        <v>1145</v>
      </c>
      <c r="F492" s="35" t="s">
        <v>1146</v>
      </c>
    </row>
    <row r="493" spans="5:6" hidden="1" x14ac:dyDescent="0.35">
      <c r="E493" s="35" t="s">
        <v>1147</v>
      </c>
      <c r="F493" s="35" t="s">
        <v>1148</v>
      </c>
    </row>
    <row r="494" spans="5:6" hidden="1" x14ac:dyDescent="0.35">
      <c r="E494" s="35" t="s">
        <v>1149</v>
      </c>
      <c r="F494" s="35" t="s">
        <v>1150</v>
      </c>
    </row>
    <row r="495" spans="5:6" hidden="1" x14ac:dyDescent="0.35">
      <c r="E495" s="35" t="s">
        <v>1151</v>
      </c>
      <c r="F495" s="35" t="s">
        <v>1152</v>
      </c>
    </row>
    <row r="496" spans="5:6" hidden="1" x14ac:dyDescent="0.35">
      <c r="E496" s="35" t="s">
        <v>1153</v>
      </c>
      <c r="F496" s="35" t="s">
        <v>1154</v>
      </c>
    </row>
    <row r="497" spans="5:6" hidden="1" x14ac:dyDescent="0.35">
      <c r="E497" s="35" t="s">
        <v>1155</v>
      </c>
      <c r="F497" s="35" t="s">
        <v>1156</v>
      </c>
    </row>
    <row r="498" spans="5:6" hidden="1" x14ac:dyDescent="0.35">
      <c r="E498" s="35" t="s">
        <v>1157</v>
      </c>
      <c r="F498" s="35" t="s">
        <v>1158</v>
      </c>
    </row>
    <row r="499" spans="5:6" hidden="1" x14ac:dyDescent="0.35">
      <c r="E499" s="35" t="s">
        <v>1159</v>
      </c>
      <c r="F499" s="35" t="s">
        <v>1160</v>
      </c>
    </row>
    <row r="500" spans="5:6" hidden="1" x14ac:dyDescent="0.35">
      <c r="E500" s="35" t="s">
        <v>1161</v>
      </c>
      <c r="F500" s="35" t="s">
        <v>1162</v>
      </c>
    </row>
    <row r="501" spans="5:6" hidden="1" x14ac:dyDescent="0.35">
      <c r="E501" s="35" t="s">
        <v>1163</v>
      </c>
      <c r="F501" s="35" t="s">
        <v>1164</v>
      </c>
    </row>
    <row r="502" spans="5:6" hidden="1" x14ac:dyDescent="0.35">
      <c r="E502" s="35" t="s">
        <v>1165</v>
      </c>
      <c r="F502" s="35" t="s">
        <v>1166</v>
      </c>
    </row>
    <row r="503" spans="5:6" hidden="1" x14ac:dyDescent="0.35">
      <c r="E503" s="35" t="s">
        <v>46</v>
      </c>
      <c r="F503" s="35" t="s">
        <v>1167</v>
      </c>
    </row>
    <row r="504" spans="5:6" hidden="1" x14ac:dyDescent="0.35">
      <c r="E504" s="35" t="s">
        <v>1168</v>
      </c>
      <c r="F504" s="35" t="s">
        <v>1169</v>
      </c>
    </row>
    <row r="505" spans="5:6" hidden="1" x14ac:dyDescent="0.35">
      <c r="E505" s="35" t="s">
        <v>1170</v>
      </c>
      <c r="F505" s="35" t="s">
        <v>1171</v>
      </c>
    </row>
    <row r="506" spans="5:6" hidden="1" x14ac:dyDescent="0.35">
      <c r="E506" s="35" t="s">
        <v>1172</v>
      </c>
      <c r="F506" s="35" t="s">
        <v>1173</v>
      </c>
    </row>
    <row r="507" spans="5:6" hidden="1" x14ac:dyDescent="0.35">
      <c r="E507" s="35" t="s">
        <v>1174</v>
      </c>
      <c r="F507" s="35" t="s">
        <v>1175</v>
      </c>
    </row>
    <row r="508" spans="5:6" hidden="1" x14ac:dyDescent="0.35">
      <c r="E508" s="35" t="s">
        <v>1176</v>
      </c>
      <c r="F508" s="35" t="s">
        <v>1177</v>
      </c>
    </row>
    <row r="509" spans="5:6" hidden="1" x14ac:dyDescent="0.35">
      <c r="E509" s="35" t="s">
        <v>1178</v>
      </c>
      <c r="F509" s="35" t="s">
        <v>1179</v>
      </c>
    </row>
    <row r="510" spans="5:6" hidden="1" x14ac:dyDescent="0.35">
      <c r="E510" s="35" t="s">
        <v>1180</v>
      </c>
      <c r="F510" s="35" t="s">
        <v>1181</v>
      </c>
    </row>
    <row r="511" spans="5:6" hidden="1" x14ac:dyDescent="0.35">
      <c r="E511" s="35" t="s">
        <v>1182</v>
      </c>
      <c r="F511" s="35" t="s">
        <v>1183</v>
      </c>
    </row>
    <row r="512" spans="5:6" hidden="1" x14ac:dyDescent="0.35">
      <c r="E512" s="35" t="s">
        <v>1184</v>
      </c>
      <c r="F512" s="35" t="s">
        <v>1185</v>
      </c>
    </row>
    <row r="513" spans="5:6" hidden="1" x14ac:dyDescent="0.35">
      <c r="E513" s="35" t="s">
        <v>1186</v>
      </c>
      <c r="F513" s="35" t="s">
        <v>1187</v>
      </c>
    </row>
    <row r="514" spans="5:6" hidden="1" x14ac:dyDescent="0.35">
      <c r="E514" s="35" t="s">
        <v>1188</v>
      </c>
      <c r="F514" s="35" t="s">
        <v>1189</v>
      </c>
    </row>
    <row r="515" spans="5:6" hidden="1" x14ac:dyDescent="0.35">
      <c r="E515" s="35" t="s">
        <v>1190</v>
      </c>
      <c r="F515" s="35" t="s">
        <v>1191</v>
      </c>
    </row>
    <row r="516" spans="5:6" hidden="1" x14ac:dyDescent="0.35">
      <c r="E516" s="35" t="s">
        <v>1192</v>
      </c>
      <c r="F516" s="35" t="s">
        <v>1193</v>
      </c>
    </row>
    <row r="517" spans="5:6" hidden="1" x14ac:dyDescent="0.35">
      <c r="E517" s="35" t="s">
        <v>1194</v>
      </c>
      <c r="F517" s="35" t="s">
        <v>1195</v>
      </c>
    </row>
    <row r="518" spans="5:6" hidden="1" x14ac:dyDescent="0.35">
      <c r="E518" s="35" t="s">
        <v>1196</v>
      </c>
      <c r="F518" s="35" t="s">
        <v>1197</v>
      </c>
    </row>
    <row r="519" spans="5:6" hidden="1" x14ac:dyDescent="0.35">
      <c r="E519" s="35" t="s">
        <v>1198</v>
      </c>
      <c r="F519" s="35" t="s">
        <v>1199</v>
      </c>
    </row>
    <row r="520" spans="5:6" hidden="1" x14ac:dyDescent="0.35">
      <c r="E520" s="35" t="s">
        <v>1200</v>
      </c>
      <c r="F520" s="35" t="s">
        <v>1201</v>
      </c>
    </row>
    <row r="521" spans="5:6" hidden="1" x14ac:dyDescent="0.35">
      <c r="E521" s="35" t="s">
        <v>1202</v>
      </c>
      <c r="F521" s="35" t="s">
        <v>1203</v>
      </c>
    </row>
    <row r="522" spans="5:6" hidden="1" x14ac:dyDescent="0.35">
      <c r="E522" s="35" t="s">
        <v>1204</v>
      </c>
      <c r="F522" s="35" t="s">
        <v>1205</v>
      </c>
    </row>
    <row r="523" spans="5:6" hidden="1" x14ac:dyDescent="0.35">
      <c r="E523" s="35" t="s">
        <v>1206</v>
      </c>
      <c r="F523" s="35" t="s">
        <v>1207</v>
      </c>
    </row>
    <row r="524" spans="5:6" hidden="1" x14ac:dyDescent="0.35">
      <c r="E524" s="35" t="s">
        <v>1208</v>
      </c>
      <c r="F524" s="35" t="s">
        <v>1209</v>
      </c>
    </row>
    <row r="525" spans="5:6" hidden="1" x14ac:dyDescent="0.35">
      <c r="E525" s="35" t="s">
        <v>1210</v>
      </c>
      <c r="F525" s="35" t="s">
        <v>1211</v>
      </c>
    </row>
    <row r="526" spans="5:6" hidden="1" x14ac:dyDescent="0.35">
      <c r="E526" s="35" t="s">
        <v>1212</v>
      </c>
      <c r="F526" s="35" t="s">
        <v>1213</v>
      </c>
    </row>
    <row r="527" spans="5:6" hidden="1" x14ac:dyDescent="0.35">
      <c r="E527" s="35" t="s">
        <v>1214</v>
      </c>
      <c r="F527" s="35" t="s">
        <v>1215</v>
      </c>
    </row>
    <row r="528" spans="5:6" hidden="1" x14ac:dyDescent="0.35">
      <c r="E528" s="35" t="s">
        <v>1216</v>
      </c>
      <c r="F528" s="35" t="s">
        <v>1217</v>
      </c>
    </row>
    <row r="529" spans="5:6" hidden="1" x14ac:dyDescent="0.35">
      <c r="E529" s="35" t="s">
        <v>1218</v>
      </c>
      <c r="F529" s="35" t="s">
        <v>1219</v>
      </c>
    </row>
    <row r="530" spans="5:6" hidden="1" x14ac:dyDescent="0.35">
      <c r="E530" s="35" t="s">
        <v>1220</v>
      </c>
      <c r="F530" s="35" t="s">
        <v>1221</v>
      </c>
    </row>
    <row r="531" spans="5:6" hidden="1" x14ac:dyDescent="0.35">
      <c r="E531" s="35" t="s">
        <v>1222</v>
      </c>
      <c r="F531" s="35" t="s">
        <v>1223</v>
      </c>
    </row>
    <row r="532" spans="5:6" hidden="1" x14ac:dyDescent="0.35">
      <c r="E532" s="35" t="s">
        <v>1224</v>
      </c>
      <c r="F532" s="35" t="s">
        <v>1225</v>
      </c>
    </row>
    <row r="533" spans="5:6" hidden="1" x14ac:dyDescent="0.35">
      <c r="E533" s="35" t="s">
        <v>1226</v>
      </c>
      <c r="F533" s="35" t="s">
        <v>1227</v>
      </c>
    </row>
    <row r="534" spans="5:6" hidden="1" x14ac:dyDescent="0.35">
      <c r="E534" s="35" t="s">
        <v>1228</v>
      </c>
      <c r="F534" s="35" t="s">
        <v>1229</v>
      </c>
    </row>
    <row r="535" spans="5:6" hidden="1" x14ac:dyDescent="0.35">
      <c r="E535" s="35" t="s">
        <v>1230</v>
      </c>
      <c r="F535" s="35" t="s">
        <v>1231</v>
      </c>
    </row>
    <row r="536" spans="5:6" hidden="1" x14ac:dyDescent="0.35">
      <c r="E536" s="35" t="s">
        <v>1232</v>
      </c>
      <c r="F536" s="35" t="s">
        <v>1233</v>
      </c>
    </row>
    <row r="537" spans="5:6" hidden="1" x14ac:dyDescent="0.35">
      <c r="E537" s="35" t="s">
        <v>1234</v>
      </c>
      <c r="F537" s="35" t="s">
        <v>1235</v>
      </c>
    </row>
    <row r="538" spans="5:6" hidden="1" x14ac:dyDescent="0.35">
      <c r="E538" s="35" t="s">
        <v>1236</v>
      </c>
      <c r="F538" s="35" t="s">
        <v>1237</v>
      </c>
    </row>
    <row r="539" spans="5:6" hidden="1" x14ac:dyDescent="0.35">
      <c r="E539" s="35" t="s">
        <v>1238</v>
      </c>
      <c r="F539" s="35" t="s">
        <v>1239</v>
      </c>
    </row>
    <row r="540" spans="5:6" hidden="1" x14ac:dyDescent="0.35">
      <c r="E540" s="35" t="s">
        <v>1240</v>
      </c>
      <c r="F540" s="35" t="s">
        <v>1241</v>
      </c>
    </row>
    <row r="541" spans="5:6" hidden="1" x14ac:dyDescent="0.35">
      <c r="E541" s="35" t="s">
        <v>1242</v>
      </c>
      <c r="F541" s="35" t="s">
        <v>1243</v>
      </c>
    </row>
    <row r="542" spans="5:6" hidden="1" x14ac:dyDescent="0.35">
      <c r="E542" s="35" t="s">
        <v>1244</v>
      </c>
      <c r="F542" s="35" t="s">
        <v>1245</v>
      </c>
    </row>
    <row r="543" spans="5:6" hidden="1" x14ac:dyDescent="0.35">
      <c r="E543" s="35" t="s">
        <v>1246</v>
      </c>
      <c r="F543" s="35" t="s">
        <v>1247</v>
      </c>
    </row>
    <row r="544" spans="5:6" hidden="1" x14ac:dyDescent="0.35">
      <c r="E544" s="35" t="s">
        <v>1248</v>
      </c>
      <c r="F544" s="35" t="s">
        <v>1249</v>
      </c>
    </row>
    <row r="545" spans="5:6" hidden="1" x14ac:dyDescent="0.35">
      <c r="E545" s="35" t="s">
        <v>1250</v>
      </c>
      <c r="F545" s="35" t="s">
        <v>1251</v>
      </c>
    </row>
    <row r="546" spans="5:6" hidden="1" x14ac:dyDescent="0.35">
      <c r="E546" s="35" t="s">
        <v>1252</v>
      </c>
      <c r="F546" s="35" t="s">
        <v>1253</v>
      </c>
    </row>
    <row r="547" spans="5:6" hidden="1" x14ac:dyDescent="0.35">
      <c r="E547" s="35" t="s">
        <v>1254</v>
      </c>
      <c r="F547" s="35" t="s">
        <v>1255</v>
      </c>
    </row>
    <row r="548" spans="5:6" hidden="1" x14ac:dyDescent="0.35">
      <c r="E548" s="35" t="s">
        <v>1256</v>
      </c>
      <c r="F548" s="35" t="s">
        <v>1257</v>
      </c>
    </row>
    <row r="549" spans="5:6" hidden="1" x14ac:dyDescent="0.35">
      <c r="E549" s="35" t="s">
        <v>1258</v>
      </c>
      <c r="F549" s="35" t="s">
        <v>1259</v>
      </c>
    </row>
    <row r="550" spans="5:6" hidden="1" x14ac:dyDescent="0.35">
      <c r="E550" s="35" t="s">
        <v>1260</v>
      </c>
      <c r="F550" s="35" t="s">
        <v>1261</v>
      </c>
    </row>
    <row r="551" spans="5:6" hidden="1" x14ac:dyDescent="0.35">
      <c r="E551" s="35" t="s">
        <v>1262</v>
      </c>
      <c r="F551" s="35" t="s">
        <v>1263</v>
      </c>
    </row>
    <row r="552" spans="5:6" hidden="1" x14ac:dyDescent="0.35">
      <c r="E552" s="35" t="s">
        <v>1264</v>
      </c>
      <c r="F552" s="35" t="s">
        <v>1265</v>
      </c>
    </row>
    <row r="553" spans="5:6" hidden="1" x14ac:dyDescent="0.35">
      <c r="E553" s="35" t="s">
        <v>1266</v>
      </c>
      <c r="F553" s="35" t="s">
        <v>1267</v>
      </c>
    </row>
    <row r="554" spans="5:6" hidden="1" x14ac:dyDescent="0.35">
      <c r="E554" s="35" t="s">
        <v>1268</v>
      </c>
      <c r="F554" s="35" t="s">
        <v>1269</v>
      </c>
    </row>
    <row r="555" spans="5:6" hidden="1" x14ac:dyDescent="0.35">
      <c r="E555" s="35" t="s">
        <v>1270</v>
      </c>
      <c r="F555" s="35" t="s">
        <v>1271</v>
      </c>
    </row>
    <row r="556" spans="5:6" hidden="1" x14ac:dyDescent="0.35">
      <c r="E556" s="35" t="s">
        <v>1272</v>
      </c>
      <c r="F556" s="35" t="s">
        <v>1273</v>
      </c>
    </row>
    <row r="557" spans="5:6" hidden="1" x14ac:dyDescent="0.35">
      <c r="E557" s="35" t="s">
        <v>1274</v>
      </c>
      <c r="F557" s="35" t="s">
        <v>1275</v>
      </c>
    </row>
    <row r="558" spans="5:6" hidden="1" x14ac:dyDescent="0.35">
      <c r="E558" s="35" t="s">
        <v>1276</v>
      </c>
      <c r="F558" s="35" t="s">
        <v>1277</v>
      </c>
    </row>
    <row r="559" spans="5:6" hidden="1" x14ac:dyDescent="0.35">
      <c r="E559" s="35" t="s">
        <v>1278</v>
      </c>
      <c r="F559" s="35" t="s">
        <v>1279</v>
      </c>
    </row>
    <row r="560" spans="5:6" hidden="1" x14ac:dyDescent="0.35">
      <c r="E560" s="35" t="s">
        <v>1280</v>
      </c>
      <c r="F560" s="35" t="s">
        <v>1281</v>
      </c>
    </row>
    <row r="561" spans="5:6" hidden="1" x14ac:dyDescent="0.35">
      <c r="E561" s="35" t="s">
        <v>1282</v>
      </c>
      <c r="F561" s="35" t="s">
        <v>1283</v>
      </c>
    </row>
    <row r="562" spans="5:6" hidden="1" x14ac:dyDescent="0.35">
      <c r="E562" s="35" t="s">
        <v>1284</v>
      </c>
      <c r="F562" s="35" t="s">
        <v>1285</v>
      </c>
    </row>
    <row r="563" spans="5:6" hidden="1" x14ac:dyDescent="0.35">
      <c r="E563" s="35" t="s">
        <v>1286</v>
      </c>
      <c r="F563" s="35" t="s">
        <v>1287</v>
      </c>
    </row>
    <row r="564" spans="5:6" hidden="1" x14ac:dyDescent="0.35">
      <c r="E564" s="35" t="s">
        <v>1288</v>
      </c>
      <c r="F564" s="35" t="s">
        <v>1289</v>
      </c>
    </row>
    <row r="565" spans="5:6" hidden="1" x14ac:dyDescent="0.35">
      <c r="E565" s="35" t="s">
        <v>1290</v>
      </c>
      <c r="F565" s="35" t="s">
        <v>1291</v>
      </c>
    </row>
    <row r="566" spans="5:6" hidden="1" x14ac:dyDescent="0.35">
      <c r="E566" s="35" t="s">
        <v>1292</v>
      </c>
      <c r="F566" s="35" t="s">
        <v>1293</v>
      </c>
    </row>
    <row r="567" spans="5:6" hidden="1" x14ac:dyDescent="0.35">
      <c r="E567" s="35" t="s">
        <v>1294</v>
      </c>
      <c r="F567" s="35" t="s">
        <v>1295</v>
      </c>
    </row>
    <row r="568" spans="5:6" hidden="1" x14ac:dyDescent="0.35">
      <c r="E568" s="35" t="s">
        <v>1296</v>
      </c>
      <c r="F568" s="35" t="s">
        <v>1297</v>
      </c>
    </row>
    <row r="569" spans="5:6" hidden="1" x14ac:dyDescent="0.35">
      <c r="E569" s="35" t="s">
        <v>1298</v>
      </c>
      <c r="F569" s="35" t="s">
        <v>1299</v>
      </c>
    </row>
    <row r="570" spans="5:6" hidden="1" x14ac:dyDescent="0.35">
      <c r="F570" s="35" t="s">
        <v>1300</v>
      </c>
    </row>
    <row r="571" spans="5:6" hidden="1" x14ac:dyDescent="0.35">
      <c r="F571" s="35" t="s">
        <v>1301</v>
      </c>
    </row>
    <row r="572" spans="5:6" hidden="1" x14ac:dyDescent="0.35">
      <c r="F572" s="35" t="s">
        <v>1302</v>
      </c>
    </row>
    <row r="573" spans="5:6" hidden="1" x14ac:dyDescent="0.35">
      <c r="F573" s="35" t="s">
        <v>1303</v>
      </c>
    </row>
    <row r="574" spans="5:6" hidden="1" x14ac:dyDescent="0.35"/>
    <row r="575" spans="5:6" hidden="1" x14ac:dyDescent="0.35"/>
  </sheetData>
  <mergeCells count="48">
    <mergeCell ref="C52:G52"/>
    <mergeCell ref="B111:F111"/>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$J$107:$J$108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$I$107:$I$114</formula1>
    </dataValidation>
  </dataValidations>
  <hyperlinks>
    <hyperlink ref="A1" location="'3.2.3.a.1'!A1" display="Regresar"/>
    <hyperlink ref="C38" r:id="rId1"/>
  </hyperlinks>
  <printOptions horizontalCentered="1" verticalCentered="1"/>
  <pageMargins left="0.70866141732283472" right="0.70866141732283472" top="0.74803149606299213" bottom="0.74803149606299213" header="0.31496062992125984" footer="0.31496062992125984"/>
  <pageSetup scale="35"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7"/>
  <dimension ref="A1:H20"/>
  <sheetViews>
    <sheetView showGridLines="0" zoomScale="90" zoomScaleNormal="90" workbookViewId="0"/>
  </sheetViews>
  <sheetFormatPr baseColWidth="10" defaultColWidth="11.453125" defaultRowHeight="14.5" x14ac:dyDescent="0.35"/>
  <cols>
    <col min="1" max="1" width="11.453125" style="98"/>
    <col min="2" max="2" width="39.453125" style="98" customWidth="1"/>
    <col min="3" max="4" width="16.54296875" style="98" customWidth="1"/>
    <col min="5" max="5" width="15.1796875" style="98" bestFit="1" customWidth="1"/>
    <col min="6" max="16384" width="11.453125" style="98"/>
  </cols>
  <sheetData>
    <row r="1" spans="1:8" ht="15.5" x14ac:dyDescent="0.35">
      <c r="A1" s="23" t="s">
        <v>32</v>
      </c>
      <c r="D1" s="23" t="s">
        <v>60</v>
      </c>
    </row>
    <row r="2" spans="1:8" ht="15.5" x14ac:dyDescent="0.35">
      <c r="A2" s="18"/>
      <c r="B2" s="97" t="s">
        <v>5115</v>
      </c>
    </row>
    <row r="3" spans="1:8" x14ac:dyDescent="0.35">
      <c r="B3" s="98" t="s">
        <v>25</v>
      </c>
    </row>
    <row r="4" spans="1:8" x14ac:dyDescent="0.35">
      <c r="B4" s="99" t="s">
        <v>52</v>
      </c>
      <c r="G4" s="102"/>
      <c r="H4" s="102"/>
    </row>
    <row r="5" spans="1:8" ht="15" customHeight="1" x14ac:dyDescent="0.35">
      <c r="B5" s="98" t="s">
        <v>1568</v>
      </c>
      <c r="G5" s="102"/>
      <c r="H5" s="102"/>
    </row>
    <row r="6" spans="1:8" x14ac:dyDescent="0.35">
      <c r="B6" s="98" t="s">
        <v>1571</v>
      </c>
    </row>
    <row r="7" spans="1:8" x14ac:dyDescent="0.35">
      <c r="B7" s="98" t="s">
        <v>1573</v>
      </c>
    </row>
    <row r="9" spans="1:8" x14ac:dyDescent="0.35">
      <c r="B9" s="98" t="s">
        <v>1575</v>
      </c>
    </row>
    <row r="11" spans="1:8" s="348" customFormat="1" x14ac:dyDescent="0.35">
      <c r="B11" s="1726" t="s">
        <v>3612</v>
      </c>
      <c r="C11" s="1726"/>
      <c r="D11" s="1726"/>
    </row>
    <row r="12" spans="1:8" s="348" customFormat="1" x14ac:dyDescent="0.35">
      <c r="B12" s="1370" t="s">
        <v>3680</v>
      </c>
    </row>
    <row r="13" spans="1:8" s="348" customFormat="1" x14ac:dyDescent="0.35">
      <c r="B13" s="154" t="s">
        <v>242</v>
      </c>
      <c r="C13" s="155">
        <v>2016</v>
      </c>
      <c r="D13" s="155">
        <v>2017</v>
      </c>
      <c r="E13" s="155">
        <v>2018</v>
      </c>
      <c r="F13" s="155">
        <v>2019</v>
      </c>
      <c r="G13" s="155">
        <v>2020</v>
      </c>
      <c r="H13" s="155">
        <v>2021</v>
      </c>
    </row>
    <row r="14" spans="1:8" s="348" customFormat="1" x14ac:dyDescent="0.35">
      <c r="B14" s="160" t="s">
        <v>1315</v>
      </c>
      <c r="C14" s="157">
        <v>302.11775097709392</v>
      </c>
      <c r="D14" s="157">
        <v>234.89073091788271</v>
      </c>
      <c r="E14" s="157">
        <v>240.90358353712577</v>
      </c>
      <c r="F14" s="157">
        <v>328.83188149593309</v>
      </c>
      <c r="G14" s="157">
        <v>334.79389200145818</v>
      </c>
      <c r="H14" s="157">
        <v>330.46218318819643</v>
      </c>
    </row>
    <row r="15" spans="1:8" s="348" customFormat="1" x14ac:dyDescent="0.35">
      <c r="B15" s="348" t="s">
        <v>4455</v>
      </c>
      <c r="C15" s="1273"/>
      <c r="D15" s="1273"/>
      <c r="E15" s="1273"/>
      <c r="F15" s="1273"/>
      <c r="G15" s="1273"/>
      <c r="H15" s="1273"/>
    </row>
    <row r="16" spans="1:8" s="348" customFormat="1" x14ac:dyDescent="0.35"/>
    <row r="20" spans="3:7" x14ac:dyDescent="0.35">
      <c r="C20" s="1293"/>
      <c r="D20" s="1293"/>
      <c r="E20" s="1293"/>
      <c r="F20" s="1293"/>
      <c r="G20" s="1293"/>
    </row>
  </sheetData>
  <mergeCells count="1">
    <mergeCell ref="B11:D11"/>
  </mergeCells>
  <hyperlinks>
    <hyperlink ref="A1" location="'C3'!A1" display="Regresar"/>
    <hyperlink ref="D1" location="'M 3.2.2.a.1-b.1'!A1" display="Ver metadato "/>
    <hyperlink ref="D1" location="'HM 3.2.3.a.2'!A1" display="Ver metadato "/>
  </hyperlinks>
  <pageMargins left="0.7" right="0.7" top="0.75" bottom="0.75" header="0.3" footer="0.3"/>
  <pageSetup orientation="portrait" horizontalDpi="90" verticalDpi="90"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8">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727" t="s">
        <v>316</v>
      </c>
      <c r="D8" s="1727"/>
      <c r="E8" s="1727"/>
      <c r="F8" s="1727"/>
      <c r="G8" s="1727"/>
    </row>
    <row r="9" spans="1:7" ht="31" x14ac:dyDescent="0.35">
      <c r="B9" s="38" t="s">
        <v>262</v>
      </c>
      <c r="C9" s="1666" t="s">
        <v>3652</v>
      </c>
      <c r="D9" s="1666"/>
      <c r="E9" s="1666"/>
      <c r="F9" s="1666"/>
      <c r="G9" s="1666"/>
    </row>
    <row r="10" spans="1:7" ht="31" x14ac:dyDescent="0.35">
      <c r="B10" s="1684" t="s">
        <v>263</v>
      </c>
      <c r="C10" s="39" t="s">
        <v>264</v>
      </c>
      <c r="D10" s="39" t="s">
        <v>265</v>
      </c>
      <c r="E10" s="39" t="s">
        <v>266</v>
      </c>
      <c r="F10" s="40" t="s">
        <v>267</v>
      </c>
      <c r="G10" s="40" t="s">
        <v>268</v>
      </c>
    </row>
    <row r="11" spans="1:7" ht="36" customHeight="1" x14ac:dyDescent="0.35">
      <c r="B11" s="1652"/>
      <c r="C11" s="41" t="s">
        <v>25</v>
      </c>
      <c r="D11" s="41" t="s">
        <v>369</v>
      </c>
      <c r="E11" s="41" t="s">
        <v>438</v>
      </c>
      <c r="F11" s="42" t="s">
        <v>980</v>
      </c>
      <c r="G11" s="42" t="s">
        <v>981</v>
      </c>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35.15" customHeight="1" x14ac:dyDescent="0.35">
      <c r="B15" s="38" t="s">
        <v>276</v>
      </c>
      <c r="C15" s="1667" t="s">
        <v>3614</v>
      </c>
      <c r="D15" s="1667"/>
      <c r="E15" s="1667"/>
      <c r="F15" s="1667"/>
      <c r="G15" s="1667"/>
    </row>
    <row r="16" spans="1:7" ht="37.5" customHeight="1" x14ac:dyDescent="0.35">
      <c r="B16" s="38" t="s">
        <v>277</v>
      </c>
      <c r="C16" s="1667" t="s">
        <v>3653</v>
      </c>
      <c r="D16" s="1667"/>
      <c r="E16" s="1667"/>
      <c r="F16" s="1667"/>
      <c r="G16" s="1667"/>
    </row>
    <row r="17" spans="2:9" x14ac:dyDescent="0.35">
      <c r="B17" s="38" t="s">
        <v>278</v>
      </c>
      <c r="C17" s="1666" t="s">
        <v>279</v>
      </c>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c r="D19" s="1666"/>
      <c r="E19" s="1666"/>
      <c r="F19" s="1666"/>
      <c r="G19" s="1666"/>
    </row>
    <row r="20" spans="2:9" ht="39" customHeight="1" x14ac:dyDescent="0.35">
      <c r="B20" s="38" t="s">
        <v>282</v>
      </c>
      <c r="C20" s="1667" t="s">
        <v>5214</v>
      </c>
      <c r="D20" s="1667"/>
      <c r="E20" s="1667"/>
      <c r="F20" s="1667"/>
      <c r="G20" s="1667"/>
    </row>
    <row r="21" spans="2:9" ht="43.5" customHeight="1" x14ac:dyDescent="0.35">
      <c r="B21" s="38" t="s">
        <v>283</v>
      </c>
      <c r="C21" s="627" t="s">
        <v>3613</v>
      </c>
      <c r="D21" s="45" t="s">
        <v>5180</v>
      </c>
      <c r="E21" s="1681" t="s">
        <v>284</v>
      </c>
      <c r="F21" s="1682"/>
      <c r="G21" s="1683"/>
    </row>
    <row r="22" spans="2:9" ht="36.75" customHeight="1" x14ac:dyDescent="0.35">
      <c r="B22" s="38" t="s">
        <v>285</v>
      </c>
      <c r="C22" s="1666" t="s">
        <v>3643</v>
      </c>
      <c r="D22" s="1666"/>
      <c r="E22" s="1666"/>
      <c r="F22" s="1666"/>
      <c r="G22" s="1666"/>
    </row>
    <row r="23" spans="2:9" ht="21" customHeight="1" x14ac:dyDescent="0.35">
      <c r="B23" s="38" t="s">
        <v>286</v>
      </c>
      <c r="C23" s="1666"/>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369"/>
      <c r="C26" s="369"/>
      <c r="D26" s="369"/>
      <c r="E26" s="357"/>
      <c r="F26" s="356"/>
      <c r="G26" s="356"/>
      <c r="I26" s="11" t="s">
        <v>288</v>
      </c>
    </row>
    <row r="27" spans="2:9" x14ac:dyDescent="0.35">
      <c r="B27" s="653" t="s">
        <v>289</v>
      </c>
      <c r="C27" s="1690" t="s">
        <v>3512</v>
      </c>
      <c r="D27" s="1690"/>
      <c r="E27" s="1690"/>
      <c r="F27" s="1690"/>
      <c r="G27" s="1690"/>
    </row>
    <row r="28" spans="2:9" ht="31" x14ac:dyDescent="0.35">
      <c r="B28" s="653" t="s">
        <v>290</v>
      </c>
      <c r="C28" s="1690" t="s">
        <v>3638</v>
      </c>
      <c r="D28" s="1690"/>
      <c r="E28" s="1690"/>
      <c r="F28" s="1690"/>
      <c r="G28" s="1690"/>
    </row>
    <row r="29" spans="2:9" x14ac:dyDescent="0.35">
      <c r="B29" s="654" t="s">
        <v>291</v>
      </c>
      <c r="C29" s="1698" t="s">
        <v>292</v>
      </c>
      <c r="D29" s="1698"/>
      <c r="E29" s="1698"/>
      <c r="F29" s="1698"/>
      <c r="G29" s="1698"/>
    </row>
    <row r="30" spans="2:9" x14ac:dyDescent="0.35">
      <c r="B30" s="654" t="s">
        <v>293</v>
      </c>
      <c r="C30" s="1722" t="s">
        <v>294</v>
      </c>
      <c r="D30" s="1722"/>
      <c r="E30" s="1722"/>
      <c r="F30" s="1722"/>
      <c r="G30" s="1722"/>
    </row>
    <row r="31" spans="2:9" x14ac:dyDescent="0.35">
      <c r="B31" s="1670"/>
      <c r="C31" s="1670"/>
      <c r="D31" s="1670"/>
      <c r="E31" s="357"/>
      <c r="F31" s="356"/>
      <c r="G31" s="356"/>
    </row>
    <row r="32" spans="2:9" x14ac:dyDescent="0.35">
      <c r="B32" s="1671" t="s">
        <v>295</v>
      </c>
      <c r="C32" s="1671"/>
      <c r="D32" s="1671"/>
      <c r="E32" s="1671"/>
      <c r="F32" s="1671"/>
      <c r="G32" s="1671"/>
    </row>
    <row r="33" spans="2:10" x14ac:dyDescent="0.35">
      <c r="B33" s="1672"/>
      <c r="C33" s="1672"/>
      <c r="D33" s="1672"/>
      <c r="E33" s="357"/>
      <c r="F33" s="356"/>
      <c r="G33" s="356"/>
    </row>
    <row r="34" spans="2:10" ht="18" customHeight="1" x14ac:dyDescent="0.35">
      <c r="B34" s="653" t="s">
        <v>296</v>
      </c>
      <c r="C34" s="1690" t="s">
        <v>3513</v>
      </c>
      <c r="D34" s="1690"/>
      <c r="E34" s="1690"/>
      <c r="F34" s="1690"/>
      <c r="G34" s="1690"/>
    </row>
    <row r="35" spans="2:10" ht="18" customHeight="1" x14ac:dyDescent="0.35">
      <c r="B35" s="653" t="s">
        <v>297</v>
      </c>
      <c r="C35" s="1690" t="s">
        <v>3514</v>
      </c>
      <c r="D35" s="1690"/>
      <c r="E35" s="1690"/>
      <c r="F35" s="1690"/>
      <c r="G35" s="1690"/>
    </row>
    <row r="36" spans="2:10" ht="18" customHeight="1" x14ac:dyDescent="0.35">
      <c r="B36" s="653" t="s">
        <v>298</v>
      </c>
      <c r="C36" s="1690" t="s">
        <v>3639</v>
      </c>
      <c r="D36" s="1690"/>
      <c r="E36" s="1690"/>
      <c r="F36" s="1690"/>
      <c r="G36" s="1690"/>
    </row>
    <row r="37" spans="2:10" ht="18" customHeight="1" x14ac:dyDescent="0.35">
      <c r="B37" s="653" t="s">
        <v>299</v>
      </c>
      <c r="C37" s="1690"/>
      <c r="D37" s="1690"/>
      <c r="E37" s="1690"/>
      <c r="F37" s="1690"/>
      <c r="G37" s="1690"/>
      <c r="J37" s="29"/>
    </row>
    <row r="38" spans="2:10" ht="18" customHeight="1" x14ac:dyDescent="0.35">
      <c r="B38" s="653" t="s">
        <v>300</v>
      </c>
      <c r="C38" s="1527" t="s">
        <v>3515</v>
      </c>
      <c r="D38" s="1690"/>
      <c r="E38" s="1690"/>
      <c r="F38" s="1690"/>
      <c r="G38" s="1690"/>
    </row>
    <row r="39" spans="2:10" ht="18" customHeight="1" x14ac:dyDescent="0.35">
      <c r="B39" s="653" t="s">
        <v>301</v>
      </c>
      <c r="C39" s="1690" t="s">
        <v>1840</v>
      </c>
      <c r="D39" s="1690"/>
      <c r="E39" s="1690"/>
      <c r="F39" s="1690"/>
      <c r="G39" s="1690"/>
    </row>
    <row r="40" spans="2:10" x14ac:dyDescent="0.35">
      <c r="B40" s="1685"/>
      <c r="C40" s="1685"/>
      <c r="D40" s="1685"/>
      <c r="E40" s="357"/>
      <c r="F40" s="367"/>
      <c r="G40" s="367"/>
    </row>
    <row r="41" spans="2:10" x14ac:dyDescent="0.35">
      <c r="B41" s="1671" t="s">
        <v>302</v>
      </c>
      <c r="C41" s="1671"/>
      <c r="D41" s="1671"/>
      <c r="E41" s="1671"/>
      <c r="F41" s="1671"/>
      <c r="G41" s="1671"/>
    </row>
    <row r="42" spans="2:10" x14ac:dyDescent="0.35">
      <c r="B42" s="366"/>
      <c r="C42" s="366"/>
      <c r="D42" s="366"/>
      <c r="E42" s="357"/>
      <c r="F42" s="357"/>
      <c r="G42" s="357"/>
    </row>
    <row r="43" spans="2:10" ht="31" x14ac:dyDescent="0.35">
      <c r="B43" s="653" t="s">
        <v>303</v>
      </c>
      <c r="C43" s="1690" t="s">
        <v>3654</v>
      </c>
      <c r="D43" s="1690"/>
      <c r="E43" s="1690"/>
      <c r="F43" s="1690"/>
      <c r="G43" s="1690"/>
    </row>
    <row r="44" spans="2:10" ht="36" customHeight="1" x14ac:dyDescent="0.35">
      <c r="B44" s="653" t="s">
        <v>304</v>
      </c>
      <c r="C44" s="1698" t="s">
        <v>3641</v>
      </c>
      <c r="D44" s="1698"/>
      <c r="E44" s="1698"/>
      <c r="F44" s="1698"/>
      <c r="G44" s="1698"/>
    </row>
    <row r="45" spans="2:10" ht="21" customHeight="1" x14ac:dyDescent="0.35">
      <c r="B45" s="653" t="s">
        <v>305</v>
      </c>
      <c r="C45" s="1690"/>
      <c r="D45" s="1690"/>
      <c r="E45" s="1690"/>
      <c r="F45" s="1690"/>
      <c r="G45" s="1690"/>
    </row>
    <row r="46" spans="2:10" x14ac:dyDescent="0.35">
      <c r="B46" s="364"/>
      <c r="C46" s="363"/>
      <c r="D46" s="362"/>
      <c r="E46" s="357"/>
      <c r="F46" s="356"/>
      <c r="G46" s="356"/>
    </row>
    <row r="47" spans="2:10" x14ac:dyDescent="0.35">
      <c r="B47" s="1668" t="s">
        <v>306</v>
      </c>
      <c r="C47" s="1668"/>
      <c r="D47" s="1668"/>
      <c r="E47" s="1668"/>
      <c r="F47" s="1668"/>
      <c r="G47" s="1668"/>
    </row>
    <row r="48" spans="2:10" x14ac:dyDescent="0.35">
      <c r="B48" s="361"/>
      <c r="C48" s="361"/>
      <c r="D48" s="361"/>
      <c r="E48" s="357"/>
      <c r="F48" s="356"/>
      <c r="G48" s="360"/>
    </row>
    <row r="49" spans="2:7" x14ac:dyDescent="0.35">
      <c r="B49" s="58" t="s">
        <v>307</v>
      </c>
      <c r="C49" s="1647">
        <v>43831</v>
      </c>
      <c r="D49" s="1648"/>
      <c r="E49" s="1648"/>
      <c r="F49" s="1648"/>
      <c r="G49" s="1648"/>
    </row>
    <row r="50" spans="2:7" ht="31" x14ac:dyDescent="0.35">
      <c r="B50" s="55" t="s">
        <v>308</v>
      </c>
      <c r="C50" s="1669"/>
      <c r="D50" s="1669"/>
      <c r="E50" s="1669"/>
      <c r="F50" s="1669"/>
      <c r="G50" s="1669"/>
    </row>
    <row r="51" spans="2:7" x14ac:dyDescent="0.35">
      <c r="B51" s="55" t="s">
        <v>309</v>
      </c>
      <c r="C51" s="1648"/>
      <c r="D51" s="1648"/>
      <c r="E51" s="1648"/>
      <c r="F51" s="1648"/>
      <c r="G51" s="1648"/>
    </row>
    <row r="52" spans="2:7" x14ac:dyDescent="0.35">
      <c r="B52" s="55" t="s">
        <v>310</v>
      </c>
      <c r="C52" s="1648" t="s">
        <v>3155</v>
      </c>
      <c r="D52" s="1648"/>
      <c r="E52" s="1648"/>
      <c r="F52" s="1648"/>
      <c r="G52" s="1648"/>
    </row>
    <row r="53" spans="2:7" x14ac:dyDescent="0.35">
      <c r="B53" s="29"/>
      <c r="C53" s="29"/>
      <c r="D53" s="29"/>
      <c r="E53" s="29"/>
      <c r="F53" s="47"/>
      <c r="G53" s="47"/>
    </row>
    <row r="54" spans="2:7" x14ac:dyDescent="0.35">
      <c r="B54" s="58" t="s">
        <v>307</v>
      </c>
      <c r="C54" s="1696">
        <v>44896</v>
      </c>
      <c r="D54" s="1669"/>
      <c r="E54" s="1669"/>
      <c r="F54" s="1669"/>
      <c r="G54" s="1669"/>
    </row>
    <row r="55" spans="2:7" ht="31" x14ac:dyDescent="0.35">
      <c r="B55" s="58" t="s">
        <v>308</v>
      </c>
      <c r="C55" s="1669" t="s">
        <v>5216</v>
      </c>
      <c r="D55" s="1669"/>
      <c r="E55" s="1669"/>
      <c r="F55" s="1669"/>
      <c r="G55" s="1669"/>
    </row>
    <row r="56" spans="2:7" x14ac:dyDescent="0.35">
      <c r="B56" s="58" t="s">
        <v>309</v>
      </c>
      <c r="C56" s="1669"/>
      <c r="D56" s="1669"/>
      <c r="E56" s="1669"/>
      <c r="F56" s="1669"/>
      <c r="G56" s="1669"/>
    </row>
    <row r="57" spans="2:7" x14ac:dyDescent="0.35">
      <c r="B57" s="58" t="s">
        <v>310</v>
      </c>
      <c r="C57" s="1669" t="s">
        <v>3155</v>
      </c>
      <c r="D57" s="1669"/>
      <c r="E57" s="1669"/>
      <c r="F57" s="1669"/>
      <c r="G57" s="1669"/>
    </row>
    <row r="112" spans="2:6" hidden="1" x14ac:dyDescent="0.35">
      <c r="B112" s="1636" t="s">
        <v>263</v>
      </c>
      <c r="C112" s="1636"/>
      <c r="D112" s="1636"/>
      <c r="E112" s="1636"/>
      <c r="F112" s="1636"/>
    </row>
    <row r="113" spans="1:12"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xWindow="818" yWindow="554" count="10">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$I$104:$I$111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$J$104:$J$105</formula1>
    </dataValidation>
  </dataValidations>
  <hyperlinks>
    <hyperlink ref="A1" location="'3.2.3.a.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9"/>
  <dimension ref="A1:AM103"/>
  <sheetViews>
    <sheetView showGridLines="0" zoomScale="90" zoomScaleNormal="90" workbookViewId="0"/>
  </sheetViews>
  <sheetFormatPr baseColWidth="10" defaultColWidth="11.453125" defaultRowHeight="14.5" x14ac:dyDescent="0.35"/>
  <cols>
    <col min="1" max="1" width="11.453125" style="98"/>
    <col min="2" max="2" width="13" style="98" customWidth="1"/>
    <col min="3" max="3" width="53.1796875" style="98" customWidth="1"/>
    <col min="4" max="4" width="13.54296875" style="348" customWidth="1"/>
    <col min="5" max="5" width="15.81640625" style="348" customWidth="1"/>
    <col min="6" max="6" width="13.54296875" style="348" customWidth="1"/>
    <col min="7" max="7" width="13.54296875" style="1269" customWidth="1"/>
    <col min="8" max="8" width="13.54296875" style="1322" customWidth="1"/>
    <col min="9" max="9" width="13.54296875" style="1269" customWidth="1"/>
    <col min="10" max="15" width="13.54296875" style="348" customWidth="1"/>
    <col min="16" max="17" width="13.54296875" style="1323" customWidth="1"/>
    <col min="18" max="21" width="13.54296875" style="348" customWidth="1"/>
    <col min="22" max="23" width="10.81640625" style="348" customWidth="1"/>
    <col min="24" max="24" width="13.1796875" style="348" customWidth="1"/>
    <col min="25" max="27" width="13.54296875" style="348" customWidth="1"/>
    <col min="28" max="29" width="12" style="98" bestFit="1" customWidth="1"/>
    <col min="30" max="30" width="12.1796875" style="98" customWidth="1"/>
    <col min="31" max="33" width="13.54296875" style="348" customWidth="1"/>
    <col min="34" max="36" width="12" style="98" bestFit="1" customWidth="1"/>
    <col min="37" max="39" width="13.54296875" style="348" customWidth="1"/>
    <col min="40" max="16384" width="11.453125" style="98"/>
  </cols>
  <sheetData>
    <row r="1" spans="1:39" ht="26" x14ac:dyDescent="0.35">
      <c r="A1" s="23" t="s">
        <v>32</v>
      </c>
      <c r="C1" s="18"/>
      <c r="E1" s="628"/>
      <c r="F1" s="628"/>
      <c r="G1" s="1373" t="s">
        <v>60</v>
      </c>
      <c r="H1" s="1321"/>
      <c r="I1" s="1270"/>
      <c r="M1" s="628"/>
      <c r="N1" s="628"/>
      <c r="O1" s="628"/>
      <c r="S1" s="628"/>
      <c r="T1" s="628"/>
      <c r="U1" s="628"/>
      <c r="Y1" s="628"/>
      <c r="Z1" s="628"/>
      <c r="AA1" s="628"/>
      <c r="AE1" s="628"/>
      <c r="AF1" s="628"/>
      <c r="AG1" s="628"/>
      <c r="AK1" s="628"/>
      <c r="AL1" s="628"/>
      <c r="AM1" s="628"/>
    </row>
    <row r="2" spans="1:39" ht="15.5" x14ac:dyDescent="0.35">
      <c r="A2" s="18"/>
      <c r="B2" s="97" t="s">
        <v>5115</v>
      </c>
      <c r="C2" s="101"/>
      <c r="D2" s="101"/>
    </row>
    <row r="3" spans="1:39" x14ac:dyDescent="0.35">
      <c r="B3" s="98" t="s">
        <v>25</v>
      </c>
    </row>
    <row r="4" spans="1:39" ht="15" customHeight="1" x14ac:dyDescent="0.35">
      <c r="B4" s="99" t="s">
        <v>52</v>
      </c>
      <c r="C4" s="99"/>
      <c r="D4" s="99"/>
      <c r="E4" s="628"/>
      <c r="G4" s="1270"/>
      <c r="H4" s="1321"/>
      <c r="I4" s="1270"/>
      <c r="J4" s="628"/>
      <c r="K4" s="628"/>
      <c r="L4" s="628"/>
      <c r="M4" s="628"/>
      <c r="N4" s="628"/>
      <c r="O4" s="628"/>
      <c r="P4" s="1324"/>
      <c r="Q4" s="1324"/>
      <c r="S4" s="628"/>
      <c r="T4" s="628"/>
      <c r="U4" s="628"/>
      <c r="Y4" s="628"/>
      <c r="Z4" s="628"/>
      <c r="AA4" s="628"/>
      <c r="AE4" s="628"/>
      <c r="AF4" s="628"/>
      <c r="AG4" s="628"/>
      <c r="AK4" s="628"/>
      <c r="AL4" s="628"/>
      <c r="AM4" s="628"/>
    </row>
    <row r="5" spans="1:39" ht="15" customHeight="1" x14ac:dyDescent="0.35">
      <c r="B5" s="98" t="s">
        <v>1568</v>
      </c>
      <c r="E5" s="628"/>
      <c r="F5" s="628"/>
      <c r="G5" s="1270"/>
      <c r="H5" s="1321"/>
      <c r="I5" s="1270"/>
      <c r="J5" s="628"/>
      <c r="K5" s="628"/>
      <c r="L5" s="628"/>
      <c r="M5" s="628"/>
      <c r="N5" s="628"/>
      <c r="O5" s="628"/>
      <c r="P5" s="1324"/>
      <c r="Q5" s="1324"/>
      <c r="S5" s="628"/>
      <c r="T5" s="628"/>
      <c r="U5" s="628"/>
      <c r="Y5" s="628"/>
      <c r="Z5" s="628"/>
      <c r="AA5" s="628"/>
      <c r="AE5" s="628"/>
      <c r="AF5" s="628"/>
      <c r="AG5" s="628"/>
      <c r="AK5" s="628"/>
      <c r="AL5" s="628"/>
      <c r="AM5" s="628"/>
    </row>
    <row r="6" spans="1:39" ht="15" customHeight="1" x14ac:dyDescent="0.35">
      <c r="B6" s="98" t="s">
        <v>1569</v>
      </c>
      <c r="E6" s="628"/>
      <c r="F6" s="628"/>
      <c r="G6" s="1270"/>
      <c r="H6" s="1321"/>
      <c r="I6" s="1270"/>
      <c r="J6" s="628"/>
      <c r="K6" s="628"/>
      <c r="L6" s="628"/>
      <c r="M6" s="628"/>
      <c r="N6" s="628"/>
      <c r="O6" s="628"/>
      <c r="P6" s="1324"/>
      <c r="Q6" s="1324"/>
      <c r="S6" s="628"/>
      <c r="T6" s="628"/>
      <c r="U6" s="628"/>
      <c r="Y6" s="628"/>
      <c r="Z6" s="628"/>
      <c r="AA6" s="628"/>
      <c r="AE6" s="628"/>
      <c r="AF6" s="628"/>
      <c r="AG6" s="628"/>
      <c r="AK6" s="628"/>
      <c r="AL6" s="628"/>
      <c r="AM6" s="628"/>
    </row>
    <row r="7" spans="1:39" ht="15" customHeight="1" x14ac:dyDescent="0.35">
      <c r="C7" s="17"/>
      <c r="E7" s="628"/>
      <c r="F7" s="628"/>
      <c r="G7" s="1270"/>
      <c r="H7" s="1321"/>
      <c r="I7" s="1270"/>
      <c r="J7" s="628"/>
      <c r="K7" s="628"/>
      <c r="L7" s="628"/>
      <c r="M7" s="628"/>
      <c r="N7" s="628"/>
      <c r="O7" s="628"/>
      <c r="P7" s="1324"/>
      <c r="Q7" s="1324"/>
      <c r="S7" s="628"/>
      <c r="T7" s="628"/>
      <c r="U7" s="628"/>
      <c r="Y7" s="628"/>
      <c r="Z7" s="628"/>
      <c r="AA7" s="628"/>
      <c r="AE7" s="628"/>
      <c r="AF7" s="628"/>
      <c r="AG7" s="628"/>
      <c r="AK7" s="628"/>
      <c r="AL7" s="628"/>
      <c r="AM7" s="628"/>
    </row>
    <row r="8" spans="1:39" ht="17.25" customHeight="1" x14ac:dyDescent="0.35">
      <c r="B8" s="79" t="s">
        <v>1496</v>
      </c>
      <c r="C8" s="107"/>
      <c r="D8" s="104"/>
      <c r="E8" s="521"/>
      <c r="F8" s="163"/>
      <c r="G8" s="1271"/>
      <c r="H8" s="1271"/>
      <c r="I8" s="1271"/>
      <c r="J8" s="163"/>
      <c r="K8" s="163"/>
      <c r="L8" s="162"/>
      <c r="M8" s="163"/>
      <c r="N8" s="163"/>
      <c r="O8" s="163"/>
      <c r="P8" s="1325"/>
      <c r="Q8" s="1325"/>
      <c r="R8" s="104"/>
      <c r="S8" s="163"/>
      <c r="T8" s="163"/>
      <c r="U8" s="163"/>
      <c r="V8" s="104"/>
      <c r="W8" s="104"/>
      <c r="X8" s="104"/>
      <c r="Y8" s="163"/>
      <c r="Z8" s="163"/>
      <c r="AA8" s="163"/>
      <c r="AE8" s="163"/>
      <c r="AF8" s="163"/>
      <c r="AG8" s="163"/>
      <c r="AK8" s="163"/>
      <c r="AL8" s="163"/>
      <c r="AM8" s="163"/>
    </row>
    <row r="9" spans="1:39" s="102" customFormat="1" x14ac:dyDescent="0.35">
      <c r="C9" s="91"/>
      <c r="D9" s="162"/>
      <c r="E9" s="163"/>
      <c r="F9" s="163"/>
      <c r="G9" s="1271"/>
      <c r="H9" s="1271"/>
      <c r="I9" s="1271"/>
      <c r="J9" s="163"/>
      <c r="K9" s="163"/>
      <c r="L9" s="162"/>
      <c r="M9" s="163"/>
      <c r="N9" s="163"/>
      <c r="O9" s="163"/>
      <c r="P9" s="1326"/>
      <c r="Q9" s="1326"/>
      <c r="R9" s="162"/>
      <c r="S9" s="163"/>
      <c r="T9" s="163"/>
      <c r="U9" s="163"/>
      <c r="V9" s="162"/>
      <c r="W9" s="162"/>
      <c r="X9" s="162"/>
      <c r="Y9" s="163"/>
      <c r="Z9" s="163"/>
      <c r="AA9" s="163"/>
      <c r="AE9" s="163"/>
      <c r="AF9" s="163"/>
      <c r="AG9" s="163"/>
      <c r="AK9" s="163"/>
      <c r="AL9" s="163"/>
      <c r="AM9" s="163"/>
    </row>
    <row r="10" spans="1:39" s="102" customFormat="1" x14ac:dyDescent="0.35">
      <c r="B10" s="1729" t="s">
        <v>983</v>
      </c>
      <c r="C10" s="1729"/>
      <c r="D10" s="1729"/>
      <c r="E10" s="1729"/>
      <c r="F10" s="1729"/>
      <c r="G10" s="1729"/>
      <c r="H10" s="1729"/>
      <c r="I10" s="1729"/>
      <c r="J10" s="1729"/>
      <c r="K10" s="1729"/>
      <c r="L10" s="1729"/>
      <c r="M10" s="1729"/>
      <c r="N10" s="1729"/>
      <c r="O10" s="1729"/>
      <c r="P10" s="1729"/>
      <c r="Q10" s="1729"/>
      <c r="R10" s="1729"/>
      <c r="S10" s="1729"/>
      <c r="T10" s="1729"/>
      <c r="U10" s="1729"/>
      <c r="V10" s="1729"/>
      <c r="W10" s="1729"/>
      <c r="X10" s="1312"/>
      <c r="Y10" s="1312"/>
      <c r="Z10" s="1312"/>
      <c r="AA10" s="1312"/>
      <c r="AE10" s="1206"/>
      <c r="AF10" s="1206"/>
      <c r="AG10" s="1312"/>
      <c r="AK10" s="1206"/>
      <c r="AL10" s="1312"/>
      <c r="AM10" s="1276"/>
    </row>
    <row r="11" spans="1:39" s="102" customFormat="1" ht="16.5" x14ac:dyDescent="0.35">
      <c r="B11" s="517" t="s">
        <v>3504</v>
      </c>
      <c r="C11" s="518"/>
      <c r="D11" s="518"/>
      <c r="E11" s="519"/>
      <c r="F11" s="519"/>
      <c r="G11" s="1272"/>
      <c r="H11" s="1272"/>
      <c r="I11" s="1272"/>
      <c r="J11" s="519"/>
      <c r="K11" s="519"/>
      <c r="L11" s="518"/>
      <c r="M11" s="519"/>
      <c r="N11" s="519"/>
      <c r="O11" s="519"/>
      <c r="P11" s="1327"/>
      <c r="Q11" s="1327"/>
      <c r="R11" s="518"/>
      <c r="S11" s="519"/>
      <c r="T11" s="519"/>
      <c r="U11" s="519"/>
      <c r="V11" s="518"/>
      <c r="W11" s="518"/>
      <c r="X11" s="518"/>
      <c r="Y11" s="519"/>
      <c r="Z11" s="519"/>
      <c r="AA11" s="519"/>
      <c r="AB11" s="520"/>
      <c r="AC11" s="520"/>
      <c r="AD11" s="520"/>
      <c r="AE11" s="519"/>
      <c r="AF11" s="519"/>
      <c r="AG11" s="519"/>
      <c r="AH11" s="520"/>
      <c r="AI11" s="520"/>
      <c r="AJ11" s="520"/>
      <c r="AK11" s="519"/>
      <c r="AL11" s="519"/>
      <c r="AM11" s="519"/>
    </row>
    <row r="12" spans="1:39" ht="48.75" customHeight="1" x14ac:dyDescent="0.35">
      <c r="B12" s="1661" t="s">
        <v>1318</v>
      </c>
      <c r="C12" s="1661" t="s">
        <v>1319</v>
      </c>
      <c r="D12" s="1661" t="s">
        <v>3505</v>
      </c>
      <c r="E12" s="1661"/>
      <c r="F12" s="1661"/>
      <c r="G12" s="1661"/>
      <c r="H12" s="1661"/>
      <c r="I12" s="1661"/>
      <c r="J12" s="1661" t="s">
        <v>3506</v>
      </c>
      <c r="K12" s="1661"/>
      <c r="L12" s="1661"/>
      <c r="M12" s="1661"/>
      <c r="N12" s="1661"/>
      <c r="O12" s="1661"/>
      <c r="P12" s="1661" t="s">
        <v>3507</v>
      </c>
      <c r="Q12" s="1661"/>
      <c r="R12" s="1661"/>
      <c r="S12" s="1661"/>
      <c r="T12" s="1661"/>
      <c r="U12" s="1661"/>
      <c r="V12" s="1661" t="s">
        <v>3508</v>
      </c>
      <c r="W12" s="1661"/>
      <c r="X12" s="1661"/>
      <c r="Y12" s="1661"/>
      <c r="Z12" s="1661"/>
      <c r="AA12" s="1661"/>
      <c r="AB12" s="1661" t="s">
        <v>3509</v>
      </c>
      <c r="AC12" s="1661"/>
      <c r="AD12" s="1661"/>
      <c r="AE12" s="1661"/>
      <c r="AF12" s="1661"/>
      <c r="AG12" s="1661"/>
      <c r="AH12" s="1661" t="s">
        <v>3510</v>
      </c>
      <c r="AI12" s="1661"/>
      <c r="AJ12" s="1661"/>
      <c r="AK12" s="1661"/>
      <c r="AL12" s="1661"/>
      <c r="AM12" s="1661"/>
    </row>
    <row r="13" spans="1:39" x14ac:dyDescent="0.35">
      <c r="B13" s="1728"/>
      <c r="C13" s="1728"/>
      <c r="D13" s="1274">
        <v>2016</v>
      </c>
      <c r="E13" s="1274">
        <v>2017</v>
      </c>
      <c r="F13" s="1274">
        <v>2018</v>
      </c>
      <c r="G13" s="1274">
        <v>2019</v>
      </c>
      <c r="H13" s="1274">
        <v>2020</v>
      </c>
      <c r="I13" s="1274">
        <v>2021</v>
      </c>
      <c r="J13" s="1461">
        <v>2016</v>
      </c>
      <c r="K13" s="1461">
        <v>2017</v>
      </c>
      <c r="L13" s="1461">
        <v>2018</v>
      </c>
      <c r="M13" s="1461">
        <v>2019</v>
      </c>
      <c r="N13" s="1461">
        <v>2020</v>
      </c>
      <c r="O13" s="1461">
        <v>2021</v>
      </c>
      <c r="P13" s="1461">
        <v>2016</v>
      </c>
      <c r="Q13" s="1461">
        <v>2017</v>
      </c>
      <c r="R13" s="1461">
        <v>2018</v>
      </c>
      <c r="S13" s="1461">
        <v>2019</v>
      </c>
      <c r="T13" s="1461">
        <v>2020</v>
      </c>
      <c r="U13" s="1461">
        <v>2021</v>
      </c>
      <c r="V13" s="1461">
        <v>2016</v>
      </c>
      <c r="W13" s="1461">
        <v>2017</v>
      </c>
      <c r="X13" s="1461">
        <v>2018</v>
      </c>
      <c r="Y13" s="1461">
        <v>2019</v>
      </c>
      <c r="Z13" s="1461">
        <v>2020</v>
      </c>
      <c r="AA13" s="1461">
        <v>2021</v>
      </c>
      <c r="AB13" s="1274">
        <v>2016</v>
      </c>
      <c r="AC13" s="1274">
        <v>2017</v>
      </c>
      <c r="AD13" s="1274">
        <v>2018</v>
      </c>
      <c r="AE13" s="1274">
        <v>2019</v>
      </c>
      <c r="AF13" s="1461">
        <v>2020</v>
      </c>
      <c r="AG13" s="1471">
        <v>2021</v>
      </c>
      <c r="AH13" s="1274">
        <v>2016</v>
      </c>
      <c r="AI13" s="1274">
        <v>2017</v>
      </c>
      <c r="AJ13" s="1274">
        <v>2018</v>
      </c>
      <c r="AK13" s="1274">
        <v>2019</v>
      </c>
      <c r="AL13" s="1461">
        <v>2020</v>
      </c>
      <c r="AM13" s="1461">
        <v>2021</v>
      </c>
    </row>
    <row r="14" spans="1:39" s="1249" customFormat="1" ht="29" x14ac:dyDescent="0.35">
      <c r="B14" s="1457" t="s">
        <v>1320</v>
      </c>
      <c r="C14" s="1372" t="s">
        <v>1321</v>
      </c>
      <c r="D14" s="1458">
        <v>422045.06223306624</v>
      </c>
      <c r="E14" s="1458">
        <v>556546.57403226674</v>
      </c>
      <c r="F14" s="1458">
        <v>493550.65040533326</v>
      </c>
      <c r="G14" s="1459">
        <v>426431.9304026668</v>
      </c>
      <c r="H14" s="1459">
        <v>388355.05472053337</v>
      </c>
      <c r="I14" s="1467">
        <v>385956.71193866688</v>
      </c>
      <c r="J14" s="1458">
        <v>984470.17138666636</v>
      </c>
      <c r="K14" s="1458">
        <v>1168544.1400906667</v>
      </c>
      <c r="L14" s="1458">
        <v>1297811.1526650661</v>
      </c>
      <c r="M14" s="1459">
        <v>1051177.3467026677</v>
      </c>
      <c r="N14" s="1459">
        <v>997632.81569999934</v>
      </c>
      <c r="O14" s="1467">
        <v>977374.86625866545</v>
      </c>
      <c r="P14" s="1458">
        <v>311942.81857066671</v>
      </c>
      <c r="Q14" s="1458">
        <v>280419.06751253334</v>
      </c>
      <c r="R14" s="1458">
        <v>415534.29992799991</v>
      </c>
      <c r="S14" s="1459">
        <v>305543.19337599986</v>
      </c>
      <c r="T14" s="1459">
        <v>308598.09718778671</v>
      </c>
      <c r="U14" s="1467">
        <v>275483.75388533348</v>
      </c>
      <c r="V14" s="1458">
        <v>4856.7940752000013</v>
      </c>
      <c r="W14" s="1458">
        <v>5574.596291200005</v>
      </c>
      <c r="X14" s="1458">
        <v>5161.5392349333315</v>
      </c>
      <c r="Y14" s="1459">
        <v>4580.2897706666636</v>
      </c>
      <c r="Z14" s="1470">
        <v>4176.0895132266678</v>
      </c>
      <c r="AA14" s="1467">
        <v>3299.8744810666635</v>
      </c>
      <c r="AB14" s="1460">
        <v>4195.5832122666689</v>
      </c>
      <c r="AC14" s="1460">
        <v>5333.5559502666683</v>
      </c>
      <c r="AD14" s="1458">
        <v>6512.0907347039984</v>
      </c>
      <c r="AE14" s="1459">
        <v>3810.8791689600039</v>
      </c>
      <c r="AF14" s="1459">
        <v>4962.1901277653387</v>
      </c>
      <c r="AG14" s="1468">
        <v>3798.2646413333409</v>
      </c>
      <c r="AH14" s="1460">
        <v>68016.600570666735</v>
      </c>
      <c r="AI14" s="1460">
        <v>83285.300345066687</v>
      </c>
      <c r="AJ14" s="1458">
        <v>99569.08065986674</v>
      </c>
      <c r="AK14" s="1459">
        <v>77638.589862933281</v>
      </c>
      <c r="AL14" s="1459">
        <v>77889.043214266712</v>
      </c>
      <c r="AM14" s="1459">
        <v>60703.596062640005</v>
      </c>
    </row>
    <row r="15" spans="1:39" s="1249" customFormat="1" ht="15" customHeight="1" x14ac:dyDescent="0.35">
      <c r="B15" s="1457" t="s">
        <v>1322</v>
      </c>
      <c r="C15" s="1372" t="s">
        <v>1323</v>
      </c>
      <c r="D15" s="1458"/>
      <c r="E15" s="1458"/>
      <c r="F15" s="1458"/>
      <c r="G15" s="1459"/>
      <c r="H15" s="1459"/>
      <c r="I15" s="1468"/>
      <c r="J15" s="1458"/>
      <c r="K15" s="1458"/>
      <c r="L15" s="1458"/>
      <c r="M15" s="1459"/>
      <c r="N15" s="1459"/>
      <c r="O15" s="1468"/>
      <c r="P15" s="1458"/>
      <c r="Q15" s="1458"/>
      <c r="R15" s="1458"/>
      <c r="S15" s="1459"/>
      <c r="T15" s="1459"/>
      <c r="U15" s="1468"/>
      <c r="V15" s="1458"/>
      <c r="W15" s="1458"/>
      <c r="X15" s="1458"/>
      <c r="Y15" s="1459"/>
      <c r="Z15" s="1459"/>
      <c r="AA15" s="1468"/>
      <c r="AB15" s="1460"/>
      <c r="AC15" s="1460"/>
      <c r="AD15" s="1458"/>
      <c r="AE15" s="1459"/>
      <c r="AF15" s="1459"/>
      <c r="AG15" s="1468"/>
      <c r="AH15" s="1460"/>
      <c r="AI15" s="1460"/>
      <c r="AJ15" s="1458"/>
      <c r="AK15" s="1459"/>
      <c r="AL15" s="1459"/>
      <c r="AM15" s="1459"/>
    </row>
    <row r="16" spans="1:39" s="1249" customFormat="1" x14ac:dyDescent="0.35">
      <c r="B16" s="1457" t="s">
        <v>1324</v>
      </c>
      <c r="C16" s="1372" t="s">
        <v>1325</v>
      </c>
      <c r="D16" s="1458"/>
      <c r="E16" s="1458"/>
      <c r="F16" s="1458"/>
      <c r="G16" s="1459"/>
      <c r="H16" s="1459"/>
      <c r="I16" s="1468"/>
      <c r="J16" s="1458"/>
      <c r="K16" s="1458"/>
      <c r="L16" s="1458"/>
      <c r="M16" s="1459"/>
      <c r="N16" s="1459"/>
      <c r="O16" s="1468"/>
      <c r="P16" s="1458"/>
      <c r="Q16" s="1458"/>
      <c r="R16" s="1458"/>
      <c r="S16" s="1459"/>
      <c r="T16" s="1459"/>
      <c r="U16" s="1468"/>
      <c r="V16" s="1458"/>
      <c r="W16" s="1458"/>
      <c r="X16" s="1458"/>
      <c r="Y16" s="1459"/>
      <c r="Z16" s="1459"/>
      <c r="AA16" s="1468"/>
      <c r="AB16" s="1460"/>
      <c r="AC16" s="1460"/>
      <c r="AD16" s="1458"/>
      <c r="AE16" s="1459"/>
      <c r="AF16" s="1459"/>
      <c r="AG16" s="1468"/>
      <c r="AH16" s="1460"/>
      <c r="AI16" s="1460"/>
      <c r="AJ16" s="1458"/>
      <c r="AK16" s="1459"/>
      <c r="AL16" s="1459"/>
      <c r="AM16" s="1459"/>
    </row>
    <row r="17" spans="2:39" s="1249" customFormat="1" x14ac:dyDescent="0.35">
      <c r="B17" s="1457" t="s">
        <v>1326</v>
      </c>
      <c r="C17" s="1372" t="s">
        <v>1327</v>
      </c>
      <c r="D17" s="1458"/>
      <c r="E17" s="1458"/>
      <c r="F17" s="1458"/>
      <c r="G17" s="1459"/>
      <c r="H17" s="1459"/>
      <c r="I17" s="1468"/>
      <c r="J17" s="1458"/>
      <c r="K17" s="1458"/>
      <c r="L17" s="1458"/>
      <c r="M17" s="1459"/>
      <c r="N17" s="1459"/>
      <c r="O17" s="1468"/>
      <c r="P17" s="1458"/>
      <c r="Q17" s="1458"/>
      <c r="R17" s="1458"/>
      <c r="S17" s="1459"/>
      <c r="T17" s="1459"/>
      <c r="U17" s="1468"/>
      <c r="V17" s="1458"/>
      <c r="W17" s="1458"/>
      <c r="X17" s="1458"/>
      <c r="Y17" s="1459"/>
      <c r="Z17" s="1459"/>
      <c r="AA17" s="1468"/>
      <c r="AB17" s="1460"/>
      <c r="AC17" s="1460"/>
      <c r="AD17" s="1458"/>
      <c r="AE17" s="1459"/>
      <c r="AF17" s="1459"/>
      <c r="AG17" s="1468"/>
      <c r="AH17" s="1460"/>
      <c r="AI17" s="1460"/>
      <c r="AJ17" s="1458"/>
      <c r="AK17" s="1459"/>
      <c r="AL17" s="1459"/>
      <c r="AM17" s="1459"/>
    </row>
    <row r="18" spans="2:39" s="1249" customFormat="1" x14ac:dyDescent="0.35">
      <c r="B18" s="1457" t="s">
        <v>1328</v>
      </c>
      <c r="C18" s="1372" t="s">
        <v>1329</v>
      </c>
      <c r="D18" s="1458"/>
      <c r="E18" s="1458"/>
      <c r="F18" s="1458"/>
      <c r="G18" s="1459"/>
      <c r="H18" s="1459"/>
      <c r="I18" s="1468"/>
      <c r="J18" s="1458"/>
      <c r="K18" s="1458"/>
      <c r="L18" s="1458"/>
      <c r="M18" s="1459"/>
      <c r="N18" s="1459"/>
      <c r="O18" s="1468"/>
      <c r="P18" s="1458"/>
      <c r="Q18" s="1458"/>
      <c r="R18" s="1458"/>
      <c r="S18" s="1459"/>
      <c r="T18" s="1459"/>
      <c r="U18" s="1468"/>
      <c r="V18" s="1458"/>
      <c r="W18" s="1458"/>
      <c r="X18" s="1458"/>
      <c r="Y18" s="1459"/>
      <c r="Z18" s="1459"/>
      <c r="AA18" s="1468"/>
      <c r="AB18" s="1460"/>
      <c r="AC18" s="1460"/>
      <c r="AD18" s="1458"/>
      <c r="AE18" s="1459"/>
      <c r="AF18" s="1459"/>
      <c r="AG18" s="1468"/>
      <c r="AH18" s="1460"/>
      <c r="AI18" s="1460"/>
      <c r="AJ18" s="1458"/>
      <c r="AK18" s="1459"/>
      <c r="AL18" s="1459"/>
      <c r="AM18" s="1459"/>
    </row>
    <row r="19" spans="2:39" s="1249" customFormat="1" x14ac:dyDescent="0.35">
      <c r="B19" s="1457" t="s">
        <v>1330</v>
      </c>
      <c r="C19" s="1372" t="s">
        <v>1331</v>
      </c>
      <c r="D19" s="1458"/>
      <c r="E19" s="1458"/>
      <c r="F19" s="1458"/>
      <c r="G19" s="1459"/>
      <c r="H19" s="1459"/>
      <c r="I19" s="1468"/>
      <c r="J19" s="1458"/>
      <c r="K19" s="1458"/>
      <c r="L19" s="1458"/>
      <c r="M19" s="1459"/>
      <c r="N19" s="1459"/>
      <c r="O19" s="1468"/>
      <c r="P19" s="1458"/>
      <c r="Q19" s="1458"/>
      <c r="R19" s="1458"/>
      <c r="S19" s="1459"/>
      <c r="T19" s="1459"/>
      <c r="U19" s="1468"/>
      <c r="V19" s="1458"/>
      <c r="W19" s="1458"/>
      <c r="X19" s="1458"/>
      <c r="Y19" s="1459"/>
      <c r="Z19" s="1459"/>
      <c r="AA19" s="1468"/>
      <c r="AB19" s="1460"/>
      <c r="AC19" s="1460"/>
      <c r="AD19" s="1458"/>
      <c r="AE19" s="1459"/>
      <c r="AF19" s="1459"/>
      <c r="AG19" s="1468"/>
      <c r="AH19" s="1460"/>
      <c r="AI19" s="1460"/>
      <c r="AJ19" s="1458"/>
      <c r="AK19" s="1459"/>
      <c r="AL19" s="1459"/>
      <c r="AM19" s="1459"/>
    </row>
    <row r="20" spans="2:39" s="1249" customFormat="1" x14ac:dyDescent="0.35">
      <c r="B20" s="1457" t="s">
        <v>1332</v>
      </c>
      <c r="C20" s="1372" t="s">
        <v>1333</v>
      </c>
      <c r="D20" s="1458">
        <v>553.03680000000008</v>
      </c>
      <c r="E20" s="1458">
        <v>977.93065866666666</v>
      </c>
      <c r="F20" s="1458">
        <v>104.57387199999999</v>
      </c>
      <c r="G20" s="1459">
        <v>529.2944</v>
      </c>
      <c r="H20" s="1459">
        <v>1153.9384</v>
      </c>
      <c r="I20" s="1468">
        <v>2460.8191999999999</v>
      </c>
      <c r="J20" s="1458">
        <v>1270.0967999999998</v>
      </c>
      <c r="K20" s="1458">
        <v>4190.2589866666667</v>
      </c>
      <c r="L20" s="1458">
        <v>259.31200000000001</v>
      </c>
      <c r="M20" s="1459">
        <v>8305.6751999999997</v>
      </c>
      <c r="N20" s="1459">
        <v>2028.8792799999999</v>
      </c>
      <c r="O20" s="1468">
        <v>4882.90272</v>
      </c>
      <c r="P20" s="1458">
        <v>13739.279999999999</v>
      </c>
      <c r="Q20" s="1458">
        <v>5469.6439999999993</v>
      </c>
      <c r="R20" s="1458">
        <v>180.88</v>
      </c>
      <c r="S20" s="1459">
        <v>7937.3791999999994</v>
      </c>
      <c r="T20" s="1459">
        <v>7684.8464000000004</v>
      </c>
      <c r="U20" s="1468">
        <v>14337.16136</v>
      </c>
      <c r="V20" s="1458">
        <v>24.611840000000004</v>
      </c>
      <c r="W20" s="1458">
        <v>40.97514666666666</v>
      </c>
      <c r="X20" s="1458">
        <v>6.4422160000000002</v>
      </c>
      <c r="Y20" s="1459">
        <v>115.34063999999999</v>
      </c>
      <c r="Z20" s="1459">
        <v>20.577760000000001</v>
      </c>
      <c r="AA20" s="1468">
        <v>19.816240000000001</v>
      </c>
      <c r="AB20" s="1460">
        <v>8.1601200000000009</v>
      </c>
      <c r="AC20" s="1460">
        <v>10.502896</v>
      </c>
      <c r="AD20" s="1458">
        <v>1.4196800000000001</v>
      </c>
      <c r="AE20" s="1459">
        <v>9.0057720000000003</v>
      </c>
      <c r="AF20" s="1459">
        <v>10.001296</v>
      </c>
      <c r="AG20" s="1468">
        <v>7.44116</v>
      </c>
      <c r="AH20" s="1460">
        <v>71.622399999999999</v>
      </c>
      <c r="AI20" s="1460">
        <v>544.78320000000008</v>
      </c>
      <c r="AJ20" s="1458">
        <v>27.355288000000002</v>
      </c>
      <c r="AK20" s="1459">
        <v>219.9136</v>
      </c>
      <c r="AL20" s="1459">
        <v>268.32711999999998</v>
      </c>
      <c r="AM20" s="1459">
        <v>219.68560000000005</v>
      </c>
    </row>
    <row r="21" spans="2:39" s="1249" customFormat="1" ht="29" x14ac:dyDescent="0.35">
      <c r="B21" s="1457" t="s">
        <v>1334</v>
      </c>
      <c r="C21" s="1372" t="s">
        <v>1335</v>
      </c>
      <c r="D21" s="1458"/>
      <c r="E21" s="1458"/>
      <c r="F21" s="1458"/>
      <c r="G21" s="1459"/>
      <c r="H21" s="1459"/>
      <c r="I21" s="1468"/>
      <c r="J21" s="1458"/>
      <c r="K21" s="1458"/>
      <c r="L21" s="1458"/>
      <c r="M21" s="1459"/>
      <c r="N21" s="1459"/>
      <c r="O21" s="1468"/>
      <c r="P21" s="1458"/>
      <c r="Q21" s="1458"/>
      <c r="R21" s="1458"/>
      <c r="S21" s="1459"/>
      <c r="T21" s="1459"/>
      <c r="U21" s="1468"/>
      <c r="V21" s="1458"/>
      <c r="W21" s="1458"/>
      <c r="X21" s="1458"/>
      <c r="Y21" s="1459"/>
      <c r="Z21" s="1459"/>
      <c r="AA21" s="1468"/>
      <c r="AB21" s="1460"/>
      <c r="AC21" s="1460"/>
      <c r="AD21" s="1458"/>
      <c r="AE21" s="1459"/>
      <c r="AF21" s="1459"/>
      <c r="AG21" s="1468"/>
      <c r="AH21" s="1460"/>
      <c r="AI21" s="1460"/>
      <c r="AJ21" s="1458"/>
      <c r="AK21" s="1459"/>
      <c r="AL21" s="1459"/>
      <c r="AM21" s="1459"/>
    </row>
    <row r="22" spans="2:39" s="1249" customFormat="1" x14ac:dyDescent="0.35">
      <c r="B22" s="1457" t="s">
        <v>1336</v>
      </c>
      <c r="C22" s="1372" t="s">
        <v>1337</v>
      </c>
      <c r="D22" s="1458">
        <v>627271.40556586673</v>
      </c>
      <c r="E22" s="1458">
        <v>833729.2077324813</v>
      </c>
      <c r="F22" s="1458">
        <v>644209.36249842425</v>
      </c>
      <c r="G22" s="1459">
        <v>562077.98373483168</v>
      </c>
      <c r="H22" s="1459">
        <v>661897.72698534094</v>
      </c>
      <c r="I22" s="1468">
        <v>862728.53050218197</v>
      </c>
      <c r="J22" s="1458">
        <v>1811271.4502421329</v>
      </c>
      <c r="K22" s="1458">
        <v>2403491.2904618522</v>
      </c>
      <c r="L22" s="1458">
        <v>1755526.1792350544</v>
      </c>
      <c r="M22" s="1459">
        <v>1407013.6657182481</v>
      </c>
      <c r="N22" s="1459">
        <v>1523963.7091205982</v>
      </c>
      <c r="O22" s="1468">
        <v>2031273.8487632726</v>
      </c>
      <c r="P22" s="1458">
        <v>528096.06175146671</v>
      </c>
      <c r="Q22" s="1458">
        <v>607223.98967071972</v>
      </c>
      <c r="R22" s="1458">
        <v>464140.3501461625</v>
      </c>
      <c r="S22" s="1459">
        <v>346614.22445104772</v>
      </c>
      <c r="T22" s="1459">
        <v>296870.7777692572</v>
      </c>
      <c r="U22" s="1468">
        <v>436712.79903078789</v>
      </c>
      <c r="V22" s="1458">
        <v>2690.508332426667</v>
      </c>
      <c r="W22" s="1458">
        <v>4623.0423554765239</v>
      </c>
      <c r="X22" s="1458">
        <v>3004.9100676363641</v>
      </c>
      <c r="Y22" s="1459">
        <v>3638.5500728533325</v>
      </c>
      <c r="Z22" s="1459">
        <v>2910.6820089957791</v>
      </c>
      <c r="AA22" s="1468">
        <v>7493.1826722545447</v>
      </c>
      <c r="AB22" s="1460">
        <v>1975.0127932373334</v>
      </c>
      <c r="AC22" s="1460">
        <v>4026.4572535016723</v>
      </c>
      <c r="AD22" s="1458">
        <v>2574.2115547618596</v>
      </c>
      <c r="AE22" s="1459">
        <v>2275.4221775319361</v>
      </c>
      <c r="AF22" s="1459">
        <v>2366.0560774620581</v>
      </c>
      <c r="AG22" s="1468">
        <v>17555.329712933337</v>
      </c>
      <c r="AH22" s="1460">
        <v>68286.76732639999</v>
      </c>
      <c r="AI22" s="1460">
        <v>97684.568785217954</v>
      </c>
      <c r="AJ22" s="1458">
        <v>67682.810905018152</v>
      </c>
      <c r="AK22" s="1459">
        <v>63339.033703923786</v>
      </c>
      <c r="AL22" s="1459">
        <v>67142.967257744356</v>
      </c>
      <c r="AM22" s="1459">
        <v>85158.438048799959</v>
      </c>
    </row>
    <row r="23" spans="2:39" s="1249" customFormat="1" x14ac:dyDescent="0.35">
      <c r="B23" s="1457" t="s">
        <v>1338</v>
      </c>
      <c r="C23" s="1372" t="s">
        <v>1339</v>
      </c>
      <c r="D23" s="1458">
        <v>13751.55248</v>
      </c>
      <c r="E23" s="1458">
        <v>52249.797384000005</v>
      </c>
      <c r="F23" s="1458">
        <v>35524.183263999999</v>
      </c>
      <c r="G23" s="1459">
        <v>24457.443973333331</v>
      </c>
      <c r="H23" s="1459">
        <v>34858.161520000001</v>
      </c>
      <c r="I23" s="1468">
        <v>21372.977640000001</v>
      </c>
      <c r="J23" s="1458">
        <v>67966.301439999996</v>
      </c>
      <c r="K23" s="1458">
        <v>166872.58485599994</v>
      </c>
      <c r="L23" s="1458">
        <v>126430.05377919998</v>
      </c>
      <c r="M23" s="1459">
        <v>78684.584935999999</v>
      </c>
      <c r="N23" s="1459">
        <v>90484.493440000006</v>
      </c>
      <c r="O23" s="1468">
        <v>61242.052935999993</v>
      </c>
      <c r="P23" s="1458">
        <v>20310.959466666664</v>
      </c>
      <c r="Q23" s="1458">
        <v>32358.752863999998</v>
      </c>
      <c r="R23" s="1458">
        <v>34631.268323199991</v>
      </c>
      <c r="S23" s="1459">
        <v>29074.006213333338</v>
      </c>
      <c r="T23" s="1459">
        <v>33009.741200000004</v>
      </c>
      <c r="U23" s="1468">
        <v>19801.9281968</v>
      </c>
      <c r="V23" s="1458">
        <v>176.41636800000003</v>
      </c>
      <c r="W23" s="1458">
        <v>250.7988752</v>
      </c>
      <c r="X23" s="1458">
        <v>518.00475200000005</v>
      </c>
      <c r="Y23" s="1459">
        <v>260.04329733333338</v>
      </c>
      <c r="Z23" s="1459">
        <v>314.14904000000001</v>
      </c>
      <c r="AA23" s="1468">
        <v>145.97078319999997</v>
      </c>
      <c r="AB23" s="1460">
        <v>196.61939226666667</v>
      </c>
      <c r="AC23" s="1460">
        <v>121.50684679999999</v>
      </c>
      <c r="AD23" s="1458">
        <v>119.05800975999999</v>
      </c>
      <c r="AE23" s="1459">
        <v>146.06662173333333</v>
      </c>
      <c r="AF23" s="1459">
        <v>162.579656</v>
      </c>
      <c r="AG23" s="1468">
        <v>213.10582400000004</v>
      </c>
      <c r="AH23" s="1460">
        <v>3392.169813333333</v>
      </c>
      <c r="AI23" s="1460">
        <v>5214.7786080000014</v>
      </c>
      <c r="AJ23" s="1458">
        <v>4726.2895200000003</v>
      </c>
      <c r="AK23" s="1459">
        <v>4298.0705600000001</v>
      </c>
      <c r="AL23" s="1459">
        <v>6491.4822400000003</v>
      </c>
      <c r="AM23" s="1459">
        <v>7749.3825600000018</v>
      </c>
    </row>
    <row r="24" spans="2:39" s="1249" customFormat="1" x14ac:dyDescent="0.35">
      <c r="B24" s="1457" t="s">
        <v>1340</v>
      </c>
      <c r="C24" s="1372" t="s">
        <v>1341</v>
      </c>
      <c r="D24" s="1458"/>
      <c r="E24" s="1458"/>
      <c r="F24" s="1458"/>
      <c r="G24" s="1459"/>
      <c r="H24" s="1459"/>
      <c r="I24" s="1468"/>
      <c r="J24" s="1458"/>
      <c r="K24" s="1458"/>
      <c r="L24" s="1458"/>
      <c r="M24" s="1459"/>
      <c r="N24" s="1459"/>
      <c r="O24" s="1468"/>
      <c r="P24" s="1458"/>
      <c r="Q24" s="1458"/>
      <c r="R24" s="1458"/>
      <c r="S24" s="1459"/>
      <c r="T24" s="1459"/>
      <c r="U24" s="1468"/>
      <c r="V24" s="1458"/>
      <c r="W24" s="1458"/>
      <c r="X24" s="1458"/>
      <c r="Y24" s="1459"/>
      <c r="Z24" s="1459"/>
      <c r="AA24" s="1468"/>
      <c r="AB24" s="1460"/>
      <c r="AC24" s="1460"/>
      <c r="AD24" s="1458"/>
      <c r="AE24" s="1459"/>
      <c r="AF24" s="1459"/>
      <c r="AG24" s="1468"/>
      <c r="AH24" s="1460"/>
      <c r="AI24" s="1460"/>
      <c r="AJ24" s="1458"/>
      <c r="AK24" s="1459"/>
      <c r="AL24" s="1459"/>
      <c r="AM24" s="1459"/>
    </row>
    <row r="25" spans="2:39" s="1249" customFormat="1" x14ac:dyDescent="0.35">
      <c r="B25" s="1457" t="s">
        <v>1342</v>
      </c>
      <c r="C25" s="1372" t="s">
        <v>1343</v>
      </c>
      <c r="D25" s="1458">
        <v>1879.328</v>
      </c>
      <c r="E25" s="1458">
        <v>2664.7575999999999</v>
      </c>
      <c r="F25" s="1458">
        <v>2650.2061333333331</v>
      </c>
      <c r="G25" s="1459">
        <v>1524.1648</v>
      </c>
      <c r="H25" s="1459">
        <v>3269.6294399999997</v>
      </c>
      <c r="I25" s="1468">
        <v>732.62936000000013</v>
      </c>
      <c r="J25" s="1458">
        <v>4443.4768000000004</v>
      </c>
      <c r="K25" s="1458">
        <v>5941.0568000000003</v>
      </c>
      <c r="L25" s="1458">
        <v>6257.6474666666672</v>
      </c>
      <c r="M25" s="1459">
        <v>3951.0272</v>
      </c>
      <c r="N25" s="1459">
        <v>5330.4763466666664</v>
      </c>
      <c r="O25" s="1468">
        <v>2091.83464</v>
      </c>
      <c r="P25" s="1458">
        <v>996.19280000000003</v>
      </c>
      <c r="Q25" s="1458">
        <v>1619.8944000000001</v>
      </c>
      <c r="R25" s="1458">
        <v>1260.8805333333335</v>
      </c>
      <c r="S25" s="1459">
        <v>2133.2592</v>
      </c>
      <c r="T25" s="1459">
        <v>1043.2408989333335</v>
      </c>
      <c r="U25" s="1468">
        <v>428.38463999999999</v>
      </c>
      <c r="V25" s="1458">
        <v>3.8273600000000005</v>
      </c>
      <c r="W25" s="1458">
        <v>12.404415999999999</v>
      </c>
      <c r="X25" s="1458">
        <v>8.7111199999999993</v>
      </c>
      <c r="Y25" s="1459">
        <v>21.580959999999997</v>
      </c>
      <c r="Z25" s="1459">
        <v>7.5266853333333339</v>
      </c>
      <c r="AA25" s="1468">
        <v>1.946968</v>
      </c>
      <c r="AB25" s="1460">
        <v>18.509496000000006</v>
      </c>
      <c r="AC25" s="1460">
        <v>41.731904</v>
      </c>
      <c r="AD25" s="1458">
        <v>42.494031999999997</v>
      </c>
      <c r="AE25" s="1459">
        <v>15.3450992</v>
      </c>
      <c r="AF25" s="1459">
        <v>11.4978272</v>
      </c>
      <c r="AG25" s="1468">
        <v>18.903784000000002</v>
      </c>
      <c r="AH25" s="1460">
        <v>170.80240000000003</v>
      </c>
      <c r="AI25" s="1460">
        <v>121.93136000000001</v>
      </c>
      <c r="AJ25" s="1458">
        <v>166.74146666666667</v>
      </c>
      <c r="AK25" s="1459">
        <v>275.23552000000001</v>
      </c>
      <c r="AL25" s="1459">
        <v>465.33188800000005</v>
      </c>
      <c r="AM25" s="1459">
        <v>65.205568</v>
      </c>
    </row>
    <row r="26" spans="2:39" s="1249" customFormat="1" x14ac:dyDescent="0.35">
      <c r="B26" s="1457" t="s">
        <v>1344</v>
      </c>
      <c r="C26" s="1372" t="s">
        <v>1345</v>
      </c>
      <c r="D26" s="1458">
        <v>66.575999999999993</v>
      </c>
      <c r="E26" s="1458">
        <v>41.344000000000001</v>
      </c>
      <c r="F26" s="1458">
        <v>374.68</v>
      </c>
      <c r="G26" s="1459"/>
      <c r="H26" s="1459"/>
      <c r="I26" s="1468"/>
      <c r="J26" s="1458">
        <v>126.4944</v>
      </c>
      <c r="K26" s="1458">
        <v>53.671199999999999</v>
      </c>
      <c r="L26" s="1458">
        <v>548.53152</v>
      </c>
      <c r="M26" s="1459"/>
      <c r="N26" s="1459"/>
      <c r="O26" s="1468"/>
      <c r="P26" s="1458">
        <v>26.630399999999998</v>
      </c>
      <c r="Q26" s="1458">
        <v>18.422400000000003</v>
      </c>
      <c r="R26" s="1458">
        <v>178.04793599999999</v>
      </c>
      <c r="S26" s="1459"/>
      <c r="T26" s="1459"/>
      <c r="U26" s="1468"/>
      <c r="V26" s="1458">
        <v>0.66576000000000002</v>
      </c>
      <c r="W26" s="1458">
        <v>0.82688000000000006</v>
      </c>
      <c r="X26" s="1458">
        <v>1.4987200000000001</v>
      </c>
      <c r="Y26" s="1459"/>
      <c r="Z26" s="1459"/>
      <c r="AA26" s="1468"/>
      <c r="AB26" s="1460">
        <v>0.26630399999999999</v>
      </c>
      <c r="AC26" s="1460">
        <v>1.7279360000000001</v>
      </c>
      <c r="AD26" s="1458">
        <v>1.4087967999999997</v>
      </c>
      <c r="AE26" s="1459"/>
      <c r="AF26" s="1459"/>
      <c r="AG26" s="1468"/>
      <c r="AH26" s="1460">
        <v>13.315199999999999</v>
      </c>
      <c r="AI26" s="1460">
        <v>16.537600000000001</v>
      </c>
      <c r="AJ26" s="1458">
        <v>134.88479999999998</v>
      </c>
      <c r="AK26" s="1459"/>
      <c r="AL26" s="1459"/>
      <c r="AM26" s="1459"/>
    </row>
    <row r="27" spans="2:39" s="1249" customFormat="1" ht="29" x14ac:dyDescent="0.35">
      <c r="B27" s="1457" t="s">
        <v>1346</v>
      </c>
      <c r="C27" s="1372" t="s">
        <v>1347</v>
      </c>
      <c r="D27" s="1458">
        <v>311.63040000000001</v>
      </c>
      <c r="E27" s="1458">
        <v>475.09727999999996</v>
      </c>
      <c r="F27" s="1458">
        <v>854.00440000000003</v>
      </c>
      <c r="G27" s="1459">
        <v>3282.6831999999999</v>
      </c>
      <c r="H27" s="1459">
        <v>890.34</v>
      </c>
      <c r="I27" s="1468">
        <v>2377.2131200000003</v>
      </c>
      <c r="J27" s="1458">
        <v>672.14400000000001</v>
      </c>
      <c r="K27" s="1458">
        <v>2027.1328000000001</v>
      </c>
      <c r="L27" s="1458">
        <v>1689.4951999999998</v>
      </c>
      <c r="M27" s="1459">
        <v>7894.5835999999999</v>
      </c>
      <c r="N27" s="1459">
        <v>2368.4639999999999</v>
      </c>
      <c r="O27" s="1468">
        <v>5661.6595200000011</v>
      </c>
      <c r="P27" s="1458">
        <v>162.94399999999999</v>
      </c>
      <c r="Q27" s="1458">
        <v>639.8592000000001</v>
      </c>
      <c r="R27" s="1458">
        <v>1125.104</v>
      </c>
      <c r="S27" s="1459">
        <v>1729.74784</v>
      </c>
      <c r="T27" s="1459">
        <v>516.10840000000007</v>
      </c>
      <c r="U27" s="1468">
        <v>715.61599999999999</v>
      </c>
      <c r="V27" s="1458">
        <v>2.0368000000000004</v>
      </c>
      <c r="W27" s="1458">
        <v>2.68736</v>
      </c>
      <c r="X27" s="1458">
        <v>2.8804000000000003</v>
      </c>
      <c r="Y27" s="1459">
        <v>5.0281600000000006</v>
      </c>
      <c r="Z27" s="1459">
        <v>2.8575999999999997</v>
      </c>
      <c r="AA27" s="1468">
        <v>4.6858560000000002</v>
      </c>
      <c r="AB27" s="1460">
        <v>7.5361599999999997</v>
      </c>
      <c r="AC27" s="1460">
        <v>15.592768000000001</v>
      </c>
      <c r="AD27" s="1458">
        <v>38.421039999999998</v>
      </c>
      <c r="AE27" s="1459">
        <v>46.940792000000002</v>
      </c>
      <c r="AF27" s="1459">
        <v>12.88124</v>
      </c>
      <c r="AG27" s="1468">
        <v>27.4740608</v>
      </c>
      <c r="AH27" s="1460">
        <v>264.78399999999999</v>
      </c>
      <c r="AI27" s="1460">
        <v>271.47200000000004</v>
      </c>
      <c r="AJ27" s="1458">
        <v>352.41200000000003</v>
      </c>
      <c r="AK27" s="1459">
        <v>382.14319999999998</v>
      </c>
      <c r="AL27" s="1459">
        <v>216.35680000000002</v>
      </c>
      <c r="AM27" s="1459">
        <v>453.42451200000005</v>
      </c>
    </row>
    <row r="28" spans="2:39" s="1249" customFormat="1" ht="60.75" customHeight="1" x14ac:dyDescent="0.35">
      <c r="B28" s="1457" t="s">
        <v>1348</v>
      </c>
      <c r="C28" s="1372" t="s">
        <v>1349</v>
      </c>
      <c r="D28" s="1458"/>
      <c r="E28" s="1458">
        <v>2.8879999999999999</v>
      </c>
      <c r="F28" s="1458">
        <v>666.4186666666667</v>
      </c>
      <c r="G28" s="1459">
        <v>4812.5226666666667</v>
      </c>
      <c r="H28" s="1459">
        <v>1201.8943999999999</v>
      </c>
      <c r="I28" s="1468">
        <v>1189.3240000000001</v>
      </c>
      <c r="J28" s="1458"/>
      <c r="K28" s="1458">
        <v>4.1040000000000001</v>
      </c>
      <c r="L28" s="1458">
        <v>1750.0003200000001</v>
      </c>
      <c r="M28" s="1459">
        <v>5110.7953066666669</v>
      </c>
      <c r="N28" s="1459">
        <v>2000.8874666666663</v>
      </c>
      <c r="O28" s="1468">
        <v>4023.4399999999996</v>
      </c>
      <c r="P28" s="1458"/>
      <c r="Q28" s="1458">
        <v>48.248144000000011</v>
      </c>
      <c r="R28" s="1458">
        <v>602.06592000000001</v>
      </c>
      <c r="S28" s="1459">
        <v>811.27020799999991</v>
      </c>
      <c r="T28" s="1459">
        <v>1872.3968000000002</v>
      </c>
      <c r="U28" s="1468">
        <v>332.88</v>
      </c>
      <c r="V28" s="1458"/>
      <c r="W28" s="1458">
        <v>0.40432000000000001</v>
      </c>
      <c r="X28" s="1458">
        <v>4.3909760000000002</v>
      </c>
      <c r="Y28" s="1459">
        <v>2.4765866666666669</v>
      </c>
      <c r="Z28" s="1459">
        <v>1.1997866666666668</v>
      </c>
      <c r="AA28" s="1468">
        <v>2.6144000000000003</v>
      </c>
      <c r="AB28" s="1460"/>
      <c r="AC28" s="1460">
        <v>0.69818159999999996</v>
      </c>
      <c r="AD28" s="1458">
        <v>2.9522453333333338</v>
      </c>
      <c r="AE28" s="1459">
        <v>9.7280000000000019E-2</v>
      </c>
      <c r="AF28" s="1459">
        <v>2.3995733333333336</v>
      </c>
      <c r="AG28" s="1468">
        <v>13.841120000000002</v>
      </c>
      <c r="AH28" s="1460"/>
      <c r="AI28" s="1460">
        <v>7.6000000000000009E-3</v>
      </c>
      <c r="AJ28" s="1458">
        <v>14.914240000000001</v>
      </c>
      <c r="AK28" s="1459">
        <v>1.2626133333333334</v>
      </c>
      <c r="AL28" s="1459">
        <v>31.859199999999998</v>
      </c>
      <c r="AM28" s="1459">
        <v>269.87600000000003</v>
      </c>
    </row>
    <row r="29" spans="2:39" s="1249" customFormat="1" x14ac:dyDescent="0.35">
      <c r="B29" s="1457" t="s">
        <v>1350</v>
      </c>
      <c r="C29" s="1372" t="s">
        <v>1351</v>
      </c>
      <c r="D29" s="1458">
        <v>5782.3857733333334</v>
      </c>
      <c r="E29" s="1458">
        <v>1523.1818666666668</v>
      </c>
      <c r="F29" s="1458">
        <v>1965.2079999999999</v>
      </c>
      <c r="G29" s="1459">
        <v>2699.0842666666667</v>
      </c>
      <c r="H29" s="1459">
        <v>3449.7615999999998</v>
      </c>
      <c r="I29" s="1468">
        <v>1514.376</v>
      </c>
      <c r="J29" s="1458">
        <v>19455.095599999997</v>
      </c>
      <c r="K29" s="1458">
        <v>8666.2135253333327</v>
      </c>
      <c r="L29" s="1458">
        <v>10926.064</v>
      </c>
      <c r="M29" s="1459">
        <v>12928.669066666667</v>
      </c>
      <c r="N29" s="1459">
        <v>9322.007999999998</v>
      </c>
      <c r="O29" s="1468">
        <v>7944.7359999999999</v>
      </c>
      <c r="P29" s="1458">
        <v>3318.2628533333332</v>
      </c>
      <c r="Q29" s="1458">
        <v>2032.2772906666669</v>
      </c>
      <c r="R29" s="1458">
        <v>1879.95424</v>
      </c>
      <c r="S29" s="1459">
        <v>1537.1456000000001</v>
      </c>
      <c r="T29" s="1459">
        <v>1140.2128</v>
      </c>
      <c r="U29" s="1468">
        <v>1837.8319999999999</v>
      </c>
      <c r="V29" s="1458">
        <v>23.022984000000001</v>
      </c>
      <c r="W29" s="1458">
        <v>29.593184000000001</v>
      </c>
      <c r="X29" s="1458">
        <v>17.291519999999998</v>
      </c>
      <c r="Y29" s="1459">
        <v>16.041066666666666</v>
      </c>
      <c r="Z29" s="1459">
        <v>13.977920000000001</v>
      </c>
      <c r="AA29" s="1468">
        <v>10.442400000000003</v>
      </c>
      <c r="AB29" s="1460">
        <v>28.949947866666673</v>
      </c>
      <c r="AC29" s="1460">
        <v>12.268203733333333</v>
      </c>
      <c r="AD29" s="1458">
        <v>6.7545760000000001</v>
      </c>
      <c r="AE29" s="1459">
        <v>20.157226666666666</v>
      </c>
      <c r="AF29" s="1459">
        <v>3.8763040000000002</v>
      </c>
      <c r="AG29" s="1468">
        <v>7.1971999999999996</v>
      </c>
      <c r="AH29" s="1460">
        <v>670.37142666666671</v>
      </c>
      <c r="AI29" s="1460">
        <v>416.65024</v>
      </c>
      <c r="AJ29" s="1458">
        <v>251.71199999999999</v>
      </c>
      <c r="AK29" s="1459">
        <v>396.60853333333336</v>
      </c>
      <c r="AL29" s="1459">
        <v>315.71008000000006</v>
      </c>
      <c r="AM29" s="1459">
        <v>183.76799999999997</v>
      </c>
    </row>
    <row r="30" spans="2:39" s="1249" customFormat="1" x14ac:dyDescent="0.35">
      <c r="B30" s="1457" t="s">
        <v>1352</v>
      </c>
      <c r="C30" s="1372" t="s">
        <v>1353</v>
      </c>
      <c r="D30" s="1458">
        <v>0.7904000000000001</v>
      </c>
      <c r="E30" s="1458">
        <v>1.9881599999999997</v>
      </c>
      <c r="F30" s="1458">
        <v>327.27120000000002</v>
      </c>
      <c r="G30" s="1459">
        <v>94.063680000000005</v>
      </c>
      <c r="H30" s="1459">
        <v>108.17079999999999</v>
      </c>
      <c r="I30" s="1468">
        <v>110.73199999999999</v>
      </c>
      <c r="J30" s="1458">
        <v>3.1616000000000004</v>
      </c>
      <c r="K30" s="1458">
        <v>4.6238399999999995</v>
      </c>
      <c r="L30" s="1458">
        <v>842.23199999999997</v>
      </c>
      <c r="M30" s="1459">
        <v>268.17207999999999</v>
      </c>
      <c r="N30" s="1459">
        <v>202.66160000000002</v>
      </c>
      <c r="O30" s="1468">
        <v>402.49599999999998</v>
      </c>
      <c r="P30" s="1458">
        <v>2.2131200000000004</v>
      </c>
      <c r="Q30" s="1458">
        <v>1.5868799999999998</v>
      </c>
      <c r="R30" s="1458">
        <v>614.08000000000004</v>
      </c>
      <c r="S30" s="1459">
        <v>151.9316</v>
      </c>
      <c r="T30" s="1459">
        <v>131.4496</v>
      </c>
      <c r="U30" s="1468">
        <v>69.366720000000001</v>
      </c>
      <c r="V30" s="1458">
        <v>1.5808000000000003E-2</v>
      </c>
      <c r="W30" s="1458">
        <v>2.3712E-2</v>
      </c>
      <c r="X30" s="1458">
        <v>1.1552</v>
      </c>
      <c r="Y30" s="1459">
        <v>0.76</v>
      </c>
      <c r="Z30" s="1459">
        <v>2.1583999999999999</v>
      </c>
      <c r="AA30" s="1468">
        <v>0.41040000000000004</v>
      </c>
      <c r="AB30" s="1460">
        <v>2.4502400000000001E-2</v>
      </c>
      <c r="AC30" s="1460">
        <v>6.7488000000000001E-3</v>
      </c>
      <c r="AD30" s="1458">
        <v>1.0320800000000001</v>
      </c>
      <c r="AE30" s="1459">
        <v>1.4774400000000001</v>
      </c>
      <c r="AF30" s="1459">
        <v>1.79512</v>
      </c>
      <c r="AG30" s="1468">
        <v>1.4743999999999999</v>
      </c>
      <c r="AH30" s="1460">
        <v>0.23712</v>
      </c>
      <c r="AI30" s="1460">
        <v>0.24624000000000001</v>
      </c>
      <c r="AJ30" s="1458">
        <v>27.055999999999997</v>
      </c>
      <c r="AK30" s="1459">
        <v>20.975999999999999</v>
      </c>
      <c r="AL30" s="1459">
        <v>23.939999999999998</v>
      </c>
      <c r="AM30" s="1459">
        <v>29.0168</v>
      </c>
    </row>
    <row r="31" spans="2:39" s="1249" customFormat="1" ht="29" x14ac:dyDescent="0.35">
      <c r="B31" s="1457" t="s">
        <v>1354</v>
      </c>
      <c r="C31" s="1372" t="s">
        <v>1355</v>
      </c>
      <c r="D31" s="1458">
        <v>753.81866666666667</v>
      </c>
      <c r="E31" s="1458">
        <v>1077.0720000000001</v>
      </c>
      <c r="F31" s="1458">
        <v>863.20800000000008</v>
      </c>
      <c r="G31" s="1459">
        <v>1148.588</v>
      </c>
      <c r="H31" s="1459">
        <v>6943.0940000000001</v>
      </c>
      <c r="I31" s="1468">
        <v>2873.826</v>
      </c>
      <c r="J31" s="1458">
        <v>16696.287999999997</v>
      </c>
      <c r="K31" s="1458">
        <v>3469.9320000000002</v>
      </c>
      <c r="L31" s="1458">
        <v>3124.74</v>
      </c>
      <c r="M31" s="1459">
        <v>6226.9840000000004</v>
      </c>
      <c r="N31" s="1459">
        <v>15013.876</v>
      </c>
      <c r="O31" s="1468">
        <v>11678.768</v>
      </c>
      <c r="P31" s="1458">
        <v>8989.0773333333327</v>
      </c>
      <c r="Q31" s="1458">
        <v>4438.7039999999997</v>
      </c>
      <c r="R31" s="1458">
        <v>3285.0240000000003</v>
      </c>
      <c r="S31" s="1459">
        <v>3577.6240000000003</v>
      </c>
      <c r="T31" s="1459">
        <v>25501.648000000001</v>
      </c>
      <c r="U31" s="1468">
        <v>3075.4920000000002</v>
      </c>
      <c r="V31" s="1458">
        <v>52.429866666666669</v>
      </c>
      <c r="W31" s="1458">
        <v>24.988800000000001</v>
      </c>
      <c r="X31" s="1458">
        <v>27.040799999999997</v>
      </c>
      <c r="Y31" s="1459">
        <v>29.913600000000002</v>
      </c>
      <c r="Z31" s="1459">
        <v>167.76240000000001</v>
      </c>
      <c r="AA31" s="1468">
        <v>51.383600000000001</v>
      </c>
      <c r="AB31" s="1460">
        <v>26.237226666666668</v>
      </c>
      <c r="AC31" s="1460">
        <v>8.2513199999999998</v>
      </c>
      <c r="AD31" s="1458">
        <v>9.8154000000000003</v>
      </c>
      <c r="AE31" s="1459">
        <v>10.296480000000001</v>
      </c>
      <c r="AF31" s="1459">
        <v>10.49408</v>
      </c>
      <c r="AG31" s="1468">
        <v>25.691800000000001</v>
      </c>
      <c r="AH31" s="1460">
        <v>911.49333333333334</v>
      </c>
      <c r="AI31" s="1460">
        <v>374.83199999999999</v>
      </c>
      <c r="AJ31" s="1458">
        <v>405.61199999999997</v>
      </c>
      <c r="AK31" s="1459">
        <v>487.61599999999999</v>
      </c>
      <c r="AL31" s="1459">
        <v>749.20799999999997</v>
      </c>
      <c r="AM31" s="1459">
        <v>2594.5792000000001</v>
      </c>
    </row>
    <row r="32" spans="2:39" s="1249" customFormat="1" x14ac:dyDescent="0.35">
      <c r="B32" s="1457" t="s">
        <v>1356</v>
      </c>
      <c r="C32" s="1372" t="s">
        <v>1357</v>
      </c>
      <c r="D32" s="1458">
        <v>1706.7867200000001</v>
      </c>
      <c r="E32" s="1458">
        <v>2300.1810399999999</v>
      </c>
      <c r="F32" s="1458">
        <v>2369.0073493333334</v>
      </c>
      <c r="G32" s="1459">
        <v>2184.5523093333331</v>
      </c>
      <c r="H32" s="1459">
        <v>2898.4471626666664</v>
      </c>
      <c r="I32" s="1468">
        <v>1204.0259466666666</v>
      </c>
      <c r="J32" s="1458">
        <v>5349.9926400000004</v>
      </c>
      <c r="K32" s="1458">
        <v>8695.3256799999999</v>
      </c>
      <c r="L32" s="1458">
        <v>8261.5862826666671</v>
      </c>
      <c r="M32" s="1459">
        <v>7721.6047626666677</v>
      </c>
      <c r="N32" s="1459">
        <v>8638.9105760000002</v>
      </c>
      <c r="O32" s="1468">
        <v>4682.5860746666658</v>
      </c>
      <c r="P32" s="1458">
        <v>2174.9528000000005</v>
      </c>
      <c r="Q32" s="1458">
        <v>2316.4295360000001</v>
      </c>
      <c r="R32" s="1458">
        <v>2052.539498666667</v>
      </c>
      <c r="S32" s="1459">
        <v>1676.5811786666668</v>
      </c>
      <c r="T32" s="1459">
        <v>1454.3551520000001</v>
      </c>
      <c r="U32" s="1468">
        <v>1077.1070613333331</v>
      </c>
      <c r="V32" s="1458">
        <v>16.554168000000001</v>
      </c>
      <c r="W32" s="1458">
        <v>29.290704000000002</v>
      </c>
      <c r="X32" s="1458">
        <v>19.9558064</v>
      </c>
      <c r="Y32" s="1459">
        <v>22.498877866666664</v>
      </c>
      <c r="Z32" s="1459">
        <v>46.073176000000004</v>
      </c>
      <c r="AA32" s="1468">
        <v>5.7326800000000002</v>
      </c>
      <c r="AB32" s="1460">
        <v>38.153824</v>
      </c>
      <c r="AC32" s="1460">
        <v>46.182175200000003</v>
      </c>
      <c r="AD32" s="1458">
        <v>67.31791909333333</v>
      </c>
      <c r="AE32" s="1459">
        <v>57.629143199999994</v>
      </c>
      <c r="AF32" s="1459">
        <v>33.4650952</v>
      </c>
      <c r="AG32" s="1468">
        <v>28.726808319999996</v>
      </c>
      <c r="AH32" s="1460">
        <v>296.416112</v>
      </c>
      <c r="AI32" s="1460">
        <v>707.66488000000027</v>
      </c>
      <c r="AJ32" s="1458">
        <v>476.91099466666668</v>
      </c>
      <c r="AK32" s="1459">
        <v>349.31961066666668</v>
      </c>
      <c r="AL32" s="1459">
        <v>440.947744</v>
      </c>
      <c r="AM32" s="1459">
        <v>585.68688640000005</v>
      </c>
    </row>
    <row r="33" spans="2:39" s="1249" customFormat="1" ht="43.5" x14ac:dyDescent="0.35">
      <c r="B33" s="1457" t="s">
        <v>1358</v>
      </c>
      <c r="C33" s="1372" t="s">
        <v>1359</v>
      </c>
      <c r="D33" s="1458">
        <v>114.89376</v>
      </c>
      <c r="E33" s="1458">
        <v>234.38866538666667</v>
      </c>
      <c r="F33" s="1458">
        <v>53.231636266666662</v>
      </c>
      <c r="G33" s="1459">
        <v>149.415088</v>
      </c>
      <c r="H33" s="1459">
        <v>340.98889599999995</v>
      </c>
      <c r="I33" s="1468">
        <v>108.11304</v>
      </c>
      <c r="J33" s="1458">
        <v>312.29676799999999</v>
      </c>
      <c r="K33" s="1458">
        <v>669.19418666666661</v>
      </c>
      <c r="L33" s="1458">
        <v>353.36002399999995</v>
      </c>
      <c r="M33" s="1459">
        <v>495.85136</v>
      </c>
      <c r="N33" s="1459">
        <v>939.12227199999984</v>
      </c>
      <c r="O33" s="1468">
        <v>993.96296000000007</v>
      </c>
      <c r="P33" s="1458">
        <v>101.15569600000001</v>
      </c>
      <c r="Q33" s="1458">
        <v>288.21378666666664</v>
      </c>
      <c r="R33" s="1458">
        <v>71.816554666666661</v>
      </c>
      <c r="S33" s="1459">
        <v>228.82323199999999</v>
      </c>
      <c r="T33" s="1459">
        <v>120.99504000000002</v>
      </c>
      <c r="U33" s="1468">
        <v>76.004559999999998</v>
      </c>
      <c r="V33" s="1458">
        <v>2.1244128</v>
      </c>
      <c r="W33" s="1458">
        <v>2.2531466666666669</v>
      </c>
      <c r="X33" s="1458">
        <v>0.60043040000000003</v>
      </c>
      <c r="Y33" s="1459">
        <v>2.0927359999999999</v>
      </c>
      <c r="Z33" s="1459">
        <v>2.698912</v>
      </c>
      <c r="AA33" s="1468">
        <v>0.26600000000000001</v>
      </c>
      <c r="AB33" s="1460">
        <v>0.68555039999999989</v>
      </c>
      <c r="AC33" s="1460">
        <v>2.4065450666666668</v>
      </c>
      <c r="AD33" s="1458">
        <v>5.0857092266666664</v>
      </c>
      <c r="AE33" s="1459">
        <v>1.9667280000000003</v>
      </c>
      <c r="AF33" s="1459">
        <v>1.4159104</v>
      </c>
      <c r="AG33" s="1468">
        <v>23.470320000000001</v>
      </c>
      <c r="AH33" s="1460">
        <v>20.463455999999997</v>
      </c>
      <c r="AI33" s="1460">
        <v>78.009440000000012</v>
      </c>
      <c r="AJ33" s="1458">
        <v>19.964186666666667</v>
      </c>
      <c r="AK33" s="1459">
        <v>37.847999999999999</v>
      </c>
      <c r="AL33" s="1459">
        <v>254.05127999999996</v>
      </c>
      <c r="AM33" s="1459">
        <v>62.800167999999999</v>
      </c>
    </row>
    <row r="34" spans="2:39" s="1249" customFormat="1" x14ac:dyDescent="0.35">
      <c r="B34" s="1457" t="s">
        <v>1360</v>
      </c>
      <c r="C34" s="1372" t="s">
        <v>1361</v>
      </c>
      <c r="D34" s="1458">
        <v>2606.0248000000001</v>
      </c>
      <c r="E34" s="1458">
        <v>1346.3159333333331</v>
      </c>
      <c r="F34" s="1458">
        <v>924.35334399999999</v>
      </c>
      <c r="G34" s="1459">
        <v>1214.5205333333333</v>
      </c>
      <c r="H34" s="1459">
        <v>627.5927999999999</v>
      </c>
      <c r="I34" s="1468">
        <v>1279.3779200000001</v>
      </c>
      <c r="J34" s="1458">
        <v>5156.5392000000002</v>
      </c>
      <c r="K34" s="1458">
        <v>14000.445133333333</v>
      </c>
      <c r="L34" s="1458">
        <v>3768.9336320000002</v>
      </c>
      <c r="M34" s="1459">
        <v>4640.6258666666672</v>
      </c>
      <c r="N34" s="1459">
        <v>5130.7539200000001</v>
      </c>
      <c r="O34" s="1468">
        <v>3089.5641600000004</v>
      </c>
      <c r="P34" s="1458">
        <v>3802.2951999999996</v>
      </c>
      <c r="Q34" s="1458">
        <v>3657.646933333333</v>
      </c>
      <c r="R34" s="1458">
        <v>1353.9418239999995</v>
      </c>
      <c r="S34" s="1459">
        <v>1609.2949333333336</v>
      </c>
      <c r="T34" s="1459">
        <v>1480.7840000000001</v>
      </c>
      <c r="U34" s="1468">
        <v>903.28584000000001</v>
      </c>
      <c r="V34" s="1458">
        <v>12.96712</v>
      </c>
      <c r="W34" s="1458">
        <v>36.033500000000004</v>
      </c>
      <c r="X34" s="1458">
        <v>22.9022656</v>
      </c>
      <c r="Y34" s="1459">
        <v>11.882853333333337</v>
      </c>
      <c r="Z34" s="1459">
        <v>11.5748</v>
      </c>
      <c r="AA34" s="1468">
        <v>5.9409200000000002</v>
      </c>
      <c r="AB34" s="1460">
        <v>30.91376</v>
      </c>
      <c r="AC34" s="1460">
        <v>23.119694000000003</v>
      </c>
      <c r="AD34" s="1458">
        <v>23.347564800000001</v>
      </c>
      <c r="AE34" s="1459">
        <v>16.750450666666666</v>
      </c>
      <c r="AF34" s="1459">
        <v>11.322936</v>
      </c>
      <c r="AG34" s="1468">
        <v>20.975847999999999</v>
      </c>
      <c r="AH34" s="1460">
        <v>2048.4279999999999</v>
      </c>
      <c r="AI34" s="1460">
        <v>1854.8902000000003</v>
      </c>
      <c r="AJ34" s="1458">
        <v>214.27257599999999</v>
      </c>
      <c r="AK34" s="1459">
        <v>353.75264000000004</v>
      </c>
      <c r="AL34" s="1459">
        <v>228.62927999999999</v>
      </c>
      <c r="AM34" s="1459">
        <v>453.66223999999994</v>
      </c>
    </row>
    <row r="35" spans="2:39" s="1249" customFormat="1" ht="29" x14ac:dyDescent="0.35">
      <c r="B35" s="1457" t="s">
        <v>1362</v>
      </c>
      <c r="C35" s="1372" t="s">
        <v>1363</v>
      </c>
      <c r="D35" s="1458">
        <v>4334.6093333333329</v>
      </c>
      <c r="E35" s="1458">
        <v>2160.6921599999996</v>
      </c>
      <c r="F35" s="1458">
        <v>2311.4021360000002</v>
      </c>
      <c r="G35" s="1459">
        <v>2432.7232666666669</v>
      </c>
      <c r="H35" s="1459">
        <v>3508.3409813333333</v>
      </c>
      <c r="I35" s="1468">
        <v>3511.439856</v>
      </c>
      <c r="J35" s="1458">
        <v>10000.378933333333</v>
      </c>
      <c r="K35" s="1458">
        <v>11612.027840000001</v>
      </c>
      <c r="L35" s="1458">
        <v>7414.9018631999988</v>
      </c>
      <c r="M35" s="1459">
        <v>7630.0178263999996</v>
      </c>
      <c r="N35" s="1459">
        <v>9246.2772325333335</v>
      </c>
      <c r="O35" s="1468">
        <v>8392.2939199999983</v>
      </c>
      <c r="P35" s="1458">
        <v>4441.1917333333331</v>
      </c>
      <c r="Q35" s="1458">
        <v>3748.7699199999997</v>
      </c>
      <c r="R35" s="1458">
        <v>4811.6743039999992</v>
      </c>
      <c r="S35" s="1459">
        <v>3533.3692633333335</v>
      </c>
      <c r="T35" s="1459">
        <v>6083.3901066666676</v>
      </c>
      <c r="U35" s="1468">
        <v>2591.7124799999992</v>
      </c>
      <c r="V35" s="1458">
        <v>21.531306666666669</v>
      </c>
      <c r="W35" s="1458">
        <v>105.35241600000001</v>
      </c>
      <c r="X35" s="1458">
        <v>38.399653600000001</v>
      </c>
      <c r="Y35" s="1459">
        <v>22.708622666666667</v>
      </c>
      <c r="Z35" s="1459">
        <v>105.25170079999998</v>
      </c>
      <c r="AA35" s="1468">
        <v>77.355839999999986</v>
      </c>
      <c r="AB35" s="1460">
        <v>26.567826666666665</v>
      </c>
      <c r="AC35" s="1460">
        <v>41.258819199999998</v>
      </c>
      <c r="AD35" s="1458">
        <v>26.930507128000006</v>
      </c>
      <c r="AE35" s="1459">
        <v>23.071136586666665</v>
      </c>
      <c r="AF35" s="1459">
        <v>28.045807786666668</v>
      </c>
      <c r="AG35" s="1468">
        <v>94.576740799999996</v>
      </c>
      <c r="AH35" s="1460">
        <v>589.47626666666679</v>
      </c>
      <c r="AI35" s="1460">
        <v>1325.37312</v>
      </c>
      <c r="AJ35" s="1458">
        <v>502.24448000000001</v>
      </c>
      <c r="AK35" s="1459">
        <v>603.25803066666663</v>
      </c>
      <c r="AL35" s="1459">
        <v>1225.0708533333334</v>
      </c>
      <c r="AM35" s="1459">
        <v>680.77334400000007</v>
      </c>
    </row>
    <row r="36" spans="2:39" s="1249" customFormat="1" x14ac:dyDescent="0.35">
      <c r="B36" s="1457" t="s">
        <v>1364</v>
      </c>
      <c r="C36" s="1372" t="s">
        <v>1365</v>
      </c>
      <c r="D36" s="1458">
        <v>558.07711999999992</v>
      </c>
      <c r="E36" s="1458">
        <v>1116.6604000000002</v>
      </c>
      <c r="F36" s="1458">
        <v>932.65983999999992</v>
      </c>
      <c r="G36" s="1459">
        <v>944.02336000000003</v>
      </c>
      <c r="H36" s="1459">
        <v>948.08479999999997</v>
      </c>
      <c r="I36" s="1468">
        <v>461.63311999999996</v>
      </c>
      <c r="J36" s="1458">
        <v>2712.9263999999998</v>
      </c>
      <c r="K36" s="1458">
        <v>2264.5263999999997</v>
      </c>
      <c r="L36" s="1458">
        <v>3715.89536</v>
      </c>
      <c r="M36" s="1459">
        <v>3852.5616</v>
      </c>
      <c r="N36" s="1459">
        <v>3688.8271999999997</v>
      </c>
      <c r="O36" s="1468">
        <v>3315.3206399999999</v>
      </c>
      <c r="P36" s="1458">
        <v>1702.5398399999999</v>
      </c>
      <c r="Q36" s="1458">
        <v>1719.0972000000002</v>
      </c>
      <c r="R36" s="1458">
        <v>748.10144000000003</v>
      </c>
      <c r="S36" s="1459">
        <v>630.52639999999997</v>
      </c>
      <c r="T36" s="1459">
        <v>354.61600000000004</v>
      </c>
      <c r="U36" s="1468">
        <v>1078.25</v>
      </c>
      <c r="V36" s="1458">
        <v>7.4838720000000007</v>
      </c>
      <c r="W36" s="1458">
        <v>13.223240000000001</v>
      </c>
      <c r="X36" s="1458">
        <v>7.8079359999999998</v>
      </c>
      <c r="Y36" s="1459">
        <v>1.6233600000000001</v>
      </c>
      <c r="Z36" s="1459">
        <v>3.6403999999999996</v>
      </c>
      <c r="AA36" s="1468">
        <v>0.77747999999999995</v>
      </c>
      <c r="AB36" s="1460">
        <v>83.751118399999996</v>
      </c>
      <c r="AC36" s="1460">
        <v>63.937888000000001</v>
      </c>
      <c r="AD36" s="1458">
        <v>29.306876800000001</v>
      </c>
      <c r="AE36" s="1459">
        <v>26.621279999999999</v>
      </c>
      <c r="AF36" s="1459">
        <v>24.354959999999998</v>
      </c>
      <c r="AG36" s="1468">
        <v>30.510960000000001</v>
      </c>
      <c r="AH36" s="1460">
        <v>353.96544</v>
      </c>
      <c r="AI36" s="1460">
        <v>424.42199999999997</v>
      </c>
      <c r="AJ36" s="1458">
        <v>229.87872000000002</v>
      </c>
      <c r="AK36" s="1459">
        <v>246.28559999999999</v>
      </c>
      <c r="AL36" s="1459">
        <v>249.03680000000003</v>
      </c>
      <c r="AM36" s="1459">
        <v>302.78399999999999</v>
      </c>
    </row>
    <row r="37" spans="2:39" s="1249" customFormat="1" ht="29" x14ac:dyDescent="0.35">
      <c r="B37" s="1457" t="s">
        <v>1366</v>
      </c>
      <c r="C37" s="1372" t="s">
        <v>1367</v>
      </c>
      <c r="D37" s="1458">
        <v>582.66666666666674</v>
      </c>
      <c r="E37" s="1458">
        <v>717.62239999999997</v>
      </c>
      <c r="F37" s="1458">
        <v>728.4659352380952</v>
      </c>
      <c r="G37" s="1459">
        <v>657.68119999999999</v>
      </c>
      <c r="H37" s="1459">
        <v>543.85599999999999</v>
      </c>
      <c r="I37" s="1468">
        <v>464.46640000000002</v>
      </c>
      <c r="J37" s="1458">
        <v>1774.8533333333335</v>
      </c>
      <c r="K37" s="1458">
        <v>2428.8384000000001</v>
      </c>
      <c r="L37" s="1458">
        <v>2309.1818285714285</v>
      </c>
      <c r="M37" s="1459">
        <v>1531.9358000000002</v>
      </c>
      <c r="N37" s="1459">
        <v>1254.6417777777779</v>
      </c>
      <c r="O37" s="1468">
        <v>1567.5759999999998</v>
      </c>
      <c r="P37" s="1458">
        <v>258.39999999999998</v>
      </c>
      <c r="Q37" s="1458">
        <v>415.72</v>
      </c>
      <c r="R37" s="1458">
        <v>460.20860495238099</v>
      </c>
      <c r="S37" s="1459">
        <v>625.1729600000001</v>
      </c>
      <c r="T37" s="1459">
        <v>233.94488888888884</v>
      </c>
      <c r="U37" s="1468">
        <v>458.48266666666666</v>
      </c>
      <c r="V37" s="1458">
        <v>3.5973333333333333</v>
      </c>
      <c r="W37" s="1458">
        <v>4.4976799999999999</v>
      </c>
      <c r="X37" s="1458">
        <v>5.6357980952380968</v>
      </c>
      <c r="Y37" s="1459">
        <v>4.4270000000000005</v>
      </c>
      <c r="Z37" s="1459">
        <v>2.563733333333333</v>
      </c>
      <c r="AA37" s="1468">
        <v>4.5929333333333338</v>
      </c>
      <c r="AB37" s="1460">
        <v>1.6061333333333332</v>
      </c>
      <c r="AC37" s="1460">
        <v>3.0782026666666664</v>
      </c>
      <c r="AD37" s="1458">
        <v>1.9062435809523808</v>
      </c>
      <c r="AE37" s="1459">
        <v>1.4155380000000002</v>
      </c>
      <c r="AF37" s="1459">
        <v>22.733964444444442</v>
      </c>
      <c r="AG37" s="1468">
        <v>33.567426666666655</v>
      </c>
      <c r="AH37" s="1460">
        <v>112.48</v>
      </c>
      <c r="AI37" s="1460">
        <v>154.08544000000001</v>
      </c>
      <c r="AJ37" s="1458">
        <v>125.88883199999999</v>
      </c>
      <c r="AK37" s="1459">
        <v>86.64228</v>
      </c>
      <c r="AL37" s="1459">
        <v>71.956800000000001</v>
      </c>
      <c r="AM37" s="1459">
        <v>126.24106666666667</v>
      </c>
    </row>
    <row r="38" spans="2:39" s="1249" customFormat="1" ht="29" x14ac:dyDescent="0.35">
      <c r="B38" s="1457" t="s">
        <v>1368</v>
      </c>
      <c r="C38" s="1372" t="s">
        <v>1369</v>
      </c>
      <c r="D38" s="1458">
        <v>132.1944</v>
      </c>
      <c r="E38" s="1458">
        <v>662.53759999999988</v>
      </c>
      <c r="F38" s="1458">
        <v>1673.2311999999999</v>
      </c>
      <c r="G38" s="1459">
        <v>1444.8919106666665</v>
      </c>
      <c r="H38" s="1459">
        <v>1502.5048000000002</v>
      </c>
      <c r="I38" s="1468">
        <v>1274.9760759999999</v>
      </c>
      <c r="J38" s="1458">
        <v>764.56000000000006</v>
      </c>
      <c r="K38" s="1458">
        <v>1967.336</v>
      </c>
      <c r="L38" s="1458">
        <v>6083.1311999999998</v>
      </c>
      <c r="M38" s="1459">
        <v>4031.7323346666662</v>
      </c>
      <c r="N38" s="1459">
        <v>6102.174672000001</v>
      </c>
      <c r="O38" s="1468">
        <v>4219.8231639999995</v>
      </c>
      <c r="P38" s="1458">
        <v>1456.3119999999999</v>
      </c>
      <c r="Q38" s="1458">
        <v>1837.7256</v>
      </c>
      <c r="R38" s="1458">
        <v>1766.43</v>
      </c>
      <c r="S38" s="1459">
        <v>1640.6356866666667</v>
      </c>
      <c r="T38" s="1459">
        <v>1345.0761200000002</v>
      </c>
      <c r="U38" s="1468">
        <v>1558.9702159999999</v>
      </c>
      <c r="V38" s="1458">
        <v>2.5232000000000001</v>
      </c>
      <c r="W38" s="1458">
        <v>18.525759999999998</v>
      </c>
      <c r="X38" s="1458">
        <v>15.4964</v>
      </c>
      <c r="Y38" s="1459">
        <v>12.727466666666666</v>
      </c>
      <c r="Z38" s="1459">
        <v>5.1850240000000003</v>
      </c>
      <c r="AA38" s="1468">
        <v>8.574776</v>
      </c>
      <c r="AB38" s="1460">
        <v>15.048</v>
      </c>
      <c r="AC38" s="1460">
        <v>32.877600000000001</v>
      </c>
      <c r="AD38" s="1458">
        <v>27.174712</v>
      </c>
      <c r="AE38" s="1459">
        <v>34.254719999999999</v>
      </c>
      <c r="AF38" s="1459">
        <v>42.560380000000002</v>
      </c>
      <c r="AG38" s="1468">
        <v>72.799655200000004</v>
      </c>
      <c r="AH38" s="1460">
        <v>283.99680000000001</v>
      </c>
      <c r="AI38" s="1460">
        <v>369.66399999999999</v>
      </c>
      <c r="AJ38" s="1458">
        <v>429.78</v>
      </c>
      <c r="AK38" s="1459">
        <v>406.14399999999995</v>
      </c>
      <c r="AL38" s="1459">
        <v>436.34165760000002</v>
      </c>
      <c r="AM38" s="1459">
        <v>378.12736000000001</v>
      </c>
    </row>
    <row r="39" spans="2:39" s="1249" customFormat="1" x14ac:dyDescent="0.35">
      <c r="B39" s="1457" t="s">
        <v>1370</v>
      </c>
      <c r="C39" s="1372" t="s">
        <v>1371</v>
      </c>
      <c r="D39" s="1458">
        <v>153.65376000000001</v>
      </c>
      <c r="E39" s="1458">
        <v>392.36266666666666</v>
      </c>
      <c r="F39" s="1458">
        <v>227.392</v>
      </c>
      <c r="G39" s="1459">
        <v>306.43200000000002</v>
      </c>
      <c r="H39" s="1459">
        <v>244.05119999999999</v>
      </c>
      <c r="I39" s="1468">
        <v>149.4768</v>
      </c>
      <c r="J39" s="1458">
        <v>751.19615999999996</v>
      </c>
      <c r="K39" s="1458">
        <v>1767.8613333333333</v>
      </c>
      <c r="L39" s="1458">
        <v>896.64800000000002</v>
      </c>
      <c r="M39" s="1459">
        <v>497.952</v>
      </c>
      <c r="N39" s="1459">
        <v>926.77440000000001</v>
      </c>
      <c r="O39" s="1468">
        <v>685.976</v>
      </c>
      <c r="P39" s="1458">
        <v>529.25184000000002</v>
      </c>
      <c r="Q39" s="1458">
        <v>507.88266666666669</v>
      </c>
      <c r="R39" s="1458">
        <v>397.21248000000003</v>
      </c>
      <c r="S39" s="1459">
        <v>204.28800000000001</v>
      </c>
      <c r="T39" s="1459">
        <v>56.088000000000001</v>
      </c>
      <c r="U39" s="1468">
        <v>110.2</v>
      </c>
      <c r="V39" s="1458">
        <v>3.4145280000000002</v>
      </c>
      <c r="W39" s="1458">
        <v>4.0533333333333337</v>
      </c>
      <c r="X39" s="1458">
        <v>3.1007999999999996</v>
      </c>
      <c r="Y39" s="1459">
        <v>3.8303999999999996</v>
      </c>
      <c r="Z39" s="1459">
        <v>1.08528</v>
      </c>
      <c r="AA39" s="1468">
        <v>21.781600000000001</v>
      </c>
      <c r="AB39" s="1460">
        <v>7.5119615999999994</v>
      </c>
      <c r="AC39" s="1460">
        <v>6.7102933333333326</v>
      </c>
      <c r="AD39" s="1458">
        <v>0.87856000000000001</v>
      </c>
      <c r="AE39" s="1459">
        <v>4.468799999999999</v>
      </c>
      <c r="AF39" s="1459">
        <v>0.55723199999999995</v>
      </c>
      <c r="AG39" s="1468">
        <v>0.51680000000000004</v>
      </c>
      <c r="AH39" s="1460">
        <v>51.217919999999999</v>
      </c>
      <c r="AI39" s="1460">
        <v>89.578666666666663</v>
      </c>
      <c r="AJ39" s="1458">
        <v>51.68</v>
      </c>
      <c r="AK39" s="1459">
        <v>51.072000000000003</v>
      </c>
      <c r="AL39" s="1459">
        <v>32.558399999999999</v>
      </c>
      <c r="AM39" s="1459">
        <v>53.58</v>
      </c>
    </row>
    <row r="40" spans="2:39" s="1249" customFormat="1" x14ac:dyDescent="0.35">
      <c r="B40" s="1457" t="s">
        <v>1372</v>
      </c>
      <c r="C40" s="1372" t="s">
        <v>1373</v>
      </c>
      <c r="D40" s="1458"/>
      <c r="E40" s="1458"/>
      <c r="F40" s="1458">
        <v>45.6</v>
      </c>
      <c r="G40" s="1459">
        <v>61.404959999999996</v>
      </c>
      <c r="H40" s="1459">
        <v>33.804799999999993</v>
      </c>
      <c r="I40" s="1468">
        <v>34.200000000000003</v>
      </c>
      <c r="J40" s="1458"/>
      <c r="K40" s="1458"/>
      <c r="L40" s="1458">
        <v>88.16</v>
      </c>
      <c r="M40" s="1459">
        <v>149.91759999999999</v>
      </c>
      <c r="N40" s="1459">
        <v>81.218666666666664</v>
      </c>
      <c r="O40" s="1468">
        <v>109.44</v>
      </c>
      <c r="P40" s="1458"/>
      <c r="Q40" s="1458"/>
      <c r="R40" s="1458">
        <v>42.56</v>
      </c>
      <c r="S40" s="1459">
        <v>51.89584</v>
      </c>
      <c r="T40" s="1459">
        <v>51.345599999999997</v>
      </c>
      <c r="U40" s="1468">
        <v>25.08</v>
      </c>
      <c r="V40" s="1458"/>
      <c r="W40" s="1458"/>
      <c r="X40" s="1458">
        <v>0</v>
      </c>
      <c r="Y40" s="1459">
        <v>0.33713599999999999</v>
      </c>
      <c r="Z40" s="1459">
        <v>0.24725333333333335</v>
      </c>
      <c r="AA40" s="1468">
        <v>7.5999999999999998E-2</v>
      </c>
      <c r="AB40" s="1460"/>
      <c r="AC40" s="1460"/>
      <c r="AD40" s="1458">
        <v>0.21280000000000002</v>
      </c>
      <c r="AE40" s="1459">
        <v>2.1553599999999999</v>
      </c>
      <c r="AF40" s="1459">
        <v>0.50534933333333332</v>
      </c>
      <c r="AG40" s="1468">
        <v>0.45600000000000002</v>
      </c>
      <c r="AH40" s="1460"/>
      <c r="AI40" s="1460"/>
      <c r="AJ40" s="1458">
        <v>12.16</v>
      </c>
      <c r="AK40" s="1459">
        <v>13.816800000000001</v>
      </c>
      <c r="AL40" s="1459">
        <v>8.4005333333333336</v>
      </c>
      <c r="AM40" s="1459">
        <v>7.6</v>
      </c>
    </row>
    <row r="41" spans="2:39" s="1249" customFormat="1" ht="29" x14ac:dyDescent="0.35">
      <c r="B41" s="1457" t="s">
        <v>1374</v>
      </c>
      <c r="C41" s="1372" t="s">
        <v>1375</v>
      </c>
      <c r="D41" s="1458"/>
      <c r="E41" s="1458"/>
      <c r="F41" s="1458"/>
      <c r="G41" s="1459"/>
      <c r="H41" s="1459"/>
      <c r="I41" s="1468"/>
      <c r="J41" s="1458"/>
      <c r="K41" s="1458"/>
      <c r="L41" s="1458"/>
      <c r="M41" s="1459"/>
      <c r="N41" s="1459"/>
      <c r="O41" s="1468"/>
      <c r="P41" s="1458"/>
      <c r="Q41" s="1458"/>
      <c r="R41" s="1458"/>
      <c r="S41" s="1459"/>
      <c r="T41" s="1459"/>
      <c r="U41" s="1468"/>
      <c r="V41" s="1458"/>
      <c r="W41" s="1458"/>
      <c r="X41" s="1458"/>
      <c r="Y41" s="1459"/>
      <c r="Z41" s="1459"/>
      <c r="AA41" s="1468"/>
      <c r="AB41" s="1460"/>
      <c r="AC41" s="1460"/>
      <c r="AD41" s="1458"/>
      <c r="AE41" s="1459"/>
      <c r="AF41" s="1459"/>
      <c r="AG41" s="1468"/>
      <c r="AH41" s="1460"/>
      <c r="AI41" s="1460"/>
      <c r="AJ41" s="1458"/>
      <c r="AK41" s="1459"/>
      <c r="AL41" s="1459"/>
      <c r="AM41" s="1459"/>
    </row>
    <row r="42" spans="2:39" s="1249" customFormat="1" x14ac:dyDescent="0.35">
      <c r="B42" s="1457" t="s">
        <v>1376</v>
      </c>
      <c r="C42" s="1372" t="s">
        <v>1377</v>
      </c>
      <c r="D42" s="1458"/>
      <c r="E42" s="1458"/>
      <c r="F42" s="1458"/>
      <c r="G42" s="1459"/>
      <c r="H42" s="1459"/>
      <c r="I42" s="1468"/>
      <c r="J42" s="1458"/>
      <c r="K42" s="1458"/>
      <c r="L42" s="1458"/>
      <c r="M42" s="1459"/>
      <c r="N42" s="1459"/>
      <c r="O42" s="1468"/>
      <c r="P42" s="1458"/>
      <c r="Q42" s="1458"/>
      <c r="R42" s="1458"/>
      <c r="S42" s="1459"/>
      <c r="T42" s="1459"/>
      <c r="U42" s="1468"/>
      <c r="V42" s="1458"/>
      <c r="W42" s="1458"/>
      <c r="X42" s="1458"/>
      <c r="Y42" s="1459"/>
      <c r="Z42" s="1459"/>
      <c r="AA42" s="1468"/>
      <c r="AB42" s="1460"/>
      <c r="AC42" s="1460"/>
      <c r="AD42" s="1458"/>
      <c r="AE42" s="1459"/>
      <c r="AF42" s="1459"/>
      <c r="AG42" s="1468"/>
      <c r="AH42" s="1460"/>
      <c r="AI42" s="1460"/>
      <c r="AJ42" s="1458"/>
      <c r="AK42" s="1459"/>
      <c r="AL42" s="1459"/>
      <c r="AM42" s="1459"/>
    </row>
    <row r="43" spans="2:39" s="1249" customFormat="1" x14ac:dyDescent="0.35">
      <c r="B43" s="1457" t="s">
        <v>1378</v>
      </c>
      <c r="C43" s="1372" t="s">
        <v>1379</v>
      </c>
      <c r="D43" s="1458">
        <v>76.608000000000004</v>
      </c>
      <c r="E43" s="1458">
        <v>295.488</v>
      </c>
      <c r="F43" s="1458">
        <v>49.247999999999998</v>
      </c>
      <c r="G43" s="1459">
        <v>22.131199999999996</v>
      </c>
      <c r="H43" s="1459"/>
      <c r="I43" s="1468"/>
      <c r="J43" s="1458">
        <v>144.096</v>
      </c>
      <c r="K43" s="1458">
        <v>738.72</v>
      </c>
      <c r="L43" s="1458">
        <v>114</v>
      </c>
      <c r="M43" s="1459">
        <v>67.183999999999997</v>
      </c>
      <c r="N43" s="1459"/>
      <c r="O43" s="1468"/>
      <c r="P43" s="1458">
        <v>21.888000000000002</v>
      </c>
      <c r="Q43" s="1458">
        <v>43.776000000000003</v>
      </c>
      <c r="R43" s="1458">
        <v>81.623999999999995</v>
      </c>
      <c r="S43" s="1459">
        <v>110.65600000000001</v>
      </c>
      <c r="T43" s="1459"/>
      <c r="U43" s="1468"/>
      <c r="V43" s="1458">
        <v>1.8240000000000001</v>
      </c>
      <c r="W43" s="1458">
        <v>0.36480000000000001</v>
      </c>
      <c r="X43" s="1458">
        <v>0.18240000000000001</v>
      </c>
      <c r="Y43" s="1459">
        <v>0</v>
      </c>
      <c r="Z43" s="1459"/>
      <c r="AA43" s="1468"/>
      <c r="AB43" s="1460">
        <v>0.16416</v>
      </c>
      <c r="AC43" s="1460">
        <v>8.3903999999999996</v>
      </c>
      <c r="AD43" s="1458">
        <v>0.58367999999999998</v>
      </c>
      <c r="AE43" s="1459">
        <v>1.976</v>
      </c>
      <c r="AF43" s="1459"/>
      <c r="AG43" s="1468"/>
      <c r="AH43" s="1460">
        <v>10.944000000000001</v>
      </c>
      <c r="AI43" s="1460">
        <v>25.536000000000001</v>
      </c>
      <c r="AJ43" s="1458">
        <v>10.032</v>
      </c>
      <c r="AK43" s="1459">
        <v>19.760000000000002</v>
      </c>
      <c r="AL43" s="1459"/>
      <c r="AM43" s="1459"/>
    </row>
    <row r="44" spans="2:39" s="1249" customFormat="1" x14ac:dyDescent="0.35">
      <c r="B44" s="1457" t="s">
        <v>1380</v>
      </c>
      <c r="C44" s="1372" t="s">
        <v>1381</v>
      </c>
      <c r="D44" s="1458">
        <v>17.024000000000001</v>
      </c>
      <c r="E44" s="1458">
        <v>30.527071999999997</v>
      </c>
      <c r="F44" s="1458">
        <v>28.348000000000003</v>
      </c>
      <c r="G44" s="1459">
        <v>45.945546666666665</v>
      </c>
      <c r="H44" s="1459">
        <v>51.072000000000003</v>
      </c>
      <c r="I44" s="1468">
        <v>9.8252799999999993</v>
      </c>
      <c r="J44" s="1458">
        <v>89.376000000000005</v>
      </c>
      <c r="K44" s="1458">
        <v>169.84479999999999</v>
      </c>
      <c r="L44" s="1458">
        <v>134.02346666666665</v>
      </c>
      <c r="M44" s="1459">
        <v>134.20992000000001</v>
      </c>
      <c r="N44" s="1459">
        <v>809.85599999999999</v>
      </c>
      <c r="O44" s="1468">
        <v>70.917119999999997</v>
      </c>
      <c r="P44" s="1458">
        <v>63.84</v>
      </c>
      <c r="Q44" s="1458">
        <v>185.47039999999998</v>
      </c>
      <c r="R44" s="1458">
        <v>111.51733333333334</v>
      </c>
      <c r="S44" s="1459">
        <v>40.878170666666669</v>
      </c>
      <c r="T44" s="1459">
        <v>117.17376</v>
      </c>
      <c r="U44" s="1468">
        <v>41.416959999999996</v>
      </c>
      <c r="V44" s="1458">
        <v>0.42560000000000003</v>
      </c>
      <c r="W44" s="1458">
        <v>0.51011200000000001</v>
      </c>
      <c r="X44" s="1458">
        <v>0.17226666666666668</v>
      </c>
      <c r="Y44" s="1459">
        <v>0</v>
      </c>
      <c r="Z44" s="1459">
        <v>0</v>
      </c>
      <c r="AA44" s="1468">
        <v>0</v>
      </c>
      <c r="AB44" s="1460">
        <v>2.1280000000000001</v>
      </c>
      <c r="AC44" s="1460">
        <v>2.5505599999999999</v>
      </c>
      <c r="AD44" s="1458">
        <v>3.2680000000000002</v>
      </c>
      <c r="AE44" s="1459">
        <v>2.4244405333333336</v>
      </c>
      <c r="AF44" s="1459">
        <v>3.6480000000000001</v>
      </c>
      <c r="AG44" s="1468">
        <v>2.4563199999999998</v>
      </c>
      <c r="AH44" s="1460">
        <v>21.28</v>
      </c>
      <c r="AI44" s="1460">
        <v>25.505600000000001</v>
      </c>
      <c r="AJ44" s="1458">
        <v>32.68</v>
      </c>
      <c r="AK44" s="1459">
        <v>19.861333333333331</v>
      </c>
      <c r="AL44" s="1459">
        <v>36.479999999999997</v>
      </c>
      <c r="AM44" s="1459">
        <v>35.375466666666661</v>
      </c>
    </row>
    <row r="45" spans="2:39" s="1249" customFormat="1" x14ac:dyDescent="0.35">
      <c r="B45" s="1457" t="s">
        <v>1382</v>
      </c>
      <c r="C45" s="1372" t="s">
        <v>1383</v>
      </c>
      <c r="D45" s="1458">
        <v>67.852800000000002</v>
      </c>
      <c r="E45" s="1458">
        <v>390.488</v>
      </c>
      <c r="F45" s="1458">
        <v>290.12239999999997</v>
      </c>
      <c r="G45" s="1459"/>
      <c r="H45" s="1459"/>
      <c r="I45" s="1468"/>
      <c r="J45" s="1458">
        <v>196.99200000000002</v>
      </c>
      <c r="K45" s="1458">
        <v>966.72</v>
      </c>
      <c r="L45" s="1458">
        <v>836.19760000000008</v>
      </c>
      <c r="M45" s="1459"/>
      <c r="N45" s="1459"/>
      <c r="O45" s="1468"/>
      <c r="P45" s="1458">
        <v>21.888000000000002</v>
      </c>
      <c r="Q45" s="1458">
        <v>199.72799999999998</v>
      </c>
      <c r="R45" s="1458">
        <v>171.33440000000002</v>
      </c>
      <c r="S45" s="1459"/>
      <c r="T45" s="1459"/>
      <c r="U45" s="1468"/>
      <c r="V45" s="1458">
        <v>0.65664</v>
      </c>
      <c r="W45" s="1458">
        <v>5.0312000000000001</v>
      </c>
      <c r="X45" s="1458">
        <v>4.0006400000000006</v>
      </c>
      <c r="Y45" s="1459"/>
      <c r="Z45" s="1459"/>
      <c r="AA45" s="1468"/>
      <c r="AB45" s="1460">
        <v>0.459648</v>
      </c>
      <c r="AC45" s="1460">
        <v>2.1462400000000001</v>
      </c>
      <c r="AD45" s="1458">
        <v>1.8864720000000001</v>
      </c>
      <c r="AE45" s="1459"/>
      <c r="AF45" s="1459"/>
      <c r="AG45" s="1468"/>
      <c r="AH45" s="1460">
        <v>24.076800000000002</v>
      </c>
      <c r="AI45" s="1460">
        <v>169.63200000000001</v>
      </c>
      <c r="AJ45" s="1458">
        <v>132.20960000000002</v>
      </c>
      <c r="AK45" s="1459"/>
      <c r="AL45" s="1459"/>
      <c r="AM45" s="1459"/>
    </row>
    <row r="46" spans="2:39" s="1249" customFormat="1" ht="15" customHeight="1" x14ac:dyDescent="0.35">
      <c r="B46" s="1457" t="s">
        <v>1384</v>
      </c>
      <c r="C46" s="1372" t="s">
        <v>1385</v>
      </c>
      <c r="D46" s="1458">
        <v>1541.6448</v>
      </c>
      <c r="E46" s="1458">
        <v>909.83248000000003</v>
      </c>
      <c r="F46" s="1458">
        <v>685.33759999999995</v>
      </c>
      <c r="G46" s="1459">
        <v>492.90559999999999</v>
      </c>
      <c r="H46" s="1459">
        <v>64.841578666666663</v>
      </c>
      <c r="I46" s="1468">
        <v>566.77912000000003</v>
      </c>
      <c r="J46" s="1458">
        <v>4162.2464</v>
      </c>
      <c r="K46" s="1458">
        <v>2348.1811200000002</v>
      </c>
      <c r="L46" s="1458">
        <v>1340.2447999999999</v>
      </c>
      <c r="M46" s="1459">
        <v>2077.9688960000003</v>
      </c>
      <c r="N46" s="1459">
        <v>111.62900266666668</v>
      </c>
      <c r="O46" s="1468">
        <v>1443.4436800000003</v>
      </c>
      <c r="P46" s="1458">
        <v>1473.4271999999999</v>
      </c>
      <c r="Q46" s="1458">
        <v>516.96415999999999</v>
      </c>
      <c r="R46" s="1458">
        <v>304.81471999999997</v>
      </c>
      <c r="S46" s="1459">
        <v>5.0018133333333337</v>
      </c>
      <c r="T46" s="1459">
        <v>31.496933333333338</v>
      </c>
      <c r="U46" s="1468">
        <v>541.89368000000002</v>
      </c>
      <c r="V46" s="1458">
        <v>20.222080000000002</v>
      </c>
      <c r="W46" s="1458">
        <v>4.9424320000000002</v>
      </c>
      <c r="X46" s="1458">
        <v>2.9751466666666673</v>
      </c>
      <c r="Y46" s="1459">
        <v>2.0266666666666669E-2</v>
      </c>
      <c r="Z46" s="1459">
        <v>0.15210133333333334</v>
      </c>
      <c r="AA46" s="1468">
        <v>6.860824</v>
      </c>
      <c r="AB46" s="1460">
        <v>50.808735999999996</v>
      </c>
      <c r="AC46" s="1460">
        <v>7.3636400000000002</v>
      </c>
      <c r="AD46" s="1458">
        <v>5.1707359999999998</v>
      </c>
      <c r="AE46" s="1459">
        <v>5.868821333333333</v>
      </c>
      <c r="AF46" s="1459">
        <v>4.0736000000000008E-2</v>
      </c>
      <c r="AG46" s="1468">
        <v>7.9802584000000003</v>
      </c>
      <c r="AH46" s="1460">
        <v>416.17599999999999</v>
      </c>
      <c r="AI46" s="1460">
        <v>218.84048000000001</v>
      </c>
      <c r="AJ46" s="1458">
        <v>39.767253333333329</v>
      </c>
      <c r="AK46" s="1459">
        <v>615.18493866666665</v>
      </c>
      <c r="AL46" s="1459">
        <v>142.65402666666665</v>
      </c>
      <c r="AM46" s="1459">
        <v>118.49160000000001</v>
      </c>
    </row>
    <row r="47" spans="2:39" s="1249" customFormat="1" x14ac:dyDescent="0.35">
      <c r="B47" s="1457" t="s">
        <v>1386</v>
      </c>
      <c r="C47" s="1372" t="s">
        <v>1387</v>
      </c>
      <c r="D47" s="1458"/>
      <c r="E47" s="1458"/>
      <c r="F47" s="1458"/>
      <c r="G47" s="1459"/>
      <c r="H47" s="1459"/>
      <c r="I47" s="1468"/>
      <c r="J47" s="1458"/>
      <c r="K47" s="1458"/>
      <c r="L47" s="1458"/>
      <c r="M47" s="1459"/>
      <c r="N47" s="1459"/>
      <c r="O47" s="1468"/>
      <c r="P47" s="1458"/>
      <c r="Q47" s="1458"/>
      <c r="R47" s="1458"/>
      <c r="S47" s="1459"/>
      <c r="T47" s="1459"/>
      <c r="U47" s="1468"/>
      <c r="V47" s="1458"/>
      <c r="W47" s="1458"/>
      <c r="X47" s="1458"/>
      <c r="Y47" s="1459"/>
      <c r="Z47" s="1459"/>
      <c r="AA47" s="1468"/>
      <c r="AB47" s="1460"/>
      <c r="AC47" s="1460"/>
      <c r="AD47" s="1458"/>
      <c r="AE47" s="1459"/>
      <c r="AF47" s="1459"/>
      <c r="AG47" s="1468"/>
      <c r="AH47" s="1460"/>
      <c r="AI47" s="1460"/>
      <c r="AJ47" s="1458"/>
      <c r="AK47" s="1459"/>
      <c r="AL47" s="1459"/>
      <c r="AM47" s="1459"/>
    </row>
    <row r="48" spans="2:39" s="1249" customFormat="1" x14ac:dyDescent="0.35">
      <c r="B48" s="1457" t="s">
        <v>1388</v>
      </c>
      <c r="C48" s="1372" t="s">
        <v>1389</v>
      </c>
      <c r="D48" s="1458">
        <v>1213623.0327255237</v>
      </c>
      <c r="E48" s="1458">
        <v>1980715.9796371094</v>
      </c>
      <c r="F48" s="1458">
        <v>2190971.5595805761</v>
      </c>
      <c r="G48" s="1459">
        <v>1752567.1571459225</v>
      </c>
      <c r="H48" s="1459">
        <v>1392968.6034560001</v>
      </c>
      <c r="I48" s="1468">
        <v>1694583.2793849183</v>
      </c>
      <c r="J48" s="1458">
        <v>3047950.7725822856</v>
      </c>
      <c r="K48" s="1458">
        <v>4443335.6690850444</v>
      </c>
      <c r="L48" s="1458">
        <v>4265807.6770140184</v>
      </c>
      <c r="M48" s="1459">
        <v>4342883.7148330966</v>
      </c>
      <c r="N48" s="1459">
        <v>3287649.2455517724</v>
      </c>
      <c r="O48" s="1468">
        <v>5162067.7940352922</v>
      </c>
      <c r="P48" s="1458">
        <v>833682.78914925701</v>
      </c>
      <c r="Q48" s="1458">
        <v>1517025.2018007385</v>
      </c>
      <c r="R48" s="1458">
        <v>1355136.2703859149</v>
      </c>
      <c r="S48" s="1459">
        <v>1400804.1003823332</v>
      </c>
      <c r="T48" s="1459">
        <v>1276783.5909601517</v>
      </c>
      <c r="U48" s="1468">
        <v>1543908.3134187721</v>
      </c>
      <c r="V48" s="1458">
        <v>4556.213275680002</v>
      </c>
      <c r="W48" s="1458">
        <v>6227.197721353843</v>
      </c>
      <c r="X48" s="1458">
        <v>7039.8260996196368</v>
      </c>
      <c r="Y48" s="1459">
        <v>8104.4172016998318</v>
      </c>
      <c r="Z48" s="1459">
        <v>8249.445518194294</v>
      </c>
      <c r="AA48" s="1468">
        <v>7824.7471266242737</v>
      </c>
      <c r="AB48" s="1460">
        <v>86749.811889062868</v>
      </c>
      <c r="AC48" s="1460">
        <v>126326.04829493213</v>
      </c>
      <c r="AD48" s="1458">
        <v>70151.140136454182</v>
      </c>
      <c r="AE48" s="1459">
        <v>115981.33570317725</v>
      </c>
      <c r="AF48" s="1459">
        <v>80816.697016631297</v>
      </c>
      <c r="AG48" s="1468">
        <v>96007.643204295018</v>
      </c>
      <c r="AH48" s="1460">
        <v>106748.35650826673</v>
      </c>
      <c r="AI48" s="1460">
        <v>150850.40612838537</v>
      </c>
      <c r="AJ48" s="1458">
        <v>203029.98314913307</v>
      </c>
      <c r="AK48" s="1459">
        <v>131670.08212949752</v>
      </c>
      <c r="AL48" s="1459">
        <v>125371.0046710858</v>
      </c>
      <c r="AM48" s="1459">
        <v>132819.32244878149</v>
      </c>
    </row>
    <row r="49" spans="2:39" s="1249" customFormat="1" ht="29" x14ac:dyDescent="0.35">
      <c r="B49" s="1457" t="s">
        <v>1390</v>
      </c>
      <c r="C49" s="1372" t="s">
        <v>1391</v>
      </c>
      <c r="D49" s="1458">
        <v>11429.844895999999</v>
      </c>
      <c r="E49" s="1458">
        <v>13649.666322666668</v>
      </c>
      <c r="F49" s="1458">
        <v>13509.499472</v>
      </c>
      <c r="G49" s="1459">
        <v>18161.926112000001</v>
      </c>
      <c r="H49" s="1459">
        <v>50819.188128000002</v>
      </c>
      <c r="I49" s="1468">
        <v>19571.915453333335</v>
      </c>
      <c r="J49" s="1458">
        <v>129508.91872000002</v>
      </c>
      <c r="K49" s="1458">
        <v>161228.53762666669</v>
      </c>
      <c r="L49" s="1458">
        <v>721688.65262399986</v>
      </c>
      <c r="M49" s="1459">
        <v>243298.31511999998</v>
      </c>
      <c r="N49" s="1459">
        <v>243712.61746666665</v>
      </c>
      <c r="O49" s="1468">
        <v>195871.73314666667</v>
      </c>
      <c r="P49" s="1458">
        <v>19433.256746666666</v>
      </c>
      <c r="Q49" s="1458">
        <v>22065.571213333336</v>
      </c>
      <c r="R49" s="1458">
        <v>108094.61468160001</v>
      </c>
      <c r="S49" s="1459">
        <v>31265.391024</v>
      </c>
      <c r="T49" s="1459">
        <v>33926.869548266674</v>
      </c>
      <c r="U49" s="1468">
        <v>21046.246496000003</v>
      </c>
      <c r="V49" s="1458">
        <v>140.41476266666666</v>
      </c>
      <c r="W49" s="1458">
        <v>173.86808800000003</v>
      </c>
      <c r="X49" s="1458">
        <v>146.13609333333338</v>
      </c>
      <c r="Y49" s="1459">
        <v>102.50393600000001</v>
      </c>
      <c r="Z49" s="1459">
        <v>157.50126506666666</v>
      </c>
      <c r="AA49" s="1468">
        <v>51.344992000000005</v>
      </c>
      <c r="AB49" s="1460">
        <v>277.67866666666674</v>
      </c>
      <c r="AC49" s="1460">
        <v>252.50812533333328</v>
      </c>
      <c r="AD49" s="1458">
        <v>237.93523375999996</v>
      </c>
      <c r="AE49" s="1459">
        <v>254.2671656</v>
      </c>
      <c r="AF49" s="1459">
        <v>515.0778197333334</v>
      </c>
      <c r="AG49" s="1468">
        <v>321.13439759999994</v>
      </c>
      <c r="AH49" s="1460">
        <v>2747.6727893333332</v>
      </c>
      <c r="AI49" s="1460">
        <v>5772.0591466666665</v>
      </c>
      <c r="AJ49" s="1458">
        <v>5996.4358213333344</v>
      </c>
      <c r="AK49" s="1459">
        <v>3940.9082559999997</v>
      </c>
      <c r="AL49" s="1459">
        <v>6937.2587199999998</v>
      </c>
      <c r="AM49" s="1459">
        <v>5636.7141666666666</v>
      </c>
    </row>
    <row r="50" spans="2:39" s="1249" customFormat="1" ht="29" x14ac:dyDescent="0.35">
      <c r="B50" s="1457" t="s">
        <v>1392</v>
      </c>
      <c r="C50" s="1372" t="s">
        <v>1393</v>
      </c>
      <c r="D50" s="1458">
        <v>5.1680000000000001</v>
      </c>
      <c r="E50" s="1458">
        <v>11.025066666666666</v>
      </c>
      <c r="F50" s="1458">
        <v>19.334400000000002</v>
      </c>
      <c r="G50" s="1459">
        <v>29.123200000000001</v>
      </c>
      <c r="H50" s="1459">
        <v>5.3960000000000008</v>
      </c>
      <c r="I50" s="1468">
        <v>5.4720000000000004</v>
      </c>
      <c r="J50" s="1458">
        <v>31.007999999999999</v>
      </c>
      <c r="K50" s="1458">
        <v>24.928000000000001</v>
      </c>
      <c r="L50" s="1458">
        <v>38.911999999999999</v>
      </c>
      <c r="M50" s="1459">
        <v>77.560533333333339</v>
      </c>
      <c r="N50" s="1459">
        <v>11.628</v>
      </c>
      <c r="O50" s="1468">
        <v>10.944000000000001</v>
      </c>
      <c r="P50" s="1458">
        <v>10.336</v>
      </c>
      <c r="Q50" s="1458">
        <v>11.6128</v>
      </c>
      <c r="R50" s="1458">
        <v>29.184000000000001</v>
      </c>
      <c r="S50" s="1459">
        <v>21.472533333333331</v>
      </c>
      <c r="T50" s="1459">
        <v>9.9559999999999995</v>
      </c>
      <c r="U50" s="1468">
        <v>8.5120000000000005</v>
      </c>
      <c r="V50" s="1458">
        <v>6.0800000000000007E-2</v>
      </c>
      <c r="W50" s="1458">
        <v>6.1813333333333338E-2</v>
      </c>
      <c r="X50" s="1458">
        <v>0.30399999999999999</v>
      </c>
      <c r="Y50" s="1459">
        <v>0.2432</v>
      </c>
      <c r="Z50" s="1459">
        <v>8.3600000000000008E-2</v>
      </c>
      <c r="AA50" s="1468">
        <v>6.0800000000000007E-2</v>
      </c>
      <c r="AB50" s="1460">
        <v>3.6479999999999999E-2</v>
      </c>
      <c r="AC50" s="1460">
        <v>7.4480000000000005E-2</v>
      </c>
      <c r="AD50" s="1458">
        <v>0.53503999999999996</v>
      </c>
      <c r="AE50" s="1459">
        <v>0.30268266666666666</v>
      </c>
      <c r="AF50" s="1459">
        <v>0.20900000000000002</v>
      </c>
      <c r="AG50" s="1468">
        <v>0.152</v>
      </c>
      <c r="AH50" s="1460">
        <v>1.8240000000000001</v>
      </c>
      <c r="AI50" s="1460">
        <v>1.4592000000000001</v>
      </c>
      <c r="AJ50" s="1458">
        <v>2.4319999999999999</v>
      </c>
      <c r="AK50" s="1459">
        <v>3.5669333333333331</v>
      </c>
      <c r="AL50" s="1459">
        <v>3.3440000000000003</v>
      </c>
      <c r="AM50" s="1459">
        <v>2.4319999999999999</v>
      </c>
    </row>
    <row r="51" spans="2:39" s="1249" customFormat="1" x14ac:dyDescent="0.35">
      <c r="B51" s="1457" t="s">
        <v>1394</v>
      </c>
      <c r="C51" s="1372" t="s">
        <v>1395</v>
      </c>
      <c r="D51" s="1458">
        <v>82.08</v>
      </c>
      <c r="E51" s="1458">
        <v>106.02</v>
      </c>
      <c r="F51" s="1458">
        <v>136.80000000000001</v>
      </c>
      <c r="G51" s="1459">
        <v>18.05962666666667</v>
      </c>
      <c r="H51" s="1459">
        <v>18.239999999999998</v>
      </c>
      <c r="I51" s="1468">
        <v>36.540799999999997</v>
      </c>
      <c r="J51" s="1458">
        <v>171</v>
      </c>
      <c r="K51" s="1458">
        <v>208.62</v>
      </c>
      <c r="L51" s="1458">
        <v>1265.4000000000001</v>
      </c>
      <c r="M51" s="1459">
        <v>127.73674666666666</v>
      </c>
      <c r="N51" s="1459">
        <v>22.8</v>
      </c>
      <c r="O51" s="1468">
        <v>118.78293333333333</v>
      </c>
      <c r="P51" s="1458">
        <v>41.04</v>
      </c>
      <c r="Q51" s="1458">
        <v>61.56</v>
      </c>
      <c r="R51" s="1458">
        <v>410.4</v>
      </c>
      <c r="S51" s="1459">
        <v>97.198933333333343</v>
      </c>
      <c r="T51" s="1459">
        <v>22.8</v>
      </c>
      <c r="U51" s="1468">
        <v>33.946666666666665</v>
      </c>
      <c r="V51" s="1458">
        <v>1.3680000000000001</v>
      </c>
      <c r="W51" s="1458">
        <v>1.3680000000000001</v>
      </c>
      <c r="X51" s="1458">
        <v>6.84</v>
      </c>
      <c r="Y51" s="1459">
        <v>0.57111466666666677</v>
      </c>
      <c r="Z51" s="1459">
        <v>0.45600000000000002</v>
      </c>
      <c r="AA51" s="1468">
        <v>0.67893333333333328</v>
      </c>
      <c r="AB51" s="1460">
        <v>0.88919999999999999</v>
      </c>
      <c r="AC51" s="1460">
        <v>1.1286</v>
      </c>
      <c r="AD51" s="1458">
        <v>4.1040000000000001</v>
      </c>
      <c r="AE51" s="1459">
        <v>0.24427413333333334</v>
      </c>
      <c r="AF51" s="1459">
        <v>0.22800000000000001</v>
      </c>
      <c r="AG51" s="1468">
        <v>0.62319999999999998</v>
      </c>
      <c r="AH51" s="1460">
        <v>27.36</v>
      </c>
      <c r="AI51" s="1460">
        <v>23.939999999999998</v>
      </c>
      <c r="AJ51" s="1458">
        <v>102.6</v>
      </c>
      <c r="AK51" s="1459">
        <v>8.6113066666666658</v>
      </c>
      <c r="AL51" s="1459">
        <v>57.911999999999999</v>
      </c>
      <c r="AM51" s="1459">
        <v>51.781333333333329</v>
      </c>
    </row>
    <row r="52" spans="2:39" s="1249" customFormat="1" x14ac:dyDescent="0.35">
      <c r="B52" s="1457" t="s">
        <v>1396</v>
      </c>
      <c r="C52" s="1372" t="s">
        <v>1397</v>
      </c>
      <c r="D52" s="1458"/>
      <c r="E52" s="1458"/>
      <c r="F52" s="1458"/>
      <c r="G52" s="1459"/>
      <c r="H52" s="1459"/>
      <c r="I52" s="1468">
        <v>407.83119999999997</v>
      </c>
      <c r="J52" s="1458"/>
      <c r="K52" s="1458"/>
      <c r="L52" s="1458"/>
      <c r="M52" s="1459"/>
      <c r="N52" s="1459"/>
      <c r="O52" s="1468">
        <v>660.77440000000001</v>
      </c>
      <c r="P52" s="1458"/>
      <c r="Q52" s="1458"/>
      <c r="R52" s="1458"/>
      <c r="S52" s="1459"/>
      <c r="T52" s="1459"/>
      <c r="U52" s="1468">
        <v>275.65199999999999</v>
      </c>
      <c r="V52" s="1458"/>
      <c r="W52" s="1458"/>
      <c r="X52" s="1458"/>
      <c r="Y52" s="1459"/>
      <c r="Z52" s="1459"/>
      <c r="AA52" s="1468">
        <v>1.54888</v>
      </c>
      <c r="AB52" s="1460"/>
      <c r="AC52" s="1460"/>
      <c r="AD52" s="1458"/>
      <c r="AE52" s="1459"/>
      <c r="AF52" s="1459"/>
      <c r="AG52" s="1468">
        <v>3.0977600000000001</v>
      </c>
      <c r="AH52" s="1460"/>
      <c r="AI52" s="1460"/>
      <c r="AJ52" s="1458"/>
      <c r="AK52" s="1459"/>
      <c r="AL52" s="1459"/>
      <c r="AM52" s="1459">
        <v>15.488799999999998</v>
      </c>
    </row>
    <row r="53" spans="2:39" s="1249" customFormat="1" x14ac:dyDescent="0.35">
      <c r="B53" s="1457" t="s">
        <v>1398</v>
      </c>
      <c r="C53" s="1372" t="s">
        <v>1399</v>
      </c>
      <c r="D53" s="1458"/>
      <c r="E53" s="1458"/>
      <c r="F53" s="1458"/>
      <c r="G53" s="1459"/>
      <c r="H53" s="1459"/>
      <c r="I53" s="1468"/>
      <c r="J53" s="1458"/>
      <c r="K53" s="1458"/>
      <c r="L53" s="1458"/>
      <c r="M53" s="1459"/>
      <c r="N53" s="1459"/>
      <c r="O53" s="1468"/>
      <c r="P53" s="1458"/>
      <c r="Q53" s="1458"/>
      <c r="R53" s="1458"/>
      <c r="S53" s="1459"/>
      <c r="T53" s="1459"/>
      <c r="U53" s="1468"/>
      <c r="V53" s="1458"/>
      <c r="W53" s="1458"/>
      <c r="X53" s="1458"/>
      <c r="Y53" s="1459"/>
      <c r="Z53" s="1459"/>
      <c r="AA53" s="1468"/>
      <c r="AB53" s="1460"/>
      <c r="AC53" s="1460"/>
      <c r="AD53" s="1458"/>
      <c r="AE53" s="1459"/>
      <c r="AF53" s="1459"/>
      <c r="AG53" s="1468"/>
      <c r="AH53" s="1460"/>
      <c r="AI53" s="1460"/>
      <c r="AJ53" s="1458"/>
      <c r="AK53" s="1459"/>
      <c r="AL53" s="1459"/>
      <c r="AM53" s="1459"/>
    </row>
    <row r="54" spans="2:39" s="1249" customFormat="1" ht="29" x14ac:dyDescent="0.35">
      <c r="B54" s="1457" t="s">
        <v>1400</v>
      </c>
      <c r="C54" s="1372" t="s">
        <v>1401</v>
      </c>
      <c r="D54" s="1458">
        <v>294.12720000000002</v>
      </c>
      <c r="E54" s="1458">
        <v>177.0744</v>
      </c>
      <c r="F54" s="1458">
        <v>1801.8050000000001</v>
      </c>
      <c r="G54" s="1459">
        <v>2666.6945400000004</v>
      </c>
      <c r="H54" s="1459">
        <v>392.79438000000005</v>
      </c>
      <c r="I54" s="1468">
        <v>185.33122666666668</v>
      </c>
      <c r="J54" s="1458">
        <v>930.44159999999999</v>
      </c>
      <c r="K54" s="1458">
        <v>545.32080000000008</v>
      </c>
      <c r="L54" s="1458">
        <v>4646.9570000000003</v>
      </c>
      <c r="M54" s="1459">
        <v>5713.6659066666662</v>
      </c>
      <c r="N54" s="1459">
        <v>985.69339333333335</v>
      </c>
      <c r="O54" s="1468">
        <v>489.63171999999997</v>
      </c>
      <c r="P54" s="1458">
        <v>99.964800000000011</v>
      </c>
      <c r="Q54" s="1458">
        <v>93.129599999999996</v>
      </c>
      <c r="R54" s="1458">
        <v>834.03679999999997</v>
      </c>
      <c r="S54" s="1459">
        <v>875.16429333333338</v>
      </c>
      <c r="T54" s="1459">
        <v>424.48194000000001</v>
      </c>
      <c r="U54" s="1468">
        <v>219.05985333333331</v>
      </c>
      <c r="V54" s="1458">
        <v>2.30688</v>
      </c>
      <c r="W54" s="1458">
        <v>1.7515200000000002</v>
      </c>
      <c r="X54" s="1458">
        <v>9.7241400000000002</v>
      </c>
      <c r="Y54" s="1459">
        <v>18.983463853333333</v>
      </c>
      <c r="Z54" s="1459">
        <v>6.2622654666666673</v>
      </c>
      <c r="AA54" s="1468">
        <v>4.4741486666666663</v>
      </c>
      <c r="AB54" s="1460">
        <v>4.806</v>
      </c>
      <c r="AC54" s="1460">
        <v>1.3136399999999999</v>
      </c>
      <c r="AD54" s="1458">
        <v>34.540722000000002</v>
      </c>
      <c r="AE54" s="1459">
        <v>21.108018453333333</v>
      </c>
      <c r="AF54" s="1459">
        <v>6.570373973333334</v>
      </c>
      <c r="AG54" s="1468">
        <v>4.5640979999999995</v>
      </c>
      <c r="AH54" s="1460">
        <v>71.128800000000012</v>
      </c>
      <c r="AI54" s="1460">
        <v>73.478400000000008</v>
      </c>
      <c r="AJ54" s="1458">
        <v>242.98780000000002</v>
      </c>
      <c r="AK54" s="1459">
        <v>449.73599853333326</v>
      </c>
      <c r="AL54" s="1459">
        <v>63.435817999999998</v>
      </c>
      <c r="AM54" s="1459">
        <v>78.51461333333333</v>
      </c>
    </row>
    <row r="55" spans="2:39" s="1249" customFormat="1" ht="29" x14ac:dyDescent="0.35">
      <c r="B55" s="1457" t="s">
        <v>1402</v>
      </c>
      <c r="C55" s="1372" t="s">
        <v>1403</v>
      </c>
      <c r="D55" s="1458">
        <v>1186.214072</v>
      </c>
      <c r="E55" s="1458">
        <v>1189.2813680000002</v>
      </c>
      <c r="F55" s="1458">
        <v>3211.677733333333</v>
      </c>
      <c r="G55" s="1459">
        <v>4645.7708080000002</v>
      </c>
      <c r="H55" s="1459">
        <v>2839.6897733333335</v>
      </c>
      <c r="I55" s="1468">
        <v>2940.0232113333327</v>
      </c>
      <c r="J55" s="1458">
        <v>3406.8594800000001</v>
      </c>
      <c r="K55" s="1458">
        <v>3147.8500186666665</v>
      </c>
      <c r="L55" s="1458">
        <v>7135.20298</v>
      </c>
      <c r="M55" s="1459">
        <v>9030.1672466666678</v>
      </c>
      <c r="N55" s="1459">
        <v>8171.2763066666676</v>
      </c>
      <c r="O55" s="1468">
        <v>5586.6719253333331</v>
      </c>
      <c r="P55" s="1458">
        <v>1092.220816</v>
      </c>
      <c r="Q55" s="1458">
        <v>1501.3799226666667</v>
      </c>
      <c r="R55" s="1458">
        <v>2585.5520533333333</v>
      </c>
      <c r="S55" s="1459">
        <v>4389.6299946666668</v>
      </c>
      <c r="T55" s="1459">
        <v>2962.171573333334</v>
      </c>
      <c r="U55" s="1468">
        <v>2452.6471666666666</v>
      </c>
      <c r="V55" s="1458">
        <v>14.229854</v>
      </c>
      <c r="W55" s="1458">
        <v>15.976876533333332</v>
      </c>
      <c r="X55" s="1458">
        <v>13.841564800000002</v>
      </c>
      <c r="Y55" s="1459">
        <v>17.838685333333334</v>
      </c>
      <c r="Z55" s="1459">
        <v>19.766010000000001</v>
      </c>
      <c r="AA55" s="1468">
        <v>15.123295333333331</v>
      </c>
      <c r="AB55" s="1460">
        <v>16.046888679999999</v>
      </c>
      <c r="AC55" s="1460">
        <v>10.95738096</v>
      </c>
      <c r="AD55" s="1458">
        <v>82.111453400000002</v>
      </c>
      <c r="AE55" s="1459">
        <v>68.793321333333338</v>
      </c>
      <c r="AF55" s="1459">
        <v>46.413891599999999</v>
      </c>
      <c r="AG55" s="1468">
        <v>46.072440133333338</v>
      </c>
      <c r="AH55" s="1460">
        <v>242.10954800000002</v>
      </c>
      <c r="AI55" s="1460">
        <v>275.03824266666663</v>
      </c>
      <c r="AJ55" s="1458">
        <v>423.68271999999996</v>
      </c>
      <c r="AK55" s="1459">
        <v>429.1574066666667</v>
      </c>
      <c r="AL55" s="1459">
        <v>660.78168666666659</v>
      </c>
      <c r="AM55" s="1459">
        <v>511.08309333333341</v>
      </c>
    </row>
    <row r="56" spans="2:39" s="1249" customFormat="1" ht="29" x14ac:dyDescent="0.35">
      <c r="B56" s="1457" t="s">
        <v>1404</v>
      </c>
      <c r="C56" s="1372" t="s">
        <v>1405</v>
      </c>
      <c r="D56" s="1458">
        <v>6722.2052440000016</v>
      </c>
      <c r="E56" s="1458">
        <v>7934.281885333332</v>
      </c>
      <c r="F56" s="1458">
        <v>14241.600949799995</v>
      </c>
      <c r="G56" s="1459">
        <v>20788.095968000005</v>
      </c>
      <c r="H56" s="1459">
        <v>14661.488988666672</v>
      </c>
      <c r="I56" s="1468">
        <v>10205.113811866669</v>
      </c>
      <c r="J56" s="1458">
        <v>20203.420792000008</v>
      </c>
      <c r="K56" s="1458">
        <v>24460.395574666676</v>
      </c>
      <c r="L56" s="1458">
        <v>40139.565120333311</v>
      </c>
      <c r="M56" s="1459">
        <v>54367.128230666669</v>
      </c>
      <c r="N56" s="1459">
        <v>38045.10773933334</v>
      </c>
      <c r="O56" s="1468">
        <v>27693.988323866666</v>
      </c>
      <c r="P56" s="1458">
        <v>7777.9768220000005</v>
      </c>
      <c r="Q56" s="1458">
        <v>10342.740231600003</v>
      </c>
      <c r="R56" s="1458">
        <v>15309.333287046675</v>
      </c>
      <c r="S56" s="1459">
        <v>17845.365382600001</v>
      </c>
      <c r="T56" s="1459">
        <v>8796.3716870666667</v>
      </c>
      <c r="U56" s="1468">
        <v>12278.87694253333</v>
      </c>
      <c r="V56" s="1458">
        <v>84.347400399999998</v>
      </c>
      <c r="W56" s="1458">
        <v>107.21615213333337</v>
      </c>
      <c r="X56" s="1458">
        <v>215.86867407999998</v>
      </c>
      <c r="Y56" s="1459">
        <v>591.13629891333335</v>
      </c>
      <c r="Z56" s="1459">
        <v>110.67811744666672</v>
      </c>
      <c r="AA56" s="1468">
        <v>106.4799085333333</v>
      </c>
      <c r="AB56" s="1460">
        <v>233.30555052</v>
      </c>
      <c r="AC56" s="1460">
        <v>187.31810835333343</v>
      </c>
      <c r="AD56" s="1458">
        <v>281.65076407333316</v>
      </c>
      <c r="AE56" s="1459">
        <v>481.87081735333351</v>
      </c>
      <c r="AF56" s="1459">
        <v>378.35427323066659</v>
      </c>
      <c r="AG56" s="1468">
        <v>287.90879966666677</v>
      </c>
      <c r="AH56" s="1460">
        <v>2777.178961999999</v>
      </c>
      <c r="AI56" s="1460">
        <v>2261.6862153333341</v>
      </c>
      <c r="AJ56" s="1458">
        <v>3772.7284947933322</v>
      </c>
      <c r="AK56" s="1459">
        <v>5097.488124533329</v>
      </c>
      <c r="AL56" s="1459">
        <v>3933.9673377999979</v>
      </c>
      <c r="AM56" s="1459">
        <v>3004.7051966533331</v>
      </c>
    </row>
    <row r="57" spans="2:39" s="1249" customFormat="1" x14ac:dyDescent="0.35">
      <c r="B57" s="1457" t="s">
        <v>1406</v>
      </c>
      <c r="C57" s="1372" t="s">
        <v>1407</v>
      </c>
      <c r="D57" s="1458">
        <v>238.43456</v>
      </c>
      <c r="E57" s="1458">
        <v>156.6756</v>
      </c>
      <c r="F57" s="1458">
        <v>83.058597333333338</v>
      </c>
      <c r="G57" s="1459">
        <v>157.29859999999999</v>
      </c>
      <c r="H57" s="1459">
        <v>144.63568000000004</v>
      </c>
      <c r="I57" s="1468">
        <v>214.91897999999998</v>
      </c>
      <c r="J57" s="1458">
        <v>485.32056000000011</v>
      </c>
      <c r="K57" s="1458">
        <v>536.18940000000009</v>
      </c>
      <c r="L57" s="1458">
        <v>292.40071866666671</v>
      </c>
      <c r="M57" s="1459">
        <v>358.43860000000001</v>
      </c>
      <c r="N57" s="1459">
        <v>371.16560000000004</v>
      </c>
      <c r="O57" s="1468">
        <v>664.75702000000001</v>
      </c>
      <c r="P57" s="1458">
        <v>163.55351999999999</v>
      </c>
      <c r="Q57" s="1458">
        <v>205.72883999999999</v>
      </c>
      <c r="R57" s="1458">
        <v>127.67726399999999</v>
      </c>
      <c r="S57" s="1459">
        <v>120.4615</v>
      </c>
      <c r="T57" s="1459">
        <v>114.4896</v>
      </c>
      <c r="U57" s="1468">
        <v>206.85558</v>
      </c>
      <c r="V57" s="1458">
        <v>0.82164800000000004</v>
      </c>
      <c r="W57" s="1458">
        <v>0.92168400000000028</v>
      </c>
      <c r="X57" s="1458">
        <v>0.69583759999999995</v>
      </c>
      <c r="Y57" s="1459">
        <v>0.69954000000000005</v>
      </c>
      <c r="Z57" s="1459">
        <v>0.40851000000000004</v>
      </c>
      <c r="AA57" s="1468">
        <v>2.0809980000000001</v>
      </c>
      <c r="AB57" s="1460">
        <v>10.027096</v>
      </c>
      <c r="AC57" s="1460">
        <v>1.5604014000000002</v>
      </c>
      <c r="AD57" s="1458">
        <v>0.53685512000000002</v>
      </c>
      <c r="AE57" s="1459">
        <v>3.373456</v>
      </c>
      <c r="AF57" s="1459">
        <v>1.7246420000000002</v>
      </c>
      <c r="AG57" s="1468">
        <v>4.07531</v>
      </c>
      <c r="AH57" s="1460">
        <v>34.973439999999997</v>
      </c>
      <c r="AI57" s="1460">
        <v>97.465679999999992</v>
      </c>
      <c r="AJ57" s="1458">
        <v>14.159544</v>
      </c>
      <c r="AK57" s="1459">
        <v>66.1982</v>
      </c>
      <c r="AL57" s="1459">
        <v>61.1875</v>
      </c>
      <c r="AM57" s="1459">
        <v>115.35290000000001</v>
      </c>
    </row>
    <row r="58" spans="2:39" s="1249" customFormat="1" x14ac:dyDescent="0.35">
      <c r="B58" s="1457" t="s">
        <v>1408</v>
      </c>
      <c r="C58" s="1372" t="s">
        <v>1409</v>
      </c>
      <c r="D58" s="1458">
        <v>62.24481999999999</v>
      </c>
      <c r="E58" s="1458">
        <v>98.604880000000009</v>
      </c>
      <c r="F58" s="1458">
        <v>16.079333333333334</v>
      </c>
      <c r="G58" s="1459">
        <v>65.843980000000016</v>
      </c>
      <c r="H58" s="1459">
        <v>3.0473599999999998</v>
      </c>
      <c r="I58" s="1468">
        <v>4.606046666666666</v>
      </c>
      <c r="J58" s="1458">
        <v>162.97324</v>
      </c>
      <c r="K58" s="1458">
        <v>258.49516</v>
      </c>
      <c r="L58" s="1458">
        <v>149.76920000000001</v>
      </c>
      <c r="M58" s="1459">
        <v>148.97413333333336</v>
      </c>
      <c r="N58" s="1459">
        <v>9.2485239999999997</v>
      </c>
      <c r="O58" s="1468">
        <v>14.232879999999998</v>
      </c>
      <c r="P58" s="1458">
        <v>56.632480000000001</v>
      </c>
      <c r="Q58" s="1458">
        <v>92.97829999999999</v>
      </c>
      <c r="R58" s="1458">
        <v>67.349266666666665</v>
      </c>
      <c r="S58" s="1459">
        <v>32.26457666666667</v>
      </c>
      <c r="T58" s="1459">
        <v>14.731280000000002</v>
      </c>
      <c r="U58" s="1468">
        <v>12.684280000000001</v>
      </c>
      <c r="V58" s="1458">
        <v>1.4231099999999999</v>
      </c>
      <c r="W58" s="1458">
        <v>1.4978699999999998</v>
      </c>
      <c r="X58" s="1458">
        <v>1.312216</v>
      </c>
      <c r="Y58" s="1459">
        <v>0.68319366666666681</v>
      </c>
      <c r="Z58" s="1459">
        <v>0.63207800000000003</v>
      </c>
      <c r="AA58" s="1468">
        <v>0.69811600000000007</v>
      </c>
      <c r="AB58" s="1460">
        <v>0.72962199999999999</v>
      </c>
      <c r="AC58" s="1460">
        <v>0.89366680000000009</v>
      </c>
      <c r="AD58" s="1458">
        <v>0.75804266666666664</v>
      </c>
      <c r="AE58" s="1459">
        <v>0.35255866666666669</v>
      </c>
      <c r="AF58" s="1459">
        <v>0.22855200000000001</v>
      </c>
      <c r="AG58" s="1468">
        <v>0.84989066666666668</v>
      </c>
      <c r="AH58" s="1460">
        <v>13.705287999999999</v>
      </c>
      <c r="AI58" s="1460">
        <v>30.795779999999997</v>
      </c>
      <c r="AJ58" s="1458">
        <v>25.203613333333333</v>
      </c>
      <c r="AK58" s="1459">
        <v>10.099126666666667</v>
      </c>
      <c r="AL58" s="1459">
        <v>15.352499999999999</v>
      </c>
      <c r="AM58" s="1459">
        <v>7.2647733333333333</v>
      </c>
    </row>
    <row r="59" spans="2:39" s="1249" customFormat="1" x14ac:dyDescent="0.35">
      <c r="B59" s="1457" t="s">
        <v>1410</v>
      </c>
      <c r="C59" s="1372" t="s">
        <v>1411</v>
      </c>
      <c r="D59" s="1458"/>
      <c r="E59" s="1458"/>
      <c r="F59" s="1458"/>
      <c r="G59" s="1459"/>
      <c r="H59" s="1459"/>
      <c r="I59" s="1468"/>
      <c r="J59" s="1458"/>
      <c r="K59" s="1458"/>
      <c r="L59" s="1458"/>
      <c r="M59" s="1459"/>
      <c r="N59" s="1459"/>
      <c r="O59" s="1468"/>
      <c r="P59" s="1458"/>
      <c r="Q59" s="1458"/>
      <c r="R59" s="1458"/>
      <c r="S59" s="1459"/>
      <c r="T59" s="1459"/>
      <c r="U59" s="1468"/>
      <c r="V59" s="1458"/>
      <c r="W59" s="1458"/>
      <c r="X59" s="1458"/>
      <c r="Y59" s="1459"/>
      <c r="Z59" s="1459"/>
      <c r="AA59" s="1468"/>
      <c r="AB59" s="1460"/>
      <c r="AC59" s="1460"/>
      <c r="AD59" s="1458"/>
      <c r="AE59" s="1459"/>
      <c r="AF59" s="1459"/>
      <c r="AG59" s="1468"/>
      <c r="AH59" s="1460"/>
      <c r="AI59" s="1460"/>
      <c r="AJ59" s="1458"/>
      <c r="AK59" s="1459"/>
      <c r="AL59" s="1459"/>
      <c r="AM59" s="1459"/>
    </row>
    <row r="60" spans="2:39" s="1249" customFormat="1" ht="29" x14ac:dyDescent="0.35">
      <c r="B60" s="1457" t="s">
        <v>1412</v>
      </c>
      <c r="C60" s="1372" t="s">
        <v>1413</v>
      </c>
      <c r="D60" s="1458">
        <v>8324.1759333333339</v>
      </c>
      <c r="E60" s="1458">
        <v>9040.1748813333325</v>
      </c>
      <c r="F60" s="1458">
        <v>12981.04065066667</v>
      </c>
      <c r="G60" s="1459">
        <v>9256.6888600000002</v>
      </c>
      <c r="H60" s="1459">
        <v>4847.4778803999998</v>
      </c>
      <c r="I60" s="1468">
        <v>8266.6485880000018</v>
      </c>
      <c r="J60" s="1458">
        <v>18727.215350000002</v>
      </c>
      <c r="K60" s="1458">
        <v>26637.365953333334</v>
      </c>
      <c r="L60" s="1458">
        <v>25511.740352000001</v>
      </c>
      <c r="M60" s="1459">
        <v>28604.037520000013</v>
      </c>
      <c r="N60" s="1459">
        <v>17787.214402400001</v>
      </c>
      <c r="O60" s="1468">
        <v>20949.730173333333</v>
      </c>
      <c r="P60" s="1458">
        <v>8179.1185713333334</v>
      </c>
      <c r="Q60" s="1458">
        <v>8437.9169840000013</v>
      </c>
      <c r="R60" s="1458">
        <v>12042.194127999999</v>
      </c>
      <c r="S60" s="1459">
        <v>10706.331421333334</v>
      </c>
      <c r="T60" s="1459">
        <v>5986.0044589333338</v>
      </c>
      <c r="U60" s="1468">
        <v>7039.2297706666659</v>
      </c>
      <c r="V60" s="1458">
        <v>95.804999333333356</v>
      </c>
      <c r="W60" s="1458">
        <v>109.80674040000001</v>
      </c>
      <c r="X60" s="1458">
        <v>114.2930702</v>
      </c>
      <c r="Y60" s="1459">
        <v>119.08336466666667</v>
      </c>
      <c r="Z60" s="1459">
        <v>41.858113320000008</v>
      </c>
      <c r="AA60" s="1468">
        <v>44.150253733333329</v>
      </c>
      <c r="AB60" s="1460">
        <v>90.548185853333322</v>
      </c>
      <c r="AC60" s="1460">
        <v>151.87851661333329</v>
      </c>
      <c r="AD60" s="1458">
        <v>274.16445728000002</v>
      </c>
      <c r="AE60" s="1459">
        <v>379.34742933333325</v>
      </c>
      <c r="AF60" s="1459">
        <v>114.28480862666667</v>
      </c>
      <c r="AG60" s="1468">
        <v>187.60644936666668</v>
      </c>
      <c r="AH60" s="1460">
        <v>2033.5779099999995</v>
      </c>
      <c r="AI60" s="1460">
        <v>1965.7231826666666</v>
      </c>
      <c r="AJ60" s="1458">
        <v>1847.1779120000003</v>
      </c>
      <c r="AK60" s="1459">
        <v>1717.4131826666664</v>
      </c>
      <c r="AL60" s="1459">
        <v>1196.7626961333333</v>
      </c>
      <c r="AM60" s="1459">
        <v>1578.982998</v>
      </c>
    </row>
    <row r="61" spans="2:39" s="1249" customFormat="1" x14ac:dyDescent="0.35">
      <c r="B61" s="1457" t="s">
        <v>1414</v>
      </c>
      <c r="C61" s="1372" t="s">
        <v>1415</v>
      </c>
      <c r="D61" s="1458"/>
      <c r="E61" s="1458"/>
      <c r="F61" s="1458"/>
      <c r="G61" s="1459"/>
      <c r="H61" s="1459"/>
      <c r="I61" s="1468"/>
      <c r="J61" s="1458"/>
      <c r="K61" s="1458"/>
      <c r="L61" s="1458"/>
      <c r="M61" s="1459"/>
      <c r="N61" s="1459"/>
      <c r="O61" s="1468"/>
      <c r="P61" s="1458"/>
      <c r="Q61" s="1458"/>
      <c r="R61" s="1458"/>
      <c r="S61" s="1459"/>
      <c r="T61" s="1459"/>
      <c r="U61" s="1468"/>
      <c r="V61" s="1458"/>
      <c r="W61" s="1458"/>
      <c r="X61" s="1458"/>
      <c r="Y61" s="1459"/>
      <c r="Z61" s="1459"/>
      <c r="AA61" s="1468"/>
      <c r="AB61" s="1460"/>
      <c r="AC61" s="1460"/>
      <c r="AD61" s="1458"/>
      <c r="AE61" s="1459"/>
      <c r="AF61" s="1459"/>
      <c r="AG61" s="1468"/>
      <c r="AH61" s="1460"/>
      <c r="AI61" s="1460"/>
      <c r="AJ61" s="1458"/>
      <c r="AK61" s="1459"/>
      <c r="AL61" s="1459"/>
      <c r="AM61" s="1459"/>
    </row>
    <row r="62" spans="2:39" s="1249" customFormat="1" x14ac:dyDescent="0.35">
      <c r="B62" s="1457" t="s">
        <v>1416</v>
      </c>
      <c r="C62" s="1372" t="s">
        <v>1417</v>
      </c>
      <c r="D62" s="1458">
        <v>24170.496468000001</v>
      </c>
      <c r="E62" s="1458">
        <v>31623.005511333333</v>
      </c>
      <c r="F62" s="1458">
        <v>31266.052439999996</v>
      </c>
      <c r="G62" s="1459">
        <v>46341.260741066653</v>
      </c>
      <c r="H62" s="1459">
        <v>13232.337342333338</v>
      </c>
      <c r="I62" s="1468">
        <v>9947.2515154400025</v>
      </c>
      <c r="J62" s="1458">
        <v>80135.122247999985</v>
      </c>
      <c r="K62" s="1458">
        <v>106531.00628133332</v>
      </c>
      <c r="L62" s="1458">
        <v>80333.289370319995</v>
      </c>
      <c r="M62" s="1459">
        <v>97955.234774922836</v>
      </c>
      <c r="N62" s="1459">
        <v>34719.74716133334</v>
      </c>
      <c r="O62" s="1468">
        <v>30237.199526099994</v>
      </c>
      <c r="P62" s="1458">
        <v>35835.387200000012</v>
      </c>
      <c r="Q62" s="1458">
        <v>43557.332683600005</v>
      </c>
      <c r="R62" s="1458">
        <v>35891.485086666675</v>
      </c>
      <c r="S62" s="1459">
        <v>31298.646581971432</v>
      </c>
      <c r="T62" s="1459">
        <v>16952.576282799997</v>
      </c>
      <c r="U62" s="1468">
        <v>13780.165272333332</v>
      </c>
      <c r="V62" s="1458">
        <v>502.62322799999993</v>
      </c>
      <c r="W62" s="1458">
        <v>490.10209093333327</v>
      </c>
      <c r="X62" s="1458">
        <v>216.07201653333331</v>
      </c>
      <c r="Y62" s="1459">
        <v>167.2118116</v>
      </c>
      <c r="Z62" s="1459">
        <v>310.94882893333335</v>
      </c>
      <c r="AA62" s="1468">
        <v>127.69057187333331</v>
      </c>
      <c r="AB62" s="1460">
        <v>582.06087220000006</v>
      </c>
      <c r="AC62" s="1460">
        <v>1134.1215971066665</v>
      </c>
      <c r="AD62" s="1458">
        <v>976.70044607006059</v>
      </c>
      <c r="AE62" s="1459">
        <v>1336.9853276364761</v>
      </c>
      <c r="AF62" s="1459">
        <v>432.13458245333334</v>
      </c>
      <c r="AG62" s="1468">
        <v>626.03583746666664</v>
      </c>
      <c r="AH62" s="1460">
        <v>5333.2100120000005</v>
      </c>
      <c r="AI62" s="1460">
        <v>13350.184348666668</v>
      </c>
      <c r="AJ62" s="1458">
        <v>8995.6049866666672</v>
      </c>
      <c r="AK62" s="1459">
        <v>9340.9940896571443</v>
      </c>
      <c r="AL62" s="1459">
        <v>5763.1745893333327</v>
      </c>
      <c r="AM62" s="1459">
        <v>5537.0859372666664</v>
      </c>
    </row>
    <row r="63" spans="2:39" s="1249" customFormat="1" x14ac:dyDescent="0.35">
      <c r="B63" s="1457" t="s">
        <v>1418</v>
      </c>
      <c r="C63" s="1372" t="s">
        <v>1419</v>
      </c>
      <c r="D63" s="1458">
        <v>12612.89488</v>
      </c>
      <c r="E63" s="1458">
        <v>9343.7718000000004</v>
      </c>
      <c r="F63" s="1458">
        <v>2658.7100296000003</v>
      </c>
      <c r="G63" s="1459">
        <v>2971.6996759999997</v>
      </c>
      <c r="H63" s="1459">
        <v>1060.8999834666665</v>
      </c>
      <c r="I63" s="1468">
        <v>1466.5473993333335</v>
      </c>
      <c r="J63" s="1458">
        <v>25269.179039999999</v>
      </c>
      <c r="K63" s="1458">
        <v>19117.733999999997</v>
      </c>
      <c r="L63" s="1458">
        <v>7671.638554000001</v>
      </c>
      <c r="M63" s="1459">
        <v>7586.7152879999994</v>
      </c>
      <c r="N63" s="1459">
        <v>3308.125016</v>
      </c>
      <c r="O63" s="1468">
        <v>5398.7259379999996</v>
      </c>
      <c r="P63" s="1458">
        <v>2643.567</v>
      </c>
      <c r="Q63" s="1458">
        <v>4723.7996000000003</v>
      </c>
      <c r="R63" s="1458">
        <v>2785.1960285999999</v>
      </c>
      <c r="S63" s="1459">
        <v>1971.3689866666668</v>
      </c>
      <c r="T63" s="1459">
        <v>1057.4580093333334</v>
      </c>
      <c r="U63" s="1468">
        <v>5702.5895600000003</v>
      </c>
      <c r="V63" s="1458">
        <v>7.1328159999999992</v>
      </c>
      <c r="W63" s="1458">
        <v>50.71220000000001</v>
      </c>
      <c r="X63" s="1458">
        <v>45.706270399999994</v>
      </c>
      <c r="Y63" s="1459">
        <v>6.3035733333333344</v>
      </c>
      <c r="Z63" s="1459">
        <v>6.6583392000000003</v>
      </c>
      <c r="AA63" s="1468">
        <v>16.211646666666667</v>
      </c>
      <c r="AB63" s="1460">
        <v>171.1242872</v>
      </c>
      <c r="AC63" s="1460">
        <v>158.50722000000002</v>
      </c>
      <c r="AD63" s="1458">
        <v>60.641246480000007</v>
      </c>
      <c r="AE63" s="1459">
        <v>47.409647333333332</v>
      </c>
      <c r="AF63" s="1459">
        <v>68.581833599999996</v>
      </c>
      <c r="AG63" s="1468">
        <v>52.616811866666659</v>
      </c>
      <c r="AH63" s="1460">
        <v>1026.9603200000001</v>
      </c>
      <c r="AI63" s="1460">
        <v>1067.644</v>
      </c>
      <c r="AJ63" s="1458">
        <v>562.93176399999993</v>
      </c>
      <c r="AK63" s="1459">
        <v>755.12346666666667</v>
      </c>
      <c r="AL63" s="1459">
        <v>308.28816799999998</v>
      </c>
      <c r="AM63" s="1459">
        <v>1086.9980586666666</v>
      </c>
    </row>
    <row r="64" spans="2:39" s="1249" customFormat="1" x14ac:dyDescent="0.35">
      <c r="B64" s="1457" t="s">
        <v>1420</v>
      </c>
      <c r="C64" s="1372" t="s">
        <v>1421</v>
      </c>
      <c r="D64" s="1458"/>
      <c r="E64" s="1458"/>
      <c r="F64" s="1458"/>
      <c r="G64" s="1459"/>
      <c r="H64" s="1459"/>
      <c r="I64" s="1468"/>
      <c r="J64" s="1458"/>
      <c r="K64" s="1458"/>
      <c r="L64" s="1458"/>
      <c r="M64" s="1459"/>
      <c r="N64" s="1459"/>
      <c r="O64" s="1468"/>
      <c r="P64" s="1458"/>
      <c r="Q64" s="1458"/>
      <c r="R64" s="1458"/>
      <c r="S64" s="1459"/>
      <c r="T64" s="1459"/>
      <c r="U64" s="1468"/>
      <c r="V64" s="1458"/>
      <c r="W64" s="1458"/>
      <c r="X64" s="1458"/>
      <c r="Y64" s="1459"/>
      <c r="Z64" s="1459"/>
      <c r="AA64" s="1468"/>
      <c r="AB64" s="1460"/>
      <c r="AC64" s="1460"/>
      <c r="AD64" s="1458"/>
      <c r="AE64" s="1459"/>
      <c r="AF64" s="1459"/>
      <c r="AG64" s="1468"/>
      <c r="AH64" s="1460"/>
      <c r="AI64" s="1460"/>
      <c r="AJ64" s="1458"/>
      <c r="AK64" s="1459"/>
      <c r="AL64" s="1459"/>
      <c r="AM64" s="1459"/>
    </row>
    <row r="65" spans="2:39" s="1249" customFormat="1" ht="43.5" x14ac:dyDescent="0.35">
      <c r="B65" s="1457" t="s">
        <v>1422</v>
      </c>
      <c r="C65" s="1372" t="s">
        <v>1423</v>
      </c>
      <c r="D65" s="1458"/>
      <c r="E65" s="1458"/>
      <c r="F65" s="1458"/>
      <c r="G65" s="1459"/>
      <c r="H65" s="1459"/>
      <c r="I65" s="1468"/>
      <c r="J65" s="1458"/>
      <c r="K65" s="1458"/>
      <c r="L65" s="1458"/>
      <c r="M65" s="1459"/>
      <c r="N65" s="1459"/>
      <c r="O65" s="1468"/>
      <c r="P65" s="1458"/>
      <c r="Q65" s="1458"/>
      <c r="R65" s="1458"/>
      <c r="S65" s="1459"/>
      <c r="T65" s="1459"/>
      <c r="U65" s="1468"/>
      <c r="V65" s="1458"/>
      <c r="W65" s="1458"/>
      <c r="X65" s="1458"/>
      <c r="Y65" s="1459"/>
      <c r="Z65" s="1459"/>
      <c r="AA65" s="1468"/>
      <c r="AB65" s="1460"/>
      <c r="AC65" s="1460"/>
      <c r="AD65" s="1458"/>
      <c r="AE65" s="1459"/>
      <c r="AF65" s="1459"/>
      <c r="AG65" s="1468"/>
      <c r="AH65" s="1460"/>
      <c r="AI65" s="1460"/>
      <c r="AJ65" s="1458"/>
      <c r="AK65" s="1459"/>
      <c r="AL65" s="1459"/>
      <c r="AM65" s="1459"/>
    </row>
    <row r="66" spans="2:39" s="1249" customFormat="1" x14ac:dyDescent="0.35">
      <c r="B66" s="1457" t="s">
        <v>1424</v>
      </c>
      <c r="C66" s="1372" t="s">
        <v>1425</v>
      </c>
      <c r="D66" s="1458"/>
      <c r="E66" s="1458"/>
      <c r="F66" s="1458"/>
      <c r="G66" s="1459"/>
      <c r="H66" s="1459"/>
      <c r="I66" s="1468"/>
      <c r="J66" s="1458"/>
      <c r="K66" s="1458"/>
      <c r="L66" s="1458"/>
      <c r="M66" s="1459"/>
      <c r="N66" s="1459"/>
      <c r="O66" s="1468"/>
      <c r="P66" s="1458"/>
      <c r="Q66" s="1458"/>
      <c r="R66" s="1458"/>
      <c r="S66" s="1459"/>
      <c r="T66" s="1459"/>
      <c r="U66" s="1468"/>
      <c r="V66" s="1458"/>
      <c r="W66" s="1458"/>
      <c r="X66" s="1458"/>
      <c r="Y66" s="1459"/>
      <c r="Z66" s="1459"/>
      <c r="AA66" s="1468"/>
      <c r="AB66" s="1460"/>
      <c r="AC66" s="1460"/>
      <c r="AD66" s="1458"/>
      <c r="AE66" s="1459"/>
      <c r="AF66" s="1459"/>
      <c r="AG66" s="1468"/>
      <c r="AH66" s="1460"/>
      <c r="AI66" s="1460"/>
      <c r="AJ66" s="1458"/>
      <c r="AK66" s="1459"/>
      <c r="AL66" s="1459"/>
      <c r="AM66" s="1459"/>
    </row>
    <row r="67" spans="2:39" s="1249" customFormat="1" x14ac:dyDescent="0.35">
      <c r="B67" s="1457" t="s">
        <v>1426</v>
      </c>
      <c r="C67" s="1372" t="s">
        <v>1427</v>
      </c>
      <c r="D67" s="1458"/>
      <c r="E67" s="1458"/>
      <c r="F67" s="1458"/>
      <c r="G67" s="1459"/>
      <c r="H67" s="1459"/>
      <c r="I67" s="1468"/>
      <c r="J67" s="1458"/>
      <c r="K67" s="1458"/>
      <c r="L67" s="1458"/>
      <c r="M67" s="1459"/>
      <c r="N67" s="1459"/>
      <c r="O67" s="1468"/>
      <c r="P67" s="1458"/>
      <c r="Q67" s="1458"/>
      <c r="R67" s="1458"/>
      <c r="S67" s="1459"/>
      <c r="T67" s="1459"/>
      <c r="U67" s="1468"/>
      <c r="V67" s="1458"/>
      <c r="W67" s="1458"/>
      <c r="X67" s="1458"/>
      <c r="Y67" s="1459"/>
      <c r="Z67" s="1459"/>
      <c r="AA67" s="1468"/>
      <c r="AB67" s="1460"/>
      <c r="AC67" s="1460"/>
      <c r="AD67" s="1458"/>
      <c r="AE67" s="1459"/>
      <c r="AF67" s="1459"/>
      <c r="AG67" s="1468"/>
      <c r="AH67" s="1460"/>
      <c r="AI67" s="1460"/>
      <c r="AJ67" s="1458"/>
      <c r="AK67" s="1459"/>
      <c r="AL67" s="1459"/>
      <c r="AM67" s="1459"/>
    </row>
    <row r="68" spans="2:39" s="1249" customFormat="1" ht="29" x14ac:dyDescent="0.35">
      <c r="B68" s="1457" t="s">
        <v>1428</v>
      </c>
      <c r="C68" s="1372" t="s">
        <v>1429</v>
      </c>
      <c r="D68" s="1458"/>
      <c r="E68" s="1458"/>
      <c r="F68" s="1458"/>
      <c r="G68" s="1459"/>
      <c r="H68" s="1459"/>
      <c r="I68" s="1468"/>
      <c r="J68" s="1458"/>
      <c r="K68" s="1458"/>
      <c r="L68" s="1458"/>
      <c r="M68" s="1459"/>
      <c r="N68" s="1459"/>
      <c r="O68" s="1468"/>
      <c r="P68" s="1458"/>
      <c r="Q68" s="1458"/>
      <c r="R68" s="1458"/>
      <c r="S68" s="1459"/>
      <c r="T68" s="1459"/>
      <c r="U68" s="1468"/>
      <c r="V68" s="1458"/>
      <c r="W68" s="1458"/>
      <c r="X68" s="1458"/>
      <c r="Y68" s="1459"/>
      <c r="Z68" s="1459"/>
      <c r="AA68" s="1468"/>
      <c r="AB68" s="1460"/>
      <c r="AC68" s="1460"/>
      <c r="AD68" s="1458"/>
      <c r="AE68" s="1459"/>
      <c r="AF68" s="1459"/>
      <c r="AG68" s="1468"/>
      <c r="AH68" s="1460"/>
      <c r="AI68" s="1460"/>
      <c r="AJ68" s="1458"/>
      <c r="AK68" s="1459"/>
      <c r="AL68" s="1459"/>
      <c r="AM68" s="1459"/>
    </row>
    <row r="69" spans="2:39" s="1249" customFormat="1" x14ac:dyDescent="0.35">
      <c r="B69" s="1457" t="s">
        <v>1430</v>
      </c>
      <c r="C69" s="1372" t="s">
        <v>1431</v>
      </c>
      <c r="D69" s="1458"/>
      <c r="E69" s="1458"/>
      <c r="F69" s="1458"/>
      <c r="G69" s="1459"/>
      <c r="H69" s="1459"/>
      <c r="I69" s="1468"/>
      <c r="J69" s="1458"/>
      <c r="K69" s="1458"/>
      <c r="L69" s="1458"/>
      <c r="M69" s="1459"/>
      <c r="N69" s="1459"/>
      <c r="O69" s="1468"/>
      <c r="P69" s="1458"/>
      <c r="Q69" s="1458"/>
      <c r="R69" s="1458"/>
      <c r="S69" s="1459"/>
      <c r="T69" s="1459"/>
      <c r="U69" s="1468"/>
      <c r="V69" s="1458"/>
      <c r="W69" s="1458"/>
      <c r="X69" s="1458"/>
      <c r="Y69" s="1459"/>
      <c r="Z69" s="1459"/>
      <c r="AA69" s="1468"/>
      <c r="AB69" s="1460"/>
      <c r="AC69" s="1460"/>
      <c r="AD69" s="1458"/>
      <c r="AE69" s="1459"/>
      <c r="AF69" s="1459"/>
      <c r="AG69" s="1468"/>
      <c r="AH69" s="1460"/>
      <c r="AI69" s="1460"/>
      <c r="AJ69" s="1458"/>
      <c r="AK69" s="1459"/>
      <c r="AL69" s="1459"/>
      <c r="AM69" s="1459"/>
    </row>
    <row r="70" spans="2:39" s="1249" customFormat="1" ht="29" x14ac:dyDescent="0.35">
      <c r="B70" s="1457" t="s">
        <v>1432</v>
      </c>
      <c r="C70" s="1372" t="s">
        <v>1433</v>
      </c>
      <c r="D70" s="1458">
        <v>145.89749999999998</v>
      </c>
      <c r="E70" s="1458">
        <v>69.2</v>
      </c>
      <c r="F70" s="1458">
        <v>1129.3154500000001</v>
      </c>
      <c r="G70" s="1459">
        <v>306.87916666666666</v>
      </c>
      <c r="H70" s="1459">
        <v>381.90200000000004</v>
      </c>
      <c r="I70" s="1468">
        <v>14.397500000000001</v>
      </c>
      <c r="J70" s="1458">
        <v>313.74</v>
      </c>
      <c r="K70" s="1458">
        <v>253.73750000000001</v>
      </c>
      <c r="L70" s="1458">
        <v>2474.0601999999999</v>
      </c>
      <c r="M70" s="1459">
        <v>884.01666666666665</v>
      </c>
      <c r="N70" s="1459">
        <v>968.23</v>
      </c>
      <c r="O70" s="1468">
        <v>17.618749999999999</v>
      </c>
      <c r="P70" s="1458">
        <v>74.564999999999998</v>
      </c>
      <c r="Q70" s="1458">
        <v>125.2</v>
      </c>
      <c r="R70" s="1458">
        <v>561.78549999999996</v>
      </c>
      <c r="S70" s="1459">
        <v>220.35833333333335</v>
      </c>
      <c r="T70" s="1459">
        <v>306.875</v>
      </c>
      <c r="U70" s="1468">
        <v>13.8375</v>
      </c>
      <c r="V70" s="1458">
        <v>0.57450000000000001</v>
      </c>
      <c r="W70" s="1458">
        <v>5.1749999999999998</v>
      </c>
      <c r="X70" s="1458">
        <v>5.857330000000001</v>
      </c>
      <c r="Y70" s="1459">
        <v>2.3159166666666668</v>
      </c>
      <c r="Z70" s="1459">
        <v>13.804375</v>
      </c>
      <c r="AA70" s="1468">
        <v>9.1250000000000012E-2</v>
      </c>
      <c r="AB70" s="1460">
        <v>7.2121250000000003</v>
      </c>
      <c r="AC70" s="1460">
        <v>5.6364999999999998</v>
      </c>
      <c r="AD70" s="1458">
        <v>32.791807499999997</v>
      </c>
      <c r="AE70" s="1459">
        <v>14.00925</v>
      </c>
      <c r="AF70" s="1459">
        <v>5.9450125000000007</v>
      </c>
      <c r="AG70" s="1468">
        <v>0.98687499999999995</v>
      </c>
      <c r="AH70" s="1460">
        <v>9.4621250000000003</v>
      </c>
      <c r="AI70" s="1460">
        <v>39.262500000000003</v>
      </c>
      <c r="AJ70" s="1458">
        <v>166.6353</v>
      </c>
      <c r="AK70" s="1459">
        <v>50.733333333333334</v>
      </c>
      <c r="AL70" s="1459">
        <v>40.496249999999996</v>
      </c>
      <c r="AM70" s="1459">
        <v>19.022500000000001</v>
      </c>
    </row>
    <row r="71" spans="2:39" s="1249" customFormat="1" ht="29" x14ac:dyDescent="0.35">
      <c r="B71" s="1457" t="s">
        <v>1434</v>
      </c>
      <c r="C71" s="1372" t="s">
        <v>1435</v>
      </c>
      <c r="D71" s="1458">
        <v>706.0625</v>
      </c>
      <c r="E71" s="1458">
        <v>475.68850000000003</v>
      </c>
      <c r="F71" s="1458">
        <v>77.25</v>
      </c>
      <c r="G71" s="1459">
        <v>489.55</v>
      </c>
      <c r="H71" s="1459">
        <v>127.4128125</v>
      </c>
      <c r="I71" s="1468">
        <v>93.25</v>
      </c>
      <c r="J71" s="1458">
        <v>1237.0625</v>
      </c>
      <c r="K71" s="1458">
        <v>966.3295833333334</v>
      </c>
      <c r="L71" s="1458">
        <v>202.25</v>
      </c>
      <c r="M71" s="1459">
        <v>1032.4833333333336</v>
      </c>
      <c r="N71" s="1459">
        <v>289.96000000000004</v>
      </c>
      <c r="O71" s="1468">
        <v>316.75</v>
      </c>
      <c r="P71" s="1458">
        <v>351.75</v>
      </c>
      <c r="Q71" s="1458">
        <v>357.82166666666666</v>
      </c>
      <c r="R71" s="1458">
        <v>79.75</v>
      </c>
      <c r="S71" s="1459">
        <v>757.8</v>
      </c>
      <c r="T71" s="1459">
        <v>167.948375</v>
      </c>
      <c r="U71" s="1468">
        <v>88</v>
      </c>
      <c r="V71" s="1458">
        <v>0.6</v>
      </c>
      <c r="W71" s="1458">
        <v>4.3395416666666664</v>
      </c>
      <c r="X71" s="1458">
        <v>0.65</v>
      </c>
      <c r="Y71" s="1459">
        <v>7.9274999999999993</v>
      </c>
      <c r="Z71" s="1459">
        <v>1.7018749999999998</v>
      </c>
      <c r="AA71" s="1468">
        <v>1.05</v>
      </c>
      <c r="AB71" s="1460">
        <v>32.912500000000001</v>
      </c>
      <c r="AC71" s="1460">
        <v>64.361208333333323</v>
      </c>
      <c r="AD71" s="1458">
        <v>4.7850000000000001</v>
      </c>
      <c r="AE71" s="1459">
        <v>51.592500000000001</v>
      </c>
      <c r="AF71" s="1459">
        <v>12.890334999999999</v>
      </c>
      <c r="AG71" s="1468">
        <v>0.75</v>
      </c>
      <c r="AH71" s="1460">
        <v>70.625</v>
      </c>
      <c r="AI71" s="1460">
        <v>53.565000000000005</v>
      </c>
      <c r="AJ71" s="1458">
        <v>36.5</v>
      </c>
      <c r="AK71" s="1459">
        <v>68.800000000000011</v>
      </c>
      <c r="AL71" s="1459">
        <v>328.50937499999998</v>
      </c>
      <c r="AM71" s="1459">
        <v>8.75</v>
      </c>
    </row>
    <row r="72" spans="2:39" s="1249" customFormat="1" ht="29" x14ac:dyDescent="0.35">
      <c r="B72" s="1457" t="s">
        <v>1436</v>
      </c>
      <c r="C72" s="1372" t="s">
        <v>1437</v>
      </c>
      <c r="D72" s="1458"/>
      <c r="E72" s="1458"/>
      <c r="F72" s="1458"/>
      <c r="G72" s="1459">
        <v>20.490000000000002</v>
      </c>
      <c r="H72" s="1459">
        <v>19</v>
      </c>
      <c r="I72" s="1468"/>
      <c r="J72" s="1458"/>
      <c r="K72" s="1458"/>
      <c r="L72" s="1458"/>
      <c r="M72" s="1459">
        <v>50.558999999999997</v>
      </c>
      <c r="N72" s="1459">
        <v>95</v>
      </c>
      <c r="O72" s="1468"/>
      <c r="P72" s="1458"/>
      <c r="Q72" s="1458"/>
      <c r="R72" s="1458"/>
      <c r="S72" s="1459">
        <v>23.217750000000002</v>
      </c>
      <c r="T72" s="1459">
        <v>30.4</v>
      </c>
      <c r="U72" s="1468"/>
      <c r="V72" s="1458"/>
      <c r="W72" s="1458"/>
      <c r="X72" s="1458"/>
      <c r="Y72" s="1459">
        <v>5.7825000000000001E-2</v>
      </c>
      <c r="Z72" s="1459">
        <v>9.5000000000000001E-2</v>
      </c>
      <c r="AA72" s="1468"/>
      <c r="AB72" s="1460"/>
      <c r="AC72" s="1460"/>
      <c r="AD72" s="1458"/>
      <c r="AE72" s="1459">
        <v>0.37814999999999999</v>
      </c>
      <c r="AF72" s="1459">
        <v>0.33250000000000002</v>
      </c>
      <c r="AG72" s="1468"/>
      <c r="AH72" s="1460"/>
      <c r="AI72" s="1460"/>
      <c r="AJ72" s="1458"/>
      <c r="AK72" s="1459">
        <v>13.995750000000001</v>
      </c>
      <c r="AL72" s="1459">
        <v>3.8</v>
      </c>
      <c r="AM72" s="1459"/>
    </row>
    <row r="73" spans="2:39" s="1249" customFormat="1" x14ac:dyDescent="0.35">
      <c r="B73" s="1457" t="s">
        <v>1438</v>
      </c>
      <c r="C73" s="1372" t="s">
        <v>1439</v>
      </c>
      <c r="D73" s="1458">
        <v>24189.05533333333</v>
      </c>
      <c r="E73" s="1458">
        <v>32680.177303030305</v>
      </c>
      <c r="F73" s="1458">
        <v>221941.88650641029</v>
      </c>
      <c r="G73" s="1459">
        <v>35037.211240909099</v>
      </c>
      <c r="H73" s="1459">
        <v>16150.361049679483</v>
      </c>
      <c r="I73" s="1468">
        <v>16850.359987500004</v>
      </c>
      <c r="J73" s="1458">
        <v>65810.785083333321</v>
      </c>
      <c r="K73" s="1458">
        <v>100203.2518484848</v>
      </c>
      <c r="L73" s="1458">
        <v>1110773.9106262818</v>
      </c>
      <c r="M73" s="1459">
        <v>93051.197384848492</v>
      </c>
      <c r="N73" s="1459">
        <v>47958.575273076931</v>
      </c>
      <c r="O73" s="1468">
        <v>46515.660352708328</v>
      </c>
      <c r="P73" s="1458">
        <v>30029.973291666669</v>
      </c>
      <c r="Q73" s="1458">
        <v>32385.512704545457</v>
      </c>
      <c r="R73" s="1458">
        <v>233238.35563141023</v>
      </c>
      <c r="S73" s="1459">
        <v>32552.938663636371</v>
      </c>
      <c r="T73" s="1459">
        <v>17551.101051282054</v>
      </c>
      <c r="U73" s="1468">
        <v>13608.41439583333</v>
      </c>
      <c r="V73" s="1458">
        <v>765.81306666666694</v>
      </c>
      <c r="W73" s="1458">
        <v>574.59353295454537</v>
      </c>
      <c r="X73" s="1458">
        <v>2389.4162032051277</v>
      </c>
      <c r="Y73" s="1459">
        <v>312.14004106060617</v>
      </c>
      <c r="Z73" s="1459">
        <v>148.01329070512824</v>
      </c>
      <c r="AA73" s="1468">
        <v>117.73932083333338</v>
      </c>
      <c r="AB73" s="1460">
        <v>438.82259500000004</v>
      </c>
      <c r="AC73" s="1460">
        <v>714.50289852272726</v>
      </c>
      <c r="AD73" s="1458">
        <v>2071.7030318108978</v>
      </c>
      <c r="AE73" s="1459">
        <v>760.28419577272712</v>
      </c>
      <c r="AF73" s="1459">
        <v>420.74167339743576</v>
      </c>
      <c r="AG73" s="1468">
        <v>491.22646354166665</v>
      </c>
      <c r="AH73" s="1460">
        <v>6445.4095000000016</v>
      </c>
      <c r="AI73" s="1460">
        <v>8428.0505719696994</v>
      </c>
      <c r="AJ73" s="1458">
        <v>47357.903852564108</v>
      </c>
      <c r="AK73" s="1459">
        <v>5880.9259151515153</v>
      </c>
      <c r="AL73" s="1459">
        <v>3471.4501727564107</v>
      </c>
      <c r="AM73" s="1459">
        <v>4130.8452874999994</v>
      </c>
    </row>
    <row r="74" spans="2:39" s="1249" customFormat="1" x14ac:dyDescent="0.35">
      <c r="B74" s="1457" t="s">
        <v>1440</v>
      </c>
      <c r="C74" s="1372" t="s">
        <v>1441</v>
      </c>
      <c r="D74" s="1458"/>
      <c r="E74" s="1458"/>
      <c r="F74" s="1458"/>
      <c r="G74" s="1459"/>
      <c r="H74" s="1459"/>
      <c r="I74" s="1468"/>
      <c r="J74" s="1458"/>
      <c r="K74" s="1458"/>
      <c r="L74" s="1458"/>
      <c r="M74" s="1459"/>
      <c r="N74" s="1459"/>
      <c r="O74" s="1468"/>
      <c r="P74" s="1458"/>
      <c r="Q74" s="1458"/>
      <c r="R74" s="1458"/>
      <c r="S74" s="1459"/>
      <c r="T74" s="1459"/>
      <c r="U74" s="1468"/>
      <c r="V74" s="1458"/>
      <c r="W74" s="1458"/>
      <c r="X74" s="1458"/>
      <c r="Y74" s="1459"/>
      <c r="Z74" s="1459"/>
      <c r="AA74" s="1468"/>
      <c r="AB74" s="1460"/>
      <c r="AC74" s="1460"/>
      <c r="AD74" s="1458"/>
      <c r="AE74" s="1459"/>
      <c r="AF74" s="1459"/>
      <c r="AG74" s="1468"/>
      <c r="AH74" s="1460"/>
      <c r="AI74" s="1460"/>
      <c r="AJ74" s="1458"/>
      <c r="AK74" s="1459"/>
      <c r="AL74" s="1459"/>
      <c r="AM74" s="1459"/>
    </row>
    <row r="75" spans="2:39" s="1249" customFormat="1" ht="29" x14ac:dyDescent="0.35">
      <c r="B75" s="1457" t="s">
        <v>1442</v>
      </c>
      <c r="C75" s="1372" t="s">
        <v>1443</v>
      </c>
      <c r="D75" s="1458">
        <v>5632.5287499999995</v>
      </c>
      <c r="E75" s="1458">
        <v>4767.0855952380944</v>
      </c>
      <c r="F75" s="1458">
        <v>5026.2343333333338</v>
      </c>
      <c r="G75" s="1459">
        <v>6546.8869583333326</v>
      </c>
      <c r="H75" s="1459">
        <v>6508.1192500000006</v>
      </c>
      <c r="I75" s="1468">
        <v>2806.8470833333336</v>
      </c>
      <c r="J75" s="1458">
        <v>17610.4025</v>
      </c>
      <c r="K75" s="1458">
        <v>13777.995357142856</v>
      </c>
      <c r="L75" s="1458">
        <v>15314.086750000002</v>
      </c>
      <c r="M75" s="1459">
        <v>18970.217416666666</v>
      </c>
      <c r="N75" s="1459">
        <v>17195.936666666668</v>
      </c>
      <c r="O75" s="1468">
        <v>7136.2160416666666</v>
      </c>
      <c r="P75" s="1458">
        <v>4774.0300000000007</v>
      </c>
      <c r="Q75" s="1458">
        <v>4737.3925595238088</v>
      </c>
      <c r="R75" s="1458">
        <v>5510.8948333333328</v>
      </c>
      <c r="S75" s="1459">
        <v>7617.9635250000001</v>
      </c>
      <c r="T75" s="1459">
        <v>9270.3549583333333</v>
      </c>
      <c r="U75" s="1468">
        <v>2091.8008333333337</v>
      </c>
      <c r="V75" s="1458">
        <v>72.220500000000001</v>
      </c>
      <c r="W75" s="1458">
        <v>65.752083333333317</v>
      </c>
      <c r="X75" s="1458">
        <v>46.852395833333333</v>
      </c>
      <c r="Y75" s="1459">
        <v>112.78606145833334</v>
      </c>
      <c r="Z75" s="1459">
        <v>87.307043749999977</v>
      </c>
      <c r="AA75" s="1468">
        <v>28.119125</v>
      </c>
      <c r="AB75" s="1460">
        <v>80.688625000000002</v>
      </c>
      <c r="AC75" s="1460">
        <v>99.282002976190483</v>
      </c>
      <c r="AD75" s="1458">
        <v>59.947278333333323</v>
      </c>
      <c r="AE75" s="1459">
        <v>81.458372916666661</v>
      </c>
      <c r="AF75" s="1459">
        <v>101.132745</v>
      </c>
      <c r="AG75" s="1468">
        <v>74.541932916666681</v>
      </c>
      <c r="AH75" s="1460">
        <v>1419.0574999999999</v>
      </c>
      <c r="AI75" s="1460">
        <v>1362.0372500000003</v>
      </c>
      <c r="AJ75" s="1458">
        <v>1522.9711374999997</v>
      </c>
      <c r="AK75" s="1459">
        <v>1745.4022795833334</v>
      </c>
      <c r="AL75" s="1459">
        <v>1913.7133124999998</v>
      </c>
      <c r="AM75" s="1459">
        <v>510.72596250000004</v>
      </c>
    </row>
    <row r="76" spans="2:39" s="1249" customFormat="1" ht="29" x14ac:dyDescent="0.35">
      <c r="B76" s="1457" t="s">
        <v>1444</v>
      </c>
      <c r="C76" s="1372" t="s">
        <v>1445</v>
      </c>
      <c r="D76" s="1458">
        <v>0.22500000000000001</v>
      </c>
      <c r="E76" s="1458">
        <v>75.168000000000006</v>
      </c>
      <c r="F76" s="1458">
        <v>527.375</v>
      </c>
      <c r="G76" s="1459">
        <v>638.46500000000003</v>
      </c>
      <c r="H76" s="1459">
        <v>385.95687499999997</v>
      </c>
      <c r="I76" s="1468">
        <v>390.67891666666668</v>
      </c>
      <c r="J76" s="1458">
        <v>12</v>
      </c>
      <c r="K76" s="1458">
        <v>162.83850000000001</v>
      </c>
      <c r="L76" s="1458">
        <v>1588.1</v>
      </c>
      <c r="M76" s="1459">
        <v>1760.0875000000001</v>
      </c>
      <c r="N76" s="1459">
        <v>1158.4304166666668</v>
      </c>
      <c r="O76" s="1468">
        <v>955.79499999999996</v>
      </c>
      <c r="P76" s="1458">
        <v>2.4</v>
      </c>
      <c r="Q76" s="1458">
        <v>77.853000000000009</v>
      </c>
      <c r="R76" s="1458">
        <v>330.3</v>
      </c>
      <c r="S76" s="1459">
        <v>788.05000000000007</v>
      </c>
      <c r="T76" s="1459">
        <v>608.80124999999998</v>
      </c>
      <c r="U76" s="1468">
        <v>476.94791666666669</v>
      </c>
      <c r="V76" s="1458">
        <v>1.4999999999999999E-2</v>
      </c>
      <c r="W76" s="1458">
        <v>0.33579999999999999</v>
      </c>
      <c r="X76" s="1458">
        <v>3.5462500000000001</v>
      </c>
      <c r="Y76" s="1459">
        <v>9.0000000000000018</v>
      </c>
      <c r="Z76" s="1459">
        <v>2.4300000000000002</v>
      </c>
      <c r="AA76" s="1468">
        <v>2.0190833333333336</v>
      </c>
      <c r="AB76" s="1460">
        <v>0.27024999999999999</v>
      </c>
      <c r="AC76" s="1460">
        <v>0.83255000000000001</v>
      </c>
      <c r="AD76" s="1458">
        <v>10.153625000000002</v>
      </c>
      <c r="AE76" s="1459">
        <v>6.5114166666666673</v>
      </c>
      <c r="AF76" s="1459">
        <v>3.125458333333333</v>
      </c>
      <c r="AG76" s="1468">
        <v>3.5975083333333338</v>
      </c>
      <c r="AH76" s="1460">
        <v>0</v>
      </c>
      <c r="AI76" s="1460">
        <v>16.898</v>
      </c>
      <c r="AJ76" s="1458">
        <v>134.35</v>
      </c>
      <c r="AK76" s="1459">
        <v>83.579166666666666</v>
      </c>
      <c r="AL76" s="1459">
        <v>110.35558333333331</v>
      </c>
      <c r="AM76" s="1459">
        <v>79.301666666666662</v>
      </c>
    </row>
    <row r="77" spans="2:39" s="1249" customFormat="1" x14ac:dyDescent="0.35">
      <c r="B77" s="1457" t="s">
        <v>1446</v>
      </c>
      <c r="C77" s="1372" t="s">
        <v>1447</v>
      </c>
      <c r="D77" s="1458">
        <v>236.875</v>
      </c>
      <c r="E77" s="1458">
        <v>264.67499999999995</v>
      </c>
      <c r="F77" s="1458">
        <v>1209.3499999999999</v>
      </c>
      <c r="G77" s="1459">
        <v>1336.375</v>
      </c>
      <c r="H77" s="1459">
        <v>543.27499999999998</v>
      </c>
      <c r="I77" s="1468">
        <v>351.9</v>
      </c>
      <c r="J77" s="1458">
        <v>336.375</v>
      </c>
      <c r="K77" s="1458">
        <v>443.85</v>
      </c>
      <c r="L77" s="1458">
        <v>1783.3874999999998</v>
      </c>
      <c r="M77" s="1459">
        <v>1950</v>
      </c>
      <c r="N77" s="1459">
        <v>760.5</v>
      </c>
      <c r="O77" s="1468">
        <v>988.75</v>
      </c>
      <c r="P77" s="1458">
        <v>822.75</v>
      </c>
      <c r="Q77" s="1458">
        <v>1155.06</v>
      </c>
      <c r="R77" s="1458">
        <v>1160.2249999999999</v>
      </c>
      <c r="S77" s="1459">
        <v>814.875</v>
      </c>
      <c r="T77" s="1459">
        <v>277.4375</v>
      </c>
      <c r="U77" s="1468">
        <v>283.75</v>
      </c>
      <c r="V77" s="1458">
        <v>6.4250000000000007</v>
      </c>
      <c r="W77" s="1458">
        <v>9.3349999999999991</v>
      </c>
      <c r="X77" s="1458">
        <v>6.7448749999999995</v>
      </c>
      <c r="Y77" s="1459">
        <v>4.1199999999999992</v>
      </c>
      <c r="Z77" s="1459">
        <v>2.0823999999999998</v>
      </c>
      <c r="AA77" s="1468">
        <v>4.2750000000000004</v>
      </c>
      <c r="AB77" s="1460">
        <v>10.540000000000001</v>
      </c>
      <c r="AC77" s="1460">
        <v>14.152000000000001</v>
      </c>
      <c r="AD77" s="1458">
        <v>13.291124999999999</v>
      </c>
      <c r="AE77" s="1459">
        <v>8.3999999999999986</v>
      </c>
      <c r="AF77" s="1459">
        <v>6.0787499999999994</v>
      </c>
      <c r="AG77" s="1468">
        <v>5.1575000000000006</v>
      </c>
      <c r="AH77" s="1460">
        <v>100.375</v>
      </c>
      <c r="AI77" s="1460">
        <v>100.95</v>
      </c>
      <c r="AJ77" s="1458">
        <v>149.01249999999999</v>
      </c>
      <c r="AK77" s="1459">
        <v>51</v>
      </c>
      <c r="AL77" s="1459">
        <v>78.987499999999997</v>
      </c>
      <c r="AM77" s="1459">
        <v>120.295</v>
      </c>
    </row>
    <row r="78" spans="2:39" s="1249" customFormat="1" x14ac:dyDescent="0.35">
      <c r="B78" s="1457" t="s">
        <v>1448</v>
      </c>
      <c r="C78" s="1372" t="s">
        <v>1449</v>
      </c>
      <c r="D78" s="1458"/>
      <c r="E78" s="1458"/>
      <c r="F78" s="1458"/>
      <c r="G78" s="1459"/>
      <c r="H78" s="1459"/>
      <c r="I78" s="1468"/>
      <c r="J78" s="1458"/>
      <c r="K78" s="1458"/>
      <c r="L78" s="1458"/>
      <c r="M78" s="1459"/>
      <c r="N78" s="1459"/>
      <c r="O78" s="1468"/>
      <c r="P78" s="1458"/>
      <c r="Q78" s="1458"/>
      <c r="R78" s="1458"/>
      <c r="S78" s="1459"/>
      <c r="T78" s="1459"/>
      <c r="U78" s="1468"/>
      <c r="V78" s="1458"/>
      <c r="W78" s="1458"/>
      <c r="X78" s="1458"/>
      <c r="Y78" s="1459"/>
      <c r="Z78" s="1459"/>
      <c r="AA78" s="1468"/>
      <c r="AB78" s="1460"/>
      <c r="AC78" s="1460"/>
      <c r="AD78" s="1458"/>
      <c r="AE78" s="1459"/>
      <c r="AF78" s="1459"/>
      <c r="AG78" s="1468"/>
      <c r="AH78" s="1460"/>
      <c r="AI78" s="1460"/>
      <c r="AJ78" s="1458"/>
      <c r="AK78" s="1459"/>
      <c r="AL78" s="1459"/>
      <c r="AM78" s="1459"/>
    </row>
    <row r="79" spans="2:39" s="1249" customFormat="1" ht="29" x14ac:dyDescent="0.35">
      <c r="B79" s="1457" t="s">
        <v>1450</v>
      </c>
      <c r="C79" s="1372" t="s">
        <v>1451</v>
      </c>
      <c r="D79" s="1458">
        <v>35</v>
      </c>
      <c r="E79" s="1458">
        <v>80.25</v>
      </c>
      <c r="F79" s="1458">
        <v>51.875</v>
      </c>
      <c r="G79" s="1459">
        <v>39.875</v>
      </c>
      <c r="H79" s="1459">
        <v>37</v>
      </c>
      <c r="I79" s="1468">
        <v>26.086666666666662</v>
      </c>
      <c r="J79" s="1458">
        <v>185</v>
      </c>
      <c r="K79" s="1458">
        <v>232</v>
      </c>
      <c r="L79" s="1458">
        <v>138.4375</v>
      </c>
      <c r="M79" s="1459">
        <v>105.125</v>
      </c>
      <c r="N79" s="1459">
        <v>117.5</v>
      </c>
      <c r="O79" s="1468">
        <v>100.41666666666667</v>
      </c>
      <c r="P79" s="1458">
        <v>50</v>
      </c>
      <c r="Q79" s="1458">
        <v>80.25</v>
      </c>
      <c r="R79" s="1458">
        <v>77.5</v>
      </c>
      <c r="S79" s="1459">
        <v>130.5</v>
      </c>
      <c r="T79" s="1459">
        <v>47.5</v>
      </c>
      <c r="U79" s="1468">
        <v>19.416666666666668</v>
      </c>
      <c r="V79" s="1458">
        <v>0.5</v>
      </c>
      <c r="W79" s="1458">
        <v>0.625</v>
      </c>
      <c r="X79" s="1458">
        <v>0.6875</v>
      </c>
      <c r="Y79" s="1459">
        <v>0.72499999999999998</v>
      </c>
      <c r="Z79" s="1459">
        <v>0.5</v>
      </c>
      <c r="AA79" s="1468">
        <v>0.3666666666666667</v>
      </c>
      <c r="AB79" s="1460">
        <v>0.4</v>
      </c>
      <c r="AC79" s="1460">
        <v>4.9974999999999996</v>
      </c>
      <c r="AD79" s="1458">
        <v>0.58750000000000002</v>
      </c>
      <c r="AE79" s="1459">
        <v>0.57999999999999996</v>
      </c>
      <c r="AF79" s="1459">
        <v>0.1875</v>
      </c>
      <c r="AG79" s="1468">
        <v>0.38833333333333336</v>
      </c>
      <c r="AH79" s="1460">
        <v>7.5</v>
      </c>
      <c r="AI79" s="1460">
        <v>18.75</v>
      </c>
      <c r="AJ79" s="1458">
        <v>13.75</v>
      </c>
      <c r="AK79" s="1459">
        <v>10.875</v>
      </c>
      <c r="AL79" s="1459">
        <v>11.25</v>
      </c>
      <c r="AM79" s="1459">
        <v>20</v>
      </c>
    </row>
    <row r="80" spans="2:39" s="1249" customFormat="1" x14ac:dyDescent="0.35">
      <c r="B80" s="1457" t="s">
        <v>1452</v>
      </c>
      <c r="C80" s="1372" t="s">
        <v>1453</v>
      </c>
      <c r="D80" s="1458"/>
      <c r="E80" s="1458"/>
      <c r="F80" s="1458"/>
      <c r="G80" s="1459"/>
      <c r="H80" s="1459"/>
      <c r="I80" s="1468"/>
      <c r="J80" s="1458"/>
      <c r="K80" s="1458"/>
      <c r="L80" s="1458"/>
      <c r="M80" s="1459"/>
      <c r="N80" s="1459"/>
      <c r="O80" s="1468"/>
      <c r="P80" s="1458"/>
      <c r="Q80" s="1458"/>
      <c r="R80" s="1458"/>
      <c r="S80" s="1459"/>
      <c r="T80" s="1459"/>
      <c r="U80" s="1468"/>
      <c r="V80" s="1458"/>
      <c r="W80" s="1458"/>
      <c r="X80" s="1458"/>
      <c r="Y80" s="1459"/>
      <c r="Z80" s="1459"/>
      <c r="AA80" s="1468"/>
      <c r="AB80" s="1460"/>
      <c r="AC80" s="1460"/>
      <c r="AD80" s="1458"/>
      <c r="AE80" s="1459"/>
      <c r="AF80" s="1459"/>
      <c r="AG80" s="1468"/>
      <c r="AH80" s="1460"/>
      <c r="AI80" s="1460"/>
      <c r="AJ80" s="1458"/>
      <c r="AK80" s="1459"/>
      <c r="AL80" s="1459"/>
      <c r="AM80" s="1459"/>
    </row>
    <row r="81" spans="2:39" s="1249" customFormat="1" x14ac:dyDescent="0.35">
      <c r="B81" s="1457" t="s">
        <v>1454</v>
      </c>
      <c r="C81" s="1372" t="s">
        <v>1455</v>
      </c>
      <c r="D81" s="1458"/>
      <c r="E81" s="1458"/>
      <c r="F81" s="1458"/>
      <c r="G81" s="1459"/>
      <c r="H81" s="1459"/>
      <c r="I81" s="1468"/>
      <c r="J81" s="1458"/>
      <c r="K81" s="1458"/>
      <c r="L81" s="1458"/>
      <c r="M81" s="1459"/>
      <c r="N81" s="1459"/>
      <c r="O81" s="1468"/>
      <c r="P81" s="1458"/>
      <c r="Q81" s="1458"/>
      <c r="R81" s="1458"/>
      <c r="S81" s="1459"/>
      <c r="T81" s="1459"/>
      <c r="U81" s="1468"/>
      <c r="V81" s="1458"/>
      <c r="W81" s="1458"/>
      <c r="X81" s="1458"/>
      <c r="Y81" s="1459"/>
      <c r="Z81" s="1459"/>
      <c r="AA81" s="1468"/>
      <c r="AB81" s="1460"/>
      <c r="AC81" s="1460"/>
      <c r="AD81" s="1458"/>
      <c r="AE81" s="1459"/>
      <c r="AF81" s="1459"/>
      <c r="AG81" s="1468"/>
      <c r="AH81" s="1460"/>
      <c r="AI81" s="1460"/>
      <c r="AJ81" s="1458"/>
      <c r="AK81" s="1459"/>
      <c r="AL81" s="1459"/>
      <c r="AM81" s="1459"/>
    </row>
    <row r="82" spans="2:39" s="1249" customFormat="1" x14ac:dyDescent="0.35">
      <c r="B82" s="1457" t="s">
        <v>1456</v>
      </c>
      <c r="C82" s="1372" t="s">
        <v>1457</v>
      </c>
      <c r="D82" s="1458"/>
      <c r="E82" s="1458"/>
      <c r="F82" s="1458"/>
      <c r="G82" s="1459"/>
      <c r="H82" s="1459"/>
      <c r="I82" s="1468"/>
      <c r="J82" s="1458"/>
      <c r="K82" s="1458"/>
      <c r="L82" s="1458"/>
      <c r="M82" s="1459"/>
      <c r="N82" s="1459"/>
      <c r="O82" s="1468"/>
      <c r="P82" s="1458"/>
      <c r="Q82" s="1458"/>
      <c r="R82" s="1458"/>
      <c r="S82" s="1459"/>
      <c r="T82" s="1459"/>
      <c r="U82" s="1468"/>
      <c r="V82" s="1458"/>
      <c r="W82" s="1458"/>
      <c r="X82" s="1458"/>
      <c r="Y82" s="1459"/>
      <c r="Z82" s="1459"/>
      <c r="AA82" s="1468"/>
      <c r="AB82" s="1460"/>
      <c r="AC82" s="1460"/>
      <c r="AD82" s="1458"/>
      <c r="AE82" s="1459"/>
      <c r="AF82" s="1459"/>
      <c r="AG82" s="1468"/>
      <c r="AH82" s="1460"/>
      <c r="AI82" s="1460"/>
      <c r="AJ82" s="1458"/>
      <c r="AK82" s="1459"/>
      <c r="AL82" s="1459"/>
      <c r="AM82" s="1459"/>
    </row>
    <row r="83" spans="2:39" s="1249" customFormat="1" ht="43.5" x14ac:dyDescent="0.35">
      <c r="B83" s="1457" t="s">
        <v>1458</v>
      </c>
      <c r="C83" s="1372" t="s">
        <v>1459</v>
      </c>
      <c r="D83" s="1458">
        <v>16.600000000000001</v>
      </c>
      <c r="E83" s="1458">
        <v>19.524999999999999</v>
      </c>
      <c r="F83" s="1458">
        <v>59.912500000000001</v>
      </c>
      <c r="G83" s="1459">
        <v>30.75</v>
      </c>
      <c r="H83" s="1459">
        <v>21.75</v>
      </c>
      <c r="I83" s="1468">
        <v>29.25</v>
      </c>
      <c r="J83" s="1458">
        <v>124.5</v>
      </c>
      <c r="K83" s="1458">
        <v>147.32499999999999</v>
      </c>
      <c r="L83" s="1458">
        <v>243.35</v>
      </c>
      <c r="M83" s="1459">
        <v>60.5</v>
      </c>
      <c r="N83" s="1459">
        <v>67.5</v>
      </c>
      <c r="O83" s="1468">
        <v>90</v>
      </c>
      <c r="P83" s="1458">
        <v>37.35</v>
      </c>
      <c r="Q83" s="1458">
        <v>74.55</v>
      </c>
      <c r="R83" s="1458">
        <v>103.575</v>
      </c>
      <c r="S83" s="1459">
        <v>25.75</v>
      </c>
      <c r="T83" s="1459">
        <v>9</v>
      </c>
      <c r="U83" s="1468">
        <v>83.25</v>
      </c>
      <c r="V83" s="1458">
        <v>0.41499999999999998</v>
      </c>
      <c r="W83" s="1458">
        <v>0.53249999999999997</v>
      </c>
      <c r="X83" s="1458">
        <v>1.4962499999999999</v>
      </c>
      <c r="Y83" s="1459">
        <v>0.42500000000000004</v>
      </c>
      <c r="Z83" s="1459">
        <v>0.75</v>
      </c>
      <c r="AA83" s="1468">
        <v>1.125</v>
      </c>
      <c r="AB83" s="1460">
        <v>0.29049999999999998</v>
      </c>
      <c r="AC83" s="1460">
        <v>0.24850000000000003</v>
      </c>
      <c r="AD83" s="1458">
        <v>0.56387500000000002</v>
      </c>
      <c r="AE83" s="1459">
        <v>0.23750000000000004</v>
      </c>
      <c r="AF83" s="1459">
        <v>0.13500000000000001</v>
      </c>
      <c r="AG83" s="1468">
        <v>1.2374999999999998</v>
      </c>
      <c r="AH83" s="1460">
        <v>8.3000000000000007</v>
      </c>
      <c r="AI83" s="1460">
        <v>7.1</v>
      </c>
      <c r="AJ83" s="1458">
        <v>15.112500000000001</v>
      </c>
      <c r="AK83" s="1459">
        <v>5.375</v>
      </c>
      <c r="AL83" s="1459">
        <v>7.5</v>
      </c>
      <c r="AM83" s="1459">
        <v>20.25</v>
      </c>
    </row>
    <row r="84" spans="2:39" s="1249" customFormat="1" x14ac:dyDescent="0.35">
      <c r="B84" s="1457" t="s">
        <v>1460</v>
      </c>
      <c r="C84" s="1372" t="s">
        <v>1461</v>
      </c>
      <c r="D84" s="1458"/>
      <c r="E84" s="1458"/>
      <c r="F84" s="1458"/>
      <c r="G84" s="1459"/>
      <c r="H84" s="1459"/>
      <c r="I84" s="1468">
        <v>138.85624999999999</v>
      </c>
      <c r="J84" s="1458"/>
      <c r="K84" s="1458"/>
      <c r="L84" s="1458"/>
      <c r="M84" s="1459"/>
      <c r="N84" s="1459"/>
      <c r="O84" s="1468">
        <v>261.3125</v>
      </c>
      <c r="P84" s="1458"/>
      <c r="Q84" s="1458"/>
      <c r="R84" s="1458"/>
      <c r="S84" s="1459"/>
      <c r="T84" s="1459"/>
      <c r="U84" s="1468">
        <v>178.59375</v>
      </c>
      <c r="V84" s="1458"/>
      <c r="W84" s="1458"/>
      <c r="X84" s="1458"/>
      <c r="Y84" s="1459"/>
      <c r="Z84" s="1459"/>
      <c r="AA84" s="1468">
        <v>0.44687499999999997</v>
      </c>
      <c r="AB84" s="1460"/>
      <c r="AC84" s="1460"/>
      <c r="AD84" s="1458"/>
      <c r="AE84" s="1459"/>
      <c r="AF84" s="1459"/>
      <c r="AG84" s="1468">
        <v>2.3787499999999997</v>
      </c>
      <c r="AH84" s="1460"/>
      <c r="AI84" s="1460"/>
      <c r="AJ84" s="1458"/>
      <c r="AK84" s="1459"/>
      <c r="AL84" s="1459"/>
      <c r="AM84" s="1459">
        <v>26.8125</v>
      </c>
    </row>
    <row r="85" spans="2:39" s="1249" customFormat="1" x14ac:dyDescent="0.35">
      <c r="B85" s="1457" t="s">
        <v>1462</v>
      </c>
      <c r="C85" s="1372" t="s">
        <v>1463</v>
      </c>
      <c r="D85" s="1458"/>
      <c r="E85" s="1458"/>
      <c r="F85" s="1458">
        <v>1.65</v>
      </c>
      <c r="G85" s="1459">
        <v>12.824999999999999</v>
      </c>
      <c r="H85" s="1459">
        <v>2.3250000000000002</v>
      </c>
      <c r="I85" s="1468">
        <v>13.25</v>
      </c>
      <c r="J85" s="1458"/>
      <c r="K85" s="1458"/>
      <c r="L85" s="1458">
        <v>11</v>
      </c>
      <c r="M85" s="1459">
        <v>27.45</v>
      </c>
      <c r="N85" s="1459">
        <v>9.5</v>
      </c>
      <c r="O85" s="1468">
        <v>36.5</v>
      </c>
      <c r="P85" s="1458"/>
      <c r="Q85" s="1458"/>
      <c r="R85" s="1458">
        <v>22</v>
      </c>
      <c r="S85" s="1459">
        <v>9</v>
      </c>
      <c r="T85" s="1459">
        <v>4.25</v>
      </c>
      <c r="U85" s="1468">
        <v>6.5</v>
      </c>
      <c r="V85" s="1458"/>
      <c r="W85" s="1458"/>
      <c r="X85" s="1458">
        <v>0.22</v>
      </c>
      <c r="Y85" s="1459">
        <v>0.09</v>
      </c>
      <c r="Z85" s="1459">
        <v>0.05</v>
      </c>
      <c r="AA85" s="1468">
        <v>0.1</v>
      </c>
      <c r="AB85" s="1460"/>
      <c r="AC85" s="1460"/>
      <c r="AD85" s="1458">
        <v>2.75E-2</v>
      </c>
      <c r="AE85" s="1459">
        <v>1.2374999999999999E-2</v>
      </c>
      <c r="AF85" s="1459">
        <v>1.375E-2</v>
      </c>
      <c r="AG85" s="1468">
        <v>5.2500000000000005E-2</v>
      </c>
      <c r="AH85" s="1460"/>
      <c r="AI85" s="1460"/>
      <c r="AJ85" s="1458">
        <v>1.65</v>
      </c>
      <c r="AK85" s="1459">
        <v>1.5750000000000002</v>
      </c>
      <c r="AL85" s="1459">
        <v>1.5</v>
      </c>
      <c r="AM85" s="1459">
        <v>1.5</v>
      </c>
    </row>
    <row r="86" spans="2:39" s="1249" customFormat="1" ht="29" x14ac:dyDescent="0.35">
      <c r="B86" s="1457" t="s">
        <v>1464</v>
      </c>
      <c r="C86" s="1372" t="s">
        <v>1465</v>
      </c>
      <c r="D86" s="1458"/>
      <c r="E86" s="1458"/>
      <c r="F86" s="1458"/>
      <c r="G86" s="1459"/>
      <c r="H86" s="1459">
        <v>0.3075</v>
      </c>
      <c r="I86" s="1468"/>
      <c r="J86" s="1458"/>
      <c r="K86" s="1458"/>
      <c r="L86" s="1458"/>
      <c r="M86" s="1459"/>
      <c r="N86" s="1459">
        <v>2.0499999999999998</v>
      </c>
      <c r="O86" s="1468"/>
      <c r="P86" s="1458"/>
      <c r="Q86" s="1458"/>
      <c r="R86" s="1458"/>
      <c r="S86" s="1459"/>
      <c r="T86" s="1459">
        <v>0.61499999999999999</v>
      </c>
      <c r="U86" s="1468"/>
      <c r="V86" s="1458"/>
      <c r="W86" s="1458"/>
      <c r="X86" s="1458"/>
      <c r="Y86" s="1459"/>
      <c r="Z86" s="1459">
        <v>2.0500000000000001E-2</v>
      </c>
      <c r="AA86" s="1468"/>
      <c r="AB86" s="1460"/>
      <c r="AC86" s="1460"/>
      <c r="AD86" s="1458"/>
      <c r="AE86" s="1459"/>
      <c r="AF86" s="1459">
        <v>5.1250000000000002E-3</v>
      </c>
      <c r="AG86" s="1468"/>
      <c r="AH86" s="1460"/>
      <c r="AI86" s="1460"/>
      <c r="AJ86" s="1458"/>
      <c r="AK86" s="1459"/>
      <c r="AL86" s="1459">
        <v>0.3075</v>
      </c>
      <c r="AM86" s="1459"/>
    </row>
    <row r="87" spans="2:39" s="1249" customFormat="1" ht="29" x14ac:dyDescent="0.35">
      <c r="B87" s="1457" t="s">
        <v>1466</v>
      </c>
      <c r="C87" s="1372" t="s">
        <v>1467</v>
      </c>
      <c r="D87" s="1458">
        <v>24489.3475</v>
      </c>
      <c r="E87" s="1458">
        <v>53380.002500000002</v>
      </c>
      <c r="F87" s="1458">
        <v>62136.913499999995</v>
      </c>
      <c r="G87" s="1459">
        <v>54474.258000000009</v>
      </c>
      <c r="H87" s="1459">
        <v>79139.389374999999</v>
      </c>
      <c r="I87" s="1468">
        <v>95273.258395833327</v>
      </c>
      <c r="J87" s="1458">
        <v>63576.760833333348</v>
      </c>
      <c r="K87" s="1458">
        <v>181366.92791666664</v>
      </c>
      <c r="L87" s="1458">
        <v>134270.32800000001</v>
      </c>
      <c r="M87" s="1459">
        <v>126982.78575</v>
      </c>
      <c r="N87" s="1459">
        <v>171285.96812500001</v>
      </c>
      <c r="O87" s="1468">
        <v>184650.15179166666</v>
      </c>
      <c r="P87" s="1458">
        <v>16327.860833333332</v>
      </c>
      <c r="Q87" s="1458">
        <v>48755.641250000008</v>
      </c>
      <c r="R87" s="1458">
        <v>57177.720699999998</v>
      </c>
      <c r="S87" s="1459">
        <v>61033.645499999999</v>
      </c>
      <c r="T87" s="1459">
        <v>116784.2320625</v>
      </c>
      <c r="U87" s="1468">
        <v>77071.684666666668</v>
      </c>
      <c r="V87" s="1458">
        <v>248.30233333333334</v>
      </c>
      <c r="W87" s="1458">
        <v>1299.0149999999999</v>
      </c>
      <c r="X87" s="1458">
        <v>1246.6530666666665</v>
      </c>
      <c r="Y87" s="1459">
        <v>1119.1273249999999</v>
      </c>
      <c r="Z87" s="1459">
        <v>2840.8579166666664</v>
      </c>
      <c r="AA87" s="1468">
        <v>2493.6056874999999</v>
      </c>
      <c r="AB87" s="1460">
        <v>637.02145000000007</v>
      </c>
      <c r="AC87" s="1460">
        <v>1035.3502125</v>
      </c>
      <c r="AD87" s="1458">
        <v>901.16733833333308</v>
      </c>
      <c r="AE87" s="1459">
        <v>1241.4834116666664</v>
      </c>
      <c r="AF87" s="1459">
        <v>844.90987499999983</v>
      </c>
      <c r="AG87" s="1468">
        <v>712.3417750000001</v>
      </c>
      <c r="AH87" s="1460">
        <v>4635.1066666666657</v>
      </c>
      <c r="AI87" s="1460">
        <v>9734.3150000000023</v>
      </c>
      <c r="AJ87" s="1458">
        <v>8141.5582499999982</v>
      </c>
      <c r="AK87" s="1459">
        <v>8884.578833333333</v>
      </c>
      <c r="AL87" s="1459">
        <v>10503.486666666666</v>
      </c>
      <c r="AM87" s="1459">
        <v>9674.0928541666672</v>
      </c>
    </row>
    <row r="88" spans="2:39" s="1249" customFormat="1" x14ac:dyDescent="0.35">
      <c r="B88" s="1457" t="s">
        <v>1468</v>
      </c>
      <c r="C88" s="1372" t="s">
        <v>1469</v>
      </c>
      <c r="D88" s="1458">
        <v>4167.7610519999998</v>
      </c>
      <c r="E88" s="1458">
        <v>3798.0568359999993</v>
      </c>
      <c r="F88" s="1458">
        <v>6780.0557160000017</v>
      </c>
      <c r="G88" s="1459">
        <v>4382.7531906666663</v>
      </c>
      <c r="H88" s="1459">
        <v>3100.6359160000006</v>
      </c>
      <c r="I88" s="1468">
        <v>2142.9400365333331</v>
      </c>
      <c r="J88" s="1458">
        <v>9782.7874760000032</v>
      </c>
      <c r="K88" s="1458">
        <v>9702.4112079999995</v>
      </c>
      <c r="L88" s="1458">
        <v>16000.524484000003</v>
      </c>
      <c r="M88" s="1459">
        <v>13921.51152</v>
      </c>
      <c r="N88" s="1459">
        <v>10087.207816000002</v>
      </c>
      <c r="O88" s="1468">
        <v>4708.831040666666</v>
      </c>
      <c r="P88" s="1458">
        <v>4135.2495519999993</v>
      </c>
      <c r="Q88" s="1458">
        <v>3317.1384959999996</v>
      </c>
      <c r="R88" s="1458">
        <v>6303.4747580000021</v>
      </c>
      <c r="S88" s="1459">
        <v>4918.4899866666665</v>
      </c>
      <c r="T88" s="1459">
        <v>4866.0763200000001</v>
      </c>
      <c r="U88" s="1468">
        <v>2605.9019279999998</v>
      </c>
      <c r="V88" s="1458">
        <v>79.836366400000003</v>
      </c>
      <c r="W88" s="1458">
        <v>47.709634000000001</v>
      </c>
      <c r="X88" s="1458">
        <v>76.192713333333316</v>
      </c>
      <c r="Y88" s="1459">
        <v>56.671244000000016</v>
      </c>
      <c r="Z88" s="1459">
        <v>32.230047266666674</v>
      </c>
      <c r="AA88" s="1468">
        <v>47.154777600000003</v>
      </c>
      <c r="AB88" s="1460">
        <v>84.819058800000022</v>
      </c>
      <c r="AC88" s="1460">
        <v>83.092569933333323</v>
      </c>
      <c r="AD88" s="1458">
        <v>173.04513660000003</v>
      </c>
      <c r="AE88" s="1459">
        <v>153.10556006666667</v>
      </c>
      <c r="AF88" s="1459">
        <v>88.955458480000004</v>
      </c>
      <c r="AG88" s="1468">
        <v>76.74872547999999</v>
      </c>
      <c r="AH88" s="1460">
        <v>602.69431599999996</v>
      </c>
      <c r="AI88" s="1460">
        <v>853.02499333333321</v>
      </c>
      <c r="AJ88" s="1458">
        <v>1646.5447133333328</v>
      </c>
      <c r="AK88" s="1459">
        <v>1184.2129226666666</v>
      </c>
      <c r="AL88" s="1459">
        <v>1212.1394600000001</v>
      </c>
      <c r="AM88" s="1459">
        <v>690.19835266666666</v>
      </c>
    </row>
    <row r="89" spans="2:39" s="1249" customFormat="1" x14ac:dyDescent="0.35">
      <c r="B89" s="1457" t="s">
        <v>1470</v>
      </c>
      <c r="C89" s="1372" t="s">
        <v>1471</v>
      </c>
      <c r="D89" s="1458">
        <v>29077.694240000001</v>
      </c>
      <c r="E89" s="1458">
        <v>28077.522941333333</v>
      </c>
      <c r="F89" s="1458">
        <v>38736.920168000004</v>
      </c>
      <c r="G89" s="1459">
        <v>35575.992362666664</v>
      </c>
      <c r="H89" s="1459">
        <v>17643.335754666667</v>
      </c>
      <c r="I89" s="1468">
        <v>16604.566817333336</v>
      </c>
      <c r="J89" s="1458">
        <v>66298.156464</v>
      </c>
      <c r="K89" s="1458">
        <v>69435.643386666648</v>
      </c>
      <c r="L89" s="1458">
        <v>89653.12244799998</v>
      </c>
      <c r="M89" s="1459">
        <v>95084.010096000013</v>
      </c>
      <c r="N89" s="1459">
        <v>45198.979565333328</v>
      </c>
      <c r="O89" s="1468">
        <v>43044.826141333346</v>
      </c>
      <c r="P89" s="1458">
        <v>28798.983270400004</v>
      </c>
      <c r="Q89" s="1458">
        <v>21821.896294400001</v>
      </c>
      <c r="R89" s="1458">
        <v>26493.315253333338</v>
      </c>
      <c r="S89" s="1459">
        <v>32195.694636</v>
      </c>
      <c r="T89" s="1459">
        <v>14848.099986666663</v>
      </c>
      <c r="U89" s="1468">
        <v>13453.366632000001</v>
      </c>
      <c r="V89" s="1458">
        <v>292.77267199999994</v>
      </c>
      <c r="W89" s="1458">
        <v>325.32366453333339</v>
      </c>
      <c r="X89" s="1458">
        <v>426.04762986666668</v>
      </c>
      <c r="Y89" s="1459">
        <v>326.39057279999992</v>
      </c>
      <c r="Z89" s="1459">
        <v>184.47352320000002</v>
      </c>
      <c r="AA89" s="1468">
        <v>133.64387200000002</v>
      </c>
      <c r="AB89" s="1460">
        <v>953.72827626666663</v>
      </c>
      <c r="AC89" s="1460">
        <v>1285.8234024800001</v>
      </c>
      <c r="AD89" s="1458">
        <v>1292.4039683733331</v>
      </c>
      <c r="AE89" s="1459">
        <v>1358.7457206666668</v>
      </c>
      <c r="AF89" s="1459">
        <v>552.93059759999994</v>
      </c>
      <c r="AG89" s="1468">
        <v>407.5073931333331</v>
      </c>
      <c r="AH89" s="1460">
        <v>6967.9925120000007</v>
      </c>
      <c r="AI89" s="1460">
        <v>7208.596934666667</v>
      </c>
      <c r="AJ89" s="1458">
        <v>11182.557514666667</v>
      </c>
      <c r="AK89" s="1459">
        <v>7640.5835946666657</v>
      </c>
      <c r="AL89" s="1459">
        <v>6271.7546879999991</v>
      </c>
      <c r="AM89" s="1459">
        <v>5694.6762506666664</v>
      </c>
    </row>
    <row r="90" spans="2:39" s="1249" customFormat="1" x14ac:dyDescent="0.35">
      <c r="B90" s="1457" t="s">
        <v>1472</v>
      </c>
      <c r="C90" s="1372" t="s">
        <v>1473</v>
      </c>
      <c r="D90" s="1458">
        <v>118.19824</v>
      </c>
      <c r="E90" s="1458">
        <v>453.79539199999999</v>
      </c>
      <c r="F90" s="1458">
        <v>810.1296000000001</v>
      </c>
      <c r="G90" s="1459">
        <v>1516.8763999999999</v>
      </c>
      <c r="H90" s="1459">
        <v>1238.28928</v>
      </c>
      <c r="I90" s="1468">
        <v>1103.4975039999999</v>
      </c>
      <c r="J90" s="1458">
        <v>958.04687999999999</v>
      </c>
      <c r="K90" s="1458">
        <v>1516.95848</v>
      </c>
      <c r="L90" s="1458">
        <v>3036.9964800000007</v>
      </c>
      <c r="M90" s="1459">
        <v>4513.9652800000003</v>
      </c>
      <c r="N90" s="1459">
        <v>2674.8230400000002</v>
      </c>
      <c r="O90" s="1468">
        <v>2740.8646079999999</v>
      </c>
      <c r="P90" s="1458">
        <v>242.09647999999999</v>
      </c>
      <c r="Q90" s="1458">
        <v>451.13296000000003</v>
      </c>
      <c r="R90" s="1458">
        <v>705.12719946666664</v>
      </c>
      <c r="S90" s="1459">
        <v>785.18335999999999</v>
      </c>
      <c r="T90" s="1459">
        <v>343.10047999999989</v>
      </c>
      <c r="U90" s="1468">
        <v>553.25081599999999</v>
      </c>
      <c r="V90" s="1458">
        <v>4.0465439999999999</v>
      </c>
      <c r="W90" s="1458">
        <v>10.655884</v>
      </c>
      <c r="X90" s="1458">
        <v>10.692744000000001</v>
      </c>
      <c r="Y90" s="1459">
        <v>8.1234879999999983</v>
      </c>
      <c r="Z90" s="1459">
        <v>4.0200959999999997</v>
      </c>
      <c r="AA90" s="1468">
        <v>3.139408</v>
      </c>
      <c r="AB90" s="1460">
        <v>1.542192</v>
      </c>
      <c r="AC90" s="1460">
        <v>30.488080960000005</v>
      </c>
      <c r="AD90" s="1458">
        <v>57.366615893333332</v>
      </c>
      <c r="AE90" s="1459">
        <v>64.235260799999992</v>
      </c>
      <c r="AF90" s="1459">
        <v>56.167192</v>
      </c>
      <c r="AG90" s="1468">
        <v>61.991923200000002</v>
      </c>
      <c r="AH90" s="1460">
        <v>35.598399999999991</v>
      </c>
      <c r="AI90" s="1460">
        <v>78.79831999999999</v>
      </c>
      <c r="AJ90" s="1458">
        <v>206.25153600000002</v>
      </c>
      <c r="AK90" s="1459">
        <v>383.34187199999991</v>
      </c>
      <c r="AL90" s="1459">
        <v>157.44646400000002</v>
      </c>
      <c r="AM90" s="1459">
        <v>165.8152192</v>
      </c>
    </row>
    <row r="91" spans="2:39" s="1249" customFormat="1" x14ac:dyDescent="0.35">
      <c r="B91" s="1457" t="s">
        <v>1474</v>
      </c>
      <c r="C91" s="1372" t="s">
        <v>1475</v>
      </c>
      <c r="D91" s="1458"/>
      <c r="E91" s="1458"/>
      <c r="F91" s="1458"/>
      <c r="G91" s="1459"/>
      <c r="H91" s="1459"/>
      <c r="I91" s="1468"/>
      <c r="J91" s="1458"/>
      <c r="K91" s="1458"/>
      <c r="L91" s="1458"/>
      <c r="M91" s="1459"/>
      <c r="N91" s="1459"/>
      <c r="O91" s="1468"/>
      <c r="P91" s="1458"/>
      <c r="Q91" s="1458"/>
      <c r="R91" s="1458"/>
      <c r="S91" s="1459"/>
      <c r="T91" s="1459"/>
      <c r="U91" s="1468"/>
      <c r="V91" s="1458"/>
      <c r="W91" s="1458"/>
      <c r="X91" s="1458"/>
      <c r="Y91" s="1459"/>
      <c r="Z91" s="1459"/>
      <c r="AA91" s="1468"/>
      <c r="AB91" s="1460"/>
      <c r="AC91" s="1460"/>
      <c r="AD91" s="1458"/>
      <c r="AE91" s="1459"/>
      <c r="AF91" s="1459"/>
      <c r="AG91" s="1468"/>
      <c r="AH91" s="1460"/>
      <c r="AI91" s="1460"/>
      <c r="AJ91" s="1458"/>
      <c r="AK91" s="1459"/>
      <c r="AL91" s="1459"/>
      <c r="AM91" s="1459"/>
    </row>
    <row r="92" spans="2:39" s="1249" customFormat="1" ht="29" x14ac:dyDescent="0.35">
      <c r="B92" s="1457" t="s">
        <v>1476</v>
      </c>
      <c r="C92" s="1372" t="s">
        <v>1477</v>
      </c>
      <c r="D92" s="1458"/>
      <c r="E92" s="1458"/>
      <c r="F92" s="1458"/>
      <c r="G92" s="1459">
        <v>2197.1875</v>
      </c>
      <c r="H92" s="1459">
        <v>7823.35</v>
      </c>
      <c r="I92" s="1468">
        <v>9859.5812499999993</v>
      </c>
      <c r="J92" s="1458"/>
      <c r="K92" s="1458"/>
      <c r="L92" s="1458"/>
      <c r="M92" s="1459">
        <v>8966</v>
      </c>
      <c r="N92" s="1459">
        <v>16515</v>
      </c>
      <c r="O92" s="1468">
        <v>21283.89875</v>
      </c>
      <c r="P92" s="1458"/>
      <c r="Q92" s="1458"/>
      <c r="R92" s="1458"/>
      <c r="S92" s="1459">
        <v>818.8125</v>
      </c>
      <c r="T92" s="1459">
        <v>9779.3125</v>
      </c>
      <c r="U92" s="1468">
        <v>17910.254999999997</v>
      </c>
      <c r="V92" s="1458"/>
      <c r="W92" s="1458"/>
      <c r="X92" s="1458"/>
      <c r="Y92" s="1459">
        <v>30.987500000000001</v>
      </c>
      <c r="Z92" s="1459">
        <v>31.495312500000004</v>
      </c>
      <c r="AA92" s="1468">
        <v>157.72562500000001</v>
      </c>
      <c r="AB92" s="1460"/>
      <c r="AC92" s="1460"/>
      <c r="AD92" s="1458"/>
      <c r="AE92" s="1459">
        <v>140.50375</v>
      </c>
      <c r="AF92" s="1459">
        <v>100.8220625</v>
      </c>
      <c r="AG92" s="1468">
        <v>122.05859000000001</v>
      </c>
      <c r="AH92" s="1460"/>
      <c r="AI92" s="1460"/>
      <c r="AJ92" s="1458"/>
      <c r="AK92" s="1459">
        <v>493.04750000000001</v>
      </c>
      <c r="AL92" s="1459">
        <v>207.74375000000001</v>
      </c>
      <c r="AM92" s="1459">
        <v>287.18375000000003</v>
      </c>
    </row>
    <row r="93" spans="2:39" s="1249" customFormat="1" ht="29" x14ac:dyDescent="0.35">
      <c r="B93" s="1457" t="s">
        <v>1478</v>
      </c>
      <c r="C93" s="1372" t="s">
        <v>1479</v>
      </c>
      <c r="D93" s="1458"/>
      <c r="E93" s="1458"/>
      <c r="F93" s="1458"/>
      <c r="G93" s="1459"/>
      <c r="H93" s="1459"/>
      <c r="I93" s="1468"/>
      <c r="J93" s="1458"/>
      <c r="K93" s="1458"/>
      <c r="L93" s="1458"/>
      <c r="M93" s="1459"/>
      <c r="N93" s="1459"/>
      <c r="O93" s="1468"/>
      <c r="P93" s="1458"/>
      <c r="Q93" s="1458"/>
      <c r="R93" s="1458"/>
      <c r="S93" s="1459"/>
      <c r="T93" s="1459"/>
      <c r="U93" s="1468"/>
      <c r="V93" s="1458"/>
      <c r="W93" s="1458"/>
      <c r="X93" s="1458"/>
      <c r="Y93" s="1459"/>
      <c r="Z93" s="1459"/>
      <c r="AA93" s="1468"/>
      <c r="AB93" s="1460"/>
      <c r="AC93" s="1460"/>
      <c r="AD93" s="1458"/>
      <c r="AE93" s="1459"/>
      <c r="AF93" s="1459"/>
      <c r="AG93" s="1468"/>
      <c r="AH93" s="1460"/>
      <c r="AI93" s="1460"/>
      <c r="AJ93" s="1458"/>
      <c r="AK93" s="1459"/>
      <c r="AL93" s="1459"/>
      <c r="AM93" s="1459"/>
    </row>
    <row r="94" spans="2:39" s="1249" customFormat="1" x14ac:dyDescent="0.35">
      <c r="B94" s="1457" t="s">
        <v>1480</v>
      </c>
      <c r="C94" s="1372" t="s">
        <v>1481</v>
      </c>
      <c r="D94" s="1458">
        <v>30.749999999999996</v>
      </c>
      <c r="E94" s="1458">
        <v>29.981249999999999</v>
      </c>
      <c r="F94" s="1458">
        <v>44.831249999999997</v>
      </c>
      <c r="G94" s="1459">
        <v>18.292749999999998</v>
      </c>
      <c r="H94" s="1459">
        <v>39.524999999999999</v>
      </c>
      <c r="I94" s="1468">
        <v>86</v>
      </c>
      <c r="J94" s="1458">
        <v>117</v>
      </c>
      <c r="K94" s="1458">
        <v>118</v>
      </c>
      <c r="L94" s="1458">
        <v>156.65</v>
      </c>
      <c r="M94" s="1459">
        <v>70.311999999999998</v>
      </c>
      <c r="N94" s="1459">
        <v>69.449999999999989</v>
      </c>
      <c r="O94" s="1468">
        <v>842.5</v>
      </c>
      <c r="P94" s="1458">
        <v>37.5</v>
      </c>
      <c r="Q94" s="1458">
        <v>45.4375</v>
      </c>
      <c r="R94" s="1458">
        <v>95.0625</v>
      </c>
      <c r="S94" s="1459">
        <v>22.112500000000001</v>
      </c>
      <c r="T94" s="1459">
        <v>228.75</v>
      </c>
      <c r="U94" s="1468">
        <v>801</v>
      </c>
      <c r="V94" s="1458">
        <v>0.75</v>
      </c>
      <c r="W94" s="1458">
        <v>0.36875000000000002</v>
      </c>
      <c r="X94" s="1458">
        <v>0.3</v>
      </c>
      <c r="Y94" s="1459">
        <v>0</v>
      </c>
      <c r="Z94" s="1459">
        <v>0</v>
      </c>
      <c r="AA94" s="1468">
        <v>3.65</v>
      </c>
      <c r="AB94" s="1460">
        <v>3.75</v>
      </c>
      <c r="AC94" s="1460">
        <v>1.84375</v>
      </c>
      <c r="AD94" s="1458">
        <v>2.65625</v>
      </c>
      <c r="AE94" s="1459">
        <v>2.2112499999999997</v>
      </c>
      <c r="AF94" s="1459">
        <v>2.25</v>
      </c>
      <c r="AG94" s="1468">
        <v>1.075</v>
      </c>
      <c r="AH94" s="1460">
        <v>37.5</v>
      </c>
      <c r="AI94" s="1460">
        <v>18.4375</v>
      </c>
      <c r="AJ94" s="1458">
        <v>26.5625</v>
      </c>
      <c r="AK94" s="1459">
        <v>22.112500000000001</v>
      </c>
      <c r="AL94" s="1459">
        <v>22.5</v>
      </c>
      <c r="AM94" s="1459">
        <v>271.5</v>
      </c>
    </row>
    <row r="95" spans="2:39" s="1249" customFormat="1" ht="29" x14ac:dyDescent="0.35">
      <c r="B95" s="1457" t="s">
        <v>1482</v>
      </c>
      <c r="C95" s="1372" t="s">
        <v>1483</v>
      </c>
      <c r="D95" s="1458">
        <v>709.90333333333331</v>
      </c>
      <c r="E95" s="1458">
        <v>655.86791666666659</v>
      </c>
      <c r="F95" s="1458">
        <v>839.21687500000007</v>
      </c>
      <c r="G95" s="1459">
        <v>649.0794166666667</v>
      </c>
      <c r="H95" s="1459">
        <v>817.4425</v>
      </c>
      <c r="I95" s="1468">
        <v>392.69666666666666</v>
      </c>
      <c r="J95" s="1458">
        <v>2747.4466666666667</v>
      </c>
      <c r="K95" s="1458">
        <v>2254.4324999999999</v>
      </c>
      <c r="L95" s="1458">
        <v>2339.691875</v>
      </c>
      <c r="M95" s="1459">
        <v>2080.7486666666668</v>
      </c>
      <c r="N95" s="1459">
        <v>2539.0333333333333</v>
      </c>
      <c r="O95" s="1468">
        <v>1518.08</v>
      </c>
      <c r="P95" s="1458">
        <v>1292.3441666666665</v>
      </c>
      <c r="Q95" s="1458">
        <v>563.54499999999996</v>
      </c>
      <c r="R95" s="1458">
        <v>1213.5218749999999</v>
      </c>
      <c r="S95" s="1459">
        <v>1167.7060833333335</v>
      </c>
      <c r="T95" s="1459">
        <v>1081.6125</v>
      </c>
      <c r="U95" s="1468">
        <v>657.65</v>
      </c>
      <c r="V95" s="1458">
        <v>3.8009999999999993</v>
      </c>
      <c r="W95" s="1458">
        <v>5.3270833333333334</v>
      </c>
      <c r="X95" s="1458">
        <v>11.77375</v>
      </c>
      <c r="Y95" s="1459">
        <v>7.2406666666666659</v>
      </c>
      <c r="Z95" s="1459">
        <v>8.036249999999999</v>
      </c>
      <c r="AA95" s="1468">
        <v>12.789833333333334</v>
      </c>
      <c r="AB95" s="1460">
        <v>52.95121666666666</v>
      </c>
      <c r="AC95" s="1460">
        <v>56.581366666666675</v>
      </c>
      <c r="AD95" s="1458">
        <v>29.170556249999997</v>
      </c>
      <c r="AE95" s="1459">
        <v>17.464175000000001</v>
      </c>
      <c r="AF95" s="1459">
        <v>23.611000000000001</v>
      </c>
      <c r="AG95" s="1468">
        <v>8.4350000000000005</v>
      </c>
      <c r="AH95" s="1460">
        <v>172.52</v>
      </c>
      <c r="AI95" s="1460">
        <v>283.04041666666666</v>
      </c>
      <c r="AJ95" s="1458">
        <v>333.12062500000002</v>
      </c>
      <c r="AK95" s="1459">
        <v>255.31875000000002</v>
      </c>
      <c r="AL95" s="1459">
        <v>347.41166666666669</v>
      </c>
      <c r="AM95" s="1459">
        <v>244.185</v>
      </c>
    </row>
    <row r="96" spans="2:39" s="1249" customFormat="1" x14ac:dyDescent="0.35">
      <c r="B96" s="1457" t="s">
        <v>1484</v>
      </c>
      <c r="C96" s="1372" t="s">
        <v>1485</v>
      </c>
      <c r="D96" s="1458">
        <v>543.72500000000002</v>
      </c>
      <c r="E96" s="1458">
        <v>208</v>
      </c>
      <c r="F96" s="1458">
        <v>103.857</v>
      </c>
      <c r="G96" s="1459">
        <v>133.98750000000001</v>
      </c>
      <c r="H96" s="1459">
        <v>144.16249999999999</v>
      </c>
      <c r="I96" s="1468">
        <v>109.41808333333334</v>
      </c>
      <c r="J96" s="1458">
        <v>1777.9</v>
      </c>
      <c r="K96" s="1458">
        <v>908.5</v>
      </c>
      <c r="L96" s="1458">
        <v>302.25</v>
      </c>
      <c r="M96" s="1459">
        <v>340.3125</v>
      </c>
      <c r="N96" s="1459">
        <v>349.72375</v>
      </c>
      <c r="O96" s="1468">
        <v>303.99899999999997</v>
      </c>
      <c r="P96" s="1458">
        <v>536.07500000000005</v>
      </c>
      <c r="Q96" s="1458">
        <v>363.5</v>
      </c>
      <c r="R96" s="1458">
        <v>127.77499999999999</v>
      </c>
      <c r="S96" s="1459">
        <v>118.27500000000001</v>
      </c>
      <c r="T96" s="1459">
        <v>88.709374999999994</v>
      </c>
      <c r="U96" s="1468">
        <v>73.526166666666654</v>
      </c>
      <c r="V96" s="1458">
        <v>10.4275</v>
      </c>
      <c r="W96" s="1458">
        <v>1.85</v>
      </c>
      <c r="X96" s="1458">
        <v>2.3849999999999998</v>
      </c>
      <c r="Y96" s="1459">
        <v>2.46</v>
      </c>
      <c r="Z96" s="1459">
        <v>2.1862500000000002</v>
      </c>
      <c r="AA96" s="1468">
        <v>0.99400000000000011</v>
      </c>
      <c r="AB96" s="1460">
        <v>4.86625</v>
      </c>
      <c r="AC96" s="1460">
        <v>2.2250000000000001</v>
      </c>
      <c r="AD96" s="1458">
        <v>2.1619999999999999</v>
      </c>
      <c r="AE96" s="1459">
        <v>3.6375000000000002</v>
      </c>
      <c r="AF96" s="1459">
        <v>9.5945625000000003</v>
      </c>
      <c r="AG96" s="1468">
        <v>3.2323333333333335</v>
      </c>
      <c r="AH96" s="1460">
        <v>118.55</v>
      </c>
      <c r="AI96" s="1460">
        <v>32</v>
      </c>
      <c r="AJ96" s="1458">
        <v>41.625</v>
      </c>
      <c r="AK96" s="1459">
        <v>105.9375</v>
      </c>
      <c r="AL96" s="1459">
        <v>79.762500000000003</v>
      </c>
      <c r="AM96" s="1459">
        <v>49.669083333333333</v>
      </c>
    </row>
    <row r="97" spans="2:39" s="1249" customFormat="1" ht="29" x14ac:dyDescent="0.35">
      <c r="B97" s="1457" t="s">
        <v>1486</v>
      </c>
      <c r="C97" s="1372" t="s">
        <v>1487</v>
      </c>
      <c r="D97" s="1458"/>
      <c r="E97" s="1458"/>
      <c r="F97" s="1458"/>
      <c r="G97" s="1459"/>
      <c r="H97" s="1459"/>
      <c r="I97" s="1468"/>
      <c r="J97" s="1458"/>
      <c r="K97" s="1458"/>
      <c r="L97" s="1458"/>
      <c r="M97" s="1459"/>
      <c r="N97" s="1459"/>
      <c r="O97" s="1468"/>
      <c r="P97" s="1458"/>
      <c r="Q97" s="1458"/>
      <c r="R97" s="1458"/>
      <c r="S97" s="1459"/>
      <c r="T97" s="1459"/>
      <c r="U97" s="1468"/>
      <c r="V97" s="1458"/>
      <c r="W97" s="1458"/>
      <c r="X97" s="1458"/>
      <c r="Y97" s="1459"/>
      <c r="Z97" s="1459"/>
      <c r="AA97" s="1468"/>
      <c r="AB97" s="1460"/>
      <c r="AC97" s="1460"/>
      <c r="AD97" s="1458"/>
      <c r="AE97" s="1459"/>
      <c r="AF97" s="1459"/>
      <c r="AG97" s="1468"/>
      <c r="AH97" s="1460"/>
      <c r="AI97" s="1460"/>
      <c r="AJ97" s="1458"/>
      <c r="AK97" s="1459"/>
      <c r="AL97" s="1459"/>
      <c r="AM97" s="1459"/>
    </row>
    <row r="98" spans="2:39" s="1249" customFormat="1" x14ac:dyDescent="0.35">
      <c r="B98" s="1457" t="s">
        <v>1488</v>
      </c>
      <c r="C98" s="1372" t="s">
        <v>1489</v>
      </c>
      <c r="D98" s="1458"/>
      <c r="E98" s="1458">
        <v>4050</v>
      </c>
      <c r="F98" s="1458"/>
      <c r="G98" s="1459">
        <v>444.71249999999998</v>
      </c>
      <c r="H98" s="1459"/>
      <c r="I98" s="1468"/>
      <c r="J98" s="1458"/>
      <c r="K98" s="1458">
        <v>21080.25</v>
      </c>
      <c r="L98" s="1458"/>
      <c r="M98" s="1459">
        <v>1450.2149999999999</v>
      </c>
      <c r="N98" s="1459"/>
      <c r="O98" s="1468"/>
      <c r="P98" s="1458"/>
      <c r="Q98" s="1458">
        <v>2065.5</v>
      </c>
      <c r="R98" s="1458"/>
      <c r="S98" s="1459">
        <v>149.54400000000001</v>
      </c>
      <c r="T98" s="1459"/>
      <c r="U98" s="1468"/>
      <c r="V98" s="1458"/>
      <c r="W98" s="1458">
        <v>263.25</v>
      </c>
      <c r="X98" s="1458"/>
      <c r="Y98" s="1459">
        <v>9.3465000000000007</v>
      </c>
      <c r="Z98" s="1459"/>
      <c r="AA98" s="1468"/>
      <c r="AB98" s="1460"/>
      <c r="AC98" s="1460">
        <v>21.87</v>
      </c>
      <c r="AD98" s="1458"/>
      <c r="AE98" s="1459">
        <v>4.5225</v>
      </c>
      <c r="AF98" s="1459"/>
      <c r="AG98" s="1468"/>
      <c r="AH98" s="1460"/>
      <c r="AI98" s="1460">
        <v>486</v>
      </c>
      <c r="AJ98" s="1458"/>
      <c r="AK98" s="1459">
        <v>37.6875</v>
      </c>
      <c r="AL98" s="1459"/>
      <c r="AM98" s="1459"/>
    </row>
    <row r="99" spans="2:39" s="1249" customFormat="1" ht="29" x14ac:dyDescent="0.35">
      <c r="B99" s="1457" t="s">
        <v>1490</v>
      </c>
      <c r="C99" s="1372" t="s">
        <v>1491</v>
      </c>
      <c r="D99" s="1458"/>
      <c r="E99" s="1458"/>
      <c r="F99" s="1458"/>
      <c r="G99" s="1459"/>
      <c r="H99" s="1459"/>
      <c r="I99" s="1468"/>
      <c r="J99" s="1458"/>
      <c r="K99" s="1458"/>
      <c r="L99" s="1458"/>
      <c r="M99" s="1459"/>
      <c r="N99" s="1459"/>
      <c r="O99" s="1468"/>
      <c r="P99" s="1458"/>
      <c r="Q99" s="1458"/>
      <c r="R99" s="1458"/>
      <c r="S99" s="1459"/>
      <c r="T99" s="1459"/>
      <c r="U99" s="1468"/>
      <c r="V99" s="1458"/>
      <c r="W99" s="1458"/>
      <c r="X99" s="1458"/>
      <c r="Y99" s="1459"/>
      <c r="Z99" s="1459"/>
      <c r="AA99" s="1468"/>
      <c r="AB99" s="1460"/>
      <c r="AC99" s="1460"/>
      <c r="AD99" s="1458"/>
      <c r="AE99" s="1459"/>
      <c r="AF99" s="1459"/>
      <c r="AG99" s="1468"/>
      <c r="AH99" s="1460"/>
      <c r="AI99" s="1460"/>
      <c r="AJ99" s="1458"/>
      <c r="AK99" s="1459"/>
      <c r="AL99" s="1459"/>
      <c r="AM99" s="1459"/>
    </row>
    <row r="100" spans="2:39" s="1249" customFormat="1" ht="29" x14ac:dyDescent="0.35">
      <c r="B100" s="1457" t="s">
        <v>1492</v>
      </c>
      <c r="C100" s="1372" t="s">
        <v>1493</v>
      </c>
      <c r="D100" s="1458"/>
      <c r="E100" s="1458"/>
      <c r="F100" s="1458"/>
      <c r="G100" s="1459"/>
      <c r="H100" s="1459"/>
      <c r="I100" s="1468"/>
      <c r="J100" s="1458"/>
      <c r="K100" s="1458"/>
      <c r="L100" s="1458"/>
      <c r="M100" s="1459"/>
      <c r="N100" s="1459"/>
      <c r="O100" s="1468"/>
      <c r="P100" s="1458"/>
      <c r="Q100" s="1458"/>
      <c r="R100" s="1458"/>
      <c r="S100" s="1459"/>
      <c r="T100" s="1459"/>
      <c r="U100" s="1468"/>
      <c r="V100" s="1458"/>
      <c r="W100" s="1458"/>
      <c r="X100" s="1458"/>
      <c r="Y100" s="1459"/>
      <c r="Z100" s="1459"/>
      <c r="AA100" s="1468"/>
      <c r="AB100" s="1460"/>
      <c r="AC100" s="1460"/>
      <c r="AD100" s="1458"/>
      <c r="AE100" s="1459"/>
      <c r="AF100" s="1459"/>
      <c r="AG100" s="1468"/>
      <c r="AH100" s="1460"/>
      <c r="AI100" s="1460"/>
      <c r="AJ100" s="1458"/>
      <c r="AK100" s="1459"/>
      <c r="AL100" s="1459"/>
      <c r="AM100" s="1459"/>
    </row>
    <row r="101" spans="2:39" s="1249" customFormat="1" ht="29" x14ac:dyDescent="0.35">
      <c r="B101" s="1462" t="s">
        <v>1494</v>
      </c>
      <c r="C101" s="1463" t="s">
        <v>1495</v>
      </c>
      <c r="D101" s="1464"/>
      <c r="E101" s="1464"/>
      <c r="F101" s="1464"/>
      <c r="G101" s="1465"/>
      <c r="H101" s="1465"/>
      <c r="I101" s="1469"/>
      <c r="J101" s="1464"/>
      <c r="K101" s="1464"/>
      <c r="L101" s="1464"/>
      <c r="M101" s="1465"/>
      <c r="N101" s="1465"/>
      <c r="O101" s="1469"/>
      <c r="P101" s="1464"/>
      <c r="Q101" s="1464"/>
      <c r="R101" s="1464"/>
      <c r="S101" s="1465"/>
      <c r="T101" s="1465"/>
      <c r="U101" s="1469"/>
      <c r="V101" s="1464"/>
      <c r="W101" s="1464"/>
      <c r="X101" s="1464"/>
      <c r="Y101" s="1465"/>
      <c r="Z101" s="1465"/>
      <c r="AA101" s="1469"/>
      <c r="AB101" s="1466"/>
      <c r="AC101" s="1466"/>
      <c r="AD101" s="1464"/>
      <c r="AE101" s="1465"/>
      <c r="AF101" s="1465"/>
      <c r="AG101" s="1469"/>
      <c r="AH101" s="1466"/>
      <c r="AI101" s="1466"/>
      <c r="AJ101" s="1464"/>
      <c r="AK101" s="1465"/>
      <c r="AL101" s="1465"/>
      <c r="AM101" s="1465"/>
    </row>
    <row r="102" spans="2:39" x14ac:dyDescent="0.35">
      <c r="B102" s="1291" t="s">
        <v>4455</v>
      </c>
      <c r="C102" s="107"/>
      <c r="D102" s="108"/>
      <c r="E102" s="106"/>
    </row>
    <row r="103" spans="2:39" x14ac:dyDescent="0.35">
      <c r="B103" s="104"/>
      <c r="C103" s="104"/>
      <c r="D103" s="104"/>
      <c r="E103" s="104"/>
    </row>
  </sheetData>
  <mergeCells count="9">
    <mergeCell ref="AH12:AM12"/>
    <mergeCell ref="C12:C13"/>
    <mergeCell ref="B12:B13"/>
    <mergeCell ref="B10:W10"/>
    <mergeCell ref="D12:I12"/>
    <mergeCell ref="J12:O12"/>
    <mergeCell ref="P12:U12"/>
    <mergeCell ref="V12:AA12"/>
    <mergeCell ref="AB12:AG12"/>
  </mergeCells>
  <hyperlinks>
    <hyperlink ref="A1" location="'C3'!A1" display="Regresar"/>
    <hyperlink ref="G1" location="'HM 3.2.3.b'!A1" display="Ver metadato "/>
  </hyperlinks>
  <pageMargins left="0.7" right="0.7" top="0.75" bottom="0.75" header="0.3" footer="0.3"/>
  <pageSetup orientation="portrait" horizontalDpi="90" verticalDpi="90" r:id="rId1"/>
  <ignoredErrors>
    <ignoredError sqref="B14:B101" numberStoredAsText="1"/>
  </ignoredError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0">
    <tabColor theme="8" tint="-0.499984740745262"/>
    <pageSetUpPr fitToPage="1"/>
  </sheetPr>
  <dimension ref="A1:L572"/>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65" t="s">
        <v>260</v>
      </c>
      <c r="C8" s="1690" t="s">
        <v>5151</v>
      </c>
      <c r="D8" s="1690"/>
      <c r="E8" s="1690"/>
      <c r="F8" s="1690"/>
      <c r="G8" s="1690"/>
    </row>
    <row r="9" spans="1:7" ht="31" x14ac:dyDescent="0.35">
      <c r="B9" s="365" t="s">
        <v>262</v>
      </c>
      <c r="C9" s="1690" t="s">
        <v>3511</v>
      </c>
      <c r="D9" s="1690"/>
      <c r="E9" s="1690"/>
      <c r="F9" s="1690"/>
      <c r="G9" s="1690"/>
    </row>
    <row r="10" spans="1:7" ht="31" x14ac:dyDescent="0.35">
      <c r="B10" s="1651" t="s">
        <v>263</v>
      </c>
      <c r="C10" s="522" t="s">
        <v>264</v>
      </c>
      <c r="D10" s="522" t="s">
        <v>265</v>
      </c>
      <c r="E10" s="522" t="s">
        <v>266</v>
      </c>
      <c r="F10" s="523" t="s">
        <v>267</v>
      </c>
      <c r="G10" s="523" t="s">
        <v>268</v>
      </c>
    </row>
    <row r="11" spans="1:7" ht="36" customHeight="1" x14ac:dyDescent="0.35">
      <c r="B11" s="1652"/>
      <c r="C11" s="524" t="s">
        <v>25</v>
      </c>
      <c r="D11" s="524" t="s">
        <v>369</v>
      </c>
      <c r="E11" s="524" t="s">
        <v>438</v>
      </c>
      <c r="F11" s="525" t="s">
        <v>982</v>
      </c>
      <c r="G11" s="525" t="s">
        <v>983</v>
      </c>
    </row>
    <row r="12" spans="1:7" ht="17.25" customHeight="1" x14ac:dyDescent="0.35">
      <c r="B12" s="1652"/>
      <c r="C12" s="526"/>
      <c r="D12" s="526"/>
      <c r="E12" s="526"/>
      <c r="F12" s="527" t="s">
        <v>274</v>
      </c>
      <c r="G12" s="527"/>
    </row>
    <row r="13" spans="1:7" ht="17.25" customHeight="1" x14ac:dyDescent="0.35">
      <c r="B13" s="1653"/>
      <c r="C13" s="526"/>
      <c r="D13" s="526"/>
      <c r="E13" s="526"/>
      <c r="F13" s="527" t="s">
        <v>274</v>
      </c>
      <c r="G13" s="527"/>
    </row>
    <row r="14" spans="1:7" x14ac:dyDescent="0.35">
      <c r="B14" s="372" t="s">
        <v>275</v>
      </c>
      <c r="C14" s="1655" t="s">
        <v>333</v>
      </c>
      <c r="D14" s="1655"/>
      <c r="E14" s="1655"/>
      <c r="F14" s="1655"/>
      <c r="G14" s="1655"/>
    </row>
    <row r="15" spans="1:7" ht="275.5" customHeight="1" x14ac:dyDescent="0.35">
      <c r="B15" s="365" t="s">
        <v>276</v>
      </c>
      <c r="C15" s="1739" t="s">
        <v>5222</v>
      </c>
      <c r="D15" s="1739"/>
      <c r="E15" s="1739"/>
      <c r="F15" s="1739"/>
      <c r="G15" s="1739"/>
    </row>
    <row r="16" spans="1:7" ht="54.65" customHeight="1" x14ac:dyDescent="0.35">
      <c r="B16" s="365" t="s">
        <v>277</v>
      </c>
      <c r="C16" s="1655" t="s">
        <v>5146</v>
      </c>
      <c r="D16" s="1655"/>
      <c r="E16" s="1655"/>
      <c r="F16" s="1655"/>
      <c r="G16" s="1655"/>
    </row>
    <row r="17" spans="2:9" ht="20.5" customHeight="1" x14ac:dyDescent="0.35">
      <c r="B17" s="365" t="s">
        <v>278</v>
      </c>
      <c r="C17" s="1650" t="s">
        <v>279</v>
      </c>
      <c r="D17" s="1650"/>
      <c r="E17" s="1650"/>
      <c r="F17" s="1650"/>
      <c r="G17" s="1650"/>
    </row>
    <row r="18" spans="2:9" x14ac:dyDescent="0.35">
      <c r="B18" s="365" t="s">
        <v>280</v>
      </c>
      <c r="C18" s="1736" t="s">
        <v>1804</v>
      </c>
      <c r="D18" s="1737"/>
      <c r="E18" s="1737"/>
      <c r="F18" s="1737"/>
      <c r="G18" s="1738"/>
    </row>
    <row r="19" spans="2:9" ht="36.75" customHeight="1" x14ac:dyDescent="0.35">
      <c r="B19" s="365" t="s">
        <v>281</v>
      </c>
      <c r="C19" s="1690" t="s">
        <v>5147</v>
      </c>
      <c r="D19" s="1690"/>
      <c r="E19" s="1690"/>
      <c r="F19" s="1690"/>
      <c r="G19" s="1690"/>
    </row>
    <row r="20" spans="2:9" ht="61" customHeight="1" x14ac:dyDescent="0.35">
      <c r="B20" s="365" t="s">
        <v>282</v>
      </c>
      <c r="C20" s="1690" t="s">
        <v>5148</v>
      </c>
      <c r="D20" s="1690"/>
      <c r="E20" s="1690"/>
      <c r="F20" s="1690"/>
      <c r="G20" s="1690"/>
    </row>
    <row r="21" spans="2:9" ht="43.5" customHeight="1" x14ac:dyDescent="0.35">
      <c r="B21" s="365" t="s">
        <v>283</v>
      </c>
      <c r="C21" s="1655" t="s">
        <v>5149</v>
      </c>
      <c r="D21" s="1655"/>
      <c r="E21" s="1655"/>
      <c r="F21" s="1655"/>
      <c r="G21" s="1655"/>
    </row>
    <row r="22" spans="2:9" ht="36.75" customHeight="1" x14ac:dyDescent="0.35">
      <c r="B22" s="365" t="s">
        <v>285</v>
      </c>
      <c r="C22" s="1650" t="s">
        <v>5150</v>
      </c>
      <c r="D22" s="1650"/>
      <c r="E22" s="1650"/>
      <c r="F22" s="1650"/>
      <c r="G22" s="1650"/>
    </row>
    <row r="23" spans="2:9" ht="21" customHeight="1" x14ac:dyDescent="0.35">
      <c r="B23" s="365" t="s">
        <v>286</v>
      </c>
      <c r="C23" s="1690"/>
      <c r="D23" s="1690"/>
      <c r="E23" s="1690"/>
      <c r="F23" s="1690"/>
      <c r="G23" s="1690"/>
    </row>
    <row r="24" spans="2:9" x14ac:dyDescent="0.35">
      <c r="B24" s="1672"/>
      <c r="C24" s="1672"/>
      <c r="D24" s="1672"/>
      <c r="E24" s="353"/>
      <c r="F24" s="528"/>
      <c r="G24" s="528"/>
    </row>
    <row r="25" spans="2:9" x14ac:dyDescent="0.35">
      <c r="B25" s="1671" t="s">
        <v>287</v>
      </c>
      <c r="C25" s="1671"/>
      <c r="D25" s="1671"/>
      <c r="E25" s="1671"/>
      <c r="F25" s="1671"/>
      <c r="G25" s="1671"/>
    </row>
    <row r="26" spans="2:9" x14ac:dyDescent="0.35">
      <c r="B26" s="369"/>
      <c r="C26" s="369"/>
      <c r="D26" s="369"/>
      <c r="E26" s="353"/>
      <c r="F26" s="353"/>
      <c r="G26" s="353"/>
      <c r="I26" s="11" t="s">
        <v>288</v>
      </c>
    </row>
    <row r="27" spans="2:9" x14ac:dyDescent="0.35">
      <c r="B27" s="365" t="s">
        <v>289</v>
      </c>
      <c r="C27" s="1655" t="s">
        <v>3512</v>
      </c>
      <c r="D27" s="1655"/>
      <c r="E27" s="1655"/>
      <c r="F27" s="1655"/>
      <c r="G27" s="1655"/>
    </row>
    <row r="28" spans="2:9" ht="31" x14ac:dyDescent="0.35">
      <c r="B28" s="365" t="s">
        <v>290</v>
      </c>
      <c r="C28" s="1655" t="s">
        <v>5152</v>
      </c>
      <c r="D28" s="1655"/>
      <c r="E28" s="1655"/>
      <c r="F28" s="1655"/>
      <c r="G28" s="1655"/>
    </row>
    <row r="29" spans="2:9" x14ac:dyDescent="0.35">
      <c r="B29" s="365" t="s">
        <v>291</v>
      </c>
      <c r="C29" s="1650" t="s">
        <v>292</v>
      </c>
      <c r="D29" s="1650"/>
      <c r="E29" s="1650"/>
      <c r="F29" s="1650"/>
      <c r="G29" s="1650"/>
    </row>
    <row r="30" spans="2:9" x14ac:dyDescent="0.35">
      <c r="B30" s="365" t="s">
        <v>293</v>
      </c>
      <c r="C30" s="1650" t="s">
        <v>294</v>
      </c>
      <c r="D30" s="1650"/>
      <c r="E30" s="1650"/>
      <c r="F30" s="1650"/>
      <c r="G30" s="1650"/>
    </row>
    <row r="31" spans="2:9" x14ac:dyDescent="0.35">
      <c r="B31" s="1692"/>
      <c r="C31" s="1692"/>
      <c r="D31" s="1692"/>
      <c r="E31" s="353"/>
      <c r="F31" s="353"/>
      <c r="G31" s="353"/>
    </row>
    <row r="32" spans="2:9" x14ac:dyDescent="0.35">
      <c r="B32" s="1671" t="s">
        <v>295</v>
      </c>
      <c r="C32" s="1671"/>
      <c r="D32" s="1671"/>
      <c r="E32" s="1671"/>
      <c r="F32" s="1671"/>
      <c r="G32" s="1671"/>
    </row>
    <row r="33" spans="2:10" x14ac:dyDescent="0.35">
      <c r="B33" s="1672"/>
      <c r="C33" s="1672"/>
      <c r="D33" s="1672"/>
      <c r="E33" s="353"/>
      <c r="F33" s="353"/>
      <c r="G33" s="353"/>
    </row>
    <row r="34" spans="2:10" ht="18" customHeight="1" x14ac:dyDescent="0.35">
      <c r="B34" s="365" t="s">
        <v>296</v>
      </c>
      <c r="C34" s="1655" t="s">
        <v>5153</v>
      </c>
      <c r="D34" s="1655"/>
      <c r="E34" s="1655"/>
      <c r="F34" s="1655"/>
      <c r="G34" s="1655"/>
    </row>
    <row r="35" spans="2:10" ht="18" customHeight="1" x14ac:dyDescent="0.35">
      <c r="B35" s="365" t="s">
        <v>297</v>
      </c>
      <c r="C35" s="1655" t="s">
        <v>3512</v>
      </c>
      <c r="D35" s="1655"/>
      <c r="E35" s="1655"/>
      <c r="F35" s="1655"/>
      <c r="G35" s="1655"/>
    </row>
    <row r="36" spans="2:10" ht="18" customHeight="1" x14ac:dyDescent="0.35">
      <c r="B36" s="365" t="s">
        <v>298</v>
      </c>
      <c r="C36" s="1655" t="s">
        <v>5154</v>
      </c>
      <c r="D36" s="1655"/>
      <c r="E36" s="1655"/>
      <c r="F36" s="1655"/>
      <c r="G36" s="1655"/>
    </row>
    <row r="37" spans="2:10" ht="18" customHeight="1" x14ac:dyDescent="0.35">
      <c r="B37" s="365" t="s">
        <v>299</v>
      </c>
      <c r="C37" s="1655" t="s">
        <v>5155</v>
      </c>
      <c r="D37" s="1655"/>
      <c r="E37" s="1655"/>
      <c r="F37" s="1655"/>
      <c r="G37" s="1655"/>
      <c r="J37" s="29"/>
    </row>
    <row r="38" spans="2:10" ht="18" customHeight="1" x14ac:dyDescent="0.35">
      <c r="B38" s="365" t="s">
        <v>300</v>
      </c>
      <c r="C38" s="1655" t="s">
        <v>5156</v>
      </c>
      <c r="D38" s="1655"/>
      <c r="E38" s="1655"/>
      <c r="F38" s="1655"/>
      <c r="G38" s="1655"/>
    </row>
    <row r="39" spans="2:10" ht="18" customHeight="1" x14ac:dyDescent="0.35">
      <c r="B39" s="365" t="s">
        <v>301</v>
      </c>
      <c r="C39" s="1655" t="s">
        <v>5157</v>
      </c>
      <c r="D39" s="1655"/>
      <c r="E39" s="1655"/>
      <c r="F39" s="1655"/>
      <c r="G39" s="1655"/>
    </row>
    <row r="40" spans="2:10" x14ac:dyDescent="0.35">
      <c r="B40" s="1692"/>
      <c r="C40" s="1692"/>
      <c r="D40" s="1692"/>
      <c r="E40" s="353"/>
      <c r="F40" s="528"/>
      <c r="G40" s="528"/>
    </row>
    <row r="41" spans="2:10" x14ac:dyDescent="0.35">
      <c r="B41" s="1671" t="s">
        <v>302</v>
      </c>
      <c r="C41" s="1671"/>
      <c r="D41" s="1671"/>
      <c r="E41" s="1671"/>
      <c r="F41" s="1671"/>
      <c r="G41" s="1671"/>
    </row>
    <row r="42" spans="2:10" x14ac:dyDescent="0.35">
      <c r="B42" s="366"/>
      <c r="C42" s="366"/>
      <c r="D42" s="366"/>
      <c r="E42" s="353"/>
      <c r="F42" s="353"/>
      <c r="G42" s="353"/>
    </row>
    <row r="43" spans="2:10" ht="64.5" customHeight="1" x14ac:dyDescent="0.35">
      <c r="B43" s="365" t="s">
        <v>303</v>
      </c>
      <c r="C43" s="1731" t="s">
        <v>5158</v>
      </c>
      <c r="D43" s="1731"/>
      <c r="E43" s="1731"/>
      <c r="F43" s="1731"/>
      <c r="G43" s="1731"/>
    </row>
    <row r="44" spans="2:10" ht="36" customHeight="1" x14ac:dyDescent="0.35">
      <c r="B44" s="365" t="s">
        <v>304</v>
      </c>
      <c r="C44" s="1730" t="s">
        <v>5159</v>
      </c>
      <c r="D44" s="1731"/>
      <c r="E44" s="1731"/>
      <c r="F44" s="1731"/>
      <c r="G44" s="1731"/>
    </row>
    <row r="45" spans="2:10" ht="107.5" customHeight="1" x14ac:dyDescent="0.35">
      <c r="B45" s="365" t="s">
        <v>305</v>
      </c>
      <c r="C45" s="1730" t="s">
        <v>5160</v>
      </c>
      <c r="D45" s="1730"/>
      <c r="E45" s="1730"/>
      <c r="F45" s="1730"/>
      <c r="G45" s="1730"/>
    </row>
    <row r="46" spans="2:10" x14ac:dyDescent="0.35">
      <c r="B46" s="364"/>
      <c r="C46" s="529"/>
      <c r="D46" s="530"/>
      <c r="E46" s="353"/>
      <c r="F46" s="353"/>
      <c r="G46" s="353"/>
    </row>
    <row r="47" spans="2:10" x14ac:dyDescent="0.35">
      <c r="B47" s="1671" t="s">
        <v>306</v>
      </c>
      <c r="C47" s="1671"/>
      <c r="D47" s="1671"/>
      <c r="E47" s="1671"/>
      <c r="F47" s="1671"/>
      <c r="G47" s="1671"/>
    </row>
    <row r="48" spans="2:10" x14ac:dyDescent="0.35">
      <c r="B48" s="361"/>
      <c r="C48" s="361"/>
      <c r="D48" s="361"/>
      <c r="E48" s="353"/>
      <c r="F48" s="353"/>
      <c r="G48" s="531"/>
    </row>
    <row r="49" spans="2:7" x14ac:dyDescent="0.35">
      <c r="B49" s="359" t="s">
        <v>307</v>
      </c>
      <c r="C49" s="1732">
        <v>44755</v>
      </c>
      <c r="D49" s="1658"/>
      <c r="E49" s="1658"/>
      <c r="F49" s="1658"/>
      <c r="G49" s="1658"/>
    </row>
    <row r="50" spans="2:7" ht="31" x14ac:dyDescent="0.35">
      <c r="B50" s="359" t="s">
        <v>308</v>
      </c>
      <c r="C50" s="1641" t="s">
        <v>5161</v>
      </c>
      <c r="D50" s="1641"/>
      <c r="E50" s="1641"/>
      <c r="F50" s="1641"/>
      <c r="G50" s="1641"/>
    </row>
    <row r="51" spans="2:7" ht="124.5" customHeight="1" x14ac:dyDescent="0.35">
      <c r="B51" s="359" t="s">
        <v>309</v>
      </c>
      <c r="C51" s="1733" t="s">
        <v>5162</v>
      </c>
      <c r="D51" s="1734"/>
      <c r="E51" s="1734"/>
      <c r="F51" s="1734"/>
      <c r="G51" s="1735"/>
    </row>
    <row r="52" spans="2:7" x14ac:dyDescent="0.35">
      <c r="B52" s="359" t="s">
        <v>310</v>
      </c>
      <c r="C52" s="1658" t="s">
        <v>3513</v>
      </c>
      <c r="D52" s="1658"/>
      <c r="E52" s="1658"/>
      <c r="F52" s="1658"/>
      <c r="G52" s="1658"/>
    </row>
    <row r="53" spans="2:7" x14ac:dyDescent="0.35">
      <c r="B53" s="353"/>
      <c r="C53" s="353"/>
      <c r="D53" s="353"/>
      <c r="E53" s="353"/>
      <c r="F53" s="353"/>
      <c r="G53" s="353"/>
    </row>
    <row r="54" spans="2:7" x14ac:dyDescent="0.35">
      <c r="B54" s="58" t="s">
        <v>307</v>
      </c>
      <c r="C54" s="1696">
        <v>44896</v>
      </c>
      <c r="D54" s="1669"/>
      <c r="E54" s="1669"/>
      <c r="F54" s="1669"/>
      <c r="G54" s="1669"/>
    </row>
    <row r="55" spans="2:7" ht="31" x14ac:dyDescent="0.35">
      <c r="B55" s="58" t="s">
        <v>308</v>
      </c>
      <c r="C55" s="1669" t="s">
        <v>5215</v>
      </c>
      <c r="D55" s="1669"/>
      <c r="E55" s="1669"/>
      <c r="F55" s="1669"/>
      <c r="G55" s="1669"/>
    </row>
    <row r="56" spans="2:7" x14ac:dyDescent="0.35">
      <c r="B56" s="58" t="s">
        <v>309</v>
      </c>
      <c r="C56" s="1669"/>
      <c r="D56" s="1669"/>
      <c r="E56" s="1669"/>
      <c r="F56" s="1669"/>
      <c r="G56" s="1669"/>
    </row>
    <row r="57" spans="2:7" x14ac:dyDescent="0.35">
      <c r="B57" s="58" t="s">
        <v>310</v>
      </c>
      <c r="C57" s="1669" t="s">
        <v>3155</v>
      </c>
      <c r="D57" s="1669"/>
      <c r="E57" s="1669"/>
      <c r="F57" s="1669"/>
      <c r="G57" s="1669"/>
    </row>
    <row r="108" spans="1:12" hidden="1" x14ac:dyDescent="0.35">
      <c r="B108" s="1636" t="s">
        <v>263</v>
      </c>
      <c r="C108" s="1636"/>
      <c r="D108" s="1636"/>
      <c r="E108" s="1636"/>
      <c r="F108" s="1636"/>
    </row>
    <row r="109" spans="1:12" hidden="1" x14ac:dyDescent="0.35">
      <c r="A109" s="56" t="s">
        <v>313</v>
      </c>
      <c r="B109" s="56" t="s">
        <v>264</v>
      </c>
      <c r="C109" s="56" t="s">
        <v>265</v>
      </c>
      <c r="D109" s="56" t="s">
        <v>266</v>
      </c>
      <c r="E109" s="57" t="s">
        <v>314</v>
      </c>
      <c r="F109" s="57" t="s">
        <v>268</v>
      </c>
      <c r="G109" s="56" t="s">
        <v>275</v>
      </c>
      <c r="H109" s="56" t="s">
        <v>278</v>
      </c>
      <c r="I109" s="56" t="s">
        <v>315</v>
      </c>
      <c r="J109" s="56" t="s">
        <v>293</v>
      </c>
      <c r="K109" s="31"/>
      <c r="L109" s="31"/>
    </row>
    <row r="110" spans="1:12" hidden="1" x14ac:dyDescent="0.35">
      <c r="A110" s="11" t="s">
        <v>316</v>
      </c>
      <c r="B110" s="35" t="s">
        <v>317</v>
      </c>
      <c r="C110" s="35" t="s">
        <v>318</v>
      </c>
      <c r="D110" s="35" t="s">
        <v>86</v>
      </c>
      <c r="E110" s="35" t="s">
        <v>319</v>
      </c>
      <c r="F110" s="35" t="s">
        <v>320</v>
      </c>
      <c r="G110" s="11" t="s">
        <v>2</v>
      </c>
      <c r="H110" s="11" t="s">
        <v>321</v>
      </c>
      <c r="I110" s="11" t="s">
        <v>322</v>
      </c>
      <c r="J110" s="11" t="s">
        <v>323</v>
      </c>
    </row>
    <row r="111" spans="1:12" hidden="1" x14ac:dyDescent="0.35">
      <c r="A111" s="11" t="s">
        <v>261</v>
      </c>
      <c r="B111" s="35" t="s">
        <v>269</v>
      </c>
      <c r="C111" s="35" t="s">
        <v>324</v>
      </c>
      <c r="D111" s="35" t="s">
        <v>325</v>
      </c>
      <c r="E111" s="35" t="s">
        <v>326</v>
      </c>
      <c r="F111" s="35" t="s">
        <v>327</v>
      </c>
      <c r="G111" s="11" t="s">
        <v>0</v>
      </c>
      <c r="H111" s="11" t="s">
        <v>279</v>
      </c>
      <c r="I111" s="11" t="s">
        <v>328</v>
      </c>
      <c r="J111" s="11" t="s">
        <v>294</v>
      </c>
    </row>
    <row r="112" spans="1:12" hidden="1" x14ac:dyDescent="0.35">
      <c r="B112" s="35" t="s">
        <v>25</v>
      </c>
      <c r="C112" s="35" t="s">
        <v>329</v>
      </c>
      <c r="D112" s="35" t="s">
        <v>330</v>
      </c>
      <c r="E112" s="35" t="s">
        <v>331</v>
      </c>
      <c r="F112" s="35" t="s">
        <v>332</v>
      </c>
      <c r="G112" s="11" t="s">
        <v>333</v>
      </c>
      <c r="H112" s="11" t="s">
        <v>334</v>
      </c>
      <c r="I112" s="11" t="s">
        <v>335</v>
      </c>
    </row>
    <row r="113" spans="2:9" hidden="1" x14ac:dyDescent="0.35">
      <c r="B113" s="35" t="s">
        <v>336</v>
      </c>
      <c r="C113" s="35" t="s">
        <v>270</v>
      </c>
      <c r="D113" s="35" t="s">
        <v>337</v>
      </c>
      <c r="E113" s="35" t="s">
        <v>87</v>
      </c>
      <c r="F113" s="35" t="s">
        <v>338</v>
      </c>
      <c r="H113" s="11" t="s">
        <v>339</v>
      </c>
      <c r="I113" s="11" t="s">
        <v>340</v>
      </c>
    </row>
    <row r="114" spans="2:9" hidden="1" x14ac:dyDescent="0.35">
      <c r="B114" s="35" t="s">
        <v>341</v>
      </c>
      <c r="C114" s="35" t="s">
        <v>342</v>
      </c>
      <c r="D114" s="35" t="s">
        <v>343</v>
      </c>
      <c r="E114" s="35" t="s">
        <v>344</v>
      </c>
      <c r="F114" s="35" t="s">
        <v>345</v>
      </c>
      <c r="H114" s="11" t="s">
        <v>346</v>
      </c>
      <c r="I114" s="11" t="s">
        <v>292</v>
      </c>
    </row>
    <row r="115" spans="2:9" hidden="1" x14ac:dyDescent="0.35">
      <c r="B115" s="35" t="s">
        <v>347</v>
      </c>
      <c r="C115" s="35" t="s">
        <v>348</v>
      </c>
      <c r="D115" s="35" t="s">
        <v>349</v>
      </c>
      <c r="E115" s="35" t="s">
        <v>350</v>
      </c>
      <c r="F115" s="35" t="s">
        <v>351</v>
      </c>
      <c r="I115" s="11" t="s">
        <v>352</v>
      </c>
    </row>
    <row r="116" spans="2:9" hidden="1" x14ac:dyDescent="0.35">
      <c r="C116" s="35" t="s">
        <v>353</v>
      </c>
      <c r="D116" s="35" t="s">
        <v>354</v>
      </c>
      <c r="E116" s="35" t="s">
        <v>355</v>
      </c>
      <c r="F116" s="35" t="s">
        <v>356</v>
      </c>
      <c r="I116" s="11" t="s">
        <v>357</v>
      </c>
    </row>
    <row r="117" spans="2:9" hidden="1" x14ac:dyDescent="0.35">
      <c r="C117" s="35" t="s">
        <v>358</v>
      </c>
      <c r="D117" s="35" t="s">
        <v>359</v>
      </c>
      <c r="E117" s="35" t="s">
        <v>360</v>
      </c>
      <c r="F117" s="35" t="s">
        <v>361</v>
      </c>
      <c r="I117" s="11" t="s">
        <v>362</v>
      </c>
    </row>
    <row r="118" spans="2:9" hidden="1" x14ac:dyDescent="0.35">
      <c r="C118" s="35" t="s">
        <v>48</v>
      </c>
      <c r="D118" s="35" t="s">
        <v>97</v>
      </c>
      <c r="E118" s="35" t="s">
        <v>363</v>
      </c>
      <c r="F118" s="35" t="s">
        <v>364</v>
      </c>
    </row>
    <row r="119" spans="2:9" hidden="1" x14ac:dyDescent="0.35">
      <c r="C119" s="35" t="s">
        <v>365</v>
      </c>
      <c r="D119" s="35" t="s">
        <v>366</v>
      </c>
      <c r="E119" s="35" t="s">
        <v>367</v>
      </c>
      <c r="F119" s="35" t="s">
        <v>368</v>
      </c>
    </row>
    <row r="120" spans="2:9" hidden="1" x14ac:dyDescent="0.35">
      <c r="C120" s="35" t="s">
        <v>369</v>
      </c>
      <c r="D120" s="35" t="s">
        <v>370</v>
      </c>
      <c r="E120" s="35" t="s">
        <v>371</v>
      </c>
      <c r="F120" s="35" t="s">
        <v>372</v>
      </c>
    </row>
    <row r="121" spans="2:9" hidden="1" x14ac:dyDescent="0.35">
      <c r="C121" s="35" t="s">
        <v>373</v>
      </c>
      <c r="D121" s="35" t="s">
        <v>374</v>
      </c>
      <c r="E121" s="35" t="s">
        <v>375</v>
      </c>
      <c r="F121" s="35" t="s">
        <v>376</v>
      </c>
    </row>
    <row r="122" spans="2:9" hidden="1" x14ac:dyDescent="0.35">
      <c r="C122" s="35" t="s">
        <v>377</v>
      </c>
      <c r="D122" s="35" t="s">
        <v>378</v>
      </c>
      <c r="E122" s="35" t="s">
        <v>379</v>
      </c>
      <c r="F122" s="35" t="s">
        <v>380</v>
      </c>
    </row>
    <row r="123" spans="2:9" hidden="1" x14ac:dyDescent="0.35">
      <c r="C123" s="35" t="s">
        <v>381</v>
      </c>
      <c r="D123" s="35" t="s">
        <v>271</v>
      </c>
      <c r="E123" s="35" t="s">
        <v>382</v>
      </c>
      <c r="F123" s="35" t="s">
        <v>383</v>
      </c>
    </row>
    <row r="124" spans="2:9" hidden="1" x14ac:dyDescent="0.35">
      <c r="C124" s="35" t="s">
        <v>384</v>
      </c>
      <c r="D124" s="35" t="s">
        <v>385</v>
      </c>
      <c r="E124" s="35" t="s">
        <v>386</v>
      </c>
      <c r="F124" s="35" t="s">
        <v>387</v>
      </c>
    </row>
    <row r="125" spans="2:9" hidden="1" x14ac:dyDescent="0.35">
      <c r="C125" s="35" t="s">
        <v>50</v>
      </c>
      <c r="D125" s="35" t="s">
        <v>388</v>
      </c>
      <c r="E125" s="35" t="s">
        <v>389</v>
      </c>
      <c r="F125" s="35" t="s">
        <v>390</v>
      </c>
    </row>
    <row r="126" spans="2:9" hidden="1" x14ac:dyDescent="0.35">
      <c r="C126" s="35" t="s">
        <v>391</v>
      </c>
      <c r="D126" s="35" t="s">
        <v>392</v>
      </c>
      <c r="E126" s="35" t="s">
        <v>393</v>
      </c>
      <c r="F126" s="35" t="s">
        <v>394</v>
      </c>
    </row>
    <row r="127" spans="2:9" hidden="1" x14ac:dyDescent="0.35">
      <c r="C127" s="35" t="s">
        <v>395</v>
      </c>
      <c r="D127" s="35" t="s">
        <v>396</v>
      </c>
      <c r="E127" s="35" t="s">
        <v>397</v>
      </c>
      <c r="F127" s="35" t="s">
        <v>398</v>
      </c>
    </row>
    <row r="128" spans="2:9" hidden="1" x14ac:dyDescent="0.35">
      <c r="C128" s="35" t="s">
        <v>399</v>
      </c>
      <c r="D128" s="35" t="s">
        <v>400</v>
      </c>
      <c r="E128" s="35" t="s">
        <v>401</v>
      </c>
      <c r="F128" s="35" t="s">
        <v>402</v>
      </c>
    </row>
    <row r="129" spans="3:6" hidden="1" x14ac:dyDescent="0.35">
      <c r="C129" s="35" t="s">
        <v>403</v>
      </c>
      <c r="D129" s="35" t="s">
        <v>404</v>
      </c>
      <c r="E129" s="35" t="s">
        <v>405</v>
      </c>
      <c r="F129" s="35" t="s">
        <v>406</v>
      </c>
    </row>
    <row r="130" spans="3:6" hidden="1" x14ac:dyDescent="0.35">
      <c r="C130" s="35" t="s">
        <v>407</v>
      </c>
      <c r="D130" s="35" t="s">
        <v>408</v>
      </c>
      <c r="E130" s="35" t="s">
        <v>409</v>
      </c>
      <c r="F130" s="35" t="s">
        <v>410</v>
      </c>
    </row>
    <row r="131" spans="3:6" hidden="1" x14ac:dyDescent="0.35">
      <c r="D131" s="35" t="s">
        <v>411</v>
      </c>
      <c r="E131" s="35" t="s">
        <v>412</v>
      </c>
      <c r="F131" s="35" t="s">
        <v>413</v>
      </c>
    </row>
    <row r="132" spans="3:6" hidden="1" x14ac:dyDescent="0.35">
      <c r="D132" s="35" t="s">
        <v>414</v>
      </c>
      <c r="E132" s="35" t="s">
        <v>415</v>
      </c>
      <c r="F132" s="35" t="s">
        <v>416</v>
      </c>
    </row>
    <row r="133" spans="3:6" hidden="1" x14ac:dyDescent="0.35">
      <c r="D133" s="35" t="s">
        <v>417</v>
      </c>
      <c r="E133" s="35" t="s">
        <v>418</v>
      </c>
      <c r="F133" s="35" t="s">
        <v>419</v>
      </c>
    </row>
    <row r="134" spans="3:6" hidden="1" x14ac:dyDescent="0.35">
      <c r="D134" s="35" t="s">
        <v>420</v>
      </c>
      <c r="E134" s="35" t="s">
        <v>421</v>
      </c>
      <c r="F134" s="35" t="s">
        <v>422</v>
      </c>
    </row>
    <row r="135" spans="3:6" hidden="1" x14ac:dyDescent="0.35">
      <c r="D135" s="35" t="s">
        <v>423</v>
      </c>
      <c r="E135" s="35" t="s">
        <v>81</v>
      </c>
      <c r="F135" s="35" t="s">
        <v>424</v>
      </c>
    </row>
    <row r="136" spans="3:6" hidden="1" x14ac:dyDescent="0.35">
      <c r="D136" s="35" t="s">
        <v>425</v>
      </c>
      <c r="E136" s="35" t="s">
        <v>426</v>
      </c>
      <c r="F136" s="35" t="s">
        <v>427</v>
      </c>
    </row>
    <row r="137" spans="3:6" hidden="1" x14ac:dyDescent="0.35">
      <c r="D137" s="35" t="s">
        <v>428</v>
      </c>
      <c r="E137" s="35" t="s">
        <v>429</v>
      </c>
      <c r="F137" s="35" t="s">
        <v>430</v>
      </c>
    </row>
    <row r="138" spans="3:6" hidden="1" x14ac:dyDescent="0.35">
      <c r="D138" s="35" t="s">
        <v>431</v>
      </c>
      <c r="E138" s="35" t="s">
        <v>88</v>
      </c>
      <c r="F138" s="35" t="s">
        <v>432</v>
      </c>
    </row>
    <row r="139" spans="3:6" hidden="1" x14ac:dyDescent="0.35">
      <c r="D139" s="35" t="s">
        <v>433</v>
      </c>
      <c r="E139" s="35" t="s">
        <v>434</v>
      </c>
      <c r="F139" s="35" t="s">
        <v>435</v>
      </c>
    </row>
    <row r="140" spans="3:6" hidden="1" x14ac:dyDescent="0.35">
      <c r="D140" s="35" t="s">
        <v>53</v>
      </c>
      <c r="E140" s="35" t="s">
        <v>436</v>
      </c>
      <c r="F140" s="35" t="s">
        <v>437</v>
      </c>
    </row>
    <row r="141" spans="3:6" hidden="1" x14ac:dyDescent="0.35">
      <c r="D141" s="35" t="s">
        <v>438</v>
      </c>
      <c r="E141" s="35" t="s">
        <v>439</v>
      </c>
      <c r="F141" s="35" t="s">
        <v>440</v>
      </c>
    </row>
    <row r="142" spans="3:6" hidden="1" x14ac:dyDescent="0.35">
      <c r="D142" s="35" t="s">
        <v>441</v>
      </c>
      <c r="E142" s="35" t="s">
        <v>442</v>
      </c>
      <c r="F142" s="35" t="s">
        <v>443</v>
      </c>
    </row>
    <row r="143" spans="3:6" hidden="1" x14ac:dyDescent="0.35">
      <c r="D143" s="35" t="s">
        <v>444</v>
      </c>
      <c r="E143" s="35" t="s">
        <v>445</v>
      </c>
      <c r="F143" s="35" t="s">
        <v>446</v>
      </c>
    </row>
    <row r="144" spans="3:6" hidden="1" x14ac:dyDescent="0.35">
      <c r="D144" s="35" t="s">
        <v>447</v>
      </c>
      <c r="E144" s="35" t="s">
        <v>448</v>
      </c>
      <c r="F144" s="35" t="s">
        <v>449</v>
      </c>
    </row>
    <row r="145" spans="4:6" hidden="1" x14ac:dyDescent="0.35">
      <c r="D145" s="35" t="s">
        <v>450</v>
      </c>
      <c r="E145" s="35" t="s">
        <v>451</v>
      </c>
      <c r="F145" s="35" t="s">
        <v>452</v>
      </c>
    </row>
    <row r="146" spans="4:6" hidden="1" x14ac:dyDescent="0.35">
      <c r="D146" s="35" t="s">
        <v>453</v>
      </c>
      <c r="E146" s="35" t="s">
        <v>454</v>
      </c>
      <c r="F146" s="35" t="s">
        <v>455</v>
      </c>
    </row>
    <row r="147" spans="4:6" hidden="1" x14ac:dyDescent="0.35">
      <c r="D147" s="35" t="s">
        <v>456</v>
      </c>
      <c r="E147" s="35" t="s">
        <v>457</v>
      </c>
      <c r="F147" s="35" t="s">
        <v>458</v>
      </c>
    </row>
    <row r="148" spans="4:6" hidden="1" x14ac:dyDescent="0.35">
      <c r="D148" s="35" t="s">
        <v>459</v>
      </c>
      <c r="E148" s="35" t="s">
        <v>460</v>
      </c>
      <c r="F148" s="35" t="s">
        <v>461</v>
      </c>
    </row>
    <row r="149" spans="4:6" hidden="1" x14ac:dyDescent="0.35">
      <c r="D149" s="35" t="s">
        <v>462</v>
      </c>
      <c r="E149" s="35" t="s">
        <v>463</v>
      </c>
      <c r="F149" s="35" t="s">
        <v>464</v>
      </c>
    </row>
    <row r="150" spans="4:6" hidden="1" x14ac:dyDescent="0.35">
      <c r="D150" s="35" t="s">
        <v>465</v>
      </c>
      <c r="E150" s="35" t="s">
        <v>466</v>
      </c>
      <c r="F150" s="35" t="s">
        <v>467</v>
      </c>
    </row>
    <row r="151" spans="4:6" hidden="1" x14ac:dyDescent="0.35">
      <c r="D151" s="35" t="s">
        <v>468</v>
      </c>
      <c r="E151" s="35" t="s">
        <v>469</v>
      </c>
      <c r="F151" s="35" t="s">
        <v>470</v>
      </c>
    </row>
    <row r="152" spans="4:6" hidden="1" x14ac:dyDescent="0.35">
      <c r="D152" s="35" t="s">
        <v>471</v>
      </c>
      <c r="E152" s="35" t="s">
        <v>472</v>
      </c>
      <c r="F152" s="35" t="s">
        <v>473</v>
      </c>
    </row>
    <row r="153" spans="4:6" hidden="1" x14ac:dyDescent="0.35">
      <c r="D153" s="35" t="s">
        <v>56</v>
      </c>
      <c r="E153" s="35" t="s">
        <v>474</v>
      </c>
      <c r="F153" s="35" t="s">
        <v>475</v>
      </c>
    </row>
    <row r="154" spans="4:6" hidden="1" x14ac:dyDescent="0.35">
      <c r="D154" s="35" t="s">
        <v>476</v>
      </c>
      <c r="E154" s="35" t="s">
        <v>477</v>
      </c>
      <c r="F154" s="35" t="s">
        <v>478</v>
      </c>
    </row>
    <row r="155" spans="4:6" hidden="1" x14ac:dyDescent="0.35">
      <c r="D155" s="35" t="s">
        <v>45</v>
      </c>
      <c r="E155" s="35" t="s">
        <v>479</v>
      </c>
      <c r="F155" s="35" t="s">
        <v>480</v>
      </c>
    </row>
    <row r="156" spans="4:6" hidden="1" x14ac:dyDescent="0.35">
      <c r="D156" s="35" t="s">
        <v>481</v>
      </c>
      <c r="E156" s="35" t="s">
        <v>482</v>
      </c>
      <c r="F156" s="35" t="s">
        <v>483</v>
      </c>
    </row>
    <row r="157" spans="4:6" hidden="1" x14ac:dyDescent="0.35">
      <c r="D157" s="35" t="s">
        <v>484</v>
      </c>
      <c r="E157" s="35" t="s">
        <v>485</v>
      </c>
      <c r="F157" s="35" t="s">
        <v>486</v>
      </c>
    </row>
    <row r="158" spans="4:6" hidden="1" x14ac:dyDescent="0.35">
      <c r="D158" s="35" t="s">
        <v>487</v>
      </c>
      <c r="E158" s="35" t="s">
        <v>488</v>
      </c>
      <c r="F158" s="35" t="s">
        <v>489</v>
      </c>
    </row>
    <row r="159" spans="4:6" hidden="1" x14ac:dyDescent="0.35">
      <c r="D159" s="35" t="s">
        <v>490</v>
      </c>
      <c r="E159" s="35" t="s">
        <v>491</v>
      </c>
      <c r="F159" s="35" t="s">
        <v>492</v>
      </c>
    </row>
    <row r="160" spans="4:6" hidden="1" x14ac:dyDescent="0.35">
      <c r="D160" s="35" t="s">
        <v>493</v>
      </c>
      <c r="E160" s="35" t="s">
        <v>494</v>
      </c>
      <c r="F160" s="35" t="s">
        <v>495</v>
      </c>
    </row>
    <row r="161" spans="4:6" hidden="1" x14ac:dyDescent="0.35">
      <c r="D161" s="35" t="s">
        <v>496</v>
      </c>
      <c r="E161" s="35" t="s">
        <v>497</v>
      </c>
      <c r="F161" s="35" t="s">
        <v>498</v>
      </c>
    </row>
    <row r="162" spans="4:6" hidden="1" x14ac:dyDescent="0.35">
      <c r="D162" s="35" t="s">
        <v>499</v>
      </c>
      <c r="E162" s="35" t="s">
        <v>500</v>
      </c>
      <c r="F162" s="35" t="s">
        <v>501</v>
      </c>
    </row>
    <row r="163" spans="4:6" hidden="1" x14ac:dyDescent="0.35">
      <c r="D163" s="35" t="s">
        <v>502</v>
      </c>
      <c r="E163" s="35" t="s">
        <v>503</v>
      </c>
      <c r="F163" s="35" t="s">
        <v>504</v>
      </c>
    </row>
    <row r="164" spans="4:6" hidden="1" x14ac:dyDescent="0.35">
      <c r="D164" s="35" t="s">
        <v>505</v>
      </c>
      <c r="E164" s="35" t="s">
        <v>506</v>
      </c>
      <c r="F164" s="35" t="s">
        <v>507</v>
      </c>
    </row>
    <row r="165" spans="4:6" hidden="1" x14ac:dyDescent="0.35">
      <c r="D165" s="35" t="s">
        <v>508</v>
      </c>
      <c r="E165" s="35" t="s">
        <v>509</v>
      </c>
      <c r="F165" s="35" t="s">
        <v>510</v>
      </c>
    </row>
    <row r="166" spans="4:6" hidden="1" x14ac:dyDescent="0.35">
      <c r="D166" s="35" t="s">
        <v>511</v>
      </c>
      <c r="E166" s="35" t="s">
        <v>512</v>
      </c>
      <c r="F166" s="35" t="s">
        <v>513</v>
      </c>
    </row>
    <row r="167" spans="4:6" hidden="1" x14ac:dyDescent="0.35">
      <c r="D167" s="35" t="s">
        <v>514</v>
      </c>
      <c r="E167" s="35" t="s">
        <v>515</v>
      </c>
      <c r="F167" s="35" t="s">
        <v>516</v>
      </c>
    </row>
    <row r="168" spans="4:6" hidden="1" x14ac:dyDescent="0.35">
      <c r="D168" s="35" t="s">
        <v>517</v>
      </c>
      <c r="E168" s="35" t="s">
        <v>518</v>
      </c>
      <c r="F168" s="35" t="s">
        <v>519</v>
      </c>
    </row>
    <row r="169" spans="4:6" hidden="1" x14ac:dyDescent="0.35">
      <c r="D169" s="35" t="s">
        <v>520</v>
      </c>
      <c r="E169" s="35" t="s">
        <v>521</v>
      </c>
      <c r="F169" s="35" t="s">
        <v>522</v>
      </c>
    </row>
    <row r="170" spans="4:6" hidden="1" x14ac:dyDescent="0.35">
      <c r="E170" s="35" t="s">
        <v>523</v>
      </c>
      <c r="F170" s="35" t="s">
        <v>524</v>
      </c>
    </row>
    <row r="171" spans="4:6" hidden="1" x14ac:dyDescent="0.35">
      <c r="E171" s="35" t="s">
        <v>525</v>
      </c>
      <c r="F171" s="35" t="s">
        <v>526</v>
      </c>
    </row>
    <row r="172" spans="4:6" hidden="1" x14ac:dyDescent="0.35">
      <c r="E172" s="35" t="s">
        <v>527</v>
      </c>
      <c r="F172" s="35" t="s">
        <v>528</v>
      </c>
    </row>
    <row r="173" spans="4:6" hidden="1" x14ac:dyDescent="0.35">
      <c r="E173" s="35" t="s">
        <v>529</v>
      </c>
      <c r="F173" s="35" t="s">
        <v>530</v>
      </c>
    </row>
    <row r="174" spans="4:6" hidden="1" x14ac:dyDescent="0.35">
      <c r="E174" s="35" t="s">
        <v>531</v>
      </c>
      <c r="F174" s="35" t="s">
        <v>532</v>
      </c>
    </row>
    <row r="175" spans="4:6" hidden="1" x14ac:dyDescent="0.35">
      <c r="E175" s="35" t="s">
        <v>533</v>
      </c>
      <c r="F175" s="35" t="s">
        <v>534</v>
      </c>
    </row>
    <row r="176" spans="4:6" hidden="1" x14ac:dyDescent="0.35">
      <c r="E176" s="35" t="s">
        <v>535</v>
      </c>
      <c r="F176" s="35" t="s">
        <v>536</v>
      </c>
    </row>
    <row r="177" spans="5:6" hidden="1" x14ac:dyDescent="0.35">
      <c r="E177" s="35" t="s">
        <v>537</v>
      </c>
      <c r="F177" s="35" t="s">
        <v>538</v>
      </c>
    </row>
    <row r="178" spans="5:6" hidden="1" x14ac:dyDescent="0.35">
      <c r="E178" s="35" t="s">
        <v>539</v>
      </c>
      <c r="F178" s="35" t="s">
        <v>540</v>
      </c>
    </row>
    <row r="179" spans="5:6" hidden="1" x14ac:dyDescent="0.35">
      <c r="E179" s="35" t="s">
        <v>541</v>
      </c>
      <c r="F179" s="35" t="s">
        <v>542</v>
      </c>
    </row>
    <row r="180" spans="5:6" hidden="1" x14ac:dyDescent="0.35">
      <c r="E180" s="35" t="s">
        <v>543</v>
      </c>
      <c r="F180" s="35" t="s">
        <v>544</v>
      </c>
    </row>
    <row r="181" spans="5:6" hidden="1" x14ac:dyDescent="0.35">
      <c r="E181" s="35" t="s">
        <v>545</v>
      </c>
      <c r="F181" s="35" t="s">
        <v>546</v>
      </c>
    </row>
    <row r="182" spans="5:6" hidden="1" x14ac:dyDescent="0.35">
      <c r="E182" s="35" t="s">
        <v>547</v>
      </c>
      <c r="F182" s="35" t="s">
        <v>548</v>
      </c>
    </row>
    <row r="183" spans="5:6" hidden="1" x14ac:dyDescent="0.35">
      <c r="E183" s="35" t="s">
        <v>549</v>
      </c>
      <c r="F183" s="35" t="s">
        <v>550</v>
      </c>
    </row>
    <row r="184" spans="5:6" hidden="1" x14ac:dyDescent="0.35">
      <c r="E184" s="35" t="s">
        <v>551</v>
      </c>
      <c r="F184" s="35" t="s">
        <v>552</v>
      </c>
    </row>
    <row r="185" spans="5:6" hidden="1" x14ac:dyDescent="0.35">
      <c r="E185" s="35" t="s">
        <v>553</v>
      </c>
      <c r="F185" s="35" t="s">
        <v>554</v>
      </c>
    </row>
    <row r="186" spans="5:6" hidden="1" x14ac:dyDescent="0.35">
      <c r="E186" s="35" t="s">
        <v>555</v>
      </c>
      <c r="F186" s="35" t="s">
        <v>556</v>
      </c>
    </row>
    <row r="187" spans="5:6" hidden="1" x14ac:dyDescent="0.35">
      <c r="E187" s="35" t="s">
        <v>557</v>
      </c>
      <c r="F187" s="35" t="s">
        <v>558</v>
      </c>
    </row>
    <row r="188" spans="5:6" hidden="1" x14ac:dyDescent="0.35">
      <c r="E188" s="35" t="s">
        <v>559</v>
      </c>
      <c r="F188" s="35" t="s">
        <v>560</v>
      </c>
    </row>
    <row r="189" spans="5:6" hidden="1" x14ac:dyDescent="0.35">
      <c r="E189" s="35" t="s">
        <v>561</v>
      </c>
      <c r="F189" s="35" t="s">
        <v>562</v>
      </c>
    </row>
    <row r="190" spans="5:6" hidden="1" x14ac:dyDescent="0.35">
      <c r="E190" s="35" t="s">
        <v>563</v>
      </c>
      <c r="F190" s="35" t="s">
        <v>564</v>
      </c>
    </row>
    <row r="191" spans="5:6" hidden="1" x14ac:dyDescent="0.35">
      <c r="E191" s="35" t="s">
        <v>565</v>
      </c>
      <c r="F191" s="35" t="s">
        <v>566</v>
      </c>
    </row>
    <row r="192" spans="5:6" hidden="1" x14ac:dyDescent="0.35">
      <c r="E192" s="35" t="s">
        <v>567</v>
      </c>
      <c r="F192" s="35" t="s">
        <v>568</v>
      </c>
    </row>
    <row r="193" spans="5:6" hidden="1" x14ac:dyDescent="0.35">
      <c r="E193" s="35" t="s">
        <v>569</v>
      </c>
      <c r="F193" s="35" t="s">
        <v>570</v>
      </c>
    </row>
    <row r="194" spans="5:6" hidden="1" x14ac:dyDescent="0.35">
      <c r="E194" s="35" t="s">
        <v>571</v>
      </c>
      <c r="F194" s="35" t="s">
        <v>572</v>
      </c>
    </row>
    <row r="195" spans="5:6" hidden="1" x14ac:dyDescent="0.35">
      <c r="E195" s="35" t="s">
        <v>573</v>
      </c>
      <c r="F195" s="35" t="s">
        <v>574</v>
      </c>
    </row>
    <row r="196" spans="5:6" hidden="1" x14ac:dyDescent="0.35">
      <c r="E196" s="35" t="s">
        <v>575</v>
      </c>
      <c r="F196" s="35" t="s">
        <v>576</v>
      </c>
    </row>
    <row r="197" spans="5:6" hidden="1" x14ac:dyDescent="0.35">
      <c r="E197" s="35" t="s">
        <v>577</v>
      </c>
      <c r="F197" s="35" t="s">
        <v>578</v>
      </c>
    </row>
    <row r="198" spans="5:6" hidden="1" x14ac:dyDescent="0.35">
      <c r="E198" s="35" t="s">
        <v>579</v>
      </c>
      <c r="F198" s="35" t="s">
        <v>580</v>
      </c>
    </row>
    <row r="199" spans="5:6" hidden="1" x14ac:dyDescent="0.35">
      <c r="E199" s="35" t="s">
        <v>581</v>
      </c>
      <c r="F199" s="35" t="s">
        <v>582</v>
      </c>
    </row>
    <row r="200" spans="5:6" hidden="1" x14ac:dyDescent="0.35">
      <c r="E200" s="35" t="s">
        <v>583</v>
      </c>
      <c r="F200" s="35" t="s">
        <v>584</v>
      </c>
    </row>
    <row r="201" spans="5:6" hidden="1" x14ac:dyDescent="0.35">
      <c r="E201" s="35" t="s">
        <v>585</v>
      </c>
      <c r="F201" s="35" t="s">
        <v>586</v>
      </c>
    </row>
    <row r="202" spans="5:6" hidden="1" x14ac:dyDescent="0.35">
      <c r="E202" s="35" t="s">
        <v>587</v>
      </c>
      <c r="F202" s="35" t="s">
        <v>588</v>
      </c>
    </row>
    <row r="203" spans="5:6" hidden="1" x14ac:dyDescent="0.35">
      <c r="E203" s="35" t="s">
        <v>589</v>
      </c>
      <c r="F203" s="35" t="s">
        <v>590</v>
      </c>
    </row>
    <row r="204" spans="5:6" hidden="1" x14ac:dyDescent="0.35">
      <c r="E204" s="35" t="s">
        <v>591</v>
      </c>
      <c r="F204" s="35" t="s">
        <v>592</v>
      </c>
    </row>
    <row r="205" spans="5:6" hidden="1" x14ac:dyDescent="0.35">
      <c r="E205" s="35" t="s">
        <v>593</v>
      </c>
      <c r="F205" s="35" t="s">
        <v>594</v>
      </c>
    </row>
    <row r="206" spans="5:6" hidden="1" x14ac:dyDescent="0.35">
      <c r="E206" s="35" t="s">
        <v>595</v>
      </c>
      <c r="F206" s="35" t="s">
        <v>596</v>
      </c>
    </row>
    <row r="207" spans="5:6" hidden="1" x14ac:dyDescent="0.35">
      <c r="E207" s="35" t="s">
        <v>597</v>
      </c>
      <c r="F207" s="35" t="s">
        <v>598</v>
      </c>
    </row>
    <row r="208" spans="5:6" hidden="1" x14ac:dyDescent="0.35">
      <c r="E208" s="35" t="s">
        <v>599</v>
      </c>
      <c r="F208" s="35" t="s">
        <v>600</v>
      </c>
    </row>
    <row r="209" spans="5:6" hidden="1" x14ac:dyDescent="0.35">
      <c r="E209" s="35" t="s">
        <v>601</v>
      </c>
      <c r="F209" s="35" t="s">
        <v>602</v>
      </c>
    </row>
    <row r="210" spans="5:6" hidden="1" x14ac:dyDescent="0.35">
      <c r="E210" s="35" t="s">
        <v>98</v>
      </c>
      <c r="F210" s="35" t="s">
        <v>603</v>
      </c>
    </row>
    <row r="211" spans="5:6" hidden="1" x14ac:dyDescent="0.35">
      <c r="E211" s="35" t="s">
        <v>99</v>
      </c>
      <c r="F211" s="35" t="s">
        <v>604</v>
      </c>
    </row>
    <row r="212" spans="5:6" hidden="1" x14ac:dyDescent="0.35">
      <c r="E212" s="35" t="s">
        <v>605</v>
      </c>
      <c r="F212" s="35" t="s">
        <v>606</v>
      </c>
    </row>
    <row r="213" spans="5:6" hidden="1" x14ac:dyDescent="0.35">
      <c r="E213" s="35" t="s">
        <v>607</v>
      </c>
      <c r="F213" s="35" t="s">
        <v>608</v>
      </c>
    </row>
    <row r="214" spans="5:6" hidden="1" x14ac:dyDescent="0.35">
      <c r="E214" s="35" t="s">
        <v>609</v>
      </c>
      <c r="F214" s="35" t="s">
        <v>610</v>
      </c>
    </row>
    <row r="215" spans="5:6" hidden="1" x14ac:dyDescent="0.35">
      <c r="E215" s="35" t="s">
        <v>611</v>
      </c>
      <c r="F215" s="35" t="s">
        <v>612</v>
      </c>
    </row>
    <row r="216" spans="5:6" hidden="1" x14ac:dyDescent="0.35">
      <c r="E216" s="35" t="s">
        <v>613</v>
      </c>
      <c r="F216" s="35" t="s">
        <v>614</v>
      </c>
    </row>
    <row r="217" spans="5:6" hidden="1" x14ac:dyDescent="0.35">
      <c r="E217" s="35" t="s">
        <v>100</v>
      </c>
      <c r="F217" s="35" t="s">
        <v>615</v>
      </c>
    </row>
    <row r="218" spans="5:6" hidden="1" x14ac:dyDescent="0.35">
      <c r="E218" s="35" t="s">
        <v>101</v>
      </c>
      <c r="F218" s="35" t="s">
        <v>616</v>
      </c>
    </row>
    <row r="219" spans="5:6" hidden="1" x14ac:dyDescent="0.35">
      <c r="E219" s="35" t="s">
        <v>102</v>
      </c>
      <c r="F219" s="35" t="s">
        <v>617</v>
      </c>
    </row>
    <row r="220" spans="5:6" hidden="1" x14ac:dyDescent="0.35">
      <c r="E220" s="35" t="s">
        <v>618</v>
      </c>
      <c r="F220" s="35" t="s">
        <v>619</v>
      </c>
    </row>
    <row r="221" spans="5:6" hidden="1" x14ac:dyDescent="0.35">
      <c r="E221" s="35" t="s">
        <v>103</v>
      </c>
      <c r="F221" s="35" t="s">
        <v>620</v>
      </c>
    </row>
    <row r="222" spans="5:6" hidden="1" x14ac:dyDescent="0.35">
      <c r="E222" s="35" t="s">
        <v>621</v>
      </c>
      <c r="F222" s="35" t="s">
        <v>622</v>
      </c>
    </row>
    <row r="223" spans="5:6" hidden="1" x14ac:dyDescent="0.35">
      <c r="E223" s="35" t="s">
        <v>623</v>
      </c>
      <c r="F223" s="35" t="s">
        <v>624</v>
      </c>
    </row>
    <row r="224" spans="5:6" hidden="1" x14ac:dyDescent="0.35">
      <c r="E224" s="35" t="s">
        <v>625</v>
      </c>
      <c r="F224" s="35" t="s">
        <v>626</v>
      </c>
    </row>
    <row r="225" spans="5:6" hidden="1" x14ac:dyDescent="0.35">
      <c r="E225" s="35" t="s">
        <v>627</v>
      </c>
      <c r="F225" s="35" t="s">
        <v>628</v>
      </c>
    </row>
    <row r="226" spans="5:6" hidden="1" x14ac:dyDescent="0.35">
      <c r="E226" s="35" t="s">
        <v>629</v>
      </c>
      <c r="F226" s="35" t="s">
        <v>630</v>
      </c>
    </row>
    <row r="227" spans="5:6" hidden="1" x14ac:dyDescent="0.35">
      <c r="E227" s="35" t="s">
        <v>631</v>
      </c>
      <c r="F227" s="35" t="s">
        <v>632</v>
      </c>
    </row>
    <row r="228" spans="5:6" hidden="1" x14ac:dyDescent="0.35">
      <c r="E228" s="35" t="s">
        <v>633</v>
      </c>
      <c r="F228" s="35" t="s">
        <v>634</v>
      </c>
    </row>
    <row r="229" spans="5:6" hidden="1" x14ac:dyDescent="0.35">
      <c r="E229" s="35" t="s">
        <v>635</v>
      </c>
      <c r="F229" s="35" t="s">
        <v>636</v>
      </c>
    </row>
    <row r="230" spans="5:6" hidden="1" x14ac:dyDescent="0.35">
      <c r="E230" s="35" t="s">
        <v>637</v>
      </c>
      <c r="F230" s="35" t="s">
        <v>638</v>
      </c>
    </row>
    <row r="231" spans="5:6" hidden="1" x14ac:dyDescent="0.35">
      <c r="E231" s="35" t="s">
        <v>639</v>
      </c>
      <c r="F231" s="35" t="s">
        <v>640</v>
      </c>
    </row>
    <row r="232" spans="5:6" hidden="1" x14ac:dyDescent="0.35">
      <c r="E232" s="35" t="s">
        <v>641</v>
      </c>
      <c r="F232" s="35" t="s">
        <v>642</v>
      </c>
    </row>
    <row r="233" spans="5:6" hidden="1" x14ac:dyDescent="0.35">
      <c r="E233" s="35" t="s">
        <v>643</v>
      </c>
      <c r="F233" s="35" t="s">
        <v>644</v>
      </c>
    </row>
    <row r="234" spans="5:6" hidden="1" x14ac:dyDescent="0.35">
      <c r="E234" s="35" t="s">
        <v>645</v>
      </c>
      <c r="F234" s="35" t="s">
        <v>646</v>
      </c>
    </row>
    <row r="235" spans="5:6" hidden="1" x14ac:dyDescent="0.35">
      <c r="E235" s="35" t="s">
        <v>647</v>
      </c>
      <c r="F235" s="35" t="s">
        <v>648</v>
      </c>
    </row>
    <row r="236" spans="5:6" hidden="1" x14ac:dyDescent="0.35">
      <c r="E236" s="35" t="s">
        <v>649</v>
      </c>
      <c r="F236" s="35" t="s">
        <v>650</v>
      </c>
    </row>
    <row r="237" spans="5:6" hidden="1" x14ac:dyDescent="0.35">
      <c r="E237" s="35" t="s">
        <v>651</v>
      </c>
      <c r="F237" s="35" t="s">
        <v>652</v>
      </c>
    </row>
    <row r="238" spans="5:6" hidden="1" x14ac:dyDescent="0.35">
      <c r="E238" s="35" t="s">
        <v>653</v>
      </c>
      <c r="F238" s="35" t="s">
        <v>654</v>
      </c>
    </row>
    <row r="239" spans="5:6" hidden="1" x14ac:dyDescent="0.35">
      <c r="E239" s="35" t="s">
        <v>655</v>
      </c>
      <c r="F239" s="35" t="s">
        <v>656</v>
      </c>
    </row>
    <row r="240" spans="5:6" hidden="1" x14ac:dyDescent="0.35">
      <c r="E240" s="35" t="s">
        <v>657</v>
      </c>
      <c r="F240" s="35" t="s">
        <v>658</v>
      </c>
    </row>
    <row r="241" spans="5:6" hidden="1" x14ac:dyDescent="0.35">
      <c r="E241" s="35" t="s">
        <v>659</v>
      </c>
      <c r="F241" s="35" t="s">
        <v>660</v>
      </c>
    </row>
    <row r="242" spans="5:6" hidden="1" x14ac:dyDescent="0.35">
      <c r="E242" s="35" t="s">
        <v>661</v>
      </c>
      <c r="F242" s="35" t="s">
        <v>662</v>
      </c>
    </row>
    <row r="243" spans="5:6" hidden="1" x14ac:dyDescent="0.35">
      <c r="E243" s="35" t="s">
        <v>663</v>
      </c>
      <c r="F243" s="35" t="s">
        <v>664</v>
      </c>
    </row>
    <row r="244" spans="5:6" hidden="1" x14ac:dyDescent="0.35">
      <c r="E244" s="35" t="s">
        <v>665</v>
      </c>
      <c r="F244" s="35" t="s">
        <v>666</v>
      </c>
    </row>
    <row r="245" spans="5:6" hidden="1" x14ac:dyDescent="0.35">
      <c r="E245" s="35" t="s">
        <v>667</v>
      </c>
      <c r="F245" s="35" t="s">
        <v>668</v>
      </c>
    </row>
    <row r="246" spans="5:6" hidden="1" x14ac:dyDescent="0.35">
      <c r="E246" s="35" t="s">
        <v>669</v>
      </c>
      <c r="F246" s="35" t="s">
        <v>670</v>
      </c>
    </row>
    <row r="247" spans="5:6" hidden="1" x14ac:dyDescent="0.35">
      <c r="E247" s="35" t="s">
        <v>671</v>
      </c>
      <c r="F247" s="35" t="s">
        <v>672</v>
      </c>
    </row>
    <row r="248" spans="5:6" hidden="1" x14ac:dyDescent="0.35">
      <c r="E248" s="35" t="s">
        <v>673</v>
      </c>
      <c r="F248" s="35" t="s">
        <v>674</v>
      </c>
    </row>
    <row r="249" spans="5:6" hidden="1" x14ac:dyDescent="0.35">
      <c r="E249" s="35" t="s">
        <v>675</v>
      </c>
      <c r="F249" s="35" t="s">
        <v>676</v>
      </c>
    </row>
    <row r="250" spans="5:6" hidden="1" x14ac:dyDescent="0.35">
      <c r="E250" s="35" t="s">
        <v>677</v>
      </c>
      <c r="F250" s="35" t="s">
        <v>678</v>
      </c>
    </row>
    <row r="251" spans="5:6" hidden="1" x14ac:dyDescent="0.35">
      <c r="E251" s="35" t="s">
        <v>679</v>
      </c>
      <c r="F251" s="35" t="s">
        <v>680</v>
      </c>
    </row>
    <row r="252" spans="5:6" hidden="1" x14ac:dyDescent="0.35">
      <c r="E252" s="35" t="s">
        <v>681</v>
      </c>
      <c r="F252" s="35" t="s">
        <v>682</v>
      </c>
    </row>
    <row r="253" spans="5:6" hidden="1" x14ac:dyDescent="0.35">
      <c r="E253" s="35" t="s">
        <v>683</v>
      </c>
      <c r="F253" s="35" t="s">
        <v>684</v>
      </c>
    </row>
    <row r="254" spans="5:6" hidden="1" x14ac:dyDescent="0.35">
      <c r="E254" s="35" t="s">
        <v>685</v>
      </c>
      <c r="F254" s="35" t="s">
        <v>686</v>
      </c>
    </row>
    <row r="255" spans="5:6" hidden="1" x14ac:dyDescent="0.35">
      <c r="E255" s="35" t="s">
        <v>687</v>
      </c>
      <c r="F255" s="35" t="s">
        <v>688</v>
      </c>
    </row>
    <row r="256" spans="5:6" hidden="1" x14ac:dyDescent="0.35">
      <c r="E256" s="35" t="s">
        <v>689</v>
      </c>
      <c r="F256" s="35" t="s">
        <v>690</v>
      </c>
    </row>
    <row r="257" spans="5:6" hidden="1" x14ac:dyDescent="0.35">
      <c r="E257" s="35" t="s">
        <v>691</v>
      </c>
      <c r="F257" s="35" t="s">
        <v>692</v>
      </c>
    </row>
    <row r="258" spans="5:6" hidden="1" x14ac:dyDescent="0.35">
      <c r="E258" s="35" t="s">
        <v>693</v>
      </c>
      <c r="F258" s="35" t="s">
        <v>694</v>
      </c>
    </row>
    <row r="259" spans="5:6" hidden="1" x14ac:dyDescent="0.35">
      <c r="E259" s="35" t="s">
        <v>695</v>
      </c>
      <c r="F259" s="35" t="s">
        <v>696</v>
      </c>
    </row>
    <row r="260" spans="5:6" hidden="1" x14ac:dyDescent="0.35">
      <c r="E260" s="35" t="s">
        <v>697</v>
      </c>
      <c r="F260" s="35" t="s">
        <v>698</v>
      </c>
    </row>
    <row r="261" spans="5:6" hidden="1" x14ac:dyDescent="0.35">
      <c r="E261" s="35" t="s">
        <v>699</v>
      </c>
      <c r="F261" s="35" t="s">
        <v>700</v>
      </c>
    </row>
    <row r="262" spans="5:6" hidden="1" x14ac:dyDescent="0.35">
      <c r="E262" s="35" t="s">
        <v>701</v>
      </c>
      <c r="F262" s="35" t="s">
        <v>702</v>
      </c>
    </row>
    <row r="263" spans="5:6" hidden="1" x14ac:dyDescent="0.35">
      <c r="E263" s="35" t="s">
        <v>272</v>
      </c>
      <c r="F263" s="35" t="s">
        <v>273</v>
      </c>
    </row>
    <row r="264" spans="5:6" hidden="1" x14ac:dyDescent="0.35">
      <c r="E264" s="35" t="s">
        <v>703</v>
      </c>
      <c r="F264" s="35" t="s">
        <v>704</v>
      </c>
    </row>
    <row r="265" spans="5:6" hidden="1" x14ac:dyDescent="0.35">
      <c r="E265" s="35" t="s">
        <v>705</v>
      </c>
      <c r="F265" s="35" t="s">
        <v>706</v>
      </c>
    </row>
    <row r="266" spans="5:6" hidden="1" x14ac:dyDescent="0.35">
      <c r="E266" s="35" t="s">
        <v>707</v>
      </c>
      <c r="F266" s="35" t="s">
        <v>708</v>
      </c>
    </row>
    <row r="267" spans="5:6" hidden="1" x14ac:dyDescent="0.35">
      <c r="E267" s="35" t="s">
        <v>709</v>
      </c>
      <c r="F267" s="35" t="s">
        <v>710</v>
      </c>
    </row>
    <row r="268" spans="5:6" hidden="1" x14ac:dyDescent="0.35">
      <c r="E268" s="35" t="s">
        <v>711</v>
      </c>
      <c r="F268" s="35" t="s">
        <v>712</v>
      </c>
    </row>
    <row r="269" spans="5:6" hidden="1" x14ac:dyDescent="0.35">
      <c r="E269" s="35" t="s">
        <v>713</v>
      </c>
      <c r="F269" s="35" t="s">
        <v>714</v>
      </c>
    </row>
    <row r="270" spans="5:6" hidden="1" x14ac:dyDescent="0.35">
      <c r="E270" s="35" t="s">
        <v>715</v>
      </c>
      <c r="F270" s="35" t="s">
        <v>716</v>
      </c>
    </row>
    <row r="271" spans="5:6" hidden="1" x14ac:dyDescent="0.35">
      <c r="E271" s="35" t="s">
        <v>717</v>
      </c>
      <c r="F271" s="35" t="s">
        <v>718</v>
      </c>
    </row>
    <row r="272" spans="5:6" hidden="1" x14ac:dyDescent="0.35">
      <c r="E272" s="35" t="s">
        <v>719</v>
      </c>
      <c r="F272" s="35" t="s">
        <v>720</v>
      </c>
    </row>
    <row r="273" spans="5:6" hidden="1" x14ac:dyDescent="0.35">
      <c r="E273" s="35" t="s">
        <v>721</v>
      </c>
      <c r="F273" s="35" t="s">
        <v>722</v>
      </c>
    </row>
    <row r="274" spans="5:6" hidden="1" x14ac:dyDescent="0.35">
      <c r="E274" s="35" t="s">
        <v>723</v>
      </c>
      <c r="F274" s="35" t="s">
        <v>724</v>
      </c>
    </row>
    <row r="275" spans="5:6" hidden="1" x14ac:dyDescent="0.35">
      <c r="E275" s="35" t="s">
        <v>725</v>
      </c>
      <c r="F275" s="35" t="s">
        <v>726</v>
      </c>
    </row>
    <row r="276" spans="5:6" hidden="1" x14ac:dyDescent="0.35">
      <c r="E276" s="35" t="s">
        <v>727</v>
      </c>
      <c r="F276" s="35" t="s">
        <v>728</v>
      </c>
    </row>
    <row r="277" spans="5:6" hidden="1" x14ac:dyDescent="0.35">
      <c r="E277" s="35" t="s">
        <v>729</v>
      </c>
      <c r="F277" s="35" t="s">
        <v>730</v>
      </c>
    </row>
    <row r="278" spans="5:6" hidden="1" x14ac:dyDescent="0.35">
      <c r="E278" s="35" t="s">
        <v>731</v>
      </c>
      <c r="F278" s="35" t="s">
        <v>732</v>
      </c>
    </row>
    <row r="279" spans="5:6" hidden="1" x14ac:dyDescent="0.35">
      <c r="E279" s="35" t="s">
        <v>733</v>
      </c>
      <c r="F279" s="35" t="s">
        <v>734</v>
      </c>
    </row>
    <row r="280" spans="5:6" hidden="1" x14ac:dyDescent="0.35">
      <c r="E280" s="35" t="s">
        <v>735</v>
      </c>
      <c r="F280" s="35" t="s">
        <v>736</v>
      </c>
    </row>
    <row r="281" spans="5:6" hidden="1" x14ac:dyDescent="0.35">
      <c r="E281" s="35" t="s">
        <v>737</v>
      </c>
      <c r="F281" s="35" t="s">
        <v>738</v>
      </c>
    </row>
    <row r="282" spans="5:6" hidden="1" x14ac:dyDescent="0.35">
      <c r="E282" s="35" t="s">
        <v>739</v>
      </c>
      <c r="F282" s="35" t="s">
        <v>740</v>
      </c>
    </row>
    <row r="283" spans="5:6" hidden="1" x14ac:dyDescent="0.35">
      <c r="E283" s="35" t="s">
        <v>741</v>
      </c>
      <c r="F283" s="35" t="s">
        <v>742</v>
      </c>
    </row>
    <row r="284" spans="5:6" hidden="1" x14ac:dyDescent="0.35">
      <c r="E284" s="35" t="s">
        <v>743</v>
      </c>
      <c r="F284" s="35" t="s">
        <v>744</v>
      </c>
    </row>
    <row r="285" spans="5:6" hidden="1" x14ac:dyDescent="0.35">
      <c r="E285" s="35" t="s">
        <v>745</v>
      </c>
      <c r="F285" s="35" t="s">
        <v>746</v>
      </c>
    </row>
    <row r="286" spans="5:6" hidden="1" x14ac:dyDescent="0.35">
      <c r="E286" s="35" t="s">
        <v>747</v>
      </c>
      <c r="F286" s="35" t="s">
        <v>748</v>
      </c>
    </row>
    <row r="287" spans="5:6" hidden="1" x14ac:dyDescent="0.35">
      <c r="E287" s="35" t="s">
        <v>749</v>
      </c>
      <c r="F287" s="35" t="s">
        <v>750</v>
      </c>
    </row>
    <row r="288" spans="5:6" hidden="1" x14ac:dyDescent="0.35">
      <c r="E288" s="35" t="s">
        <v>751</v>
      </c>
      <c r="F288" s="35" t="s">
        <v>752</v>
      </c>
    </row>
    <row r="289" spans="5:6" hidden="1" x14ac:dyDescent="0.35">
      <c r="E289" s="35" t="s">
        <v>753</v>
      </c>
      <c r="F289" s="35" t="s">
        <v>754</v>
      </c>
    </row>
    <row r="290" spans="5:6" hidden="1" x14ac:dyDescent="0.35">
      <c r="E290" s="35" t="s">
        <v>755</v>
      </c>
      <c r="F290" s="35" t="s">
        <v>756</v>
      </c>
    </row>
    <row r="291" spans="5:6" hidden="1" x14ac:dyDescent="0.35">
      <c r="E291" s="35" t="s">
        <v>757</v>
      </c>
      <c r="F291" s="35" t="s">
        <v>758</v>
      </c>
    </row>
    <row r="292" spans="5:6" hidden="1" x14ac:dyDescent="0.35">
      <c r="E292" s="35" t="s">
        <v>759</v>
      </c>
      <c r="F292" s="35" t="s">
        <v>760</v>
      </c>
    </row>
    <row r="293" spans="5:6" hidden="1" x14ac:dyDescent="0.35">
      <c r="E293" s="35" t="s">
        <v>761</v>
      </c>
      <c r="F293" s="35" t="s">
        <v>762</v>
      </c>
    </row>
    <row r="294" spans="5:6" hidden="1" x14ac:dyDescent="0.35">
      <c r="E294" s="35" t="s">
        <v>763</v>
      </c>
      <c r="F294" s="35" t="s">
        <v>764</v>
      </c>
    </row>
    <row r="295" spans="5:6" hidden="1" x14ac:dyDescent="0.35">
      <c r="E295" s="35" t="s">
        <v>765</v>
      </c>
      <c r="F295" s="35" t="s">
        <v>766</v>
      </c>
    </row>
    <row r="296" spans="5:6" hidden="1" x14ac:dyDescent="0.35">
      <c r="E296" s="35" t="s">
        <v>767</v>
      </c>
      <c r="F296" s="35" t="s">
        <v>768</v>
      </c>
    </row>
    <row r="297" spans="5:6" hidden="1" x14ac:dyDescent="0.35">
      <c r="E297" s="35" t="s">
        <v>769</v>
      </c>
      <c r="F297" s="35" t="s">
        <v>770</v>
      </c>
    </row>
    <row r="298" spans="5:6" hidden="1" x14ac:dyDescent="0.35">
      <c r="E298" s="35" t="s">
        <v>771</v>
      </c>
      <c r="F298" s="35" t="s">
        <v>772</v>
      </c>
    </row>
    <row r="299" spans="5:6" hidden="1" x14ac:dyDescent="0.35">
      <c r="E299" s="35" t="s">
        <v>773</v>
      </c>
      <c r="F299" s="35" t="s">
        <v>774</v>
      </c>
    </row>
    <row r="300" spans="5:6" hidden="1" x14ac:dyDescent="0.35">
      <c r="E300" s="35" t="s">
        <v>775</v>
      </c>
      <c r="F300" s="35" t="s">
        <v>776</v>
      </c>
    </row>
    <row r="301" spans="5:6" hidden="1" x14ac:dyDescent="0.35">
      <c r="E301" s="35" t="s">
        <v>777</v>
      </c>
      <c r="F301" s="35" t="s">
        <v>778</v>
      </c>
    </row>
    <row r="302" spans="5:6" hidden="1" x14ac:dyDescent="0.35">
      <c r="E302" s="35" t="s">
        <v>779</v>
      </c>
      <c r="F302" s="35" t="s">
        <v>780</v>
      </c>
    </row>
    <row r="303" spans="5:6" hidden="1" x14ac:dyDescent="0.35">
      <c r="E303" s="35" t="s">
        <v>781</v>
      </c>
      <c r="F303" s="35" t="s">
        <v>782</v>
      </c>
    </row>
    <row r="304" spans="5:6" hidden="1" x14ac:dyDescent="0.35">
      <c r="E304" s="35" t="s">
        <v>783</v>
      </c>
      <c r="F304" s="35" t="s">
        <v>784</v>
      </c>
    </row>
    <row r="305" spans="5:6" hidden="1" x14ac:dyDescent="0.35">
      <c r="E305" s="35" t="s">
        <v>785</v>
      </c>
      <c r="F305" s="35" t="s">
        <v>786</v>
      </c>
    </row>
    <row r="306" spans="5:6" hidden="1" x14ac:dyDescent="0.35">
      <c r="E306" s="35" t="s">
        <v>787</v>
      </c>
      <c r="F306" s="35" t="s">
        <v>788</v>
      </c>
    </row>
    <row r="307" spans="5:6" hidden="1" x14ac:dyDescent="0.35">
      <c r="E307" s="35" t="s">
        <v>789</v>
      </c>
      <c r="F307" s="35" t="s">
        <v>790</v>
      </c>
    </row>
    <row r="308" spans="5:6" hidden="1" x14ac:dyDescent="0.35">
      <c r="E308" s="35" t="s">
        <v>791</v>
      </c>
      <c r="F308" s="35" t="s">
        <v>792</v>
      </c>
    </row>
    <row r="309" spans="5:6" hidden="1" x14ac:dyDescent="0.35">
      <c r="E309" s="35" t="s">
        <v>793</v>
      </c>
      <c r="F309" s="35" t="s">
        <v>794</v>
      </c>
    </row>
    <row r="310" spans="5:6" hidden="1" x14ac:dyDescent="0.35">
      <c r="E310" s="35" t="s">
        <v>795</v>
      </c>
      <c r="F310" s="35" t="s">
        <v>796</v>
      </c>
    </row>
    <row r="311" spans="5:6" hidden="1" x14ac:dyDescent="0.35">
      <c r="E311" s="35" t="s">
        <v>797</v>
      </c>
      <c r="F311" s="35" t="s">
        <v>798</v>
      </c>
    </row>
    <row r="312" spans="5:6" hidden="1" x14ac:dyDescent="0.35">
      <c r="E312" s="35" t="s">
        <v>799</v>
      </c>
      <c r="F312" s="35" t="s">
        <v>800</v>
      </c>
    </row>
    <row r="313" spans="5:6" hidden="1" x14ac:dyDescent="0.35">
      <c r="E313" s="35" t="s">
        <v>801</v>
      </c>
      <c r="F313" s="35" t="s">
        <v>802</v>
      </c>
    </row>
    <row r="314" spans="5:6" hidden="1" x14ac:dyDescent="0.35">
      <c r="E314" s="35" t="s">
        <v>803</v>
      </c>
      <c r="F314" s="35" t="s">
        <v>804</v>
      </c>
    </row>
    <row r="315" spans="5:6" hidden="1" x14ac:dyDescent="0.35">
      <c r="E315" s="35" t="s">
        <v>805</v>
      </c>
      <c r="F315" s="35" t="s">
        <v>806</v>
      </c>
    </row>
    <row r="316" spans="5:6" hidden="1" x14ac:dyDescent="0.35">
      <c r="E316" s="35" t="s">
        <v>807</v>
      </c>
      <c r="F316" s="35" t="s">
        <v>808</v>
      </c>
    </row>
    <row r="317" spans="5:6" hidden="1" x14ac:dyDescent="0.35">
      <c r="E317" s="35" t="s">
        <v>809</v>
      </c>
      <c r="F317" s="35" t="s">
        <v>810</v>
      </c>
    </row>
    <row r="318" spans="5:6" hidden="1" x14ac:dyDescent="0.35">
      <c r="E318" s="35" t="s">
        <v>811</v>
      </c>
      <c r="F318" s="35" t="s">
        <v>812</v>
      </c>
    </row>
    <row r="319" spans="5:6" hidden="1" x14ac:dyDescent="0.35">
      <c r="E319" s="35" t="s">
        <v>813</v>
      </c>
      <c r="F319" s="35" t="s">
        <v>814</v>
      </c>
    </row>
    <row r="320" spans="5:6" hidden="1" x14ac:dyDescent="0.35">
      <c r="E320" s="35" t="s">
        <v>815</v>
      </c>
      <c r="F320" s="35" t="s">
        <v>816</v>
      </c>
    </row>
    <row r="321" spans="5:6" hidden="1" x14ac:dyDescent="0.35">
      <c r="E321" s="35" t="s">
        <v>817</v>
      </c>
      <c r="F321" s="35" t="s">
        <v>818</v>
      </c>
    </row>
    <row r="322" spans="5:6" hidden="1" x14ac:dyDescent="0.35">
      <c r="E322" s="35" t="s">
        <v>819</v>
      </c>
      <c r="F322" s="35" t="s">
        <v>820</v>
      </c>
    </row>
    <row r="323" spans="5:6" hidden="1" x14ac:dyDescent="0.35">
      <c r="E323" s="35" t="s">
        <v>821</v>
      </c>
      <c r="F323" s="35" t="s">
        <v>822</v>
      </c>
    </row>
    <row r="324" spans="5:6" hidden="1" x14ac:dyDescent="0.35">
      <c r="E324" s="35" t="s">
        <v>823</v>
      </c>
      <c r="F324" s="35" t="s">
        <v>824</v>
      </c>
    </row>
    <row r="325" spans="5:6" hidden="1" x14ac:dyDescent="0.35">
      <c r="E325" s="35" t="s">
        <v>825</v>
      </c>
      <c r="F325" s="35" t="s">
        <v>826</v>
      </c>
    </row>
    <row r="326" spans="5:6" hidden="1" x14ac:dyDescent="0.35">
      <c r="E326" s="35" t="s">
        <v>827</v>
      </c>
      <c r="F326" s="35" t="s">
        <v>828</v>
      </c>
    </row>
    <row r="327" spans="5:6" hidden="1" x14ac:dyDescent="0.35">
      <c r="E327" s="35" t="s">
        <v>829</v>
      </c>
      <c r="F327" s="35" t="s">
        <v>830</v>
      </c>
    </row>
    <row r="328" spans="5:6" hidden="1" x14ac:dyDescent="0.35">
      <c r="E328" s="35" t="s">
        <v>831</v>
      </c>
      <c r="F328" s="35" t="s">
        <v>832</v>
      </c>
    </row>
    <row r="329" spans="5:6" hidden="1" x14ac:dyDescent="0.35">
      <c r="E329" s="35" t="s">
        <v>833</v>
      </c>
      <c r="F329" s="35" t="s">
        <v>834</v>
      </c>
    </row>
    <row r="330" spans="5:6" hidden="1" x14ac:dyDescent="0.35">
      <c r="E330" s="35" t="s">
        <v>835</v>
      </c>
      <c r="F330" s="35" t="s">
        <v>836</v>
      </c>
    </row>
    <row r="331" spans="5:6" hidden="1" x14ac:dyDescent="0.35">
      <c r="E331" s="35" t="s">
        <v>837</v>
      </c>
      <c r="F331" s="35" t="s">
        <v>838</v>
      </c>
    </row>
    <row r="332" spans="5:6" hidden="1" x14ac:dyDescent="0.35">
      <c r="E332" s="35" t="s">
        <v>839</v>
      </c>
      <c r="F332" s="35" t="s">
        <v>840</v>
      </c>
    </row>
    <row r="333" spans="5:6" hidden="1" x14ac:dyDescent="0.35">
      <c r="E333" s="35" t="s">
        <v>841</v>
      </c>
      <c r="F333" s="35" t="s">
        <v>842</v>
      </c>
    </row>
    <row r="334" spans="5:6" hidden="1" x14ac:dyDescent="0.35">
      <c r="E334" s="35" t="s">
        <v>843</v>
      </c>
      <c r="F334" s="35" t="s">
        <v>844</v>
      </c>
    </row>
    <row r="335" spans="5:6" hidden="1" x14ac:dyDescent="0.35">
      <c r="E335" s="35" t="s">
        <v>845</v>
      </c>
      <c r="F335" s="35" t="s">
        <v>846</v>
      </c>
    </row>
    <row r="336" spans="5:6" hidden="1" x14ac:dyDescent="0.35">
      <c r="E336" s="35" t="s">
        <v>847</v>
      </c>
      <c r="F336" s="35" t="s">
        <v>848</v>
      </c>
    </row>
    <row r="337" spans="5:6" hidden="1" x14ac:dyDescent="0.35">
      <c r="E337" s="35" t="s">
        <v>849</v>
      </c>
      <c r="F337" s="35" t="s">
        <v>850</v>
      </c>
    </row>
    <row r="338" spans="5:6" hidden="1" x14ac:dyDescent="0.35">
      <c r="E338" s="35" t="s">
        <v>851</v>
      </c>
      <c r="F338" s="35" t="s">
        <v>852</v>
      </c>
    </row>
    <row r="339" spans="5:6" hidden="1" x14ac:dyDescent="0.35">
      <c r="E339" s="35" t="s">
        <v>853</v>
      </c>
      <c r="F339" s="35" t="s">
        <v>854</v>
      </c>
    </row>
    <row r="340" spans="5:6" hidden="1" x14ac:dyDescent="0.35">
      <c r="E340" s="35" t="s">
        <v>855</v>
      </c>
      <c r="F340" s="35" t="s">
        <v>856</v>
      </c>
    </row>
    <row r="341" spans="5:6" hidden="1" x14ac:dyDescent="0.35">
      <c r="E341" s="35" t="s">
        <v>857</v>
      </c>
      <c r="F341" s="35" t="s">
        <v>858</v>
      </c>
    </row>
    <row r="342" spans="5:6" hidden="1" x14ac:dyDescent="0.35">
      <c r="E342" s="35" t="s">
        <v>859</v>
      </c>
      <c r="F342" s="35" t="s">
        <v>860</v>
      </c>
    </row>
    <row r="343" spans="5:6" hidden="1" x14ac:dyDescent="0.35">
      <c r="E343" s="35" t="s">
        <v>861</v>
      </c>
      <c r="F343" s="35" t="s">
        <v>862</v>
      </c>
    </row>
    <row r="344" spans="5:6" hidden="1" x14ac:dyDescent="0.35">
      <c r="E344" s="35" t="s">
        <v>863</v>
      </c>
      <c r="F344" s="35" t="s">
        <v>864</v>
      </c>
    </row>
    <row r="345" spans="5:6" hidden="1" x14ac:dyDescent="0.35">
      <c r="E345" s="35" t="s">
        <v>865</v>
      </c>
      <c r="F345" s="35" t="s">
        <v>866</v>
      </c>
    </row>
    <row r="346" spans="5:6" hidden="1" x14ac:dyDescent="0.35">
      <c r="E346" s="35" t="s">
        <v>867</v>
      </c>
      <c r="F346" s="35" t="s">
        <v>868</v>
      </c>
    </row>
    <row r="347" spans="5:6" hidden="1" x14ac:dyDescent="0.35">
      <c r="E347" s="35" t="s">
        <v>869</v>
      </c>
      <c r="F347" s="35" t="s">
        <v>870</v>
      </c>
    </row>
    <row r="348" spans="5:6" hidden="1" x14ac:dyDescent="0.35">
      <c r="E348" s="35" t="s">
        <v>871</v>
      </c>
      <c r="F348" s="35" t="s">
        <v>872</v>
      </c>
    </row>
    <row r="349" spans="5:6" hidden="1" x14ac:dyDescent="0.35">
      <c r="E349" s="35" t="s">
        <v>237</v>
      </c>
      <c r="F349" s="35" t="s">
        <v>873</v>
      </c>
    </row>
    <row r="350" spans="5:6" hidden="1" x14ac:dyDescent="0.35">
      <c r="E350" s="35" t="s">
        <v>874</v>
      </c>
      <c r="F350" s="35" t="s">
        <v>875</v>
      </c>
    </row>
    <row r="351" spans="5:6" hidden="1" x14ac:dyDescent="0.35">
      <c r="E351" s="35" t="s">
        <v>876</v>
      </c>
      <c r="F351" s="35" t="s">
        <v>877</v>
      </c>
    </row>
    <row r="352" spans="5:6" hidden="1" x14ac:dyDescent="0.35">
      <c r="E352" s="35" t="s">
        <v>89</v>
      </c>
      <c r="F352" s="35" t="s">
        <v>878</v>
      </c>
    </row>
    <row r="353" spans="5:6" hidden="1" x14ac:dyDescent="0.35">
      <c r="E353" s="35" t="s">
        <v>240</v>
      </c>
      <c r="F353" s="35" t="s">
        <v>879</v>
      </c>
    </row>
    <row r="354" spans="5:6" hidden="1" x14ac:dyDescent="0.35">
      <c r="E354" s="35" t="s">
        <v>880</v>
      </c>
      <c r="F354" s="35" t="s">
        <v>881</v>
      </c>
    </row>
    <row r="355" spans="5:6" hidden="1" x14ac:dyDescent="0.35">
      <c r="E355" s="35" t="s">
        <v>241</v>
      </c>
      <c r="F355" s="35" t="s">
        <v>882</v>
      </c>
    </row>
    <row r="356" spans="5:6" hidden="1" x14ac:dyDescent="0.35">
      <c r="E356" s="35" t="s">
        <v>883</v>
      </c>
      <c r="F356" s="35" t="s">
        <v>884</v>
      </c>
    </row>
    <row r="357" spans="5:6" hidden="1" x14ac:dyDescent="0.35">
      <c r="E357" s="35" t="s">
        <v>885</v>
      </c>
      <c r="F357" s="35" t="s">
        <v>886</v>
      </c>
    </row>
    <row r="358" spans="5:6" hidden="1" x14ac:dyDescent="0.35">
      <c r="E358" s="35" t="s">
        <v>887</v>
      </c>
      <c r="F358" s="35" t="s">
        <v>888</v>
      </c>
    </row>
    <row r="359" spans="5:6" hidden="1" x14ac:dyDescent="0.35">
      <c r="E359" s="35" t="s">
        <v>889</v>
      </c>
      <c r="F359" s="35" t="s">
        <v>890</v>
      </c>
    </row>
    <row r="360" spans="5:6" hidden="1" x14ac:dyDescent="0.35">
      <c r="E360" s="35" t="s">
        <v>891</v>
      </c>
      <c r="F360" s="35" t="s">
        <v>892</v>
      </c>
    </row>
    <row r="361" spans="5:6" hidden="1" x14ac:dyDescent="0.35">
      <c r="E361" s="35" t="s">
        <v>893</v>
      </c>
      <c r="F361" s="35" t="s">
        <v>894</v>
      </c>
    </row>
    <row r="362" spans="5:6" hidden="1" x14ac:dyDescent="0.35">
      <c r="E362" s="35" t="s">
        <v>895</v>
      </c>
      <c r="F362" s="35" t="s">
        <v>896</v>
      </c>
    </row>
    <row r="363" spans="5:6" hidden="1" x14ac:dyDescent="0.35">
      <c r="E363" s="35" t="s">
        <v>897</v>
      </c>
      <c r="F363" s="35" t="s">
        <v>898</v>
      </c>
    </row>
    <row r="364" spans="5:6" hidden="1" x14ac:dyDescent="0.35">
      <c r="E364" s="35" t="s">
        <v>899</v>
      </c>
      <c r="F364" s="35" t="s">
        <v>900</v>
      </c>
    </row>
    <row r="365" spans="5:6" hidden="1" x14ac:dyDescent="0.35">
      <c r="E365" s="35" t="s">
        <v>901</v>
      </c>
      <c r="F365" s="35" t="s">
        <v>902</v>
      </c>
    </row>
    <row r="366" spans="5:6" hidden="1" x14ac:dyDescent="0.35">
      <c r="E366" s="35" t="s">
        <v>903</v>
      </c>
      <c r="F366" s="35" t="s">
        <v>904</v>
      </c>
    </row>
    <row r="367" spans="5:6" hidden="1" x14ac:dyDescent="0.35">
      <c r="E367" s="35" t="s">
        <v>905</v>
      </c>
      <c r="F367" s="35" t="s">
        <v>906</v>
      </c>
    </row>
    <row r="368" spans="5:6" hidden="1" x14ac:dyDescent="0.35">
      <c r="E368" s="35" t="s">
        <v>907</v>
      </c>
      <c r="F368" s="35" t="s">
        <v>908</v>
      </c>
    </row>
    <row r="369" spans="5:6" hidden="1" x14ac:dyDescent="0.35">
      <c r="E369" s="35" t="s">
        <v>909</v>
      </c>
      <c r="F369" s="35" t="s">
        <v>910</v>
      </c>
    </row>
    <row r="370" spans="5:6" hidden="1" x14ac:dyDescent="0.35">
      <c r="E370" s="35" t="s">
        <v>250</v>
      </c>
      <c r="F370" s="35" t="s">
        <v>911</v>
      </c>
    </row>
    <row r="371" spans="5:6" hidden="1" x14ac:dyDescent="0.35">
      <c r="E371" s="35" t="s">
        <v>912</v>
      </c>
      <c r="F371" s="35" t="s">
        <v>913</v>
      </c>
    </row>
    <row r="372" spans="5:6" hidden="1" x14ac:dyDescent="0.35">
      <c r="E372" s="35" t="s">
        <v>914</v>
      </c>
      <c r="F372" s="35" t="s">
        <v>915</v>
      </c>
    </row>
    <row r="373" spans="5:6" hidden="1" x14ac:dyDescent="0.35">
      <c r="E373" s="35" t="s">
        <v>251</v>
      </c>
      <c r="F373" s="35" t="s">
        <v>916</v>
      </c>
    </row>
    <row r="374" spans="5:6" hidden="1" x14ac:dyDescent="0.35">
      <c r="E374" s="35" t="s">
        <v>917</v>
      </c>
      <c r="F374" s="35" t="s">
        <v>918</v>
      </c>
    </row>
    <row r="375" spans="5:6" hidden="1" x14ac:dyDescent="0.35">
      <c r="E375" s="35" t="s">
        <v>919</v>
      </c>
      <c r="F375" s="35" t="s">
        <v>920</v>
      </c>
    </row>
    <row r="376" spans="5:6" hidden="1" x14ac:dyDescent="0.35">
      <c r="E376" s="35" t="s">
        <v>921</v>
      </c>
      <c r="F376" s="35" t="s">
        <v>922</v>
      </c>
    </row>
    <row r="377" spans="5:6" hidden="1" x14ac:dyDescent="0.35">
      <c r="E377" s="35" t="s">
        <v>923</v>
      </c>
      <c r="F377" s="35" t="s">
        <v>924</v>
      </c>
    </row>
    <row r="378" spans="5:6" hidden="1" x14ac:dyDescent="0.35">
      <c r="E378" s="35" t="s">
        <v>925</v>
      </c>
      <c r="F378" s="35" t="s">
        <v>926</v>
      </c>
    </row>
    <row r="379" spans="5:6" hidden="1" x14ac:dyDescent="0.35">
      <c r="E379" s="35" t="s">
        <v>927</v>
      </c>
      <c r="F379" s="35" t="s">
        <v>928</v>
      </c>
    </row>
    <row r="380" spans="5:6" hidden="1" x14ac:dyDescent="0.35">
      <c r="E380" s="35" t="s">
        <v>929</v>
      </c>
      <c r="F380" s="35" t="s">
        <v>930</v>
      </c>
    </row>
    <row r="381" spans="5:6" hidden="1" x14ac:dyDescent="0.35">
      <c r="E381" s="35" t="s">
        <v>931</v>
      </c>
      <c r="F381" s="35" t="s">
        <v>932</v>
      </c>
    </row>
    <row r="382" spans="5:6" hidden="1" x14ac:dyDescent="0.35">
      <c r="E382" s="35" t="s">
        <v>933</v>
      </c>
      <c r="F382" s="35" t="s">
        <v>934</v>
      </c>
    </row>
    <row r="383" spans="5:6" hidden="1" x14ac:dyDescent="0.35">
      <c r="E383" s="35" t="s">
        <v>935</v>
      </c>
      <c r="F383" s="35" t="s">
        <v>936</v>
      </c>
    </row>
    <row r="384" spans="5:6" hidden="1" x14ac:dyDescent="0.35">
      <c r="E384" s="35" t="s">
        <v>937</v>
      </c>
      <c r="F384" s="35" t="s">
        <v>938</v>
      </c>
    </row>
    <row r="385" spans="5:6" hidden="1" x14ac:dyDescent="0.35">
      <c r="E385" s="35" t="s">
        <v>939</v>
      </c>
      <c r="F385" s="35" t="s">
        <v>940</v>
      </c>
    </row>
    <row r="386" spans="5:6" hidden="1" x14ac:dyDescent="0.35">
      <c r="E386" s="35" t="s">
        <v>941</v>
      </c>
      <c r="F386" s="35" t="s">
        <v>942</v>
      </c>
    </row>
    <row r="387" spans="5:6" hidden="1" x14ac:dyDescent="0.35">
      <c r="E387" s="35" t="s">
        <v>943</v>
      </c>
      <c r="F387" s="35" t="s">
        <v>944</v>
      </c>
    </row>
    <row r="388" spans="5:6" hidden="1" x14ac:dyDescent="0.35">
      <c r="E388" s="35" t="s">
        <v>945</v>
      </c>
      <c r="F388" s="35" t="s">
        <v>946</v>
      </c>
    </row>
    <row r="389" spans="5:6" hidden="1" x14ac:dyDescent="0.35">
      <c r="E389" s="35" t="s">
        <v>947</v>
      </c>
      <c r="F389" s="35" t="s">
        <v>948</v>
      </c>
    </row>
    <row r="390" spans="5:6" hidden="1" x14ac:dyDescent="0.35">
      <c r="E390" s="35" t="s">
        <v>949</v>
      </c>
      <c r="F390" s="35" t="s">
        <v>950</v>
      </c>
    </row>
    <row r="391" spans="5:6" hidden="1" x14ac:dyDescent="0.35">
      <c r="E391" s="35" t="s">
        <v>951</v>
      </c>
      <c r="F391" s="35" t="s">
        <v>952</v>
      </c>
    </row>
    <row r="392" spans="5:6" hidden="1" x14ac:dyDescent="0.35">
      <c r="E392" s="35" t="s">
        <v>953</v>
      </c>
      <c r="F392" s="35" t="s">
        <v>954</v>
      </c>
    </row>
    <row r="393" spans="5:6" hidden="1" x14ac:dyDescent="0.35">
      <c r="E393" s="35" t="s">
        <v>955</v>
      </c>
      <c r="F393" s="35" t="s">
        <v>956</v>
      </c>
    </row>
    <row r="394" spans="5:6" hidden="1" x14ac:dyDescent="0.35">
      <c r="E394" s="35" t="s">
        <v>957</v>
      </c>
      <c r="F394" s="35" t="s">
        <v>958</v>
      </c>
    </row>
    <row r="395" spans="5:6" hidden="1" x14ac:dyDescent="0.35">
      <c r="E395" s="35" t="s">
        <v>959</v>
      </c>
      <c r="F395" s="35" t="s">
        <v>960</v>
      </c>
    </row>
    <row r="396" spans="5:6" hidden="1" x14ac:dyDescent="0.35">
      <c r="E396" s="35" t="s">
        <v>961</v>
      </c>
      <c r="F396" s="35" t="s">
        <v>962</v>
      </c>
    </row>
    <row r="397" spans="5:6" hidden="1" x14ac:dyDescent="0.35">
      <c r="E397" s="35" t="s">
        <v>963</v>
      </c>
      <c r="F397" s="35" t="s">
        <v>964</v>
      </c>
    </row>
    <row r="398" spans="5:6" hidden="1" x14ac:dyDescent="0.35">
      <c r="E398" s="35" t="s">
        <v>965</v>
      </c>
      <c r="F398" s="35" t="s">
        <v>966</v>
      </c>
    </row>
    <row r="399" spans="5:6" hidden="1" x14ac:dyDescent="0.35">
      <c r="E399" s="35" t="s">
        <v>967</v>
      </c>
      <c r="F399" s="35" t="s">
        <v>968</v>
      </c>
    </row>
    <row r="400" spans="5:6" hidden="1" x14ac:dyDescent="0.35">
      <c r="E400" s="35" t="s">
        <v>969</v>
      </c>
      <c r="F400" s="35" t="s">
        <v>970</v>
      </c>
    </row>
    <row r="401" spans="5:6" hidden="1" x14ac:dyDescent="0.35">
      <c r="E401" s="35" t="s">
        <v>971</v>
      </c>
      <c r="F401" s="35" t="s">
        <v>972</v>
      </c>
    </row>
    <row r="402" spans="5:6" hidden="1" x14ac:dyDescent="0.35">
      <c r="E402" s="35" t="s">
        <v>57</v>
      </c>
      <c r="F402" s="35" t="s">
        <v>973</v>
      </c>
    </row>
    <row r="403" spans="5:6" hidden="1" x14ac:dyDescent="0.35">
      <c r="E403" s="35" t="s">
        <v>974</v>
      </c>
      <c r="F403" s="35" t="s">
        <v>975</v>
      </c>
    </row>
    <row r="404" spans="5:6" hidden="1" x14ac:dyDescent="0.35">
      <c r="E404" s="35" t="s">
        <v>976</v>
      </c>
      <c r="F404" s="35" t="s">
        <v>977</v>
      </c>
    </row>
    <row r="405" spans="5:6" hidden="1" x14ac:dyDescent="0.35">
      <c r="E405" s="35" t="s">
        <v>978</v>
      </c>
      <c r="F405" s="35" t="s">
        <v>979</v>
      </c>
    </row>
    <row r="406" spans="5:6" hidden="1" x14ac:dyDescent="0.35">
      <c r="E406" s="35" t="s">
        <v>980</v>
      </c>
      <c r="F406" s="35" t="s">
        <v>981</v>
      </c>
    </row>
    <row r="407" spans="5:6" hidden="1" x14ac:dyDescent="0.35">
      <c r="E407" s="35" t="s">
        <v>982</v>
      </c>
      <c r="F407" s="35" t="s">
        <v>983</v>
      </c>
    </row>
    <row r="408" spans="5:6" hidden="1" x14ac:dyDescent="0.35">
      <c r="E408" s="35" t="s">
        <v>984</v>
      </c>
      <c r="F408" s="35" t="s">
        <v>985</v>
      </c>
    </row>
    <row r="409" spans="5:6" hidden="1" x14ac:dyDescent="0.35">
      <c r="E409" s="35" t="s">
        <v>986</v>
      </c>
      <c r="F409" s="35" t="s">
        <v>987</v>
      </c>
    </row>
    <row r="410" spans="5:6" hidden="1" x14ac:dyDescent="0.35">
      <c r="E410" s="35" t="s">
        <v>988</v>
      </c>
      <c r="F410" s="35" t="s">
        <v>989</v>
      </c>
    </row>
    <row r="411" spans="5:6" hidden="1" x14ac:dyDescent="0.35">
      <c r="E411" s="35" t="s">
        <v>990</v>
      </c>
      <c r="F411" s="35" t="s">
        <v>991</v>
      </c>
    </row>
    <row r="412" spans="5:6" hidden="1" x14ac:dyDescent="0.35">
      <c r="E412" s="35" t="s">
        <v>992</v>
      </c>
      <c r="F412" s="35" t="s">
        <v>993</v>
      </c>
    </row>
    <row r="413" spans="5:6" hidden="1" x14ac:dyDescent="0.35">
      <c r="E413" s="35" t="s">
        <v>994</v>
      </c>
      <c r="F413" s="35" t="s">
        <v>995</v>
      </c>
    </row>
    <row r="414" spans="5:6" hidden="1" x14ac:dyDescent="0.35">
      <c r="E414" s="35" t="s">
        <v>996</v>
      </c>
      <c r="F414" s="35" t="s">
        <v>997</v>
      </c>
    </row>
    <row r="415" spans="5:6" hidden="1" x14ac:dyDescent="0.35">
      <c r="E415" s="35" t="s">
        <v>998</v>
      </c>
      <c r="F415" s="35" t="s">
        <v>999</v>
      </c>
    </row>
    <row r="416" spans="5:6" hidden="1" x14ac:dyDescent="0.35">
      <c r="E416" s="35" t="s">
        <v>1000</v>
      </c>
      <c r="F416" s="35" t="s">
        <v>1001</v>
      </c>
    </row>
    <row r="417" spans="5:6" hidden="1" x14ac:dyDescent="0.35">
      <c r="E417" s="35" t="s">
        <v>1002</v>
      </c>
      <c r="F417" s="35" t="s">
        <v>1003</v>
      </c>
    </row>
    <row r="418" spans="5:6" hidden="1" x14ac:dyDescent="0.35">
      <c r="E418" s="35" t="s">
        <v>1004</v>
      </c>
      <c r="F418" s="35" t="s">
        <v>1005</v>
      </c>
    </row>
    <row r="419" spans="5:6" hidden="1" x14ac:dyDescent="0.35">
      <c r="E419" s="35" t="s">
        <v>1006</v>
      </c>
      <c r="F419" s="35" t="s">
        <v>1007</v>
      </c>
    </row>
    <row r="420" spans="5:6" hidden="1" x14ac:dyDescent="0.35">
      <c r="E420" s="35" t="s">
        <v>1008</v>
      </c>
      <c r="F420" s="35" t="s">
        <v>1009</v>
      </c>
    </row>
    <row r="421" spans="5:6" hidden="1" x14ac:dyDescent="0.35">
      <c r="E421" s="35" t="s">
        <v>1010</v>
      </c>
      <c r="F421" s="35" t="s">
        <v>1011</v>
      </c>
    </row>
    <row r="422" spans="5:6" hidden="1" x14ac:dyDescent="0.35">
      <c r="E422" s="35" t="s">
        <v>1012</v>
      </c>
      <c r="F422" s="35" t="s">
        <v>1013</v>
      </c>
    </row>
    <row r="423" spans="5:6" hidden="1" x14ac:dyDescent="0.35">
      <c r="E423" s="35" t="s">
        <v>1014</v>
      </c>
      <c r="F423" s="35" t="s">
        <v>1015</v>
      </c>
    </row>
    <row r="424" spans="5:6" hidden="1" x14ac:dyDescent="0.35">
      <c r="E424" s="35" t="s">
        <v>1016</v>
      </c>
      <c r="F424" s="35" t="s">
        <v>1017</v>
      </c>
    </row>
    <row r="425" spans="5:6" hidden="1" x14ac:dyDescent="0.35">
      <c r="E425" s="35" t="s">
        <v>1018</v>
      </c>
      <c r="F425" s="35" t="s">
        <v>1019</v>
      </c>
    </row>
    <row r="426" spans="5:6" hidden="1" x14ac:dyDescent="0.35">
      <c r="E426" s="35" t="s">
        <v>1020</v>
      </c>
      <c r="F426" s="35" t="s">
        <v>1021</v>
      </c>
    </row>
    <row r="427" spans="5:6" hidden="1" x14ac:dyDescent="0.35">
      <c r="E427" s="35" t="s">
        <v>1022</v>
      </c>
      <c r="F427" s="35" t="s">
        <v>1023</v>
      </c>
    </row>
    <row r="428" spans="5:6" hidden="1" x14ac:dyDescent="0.35">
      <c r="E428" s="35" t="s">
        <v>1024</v>
      </c>
      <c r="F428" s="35" t="s">
        <v>1025</v>
      </c>
    </row>
    <row r="429" spans="5:6" hidden="1" x14ac:dyDescent="0.35">
      <c r="E429" s="35" t="s">
        <v>1026</v>
      </c>
      <c r="F429" s="35" t="s">
        <v>1027</v>
      </c>
    </row>
    <row r="430" spans="5:6" hidden="1" x14ac:dyDescent="0.35">
      <c r="E430" s="35" t="s">
        <v>1028</v>
      </c>
      <c r="F430" s="35" t="s">
        <v>1029</v>
      </c>
    </row>
    <row r="431" spans="5:6" hidden="1" x14ac:dyDescent="0.35">
      <c r="E431" s="35" t="s">
        <v>58</v>
      </c>
      <c r="F431" s="35" t="s">
        <v>1030</v>
      </c>
    </row>
    <row r="432" spans="5:6" hidden="1" x14ac:dyDescent="0.35">
      <c r="E432" s="35" t="s">
        <v>1031</v>
      </c>
      <c r="F432" s="35" t="s">
        <v>1032</v>
      </c>
    </row>
    <row r="433" spans="5:6" hidden="1" x14ac:dyDescent="0.35">
      <c r="E433" s="35" t="s">
        <v>1033</v>
      </c>
      <c r="F433" s="35" t="s">
        <v>1034</v>
      </c>
    </row>
    <row r="434" spans="5:6" hidden="1" x14ac:dyDescent="0.35">
      <c r="E434" s="35" t="s">
        <v>1035</v>
      </c>
      <c r="F434" s="35" t="s">
        <v>1036</v>
      </c>
    </row>
    <row r="435" spans="5:6" hidden="1" x14ac:dyDescent="0.35">
      <c r="E435" s="35" t="s">
        <v>1037</v>
      </c>
      <c r="F435" s="35" t="s">
        <v>1038</v>
      </c>
    </row>
    <row r="436" spans="5:6" hidden="1" x14ac:dyDescent="0.35">
      <c r="E436" s="35" t="s">
        <v>1039</v>
      </c>
      <c r="F436" s="35" t="s">
        <v>1040</v>
      </c>
    </row>
    <row r="437" spans="5:6" hidden="1" x14ac:dyDescent="0.35">
      <c r="E437" s="35" t="s">
        <v>1041</v>
      </c>
      <c r="F437" s="35" t="s">
        <v>1042</v>
      </c>
    </row>
    <row r="438" spans="5:6" hidden="1" x14ac:dyDescent="0.35">
      <c r="E438" s="35" t="s">
        <v>1043</v>
      </c>
      <c r="F438" s="35" t="s">
        <v>1044</v>
      </c>
    </row>
    <row r="439" spans="5:6" hidden="1" x14ac:dyDescent="0.35">
      <c r="E439" s="35" t="s">
        <v>1045</v>
      </c>
      <c r="F439" s="35" t="s">
        <v>1046</v>
      </c>
    </row>
    <row r="440" spans="5:6" hidden="1" x14ac:dyDescent="0.35">
      <c r="E440" s="35" t="s">
        <v>1047</v>
      </c>
      <c r="F440" s="35" t="s">
        <v>1048</v>
      </c>
    </row>
    <row r="441" spans="5:6" hidden="1" x14ac:dyDescent="0.35">
      <c r="E441" s="35" t="s">
        <v>1049</v>
      </c>
      <c r="F441" s="35" t="s">
        <v>1050</v>
      </c>
    </row>
    <row r="442" spans="5:6" hidden="1" x14ac:dyDescent="0.35">
      <c r="E442" s="35" t="s">
        <v>1051</v>
      </c>
      <c r="F442" s="35" t="s">
        <v>1052</v>
      </c>
    </row>
    <row r="443" spans="5:6" hidden="1" x14ac:dyDescent="0.35">
      <c r="E443" s="35" t="s">
        <v>1053</v>
      </c>
      <c r="F443" s="35" t="s">
        <v>1054</v>
      </c>
    </row>
    <row r="444" spans="5:6" hidden="1" x14ac:dyDescent="0.35">
      <c r="E444" s="35" t="s">
        <v>1055</v>
      </c>
      <c r="F444" s="35" t="s">
        <v>1056</v>
      </c>
    </row>
    <row r="445" spans="5:6" hidden="1" x14ac:dyDescent="0.35">
      <c r="E445" s="35" t="s">
        <v>1057</v>
      </c>
      <c r="F445" s="35" t="s">
        <v>1058</v>
      </c>
    </row>
    <row r="446" spans="5:6" hidden="1" x14ac:dyDescent="0.35">
      <c r="E446" s="35" t="s">
        <v>1059</v>
      </c>
      <c r="F446" s="35" t="s">
        <v>1060</v>
      </c>
    </row>
    <row r="447" spans="5:6" hidden="1" x14ac:dyDescent="0.35">
      <c r="E447" s="35" t="s">
        <v>1061</v>
      </c>
      <c r="F447" s="35" t="s">
        <v>1062</v>
      </c>
    </row>
    <row r="448" spans="5:6" hidden="1" x14ac:dyDescent="0.35">
      <c r="E448" s="35" t="s">
        <v>1063</v>
      </c>
      <c r="F448" s="35" t="s">
        <v>1064</v>
      </c>
    </row>
    <row r="449" spans="5:6" hidden="1" x14ac:dyDescent="0.35">
      <c r="E449" s="35" t="s">
        <v>1065</v>
      </c>
      <c r="F449" s="35" t="s">
        <v>1066</v>
      </c>
    </row>
    <row r="450" spans="5:6" hidden="1" x14ac:dyDescent="0.35">
      <c r="E450" s="35" t="s">
        <v>1067</v>
      </c>
      <c r="F450" s="35" t="s">
        <v>1068</v>
      </c>
    </row>
    <row r="451" spans="5:6" hidden="1" x14ac:dyDescent="0.35">
      <c r="E451" s="35" t="s">
        <v>1069</v>
      </c>
      <c r="F451" s="35" t="s">
        <v>1070</v>
      </c>
    </row>
    <row r="452" spans="5:6" hidden="1" x14ac:dyDescent="0.35">
      <c r="E452" s="35" t="s">
        <v>1071</v>
      </c>
      <c r="F452" s="35" t="s">
        <v>1072</v>
      </c>
    </row>
    <row r="453" spans="5:6" hidden="1" x14ac:dyDescent="0.35">
      <c r="E453" s="35" t="s">
        <v>1073</v>
      </c>
      <c r="F453" s="35" t="s">
        <v>1074</v>
      </c>
    </row>
    <row r="454" spans="5:6" hidden="1" x14ac:dyDescent="0.35">
      <c r="E454" s="35" t="s">
        <v>1075</v>
      </c>
      <c r="F454" s="35" t="s">
        <v>1076</v>
      </c>
    </row>
    <row r="455" spans="5:6" hidden="1" x14ac:dyDescent="0.35">
      <c r="E455" s="35" t="s">
        <v>1077</v>
      </c>
      <c r="F455" s="35" t="s">
        <v>1078</v>
      </c>
    </row>
    <row r="456" spans="5:6" hidden="1" x14ac:dyDescent="0.35">
      <c r="E456" s="35" t="s">
        <v>1079</v>
      </c>
      <c r="F456" s="35" t="s">
        <v>1080</v>
      </c>
    </row>
    <row r="457" spans="5:6" hidden="1" x14ac:dyDescent="0.35">
      <c r="E457" s="35" t="s">
        <v>1081</v>
      </c>
      <c r="F457" s="35" t="s">
        <v>1082</v>
      </c>
    </row>
    <row r="458" spans="5:6" hidden="1" x14ac:dyDescent="0.35">
      <c r="E458" s="35" t="s">
        <v>1083</v>
      </c>
      <c r="F458" s="35" t="s">
        <v>1084</v>
      </c>
    </row>
    <row r="459" spans="5:6" hidden="1" x14ac:dyDescent="0.35">
      <c r="E459" s="35" t="s">
        <v>1085</v>
      </c>
      <c r="F459" s="35" t="s">
        <v>1086</v>
      </c>
    </row>
    <row r="460" spans="5:6" hidden="1" x14ac:dyDescent="0.35">
      <c r="E460" s="35" t="s">
        <v>1087</v>
      </c>
      <c r="F460" s="35" t="s">
        <v>1088</v>
      </c>
    </row>
    <row r="461" spans="5:6" hidden="1" x14ac:dyDescent="0.35">
      <c r="E461" s="35" t="s">
        <v>1089</v>
      </c>
      <c r="F461" s="35" t="s">
        <v>1090</v>
      </c>
    </row>
    <row r="462" spans="5:6" hidden="1" x14ac:dyDescent="0.35">
      <c r="E462" s="35" t="s">
        <v>1091</v>
      </c>
      <c r="F462" s="35" t="s">
        <v>1092</v>
      </c>
    </row>
    <row r="463" spans="5:6" hidden="1" x14ac:dyDescent="0.35">
      <c r="E463" s="35" t="s">
        <v>1093</v>
      </c>
      <c r="F463" s="35" t="s">
        <v>1094</v>
      </c>
    </row>
    <row r="464" spans="5:6" hidden="1" x14ac:dyDescent="0.35">
      <c r="E464" s="35" t="s">
        <v>1095</v>
      </c>
      <c r="F464" s="35" t="s">
        <v>1096</v>
      </c>
    </row>
    <row r="465" spans="5:6" hidden="1" x14ac:dyDescent="0.35">
      <c r="E465" s="35" t="s">
        <v>1097</v>
      </c>
      <c r="F465" s="35" t="s">
        <v>1098</v>
      </c>
    </row>
    <row r="466" spans="5:6" hidden="1" x14ac:dyDescent="0.35">
      <c r="E466" s="35" t="s">
        <v>1099</v>
      </c>
      <c r="F466" s="35" t="s">
        <v>1100</v>
      </c>
    </row>
    <row r="467" spans="5:6" hidden="1" x14ac:dyDescent="0.35">
      <c r="E467" s="35" t="s">
        <v>1101</v>
      </c>
      <c r="F467" s="35" t="s">
        <v>1102</v>
      </c>
    </row>
    <row r="468" spans="5:6" hidden="1" x14ac:dyDescent="0.35">
      <c r="E468" s="35" t="s">
        <v>1103</v>
      </c>
      <c r="F468" s="35" t="s">
        <v>1104</v>
      </c>
    </row>
    <row r="469" spans="5:6" hidden="1" x14ac:dyDescent="0.35">
      <c r="E469" s="35" t="s">
        <v>1105</v>
      </c>
      <c r="F469" s="35" t="s">
        <v>1106</v>
      </c>
    </row>
    <row r="470" spans="5:6" hidden="1" x14ac:dyDescent="0.35">
      <c r="E470" s="35" t="s">
        <v>1107</v>
      </c>
      <c r="F470" s="35" t="s">
        <v>1108</v>
      </c>
    </row>
    <row r="471" spans="5:6" hidden="1" x14ac:dyDescent="0.35">
      <c r="E471" s="35" t="s">
        <v>1109</v>
      </c>
      <c r="F471" s="35" t="s">
        <v>1110</v>
      </c>
    </row>
    <row r="472" spans="5:6" hidden="1" x14ac:dyDescent="0.35">
      <c r="E472" s="35" t="s">
        <v>1111</v>
      </c>
      <c r="F472" s="35" t="s">
        <v>1112</v>
      </c>
    </row>
    <row r="473" spans="5:6" hidden="1" x14ac:dyDescent="0.35">
      <c r="E473" s="35" t="s">
        <v>1113</v>
      </c>
      <c r="F473" s="35" t="s">
        <v>1114</v>
      </c>
    </row>
    <row r="474" spans="5:6" hidden="1" x14ac:dyDescent="0.35">
      <c r="E474" s="35" t="s">
        <v>1115</v>
      </c>
      <c r="F474" s="35" t="s">
        <v>1116</v>
      </c>
    </row>
    <row r="475" spans="5:6" hidden="1" x14ac:dyDescent="0.35">
      <c r="E475" s="35" t="s">
        <v>1117</v>
      </c>
      <c r="F475" s="35" t="s">
        <v>1118</v>
      </c>
    </row>
    <row r="476" spans="5:6" hidden="1" x14ac:dyDescent="0.35">
      <c r="E476" s="35" t="s">
        <v>1119</v>
      </c>
      <c r="F476" s="35" t="s">
        <v>1120</v>
      </c>
    </row>
    <row r="477" spans="5:6" hidden="1" x14ac:dyDescent="0.35">
      <c r="E477" s="35" t="s">
        <v>1121</v>
      </c>
      <c r="F477" s="35" t="s">
        <v>1122</v>
      </c>
    </row>
    <row r="478" spans="5:6" hidden="1" x14ac:dyDescent="0.35">
      <c r="E478" s="35" t="s">
        <v>1123</v>
      </c>
      <c r="F478" s="35" t="s">
        <v>1124</v>
      </c>
    </row>
    <row r="479" spans="5:6" hidden="1" x14ac:dyDescent="0.35">
      <c r="E479" s="35" t="s">
        <v>1125</v>
      </c>
      <c r="F479" s="35" t="s">
        <v>1126</v>
      </c>
    </row>
    <row r="480" spans="5:6" hidden="1" x14ac:dyDescent="0.35">
      <c r="E480" s="35" t="s">
        <v>1127</v>
      </c>
      <c r="F480" s="35" t="s">
        <v>1128</v>
      </c>
    </row>
    <row r="481" spans="5:6" hidden="1" x14ac:dyDescent="0.35">
      <c r="E481" s="35" t="s">
        <v>1129</v>
      </c>
      <c r="F481" s="35" t="s">
        <v>1130</v>
      </c>
    </row>
    <row r="482" spans="5:6" hidden="1" x14ac:dyDescent="0.35">
      <c r="E482" s="35" t="s">
        <v>1131</v>
      </c>
      <c r="F482" s="35" t="s">
        <v>1132</v>
      </c>
    </row>
    <row r="483" spans="5:6" hidden="1" x14ac:dyDescent="0.35">
      <c r="E483" s="35" t="s">
        <v>1133</v>
      </c>
      <c r="F483" s="35" t="s">
        <v>1134</v>
      </c>
    </row>
    <row r="484" spans="5:6" hidden="1" x14ac:dyDescent="0.35">
      <c r="E484" s="35" t="s">
        <v>1135</v>
      </c>
      <c r="F484" s="35" t="s">
        <v>1136</v>
      </c>
    </row>
    <row r="485" spans="5:6" hidden="1" x14ac:dyDescent="0.35">
      <c r="E485" s="35" t="s">
        <v>1137</v>
      </c>
      <c r="F485" s="35" t="s">
        <v>1138</v>
      </c>
    </row>
    <row r="486" spans="5:6" hidden="1" x14ac:dyDescent="0.35">
      <c r="E486" s="35" t="s">
        <v>1139</v>
      </c>
      <c r="F486" s="35" t="s">
        <v>1140</v>
      </c>
    </row>
    <row r="487" spans="5:6" hidden="1" x14ac:dyDescent="0.35">
      <c r="E487" s="35" t="s">
        <v>1141</v>
      </c>
      <c r="F487" s="35" t="s">
        <v>1142</v>
      </c>
    </row>
    <row r="488" spans="5:6" hidden="1" x14ac:dyDescent="0.35">
      <c r="E488" s="35" t="s">
        <v>1143</v>
      </c>
      <c r="F488" s="35" t="s">
        <v>1144</v>
      </c>
    </row>
    <row r="489" spans="5:6" hidden="1" x14ac:dyDescent="0.35">
      <c r="E489" s="35" t="s">
        <v>1145</v>
      </c>
      <c r="F489" s="35" t="s">
        <v>1146</v>
      </c>
    </row>
    <row r="490" spans="5:6" hidden="1" x14ac:dyDescent="0.35">
      <c r="E490" s="35" t="s">
        <v>1147</v>
      </c>
      <c r="F490" s="35" t="s">
        <v>1148</v>
      </c>
    </row>
    <row r="491" spans="5:6" hidden="1" x14ac:dyDescent="0.35">
      <c r="E491" s="35" t="s">
        <v>1149</v>
      </c>
      <c r="F491" s="35" t="s">
        <v>1150</v>
      </c>
    </row>
    <row r="492" spans="5:6" hidden="1" x14ac:dyDescent="0.35">
      <c r="E492" s="35" t="s">
        <v>1151</v>
      </c>
      <c r="F492" s="35" t="s">
        <v>1152</v>
      </c>
    </row>
    <row r="493" spans="5:6" hidden="1" x14ac:dyDescent="0.35">
      <c r="E493" s="35" t="s">
        <v>1153</v>
      </c>
      <c r="F493" s="35" t="s">
        <v>1154</v>
      </c>
    </row>
    <row r="494" spans="5:6" hidden="1" x14ac:dyDescent="0.35">
      <c r="E494" s="35" t="s">
        <v>1155</v>
      </c>
      <c r="F494" s="35" t="s">
        <v>1156</v>
      </c>
    </row>
    <row r="495" spans="5:6" hidden="1" x14ac:dyDescent="0.35">
      <c r="E495" s="35" t="s">
        <v>1157</v>
      </c>
      <c r="F495" s="35" t="s">
        <v>1158</v>
      </c>
    </row>
    <row r="496" spans="5:6" hidden="1" x14ac:dyDescent="0.35">
      <c r="E496" s="35" t="s">
        <v>1159</v>
      </c>
      <c r="F496" s="35" t="s">
        <v>1160</v>
      </c>
    </row>
    <row r="497" spans="5:6" hidden="1" x14ac:dyDescent="0.35">
      <c r="E497" s="35" t="s">
        <v>1161</v>
      </c>
      <c r="F497" s="35" t="s">
        <v>1162</v>
      </c>
    </row>
    <row r="498" spans="5:6" hidden="1" x14ac:dyDescent="0.35">
      <c r="E498" s="35" t="s">
        <v>1163</v>
      </c>
      <c r="F498" s="35" t="s">
        <v>1164</v>
      </c>
    </row>
    <row r="499" spans="5:6" hidden="1" x14ac:dyDescent="0.35">
      <c r="E499" s="35" t="s">
        <v>1165</v>
      </c>
      <c r="F499" s="35" t="s">
        <v>1166</v>
      </c>
    </row>
    <row r="500" spans="5:6" hidden="1" x14ac:dyDescent="0.35">
      <c r="E500" s="35" t="s">
        <v>46</v>
      </c>
      <c r="F500" s="35" t="s">
        <v>1167</v>
      </c>
    </row>
    <row r="501" spans="5:6" hidden="1" x14ac:dyDescent="0.35">
      <c r="E501" s="35" t="s">
        <v>1168</v>
      </c>
      <c r="F501" s="35" t="s">
        <v>1169</v>
      </c>
    </row>
    <row r="502" spans="5:6" hidden="1" x14ac:dyDescent="0.35">
      <c r="E502" s="35" t="s">
        <v>1170</v>
      </c>
      <c r="F502" s="35" t="s">
        <v>1171</v>
      </c>
    </row>
    <row r="503" spans="5:6" hidden="1" x14ac:dyDescent="0.35">
      <c r="E503" s="35" t="s">
        <v>1172</v>
      </c>
      <c r="F503" s="35" t="s">
        <v>1173</v>
      </c>
    </row>
    <row r="504" spans="5:6" hidden="1" x14ac:dyDescent="0.35">
      <c r="E504" s="35" t="s">
        <v>1174</v>
      </c>
      <c r="F504" s="35" t="s">
        <v>1175</v>
      </c>
    </row>
    <row r="505" spans="5:6" hidden="1" x14ac:dyDescent="0.35">
      <c r="E505" s="35" t="s">
        <v>1176</v>
      </c>
      <c r="F505" s="35" t="s">
        <v>1177</v>
      </c>
    </row>
    <row r="506" spans="5:6" hidden="1" x14ac:dyDescent="0.35">
      <c r="E506" s="35" t="s">
        <v>1178</v>
      </c>
      <c r="F506" s="35" t="s">
        <v>1179</v>
      </c>
    </row>
    <row r="507" spans="5:6" hidden="1" x14ac:dyDescent="0.35">
      <c r="E507" s="35" t="s">
        <v>1180</v>
      </c>
      <c r="F507" s="35" t="s">
        <v>1181</v>
      </c>
    </row>
    <row r="508" spans="5:6" hidden="1" x14ac:dyDescent="0.35">
      <c r="E508" s="35" t="s">
        <v>1182</v>
      </c>
      <c r="F508" s="35" t="s">
        <v>1183</v>
      </c>
    </row>
    <row r="509" spans="5:6" hidden="1" x14ac:dyDescent="0.35">
      <c r="E509" s="35" t="s">
        <v>1184</v>
      </c>
      <c r="F509" s="35" t="s">
        <v>1185</v>
      </c>
    </row>
    <row r="510" spans="5:6" hidden="1" x14ac:dyDescent="0.35">
      <c r="E510" s="35" t="s">
        <v>1186</v>
      </c>
      <c r="F510" s="35" t="s">
        <v>1187</v>
      </c>
    </row>
    <row r="511" spans="5:6" hidden="1" x14ac:dyDescent="0.35">
      <c r="E511" s="35" t="s">
        <v>1188</v>
      </c>
      <c r="F511" s="35" t="s">
        <v>1189</v>
      </c>
    </row>
    <row r="512" spans="5:6" hidden="1" x14ac:dyDescent="0.35">
      <c r="E512" s="35" t="s">
        <v>1190</v>
      </c>
      <c r="F512" s="35" t="s">
        <v>1191</v>
      </c>
    </row>
    <row r="513" spans="5:6" hidden="1" x14ac:dyDescent="0.35">
      <c r="E513" s="35" t="s">
        <v>1192</v>
      </c>
      <c r="F513" s="35" t="s">
        <v>1193</v>
      </c>
    </row>
    <row r="514" spans="5:6" hidden="1" x14ac:dyDescent="0.35">
      <c r="E514" s="35" t="s">
        <v>1194</v>
      </c>
      <c r="F514" s="35" t="s">
        <v>1195</v>
      </c>
    </row>
    <row r="515" spans="5:6" hidden="1" x14ac:dyDescent="0.35">
      <c r="E515" s="35" t="s">
        <v>1196</v>
      </c>
      <c r="F515" s="35" t="s">
        <v>1197</v>
      </c>
    </row>
    <row r="516" spans="5:6" hidden="1" x14ac:dyDescent="0.35">
      <c r="E516" s="35" t="s">
        <v>1198</v>
      </c>
      <c r="F516" s="35" t="s">
        <v>1199</v>
      </c>
    </row>
    <row r="517" spans="5:6" hidden="1" x14ac:dyDescent="0.35">
      <c r="E517" s="35" t="s">
        <v>1200</v>
      </c>
      <c r="F517" s="35" t="s">
        <v>1201</v>
      </c>
    </row>
    <row r="518" spans="5:6" hidden="1" x14ac:dyDescent="0.35">
      <c r="E518" s="35" t="s">
        <v>1202</v>
      </c>
      <c r="F518" s="35" t="s">
        <v>1203</v>
      </c>
    </row>
    <row r="519" spans="5:6" hidden="1" x14ac:dyDescent="0.35">
      <c r="E519" s="35" t="s">
        <v>1204</v>
      </c>
      <c r="F519" s="35" t="s">
        <v>1205</v>
      </c>
    </row>
    <row r="520" spans="5:6" hidden="1" x14ac:dyDescent="0.35">
      <c r="E520" s="35" t="s">
        <v>1206</v>
      </c>
      <c r="F520" s="35" t="s">
        <v>1207</v>
      </c>
    </row>
    <row r="521" spans="5:6" hidden="1" x14ac:dyDescent="0.35">
      <c r="E521" s="35" t="s">
        <v>1208</v>
      </c>
      <c r="F521" s="35" t="s">
        <v>1209</v>
      </c>
    </row>
    <row r="522" spans="5:6" hidden="1" x14ac:dyDescent="0.35">
      <c r="E522" s="35" t="s">
        <v>1210</v>
      </c>
      <c r="F522" s="35" t="s">
        <v>1211</v>
      </c>
    </row>
    <row r="523" spans="5:6" hidden="1" x14ac:dyDescent="0.35">
      <c r="E523" s="35" t="s">
        <v>1212</v>
      </c>
      <c r="F523" s="35" t="s">
        <v>1213</v>
      </c>
    </row>
    <row r="524" spans="5:6" hidden="1" x14ac:dyDescent="0.35">
      <c r="E524" s="35" t="s">
        <v>1214</v>
      </c>
      <c r="F524" s="35" t="s">
        <v>1215</v>
      </c>
    </row>
    <row r="525" spans="5:6" hidden="1" x14ac:dyDescent="0.35">
      <c r="E525" s="35" t="s">
        <v>1216</v>
      </c>
      <c r="F525" s="35" t="s">
        <v>1217</v>
      </c>
    </row>
    <row r="526" spans="5:6" hidden="1" x14ac:dyDescent="0.35">
      <c r="E526" s="35" t="s">
        <v>1218</v>
      </c>
      <c r="F526" s="35" t="s">
        <v>1219</v>
      </c>
    </row>
    <row r="527" spans="5:6" hidden="1" x14ac:dyDescent="0.35">
      <c r="E527" s="35" t="s">
        <v>1220</v>
      </c>
      <c r="F527" s="35" t="s">
        <v>1221</v>
      </c>
    </row>
    <row r="528" spans="5:6" hidden="1" x14ac:dyDescent="0.35">
      <c r="E528" s="35" t="s">
        <v>1222</v>
      </c>
      <c r="F528" s="35" t="s">
        <v>1223</v>
      </c>
    </row>
    <row r="529" spans="5:6" hidden="1" x14ac:dyDescent="0.35">
      <c r="E529" s="35" t="s">
        <v>1224</v>
      </c>
      <c r="F529" s="35" t="s">
        <v>1225</v>
      </c>
    </row>
    <row r="530" spans="5:6" hidden="1" x14ac:dyDescent="0.35">
      <c r="E530" s="35" t="s">
        <v>1226</v>
      </c>
      <c r="F530" s="35" t="s">
        <v>1227</v>
      </c>
    </row>
    <row r="531" spans="5:6" hidden="1" x14ac:dyDescent="0.35">
      <c r="E531" s="35" t="s">
        <v>1228</v>
      </c>
      <c r="F531" s="35" t="s">
        <v>1229</v>
      </c>
    </row>
    <row r="532" spans="5:6" hidden="1" x14ac:dyDescent="0.35">
      <c r="E532" s="35" t="s">
        <v>1230</v>
      </c>
      <c r="F532" s="35" t="s">
        <v>1231</v>
      </c>
    </row>
    <row r="533" spans="5:6" hidden="1" x14ac:dyDescent="0.35">
      <c r="E533" s="35" t="s">
        <v>1232</v>
      </c>
      <c r="F533" s="35" t="s">
        <v>1233</v>
      </c>
    </row>
    <row r="534" spans="5:6" hidden="1" x14ac:dyDescent="0.35">
      <c r="E534" s="35" t="s">
        <v>1234</v>
      </c>
      <c r="F534" s="35" t="s">
        <v>1235</v>
      </c>
    </row>
    <row r="535" spans="5:6" hidden="1" x14ac:dyDescent="0.35">
      <c r="E535" s="35" t="s">
        <v>1236</v>
      </c>
      <c r="F535" s="35" t="s">
        <v>1237</v>
      </c>
    </row>
    <row r="536" spans="5:6" hidden="1" x14ac:dyDescent="0.35">
      <c r="E536" s="35" t="s">
        <v>1238</v>
      </c>
      <c r="F536" s="35" t="s">
        <v>1239</v>
      </c>
    </row>
    <row r="537" spans="5:6" hidden="1" x14ac:dyDescent="0.35">
      <c r="E537" s="35" t="s">
        <v>1240</v>
      </c>
      <c r="F537" s="35" t="s">
        <v>1241</v>
      </c>
    </row>
    <row r="538" spans="5:6" hidden="1" x14ac:dyDescent="0.35">
      <c r="E538" s="35" t="s">
        <v>1242</v>
      </c>
      <c r="F538" s="35" t="s">
        <v>1243</v>
      </c>
    </row>
    <row r="539" spans="5:6" hidden="1" x14ac:dyDescent="0.35">
      <c r="E539" s="35" t="s">
        <v>1244</v>
      </c>
      <c r="F539" s="35" t="s">
        <v>1245</v>
      </c>
    </row>
    <row r="540" spans="5:6" hidden="1" x14ac:dyDescent="0.35">
      <c r="E540" s="35" t="s">
        <v>1246</v>
      </c>
      <c r="F540" s="35" t="s">
        <v>1247</v>
      </c>
    </row>
    <row r="541" spans="5:6" hidden="1" x14ac:dyDescent="0.35">
      <c r="E541" s="35" t="s">
        <v>1248</v>
      </c>
      <c r="F541" s="35" t="s">
        <v>1249</v>
      </c>
    </row>
    <row r="542" spans="5:6" hidden="1" x14ac:dyDescent="0.35">
      <c r="E542" s="35" t="s">
        <v>1250</v>
      </c>
      <c r="F542" s="35" t="s">
        <v>1251</v>
      </c>
    </row>
    <row r="543" spans="5:6" hidden="1" x14ac:dyDescent="0.35">
      <c r="E543" s="35" t="s">
        <v>1252</v>
      </c>
      <c r="F543" s="35" t="s">
        <v>1253</v>
      </c>
    </row>
    <row r="544" spans="5:6" hidden="1" x14ac:dyDescent="0.35">
      <c r="E544" s="35" t="s">
        <v>1254</v>
      </c>
      <c r="F544" s="35" t="s">
        <v>1255</v>
      </c>
    </row>
    <row r="545" spans="5:6" hidden="1" x14ac:dyDescent="0.35">
      <c r="E545" s="35" t="s">
        <v>1256</v>
      </c>
      <c r="F545" s="35" t="s">
        <v>1257</v>
      </c>
    </row>
    <row r="546" spans="5:6" hidden="1" x14ac:dyDescent="0.35">
      <c r="E546" s="35" t="s">
        <v>1258</v>
      </c>
      <c r="F546" s="35" t="s">
        <v>1259</v>
      </c>
    </row>
    <row r="547" spans="5:6" hidden="1" x14ac:dyDescent="0.35">
      <c r="E547" s="35" t="s">
        <v>1260</v>
      </c>
      <c r="F547" s="35" t="s">
        <v>1261</v>
      </c>
    </row>
    <row r="548" spans="5:6" hidden="1" x14ac:dyDescent="0.35">
      <c r="E548" s="35" t="s">
        <v>1262</v>
      </c>
      <c r="F548" s="35" t="s">
        <v>1263</v>
      </c>
    </row>
    <row r="549" spans="5:6" hidden="1" x14ac:dyDescent="0.35">
      <c r="E549" s="35" t="s">
        <v>1264</v>
      </c>
      <c r="F549" s="35" t="s">
        <v>1265</v>
      </c>
    </row>
    <row r="550" spans="5:6" hidden="1" x14ac:dyDescent="0.35">
      <c r="E550" s="35" t="s">
        <v>1266</v>
      </c>
      <c r="F550" s="35" t="s">
        <v>1267</v>
      </c>
    </row>
    <row r="551" spans="5:6" hidden="1" x14ac:dyDescent="0.35">
      <c r="E551" s="35" t="s">
        <v>1268</v>
      </c>
      <c r="F551" s="35" t="s">
        <v>1269</v>
      </c>
    </row>
    <row r="552" spans="5:6" hidden="1" x14ac:dyDescent="0.35">
      <c r="E552" s="35" t="s">
        <v>1270</v>
      </c>
      <c r="F552" s="35" t="s">
        <v>1271</v>
      </c>
    </row>
    <row r="553" spans="5:6" hidden="1" x14ac:dyDescent="0.35">
      <c r="E553" s="35" t="s">
        <v>1272</v>
      </c>
      <c r="F553" s="35" t="s">
        <v>1273</v>
      </c>
    </row>
    <row r="554" spans="5:6" hidden="1" x14ac:dyDescent="0.35">
      <c r="E554" s="35" t="s">
        <v>1274</v>
      </c>
      <c r="F554" s="35" t="s">
        <v>1275</v>
      </c>
    </row>
    <row r="555" spans="5:6" hidden="1" x14ac:dyDescent="0.35">
      <c r="E555" s="35" t="s">
        <v>1276</v>
      </c>
      <c r="F555" s="35" t="s">
        <v>1277</v>
      </c>
    </row>
    <row r="556" spans="5:6" hidden="1" x14ac:dyDescent="0.35">
      <c r="E556" s="35" t="s">
        <v>1278</v>
      </c>
      <c r="F556" s="35" t="s">
        <v>1279</v>
      </c>
    </row>
    <row r="557" spans="5:6" hidden="1" x14ac:dyDescent="0.35">
      <c r="E557" s="35" t="s">
        <v>1280</v>
      </c>
      <c r="F557" s="35" t="s">
        <v>1281</v>
      </c>
    </row>
    <row r="558" spans="5:6" hidden="1" x14ac:dyDescent="0.35">
      <c r="E558" s="35" t="s">
        <v>1282</v>
      </c>
      <c r="F558" s="35" t="s">
        <v>1283</v>
      </c>
    </row>
    <row r="559" spans="5:6" hidden="1" x14ac:dyDescent="0.35">
      <c r="E559" s="35" t="s">
        <v>1284</v>
      </c>
      <c r="F559" s="35" t="s">
        <v>1285</v>
      </c>
    </row>
    <row r="560" spans="5:6" hidden="1" x14ac:dyDescent="0.35">
      <c r="E560" s="35" t="s">
        <v>1286</v>
      </c>
      <c r="F560" s="35" t="s">
        <v>1287</v>
      </c>
    </row>
    <row r="561" spans="5:6" hidden="1" x14ac:dyDescent="0.35">
      <c r="E561" s="35" t="s">
        <v>1288</v>
      </c>
      <c r="F561" s="35" t="s">
        <v>1289</v>
      </c>
    </row>
    <row r="562" spans="5:6" hidden="1" x14ac:dyDescent="0.35">
      <c r="E562" s="35" t="s">
        <v>1290</v>
      </c>
      <c r="F562" s="35" t="s">
        <v>1291</v>
      </c>
    </row>
    <row r="563" spans="5:6" hidden="1" x14ac:dyDescent="0.35">
      <c r="E563" s="35" t="s">
        <v>1292</v>
      </c>
      <c r="F563" s="35" t="s">
        <v>1293</v>
      </c>
    </row>
    <row r="564" spans="5:6" hidden="1" x14ac:dyDescent="0.35">
      <c r="E564" s="35" t="s">
        <v>1294</v>
      </c>
      <c r="F564" s="35" t="s">
        <v>1295</v>
      </c>
    </row>
    <row r="565" spans="5:6" hidden="1" x14ac:dyDescent="0.35">
      <c r="E565" s="35" t="s">
        <v>1296</v>
      </c>
      <c r="F565" s="35" t="s">
        <v>1297</v>
      </c>
    </row>
    <row r="566" spans="5:6" hidden="1" x14ac:dyDescent="0.35">
      <c r="E566" s="35" t="s">
        <v>1298</v>
      </c>
      <c r="F566" s="35" t="s">
        <v>1299</v>
      </c>
    </row>
    <row r="567" spans="5:6" hidden="1" x14ac:dyDescent="0.35">
      <c r="F567" s="35" t="s">
        <v>1300</v>
      </c>
    </row>
    <row r="568" spans="5:6" hidden="1" x14ac:dyDescent="0.35">
      <c r="F568" s="35" t="s">
        <v>1301</v>
      </c>
    </row>
    <row r="569" spans="5:6" hidden="1" x14ac:dyDescent="0.35">
      <c r="F569" s="35" t="s">
        <v>1302</v>
      </c>
    </row>
    <row r="570" spans="5:6" hidden="1" x14ac:dyDescent="0.35">
      <c r="F570" s="35" t="s">
        <v>1303</v>
      </c>
    </row>
    <row r="571" spans="5:6" hidden="1" x14ac:dyDescent="0.35"/>
    <row r="572"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C22:G22"/>
    <mergeCell ref="C23:G23"/>
    <mergeCell ref="B24:D24"/>
    <mergeCell ref="B25:G25"/>
    <mergeCell ref="C27:G27"/>
    <mergeCell ref="C28:G28"/>
    <mergeCell ref="C29:G29"/>
    <mergeCell ref="C21:G21"/>
    <mergeCell ref="C43:G43"/>
    <mergeCell ref="B31:D31"/>
    <mergeCell ref="B32:G32"/>
    <mergeCell ref="B33:D33"/>
    <mergeCell ref="C34:G34"/>
    <mergeCell ref="C35:G35"/>
    <mergeCell ref="C36:G36"/>
    <mergeCell ref="C37:G37"/>
    <mergeCell ref="C38:G38"/>
    <mergeCell ref="C39:G39"/>
    <mergeCell ref="B40:D40"/>
    <mergeCell ref="B41:G41"/>
    <mergeCell ref="C52:G52"/>
    <mergeCell ref="B108:F108"/>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inválida." error="Por favor selecione un elemento de la lista desplegable." promptTitle="Nombre de la variable" prompt="Por favor seleciones el nombre de la variable MDEA." sqref="G12:G13">
      <formula1>$F$110:$F$570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$E$110:$E$566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2:E13">
      <formula1>$D$110:$D$169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2:D13">
      <formula1>$C$110:$C$130</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2:C13">
      <formula1>$B$110:$B$115</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$F$109:$F$665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$E$109:$E$665</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$D$109:$D$168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$C$109:$C$129</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$B$109:$B$114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#REF!</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#REF!</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#REF!</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#REF!</formula1>
    </dataValidation>
  </dataValidations>
  <hyperlinks>
    <hyperlink ref="A1" location="'3.2.3.b'!A1" display="Regresar"/>
  </hyperlinks>
  <printOptions horizontalCentered="1" verticalCentered="1"/>
  <pageMargins left="0.70866141732283472" right="0.70866141732283472" top="0.74803149606299213" bottom="0.74803149606299213" header="0.31496062992125984" footer="0.31496062992125984"/>
  <pageSetup scale="35"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3"/>
  <dimension ref="A1:M11"/>
  <sheetViews>
    <sheetView showGridLines="0" zoomScale="90" zoomScaleNormal="90" workbookViewId="0">
      <pane ySplit="8" topLeftCell="A9" activePane="bottomLeft" state="frozen"/>
      <selection activeCell="E24" sqref="E24"/>
      <selection pane="bottomLeft" activeCell="A7" sqref="A7"/>
    </sheetView>
  </sheetViews>
  <sheetFormatPr baseColWidth="10" defaultColWidth="11.453125" defaultRowHeight="15.5" x14ac:dyDescent="0.35"/>
  <cols>
    <col min="1" max="1" width="18.453125" style="1" customWidth="1"/>
    <col min="2" max="2" width="19.81640625" style="1" customWidth="1"/>
    <col min="3" max="3" width="97.81640625" style="1" customWidth="1"/>
    <col min="4" max="4" width="12.81640625" style="1" customWidth="1"/>
    <col min="5" max="16384" width="11.453125" style="1"/>
  </cols>
  <sheetData>
    <row r="1" spans="1:13" s="177" customFormat="1" ht="15.75" customHeight="1" x14ac:dyDescent="0.35">
      <c r="A1" s="178"/>
      <c r="C1" s="178"/>
      <c r="E1" s="178"/>
    </row>
    <row r="2" spans="1:13" s="177" customFormat="1" ht="15.75" customHeight="1" x14ac:dyDescent="0.35">
      <c r="A2" s="178"/>
      <c r="C2" s="183" t="s">
        <v>254</v>
      </c>
      <c r="E2" s="178"/>
    </row>
    <row r="3" spans="1:13" s="177" customFormat="1" ht="15.75" customHeight="1" x14ac:dyDescent="0.4">
      <c r="A3" s="178"/>
      <c r="B3" s="181"/>
      <c r="C3" s="180"/>
      <c r="E3" s="178"/>
    </row>
    <row r="4" spans="1:13" s="177" customFormat="1" ht="15.75" customHeight="1" x14ac:dyDescent="0.35">
      <c r="A4" s="178"/>
      <c r="B4" s="181"/>
      <c r="C4" s="183" t="s">
        <v>255</v>
      </c>
      <c r="D4" s="182"/>
      <c r="E4" s="178"/>
    </row>
    <row r="5" spans="1:13" s="177" customFormat="1" ht="15.75" customHeight="1" x14ac:dyDescent="0.35">
      <c r="A5" s="178"/>
      <c r="B5" s="181"/>
      <c r="C5" s="178"/>
      <c r="D5" s="182"/>
      <c r="E5" s="178"/>
    </row>
    <row r="6" spans="1:13" ht="13.5" customHeight="1" x14ac:dyDescent="0.35">
      <c r="A6" s="20"/>
      <c r="C6" s="20"/>
      <c r="D6" s="20"/>
      <c r="E6" s="20"/>
      <c r="F6" s="20"/>
      <c r="G6" s="20"/>
      <c r="H6" s="20"/>
      <c r="I6" s="20"/>
      <c r="J6" s="20"/>
      <c r="K6" s="20"/>
      <c r="L6" s="20"/>
      <c r="M6" s="20"/>
    </row>
    <row r="7" spans="1:13" ht="13.5" customHeight="1" x14ac:dyDescent="0.35">
      <c r="A7" s="655" t="s">
        <v>32</v>
      </c>
      <c r="B7" s="666"/>
      <c r="C7" s="20"/>
      <c r="D7" s="20"/>
      <c r="E7" s="20"/>
      <c r="F7" s="20"/>
      <c r="G7" s="20"/>
      <c r="H7" s="20"/>
      <c r="I7" s="20"/>
      <c r="J7" s="20"/>
      <c r="K7" s="20"/>
      <c r="L7" s="20"/>
      <c r="M7" s="20"/>
    </row>
    <row r="8" spans="1:13" ht="18.5" x14ac:dyDescent="0.35">
      <c r="A8" s="20"/>
      <c r="B8" s="1741" t="s">
        <v>54</v>
      </c>
      <c r="C8" s="1741"/>
      <c r="D8" s="1741"/>
      <c r="E8" s="20"/>
      <c r="F8" s="20"/>
      <c r="G8" s="20"/>
      <c r="H8" s="20"/>
      <c r="I8" s="20"/>
      <c r="J8" s="20"/>
      <c r="K8" s="20"/>
      <c r="L8" s="20"/>
      <c r="M8" s="20"/>
    </row>
    <row r="9" spans="1:13" x14ac:dyDescent="0.35">
      <c r="A9" s="11"/>
      <c r="B9" s="11"/>
      <c r="C9" s="11"/>
      <c r="D9" s="11"/>
      <c r="E9" s="11"/>
      <c r="F9" s="11"/>
      <c r="G9" s="11"/>
      <c r="H9" s="11"/>
      <c r="I9" s="11"/>
      <c r="J9" s="11"/>
      <c r="K9" s="11"/>
      <c r="L9" s="11"/>
    </row>
    <row r="10" spans="1:13" x14ac:dyDescent="0.35">
      <c r="B10" s="1740" t="s">
        <v>1497</v>
      </c>
      <c r="C10" s="1740"/>
    </row>
    <row r="11" spans="1:13" x14ac:dyDescent="0.35">
      <c r="B11" s="1740"/>
      <c r="C11" s="1740"/>
    </row>
  </sheetData>
  <mergeCells count="2">
    <mergeCell ref="B10:C11"/>
    <mergeCell ref="B8:D8"/>
  </mergeCells>
  <hyperlinks>
    <hyperlink ref="A7" location="'INDICE MDEA'!A1" display="Regresar"/>
  </hyperlinks>
  <pageMargins left="0.7" right="0.7" top="0.75" bottom="0.75" header="0.3" footer="0.3"/>
  <pageSetup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4"/>
  <dimension ref="A1:H33"/>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54296875" style="1" customWidth="1"/>
    <col min="2" max="2" width="19.81640625" style="1" customWidth="1"/>
    <col min="3" max="3" width="74.453125" style="7" customWidth="1"/>
    <col min="4" max="4" width="34.54296875" style="1" customWidth="1"/>
    <col min="5" max="5" width="25.1796875" style="1" customWidth="1"/>
    <col min="6" max="16384" width="11.453125" style="1"/>
  </cols>
  <sheetData>
    <row r="1" spans="1:8" s="177" customFormat="1" ht="15.75" customHeight="1" x14ac:dyDescent="0.35">
      <c r="A1" s="178"/>
      <c r="C1" s="178"/>
      <c r="E1" s="178"/>
      <c r="F1" s="178"/>
      <c r="G1" s="178"/>
    </row>
    <row r="2" spans="1:8" s="177" customFormat="1" ht="15.75" customHeight="1" x14ac:dyDescent="0.35">
      <c r="A2" s="178"/>
      <c r="C2" s="183" t="s">
        <v>254</v>
      </c>
      <c r="F2" s="178"/>
      <c r="G2" s="178"/>
    </row>
    <row r="3" spans="1:8" s="177" customFormat="1" ht="15.75" customHeight="1" x14ac:dyDescent="0.4">
      <c r="A3" s="178"/>
      <c r="B3" s="181"/>
      <c r="C3" s="180"/>
      <c r="E3" s="178"/>
      <c r="F3" s="178"/>
      <c r="G3" s="178"/>
    </row>
    <row r="4" spans="1:8" s="177" customFormat="1" ht="15.75" customHeight="1" x14ac:dyDescent="0.35">
      <c r="A4" s="178"/>
      <c r="B4" s="181"/>
      <c r="C4" s="183" t="s">
        <v>255</v>
      </c>
      <c r="D4" s="182"/>
      <c r="E4" s="178"/>
      <c r="F4" s="178"/>
      <c r="G4" s="178"/>
    </row>
    <row r="5" spans="1:8" s="177" customFormat="1" ht="15.75" customHeight="1" x14ac:dyDescent="0.35">
      <c r="A5" s="178"/>
      <c r="B5" s="181"/>
      <c r="C5" s="178"/>
      <c r="D5" s="182"/>
      <c r="E5" s="178"/>
      <c r="F5" s="178"/>
      <c r="G5" s="178"/>
    </row>
    <row r="6" spans="1:8" ht="15.75" customHeight="1" x14ac:dyDescent="0.35">
      <c r="A6" s="655" t="s">
        <v>32</v>
      </c>
      <c r="C6" s="20"/>
      <c r="D6" s="20"/>
      <c r="E6" s="20"/>
      <c r="F6" s="20"/>
      <c r="G6" s="20"/>
    </row>
    <row r="7" spans="1:8" ht="15.75" customHeight="1" x14ac:dyDescent="0.35">
      <c r="A7" s="20"/>
      <c r="B7" s="190" t="s">
        <v>14</v>
      </c>
      <c r="C7" s="20"/>
      <c r="D7" s="20"/>
      <c r="E7" s="20"/>
      <c r="F7" s="20"/>
      <c r="G7" s="20"/>
    </row>
    <row r="8" spans="1:8" x14ac:dyDescent="0.35">
      <c r="A8" s="11"/>
      <c r="B8" s="11"/>
      <c r="C8" s="66"/>
      <c r="D8" s="11"/>
      <c r="E8" s="11"/>
      <c r="F8" s="11"/>
      <c r="G8" s="11"/>
      <c r="H8" s="11"/>
    </row>
    <row r="9" spans="1:8" ht="18.5" x14ac:dyDescent="0.35">
      <c r="A9" s="11"/>
      <c r="B9" s="191" t="s">
        <v>50</v>
      </c>
      <c r="C9" s="76"/>
      <c r="D9" s="76"/>
      <c r="E9" s="11"/>
      <c r="F9" s="11"/>
      <c r="G9" s="11"/>
      <c r="H9" s="11"/>
    </row>
    <row r="10" spans="1:8" ht="18.5" x14ac:dyDescent="0.35">
      <c r="A10" s="11"/>
      <c r="B10" s="192"/>
      <c r="C10" s="76"/>
      <c r="D10" s="76"/>
      <c r="E10" s="11"/>
      <c r="F10" s="11"/>
      <c r="G10" s="11"/>
      <c r="H10" s="11"/>
    </row>
    <row r="11" spans="1:8" s="6" customFormat="1" x14ac:dyDescent="0.35">
      <c r="A11" s="67"/>
      <c r="B11" s="189" t="s">
        <v>55</v>
      </c>
      <c r="C11" s="189"/>
      <c r="D11" s="63"/>
      <c r="E11" s="67"/>
      <c r="F11" s="67"/>
      <c r="G11" s="67"/>
      <c r="H11" s="67"/>
    </row>
    <row r="12" spans="1:8" s="6" customFormat="1" ht="16" thickBot="1" x14ac:dyDescent="0.4">
      <c r="A12" s="67"/>
      <c r="B12" s="63"/>
      <c r="C12" s="62"/>
      <c r="D12" s="67"/>
      <c r="E12" s="67"/>
      <c r="F12" s="67"/>
      <c r="G12" s="67"/>
    </row>
    <row r="13" spans="1:8" s="6" customFormat="1" ht="16" thickBot="1" x14ac:dyDescent="0.4">
      <c r="A13" s="67"/>
      <c r="B13" s="74" t="s">
        <v>1502</v>
      </c>
      <c r="C13" s="26" t="s">
        <v>2247</v>
      </c>
      <c r="D13" s="1194"/>
      <c r="E13" s="67"/>
      <c r="F13" s="67"/>
      <c r="G13" s="67"/>
    </row>
    <row r="14" spans="1:8" s="6" customFormat="1" x14ac:dyDescent="0.35">
      <c r="A14" s="67"/>
      <c r="B14" s="293" t="s">
        <v>1093</v>
      </c>
      <c r="C14" s="294" t="s">
        <v>2248</v>
      </c>
      <c r="D14" s="1194"/>
      <c r="E14" s="67"/>
      <c r="F14" s="67"/>
      <c r="G14" s="67"/>
    </row>
    <row r="15" spans="1:8" s="6" customFormat="1" x14ac:dyDescent="0.35">
      <c r="A15" s="67"/>
      <c r="B15" s="295"/>
      <c r="C15" s="62"/>
      <c r="D15" s="67"/>
      <c r="E15" s="67"/>
      <c r="F15" s="67"/>
      <c r="G15" s="67"/>
    </row>
    <row r="16" spans="1:8" x14ac:dyDescent="0.35">
      <c r="A16" s="11"/>
      <c r="B16" s="189" t="s">
        <v>51</v>
      </c>
      <c r="C16" s="189"/>
      <c r="D16" s="11"/>
      <c r="E16" s="11"/>
      <c r="F16" s="11"/>
      <c r="G16" s="11"/>
    </row>
    <row r="17" spans="1:7" ht="16" thickBot="1" x14ac:dyDescent="0.4">
      <c r="A17" s="11"/>
      <c r="B17" s="72"/>
      <c r="C17" s="73"/>
      <c r="D17" s="11"/>
      <c r="E17" s="11"/>
      <c r="G17" s="11"/>
    </row>
    <row r="18" spans="1:7" ht="16" thickBot="1" x14ac:dyDescent="0.4">
      <c r="A18" s="11"/>
      <c r="B18" s="74" t="s">
        <v>41</v>
      </c>
      <c r="C18" s="65" t="s">
        <v>2249</v>
      </c>
      <c r="D18" s="67"/>
      <c r="E18" s="351"/>
      <c r="F18" s="572"/>
      <c r="G18" s="351"/>
    </row>
    <row r="19" spans="1:7" ht="16.399999999999999" customHeight="1" thickBot="1" x14ac:dyDescent="0.4">
      <c r="A19" s="11"/>
      <c r="B19" s="75" t="s">
        <v>1499</v>
      </c>
      <c r="C19" s="65" t="s">
        <v>2250</v>
      </c>
      <c r="D19" s="67"/>
      <c r="E19" s="560"/>
      <c r="F19" s="572"/>
      <c r="G19" s="599"/>
    </row>
    <row r="20" spans="1:7" ht="16" thickBot="1" x14ac:dyDescent="0.4">
      <c r="A20" s="11"/>
      <c r="B20" s="75" t="s">
        <v>1498</v>
      </c>
      <c r="C20" s="65" t="s">
        <v>2251</v>
      </c>
      <c r="D20" s="67"/>
      <c r="E20" s="560"/>
      <c r="F20" s="560"/>
      <c r="G20" s="599"/>
    </row>
    <row r="21" spans="1:7" ht="16" thickBot="1" x14ac:dyDescent="0.4">
      <c r="A21" s="11"/>
      <c r="B21" s="75" t="s">
        <v>1500</v>
      </c>
      <c r="C21" s="65" t="s">
        <v>2252</v>
      </c>
      <c r="D21" s="67"/>
      <c r="E21" s="560"/>
      <c r="F21" s="560"/>
      <c r="G21" s="599"/>
    </row>
    <row r="22" spans="1:7" ht="16" thickBot="1" x14ac:dyDescent="0.4">
      <c r="A22" s="11"/>
      <c r="B22" s="75" t="s">
        <v>1501</v>
      </c>
      <c r="C22" s="65" t="s">
        <v>5163</v>
      </c>
      <c r="D22" s="67"/>
      <c r="E22" s="351"/>
      <c r="F22" s="351"/>
      <c r="G22" s="351"/>
    </row>
    <row r="23" spans="1:7" s="6" customFormat="1" ht="16" thickBot="1" x14ac:dyDescent="0.4">
      <c r="A23" s="67"/>
      <c r="B23" s="75" t="s">
        <v>2253</v>
      </c>
      <c r="C23" s="65" t="s">
        <v>2254</v>
      </c>
      <c r="D23" s="67"/>
      <c r="E23" s="67"/>
      <c r="F23" s="67"/>
      <c r="G23" s="67"/>
    </row>
    <row r="27" spans="1:7" ht="15" customHeight="1" x14ac:dyDescent="0.35">
      <c r="B27" s="602"/>
      <c r="C27" s="600"/>
      <c r="D27" s="1746"/>
      <c r="E27" s="1743"/>
    </row>
    <row r="28" spans="1:7" ht="15" customHeight="1" x14ac:dyDescent="0.35">
      <c r="B28" s="602"/>
      <c r="C28" s="600"/>
      <c r="D28" s="1746"/>
      <c r="E28" s="1743"/>
    </row>
    <row r="29" spans="1:7" ht="15" customHeight="1" x14ac:dyDescent="0.35">
      <c r="B29" s="602"/>
      <c r="C29" s="601"/>
      <c r="D29" s="1744"/>
      <c r="E29" s="1745"/>
    </row>
    <row r="30" spans="1:7" ht="15" customHeight="1" x14ac:dyDescent="0.35">
      <c r="B30" s="602"/>
      <c r="C30" s="600"/>
      <c r="D30" s="1746"/>
      <c r="E30" s="1743"/>
    </row>
    <row r="31" spans="1:7" ht="15" customHeight="1" x14ac:dyDescent="0.35">
      <c r="B31" s="602"/>
      <c r="C31" s="600"/>
      <c r="D31" s="1746"/>
      <c r="E31" s="1743"/>
    </row>
    <row r="32" spans="1:7" ht="15" customHeight="1" x14ac:dyDescent="0.35">
      <c r="B32" s="602"/>
      <c r="C32" s="600"/>
      <c r="D32" s="1742"/>
      <c r="E32" s="1743"/>
    </row>
    <row r="33" spans="2:5" ht="15" customHeight="1" x14ac:dyDescent="0.35">
      <c r="B33" s="602"/>
      <c r="C33" s="601"/>
      <c r="D33" s="1744"/>
      <c r="E33" s="1745"/>
    </row>
  </sheetData>
  <mergeCells count="7">
    <mergeCell ref="D32:E32"/>
    <mergeCell ref="D33:E33"/>
    <mergeCell ref="D31:E31"/>
    <mergeCell ref="D27:E27"/>
    <mergeCell ref="D29:E29"/>
    <mergeCell ref="D28:E28"/>
    <mergeCell ref="D30:E30"/>
  </mergeCells>
  <hyperlinks>
    <hyperlink ref="B13" location="'5.1.1.a'!A1" display="5.1.1.a"/>
    <hyperlink ref="B14" location="'5.1.1.b'!A1" display="5.1.1.b."/>
    <hyperlink ref="B18" location="'5.1.2.a'!A1" display="5.1.2.a"/>
    <hyperlink ref="B19" location="'5.1.2.b'!A1" display="5.1.2.b"/>
    <hyperlink ref="B20" location="'5.1.2.d'!A1" display="5.1.2.d"/>
    <hyperlink ref="B21" location="'5.1.2.e'!A1" display="5.1.2.e"/>
    <hyperlink ref="B22" location="'5.1.2.f'!A1" display="5.1.2.f"/>
    <hyperlink ref="B23" location="'5.1.2.g'!A1" display="5.1.2.g"/>
    <hyperlink ref="A6" location="'INDICE MDEA'!A1" display="Regresar"/>
  </hyperlinks>
  <pageMargins left="0.7" right="0.7" top="0.75" bottom="0.75" header="0.3" footer="0.3"/>
  <pageSetup paperSize="9"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5"/>
  <dimension ref="A1:AL26"/>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6" width="12" style="17" customWidth="1"/>
    <col min="7" max="7" width="14.1796875" style="17" customWidth="1"/>
    <col min="8" max="11" width="13.1796875" style="17" bestFit="1" customWidth="1"/>
    <col min="12" max="12" width="13.1796875" style="17" customWidth="1"/>
    <col min="13" max="29" width="13.1796875" style="17" bestFit="1" customWidth="1"/>
    <col min="30" max="16384" width="11.453125" style="17"/>
  </cols>
  <sheetData>
    <row r="1" spans="1:38" ht="15.5" x14ac:dyDescent="0.35">
      <c r="A1" s="23" t="s">
        <v>32</v>
      </c>
      <c r="F1" s="18"/>
      <c r="G1" s="23" t="s">
        <v>61</v>
      </c>
      <c r="H1" s="310"/>
    </row>
    <row r="2" spans="1:38" ht="15.5" x14ac:dyDescent="0.35">
      <c r="A2" s="18"/>
      <c r="B2" s="97" t="s">
        <v>5115</v>
      </c>
    </row>
    <row r="3" spans="1:38" x14ac:dyDescent="0.35">
      <c r="B3" s="110" t="s">
        <v>14</v>
      </c>
    </row>
    <row r="4" spans="1:38" x14ac:dyDescent="0.35">
      <c r="B4" s="110" t="s">
        <v>50</v>
      </c>
    </row>
    <row r="5" spans="1:38" x14ac:dyDescent="0.35">
      <c r="B5" s="110" t="s">
        <v>55</v>
      </c>
    </row>
    <row r="6" spans="1:38" x14ac:dyDescent="0.35">
      <c r="B6" s="111" t="s">
        <v>2255</v>
      </c>
    </row>
    <row r="8" spans="1:38" x14ac:dyDescent="0.35">
      <c r="B8" s="77" t="s">
        <v>2256</v>
      </c>
      <c r="C8" s="78"/>
      <c r="D8" s="78"/>
      <c r="E8" s="78"/>
      <c r="F8" s="79"/>
      <c r="G8" s="79"/>
      <c r="H8" s="79"/>
      <c r="I8" s="79"/>
      <c r="J8" s="79"/>
      <c r="K8" s="79"/>
      <c r="L8" s="79"/>
      <c r="M8" s="79"/>
      <c r="N8" s="79"/>
      <c r="O8" s="79"/>
      <c r="P8" s="79"/>
      <c r="Q8" s="79"/>
      <c r="R8" s="79"/>
      <c r="S8" s="79"/>
      <c r="T8" s="79"/>
      <c r="U8" s="79"/>
      <c r="V8" s="79"/>
      <c r="W8" s="79"/>
      <c r="X8" s="79"/>
      <c r="Y8" s="79"/>
      <c r="Z8" s="79"/>
    </row>
    <row r="9" spans="1:38" x14ac:dyDescent="0.35">
      <c r="B9" s="693" t="s">
        <v>3681</v>
      </c>
      <c r="C9" s="78"/>
      <c r="D9" s="78"/>
      <c r="E9" s="78"/>
      <c r="F9" s="79"/>
      <c r="G9" s="79"/>
      <c r="H9" s="79"/>
      <c r="I9" s="79"/>
      <c r="J9" s="79"/>
      <c r="K9" s="79"/>
      <c r="L9" s="79"/>
      <c r="M9" s="79"/>
      <c r="N9" s="79"/>
      <c r="O9" s="79"/>
      <c r="P9" s="79"/>
      <c r="Q9" s="79"/>
      <c r="R9" s="79"/>
      <c r="S9" s="79"/>
      <c r="T9" s="79"/>
      <c r="U9" s="79"/>
      <c r="V9" s="79"/>
      <c r="W9" s="79"/>
      <c r="X9" s="79"/>
      <c r="Y9" s="79"/>
      <c r="Z9" s="79"/>
    </row>
    <row r="10" spans="1:38" x14ac:dyDescent="0.35">
      <c r="B10" s="1749" t="s">
        <v>1503</v>
      </c>
      <c r="C10" s="1747">
        <v>2010</v>
      </c>
      <c r="D10" s="1748"/>
      <c r="E10" s="1748"/>
      <c r="F10" s="1747">
        <v>2011</v>
      </c>
      <c r="G10" s="1748"/>
      <c r="H10" s="1748"/>
      <c r="I10" s="1747">
        <v>2012</v>
      </c>
      <c r="J10" s="1748"/>
      <c r="K10" s="1748"/>
      <c r="L10" s="1747">
        <v>2013</v>
      </c>
      <c r="M10" s="1748"/>
      <c r="N10" s="1748"/>
      <c r="O10" s="1747">
        <v>2014</v>
      </c>
      <c r="P10" s="1748"/>
      <c r="Q10" s="1748"/>
      <c r="R10" s="1747">
        <v>2015</v>
      </c>
      <c r="S10" s="1748"/>
      <c r="T10" s="1748"/>
      <c r="U10" s="1747">
        <v>2016</v>
      </c>
      <c r="V10" s="1748"/>
      <c r="W10" s="1748"/>
      <c r="X10" s="1747">
        <v>2017</v>
      </c>
      <c r="Y10" s="1748"/>
      <c r="Z10" s="1748"/>
      <c r="AA10" s="1747">
        <v>2018</v>
      </c>
      <c r="AB10" s="1748"/>
      <c r="AC10" s="1748"/>
      <c r="AD10" s="1747">
        <v>2019</v>
      </c>
      <c r="AE10" s="1748"/>
      <c r="AF10" s="1748"/>
      <c r="AG10" s="1747">
        <v>2020</v>
      </c>
      <c r="AH10" s="1748"/>
      <c r="AI10" s="1748"/>
      <c r="AJ10" s="1747">
        <v>2021</v>
      </c>
      <c r="AK10" s="1748"/>
      <c r="AL10" s="1748"/>
    </row>
    <row r="11" spans="1:38" x14ac:dyDescent="0.35">
      <c r="B11" s="1750"/>
      <c r="C11" s="857" t="s">
        <v>1504</v>
      </c>
      <c r="D11" s="857" t="s">
        <v>1505</v>
      </c>
      <c r="E11" s="858" t="s">
        <v>1</v>
      </c>
      <c r="F11" s="857" t="s">
        <v>1504</v>
      </c>
      <c r="G11" s="857" t="s">
        <v>1505</v>
      </c>
      <c r="H11" s="858" t="s">
        <v>1</v>
      </c>
      <c r="I11" s="857" t="s">
        <v>1504</v>
      </c>
      <c r="J11" s="857" t="s">
        <v>1505</v>
      </c>
      <c r="K11" s="858" t="s">
        <v>1</v>
      </c>
      <c r="L11" s="857" t="s">
        <v>1504</v>
      </c>
      <c r="M11" s="857" t="s">
        <v>1505</v>
      </c>
      <c r="N11" s="858" t="s">
        <v>1</v>
      </c>
      <c r="O11" s="857" t="s">
        <v>1504</v>
      </c>
      <c r="P11" s="857" t="s">
        <v>1505</v>
      </c>
      <c r="Q11" s="858" t="s">
        <v>1</v>
      </c>
      <c r="R11" s="857" t="s">
        <v>1504</v>
      </c>
      <c r="S11" s="857" t="s">
        <v>1505</v>
      </c>
      <c r="T11" s="858" t="s">
        <v>1</v>
      </c>
      <c r="U11" s="857" t="s">
        <v>1504</v>
      </c>
      <c r="V11" s="857" t="s">
        <v>1505</v>
      </c>
      <c r="W11" s="858" t="s">
        <v>1</v>
      </c>
      <c r="X11" s="857" t="s">
        <v>1504</v>
      </c>
      <c r="Y11" s="857" t="s">
        <v>1505</v>
      </c>
      <c r="Z11" s="858" t="s">
        <v>1</v>
      </c>
      <c r="AA11" s="857" t="s">
        <v>1504</v>
      </c>
      <c r="AB11" s="857" t="s">
        <v>1505</v>
      </c>
      <c r="AC11" s="858" t="s">
        <v>1</v>
      </c>
      <c r="AD11" s="857" t="s">
        <v>1504</v>
      </c>
      <c r="AE11" s="857" t="s">
        <v>1505</v>
      </c>
      <c r="AF11" s="858" t="s">
        <v>1</v>
      </c>
      <c r="AG11" s="857" t="s">
        <v>1504</v>
      </c>
      <c r="AH11" s="857" t="s">
        <v>1505</v>
      </c>
      <c r="AI11" s="858" t="s">
        <v>1</v>
      </c>
      <c r="AJ11" s="1313" t="s">
        <v>1504</v>
      </c>
      <c r="AK11" s="1313" t="s">
        <v>1505</v>
      </c>
      <c r="AL11" s="1314" t="s">
        <v>1</v>
      </c>
    </row>
    <row r="12" spans="1:38" x14ac:dyDescent="0.35">
      <c r="B12" s="737" t="s">
        <v>1506</v>
      </c>
      <c r="C12" s="854">
        <v>1579816</v>
      </c>
      <c r="D12" s="854">
        <v>1724432</v>
      </c>
      <c r="E12" s="854">
        <v>3304248</v>
      </c>
      <c r="F12" s="854">
        <v>1603354</v>
      </c>
      <c r="G12" s="854">
        <v>1739887</v>
      </c>
      <c r="H12" s="854">
        <v>3343241</v>
      </c>
      <c r="I12" s="854">
        <v>1621617</v>
      </c>
      <c r="J12" s="854">
        <v>1763308</v>
      </c>
      <c r="K12" s="854">
        <v>3384925</v>
      </c>
      <c r="L12" s="854">
        <v>1624941</v>
      </c>
      <c r="M12" s="854">
        <v>1802607</v>
      </c>
      <c r="N12" s="854">
        <v>3427548</v>
      </c>
      <c r="O12" s="854">
        <v>1662288</v>
      </c>
      <c r="P12" s="854">
        <v>1807514</v>
      </c>
      <c r="Q12" s="854">
        <v>3469802</v>
      </c>
      <c r="R12" s="854">
        <v>1683770</v>
      </c>
      <c r="S12" s="854">
        <v>1828913</v>
      </c>
      <c r="T12" s="854">
        <v>3512683</v>
      </c>
      <c r="U12" s="854">
        <v>1703473</v>
      </c>
      <c r="V12" s="854">
        <v>1848255</v>
      </c>
      <c r="W12" s="854">
        <v>3551728</v>
      </c>
      <c r="X12" s="854">
        <v>1722499</v>
      </c>
      <c r="Y12" s="854">
        <v>1869571</v>
      </c>
      <c r="Z12" s="854">
        <v>3592070</v>
      </c>
      <c r="AA12" s="854">
        <v>1742776</v>
      </c>
      <c r="AB12" s="854">
        <v>1888162</v>
      </c>
      <c r="AC12" s="854">
        <v>3630938</v>
      </c>
      <c r="AD12" s="854">
        <v>1758286</v>
      </c>
      <c r="AE12" s="854">
        <v>1911888</v>
      </c>
      <c r="AF12" s="854">
        <v>3670174</v>
      </c>
      <c r="AG12" s="854">
        <v>1776841</v>
      </c>
      <c r="AH12" s="854">
        <v>1930069</v>
      </c>
      <c r="AI12" s="854">
        <v>3706910</v>
      </c>
      <c r="AJ12" s="1315">
        <v>1773368</v>
      </c>
      <c r="AK12" s="1315">
        <v>1969803</v>
      </c>
      <c r="AL12" s="1315">
        <v>3743171</v>
      </c>
    </row>
    <row r="13" spans="1:38" x14ac:dyDescent="0.35">
      <c r="B13" s="855" t="s">
        <v>92</v>
      </c>
      <c r="C13" s="856">
        <v>2206526</v>
      </c>
      <c r="D13" s="856">
        <v>2331781</v>
      </c>
      <c r="E13" s="856">
        <v>4538307</v>
      </c>
      <c r="F13" s="856">
        <v>2238615</v>
      </c>
      <c r="G13" s="856">
        <v>2353731</v>
      </c>
      <c r="H13" s="856">
        <v>4592346</v>
      </c>
      <c r="I13" s="856">
        <v>2266220</v>
      </c>
      <c r="J13" s="856">
        <v>2384946</v>
      </c>
      <c r="K13" s="856">
        <v>4651166</v>
      </c>
      <c r="L13" s="856">
        <v>2276708</v>
      </c>
      <c r="M13" s="856">
        <v>2435278</v>
      </c>
      <c r="N13" s="856">
        <v>4711986</v>
      </c>
      <c r="O13" s="856">
        <v>2325438</v>
      </c>
      <c r="P13" s="856">
        <v>2446660</v>
      </c>
      <c r="Q13" s="856">
        <v>4772098</v>
      </c>
      <c r="R13" s="856">
        <v>2350223</v>
      </c>
      <c r="S13" s="856">
        <v>2483529</v>
      </c>
      <c r="T13" s="856">
        <v>4833752</v>
      </c>
      <c r="U13" s="856">
        <v>2373531</v>
      </c>
      <c r="V13" s="856">
        <v>2516231</v>
      </c>
      <c r="W13" s="856">
        <v>4889762</v>
      </c>
      <c r="X13" s="856">
        <v>2405636</v>
      </c>
      <c r="Y13" s="856">
        <v>2541064</v>
      </c>
      <c r="Z13" s="856">
        <v>4946700</v>
      </c>
      <c r="AA13" s="856">
        <v>2431983</v>
      </c>
      <c r="AB13" s="856">
        <v>2571690</v>
      </c>
      <c r="AC13" s="856">
        <v>5003673</v>
      </c>
      <c r="AD13" s="856">
        <v>2452241</v>
      </c>
      <c r="AE13" s="856">
        <v>2607489</v>
      </c>
      <c r="AF13" s="856">
        <v>5059730</v>
      </c>
      <c r="AG13" s="856">
        <v>2479743</v>
      </c>
      <c r="AH13" s="856">
        <v>2631662</v>
      </c>
      <c r="AI13" s="856">
        <v>5111405</v>
      </c>
      <c r="AJ13" s="856">
        <v>2482471</v>
      </c>
      <c r="AK13" s="856">
        <v>2680942</v>
      </c>
      <c r="AL13" s="856">
        <v>5163413</v>
      </c>
    </row>
    <row r="14" spans="1:38" x14ac:dyDescent="0.35">
      <c r="B14" s="852" t="s">
        <v>5114</v>
      </c>
      <c r="C14" s="852"/>
      <c r="D14" s="852"/>
      <c r="E14" s="852"/>
      <c r="F14" s="310"/>
      <c r="G14" s="310"/>
      <c r="H14" s="310"/>
      <c r="I14" s="310"/>
      <c r="J14" s="310"/>
      <c r="K14" s="310"/>
      <c r="L14" s="310"/>
      <c r="M14" s="310"/>
      <c r="N14" s="310"/>
      <c r="O14" s="310"/>
      <c r="P14" s="310"/>
      <c r="Q14" s="310"/>
      <c r="R14" s="310"/>
      <c r="S14" s="310"/>
      <c r="T14" s="310"/>
      <c r="U14" s="310"/>
      <c r="V14" s="310"/>
      <c r="W14" s="310"/>
      <c r="X14" s="310"/>
      <c r="Y14" s="310"/>
      <c r="Z14" s="310"/>
      <c r="AA14" s="732"/>
      <c r="AB14" s="732"/>
      <c r="AC14" s="732"/>
      <c r="AD14" s="732"/>
      <c r="AE14" s="732"/>
      <c r="AF14" s="732"/>
    </row>
    <row r="26" ht="28.5" customHeight="1" x14ac:dyDescent="0.35"/>
  </sheetData>
  <sortState ref="B13:G27">
    <sortCondition ref="B13:B27"/>
  </sortState>
  <mergeCells count="13">
    <mergeCell ref="AJ10:AL10"/>
    <mergeCell ref="AG10:AI10"/>
    <mergeCell ref="B10:B11"/>
    <mergeCell ref="C10:E10"/>
    <mergeCell ref="F10:H10"/>
    <mergeCell ref="I10:K10"/>
    <mergeCell ref="L10:N10"/>
    <mergeCell ref="AD10:AF10"/>
    <mergeCell ref="O10:Q10"/>
    <mergeCell ref="R10:T10"/>
    <mergeCell ref="U10:W10"/>
    <mergeCell ref="X10:Z10"/>
    <mergeCell ref="AA10:AC10"/>
  </mergeCells>
  <hyperlinks>
    <hyperlink ref="A1" location="'C5'!A1" display="Regresar"/>
    <hyperlink ref="G1" location="M5.1.1.a!A1" display="Ver metadato población urbana "/>
    <hyperlink ref="G1:H1" location="'HM 5.1.1.a'!A1" display="Ver metadato"/>
  </hyperlinks>
  <pageMargins left="0.7" right="0.7" top="0.75" bottom="0.75" header="0.3" footer="0.3"/>
  <pageSetup orientation="portrait" r:id="rId1"/>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86">
    <tabColor theme="8" tint="-0.499984740745262"/>
    <pageSetUpPr fitToPage="1"/>
  </sheetPr>
  <dimension ref="A1:L670"/>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232" t="s">
        <v>260</v>
      </c>
      <c r="C8" s="1690" t="s">
        <v>261</v>
      </c>
      <c r="D8" s="1690"/>
      <c r="E8" s="1690"/>
      <c r="F8" s="1690"/>
      <c r="G8" s="1690"/>
    </row>
    <row r="9" spans="1:7" ht="31" x14ac:dyDescent="0.35">
      <c r="B9" s="232" t="s">
        <v>262</v>
      </c>
      <c r="C9" s="1698" t="s">
        <v>2257</v>
      </c>
      <c r="D9" s="1698"/>
      <c r="E9" s="1698"/>
      <c r="F9" s="1698"/>
      <c r="G9" s="1698"/>
    </row>
    <row r="10" spans="1:7" ht="31" x14ac:dyDescent="0.35">
      <c r="B10" s="1651" t="s">
        <v>263</v>
      </c>
      <c r="C10" s="233" t="s">
        <v>264</v>
      </c>
      <c r="D10" s="233" t="s">
        <v>265</v>
      </c>
      <c r="E10" s="233" t="s">
        <v>266</v>
      </c>
      <c r="F10" s="234" t="s">
        <v>267</v>
      </c>
      <c r="G10" s="234" t="s">
        <v>268</v>
      </c>
    </row>
    <row r="11" spans="1:7" ht="36" customHeight="1" x14ac:dyDescent="0.35">
      <c r="B11" s="1652"/>
      <c r="C11" s="235" t="s">
        <v>341</v>
      </c>
      <c r="D11" s="235" t="s">
        <v>50</v>
      </c>
      <c r="E11" s="235" t="s">
        <v>462</v>
      </c>
      <c r="F11" s="236" t="s">
        <v>1091</v>
      </c>
      <c r="G11" s="236" t="s">
        <v>1100</v>
      </c>
    </row>
    <row r="12" spans="1:7" ht="17.25" customHeight="1" x14ac:dyDescent="0.35">
      <c r="B12" s="1652"/>
      <c r="C12" s="235"/>
      <c r="D12" s="235"/>
      <c r="E12" s="235"/>
      <c r="F12" s="236" t="s">
        <v>274</v>
      </c>
      <c r="G12" s="236"/>
    </row>
    <row r="13" spans="1:7" ht="17.25" customHeight="1" x14ac:dyDescent="0.35">
      <c r="B13" s="1653"/>
      <c r="C13" s="235"/>
      <c r="D13" s="235"/>
      <c r="E13" s="235"/>
      <c r="F13" s="236" t="s">
        <v>274</v>
      </c>
      <c r="G13" s="236"/>
    </row>
    <row r="14" spans="1:7" x14ac:dyDescent="0.35">
      <c r="B14" s="237" t="s">
        <v>275</v>
      </c>
      <c r="C14" s="1690" t="s">
        <v>2</v>
      </c>
      <c r="D14" s="1690"/>
      <c r="E14" s="1690"/>
      <c r="F14" s="1690"/>
      <c r="G14" s="1690"/>
    </row>
    <row r="15" spans="1:7" ht="145.5" customHeight="1" x14ac:dyDescent="0.35">
      <c r="B15" s="232" t="s">
        <v>276</v>
      </c>
      <c r="C15" s="1698" t="s">
        <v>2258</v>
      </c>
      <c r="D15" s="1698"/>
      <c r="E15" s="1698"/>
      <c r="F15" s="1698"/>
      <c r="G15" s="1698"/>
    </row>
    <row r="16" spans="1:7" x14ac:dyDescent="0.35">
      <c r="B16" s="232" t="s">
        <v>277</v>
      </c>
      <c r="C16" s="1690"/>
      <c r="D16" s="1690"/>
      <c r="E16" s="1690"/>
      <c r="F16" s="1690"/>
      <c r="G16" s="1690"/>
    </row>
    <row r="17" spans="2:9" x14ac:dyDescent="0.35">
      <c r="B17" s="232" t="s">
        <v>278</v>
      </c>
      <c r="C17" s="1698" t="s">
        <v>279</v>
      </c>
      <c r="D17" s="1698"/>
      <c r="E17" s="1698"/>
      <c r="F17" s="1698"/>
      <c r="G17" s="1698"/>
    </row>
    <row r="18" spans="2:9" x14ac:dyDescent="0.35">
      <c r="B18" s="232" t="s">
        <v>280</v>
      </c>
      <c r="C18" s="1698" t="s">
        <v>2259</v>
      </c>
      <c r="D18" s="1698"/>
      <c r="E18" s="1698"/>
      <c r="F18" s="1698"/>
      <c r="G18" s="1698"/>
    </row>
    <row r="19" spans="2:9" ht="36.75" customHeight="1" x14ac:dyDescent="0.35">
      <c r="B19" s="232" t="s">
        <v>281</v>
      </c>
      <c r="C19" s="1698" t="s">
        <v>2260</v>
      </c>
      <c r="D19" s="1698"/>
      <c r="E19" s="1698"/>
      <c r="F19" s="1698"/>
      <c r="G19" s="1698"/>
    </row>
    <row r="20" spans="2:9" x14ac:dyDescent="0.35">
      <c r="B20" s="232" t="s">
        <v>282</v>
      </c>
      <c r="C20" s="1690"/>
      <c r="D20" s="1690"/>
      <c r="E20" s="1690"/>
      <c r="F20" s="1690"/>
      <c r="G20" s="1690"/>
    </row>
    <row r="21" spans="2:9" ht="43.5" customHeight="1" x14ac:dyDescent="0.35">
      <c r="B21" s="232" t="s">
        <v>283</v>
      </c>
      <c r="C21" s="238" t="s">
        <v>1740</v>
      </c>
      <c r="D21" s="239" t="s">
        <v>1741</v>
      </c>
      <c r="E21" s="1723" t="s">
        <v>284</v>
      </c>
      <c r="F21" s="1724"/>
      <c r="G21" s="1725"/>
    </row>
    <row r="22" spans="2:9" ht="36.75" customHeight="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240"/>
      <c r="C26" s="240"/>
      <c r="D26" s="240"/>
      <c r="E26" s="29"/>
      <c r="F26" s="47"/>
      <c r="G26" s="47"/>
      <c r="I26" s="11" t="s">
        <v>288</v>
      </c>
    </row>
    <row r="27" spans="2:9" x14ac:dyDescent="0.35">
      <c r="B27" s="232" t="s">
        <v>289</v>
      </c>
      <c r="C27" s="1690" t="s">
        <v>1743</v>
      </c>
      <c r="D27" s="1690"/>
      <c r="E27" s="1690"/>
      <c r="F27" s="1690"/>
      <c r="G27" s="1690"/>
    </row>
    <row r="28" spans="2:9" ht="31" x14ac:dyDescent="0.35">
      <c r="B28" s="232" t="s">
        <v>290</v>
      </c>
      <c r="C28" s="1690" t="s">
        <v>1744</v>
      </c>
      <c r="D28" s="1690"/>
      <c r="E28" s="1690"/>
      <c r="F28" s="1690"/>
      <c r="G28" s="1690"/>
    </row>
    <row r="29" spans="2:9" x14ac:dyDescent="0.35">
      <c r="B29" s="241" t="s">
        <v>291</v>
      </c>
      <c r="C29" s="1698" t="s">
        <v>328</v>
      </c>
      <c r="D29" s="1698"/>
      <c r="E29" s="1698"/>
      <c r="F29" s="1698"/>
      <c r="G29" s="1698"/>
    </row>
    <row r="30" spans="2:9" x14ac:dyDescent="0.35">
      <c r="B30" s="241" t="s">
        <v>293</v>
      </c>
      <c r="C30" s="1722" t="s">
        <v>294</v>
      </c>
      <c r="D30" s="1722"/>
      <c r="E30" s="1722"/>
      <c r="F30" s="1722"/>
      <c r="G30" s="1722"/>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232" t="s">
        <v>296</v>
      </c>
      <c r="C34" s="1690" t="s">
        <v>1745</v>
      </c>
      <c r="D34" s="1690"/>
      <c r="E34" s="1690"/>
      <c r="F34" s="1690"/>
      <c r="G34" s="1690"/>
    </row>
    <row r="35" spans="2:10" ht="18" customHeight="1" x14ac:dyDescent="0.35">
      <c r="B35" s="232" t="s">
        <v>297</v>
      </c>
      <c r="C35" s="1690" t="s">
        <v>1743</v>
      </c>
      <c r="D35" s="1690"/>
      <c r="E35" s="1690"/>
      <c r="F35" s="1690"/>
      <c r="G35" s="1690"/>
    </row>
    <row r="36" spans="2:10" ht="18" customHeight="1" x14ac:dyDescent="0.35">
      <c r="B36" s="232" t="s">
        <v>298</v>
      </c>
      <c r="C36" s="1690" t="s">
        <v>1746</v>
      </c>
      <c r="D36" s="1690"/>
      <c r="E36" s="1690"/>
      <c r="F36" s="1690"/>
      <c r="G36" s="1690"/>
    </row>
    <row r="37" spans="2:10" ht="18" customHeight="1" x14ac:dyDescent="0.35">
      <c r="B37" s="232" t="s">
        <v>299</v>
      </c>
      <c r="C37" s="1690" t="s">
        <v>1747</v>
      </c>
      <c r="D37" s="1690"/>
      <c r="E37" s="1690"/>
      <c r="F37" s="1690"/>
      <c r="G37" s="1690"/>
      <c r="J37" s="29"/>
    </row>
    <row r="38" spans="2:10" ht="18" customHeight="1" x14ac:dyDescent="0.35">
      <c r="B38" s="232" t="s">
        <v>300</v>
      </c>
      <c r="C38" s="1527" t="s">
        <v>1748</v>
      </c>
      <c r="D38" s="1690"/>
      <c r="E38" s="1690"/>
      <c r="F38" s="1690"/>
      <c r="G38" s="1690"/>
    </row>
    <row r="39" spans="2:10" ht="18" customHeight="1" x14ac:dyDescent="0.35">
      <c r="B39" s="232" t="s">
        <v>301</v>
      </c>
      <c r="C39" s="1690" t="s">
        <v>1749</v>
      </c>
      <c r="D39" s="1690"/>
      <c r="E39" s="1690"/>
      <c r="F39" s="1690"/>
      <c r="G39" s="1690"/>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232" t="s">
        <v>303</v>
      </c>
      <c r="C43" s="1690"/>
      <c r="D43" s="1690"/>
      <c r="E43" s="1690"/>
      <c r="F43" s="1690"/>
      <c r="G43" s="1690"/>
    </row>
    <row r="44" spans="2:10" ht="36" customHeight="1" x14ac:dyDescent="0.35">
      <c r="B44" s="232" t="s">
        <v>304</v>
      </c>
      <c r="C44" s="1698"/>
      <c r="D44" s="1698"/>
      <c r="E44" s="1698"/>
      <c r="F44" s="1698"/>
      <c r="G44" s="1698"/>
    </row>
    <row r="45" spans="2:10" ht="21" customHeight="1" x14ac:dyDescent="0.35">
      <c r="B45" s="232" t="s">
        <v>305</v>
      </c>
      <c r="C45" s="1690"/>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242" t="s">
        <v>307</v>
      </c>
      <c r="C49" s="1719" t="s">
        <v>1750</v>
      </c>
      <c r="D49" s="1719"/>
      <c r="E49" s="1719"/>
      <c r="F49" s="1719"/>
      <c r="G49" s="1719"/>
    </row>
    <row r="50" spans="2:7" ht="31" x14ac:dyDescent="0.35">
      <c r="B50" s="243" t="s">
        <v>308</v>
      </c>
      <c r="C50" s="1721" t="s">
        <v>1751</v>
      </c>
      <c r="D50" s="1721"/>
      <c r="E50" s="1721"/>
      <c r="F50" s="1721"/>
      <c r="G50" s="1721"/>
    </row>
    <row r="51" spans="2:7" x14ac:dyDescent="0.35">
      <c r="B51" s="243" t="s">
        <v>309</v>
      </c>
      <c r="C51" s="1719" t="s">
        <v>1751</v>
      </c>
      <c r="D51" s="1719"/>
      <c r="E51" s="1719"/>
      <c r="F51" s="1719"/>
      <c r="G51" s="1719"/>
    </row>
    <row r="52" spans="2:7" x14ac:dyDescent="0.35">
      <c r="B52" s="243" t="s">
        <v>310</v>
      </c>
      <c r="C52" s="1719" t="s">
        <v>1752</v>
      </c>
      <c r="D52" s="1719"/>
      <c r="E52" s="1719"/>
      <c r="F52" s="1719"/>
      <c r="G52" s="1719"/>
    </row>
    <row r="53" spans="2:7" x14ac:dyDescent="0.35">
      <c r="B53" s="29"/>
      <c r="C53" s="29"/>
      <c r="D53" s="29"/>
      <c r="E53" s="29"/>
      <c r="F53" s="47"/>
      <c r="G53" s="47"/>
    </row>
    <row r="112" spans="1:10" hidden="1" x14ac:dyDescent="0.35">
      <c r="A112" s="68"/>
      <c r="B112" s="1751" t="s">
        <v>263</v>
      </c>
      <c r="C112" s="1751"/>
      <c r="D112" s="1751"/>
      <c r="E112" s="1751"/>
      <c r="F112" s="1751"/>
      <c r="G112" s="68"/>
      <c r="H112" s="68"/>
      <c r="I112" s="68"/>
      <c r="J112" s="68"/>
    </row>
    <row r="113" spans="1:12" hidden="1" x14ac:dyDescent="0.35">
      <c r="A113" s="296" t="s">
        <v>313</v>
      </c>
      <c r="B113" s="296" t="s">
        <v>264</v>
      </c>
      <c r="C113" s="296" t="s">
        <v>265</v>
      </c>
      <c r="D113" s="296" t="s">
        <v>266</v>
      </c>
      <c r="E113" s="297" t="s">
        <v>314</v>
      </c>
      <c r="F113" s="297" t="s">
        <v>268</v>
      </c>
      <c r="G113" s="296" t="s">
        <v>275</v>
      </c>
      <c r="H113" s="296" t="s">
        <v>278</v>
      </c>
      <c r="I113" s="296" t="s">
        <v>315</v>
      </c>
      <c r="J113" s="296" t="s">
        <v>293</v>
      </c>
      <c r="K113" s="31"/>
      <c r="L113" s="31"/>
    </row>
    <row r="114" spans="1:12" hidden="1" x14ac:dyDescent="0.35">
      <c r="A114" s="68" t="s">
        <v>316</v>
      </c>
      <c r="B114" s="298" t="s">
        <v>317</v>
      </c>
      <c r="C114" s="298" t="s">
        <v>318</v>
      </c>
      <c r="D114" s="298" t="s">
        <v>86</v>
      </c>
      <c r="E114" s="298" t="s">
        <v>2261</v>
      </c>
      <c r="F114" s="68" t="s">
        <v>2262</v>
      </c>
      <c r="G114" s="68" t="s">
        <v>2</v>
      </c>
      <c r="H114" s="68" t="s">
        <v>321</v>
      </c>
      <c r="I114" s="68" t="s">
        <v>322</v>
      </c>
      <c r="J114" s="68" t="s">
        <v>323</v>
      </c>
    </row>
    <row r="115" spans="1:12" hidden="1" x14ac:dyDescent="0.35">
      <c r="A115" s="68" t="s">
        <v>261</v>
      </c>
      <c r="B115" s="298" t="s">
        <v>47</v>
      </c>
      <c r="C115" s="298" t="s">
        <v>324</v>
      </c>
      <c r="D115" s="298" t="s">
        <v>325</v>
      </c>
      <c r="E115" s="298" t="s">
        <v>2263</v>
      </c>
      <c r="F115" s="68" t="s">
        <v>2264</v>
      </c>
      <c r="G115" s="68" t="s">
        <v>0</v>
      </c>
      <c r="H115" s="68" t="s">
        <v>279</v>
      </c>
      <c r="I115" s="68" t="s">
        <v>328</v>
      </c>
      <c r="J115" s="68" t="s">
        <v>294</v>
      </c>
    </row>
    <row r="116" spans="1:12" hidden="1" x14ac:dyDescent="0.35">
      <c r="A116" s="68"/>
      <c r="B116" s="298" t="s">
        <v>25</v>
      </c>
      <c r="C116" s="298" t="s">
        <v>329</v>
      </c>
      <c r="D116" s="298" t="s">
        <v>330</v>
      </c>
      <c r="E116" s="298" t="s">
        <v>2265</v>
      </c>
      <c r="F116" s="68" t="s">
        <v>2266</v>
      </c>
      <c r="G116" s="68" t="s">
        <v>333</v>
      </c>
      <c r="H116" s="68" t="s">
        <v>334</v>
      </c>
      <c r="I116" s="68" t="s">
        <v>335</v>
      </c>
      <c r="J116" s="68"/>
    </row>
    <row r="117" spans="1:12" hidden="1" x14ac:dyDescent="0.35">
      <c r="A117" s="68"/>
      <c r="B117" s="298" t="s">
        <v>2267</v>
      </c>
      <c r="C117" s="298" t="s">
        <v>270</v>
      </c>
      <c r="D117" s="298" t="s">
        <v>337</v>
      </c>
      <c r="E117" s="298" t="s">
        <v>2268</v>
      </c>
      <c r="F117" s="68" t="s">
        <v>2269</v>
      </c>
      <c r="G117" s="68"/>
      <c r="H117" s="68" t="s">
        <v>339</v>
      </c>
      <c r="I117" s="68" t="s">
        <v>340</v>
      </c>
      <c r="J117" s="68"/>
    </row>
    <row r="118" spans="1:12" hidden="1" x14ac:dyDescent="0.35">
      <c r="A118" s="68"/>
      <c r="B118" s="298" t="s">
        <v>341</v>
      </c>
      <c r="C118" s="298" t="s">
        <v>342</v>
      </c>
      <c r="D118" s="298" t="s">
        <v>343</v>
      </c>
      <c r="E118" s="298" t="s">
        <v>2270</v>
      </c>
      <c r="F118" s="68" t="s">
        <v>2271</v>
      </c>
      <c r="G118" s="68"/>
      <c r="H118" s="68" t="s">
        <v>346</v>
      </c>
      <c r="I118" s="68" t="s">
        <v>292</v>
      </c>
      <c r="J118" s="68"/>
    </row>
    <row r="119" spans="1:12" hidden="1" x14ac:dyDescent="0.35">
      <c r="A119" s="68"/>
      <c r="B119" s="298" t="s">
        <v>347</v>
      </c>
      <c r="C119" s="298" t="s">
        <v>348</v>
      </c>
      <c r="D119" s="298" t="s">
        <v>349</v>
      </c>
      <c r="E119" s="298" t="s">
        <v>2272</v>
      </c>
      <c r="F119" s="68" t="s">
        <v>1587</v>
      </c>
      <c r="G119" s="68"/>
      <c r="H119" s="68"/>
      <c r="I119" s="68" t="s">
        <v>352</v>
      </c>
      <c r="J119" s="68"/>
    </row>
    <row r="120" spans="1:12" hidden="1" x14ac:dyDescent="0.35">
      <c r="A120" s="68"/>
      <c r="B120" s="68"/>
      <c r="C120" s="298" t="s">
        <v>2273</v>
      </c>
      <c r="D120" s="298" t="s">
        <v>354</v>
      </c>
      <c r="E120" s="298" t="s">
        <v>2274</v>
      </c>
      <c r="F120" s="68" t="s">
        <v>2275</v>
      </c>
      <c r="G120" s="68"/>
      <c r="H120" s="68"/>
      <c r="I120" s="68" t="s">
        <v>357</v>
      </c>
      <c r="J120" s="68"/>
    </row>
    <row r="121" spans="1:12" hidden="1" x14ac:dyDescent="0.35">
      <c r="A121" s="68"/>
      <c r="B121" s="68"/>
      <c r="C121" s="298" t="s">
        <v>358</v>
      </c>
      <c r="D121" s="298" t="s">
        <v>359</v>
      </c>
      <c r="E121" s="298" t="s">
        <v>2276</v>
      </c>
      <c r="F121" s="68" t="s">
        <v>2277</v>
      </c>
      <c r="G121" s="68"/>
      <c r="H121" s="68"/>
      <c r="I121" s="68" t="s">
        <v>362</v>
      </c>
      <c r="J121" s="68"/>
    </row>
    <row r="122" spans="1:12" hidden="1" x14ac:dyDescent="0.35">
      <c r="A122" s="68"/>
      <c r="B122" s="68"/>
      <c r="C122" s="298" t="s">
        <v>48</v>
      </c>
      <c r="D122" s="298" t="s">
        <v>97</v>
      </c>
      <c r="E122" s="298" t="s">
        <v>2278</v>
      </c>
      <c r="F122" s="68" t="s">
        <v>2279</v>
      </c>
      <c r="G122" s="68"/>
      <c r="H122" s="68"/>
      <c r="I122" s="68"/>
      <c r="J122" s="68"/>
    </row>
    <row r="123" spans="1:12" hidden="1" x14ac:dyDescent="0.35">
      <c r="A123" s="68"/>
      <c r="B123" s="68"/>
      <c r="C123" s="298" t="s">
        <v>365</v>
      </c>
      <c r="D123" s="298" t="s">
        <v>2280</v>
      </c>
      <c r="E123" s="298" t="s">
        <v>2281</v>
      </c>
      <c r="F123" s="68" t="s">
        <v>2282</v>
      </c>
      <c r="G123" s="68"/>
      <c r="H123" s="68"/>
      <c r="I123" s="68"/>
      <c r="J123" s="68"/>
    </row>
    <row r="124" spans="1:12" hidden="1" x14ac:dyDescent="0.35">
      <c r="A124" s="68"/>
      <c r="B124" s="68"/>
      <c r="C124" s="298" t="s">
        <v>369</v>
      </c>
      <c r="D124" s="298" t="s">
        <v>370</v>
      </c>
      <c r="E124" s="298" t="s">
        <v>2283</v>
      </c>
      <c r="F124" s="68" t="s">
        <v>2284</v>
      </c>
      <c r="G124" s="68"/>
      <c r="H124" s="68"/>
      <c r="I124" s="68"/>
      <c r="J124" s="68"/>
    </row>
    <row r="125" spans="1:12" hidden="1" x14ac:dyDescent="0.35">
      <c r="A125" s="68"/>
      <c r="B125" s="68"/>
      <c r="C125" s="298" t="s">
        <v>373</v>
      </c>
      <c r="D125" s="298" t="s">
        <v>374</v>
      </c>
      <c r="E125" s="298" t="s">
        <v>2285</v>
      </c>
      <c r="F125" s="68" t="s">
        <v>2286</v>
      </c>
      <c r="G125" s="68"/>
      <c r="H125" s="68"/>
      <c r="I125" s="68"/>
      <c r="J125" s="68"/>
    </row>
    <row r="126" spans="1:12" hidden="1" x14ac:dyDescent="0.35">
      <c r="A126" s="68"/>
      <c r="B126" s="68"/>
      <c r="C126" s="298" t="s">
        <v>377</v>
      </c>
      <c r="D126" s="298" t="s">
        <v>378</v>
      </c>
      <c r="E126" s="298" t="s">
        <v>2287</v>
      </c>
      <c r="F126" s="68" t="s">
        <v>2288</v>
      </c>
      <c r="G126" s="68"/>
      <c r="H126" s="68"/>
      <c r="I126" s="68"/>
      <c r="J126" s="68"/>
    </row>
    <row r="127" spans="1:12" hidden="1" x14ac:dyDescent="0.35">
      <c r="A127" s="68"/>
      <c r="B127" s="68"/>
      <c r="C127" s="298" t="s">
        <v>381</v>
      </c>
      <c r="D127" s="298" t="s">
        <v>2289</v>
      </c>
      <c r="E127" s="298" t="s">
        <v>2290</v>
      </c>
      <c r="F127" s="68" t="s">
        <v>2291</v>
      </c>
      <c r="G127" s="68"/>
      <c r="H127" s="68"/>
      <c r="I127" s="68"/>
      <c r="J127" s="68"/>
    </row>
    <row r="128" spans="1:12" hidden="1" x14ac:dyDescent="0.35">
      <c r="A128" s="68"/>
      <c r="B128" s="68"/>
      <c r="C128" s="298" t="s">
        <v>384</v>
      </c>
      <c r="D128" s="298" t="s">
        <v>2292</v>
      </c>
      <c r="E128" s="298" t="s">
        <v>2293</v>
      </c>
      <c r="F128" s="68" t="s">
        <v>2294</v>
      </c>
      <c r="G128" s="68"/>
      <c r="H128" s="68"/>
      <c r="I128" s="68"/>
      <c r="J128" s="68"/>
    </row>
    <row r="129" spans="1:10" hidden="1" x14ac:dyDescent="0.35">
      <c r="A129" s="68"/>
      <c r="B129" s="68"/>
      <c r="C129" s="298" t="s">
        <v>50</v>
      </c>
      <c r="D129" s="298" t="s">
        <v>388</v>
      </c>
      <c r="E129" s="298" t="s">
        <v>2295</v>
      </c>
      <c r="F129" s="68" t="s">
        <v>2296</v>
      </c>
      <c r="G129" s="68"/>
      <c r="H129" s="68"/>
      <c r="I129" s="68"/>
      <c r="J129" s="68"/>
    </row>
    <row r="130" spans="1:10" hidden="1" x14ac:dyDescent="0.35">
      <c r="A130" s="68"/>
      <c r="B130" s="68"/>
      <c r="C130" s="298" t="s">
        <v>391</v>
      </c>
      <c r="D130" s="298" t="s">
        <v>392</v>
      </c>
      <c r="E130" s="298" t="s">
        <v>2297</v>
      </c>
      <c r="F130" s="68" t="s">
        <v>2298</v>
      </c>
      <c r="G130" s="68"/>
      <c r="H130" s="68"/>
      <c r="I130" s="68"/>
      <c r="J130" s="68"/>
    </row>
    <row r="131" spans="1:10" hidden="1" x14ac:dyDescent="0.35">
      <c r="A131" s="68"/>
      <c r="B131" s="68"/>
      <c r="C131" s="298" t="s">
        <v>395</v>
      </c>
      <c r="D131" s="298" t="s">
        <v>396</v>
      </c>
      <c r="E131" s="298" t="s">
        <v>2299</v>
      </c>
      <c r="F131" s="68" t="s">
        <v>2300</v>
      </c>
      <c r="G131" s="68"/>
      <c r="H131" s="68"/>
      <c r="I131" s="68"/>
      <c r="J131" s="68"/>
    </row>
    <row r="132" spans="1:10" hidden="1" x14ac:dyDescent="0.35">
      <c r="A132" s="68"/>
      <c r="B132" s="68"/>
      <c r="C132" s="298" t="s">
        <v>399</v>
      </c>
      <c r="D132" s="298" t="s">
        <v>400</v>
      </c>
      <c r="E132" s="298" t="s">
        <v>2301</v>
      </c>
      <c r="F132" s="68" t="s">
        <v>2302</v>
      </c>
      <c r="G132" s="68"/>
      <c r="H132" s="68"/>
      <c r="I132" s="68"/>
      <c r="J132" s="68"/>
    </row>
    <row r="133" spans="1:10" hidden="1" x14ac:dyDescent="0.35">
      <c r="A133" s="68"/>
      <c r="B133" s="68"/>
      <c r="C133" s="298" t="s">
        <v>403</v>
      </c>
      <c r="D133" s="298" t="s">
        <v>404</v>
      </c>
      <c r="E133" s="298" t="s">
        <v>2303</v>
      </c>
      <c r="F133" s="68" t="s">
        <v>2304</v>
      </c>
      <c r="G133" s="68"/>
      <c r="H133" s="68"/>
      <c r="I133" s="68"/>
      <c r="J133" s="68"/>
    </row>
    <row r="134" spans="1:10" hidden="1" x14ac:dyDescent="0.35">
      <c r="A134" s="68"/>
      <c r="B134" s="68"/>
      <c r="C134" s="298" t="s">
        <v>407</v>
      </c>
      <c r="D134" s="298" t="s">
        <v>408</v>
      </c>
      <c r="E134" s="298" t="s">
        <v>2305</v>
      </c>
      <c r="F134" s="68" t="s">
        <v>2306</v>
      </c>
      <c r="G134" s="68"/>
      <c r="H134" s="68"/>
      <c r="I134" s="68"/>
      <c r="J134" s="68"/>
    </row>
    <row r="135" spans="1:10" hidden="1" x14ac:dyDescent="0.35">
      <c r="A135" s="68"/>
      <c r="B135" s="68"/>
      <c r="C135" s="68"/>
      <c r="D135" s="298" t="s">
        <v>411</v>
      </c>
      <c r="E135" s="298" t="s">
        <v>2307</v>
      </c>
      <c r="F135" s="68" t="s">
        <v>2308</v>
      </c>
      <c r="G135" s="68"/>
      <c r="H135" s="68"/>
      <c r="I135" s="68"/>
      <c r="J135" s="68"/>
    </row>
    <row r="136" spans="1:10" hidden="1" x14ac:dyDescent="0.35">
      <c r="A136" s="68"/>
      <c r="B136" s="68"/>
      <c r="C136" s="68"/>
      <c r="D136" s="298" t="s">
        <v>414</v>
      </c>
      <c r="E136" s="298" t="s">
        <v>2309</v>
      </c>
      <c r="F136" s="68" t="s">
        <v>394</v>
      </c>
      <c r="G136" s="68"/>
      <c r="H136" s="68"/>
      <c r="I136" s="68"/>
      <c r="J136" s="68"/>
    </row>
    <row r="137" spans="1:10" hidden="1" x14ac:dyDescent="0.35">
      <c r="A137" s="68"/>
      <c r="B137" s="68"/>
      <c r="C137" s="68"/>
      <c r="D137" s="298" t="s">
        <v>417</v>
      </c>
      <c r="E137" s="298" t="s">
        <v>2310</v>
      </c>
      <c r="F137" s="68" t="s">
        <v>2311</v>
      </c>
      <c r="G137" s="68"/>
      <c r="H137" s="68"/>
      <c r="I137" s="68"/>
      <c r="J137" s="68"/>
    </row>
    <row r="138" spans="1:10" hidden="1" x14ac:dyDescent="0.35">
      <c r="A138" s="68"/>
      <c r="B138" s="68"/>
      <c r="C138" s="68"/>
      <c r="D138" s="298" t="s">
        <v>420</v>
      </c>
      <c r="E138" s="298" t="s">
        <v>2312</v>
      </c>
      <c r="F138" s="68" t="s">
        <v>2313</v>
      </c>
      <c r="G138" s="68"/>
      <c r="H138" s="68"/>
      <c r="I138" s="68"/>
      <c r="J138" s="68"/>
    </row>
    <row r="139" spans="1:10" hidden="1" x14ac:dyDescent="0.35">
      <c r="A139" s="68"/>
      <c r="B139" s="68"/>
      <c r="C139" s="68"/>
      <c r="D139" s="298" t="s">
        <v>423</v>
      </c>
      <c r="E139" s="298" t="s">
        <v>2314</v>
      </c>
      <c r="F139" s="68" t="s">
        <v>2315</v>
      </c>
      <c r="G139" s="68"/>
      <c r="H139" s="68"/>
      <c r="I139" s="68"/>
      <c r="J139" s="68"/>
    </row>
    <row r="140" spans="1:10" hidden="1" x14ac:dyDescent="0.35">
      <c r="A140" s="68"/>
      <c r="B140" s="68"/>
      <c r="C140" s="68"/>
      <c r="D140" s="298" t="s">
        <v>425</v>
      </c>
      <c r="E140" s="298" t="s">
        <v>2316</v>
      </c>
      <c r="F140" s="68" t="s">
        <v>2317</v>
      </c>
      <c r="G140" s="68"/>
      <c r="H140" s="68"/>
      <c r="I140" s="68"/>
      <c r="J140" s="68"/>
    </row>
    <row r="141" spans="1:10" hidden="1" x14ac:dyDescent="0.35">
      <c r="A141" s="68"/>
      <c r="B141" s="68"/>
      <c r="C141" s="68"/>
      <c r="D141" s="298" t="s">
        <v>428</v>
      </c>
      <c r="E141" s="298" t="s">
        <v>2318</v>
      </c>
      <c r="F141" s="68" t="s">
        <v>2319</v>
      </c>
      <c r="G141" s="68"/>
      <c r="H141" s="68"/>
      <c r="I141" s="68"/>
      <c r="J141" s="68"/>
    </row>
    <row r="142" spans="1:10" hidden="1" x14ac:dyDescent="0.35">
      <c r="A142" s="68"/>
      <c r="B142" s="68"/>
      <c r="C142" s="68"/>
      <c r="D142" s="298" t="s">
        <v>431</v>
      </c>
      <c r="E142" s="298" t="s">
        <v>2320</v>
      </c>
      <c r="F142" s="68" t="s">
        <v>2321</v>
      </c>
      <c r="G142" s="68"/>
      <c r="H142" s="68"/>
      <c r="I142" s="68"/>
      <c r="J142" s="68"/>
    </row>
    <row r="143" spans="1:10" hidden="1" x14ac:dyDescent="0.35">
      <c r="A143" s="68"/>
      <c r="B143" s="68"/>
      <c r="C143" s="68"/>
      <c r="D143" s="298" t="s">
        <v>433</v>
      </c>
      <c r="E143" s="298" t="s">
        <v>2322</v>
      </c>
      <c r="F143" s="68" t="s">
        <v>413</v>
      </c>
      <c r="G143" s="68"/>
      <c r="H143" s="68"/>
      <c r="I143" s="68"/>
      <c r="J143" s="68"/>
    </row>
    <row r="144" spans="1:10" hidden="1" x14ac:dyDescent="0.35">
      <c r="A144" s="68"/>
      <c r="B144" s="68"/>
      <c r="C144" s="68"/>
      <c r="D144" s="298" t="s">
        <v>53</v>
      </c>
      <c r="E144" s="298" t="s">
        <v>2323</v>
      </c>
      <c r="F144" s="68" t="s">
        <v>2324</v>
      </c>
      <c r="G144" s="68"/>
      <c r="H144" s="68"/>
      <c r="I144" s="68"/>
      <c r="J144" s="68"/>
    </row>
    <row r="145" spans="1:10" hidden="1" x14ac:dyDescent="0.35">
      <c r="A145" s="68"/>
      <c r="B145" s="68"/>
      <c r="C145" s="68"/>
      <c r="D145" s="298" t="s">
        <v>438</v>
      </c>
      <c r="E145" s="298" t="s">
        <v>2325</v>
      </c>
      <c r="F145" s="68" t="s">
        <v>2326</v>
      </c>
      <c r="G145" s="68"/>
      <c r="H145" s="68"/>
      <c r="I145" s="68"/>
      <c r="J145" s="68"/>
    </row>
    <row r="146" spans="1:10" hidden="1" x14ac:dyDescent="0.35">
      <c r="A146" s="68"/>
      <c r="B146" s="68"/>
      <c r="C146" s="68"/>
      <c r="D146" s="298" t="s">
        <v>441</v>
      </c>
      <c r="E146" s="298" t="s">
        <v>2327</v>
      </c>
      <c r="F146" s="68" t="s">
        <v>2328</v>
      </c>
      <c r="G146" s="68"/>
      <c r="H146" s="68"/>
      <c r="I146" s="68"/>
      <c r="J146" s="68"/>
    </row>
    <row r="147" spans="1:10" hidden="1" x14ac:dyDescent="0.35">
      <c r="A147" s="68"/>
      <c r="B147" s="68"/>
      <c r="C147" s="68"/>
      <c r="D147" s="298" t="s">
        <v>444</v>
      </c>
      <c r="E147" s="298" t="s">
        <v>2329</v>
      </c>
      <c r="F147" s="68" t="s">
        <v>422</v>
      </c>
      <c r="G147" s="68"/>
      <c r="H147" s="68"/>
      <c r="I147" s="68"/>
      <c r="J147" s="68"/>
    </row>
    <row r="148" spans="1:10" hidden="1" x14ac:dyDescent="0.35">
      <c r="A148" s="68"/>
      <c r="B148" s="68"/>
      <c r="C148" s="68"/>
      <c r="D148" s="298" t="s">
        <v>447</v>
      </c>
      <c r="E148" s="298" t="s">
        <v>2330</v>
      </c>
      <c r="F148" s="68" t="s">
        <v>2331</v>
      </c>
      <c r="G148" s="68"/>
      <c r="H148" s="68"/>
      <c r="I148" s="68"/>
      <c r="J148" s="68"/>
    </row>
    <row r="149" spans="1:10" hidden="1" x14ac:dyDescent="0.35">
      <c r="A149" s="68"/>
      <c r="B149" s="68"/>
      <c r="C149" s="68"/>
      <c r="D149" s="298" t="s">
        <v>450</v>
      </c>
      <c r="E149" s="298" t="s">
        <v>2332</v>
      </c>
      <c r="F149" s="68" t="s">
        <v>424</v>
      </c>
      <c r="G149" s="68"/>
      <c r="H149" s="68"/>
      <c r="I149" s="68"/>
      <c r="J149" s="68"/>
    </row>
    <row r="150" spans="1:10" hidden="1" x14ac:dyDescent="0.35">
      <c r="A150" s="68"/>
      <c r="B150" s="68"/>
      <c r="C150" s="68"/>
      <c r="D150" s="298" t="s">
        <v>453</v>
      </c>
      <c r="E150" s="298" t="s">
        <v>2333</v>
      </c>
      <c r="F150" s="68" t="s">
        <v>2334</v>
      </c>
      <c r="G150" s="68"/>
      <c r="H150" s="68"/>
      <c r="I150" s="68"/>
      <c r="J150" s="68"/>
    </row>
    <row r="151" spans="1:10" hidden="1" x14ac:dyDescent="0.35">
      <c r="A151" s="68"/>
      <c r="B151" s="68"/>
      <c r="C151" s="68"/>
      <c r="D151" s="298" t="s">
        <v>456</v>
      </c>
      <c r="E151" s="298" t="s">
        <v>2335</v>
      </c>
      <c r="F151" s="68" t="s">
        <v>427</v>
      </c>
      <c r="G151" s="68"/>
      <c r="H151" s="68"/>
      <c r="I151" s="68"/>
      <c r="J151" s="68"/>
    </row>
    <row r="152" spans="1:10" hidden="1" x14ac:dyDescent="0.35">
      <c r="A152" s="68"/>
      <c r="B152" s="68"/>
      <c r="C152" s="68"/>
      <c r="D152" s="298" t="s">
        <v>459</v>
      </c>
      <c r="E152" s="298" t="s">
        <v>2336</v>
      </c>
      <c r="F152" s="68" t="s">
        <v>430</v>
      </c>
      <c r="G152" s="68"/>
      <c r="H152" s="68"/>
      <c r="I152" s="68"/>
      <c r="J152" s="68"/>
    </row>
    <row r="153" spans="1:10" hidden="1" x14ac:dyDescent="0.35">
      <c r="A153" s="68"/>
      <c r="B153" s="68"/>
      <c r="C153" s="68"/>
      <c r="D153" s="298" t="s">
        <v>462</v>
      </c>
      <c r="E153" s="298" t="s">
        <v>2337</v>
      </c>
      <c r="F153" s="68" t="s">
        <v>2338</v>
      </c>
      <c r="G153" s="68"/>
      <c r="H153" s="68"/>
      <c r="I153" s="68"/>
      <c r="J153" s="68"/>
    </row>
    <row r="154" spans="1:10" hidden="1" x14ac:dyDescent="0.35">
      <c r="A154" s="68"/>
      <c r="B154" s="68"/>
      <c r="C154" s="68"/>
      <c r="D154" s="298" t="s">
        <v>465</v>
      </c>
      <c r="E154" s="298" t="s">
        <v>2339</v>
      </c>
      <c r="F154" s="68" t="s">
        <v>432</v>
      </c>
      <c r="G154" s="68"/>
      <c r="H154" s="68"/>
      <c r="I154" s="68"/>
      <c r="J154" s="68"/>
    </row>
    <row r="155" spans="1:10" hidden="1" x14ac:dyDescent="0.35">
      <c r="A155" s="68"/>
      <c r="B155" s="68"/>
      <c r="C155" s="68"/>
      <c r="D155" s="298" t="s">
        <v>468</v>
      </c>
      <c r="E155" s="298" t="s">
        <v>2340</v>
      </c>
      <c r="F155" s="68" t="s">
        <v>2341</v>
      </c>
      <c r="G155" s="68"/>
      <c r="H155" s="68"/>
      <c r="I155" s="68"/>
      <c r="J155" s="68"/>
    </row>
    <row r="156" spans="1:10" hidden="1" x14ac:dyDescent="0.35">
      <c r="A156" s="68"/>
      <c r="B156" s="68"/>
      <c r="C156" s="68"/>
      <c r="D156" s="298" t="s">
        <v>471</v>
      </c>
      <c r="E156" s="298" t="s">
        <v>2342</v>
      </c>
      <c r="F156" s="68" t="s">
        <v>435</v>
      </c>
      <c r="G156" s="68"/>
      <c r="H156" s="68"/>
      <c r="I156" s="68"/>
      <c r="J156" s="68"/>
    </row>
    <row r="157" spans="1:10" hidden="1" x14ac:dyDescent="0.35">
      <c r="A157" s="68"/>
      <c r="B157" s="68"/>
      <c r="C157" s="68"/>
      <c r="D157" s="298" t="s">
        <v>56</v>
      </c>
      <c r="E157" s="298" t="s">
        <v>2343</v>
      </c>
      <c r="F157" s="68" t="s">
        <v>437</v>
      </c>
      <c r="G157" s="68"/>
      <c r="H157" s="68"/>
      <c r="I157" s="68"/>
      <c r="J157" s="68"/>
    </row>
    <row r="158" spans="1:10" hidden="1" x14ac:dyDescent="0.35">
      <c r="A158" s="68"/>
      <c r="B158" s="68"/>
      <c r="C158" s="68"/>
      <c r="D158" s="298" t="s">
        <v>476</v>
      </c>
      <c r="E158" s="298" t="s">
        <v>2344</v>
      </c>
      <c r="F158" s="68" t="s">
        <v>440</v>
      </c>
      <c r="G158" s="68"/>
      <c r="H158" s="68"/>
      <c r="I158" s="68"/>
      <c r="J158" s="68"/>
    </row>
    <row r="159" spans="1:10" hidden="1" x14ac:dyDescent="0.35">
      <c r="A159" s="68"/>
      <c r="B159" s="68"/>
      <c r="C159" s="68"/>
      <c r="D159" s="298" t="s">
        <v>45</v>
      </c>
      <c r="E159" s="298" t="s">
        <v>2345</v>
      </c>
      <c r="F159" s="68" t="s">
        <v>443</v>
      </c>
      <c r="G159" s="68"/>
      <c r="H159" s="68"/>
      <c r="I159" s="68"/>
      <c r="J159" s="68"/>
    </row>
    <row r="160" spans="1:10" hidden="1" x14ac:dyDescent="0.35">
      <c r="A160" s="68"/>
      <c r="B160" s="68"/>
      <c r="C160" s="68"/>
      <c r="D160" s="298" t="s">
        <v>481</v>
      </c>
      <c r="E160" s="298" t="s">
        <v>2346</v>
      </c>
      <c r="F160" s="68" t="s">
        <v>446</v>
      </c>
      <c r="G160" s="68"/>
      <c r="H160" s="68"/>
      <c r="I160" s="68"/>
      <c r="J160" s="68"/>
    </row>
    <row r="161" spans="1:10" hidden="1" x14ac:dyDescent="0.35">
      <c r="A161" s="68"/>
      <c r="B161" s="68"/>
      <c r="C161" s="68"/>
      <c r="D161" s="298" t="s">
        <v>484</v>
      </c>
      <c r="E161" s="298" t="s">
        <v>448</v>
      </c>
      <c r="F161" s="68" t="s">
        <v>2347</v>
      </c>
      <c r="G161" s="68"/>
      <c r="H161" s="68"/>
      <c r="I161" s="68"/>
      <c r="J161" s="68"/>
    </row>
    <row r="162" spans="1:10" hidden="1" x14ac:dyDescent="0.35">
      <c r="A162" s="68"/>
      <c r="B162" s="68"/>
      <c r="C162" s="68"/>
      <c r="D162" s="298" t="s">
        <v>487</v>
      </c>
      <c r="E162" s="298" t="s">
        <v>451</v>
      </c>
      <c r="F162" s="68" t="s">
        <v>452</v>
      </c>
      <c r="G162" s="68"/>
      <c r="H162" s="68"/>
      <c r="I162" s="68"/>
      <c r="J162" s="68"/>
    </row>
    <row r="163" spans="1:10" hidden="1" x14ac:dyDescent="0.35">
      <c r="A163" s="68"/>
      <c r="B163" s="68"/>
      <c r="C163" s="68"/>
      <c r="D163" s="298" t="s">
        <v>490</v>
      </c>
      <c r="E163" s="298" t="s">
        <v>2348</v>
      </c>
      <c r="F163" s="68" t="s">
        <v>2349</v>
      </c>
      <c r="G163" s="68"/>
      <c r="H163" s="68"/>
      <c r="I163" s="68"/>
      <c r="J163" s="68"/>
    </row>
    <row r="164" spans="1:10" hidden="1" x14ac:dyDescent="0.35">
      <c r="A164" s="68"/>
      <c r="B164" s="68"/>
      <c r="C164" s="68"/>
      <c r="D164" s="298" t="s">
        <v>493</v>
      </c>
      <c r="E164" s="298" t="s">
        <v>2350</v>
      </c>
      <c r="F164" s="68" t="s">
        <v>455</v>
      </c>
      <c r="G164" s="68"/>
      <c r="H164" s="68"/>
      <c r="I164" s="68"/>
      <c r="J164" s="68"/>
    </row>
    <row r="165" spans="1:10" hidden="1" x14ac:dyDescent="0.35">
      <c r="A165" s="68"/>
      <c r="B165" s="68"/>
      <c r="C165" s="68"/>
      <c r="D165" s="298" t="s">
        <v>496</v>
      </c>
      <c r="E165" s="298" t="s">
        <v>2351</v>
      </c>
      <c r="F165" s="68" t="s">
        <v>458</v>
      </c>
      <c r="G165" s="68"/>
      <c r="H165" s="68"/>
      <c r="I165" s="68"/>
      <c r="J165" s="68"/>
    </row>
    <row r="166" spans="1:10" hidden="1" x14ac:dyDescent="0.35">
      <c r="A166" s="68"/>
      <c r="B166" s="68"/>
      <c r="C166" s="68"/>
      <c r="D166" s="298" t="s">
        <v>499</v>
      </c>
      <c r="E166" s="298" t="s">
        <v>2352</v>
      </c>
      <c r="F166" s="68" t="s">
        <v>461</v>
      </c>
      <c r="G166" s="68"/>
      <c r="H166" s="68"/>
      <c r="I166" s="68"/>
      <c r="J166" s="68"/>
    </row>
    <row r="167" spans="1:10" hidden="1" x14ac:dyDescent="0.35">
      <c r="A167" s="68"/>
      <c r="B167" s="68"/>
      <c r="C167" s="68"/>
      <c r="D167" s="298" t="s">
        <v>502</v>
      </c>
      <c r="E167" s="298" t="s">
        <v>2353</v>
      </c>
      <c r="F167" s="68" t="s">
        <v>464</v>
      </c>
      <c r="G167" s="68"/>
      <c r="H167" s="68"/>
      <c r="I167" s="68"/>
      <c r="J167" s="68"/>
    </row>
    <row r="168" spans="1:10" hidden="1" x14ac:dyDescent="0.35">
      <c r="A168" s="68"/>
      <c r="B168" s="68"/>
      <c r="C168" s="68"/>
      <c r="D168" s="298" t="s">
        <v>505</v>
      </c>
      <c r="E168" s="298" t="s">
        <v>2354</v>
      </c>
      <c r="F168" s="68" t="s">
        <v>467</v>
      </c>
      <c r="G168" s="68"/>
      <c r="H168" s="68"/>
      <c r="I168" s="68"/>
      <c r="J168" s="68"/>
    </row>
    <row r="169" spans="1:10" hidden="1" x14ac:dyDescent="0.35">
      <c r="A169" s="68"/>
      <c r="B169" s="68"/>
      <c r="C169" s="68"/>
      <c r="D169" s="298" t="s">
        <v>508</v>
      </c>
      <c r="E169" s="298" t="s">
        <v>2355</v>
      </c>
      <c r="F169" s="68" t="s">
        <v>470</v>
      </c>
      <c r="G169" s="68"/>
      <c r="H169" s="68"/>
      <c r="I169" s="68"/>
      <c r="J169" s="68"/>
    </row>
    <row r="170" spans="1:10" hidden="1" x14ac:dyDescent="0.35">
      <c r="A170" s="68"/>
      <c r="B170" s="68"/>
      <c r="C170" s="68"/>
      <c r="D170" s="298" t="s">
        <v>511</v>
      </c>
      <c r="E170" s="298" t="s">
        <v>2356</v>
      </c>
      <c r="F170" s="68" t="s">
        <v>473</v>
      </c>
      <c r="G170" s="68"/>
      <c r="H170" s="68"/>
      <c r="I170" s="68"/>
      <c r="J170" s="68"/>
    </row>
    <row r="171" spans="1:10" hidden="1" x14ac:dyDescent="0.35">
      <c r="A171" s="68"/>
      <c r="B171" s="68"/>
      <c r="C171" s="68"/>
      <c r="D171" s="298" t="s">
        <v>514</v>
      </c>
      <c r="E171" s="298" t="s">
        <v>2357</v>
      </c>
      <c r="F171" s="68" t="s">
        <v>475</v>
      </c>
      <c r="G171" s="68"/>
      <c r="H171" s="68"/>
      <c r="I171" s="68"/>
      <c r="J171" s="68"/>
    </row>
    <row r="172" spans="1:10" hidden="1" x14ac:dyDescent="0.35">
      <c r="A172" s="68"/>
      <c r="B172" s="68"/>
      <c r="C172" s="68"/>
      <c r="D172" s="298" t="s">
        <v>517</v>
      </c>
      <c r="E172" s="298" t="s">
        <v>2358</v>
      </c>
      <c r="F172" s="68" t="s">
        <v>478</v>
      </c>
      <c r="G172" s="68"/>
      <c r="H172" s="68"/>
      <c r="I172" s="68"/>
      <c r="J172" s="68"/>
    </row>
    <row r="173" spans="1:10" hidden="1" x14ac:dyDescent="0.35">
      <c r="A173" s="68"/>
      <c r="B173" s="68"/>
      <c r="C173" s="68"/>
      <c r="D173" s="298" t="s">
        <v>520</v>
      </c>
      <c r="E173" s="298" t="s">
        <v>479</v>
      </c>
      <c r="F173" s="68" t="s">
        <v>480</v>
      </c>
      <c r="G173" s="68"/>
      <c r="H173" s="68"/>
      <c r="I173" s="68"/>
      <c r="J173" s="68"/>
    </row>
    <row r="174" spans="1:10" hidden="1" x14ac:dyDescent="0.35">
      <c r="A174" s="68"/>
      <c r="B174" s="68"/>
      <c r="C174" s="68"/>
      <c r="D174" s="68"/>
      <c r="E174" s="298" t="s">
        <v>482</v>
      </c>
      <c r="F174" s="68" t="s">
        <v>483</v>
      </c>
      <c r="G174" s="68"/>
      <c r="H174" s="68"/>
      <c r="I174" s="68"/>
      <c r="J174" s="68"/>
    </row>
    <row r="175" spans="1:10" hidden="1" x14ac:dyDescent="0.35">
      <c r="A175" s="68"/>
      <c r="B175" s="68"/>
      <c r="C175" s="68"/>
      <c r="D175" s="68"/>
      <c r="E175" s="298" t="s">
        <v>485</v>
      </c>
      <c r="F175" s="68" t="s">
        <v>486</v>
      </c>
      <c r="G175" s="68"/>
      <c r="H175" s="68"/>
      <c r="I175" s="68"/>
      <c r="J175" s="68"/>
    </row>
    <row r="176" spans="1:10" hidden="1" x14ac:dyDescent="0.35">
      <c r="A176" s="68"/>
      <c r="B176" s="68"/>
      <c r="C176" s="68"/>
      <c r="D176" s="68"/>
      <c r="E176" s="298" t="s">
        <v>2359</v>
      </c>
      <c r="F176" s="68" t="s">
        <v>2360</v>
      </c>
      <c r="G176" s="68"/>
      <c r="H176" s="68"/>
      <c r="I176" s="68"/>
      <c r="J176" s="68"/>
    </row>
    <row r="177" spans="1:10" hidden="1" x14ac:dyDescent="0.35">
      <c r="A177" s="68"/>
      <c r="B177" s="68"/>
      <c r="C177" s="68"/>
      <c r="D177" s="68"/>
      <c r="E177" s="298" t="s">
        <v>2361</v>
      </c>
      <c r="F177" s="68" t="s">
        <v>489</v>
      </c>
      <c r="G177" s="68"/>
      <c r="H177" s="68"/>
      <c r="I177" s="68"/>
      <c r="J177" s="68"/>
    </row>
    <row r="178" spans="1:10" hidden="1" x14ac:dyDescent="0.35">
      <c r="A178" s="68"/>
      <c r="B178" s="68"/>
      <c r="C178" s="68"/>
      <c r="D178" s="68"/>
      <c r="E178" s="298" t="s">
        <v>2362</v>
      </c>
      <c r="F178" s="68" t="s">
        <v>2363</v>
      </c>
      <c r="G178" s="68"/>
      <c r="H178" s="68"/>
      <c r="I178" s="68"/>
      <c r="J178" s="68"/>
    </row>
    <row r="179" spans="1:10" hidden="1" x14ac:dyDescent="0.35">
      <c r="A179" s="68"/>
      <c r="B179" s="68"/>
      <c r="C179" s="68"/>
      <c r="D179" s="68"/>
      <c r="E179" s="298" t="s">
        <v>2364</v>
      </c>
      <c r="F179" s="68" t="s">
        <v>2365</v>
      </c>
      <c r="G179" s="68"/>
      <c r="H179" s="68"/>
      <c r="I179" s="68"/>
      <c r="J179" s="68"/>
    </row>
    <row r="180" spans="1:10" hidden="1" x14ac:dyDescent="0.35">
      <c r="A180" s="68"/>
      <c r="B180" s="68"/>
      <c r="C180" s="68"/>
      <c r="D180" s="68"/>
      <c r="E180" s="298" t="s">
        <v>2366</v>
      </c>
      <c r="F180" s="68" t="s">
        <v>495</v>
      </c>
      <c r="G180" s="68"/>
      <c r="H180" s="68"/>
      <c r="I180" s="68"/>
      <c r="J180" s="68"/>
    </row>
    <row r="181" spans="1:10" hidden="1" x14ac:dyDescent="0.35">
      <c r="A181" s="68"/>
      <c r="B181" s="68"/>
      <c r="C181" s="68"/>
      <c r="D181" s="68"/>
      <c r="E181" s="298" t="s">
        <v>2367</v>
      </c>
      <c r="F181" s="68" t="s">
        <v>498</v>
      </c>
      <c r="G181" s="68"/>
      <c r="H181" s="68"/>
      <c r="I181" s="68"/>
      <c r="J181" s="68"/>
    </row>
    <row r="182" spans="1:10" hidden="1" x14ac:dyDescent="0.35">
      <c r="A182" s="68"/>
      <c r="B182" s="68"/>
      <c r="C182" s="68"/>
      <c r="D182" s="68"/>
      <c r="E182" s="298" t="s">
        <v>2368</v>
      </c>
      <c r="F182" s="68" t="s">
        <v>501</v>
      </c>
      <c r="G182" s="68"/>
      <c r="H182" s="68"/>
      <c r="I182" s="68"/>
      <c r="J182" s="68"/>
    </row>
    <row r="183" spans="1:10" hidden="1" x14ac:dyDescent="0.35">
      <c r="A183" s="68"/>
      <c r="B183" s="68"/>
      <c r="C183" s="68"/>
      <c r="D183" s="68"/>
      <c r="E183" s="298" t="s">
        <v>2369</v>
      </c>
      <c r="F183" s="68" t="s">
        <v>2370</v>
      </c>
      <c r="G183" s="68"/>
      <c r="H183" s="68"/>
      <c r="I183" s="68"/>
      <c r="J183" s="68"/>
    </row>
    <row r="184" spans="1:10" hidden="1" x14ac:dyDescent="0.35">
      <c r="A184" s="68"/>
      <c r="B184" s="68"/>
      <c r="C184" s="68"/>
      <c r="D184" s="68"/>
      <c r="E184" s="298" t="s">
        <v>2371</v>
      </c>
      <c r="F184" s="68" t="s">
        <v>507</v>
      </c>
      <c r="G184" s="68"/>
      <c r="H184" s="68"/>
      <c r="I184" s="68"/>
      <c r="J184" s="68"/>
    </row>
    <row r="185" spans="1:10" hidden="1" x14ac:dyDescent="0.35">
      <c r="A185" s="68"/>
      <c r="B185" s="68"/>
      <c r="C185" s="68"/>
      <c r="D185" s="68"/>
      <c r="E185" s="298" t="s">
        <v>2372</v>
      </c>
      <c r="F185" s="68" t="s">
        <v>2373</v>
      </c>
      <c r="G185" s="68"/>
      <c r="H185" s="68"/>
      <c r="I185" s="68"/>
      <c r="J185" s="68"/>
    </row>
    <row r="186" spans="1:10" hidden="1" x14ac:dyDescent="0.35">
      <c r="A186" s="68"/>
      <c r="B186" s="68"/>
      <c r="C186" s="68"/>
      <c r="D186" s="68"/>
      <c r="E186" s="298" t="s">
        <v>2374</v>
      </c>
      <c r="F186" s="68" t="s">
        <v>2375</v>
      </c>
      <c r="G186" s="68"/>
      <c r="H186" s="68"/>
      <c r="I186" s="68"/>
      <c r="J186" s="68"/>
    </row>
    <row r="187" spans="1:10" hidden="1" x14ac:dyDescent="0.35">
      <c r="A187" s="68"/>
      <c r="B187" s="68"/>
      <c r="C187" s="68"/>
      <c r="D187" s="68"/>
      <c r="E187" s="298" t="s">
        <v>2376</v>
      </c>
      <c r="F187" s="68" t="s">
        <v>2377</v>
      </c>
      <c r="G187" s="68"/>
      <c r="H187" s="68"/>
      <c r="I187" s="68"/>
      <c r="J187" s="68"/>
    </row>
    <row r="188" spans="1:10" hidden="1" x14ac:dyDescent="0.35">
      <c r="A188" s="68"/>
      <c r="B188" s="68"/>
      <c r="C188" s="68"/>
      <c r="D188" s="68"/>
      <c r="E188" s="298" t="s">
        <v>2378</v>
      </c>
      <c r="F188" s="68" t="s">
        <v>2379</v>
      </c>
      <c r="G188" s="68"/>
      <c r="H188" s="68"/>
      <c r="I188" s="68"/>
      <c r="J188" s="68"/>
    </row>
    <row r="189" spans="1:10" hidden="1" x14ac:dyDescent="0.35">
      <c r="A189" s="68"/>
      <c r="B189" s="68"/>
      <c r="C189" s="68"/>
      <c r="D189" s="68"/>
      <c r="E189" s="298" t="s">
        <v>2380</v>
      </c>
      <c r="F189" s="68" t="s">
        <v>2381</v>
      </c>
      <c r="G189" s="68"/>
      <c r="H189" s="68"/>
      <c r="I189" s="68"/>
      <c r="J189" s="68"/>
    </row>
    <row r="190" spans="1:10" hidden="1" x14ac:dyDescent="0.35">
      <c r="A190" s="68"/>
      <c r="B190" s="68"/>
      <c r="C190" s="68"/>
      <c r="D190" s="68"/>
      <c r="E190" s="298" t="s">
        <v>2382</v>
      </c>
      <c r="F190" s="68" t="s">
        <v>2383</v>
      </c>
      <c r="G190" s="68"/>
      <c r="H190" s="68"/>
      <c r="I190" s="68"/>
      <c r="J190" s="68"/>
    </row>
    <row r="191" spans="1:10" hidden="1" x14ac:dyDescent="0.35">
      <c r="A191" s="68"/>
      <c r="B191" s="68"/>
      <c r="C191" s="68"/>
      <c r="D191" s="68"/>
      <c r="E191" s="298" t="s">
        <v>2384</v>
      </c>
      <c r="F191" s="68" t="s">
        <v>2385</v>
      </c>
      <c r="G191" s="68"/>
      <c r="H191" s="68"/>
      <c r="I191" s="68"/>
      <c r="J191" s="68"/>
    </row>
    <row r="192" spans="1:10" hidden="1" x14ac:dyDescent="0.35">
      <c r="A192" s="68"/>
      <c r="B192" s="68"/>
      <c r="C192" s="68"/>
      <c r="D192" s="68"/>
      <c r="E192" s="298" t="s">
        <v>2386</v>
      </c>
      <c r="F192" s="68" t="s">
        <v>2387</v>
      </c>
      <c r="G192" s="68"/>
      <c r="H192" s="68"/>
      <c r="I192" s="68"/>
      <c r="J192" s="68"/>
    </row>
    <row r="193" spans="1:10" hidden="1" x14ac:dyDescent="0.35">
      <c r="A193" s="68"/>
      <c r="B193" s="68"/>
      <c r="C193" s="68"/>
      <c r="D193" s="68"/>
      <c r="E193" s="298" t="s">
        <v>527</v>
      </c>
      <c r="F193" s="68" t="s">
        <v>528</v>
      </c>
      <c r="G193" s="68"/>
      <c r="H193" s="68"/>
      <c r="I193" s="68"/>
      <c r="J193" s="68"/>
    </row>
    <row r="194" spans="1:10" hidden="1" x14ac:dyDescent="0.35">
      <c r="A194" s="68"/>
      <c r="B194" s="68"/>
      <c r="C194" s="68"/>
      <c r="D194" s="68"/>
      <c r="E194" s="298" t="s">
        <v>2388</v>
      </c>
      <c r="F194" s="68" t="s">
        <v>2389</v>
      </c>
      <c r="G194" s="68"/>
      <c r="H194" s="68"/>
      <c r="I194" s="68"/>
      <c r="J194" s="68"/>
    </row>
    <row r="195" spans="1:10" hidden="1" x14ac:dyDescent="0.35">
      <c r="A195" s="68"/>
      <c r="B195" s="68"/>
      <c r="C195" s="68"/>
      <c r="D195" s="68"/>
      <c r="E195" s="298" t="s">
        <v>2390</v>
      </c>
      <c r="F195" s="68" t="s">
        <v>2391</v>
      </c>
      <c r="G195" s="68"/>
      <c r="H195" s="68"/>
      <c r="I195" s="68"/>
      <c r="J195" s="68"/>
    </row>
    <row r="196" spans="1:10" hidden="1" x14ac:dyDescent="0.35">
      <c r="A196" s="68"/>
      <c r="B196" s="68"/>
      <c r="C196" s="68"/>
      <c r="D196" s="68"/>
      <c r="E196" s="298" t="s">
        <v>2392</v>
      </c>
      <c r="F196" s="68" t="s">
        <v>2393</v>
      </c>
      <c r="G196" s="68"/>
      <c r="H196" s="68"/>
      <c r="I196" s="68"/>
      <c r="J196" s="68"/>
    </row>
    <row r="197" spans="1:10" hidden="1" x14ac:dyDescent="0.35">
      <c r="A197" s="68"/>
      <c r="B197" s="68"/>
      <c r="C197" s="68"/>
      <c r="D197" s="68"/>
      <c r="E197" s="298" t="s">
        <v>2394</v>
      </c>
      <c r="F197" s="68" t="s">
        <v>2395</v>
      </c>
      <c r="G197" s="68"/>
      <c r="H197" s="68"/>
      <c r="I197" s="68"/>
      <c r="J197" s="68"/>
    </row>
    <row r="198" spans="1:10" hidden="1" x14ac:dyDescent="0.35">
      <c r="A198" s="68"/>
      <c r="B198" s="68"/>
      <c r="C198" s="68"/>
      <c r="D198" s="68"/>
      <c r="E198" s="298" t="s">
        <v>2396</v>
      </c>
      <c r="F198" s="68" t="s">
        <v>2397</v>
      </c>
      <c r="G198" s="68"/>
      <c r="H198" s="68"/>
      <c r="I198" s="68"/>
      <c r="J198" s="68"/>
    </row>
    <row r="199" spans="1:10" hidden="1" x14ac:dyDescent="0.35">
      <c r="A199" s="68"/>
      <c r="B199" s="68"/>
      <c r="C199" s="68"/>
      <c r="D199" s="68"/>
      <c r="E199" s="298" t="s">
        <v>2398</v>
      </c>
      <c r="F199" s="68" t="s">
        <v>2399</v>
      </c>
      <c r="G199" s="68"/>
      <c r="H199" s="68"/>
      <c r="I199" s="68"/>
      <c r="J199" s="68"/>
    </row>
    <row r="200" spans="1:10" hidden="1" x14ac:dyDescent="0.35">
      <c r="A200" s="68"/>
      <c r="B200" s="68"/>
      <c r="C200" s="68"/>
      <c r="D200" s="68"/>
      <c r="E200" s="298" t="s">
        <v>2400</v>
      </c>
      <c r="F200" s="68" t="s">
        <v>2401</v>
      </c>
      <c r="G200" s="68"/>
      <c r="H200" s="68"/>
      <c r="I200" s="68"/>
      <c r="J200" s="68"/>
    </row>
    <row r="201" spans="1:10" hidden="1" x14ac:dyDescent="0.35">
      <c r="A201" s="68"/>
      <c r="B201" s="68"/>
      <c r="C201" s="68"/>
      <c r="D201" s="68"/>
      <c r="E201" s="298" t="s">
        <v>2402</v>
      </c>
      <c r="F201" s="68" t="s">
        <v>2403</v>
      </c>
      <c r="G201" s="68"/>
      <c r="H201" s="68"/>
      <c r="I201" s="68"/>
      <c r="J201" s="68"/>
    </row>
    <row r="202" spans="1:10" hidden="1" x14ac:dyDescent="0.35">
      <c r="A202" s="68"/>
      <c r="B202" s="68"/>
      <c r="C202" s="68"/>
      <c r="D202" s="68"/>
      <c r="E202" s="298" t="s">
        <v>2404</v>
      </c>
      <c r="F202" s="68" t="s">
        <v>2405</v>
      </c>
      <c r="G202" s="68"/>
      <c r="H202" s="68"/>
      <c r="I202" s="68"/>
      <c r="J202" s="68"/>
    </row>
    <row r="203" spans="1:10" hidden="1" x14ac:dyDescent="0.35">
      <c r="A203" s="68"/>
      <c r="B203" s="68"/>
      <c r="C203" s="68"/>
      <c r="D203" s="68"/>
      <c r="E203" s="298" t="s">
        <v>2406</v>
      </c>
      <c r="F203" s="68" t="s">
        <v>2407</v>
      </c>
      <c r="G203" s="68"/>
      <c r="H203" s="68"/>
      <c r="I203" s="68"/>
      <c r="J203" s="68"/>
    </row>
    <row r="204" spans="1:10" hidden="1" x14ac:dyDescent="0.35">
      <c r="A204" s="68"/>
      <c r="B204" s="68"/>
      <c r="C204" s="68"/>
      <c r="D204" s="68"/>
      <c r="E204" s="298" t="s">
        <v>2408</v>
      </c>
      <c r="F204" s="68" t="s">
        <v>2409</v>
      </c>
      <c r="G204" s="68"/>
      <c r="H204" s="68"/>
      <c r="I204" s="68"/>
      <c r="J204" s="68"/>
    </row>
    <row r="205" spans="1:10" hidden="1" x14ac:dyDescent="0.35">
      <c r="A205" s="68"/>
      <c r="B205" s="68"/>
      <c r="C205" s="68"/>
      <c r="D205" s="68"/>
      <c r="E205" s="298" t="s">
        <v>2410</v>
      </c>
      <c r="F205" s="68" t="s">
        <v>2411</v>
      </c>
      <c r="G205" s="68"/>
      <c r="H205" s="68"/>
      <c r="I205" s="68"/>
      <c r="J205" s="68"/>
    </row>
    <row r="206" spans="1:10" hidden="1" x14ac:dyDescent="0.35">
      <c r="A206" s="68"/>
      <c r="B206" s="68"/>
      <c r="C206" s="68"/>
      <c r="D206" s="68"/>
      <c r="E206" s="298" t="s">
        <v>2412</v>
      </c>
      <c r="F206" s="68" t="s">
        <v>2413</v>
      </c>
      <c r="G206" s="68"/>
      <c r="H206" s="68"/>
      <c r="I206" s="68"/>
      <c r="J206" s="68"/>
    </row>
    <row r="207" spans="1:10" hidden="1" x14ac:dyDescent="0.35">
      <c r="A207" s="68"/>
      <c r="B207" s="68"/>
      <c r="C207" s="68"/>
      <c r="D207" s="68"/>
      <c r="E207" s="298" t="s">
        <v>2414</v>
      </c>
      <c r="F207" s="68" t="s">
        <v>2415</v>
      </c>
      <c r="G207" s="68"/>
      <c r="H207" s="68"/>
      <c r="I207" s="68"/>
      <c r="J207" s="68"/>
    </row>
    <row r="208" spans="1:10" hidden="1" x14ac:dyDescent="0.35">
      <c r="A208" s="68"/>
      <c r="B208" s="68"/>
      <c r="C208" s="68"/>
      <c r="D208" s="68"/>
      <c r="E208" s="298" t="s">
        <v>2416</v>
      </c>
      <c r="F208" s="68" t="s">
        <v>2417</v>
      </c>
      <c r="G208" s="68"/>
      <c r="H208" s="68"/>
      <c r="I208" s="68"/>
      <c r="J208" s="68"/>
    </row>
    <row r="209" spans="1:10" hidden="1" x14ac:dyDescent="0.35">
      <c r="A209" s="68"/>
      <c r="B209" s="68"/>
      <c r="C209" s="68"/>
      <c r="D209" s="68"/>
      <c r="E209" s="298" t="s">
        <v>2418</v>
      </c>
      <c r="F209" s="68" t="s">
        <v>2419</v>
      </c>
      <c r="G209" s="68"/>
      <c r="H209" s="68"/>
      <c r="I209" s="68"/>
      <c r="J209" s="68"/>
    </row>
    <row r="210" spans="1:10" hidden="1" x14ac:dyDescent="0.35">
      <c r="A210" s="68"/>
      <c r="B210" s="68"/>
      <c r="C210" s="68"/>
      <c r="D210" s="68"/>
      <c r="E210" s="298" t="s">
        <v>2420</v>
      </c>
      <c r="F210" s="68" t="s">
        <v>2421</v>
      </c>
      <c r="G210" s="68"/>
      <c r="H210" s="68"/>
      <c r="I210" s="68"/>
      <c r="J210" s="68"/>
    </row>
    <row r="211" spans="1:10" hidden="1" x14ac:dyDescent="0.35">
      <c r="A211" s="68"/>
      <c r="B211" s="68"/>
      <c r="C211" s="68"/>
      <c r="D211" s="68"/>
      <c r="E211" s="298" t="s">
        <v>2422</v>
      </c>
      <c r="F211" s="68" t="s">
        <v>556</v>
      </c>
      <c r="G211" s="68"/>
      <c r="H211" s="68"/>
      <c r="I211" s="68"/>
      <c r="J211" s="68"/>
    </row>
    <row r="212" spans="1:10" hidden="1" x14ac:dyDescent="0.35">
      <c r="A212" s="68"/>
      <c r="B212" s="68"/>
      <c r="C212" s="68"/>
      <c r="D212" s="68"/>
      <c r="E212" s="298" t="s">
        <v>2423</v>
      </c>
      <c r="F212" s="68" t="s">
        <v>558</v>
      </c>
      <c r="G212" s="68"/>
      <c r="H212" s="68"/>
      <c r="I212" s="68"/>
      <c r="J212" s="68"/>
    </row>
    <row r="213" spans="1:10" hidden="1" x14ac:dyDescent="0.35">
      <c r="A213" s="68"/>
      <c r="B213" s="68"/>
      <c r="C213" s="68"/>
      <c r="D213" s="68"/>
      <c r="E213" s="298" t="s">
        <v>2424</v>
      </c>
      <c r="F213" s="68" t="s">
        <v>560</v>
      </c>
      <c r="G213" s="68"/>
      <c r="H213" s="68"/>
      <c r="I213" s="68"/>
      <c r="J213" s="68"/>
    </row>
    <row r="214" spans="1:10" hidden="1" x14ac:dyDescent="0.35">
      <c r="A214" s="68"/>
      <c r="B214" s="68"/>
      <c r="C214" s="68"/>
      <c r="D214" s="68"/>
      <c r="E214" s="298" t="s">
        <v>2425</v>
      </c>
      <c r="F214" s="68" t="s">
        <v>2426</v>
      </c>
      <c r="G214" s="68"/>
      <c r="H214" s="68"/>
      <c r="I214" s="68"/>
      <c r="J214" s="68"/>
    </row>
    <row r="215" spans="1:10" hidden="1" x14ac:dyDescent="0.35">
      <c r="A215" s="68"/>
      <c r="B215" s="68"/>
      <c r="C215" s="68"/>
      <c r="D215" s="68"/>
      <c r="E215" s="298" t="s">
        <v>2427</v>
      </c>
      <c r="F215" s="68" t="s">
        <v>2428</v>
      </c>
      <c r="G215" s="68"/>
      <c r="H215" s="68"/>
      <c r="I215" s="68"/>
      <c r="J215" s="68"/>
    </row>
    <row r="216" spans="1:10" hidden="1" x14ac:dyDescent="0.35">
      <c r="A216" s="68"/>
      <c r="B216" s="68"/>
      <c r="C216" s="68"/>
      <c r="D216" s="68"/>
      <c r="E216" s="298" t="s">
        <v>2429</v>
      </c>
      <c r="F216" s="68" t="s">
        <v>2430</v>
      </c>
      <c r="G216" s="68"/>
      <c r="H216" s="68"/>
      <c r="I216" s="68"/>
      <c r="J216" s="68"/>
    </row>
    <row r="217" spans="1:10" hidden="1" x14ac:dyDescent="0.35">
      <c r="A217" s="68"/>
      <c r="B217" s="68"/>
      <c r="C217" s="68"/>
      <c r="D217" s="68"/>
      <c r="E217" s="298" t="s">
        <v>2431</v>
      </c>
      <c r="F217" s="68" t="s">
        <v>566</v>
      </c>
      <c r="G217" s="68"/>
      <c r="H217" s="68"/>
      <c r="I217" s="68"/>
      <c r="J217" s="68"/>
    </row>
    <row r="218" spans="1:10" hidden="1" x14ac:dyDescent="0.35">
      <c r="A218" s="68"/>
      <c r="B218" s="68"/>
      <c r="C218" s="68"/>
      <c r="D218" s="68"/>
      <c r="E218" s="298" t="s">
        <v>2432</v>
      </c>
      <c r="F218" s="68" t="s">
        <v>2433</v>
      </c>
      <c r="G218" s="68"/>
      <c r="H218" s="68"/>
      <c r="I218" s="68"/>
      <c r="J218" s="68"/>
    </row>
    <row r="219" spans="1:10" hidden="1" x14ac:dyDescent="0.35">
      <c r="A219" s="68"/>
      <c r="B219" s="68"/>
      <c r="C219" s="68"/>
      <c r="D219" s="68"/>
      <c r="E219" s="298" t="s">
        <v>2434</v>
      </c>
      <c r="F219" s="68" t="s">
        <v>2435</v>
      </c>
      <c r="G219" s="68"/>
      <c r="H219" s="68"/>
      <c r="I219" s="68"/>
      <c r="J219" s="68"/>
    </row>
    <row r="220" spans="1:10" hidden="1" x14ac:dyDescent="0.35">
      <c r="A220" s="68"/>
      <c r="B220" s="68"/>
      <c r="C220" s="68"/>
      <c r="D220" s="68"/>
      <c r="E220" s="298" t="s">
        <v>2436</v>
      </c>
      <c r="F220" s="68" t="s">
        <v>2437</v>
      </c>
      <c r="G220" s="68"/>
      <c r="H220" s="68"/>
      <c r="I220" s="68"/>
      <c r="J220" s="68"/>
    </row>
    <row r="221" spans="1:10" hidden="1" x14ac:dyDescent="0.35">
      <c r="A221" s="68"/>
      <c r="B221" s="68"/>
      <c r="C221" s="68"/>
      <c r="D221" s="68"/>
      <c r="E221" s="298" t="s">
        <v>2438</v>
      </c>
      <c r="F221" s="68" t="s">
        <v>2439</v>
      </c>
      <c r="G221" s="68"/>
      <c r="H221" s="68"/>
      <c r="I221" s="68"/>
      <c r="J221" s="68"/>
    </row>
    <row r="222" spans="1:10" hidden="1" x14ac:dyDescent="0.35">
      <c r="A222" s="68"/>
      <c r="B222" s="68"/>
      <c r="C222" s="68"/>
      <c r="D222" s="68"/>
      <c r="E222" s="298" t="s">
        <v>2440</v>
      </c>
      <c r="F222" s="68" t="s">
        <v>2441</v>
      </c>
      <c r="G222" s="68"/>
      <c r="H222" s="68"/>
      <c r="I222" s="68"/>
      <c r="J222" s="68"/>
    </row>
    <row r="223" spans="1:10" hidden="1" x14ac:dyDescent="0.35">
      <c r="A223" s="68"/>
      <c r="B223" s="68"/>
      <c r="C223" s="68"/>
      <c r="D223" s="68"/>
      <c r="E223" s="298" t="s">
        <v>575</v>
      </c>
      <c r="F223" s="68" t="s">
        <v>2442</v>
      </c>
      <c r="G223" s="68"/>
      <c r="H223" s="68"/>
      <c r="I223" s="68"/>
      <c r="J223" s="68"/>
    </row>
    <row r="224" spans="1:10" hidden="1" x14ac:dyDescent="0.35">
      <c r="A224" s="68"/>
      <c r="B224" s="68"/>
      <c r="C224" s="68"/>
      <c r="D224" s="68"/>
      <c r="E224" s="298" t="s">
        <v>2443</v>
      </c>
      <c r="F224" s="68" t="s">
        <v>2444</v>
      </c>
      <c r="G224" s="68"/>
      <c r="H224" s="68"/>
      <c r="I224" s="68"/>
      <c r="J224" s="68"/>
    </row>
    <row r="225" spans="1:10" hidden="1" x14ac:dyDescent="0.35">
      <c r="A225" s="68"/>
      <c r="B225" s="68"/>
      <c r="C225" s="68"/>
      <c r="D225" s="68"/>
      <c r="E225" s="298" t="s">
        <v>2445</v>
      </c>
      <c r="F225" s="68" t="s">
        <v>2446</v>
      </c>
      <c r="G225" s="68"/>
      <c r="H225" s="68"/>
      <c r="I225" s="68"/>
      <c r="J225" s="68"/>
    </row>
    <row r="226" spans="1:10" hidden="1" x14ac:dyDescent="0.35">
      <c r="A226" s="68"/>
      <c r="B226" s="68"/>
      <c r="C226" s="68"/>
      <c r="D226" s="68"/>
      <c r="E226" s="298" t="s">
        <v>2447</v>
      </c>
      <c r="F226" s="68" t="s">
        <v>2448</v>
      </c>
      <c r="G226" s="68"/>
      <c r="H226" s="68"/>
      <c r="I226" s="68"/>
      <c r="J226" s="68"/>
    </row>
    <row r="227" spans="1:10" hidden="1" x14ac:dyDescent="0.35">
      <c r="A227" s="68"/>
      <c r="B227" s="68"/>
      <c r="C227" s="68"/>
      <c r="D227" s="68"/>
      <c r="E227" s="298" t="s">
        <v>2449</v>
      </c>
      <c r="F227" s="68" t="s">
        <v>2450</v>
      </c>
      <c r="G227" s="68"/>
      <c r="H227" s="68"/>
      <c r="I227" s="68"/>
      <c r="J227" s="68"/>
    </row>
    <row r="228" spans="1:10" hidden="1" x14ac:dyDescent="0.35">
      <c r="A228" s="68"/>
      <c r="B228" s="68"/>
      <c r="C228" s="68"/>
      <c r="D228" s="68"/>
      <c r="E228" s="298" t="s">
        <v>2451</v>
      </c>
      <c r="F228" s="68" t="s">
        <v>2452</v>
      </c>
      <c r="G228" s="68"/>
      <c r="H228" s="68"/>
      <c r="I228" s="68"/>
      <c r="J228" s="68"/>
    </row>
    <row r="229" spans="1:10" hidden="1" x14ac:dyDescent="0.35">
      <c r="A229" s="68"/>
      <c r="B229" s="68"/>
      <c r="C229" s="68"/>
      <c r="D229" s="68"/>
      <c r="E229" s="298" t="s">
        <v>2453</v>
      </c>
      <c r="F229" s="68" t="s">
        <v>2454</v>
      </c>
      <c r="G229" s="68"/>
      <c r="H229" s="68"/>
      <c r="I229" s="68"/>
      <c r="J229" s="68"/>
    </row>
    <row r="230" spans="1:10" hidden="1" x14ac:dyDescent="0.35">
      <c r="A230" s="68"/>
      <c r="B230" s="68"/>
      <c r="C230" s="68"/>
      <c r="D230" s="68"/>
      <c r="E230" s="298" t="s">
        <v>2455</v>
      </c>
      <c r="F230" s="68" t="s">
        <v>2456</v>
      </c>
      <c r="G230" s="68"/>
      <c r="H230" s="68"/>
      <c r="I230" s="68"/>
      <c r="J230" s="68"/>
    </row>
    <row r="231" spans="1:10" hidden="1" x14ac:dyDescent="0.35">
      <c r="A231" s="68"/>
      <c r="B231" s="68"/>
      <c r="C231" s="68"/>
      <c r="D231" s="68"/>
      <c r="E231" s="298" t="s">
        <v>2457</v>
      </c>
      <c r="F231" s="68" t="s">
        <v>2458</v>
      </c>
      <c r="G231" s="68"/>
      <c r="H231" s="68"/>
      <c r="I231" s="68"/>
      <c r="J231" s="68"/>
    </row>
    <row r="232" spans="1:10" hidden="1" x14ac:dyDescent="0.35">
      <c r="A232" s="68"/>
      <c r="B232" s="68"/>
      <c r="C232" s="68"/>
      <c r="D232" s="68"/>
      <c r="E232" s="298" t="s">
        <v>2459</v>
      </c>
      <c r="F232" s="68" t="s">
        <v>2460</v>
      </c>
      <c r="G232" s="68"/>
      <c r="H232" s="68"/>
      <c r="I232" s="68"/>
      <c r="J232" s="68"/>
    </row>
    <row r="233" spans="1:10" hidden="1" x14ac:dyDescent="0.35">
      <c r="A233" s="68"/>
      <c r="B233" s="68"/>
      <c r="C233" s="68"/>
      <c r="D233" s="68"/>
      <c r="E233" s="298" t="s">
        <v>2461</v>
      </c>
      <c r="F233" s="68" t="s">
        <v>2462</v>
      </c>
      <c r="G233" s="68"/>
      <c r="H233" s="68"/>
      <c r="I233" s="68"/>
      <c r="J233" s="68"/>
    </row>
    <row r="234" spans="1:10" hidden="1" x14ac:dyDescent="0.35">
      <c r="A234" s="68"/>
      <c r="B234" s="68"/>
      <c r="C234" s="68"/>
      <c r="D234" s="68"/>
      <c r="E234" s="298" t="s">
        <v>2463</v>
      </c>
      <c r="F234" s="68" t="s">
        <v>2464</v>
      </c>
      <c r="G234" s="68"/>
      <c r="H234" s="68"/>
      <c r="I234" s="68"/>
      <c r="J234" s="68"/>
    </row>
    <row r="235" spans="1:10" hidden="1" x14ac:dyDescent="0.35">
      <c r="A235" s="68"/>
      <c r="B235" s="68"/>
      <c r="C235" s="68"/>
      <c r="D235" s="68"/>
      <c r="E235" s="298" t="s">
        <v>2465</v>
      </c>
      <c r="F235" s="68" t="s">
        <v>2466</v>
      </c>
      <c r="G235" s="68"/>
      <c r="H235" s="68"/>
      <c r="I235" s="68"/>
      <c r="J235" s="68"/>
    </row>
    <row r="236" spans="1:10" hidden="1" x14ac:dyDescent="0.35">
      <c r="A236" s="68"/>
      <c r="B236" s="68"/>
      <c r="C236" s="68"/>
      <c r="D236" s="68"/>
      <c r="E236" s="298" t="s">
        <v>2467</v>
      </c>
      <c r="F236" s="68" t="s">
        <v>2468</v>
      </c>
      <c r="G236" s="68"/>
      <c r="H236" s="68"/>
      <c r="I236" s="68"/>
      <c r="J236" s="68"/>
    </row>
    <row r="237" spans="1:10" hidden="1" x14ac:dyDescent="0.35">
      <c r="A237" s="68"/>
      <c r="B237" s="68"/>
      <c r="C237" s="68"/>
      <c r="D237" s="68"/>
      <c r="E237" s="298" t="s">
        <v>2469</v>
      </c>
      <c r="F237" s="68" t="s">
        <v>2470</v>
      </c>
      <c r="G237" s="68"/>
      <c r="H237" s="68"/>
      <c r="I237" s="68"/>
      <c r="J237" s="68"/>
    </row>
    <row r="238" spans="1:10" hidden="1" x14ac:dyDescent="0.35">
      <c r="A238" s="68"/>
      <c r="B238" s="68"/>
      <c r="C238" s="68"/>
      <c r="D238" s="68"/>
      <c r="E238" s="298" t="s">
        <v>2471</v>
      </c>
      <c r="F238" s="68" t="s">
        <v>2472</v>
      </c>
      <c r="G238" s="68"/>
      <c r="H238" s="68"/>
      <c r="I238" s="68"/>
      <c r="J238" s="68"/>
    </row>
    <row r="239" spans="1:10" hidden="1" x14ac:dyDescent="0.35">
      <c r="A239" s="68"/>
      <c r="B239" s="68"/>
      <c r="C239" s="68"/>
      <c r="D239" s="68"/>
      <c r="E239" s="298" t="s">
        <v>2473</v>
      </c>
      <c r="F239" s="68" t="s">
        <v>2474</v>
      </c>
      <c r="G239" s="68"/>
      <c r="H239" s="68"/>
      <c r="I239" s="68"/>
      <c r="J239" s="68"/>
    </row>
    <row r="240" spans="1:10" hidden="1" x14ac:dyDescent="0.35">
      <c r="A240" s="68"/>
      <c r="B240" s="68"/>
      <c r="C240" s="68"/>
      <c r="D240" s="68"/>
      <c r="E240" s="298" t="s">
        <v>2475</v>
      </c>
      <c r="F240" s="68" t="s">
        <v>2476</v>
      </c>
      <c r="G240" s="68"/>
      <c r="H240" s="68"/>
      <c r="I240" s="68"/>
      <c r="J240" s="68"/>
    </row>
    <row r="241" spans="1:10" hidden="1" x14ac:dyDescent="0.35">
      <c r="A241" s="68"/>
      <c r="B241" s="68"/>
      <c r="C241" s="68"/>
      <c r="D241" s="68"/>
      <c r="E241" s="298" t="s">
        <v>2477</v>
      </c>
      <c r="F241" s="68" t="s">
        <v>2478</v>
      </c>
      <c r="G241" s="68"/>
      <c r="H241" s="68"/>
      <c r="I241" s="68"/>
      <c r="J241" s="68"/>
    </row>
    <row r="242" spans="1:10" hidden="1" x14ac:dyDescent="0.35">
      <c r="A242" s="68"/>
      <c r="B242" s="68"/>
      <c r="C242" s="68"/>
      <c r="D242" s="68"/>
      <c r="E242" s="298" t="s">
        <v>2479</v>
      </c>
      <c r="F242" s="68" t="s">
        <v>2480</v>
      </c>
      <c r="G242" s="68"/>
      <c r="H242" s="68"/>
      <c r="I242" s="68"/>
      <c r="J242" s="68"/>
    </row>
    <row r="243" spans="1:10" hidden="1" x14ac:dyDescent="0.35">
      <c r="A243" s="68"/>
      <c r="B243" s="68"/>
      <c r="C243" s="68"/>
      <c r="D243" s="68"/>
      <c r="E243" s="298" t="s">
        <v>2481</v>
      </c>
      <c r="F243" s="68" t="s">
        <v>2482</v>
      </c>
      <c r="G243" s="68"/>
      <c r="H243" s="68"/>
      <c r="I243" s="68"/>
      <c r="J243" s="68"/>
    </row>
    <row r="244" spans="1:10" hidden="1" x14ac:dyDescent="0.35">
      <c r="A244" s="68"/>
      <c r="B244" s="68"/>
      <c r="C244" s="68"/>
      <c r="D244" s="68"/>
      <c r="E244" s="298" t="s">
        <v>2483</v>
      </c>
      <c r="F244" s="68" t="s">
        <v>2484</v>
      </c>
      <c r="G244" s="68"/>
      <c r="H244" s="68"/>
      <c r="I244" s="68"/>
      <c r="J244" s="68"/>
    </row>
    <row r="245" spans="1:10" hidden="1" x14ac:dyDescent="0.35">
      <c r="A245" s="68"/>
      <c r="B245" s="68"/>
      <c r="C245" s="68"/>
      <c r="D245" s="68"/>
      <c r="E245" s="298" t="s">
        <v>2485</v>
      </c>
      <c r="F245" s="68" t="s">
        <v>2486</v>
      </c>
      <c r="G245" s="68"/>
      <c r="H245" s="68"/>
      <c r="I245" s="68"/>
      <c r="J245" s="68"/>
    </row>
    <row r="246" spans="1:10" hidden="1" x14ac:dyDescent="0.35">
      <c r="A246" s="68"/>
      <c r="B246" s="68"/>
      <c r="C246" s="68"/>
      <c r="D246" s="68"/>
      <c r="E246" s="298" t="s">
        <v>2487</v>
      </c>
      <c r="F246" s="68" t="s">
        <v>2488</v>
      </c>
      <c r="G246" s="68"/>
      <c r="H246" s="68"/>
      <c r="I246" s="68"/>
      <c r="J246" s="68"/>
    </row>
    <row r="247" spans="1:10" hidden="1" x14ac:dyDescent="0.35">
      <c r="A247" s="68"/>
      <c r="B247" s="68"/>
      <c r="C247" s="68"/>
      <c r="D247" s="68"/>
      <c r="E247" s="298" t="s">
        <v>2489</v>
      </c>
      <c r="F247" s="68" t="s">
        <v>2490</v>
      </c>
      <c r="G247" s="68"/>
      <c r="H247" s="68"/>
      <c r="I247" s="68"/>
      <c r="J247" s="68"/>
    </row>
    <row r="248" spans="1:10" hidden="1" x14ac:dyDescent="0.35">
      <c r="A248" s="68"/>
      <c r="B248" s="68"/>
      <c r="C248" s="68"/>
      <c r="D248" s="68"/>
      <c r="E248" s="298" t="s">
        <v>2491</v>
      </c>
      <c r="F248" s="68" t="s">
        <v>612</v>
      </c>
      <c r="G248" s="68"/>
      <c r="H248" s="68"/>
      <c r="I248" s="68"/>
      <c r="J248" s="68"/>
    </row>
    <row r="249" spans="1:10" hidden="1" x14ac:dyDescent="0.35">
      <c r="A249" s="68"/>
      <c r="B249" s="68"/>
      <c r="C249" s="68"/>
      <c r="D249" s="68"/>
      <c r="E249" s="298" t="s">
        <v>2492</v>
      </c>
      <c r="F249" s="68" t="s">
        <v>614</v>
      </c>
      <c r="G249" s="68"/>
      <c r="H249" s="68"/>
      <c r="I249" s="68"/>
      <c r="J249" s="68"/>
    </row>
    <row r="250" spans="1:10" hidden="1" x14ac:dyDescent="0.35">
      <c r="A250" s="68"/>
      <c r="B250" s="68"/>
      <c r="C250" s="68"/>
      <c r="D250" s="68"/>
      <c r="E250" s="298" t="s">
        <v>2493</v>
      </c>
      <c r="F250" s="68" t="s">
        <v>2494</v>
      </c>
      <c r="G250" s="68"/>
      <c r="H250" s="68"/>
      <c r="I250" s="68"/>
      <c r="J250" s="68"/>
    </row>
    <row r="251" spans="1:10" hidden="1" x14ac:dyDescent="0.35">
      <c r="A251" s="68"/>
      <c r="B251" s="68"/>
      <c r="C251" s="68"/>
      <c r="D251" s="68"/>
      <c r="E251" s="298" t="s">
        <v>2495</v>
      </c>
      <c r="F251" s="68" t="s">
        <v>2496</v>
      </c>
      <c r="G251" s="68"/>
      <c r="H251" s="68"/>
      <c r="I251" s="68"/>
      <c r="J251" s="68"/>
    </row>
    <row r="252" spans="1:10" hidden="1" x14ac:dyDescent="0.35">
      <c r="A252" s="68"/>
      <c r="B252" s="68"/>
      <c r="C252" s="68"/>
      <c r="D252" s="68"/>
      <c r="E252" s="298" t="s">
        <v>2497</v>
      </c>
      <c r="F252" s="68" t="s">
        <v>2498</v>
      </c>
      <c r="G252" s="68"/>
      <c r="H252" s="68"/>
      <c r="I252" s="68"/>
      <c r="J252" s="68"/>
    </row>
    <row r="253" spans="1:10" hidden="1" x14ac:dyDescent="0.35">
      <c r="A253" s="68"/>
      <c r="B253" s="68"/>
      <c r="C253" s="68"/>
      <c r="D253" s="68"/>
      <c r="E253" s="298" t="s">
        <v>2499</v>
      </c>
      <c r="F253" s="68" t="s">
        <v>2500</v>
      </c>
      <c r="G253" s="68"/>
      <c r="H253" s="68"/>
      <c r="I253" s="68"/>
      <c r="J253" s="68"/>
    </row>
    <row r="254" spans="1:10" hidden="1" x14ac:dyDescent="0.35">
      <c r="A254" s="68"/>
      <c r="B254" s="68"/>
      <c r="C254" s="68"/>
      <c r="D254" s="68"/>
      <c r="E254" s="298" t="s">
        <v>2501</v>
      </c>
      <c r="F254" s="68" t="s">
        <v>2502</v>
      </c>
      <c r="G254" s="68"/>
      <c r="H254" s="68"/>
      <c r="I254" s="68"/>
      <c r="J254" s="68"/>
    </row>
    <row r="255" spans="1:10" hidden="1" x14ac:dyDescent="0.35">
      <c r="A255" s="68"/>
      <c r="B255" s="68"/>
      <c r="C255" s="68"/>
      <c r="D255" s="68"/>
      <c r="E255" s="298" t="s">
        <v>2503</v>
      </c>
      <c r="F255" s="68" t="s">
        <v>2504</v>
      </c>
      <c r="G255" s="68"/>
      <c r="H255" s="68"/>
      <c r="I255" s="68"/>
      <c r="J255" s="68"/>
    </row>
    <row r="256" spans="1:10" hidden="1" x14ac:dyDescent="0.35">
      <c r="A256" s="68"/>
      <c r="B256" s="68"/>
      <c r="C256" s="68"/>
      <c r="D256" s="68"/>
      <c r="E256" s="298" t="s">
        <v>2505</v>
      </c>
      <c r="F256" s="68" t="s">
        <v>2506</v>
      </c>
      <c r="G256" s="68"/>
      <c r="H256" s="68"/>
      <c r="I256" s="68"/>
      <c r="J256" s="68"/>
    </row>
    <row r="257" spans="1:10" hidden="1" x14ac:dyDescent="0.35">
      <c r="A257" s="68"/>
      <c r="B257" s="68"/>
      <c r="C257" s="68"/>
      <c r="D257" s="68"/>
      <c r="E257" s="298" t="s">
        <v>2507</v>
      </c>
      <c r="F257" s="68" t="s">
        <v>2508</v>
      </c>
      <c r="G257" s="68"/>
      <c r="H257" s="68"/>
      <c r="I257" s="68"/>
      <c r="J257" s="68"/>
    </row>
    <row r="258" spans="1:10" hidden="1" x14ac:dyDescent="0.35">
      <c r="A258" s="68"/>
      <c r="B258" s="68"/>
      <c r="C258" s="68"/>
      <c r="D258" s="68"/>
      <c r="E258" s="298" t="s">
        <v>2509</v>
      </c>
      <c r="F258" s="68" t="s">
        <v>2510</v>
      </c>
      <c r="G258" s="68"/>
      <c r="H258" s="68"/>
      <c r="I258" s="68"/>
      <c r="J258" s="68"/>
    </row>
    <row r="259" spans="1:10" hidden="1" x14ac:dyDescent="0.35">
      <c r="A259" s="68"/>
      <c r="B259" s="68"/>
      <c r="C259" s="68"/>
      <c r="D259" s="68"/>
      <c r="E259" s="298" t="s">
        <v>623</v>
      </c>
      <c r="F259" s="68" t="s">
        <v>2511</v>
      </c>
      <c r="G259" s="68"/>
      <c r="H259" s="68"/>
      <c r="I259" s="68"/>
      <c r="J259" s="68"/>
    </row>
    <row r="260" spans="1:10" hidden="1" x14ac:dyDescent="0.35">
      <c r="A260" s="68"/>
      <c r="B260" s="68"/>
      <c r="C260" s="68"/>
      <c r="D260" s="68"/>
      <c r="E260" s="298" t="s">
        <v>2512</v>
      </c>
      <c r="F260" s="68" t="s">
        <v>2513</v>
      </c>
      <c r="G260" s="68"/>
      <c r="H260" s="68"/>
      <c r="I260" s="68"/>
      <c r="J260" s="68"/>
    </row>
    <row r="261" spans="1:10" hidden="1" x14ac:dyDescent="0.35">
      <c r="A261" s="68"/>
      <c r="B261" s="68"/>
      <c r="C261" s="68"/>
      <c r="D261" s="68"/>
      <c r="E261" s="298" t="s">
        <v>2514</v>
      </c>
      <c r="F261" s="68" t="s">
        <v>2515</v>
      </c>
      <c r="G261" s="68"/>
      <c r="H261" s="68"/>
      <c r="I261" s="68"/>
      <c r="J261" s="68"/>
    </row>
    <row r="262" spans="1:10" hidden="1" x14ac:dyDescent="0.35">
      <c r="A262" s="68"/>
      <c r="B262" s="68"/>
      <c r="C262" s="68"/>
      <c r="D262" s="68"/>
      <c r="E262" s="298" t="s">
        <v>2516</v>
      </c>
      <c r="F262" s="68" t="s">
        <v>2517</v>
      </c>
      <c r="G262" s="68"/>
      <c r="H262" s="68"/>
      <c r="I262" s="68"/>
      <c r="J262" s="68"/>
    </row>
    <row r="263" spans="1:10" hidden="1" x14ac:dyDescent="0.35">
      <c r="A263" s="68"/>
      <c r="B263" s="68"/>
      <c r="C263" s="68"/>
      <c r="D263" s="68"/>
      <c r="E263" s="298" t="s">
        <v>2518</v>
      </c>
      <c r="F263" s="68" t="s">
        <v>2519</v>
      </c>
      <c r="G263" s="68"/>
      <c r="H263" s="68"/>
      <c r="I263" s="68"/>
      <c r="J263" s="68"/>
    </row>
    <row r="264" spans="1:10" hidden="1" x14ac:dyDescent="0.35">
      <c r="A264" s="68"/>
      <c r="B264" s="68"/>
      <c r="C264" s="68"/>
      <c r="D264" s="68"/>
      <c r="E264" s="298" t="s">
        <v>2520</v>
      </c>
      <c r="F264" s="68" t="s">
        <v>2521</v>
      </c>
      <c r="G264" s="68"/>
      <c r="H264" s="68"/>
      <c r="I264" s="68"/>
      <c r="J264" s="68"/>
    </row>
    <row r="265" spans="1:10" hidden="1" x14ac:dyDescent="0.35">
      <c r="A265" s="68"/>
      <c r="B265" s="68"/>
      <c r="C265" s="68"/>
      <c r="D265" s="68"/>
      <c r="E265" s="298" t="s">
        <v>2522</v>
      </c>
      <c r="F265" s="68" t="s">
        <v>2523</v>
      </c>
      <c r="G265" s="68"/>
      <c r="H265" s="68"/>
      <c r="I265" s="68"/>
      <c r="J265" s="68"/>
    </row>
    <row r="266" spans="1:10" hidden="1" x14ac:dyDescent="0.35">
      <c r="A266" s="68"/>
      <c r="B266" s="68"/>
      <c r="C266" s="68"/>
      <c r="D266" s="68"/>
      <c r="E266" s="298" t="s">
        <v>2524</v>
      </c>
      <c r="F266" s="68" t="s">
        <v>2525</v>
      </c>
      <c r="G266" s="68"/>
      <c r="H266" s="68"/>
      <c r="I266" s="68"/>
      <c r="J266" s="68"/>
    </row>
    <row r="267" spans="1:10" hidden="1" x14ac:dyDescent="0.35">
      <c r="A267" s="68"/>
      <c r="B267" s="68"/>
      <c r="C267" s="68"/>
      <c r="D267" s="68"/>
      <c r="E267" s="298" t="s">
        <v>2526</v>
      </c>
      <c r="F267" s="68" t="s">
        <v>2527</v>
      </c>
      <c r="G267" s="68"/>
      <c r="H267" s="68"/>
      <c r="I267" s="68"/>
      <c r="J267" s="68"/>
    </row>
    <row r="268" spans="1:10" hidden="1" x14ac:dyDescent="0.35">
      <c r="A268" s="68"/>
      <c r="B268" s="68"/>
      <c r="C268" s="68"/>
      <c r="D268" s="68"/>
      <c r="E268" s="298" t="s">
        <v>2528</v>
      </c>
      <c r="F268" s="68" t="s">
        <v>2529</v>
      </c>
      <c r="G268" s="68"/>
      <c r="H268" s="68"/>
      <c r="I268" s="68"/>
      <c r="J268" s="68"/>
    </row>
    <row r="269" spans="1:10" hidden="1" x14ac:dyDescent="0.35">
      <c r="A269" s="68"/>
      <c r="B269" s="68"/>
      <c r="C269" s="68"/>
      <c r="D269" s="68"/>
      <c r="E269" s="298" t="s">
        <v>2530</v>
      </c>
      <c r="F269" s="68" t="s">
        <v>2531</v>
      </c>
      <c r="G269" s="68"/>
      <c r="H269" s="68"/>
      <c r="I269" s="68"/>
      <c r="J269" s="68"/>
    </row>
    <row r="270" spans="1:10" hidden="1" x14ac:dyDescent="0.35">
      <c r="A270" s="68"/>
      <c r="B270" s="68"/>
      <c r="C270" s="68"/>
      <c r="D270" s="68"/>
      <c r="E270" s="298" t="s">
        <v>2532</v>
      </c>
      <c r="F270" s="68" t="s">
        <v>2533</v>
      </c>
      <c r="G270" s="68"/>
      <c r="H270" s="68"/>
      <c r="I270" s="68"/>
      <c r="J270" s="68"/>
    </row>
    <row r="271" spans="1:10" hidden="1" x14ac:dyDescent="0.35">
      <c r="A271" s="68"/>
      <c r="B271" s="68"/>
      <c r="C271" s="68"/>
      <c r="D271" s="68"/>
      <c r="E271" s="298" t="s">
        <v>2534</v>
      </c>
      <c r="F271" s="68" t="s">
        <v>2535</v>
      </c>
      <c r="G271" s="68"/>
      <c r="H271" s="68"/>
      <c r="I271" s="68"/>
      <c r="J271" s="68"/>
    </row>
    <row r="272" spans="1:10" hidden="1" x14ac:dyDescent="0.35">
      <c r="A272" s="68"/>
      <c r="B272" s="68"/>
      <c r="C272" s="68"/>
      <c r="D272" s="68"/>
      <c r="E272" s="298" t="s">
        <v>2536</v>
      </c>
      <c r="F272" s="68" t="s">
        <v>2537</v>
      </c>
      <c r="G272" s="68"/>
      <c r="H272" s="68"/>
      <c r="I272" s="68"/>
      <c r="J272" s="68"/>
    </row>
    <row r="273" spans="1:10" hidden="1" x14ac:dyDescent="0.35">
      <c r="A273" s="68"/>
      <c r="B273" s="68"/>
      <c r="C273" s="68"/>
      <c r="D273" s="68"/>
      <c r="E273" s="298" t="s">
        <v>2538</v>
      </c>
      <c r="F273" s="68" t="s">
        <v>2539</v>
      </c>
      <c r="G273" s="68"/>
      <c r="H273" s="68"/>
      <c r="I273" s="68"/>
      <c r="J273" s="68"/>
    </row>
    <row r="274" spans="1:10" hidden="1" x14ac:dyDescent="0.35">
      <c r="A274" s="68"/>
      <c r="B274" s="68"/>
      <c r="C274" s="68"/>
      <c r="D274" s="68"/>
      <c r="E274" s="298" t="s">
        <v>2540</v>
      </c>
      <c r="F274" s="68" t="s">
        <v>2541</v>
      </c>
      <c r="G274" s="68"/>
      <c r="H274" s="68"/>
      <c r="I274" s="68"/>
      <c r="J274" s="68"/>
    </row>
    <row r="275" spans="1:10" hidden="1" x14ac:dyDescent="0.35">
      <c r="A275" s="68"/>
      <c r="B275" s="68"/>
      <c r="C275" s="68"/>
      <c r="D275" s="68"/>
      <c r="E275" s="298" t="s">
        <v>2542</v>
      </c>
      <c r="F275" s="68" t="s">
        <v>2543</v>
      </c>
      <c r="G275" s="68"/>
      <c r="H275" s="68"/>
      <c r="I275" s="68"/>
      <c r="J275" s="68"/>
    </row>
    <row r="276" spans="1:10" hidden="1" x14ac:dyDescent="0.35">
      <c r="A276" s="68"/>
      <c r="B276" s="68"/>
      <c r="C276" s="68"/>
      <c r="D276" s="68"/>
      <c r="E276" s="298" t="s">
        <v>2544</v>
      </c>
      <c r="F276" s="68" t="s">
        <v>2545</v>
      </c>
      <c r="G276" s="68"/>
      <c r="H276" s="68"/>
      <c r="I276" s="68"/>
      <c r="J276" s="68"/>
    </row>
    <row r="277" spans="1:10" hidden="1" x14ac:dyDescent="0.35">
      <c r="A277" s="68"/>
      <c r="B277" s="68"/>
      <c r="C277" s="68"/>
      <c r="D277" s="68"/>
      <c r="E277" s="298" t="s">
        <v>2546</v>
      </c>
      <c r="F277" s="68" t="s">
        <v>2547</v>
      </c>
      <c r="G277" s="68"/>
      <c r="H277" s="68"/>
      <c r="I277" s="68"/>
      <c r="J277" s="68"/>
    </row>
    <row r="278" spans="1:10" hidden="1" x14ac:dyDescent="0.35">
      <c r="A278" s="68"/>
      <c r="B278" s="68"/>
      <c r="C278" s="68"/>
      <c r="D278" s="68"/>
      <c r="E278" s="298" t="s">
        <v>2548</v>
      </c>
      <c r="F278" s="68" t="s">
        <v>2549</v>
      </c>
      <c r="G278" s="68"/>
      <c r="H278" s="68"/>
      <c r="I278" s="68"/>
      <c r="J278" s="68"/>
    </row>
    <row r="279" spans="1:10" hidden="1" x14ac:dyDescent="0.35">
      <c r="A279" s="68"/>
      <c r="B279" s="68"/>
      <c r="C279" s="68"/>
      <c r="D279" s="68"/>
      <c r="E279" s="298" t="s">
        <v>2550</v>
      </c>
      <c r="F279" s="68" t="s">
        <v>2551</v>
      </c>
      <c r="G279" s="68"/>
      <c r="H279" s="68"/>
      <c r="I279" s="68"/>
      <c r="J279" s="68"/>
    </row>
    <row r="280" spans="1:10" hidden="1" x14ac:dyDescent="0.35">
      <c r="A280" s="68"/>
      <c r="B280" s="68"/>
      <c r="C280" s="68"/>
      <c r="D280" s="68"/>
      <c r="E280" s="298" t="s">
        <v>2552</v>
      </c>
      <c r="F280" s="68" t="s">
        <v>2553</v>
      </c>
      <c r="G280" s="68"/>
      <c r="H280" s="68"/>
      <c r="I280" s="68"/>
      <c r="J280" s="68"/>
    </row>
    <row r="281" spans="1:10" hidden="1" x14ac:dyDescent="0.35">
      <c r="A281" s="68"/>
      <c r="B281" s="68"/>
      <c r="C281" s="68"/>
      <c r="D281" s="68"/>
      <c r="E281" s="298" t="s">
        <v>2554</v>
      </c>
      <c r="F281" s="68" t="s">
        <v>2555</v>
      </c>
      <c r="G281" s="68"/>
      <c r="H281" s="68"/>
      <c r="I281" s="68"/>
      <c r="J281" s="68"/>
    </row>
    <row r="282" spans="1:10" hidden="1" x14ac:dyDescent="0.35">
      <c r="A282" s="68"/>
      <c r="B282" s="68"/>
      <c r="C282" s="68"/>
      <c r="D282" s="68"/>
      <c r="E282" s="298" t="s">
        <v>2556</v>
      </c>
      <c r="F282" s="68" t="s">
        <v>2557</v>
      </c>
      <c r="G282" s="68"/>
      <c r="H282" s="68"/>
      <c r="I282" s="68"/>
      <c r="J282" s="68"/>
    </row>
    <row r="283" spans="1:10" hidden="1" x14ac:dyDescent="0.35">
      <c r="A283" s="68"/>
      <c r="B283" s="68"/>
      <c r="C283" s="68"/>
      <c r="D283" s="68"/>
      <c r="E283" s="298" t="s">
        <v>2558</v>
      </c>
      <c r="F283" s="68" t="s">
        <v>2559</v>
      </c>
      <c r="G283" s="68"/>
      <c r="H283" s="68"/>
      <c r="I283" s="68"/>
      <c r="J283" s="68"/>
    </row>
    <row r="284" spans="1:10" hidden="1" x14ac:dyDescent="0.35">
      <c r="A284" s="68"/>
      <c r="B284" s="68"/>
      <c r="C284" s="68"/>
      <c r="D284" s="68"/>
      <c r="E284" s="298" t="s">
        <v>2560</v>
      </c>
      <c r="F284" s="68" t="s">
        <v>2561</v>
      </c>
      <c r="G284" s="68"/>
      <c r="H284" s="68"/>
      <c r="I284" s="68"/>
      <c r="J284" s="68"/>
    </row>
    <row r="285" spans="1:10" hidden="1" x14ac:dyDescent="0.35">
      <c r="A285" s="68"/>
      <c r="B285" s="68"/>
      <c r="C285" s="68"/>
      <c r="D285" s="68"/>
      <c r="E285" s="298" t="s">
        <v>2562</v>
      </c>
      <c r="F285" s="68" t="s">
        <v>660</v>
      </c>
      <c r="G285" s="68"/>
      <c r="H285" s="68"/>
      <c r="I285" s="68"/>
      <c r="J285" s="68"/>
    </row>
    <row r="286" spans="1:10" hidden="1" x14ac:dyDescent="0.35">
      <c r="A286" s="68"/>
      <c r="B286" s="68"/>
      <c r="C286" s="68"/>
      <c r="D286" s="68"/>
      <c r="E286" s="298" t="s">
        <v>2563</v>
      </c>
      <c r="F286" s="68" t="s">
        <v>2564</v>
      </c>
      <c r="G286" s="68"/>
      <c r="H286" s="68"/>
      <c r="I286" s="68"/>
      <c r="J286" s="68"/>
    </row>
    <row r="287" spans="1:10" hidden="1" x14ac:dyDescent="0.35">
      <c r="A287" s="68"/>
      <c r="B287" s="68"/>
      <c r="C287" s="68"/>
      <c r="D287" s="68"/>
      <c r="E287" s="298" t="s">
        <v>2565</v>
      </c>
      <c r="F287" s="68" t="s">
        <v>664</v>
      </c>
      <c r="G287" s="68"/>
      <c r="H287" s="68"/>
      <c r="I287" s="68"/>
      <c r="J287" s="68"/>
    </row>
    <row r="288" spans="1:10" hidden="1" x14ac:dyDescent="0.35">
      <c r="A288" s="68"/>
      <c r="B288" s="68"/>
      <c r="C288" s="68"/>
      <c r="D288" s="68"/>
      <c r="E288" s="298" t="s">
        <v>2566</v>
      </c>
      <c r="F288" s="68" t="s">
        <v>2567</v>
      </c>
      <c r="G288" s="68"/>
      <c r="H288" s="68"/>
      <c r="I288" s="68"/>
      <c r="J288" s="68"/>
    </row>
    <row r="289" spans="1:10" hidden="1" x14ac:dyDescent="0.35">
      <c r="A289" s="68"/>
      <c r="B289" s="68"/>
      <c r="C289" s="68"/>
      <c r="D289" s="68"/>
      <c r="E289" s="298" t="s">
        <v>2568</v>
      </c>
      <c r="F289" s="68" t="s">
        <v>2569</v>
      </c>
      <c r="G289" s="68"/>
      <c r="H289" s="68"/>
      <c r="I289" s="68"/>
      <c r="J289" s="68"/>
    </row>
    <row r="290" spans="1:10" hidden="1" x14ac:dyDescent="0.35">
      <c r="A290" s="68"/>
      <c r="B290" s="68"/>
      <c r="C290" s="68"/>
      <c r="D290" s="68"/>
      <c r="E290" s="298" t="s">
        <v>2570</v>
      </c>
      <c r="F290" s="68" t="s">
        <v>2571</v>
      </c>
      <c r="G290" s="68"/>
      <c r="H290" s="68"/>
      <c r="I290" s="68"/>
      <c r="J290" s="68"/>
    </row>
    <row r="291" spans="1:10" hidden="1" x14ac:dyDescent="0.35">
      <c r="A291" s="68"/>
      <c r="B291" s="68"/>
      <c r="C291" s="68"/>
      <c r="D291" s="68"/>
      <c r="E291" s="298" t="s">
        <v>2572</v>
      </c>
      <c r="F291" s="68" t="s">
        <v>2573</v>
      </c>
      <c r="G291" s="68"/>
      <c r="H291" s="68"/>
      <c r="I291" s="68"/>
      <c r="J291" s="68"/>
    </row>
    <row r="292" spans="1:10" hidden="1" x14ac:dyDescent="0.35">
      <c r="A292" s="68"/>
      <c r="B292" s="68"/>
      <c r="C292" s="68"/>
      <c r="D292" s="68"/>
      <c r="E292" s="298" t="s">
        <v>2574</v>
      </c>
      <c r="F292" s="68" t="s">
        <v>2575</v>
      </c>
      <c r="G292" s="68"/>
      <c r="H292" s="68"/>
      <c r="I292" s="68"/>
      <c r="J292" s="68"/>
    </row>
    <row r="293" spans="1:10" hidden="1" x14ac:dyDescent="0.35">
      <c r="A293" s="68"/>
      <c r="B293" s="68"/>
      <c r="C293" s="68"/>
      <c r="D293" s="68"/>
      <c r="E293" s="298" t="s">
        <v>2576</v>
      </c>
      <c r="F293" s="68" t="s">
        <v>2577</v>
      </c>
      <c r="G293" s="68"/>
      <c r="H293" s="68"/>
      <c r="I293" s="68"/>
      <c r="J293" s="68"/>
    </row>
    <row r="294" spans="1:10" hidden="1" x14ac:dyDescent="0.35">
      <c r="A294" s="68"/>
      <c r="B294" s="68"/>
      <c r="C294" s="68"/>
      <c r="D294" s="68"/>
      <c r="E294" s="298" t="s">
        <v>2578</v>
      </c>
      <c r="F294" s="68" t="s">
        <v>2579</v>
      </c>
      <c r="G294" s="68"/>
      <c r="H294" s="68"/>
      <c r="I294" s="68"/>
      <c r="J294" s="68"/>
    </row>
    <row r="295" spans="1:10" hidden="1" x14ac:dyDescent="0.35">
      <c r="A295" s="68"/>
      <c r="B295" s="68"/>
      <c r="C295" s="68"/>
      <c r="D295" s="68"/>
      <c r="E295" s="298" t="s">
        <v>2580</v>
      </c>
      <c r="F295" s="68" t="s">
        <v>2581</v>
      </c>
      <c r="G295" s="68"/>
      <c r="H295" s="68"/>
      <c r="I295" s="68"/>
      <c r="J295" s="68"/>
    </row>
    <row r="296" spans="1:10" hidden="1" x14ac:dyDescent="0.35">
      <c r="A296" s="68"/>
      <c r="B296" s="68"/>
      <c r="C296" s="68"/>
      <c r="D296" s="68"/>
      <c r="E296" s="298" t="s">
        <v>677</v>
      </c>
      <c r="F296" s="68" t="s">
        <v>678</v>
      </c>
      <c r="G296" s="68"/>
      <c r="H296" s="68"/>
      <c r="I296" s="68"/>
      <c r="J296" s="68"/>
    </row>
    <row r="297" spans="1:10" hidden="1" x14ac:dyDescent="0.35">
      <c r="A297" s="68"/>
      <c r="B297" s="68"/>
      <c r="C297" s="68"/>
      <c r="D297" s="68"/>
      <c r="E297" s="298" t="s">
        <v>2582</v>
      </c>
      <c r="F297" s="68" t="s">
        <v>2583</v>
      </c>
      <c r="G297" s="68"/>
      <c r="H297" s="68"/>
      <c r="I297" s="68"/>
      <c r="J297" s="68"/>
    </row>
    <row r="298" spans="1:10" hidden="1" x14ac:dyDescent="0.35">
      <c r="A298" s="68"/>
      <c r="B298" s="68"/>
      <c r="C298" s="68"/>
      <c r="D298" s="68"/>
      <c r="E298" s="298" t="s">
        <v>2584</v>
      </c>
      <c r="F298" s="68" t="s">
        <v>2585</v>
      </c>
      <c r="G298" s="68"/>
      <c r="H298" s="68"/>
      <c r="I298" s="68"/>
      <c r="J298" s="68"/>
    </row>
    <row r="299" spans="1:10" hidden="1" x14ac:dyDescent="0.35">
      <c r="A299" s="68"/>
      <c r="B299" s="68"/>
      <c r="C299" s="68"/>
      <c r="D299" s="68"/>
      <c r="E299" s="298" t="s">
        <v>2586</v>
      </c>
      <c r="F299" s="68" t="s">
        <v>2587</v>
      </c>
      <c r="G299" s="68"/>
      <c r="H299" s="68"/>
      <c r="I299" s="68"/>
      <c r="J299" s="68"/>
    </row>
    <row r="300" spans="1:10" hidden="1" x14ac:dyDescent="0.35">
      <c r="A300" s="68"/>
      <c r="B300" s="68"/>
      <c r="C300" s="68"/>
      <c r="D300" s="68"/>
      <c r="E300" s="298" t="s">
        <v>2588</v>
      </c>
      <c r="F300" s="68" t="s">
        <v>2589</v>
      </c>
      <c r="G300" s="68"/>
      <c r="H300" s="68"/>
      <c r="I300" s="68"/>
      <c r="J300" s="68"/>
    </row>
    <row r="301" spans="1:10" hidden="1" x14ac:dyDescent="0.35">
      <c r="A301" s="68"/>
      <c r="B301" s="68"/>
      <c r="C301" s="68"/>
      <c r="D301" s="68"/>
      <c r="E301" s="298" t="s">
        <v>2590</v>
      </c>
      <c r="F301" s="68" t="s">
        <v>686</v>
      </c>
      <c r="G301" s="68"/>
      <c r="H301" s="68"/>
      <c r="I301" s="68"/>
      <c r="J301" s="68"/>
    </row>
    <row r="302" spans="1:10" hidden="1" x14ac:dyDescent="0.35">
      <c r="A302" s="68"/>
      <c r="B302" s="68"/>
      <c r="C302" s="68"/>
      <c r="D302" s="68"/>
      <c r="E302" s="298" t="s">
        <v>2591</v>
      </c>
      <c r="F302" s="68" t="s">
        <v>2592</v>
      </c>
      <c r="G302" s="68"/>
      <c r="H302" s="68"/>
      <c r="I302" s="68"/>
      <c r="J302" s="68"/>
    </row>
    <row r="303" spans="1:10" hidden="1" x14ac:dyDescent="0.35">
      <c r="A303" s="68"/>
      <c r="B303" s="68"/>
      <c r="C303" s="68"/>
      <c r="D303" s="68"/>
      <c r="E303" s="298" t="s">
        <v>2593</v>
      </c>
      <c r="F303" s="68" t="s">
        <v>690</v>
      </c>
      <c r="G303" s="68"/>
      <c r="H303" s="68"/>
      <c r="I303" s="68"/>
      <c r="J303" s="68"/>
    </row>
    <row r="304" spans="1:10" hidden="1" x14ac:dyDescent="0.35">
      <c r="A304" s="68"/>
      <c r="B304" s="68"/>
      <c r="C304" s="68"/>
      <c r="D304" s="68"/>
      <c r="E304" s="298" t="s">
        <v>2594</v>
      </c>
      <c r="F304" s="68" t="s">
        <v>2595</v>
      </c>
      <c r="G304" s="68"/>
      <c r="H304" s="68"/>
      <c r="I304" s="68"/>
      <c r="J304" s="68"/>
    </row>
    <row r="305" spans="1:10" hidden="1" x14ac:dyDescent="0.35">
      <c r="A305" s="68"/>
      <c r="B305" s="68"/>
      <c r="C305" s="68"/>
      <c r="D305" s="68"/>
      <c r="E305" s="298" t="s">
        <v>2596</v>
      </c>
      <c r="F305" s="68" t="s">
        <v>2597</v>
      </c>
      <c r="G305" s="68"/>
      <c r="H305" s="68"/>
      <c r="I305" s="68"/>
      <c r="J305" s="68"/>
    </row>
    <row r="306" spans="1:10" hidden="1" x14ac:dyDescent="0.35">
      <c r="A306" s="68"/>
      <c r="B306" s="68"/>
      <c r="C306" s="68"/>
      <c r="D306" s="68"/>
      <c r="E306" s="298" t="s">
        <v>2598</v>
      </c>
      <c r="F306" s="68" t="s">
        <v>2599</v>
      </c>
      <c r="G306" s="68"/>
      <c r="H306" s="68"/>
      <c r="I306" s="68"/>
      <c r="J306" s="68"/>
    </row>
    <row r="307" spans="1:10" hidden="1" x14ac:dyDescent="0.35">
      <c r="A307" s="68"/>
      <c r="B307" s="68"/>
      <c r="C307" s="68"/>
      <c r="D307" s="68"/>
      <c r="E307" s="298" t="s">
        <v>2600</v>
      </c>
      <c r="F307" s="68" t="s">
        <v>2601</v>
      </c>
      <c r="G307" s="68"/>
      <c r="H307" s="68"/>
      <c r="I307" s="68"/>
      <c r="J307" s="68"/>
    </row>
    <row r="308" spans="1:10" hidden="1" x14ac:dyDescent="0.35">
      <c r="A308" s="68"/>
      <c r="B308" s="68"/>
      <c r="C308" s="68"/>
      <c r="D308" s="68"/>
      <c r="E308" s="298" t="s">
        <v>2602</v>
      </c>
      <c r="F308" s="68" t="s">
        <v>2603</v>
      </c>
      <c r="G308" s="68"/>
      <c r="H308" s="68"/>
      <c r="I308" s="68"/>
      <c r="J308" s="68"/>
    </row>
    <row r="309" spans="1:10" hidden="1" x14ac:dyDescent="0.35">
      <c r="A309" s="68"/>
      <c r="B309" s="68"/>
      <c r="C309" s="68"/>
      <c r="D309" s="68"/>
      <c r="E309" s="298" t="s">
        <v>701</v>
      </c>
      <c r="F309" s="68" t="s">
        <v>2604</v>
      </c>
      <c r="G309" s="68"/>
      <c r="H309" s="68"/>
      <c r="I309" s="68"/>
      <c r="J309" s="68"/>
    </row>
    <row r="310" spans="1:10" hidden="1" x14ac:dyDescent="0.35">
      <c r="A310" s="68"/>
      <c r="B310" s="68"/>
      <c r="C310" s="68"/>
      <c r="D310" s="68"/>
      <c r="E310" s="298" t="s">
        <v>272</v>
      </c>
      <c r="F310" s="68" t="s">
        <v>2605</v>
      </c>
      <c r="G310" s="68"/>
      <c r="H310" s="68"/>
      <c r="I310" s="68"/>
      <c r="J310" s="68"/>
    </row>
    <row r="311" spans="1:10" hidden="1" x14ac:dyDescent="0.35">
      <c r="A311" s="68"/>
      <c r="B311" s="68"/>
      <c r="C311" s="68"/>
      <c r="D311" s="68"/>
      <c r="E311" s="298" t="s">
        <v>703</v>
      </c>
      <c r="F311" s="68" t="s">
        <v>2606</v>
      </c>
      <c r="G311" s="68"/>
      <c r="H311" s="68"/>
      <c r="I311" s="68"/>
      <c r="J311" s="68"/>
    </row>
    <row r="312" spans="1:10" hidden="1" x14ac:dyDescent="0.35">
      <c r="A312" s="68"/>
      <c r="B312" s="68"/>
      <c r="C312" s="68"/>
      <c r="D312" s="68"/>
      <c r="E312" s="298" t="s">
        <v>2607</v>
      </c>
      <c r="F312" s="68" t="s">
        <v>2608</v>
      </c>
      <c r="G312" s="68"/>
      <c r="H312" s="68"/>
      <c r="I312" s="68"/>
      <c r="J312" s="68"/>
    </row>
    <row r="313" spans="1:10" hidden="1" x14ac:dyDescent="0.35">
      <c r="A313" s="68"/>
      <c r="B313" s="68"/>
      <c r="C313" s="68"/>
      <c r="D313" s="68"/>
      <c r="E313" s="298" t="s">
        <v>2609</v>
      </c>
      <c r="F313" s="68" t="s">
        <v>706</v>
      </c>
      <c r="G313" s="68"/>
      <c r="H313" s="68"/>
      <c r="I313" s="68"/>
      <c r="J313" s="68"/>
    </row>
    <row r="314" spans="1:10" hidden="1" x14ac:dyDescent="0.35">
      <c r="A314" s="68"/>
      <c r="B314" s="68"/>
      <c r="C314" s="68"/>
      <c r="D314" s="68"/>
      <c r="E314" s="298" t="s">
        <v>2610</v>
      </c>
      <c r="F314" s="68" t="s">
        <v>2611</v>
      </c>
      <c r="G314" s="68"/>
      <c r="H314" s="68"/>
      <c r="I314" s="68"/>
      <c r="J314" s="68"/>
    </row>
    <row r="315" spans="1:10" hidden="1" x14ac:dyDescent="0.35">
      <c r="A315" s="68"/>
      <c r="B315" s="68"/>
      <c r="C315" s="68"/>
      <c r="D315" s="68"/>
      <c r="E315" s="298" t="s">
        <v>2612</v>
      </c>
      <c r="F315" s="68" t="s">
        <v>710</v>
      </c>
      <c r="G315" s="68"/>
      <c r="H315" s="68"/>
      <c r="I315" s="68"/>
      <c r="J315" s="68"/>
    </row>
    <row r="316" spans="1:10" hidden="1" x14ac:dyDescent="0.35">
      <c r="A316" s="68"/>
      <c r="B316" s="68"/>
      <c r="C316" s="68"/>
      <c r="D316" s="68"/>
      <c r="E316" s="298" t="s">
        <v>2613</v>
      </c>
      <c r="F316" s="68" t="s">
        <v>712</v>
      </c>
      <c r="G316" s="68"/>
      <c r="H316" s="68"/>
      <c r="I316" s="68"/>
      <c r="J316" s="68"/>
    </row>
    <row r="317" spans="1:10" hidden="1" x14ac:dyDescent="0.35">
      <c r="A317" s="68"/>
      <c r="B317" s="68"/>
      <c r="C317" s="68"/>
      <c r="D317" s="68"/>
      <c r="E317" s="298" t="s">
        <v>2614</v>
      </c>
      <c r="F317" s="68" t="s">
        <v>714</v>
      </c>
      <c r="G317" s="68"/>
      <c r="H317" s="68"/>
      <c r="I317" s="68"/>
      <c r="J317" s="68"/>
    </row>
    <row r="318" spans="1:10" hidden="1" x14ac:dyDescent="0.35">
      <c r="A318" s="68"/>
      <c r="B318" s="68"/>
      <c r="C318" s="68"/>
      <c r="D318" s="68"/>
      <c r="E318" s="298" t="s">
        <v>2615</v>
      </c>
      <c r="F318" s="68" t="s">
        <v>2616</v>
      </c>
      <c r="G318" s="68"/>
      <c r="H318" s="68"/>
      <c r="I318" s="68"/>
      <c r="J318" s="68"/>
    </row>
    <row r="319" spans="1:10" hidden="1" x14ac:dyDescent="0.35">
      <c r="A319" s="68"/>
      <c r="B319" s="68"/>
      <c r="C319" s="68"/>
      <c r="D319" s="68"/>
      <c r="E319" s="298" t="s">
        <v>2617</v>
      </c>
      <c r="F319" s="68" t="s">
        <v>2618</v>
      </c>
      <c r="G319" s="68"/>
      <c r="H319" s="68"/>
      <c r="I319" s="68"/>
      <c r="J319" s="68"/>
    </row>
    <row r="320" spans="1:10" hidden="1" x14ac:dyDescent="0.35">
      <c r="A320" s="68"/>
      <c r="B320" s="68"/>
      <c r="C320" s="68"/>
      <c r="D320" s="68"/>
      <c r="E320" s="298" t="s">
        <v>2619</v>
      </c>
      <c r="F320" s="68" t="s">
        <v>2620</v>
      </c>
      <c r="G320" s="68"/>
      <c r="H320" s="68"/>
      <c r="I320" s="68"/>
      <c r="J320" s="68"/>
    </row>
    <row r="321" spans="1:10" hidden="1" x14ac:dyDescent="0.35">
      <c r="A321" s="68"/>
      <c r="B321" s="68"/>
      <c r="C321" s="68"/>
      <c r="D321" s="68"/>
      <c r="E321" s="298" t="s">
        <v>2621</v>
      </c>
      <c r="F321" s="68" t="s">
        <v>2622</v>
      </c>
      <c r="G321" s="68"/>
      <c r="H321" s="68"/>
      <c r="I321" s="68"/>
      <c r="J321" s="68"/>
    </row>
    <row r="322" spans="1:10" hidden="1" x14ac:dyDescent="0.35">
      <c r="A322" s="68"/>
      <c r="B322" s="68"/>
      <c r="C322" s="68"/>
      <c r="D322" s="68"/>
      <c r="E322" s="298" t="s">
        <v>2623</v>
      </c>
      <c r="F322" s="68" t="s">
        <v>2624</v>
      </c>
      <c r="G322" s="68"/>
      <c r="H322" s="68"/>
      <c r="I322" s="68"/>
      <c r="J322" s="68"/>
    </row>
    <row r="323" spans="1:10" hidden="1" x14ac:dyDescent="0.35">
      <c r="A323" s="68"/>
      <c r="B323" s="68"/>
      <c r="C323" s="68"/>
      <c r="D323" s="68"/>
      <c r="E323" s="298" t="s">
        <v>2625</v>
      </c>
      <c r="F323" s="68" t="s">
        <v>2626</v>
      </c>
      <c r="G323" s="68"/>
      <c r="H323" s="68"/>
      <c r="I323" s="68"/>
      <c r="J323" s="68"/>
    </row>
    <row r="324" spans="1:10" hidden="1" x14ac:dyDescent="0.35">
      <c r="A324" s="68"/>
      <c r="B324" s="68"/>
      <c r="C324" s="68"/>
      <c r="D324" s="68"/>
      <c r="E324" s="298" t="s">
        <v>725</v>
      </c>
      <c r="F324" s="68" t="s">
        <v>2627</v>
      </c>
      <c r="G324" s="68"/>
      <c r="H324" s="68"/>
      <c r="I324" s="68"/>
      <c r="J324" s="68"/>
    </row>
    <row r="325" spans="1:10" hidden="1" x14ac:dyDescent="0.35">
      <c r="A325" s="68"/>
      <c r="B325" s="68"/>
      <c r="C325" s="68"/>
      <c r="D325" s="68"/>
      <c r="E325" s="298" t="s">
        <v>2628</v>
      </c>
      <c r="F325" s="68" t="s">
        <v>2629</v>
      </c>
      <c r="G325" s="68"/>
      <c r="H325" s="68"/>
      <c r="I325" s="68"/>
      <c r="J325" s="68"/>
    </row>
    <row r="326" spans="1:10" hidden="1" x14ac:dyDescent="0.35">
      <c r="A326" s="68"/>
      <c r="B326" s="68"/>
      <c r="C326" s="68"/>
      <c r="D326" s="68"/>
      <c r="E326" s="298" t="s">
        <v>2630</v>
      </c>
      <c r="F326" s="68" t="s">
        <v>2631</v>
      </c>
      <c r="G326" s="68"/>
      <c r="H326" s="68"/>
      <c r="I326" s="68"/>
      <c r="J326" s="68"/>
    </row>
    <row r="327" spans="1:10" hidden="1" x14ac:dyDescent="0.35">
      <c r="A327" s="68"/>
      <c r="B327" s="68"/>
      <c r="C327" s="68"/>
      <c r="D327" s="68"/>
      <c r="E327" s="298" t="s">
        <v>2632</v>
      </c>
      <c r="F327" s="68" t="s">
        <v>2633</v>
      </c>
      <c r="G327" s="68"/>
      <c r="H327" s="68"/>
      <c r="I327" s="68"/>
      <c r="J327" s="68"/>
    </row>
    <row r="328" spans="1:10" hidden="1" x14ac:dyDescent="0.35">
      <c r="A328" s="68"/>
      <c r="B328" s="68"/>
      <c r="C328" s="68"/>
      <c r="D328" s="68"/>
      <c r="E328" s="298" t="s">
        <v>2634</v>
      </c>
      <c r="F328" s="68" t="s">
        <v>2635</v>
      </c>
      <c r="G328" s="68"/>
      <c r="H328" s="68"/>
      <c r="I328" s="68"/>
      <c r="J328" s="68"/>
    </row>
    <row r="329" spans="1:10" hidden="1" x14ac:dyDescent="0.35">
      <c r="A329" s="68"/>
      <c r="B329" s="68"/>
      <c r="C329" s="68"/>
      <c r="D329" s="68"/>
      <c r="E329" s="298" t="s">
        <v>2636</v>
      </c>
      <c r="F329" s="68" t="s">
        <v>2637</v>
      </c>
      <c r="G329" s="68"/>
      <c r="H329" s="68"/>
      <c r="I329" s="68"/>
      <c r="J329" s="68"/>
    </row>
    <row r="330" spans="1:10" hidden="1" x14ac:dyDescent="0.35">
      <c r="A330" s="68"/>
      <c r="B330" s="68"/>
      <c r="C330" s="68"/>
      <c r="D330" s="68"/>
      <c r="E330" s="298" t="s">
        <v>2638</v>
      </c>
      <c r="F330" s="68" t="s">
        <v>2639</v>
      </c>
      <c r="G330" s="68"/>
      <c r="H330" s="68"/>
      <c r="I330" s="68"/>
      <c r="J330" s="68"/>
    </row>
    <row r="331" spans="1:10" hidden="1" x14ac:dyDescent="0.35">
      <c r="A331" s="68"/>
      <c r="B331" s="68"/>
      <c r="C331" s="68"/>
      <c r="D331" s="68"/>
      <c r="E331" s="298" t="s">
        <v>739</v>
      </c>
      <c r="F331" s="68" t="s">
        <v>740</v>
      </c>
      <c r="G331" s="68"/>
      <c r="H331" s="68"/>
      <c r="I331" s="68"/>
      <c r="J331" s="68"/>
    </row>
    <row r="332" spans="1:10" hidden="1" x14ac:dyDescent="0.35">
      <c r="A332" s="68"/>
      <c r="B332" s="68"/>
      <c r="C332" s="68"/>
      <c r="D332" s="68"/>
      <c r="E332" s="298" t="s">
        <v>741</v>
      </c>
      <c r="F332" s="68" t="s">
        <v>742</v>
      </c>
      <c r="G332" s="68"/>
      <c r="H332" s="68"/>
      <c r="I332" s="68"/>
      <c r="J332" s="68"/>
    </row>
    <row r="333" spans="1:10" hidden="1" x14ac:dyDescent="0.35">
      <c r="A333" s="68"/>
      <c r="B333" s="68"/>
      <c r="C333" s="68"/>
      <c r="D333" s="68"/>
      <c r="E333" s="298" t="s">
        <v>743</v>
      </c>
      <c r="F333" s="68" t="s">
        <v>744</v>
      </c>
      <c r="G333" s="68"/>
      <c r="H333" s="68"/>
      <c r="I333" s="68"/>
      <c r="J333" s="68"/>
    </row>
    <row r="334" spans="1:10" hidden="1" x14ac:dyDescent="0.35">
      <c r="A334" s="68"/>
      <c r="B334" s="68"/>
      <c r="C334" s="68"/>
      <c r="D334" s="68"/>
      <c r="E334" s="298" t="s">
        <v>2640</v>
      </c>
      <c r="F334" s="68" t="s">
        <v>2641</v>
      </c>
      <c r="G334" s="68"/>
      <c r="H334" s="68"/>
      <c r="I334" s="68"/>
      <c r="J334" s="68"/>
    </row>
    <row r="335" spans="1:10" hidden="1" x14ac:dyDescent="0.35">
      <c r="A335" s="68"/>
      <c r="B335" s="68"/>
      <c r="C335" s="68"/>
      <c r="D335" s="68"/>
      <c r="E335" s="298" t="s">
        <v>2642</v>
      </c>
      <c r="F335" s="68" t="s">
        <v>746</v>
      </c>
      <c r="G335" s="68"/>
      <c r="H335" s="68"/>
      <c r="I335" s="68"/>
      <c r="J335" s="68"/>
    </row>
    <row r="336" spans="1:10" hidden="1" x14ac:dyDescent="0.35">
      <c r="A336" s="68"/>
      <c r="B336" s="68"/>
      <c r="C336" s="68"/>
      <c r="D336" s="68"/>
      <c r="E336" s="298" t="s">
        <v>2643</v>
      </c>
      <c r="F336" s="68" t="s">
        <v>748</v>
      </c>
      <c r="G336" s="68"/>
      <c r="H336" s="68"/>
      <c r="I336" s="68"/>
      <c r="J336" s="68"/>
    </row>
    <row r="337" spans="1:10" hidden="1" x14ac:dyDescent="0.35">
      <c r="A337" s="68"/>
      <c r="B337" s="68"/>
      <c r="C337" s="68"/>
      <c r="D337" s="68"/>
      <c r="E337" s="298" t="s">
        <v>2644</v>
      </c>
      <c r="F337" s="68" t="s">
        <v>2645</v>
      </c>
      <c r="G337" s="68"/>
      <c r="H337" s="68"/>
      <c r="I337" s="68"/>
      <c r="J337" s="68"/>
    </row>
    <row r="338" spans="1:10" hidden="1" x14ac:dyDescent="0.35">
      <c r="A338" s="68"/>
      <c r="B338" s="68"/>
      <c r="C338" s="68"/>
      <c r="D338" s="68"/>
      <c r="E338" s="298" t="s">
        <v>2646</v>
      </c>
      <c r="F338" s="68" t="s">
        <v>752</v>
      </c>
      <c r="G338" s="68"/>
      <c r="H338" s="68"/>
      <c r="I338" s="68"/>
      <c r="J338" s="68"/>
    </row>
    <row r="339" spans="1:10" hidden="1" x14ac:dyDescent="0.35">
      <c r="A339" s="68"/>
      <c r="B339" s="68"/>
      <c r="C339" s="68"/>
      <c r="D339" s="68"/>
      <c r="E339" s="298" t="s">
        <v>753</v>
      </c>
      <c r="F339" s="68" t="s">
        <v>754</v>
      </c>
      <c r="G339" s="68"/>
      <c r="H339" s="68"/>
      <c r="I339" s="68"/>
      <c r="J339" s="68"/>
    </row>
    <row r="340" spans="1:10" hidden="1" x14ac:dyDescent="0.35">
      <c r="A340" s="68"/>
      <c r="B340" s="68"/>
      <c r="C340" s="68"/>
      <c r="D340" s="68"/>
      <c r="E340" s="298" t="s">
        <v>2647</v>
      </c>
      <c r="F340" s="68" t="s">
        <v>2648</v>
      </c>
      <c r="G340" s="68"/>
      <c r="H340" s="68"/>
      <c r="I340" s="68"/>
      <c r="J340" s="68"/>
    </row>
    <row r="341" spans="1:10" hidden="1" x14ac:dyDescent="0.35">
      <c r="A341" s="68"/>
      <c r="B341" s="68"/>
      <c r="C341" s="68"/>
      <c r="D341" s="68"/>
      <c r="E341" s="298" t="s">
        <v>2649</v>
      </c>
      <c r="F341" s="68" t="s">
        <v>2650</v>
      </c>
      <c r="G341" s="68"/>
      <c r="H341" s="68"/>
      <c r="I341" s="68"/>
      <c r="J341" s="68"/>
    </row>
    <row r="342" spans="1:10" hidden="1" x14ac:dyDescent="0.35">
      <c r="A342" s="68"/>
      <c r="B342" s="68"/>
      <c r="C342" s="68"/>
      <c r="D342" s="68"/>
      <c r="E342" s="298" t="s">
        <v>2651</v>
      </c>
      <c r="F342" s="68" t="s">
        <v>2652</v>
      </c>
      <c r="G342" s="68"/>
      <c r="H342" s="68"/>
      <c r="I342" s="68"/>
      <c r="J342" s="68"/>
    </row>
    <row r="343" spans="1:10" hidden="1" x14ac:dyDescent="0.35">
      <c r="A343" s="68"/>
      <c r="B343" s="68"/>
      <c r="C343" s="68"/>
      <c r="D343" s="68"/>
      <c r="E343" s="298" t="s">
        <v>2653</v>
      </c>
      <c r="F343" s="68" t="s">
        <v>2654</v>
      </c>
      <c r="G343" s="68"/>
      <c r="H343" s="68"/>
      <c r="I343" s="68"/>
      <c r="J343" s="68"/>
    </row>
    <row r="344" spans="1:10" hidden="1" x14ac:dyDescent="0.35">
      <c r="A344" s="68"/>
      <c r="B344" s="68"/>
      <c r="C344" s="68"/>
      <c r="D344" s="68"/>
      <c r="E344" s="298" t="s">
        <v>2655</v>
      </c>
      <c r="F344" s="68" t="s">
        <v>2656</v>
      </c>
      <c r="G344" s="68"/>
      <c r="H344" s="68"/>
      <c r="I344" s="68"/>
      <c r="J344" s="68"/>
    </row>
    <row r="345" spans="1:10" hidden="1" x14ac:dyDescent="0.35">
      <c r="A345" s="68"/>
      <c r="B345" s="68"/>
      <c r="C345" s="68"/>
      <c r="D345" s="68"/>
      <c r="E345" s="298" t="s">
        <v>763</v>
      </c>
      <c r="F345" s="68" t="s">
        <v>764</v>
      </c>
      <c r="G345" s="68"/>
      <c r="H345" s="68"/>
      <c r="I345" s="68"/>
      <c r="J345" s="68"/>
    </row>
    <row r="346" spans="1:10" hidden="1" x14ac:dyDescent="0.35">
      <c r="A346" s="68"/>
      <c r="B346" s="68"/>
      <c r="C346" s="68"/>
      <c r="D346" s="68"/>
      <c r="E346" s="298" t="s">
        <v>2657</v>
      </c>
      <c r="F346" s="68" t="s">
        <v>2658</v>
      </c>
      <c r="G346" s="68"/>
      <c r="H346" s="68"/>
      <c r="I346" s="68"/>
      <c r="J346" s="68"/>
    </row>
    <row r="347" spans="1:10" hidden="1" x14ac:dyDescent="0.35">
      <c r="A347" s="68"/>
      <c r="B347" s="68"/>
      <c r="C347" s="68"/>
      <c r="D347" s="68"/>
      <c r="E347" s="298" t="s">
        <v>2659</v>
      </c>
      <c r="F347" s="68" t="s">
        <v>2660</v>
      </c>
      <c r="G347" s="68"/>
      <c r="H347" s="68"/>
      <c r="I347" s="68"/>
      <c r="J347" s="68"/>
    </row>
    <row r="348" spans="1:10" hidden="1" x14ac:dyDescent="0.35">
      <c r="A348" s="68"/>
      <c r="B348" s="68"/>
      <c r="C348" s="68"/>
      <c r="D348" s="68"/>
      <c r="E348" s="298" t="s">
        <v>2661</v>
      </c>
      <c r="F348" s="68" t="s">
        <v>770</v>
      </c>
      <c r="G348" s="68"/>
      <c r="H348" s="68"/>
      <c r="I348" s="68"/>
      <c r="J348" s="68"/>
    </row>
    <row r="349" spans="1:10" hidden="1" x14ac:dyDescent="0.35">
      <c r="A349" s="68"/>
      <c r="B349" s="68"/>
      <c r="C349" s="68"/>
      <c r="D349" s="68"/>
      <c r="E349" s="298" t="s">
        <v>2662</v>
      </c>
      <c r="F349" s="68" t="s">
        <v>772</v>
      </c>
      <c r="G349" s="68"/>
      <c r="H349" s="68"/>
      <c r="I349" s="68"/>
      <c r="J349" s="68"/>
    </row>
    <row r="350" spans="1:10" hidden="1" x14ac:dyDescent="0.35">
      <c r="A350" s="68"/>
      <c r="B350" s="68"/>
      <c r="C350" s="68"/>
      <c r="D350" s="68"/>
      <c r="E350" s="298" t="s">
        <v>2663</v>
      </c>
      <c r="F350" s="68" t="s">
        <v>774</v>
      </c>
      <c r="G350" s="68"/>
      <c r="H350" s="68"/>
      <c r="I350" s="68"/>
      <c r="J350" s="68"/>
    </row>
    <row r="351" spans="1:10" hidden="1" x14ac:dyDescent="0.35">
      <c r="A351" s="68"/>
      <c r="B351" s="68"/>
      <c r="C351" s="68"/>
      <c r="D351" s="68"/>
      <c r="E351" s="298" t="s">
        <v>2664</v>
      </c>
      <c r="F351" s="68" t="s">
        <v>2665</v>
      </c>
      <c r="G351" s="68"/>
      <c r="H351" s="68"/>
      <c r="I351" s="68"/>
      <c r="J351" s="68"/>
    </row>
    <row r="352" spans="1:10" hidden="1" x14ac:dyDescent="0.35">
      <c r="A352" s="68"/>
      <c r="B352" s="68"/>
      <c r="C352" s="68"/>
      <c r="D352" s="68"/>
      <c r="E352" s="298" t="s">
        <v>2666</v>
      </c>
      <c r="F352" s="68" t="s">
        <v>2667</v>
      </c>
      <c r="G352" s="68"/>
      <c r="H352" s="68"/>
      <c r="I352" s="68"/>
      <c r="J352" s="68"/>
    </row>
    <row r="353" spans="1:10" hidden="1" x14ac:dyDescent="0.35">
      <c r="A353" s="68"/>
      <c r="B353" s="68"/>
      <c r="C353" s="68"/>
      <c r="D353" s="68"/>
      <c r="E353" s="298" t="s">
        <v>2668</v>
      </c>
      <c r="F353" s="68" t="s">
        <v>2669</v>
      </c>
      <c r="G353" s="68"/>
      <c r="H353" s="68"/>
      <c r="I353" s="68"/>
      <c r="J353" s="68"/>
    </row>
    <row r="354" spans="1:10" hidden="1" x14ac:dyDescent="0.35">
      <c r="A354" s="68"/>
      <c r="B354" s="68"/>
      <c r="C354" s="68"/>
      <c r="D354" s="68"/>
      <c r="E354" s="298" t="s">
        <v>2670</v>
      </c>
      <c r="F354" s="68" t="s">
        <v>2671</v>
      </c>
      <c r="G354" s="68"/>
      <c r="H354" s="68"/>
      <c r="I354" s="68"/>
      <c r="J354" s="68"/>
    </row>
    <row r="355" spans="1:10" hidden="1" x14ac:dyDescent="0.35">
      <c r="A355" s="68"/>
      <c r="B355" s="68"/>
      <c r="C355" s="68"/>
      <c r="D355" s="68"/>
      <c r="E355" s="298" t="s">
        <v>2672</v>
      </c>
      <c r="F355" s="68" t="s">
        <v>2673</v>
      </c>
      <c r="G355" s="68"/>
      <c r="H355" s="68"/>
      <c r="I355" s="68"/>
      <c r="J355" s="68"/>
    </row>
    <row r="356" spans="1:10" hidden="1" x14ac:dyDescent="0.35">
      <c r="A356" s="68"/>
      <c r="B356" s="68"/>
      <c r="C356" s="68"/>
      <c r="D356" s="68"/>
      <c r="E356" s="298" t="s">
        <v>2674</v>
      </c>
      <c r="F356" s="68" t="s">
        <v>2675</v>
      </c>
      <c r="G356" s="68"/>
      <c r="H356" s="68"/>
      <c r="I356" s="68"/>
      <c r="J356" s="68"/>
    </row>
    <row r="357" spans="1:10" hidden="1" x14ac:dyDescent="0.35">
      <c r="A357" s="68"/>
      <c r="B357" s="68"/>
      <c r="C357" s="68"/>
      <c r="D357" s="68"/>
      <c r="E357" s="298" t="s">
        <v>2676</v>
      </c>
      <c r="F357" s="68" t="s">
        <v>2677</v>
      </c>
      <c r="G357" s="68"/>
      <c r="H357" s="68"/>
      <c r="I357" s="68"/>
      <c r="J357" s="68"/>
    </row>
    <row r="358" spans="1:10" hidden="1" x14ac:dyDescent="0.35">
      <c r="A358" s="68"/>
      <c r="B358" s="68"/>
      <c r="C358" s="68"/>
      <c r="D358" s="68"/>
      <c r="E358" s="298" t="s">
        <v>2678</v>
      </c>
      <c r="F358" s="68" t="s">
        <v>2679</v>
      </c>
      <c r="G358" s="68"/>
      <c r="H358" s="68"/>
      <c r="I358" s="68"/>
      <c r="J358" s="68"/>
    </row>
    <row r="359" spans="1:10" hidden="1" x14ac:dyDescent="0.35">
      <c r="A359" s="68"/>
      <c r="B359" s="68"/>
      <c r="C359" s="68"/>
      <c r="D359" s="68"/>
      <c r="E359" s="298" t="s">
        <v>2680</v>
      </c>
      <c r="F359" s="68" t="s">
        <v>790</v>
      </c>
      <c r="G359" s="68"/>
      <c r="H359" s="68"/>
      <c r="I359" s="68"/>
      <c r="J359" s="68"/>
    </row>
    <row r="360" spans="1:10" hidden="1" x14ac:dyDescent="0.35">
      <c r="A360" s="68"/>
      <c r="B360" s="68"/>
      <c r="C360" s="68"/>
      <c r="D360" s="68"/>
      <c r="E360" s="298" t="s">
        <v>791</v>
      </c>
      <c r="F360" s="68" t="s">
        <v>792</v>
      </c>
      <c r="G360" s="68"/>
      <c r="H360" s="68"/>
      <c r="I360" s="68"/>
      <c r="J360" s="68"/>
    </row>
    <row r="361" spans="1:10" hidden="1" x14ac:dyDescent="0.35">
      <c r="A361" s="68"/>
      <c r="B361" s="68"/>
      <c r="C361" s="68"/>
      <c r="D361" s="68"/>
      <c r="E361" s="298" t="s">
        <v>793</v>
      </c>
      <c r="F361" s="68" t="s">
        <v>2681</v>
      </c>
      <c r="G361" s="68"/>
      <c r="H361" s="68"/>
      <c r="I361" s="68"/>
      <c r="J361" s="68"/>
    </row>
    <row r="362" spans="1:10" hidden="1" x14ac:dyDescent="0.35">
      <c r="A362" s="68"/>
      <c r="B362" s="68"/>
      <c r="C362" s="68"/>
      <c r="D362" s="68"/>
      <c r="E362" s="298" t="s">
        <v>795</v>
      </c>
      <c r="F362" s="68" t="s">
        <v>796</v>
      </c>
      <c r="G362" s="68"/>
      <c r="H362" s="68"/>
      <c r="I362" s="68"/>
      <c r="J362" s="68"/>
    </row>
    <row r="363" spans="1:10" hidden="1" x14ac:dyDescent="0.35">
      <c r="A363" s="68"/>
      <c r="B363" s="68"/>
      <c r="C363" s="68"/>
      <c r="D363" s="68"/>
      <c r="E363" s="298" t="s">
        <v>797</v>
      </c>
      <c r="F363" s="68" t="s">
        <v>798</v>
      </c>
      <c r="G363" s="68"/>
      <c r="H363" s="68"/>
      <c r="I363" s="68"/>
      <c r="J363" s="68"/>
    </row>
    <row r="364" spans="1:10" hidden="1" x14ac:dyDescent="0.35">
      <c r="A364" s="68"/>
      <c r="B364" s="68"/>
      <c r="C364" s="68"/>
      <c r="D364" s="68"/>
      <c r="E364" s="298" t="s">
        <v>799</v>
      </c>
      <c r="F364" s="68" t="s">
        <v>2682</v>
      </c>
      <c r="G364" s="68"/>
      <c r="H364" s="68"/>
      <c r="I364" s="68"/>
      <c r="J364" s="68"/>
    </row>
    <row r="365" spans="1:10" hidden="1" x14ac:dyDescent="0.35">
      <c r="A365" s="68"/>
      <c r="B365" s="68"/>
      <c r="C365" s="68"/>
      <c r="D365" s="68"/>
      <c r="E365" s="298" t="s">
        <v>2683</v>
      </c>
      <c r="F365" s="68" t="s">
        <v>802</v>
      </c>
      <c r="G365" s="68"/>
      <c r="H365" s="68"/>
      <c r="I365" s="68"/>
      <c r="J365" s="68"/>
    </row>
    <row r="366" spans="1:10" hidden="1" x14ac:dyDescent="0.35">
      <c r="A366" s="68"/>
      <c r="B366" s="68"/>
      <c r="C366" s="68"/>
      <c r="D366" s="68"/>
      <c r="E366" s="298" t="s">
        <v>2684</v>
      </c>
      <c r="F366" s="68" t="s">
        <v>2685</v>
      </c>
      <c r="G366" s="68"/>
      <c r="H366" s="68"/>
      <c r="I366" s="68"/>
      <c r="J366" s="68"/>
    </row>
    <row r="367" spans="1:10" hidden="1" x14ac:dyDescent="0.35">
      <c r="A367" s="68"/>
      <c r="B367" s="68"/>
      <c r="C367" s="68"/>
      <c r="D367" s="68"/>
      <c r="E367" s="298" t="s">
        <v>2686</v>
      </c>
      <c r="F367" s="68" t="s">
        <v>2687</v>
      </c>
      <c r="G367" s="68"/>
      <c r="H367" s="68"/>
      <c r="I367" s="68"/>
      <c r="J367" s="68"/>
    </row>
    <row r="368" spans="1:10" hidden="1" x14ac:dyDescent="0.35">
      <c r="A368" s="68"/>
      <c r="B368" s="68"/>
      <c r="C368" s="68"/>
      <c r="D368" s="68"/>
      <c r="E368" s="298" t="s">
        <v>2688</v>
      </c>
      <c r="F368" s="68" t="s">
        <v>2689</v>
      </c>
      <c r="G368" s="68"/>
      <c r="H368" s="68"/>
      <c r="I368" s="68"/>
      <c r="J368" s="68"/>
    </row>
    <row r="369" spans="1:10" hidden="1" x14ac:dyDescent="0.35">
      <c r="A369" s="68"/>
      <c r="B369" s="68"/>
      <c r="C369" s="68"/>
      <c r="D369" s="68"/>
      <c r="E369" s="298" t="s">
        <v>2690</v>
      </c>
      <c r="F369" s="68" t="s">
        <v>2691</v>
      </c>
      <c r="G369" s="68"/>
      <c r="H369" s="68"/>
      <c r="I369" s="68"/>
      <c r="J369" s="68"/>
    </row>
    <row r="370" spans="1:10" hidden="1" x14ac:dyDescent="0.35">
      <c r="A370" s="68"/>
      <c r="B370" s="68"/>
      <c r="C370" s="68"/>
      <c r="D370" s="68"/>
      <c r="E370" s="298" t="s">
        <v>2692</v>
      </c>
      <c r="F370" s="68" t="s">
        <v>2693</v>
      </c>
      <c r="G370" s="68"/>
      <c r="H370" s="68"/>
      <c r="I370" s="68"/>
      <c r="J370" s="68"/>
    </row>
    <row r="371" spans="1:10" hidden="1" x14ac:dyDescent="0.35">
      <c r="A371" s="68"/>
      <c r="B371" s="68"/>
      <c r="C371" s="68"/>
      <c r="D371" s="68"/>
      <c r="E371" s="298" t="s">
        <v>2694</v>
      </c>
      <c r="F371" s="68" t="s">
        <v>2695</v>
      </c>
      <c r="G371" s="68"/>
      <c r="H371" s="68"/>
      <c r="I371" s="68"/>
      <c r="J371" s="68"/>
    </row>
    <row r="372" spans="1:10" hidden="1" x14ac:dyDescent="0.35">
      <c r="A372" s="68"/>
      <c r="B372" s="68"/>
      <c r="C372" s="68"/>
      <c r="D372" s="68"/>
      <c r="E372" s="298" t="s">
        <v>2696</v>
      </c>
      <c r="F372" s="68" t="s">
        <v>2697</v>
      </c>
      <c r="G372" s="68"/>
      <c r="H372" s="68"/>
      <c r="I372" s="68"/>
      <c r="J372" s="68"/>
    </row>
    <row r="373" spans="1:10" hidden="1" x14ac:dyDescent="0.35">
      <c r="A373" s="68"/>
      <c r="B373" s="68"/>
      <c r="C373" s="68"/>
      <c r="D373" s="68"/>
      <c r="E373" s="298" t="s">
        <v>2698</v>
      </c>
      <c r="F373" s="68" t="s">
        <v>2699</v>
      </c>
      <c r="G373" s="68"/>
      <c r="H373" s="68"/>
      <c r="I373" s="68"/>
      <c r="J373" s="68"/>
    </row>
    <row r="374" spans="1:10" hidden="1" x14ac:dyDescent="0.35">
      <c r="A374" s="68"/>
      <c r="B374" s="68"/>
      <c r="C374" s="68"/>
      <c r="D374" s="68"/>
      <c r="E374" s="298" t="s">
        <v>2700</v>
      </c>
      <c r="F374" s="68" t="s">
        <v>2701</v>
      </c>
      <c r="G374" s="68"/>
      <c r="H374" s="68"/>
      <c r="I374" s="68"/>
      <c r="J374" s="68"/>
    </row>
    <row r="375" spans="1:10" hidden="1" x14ac:dyDescent="0.35">
      <c r="A375" s="68"/>
      <c r="B375" s="68"/>
      <c r="C375" s="68"/>
      <c r="D375" s="68"/>
      <c r="E375" s="298" t="s">
        <v>2702</v>
      </c>
      <c r="F375" s="68" t="s">
        <v>2703</v>
      </c>
      <c r="G375" s="68"/>
      <c r="H375" s="68"/>
      <c r="I375" s="68"/>
      <c r="J375" s="68"/>
    </row>
    <row r="376" spans="1:10" hidden="1" x14ac:dyDescent="0.35">
      <c r="A376" s="68"/>
      <c r="B376" s="68"/>
      <c r="C376" s="68"/>
      <c r="D376" s="68"/>
      <c r="E376" s="298" t="s">
        <v>2704</v>
      </c>
      <c r="F376" s="68" t="s">
        <v>2705</v>
      </c>
      <c r="G376" s="68"/>
      <c r="H376" s="68"/>
      <c r="I376" s="68"/>
      <c r="J376" s="68"/>
    </row>
    <row r="377" spans="1:10" hidden="1" x14ac:dyDescent="0.35">
      <c r="A377" s="68"/>
      <c r="B377" s="68"/>
      <c r="C377" s="68"/>
      <c r="D377" s="68"/>
      <c r="E377" s="298" t="s">
        <v>2706</v>
      </c>
      <c r="F377" s="68" t="s">
        <v>820</v>
      </c>
      <c r="G377" s="68"/>
      <c r="H377" s="68"/>
      <c r="I377" s="68"/>
      <c r="J377" s="68"/>
    </row>
    <row r="378" spans="1:10" hidden="1" x14ac:dyDescent="0.35">
      <c r="A378" s="68"/>
      <c r="B378" s="68"/>
      <c r="C378" s="68"/>
      <c r="D378" s="68"/>
      <c r="E378" s="298" t="s">
        <v>2707</v>
      </c>
      <c r="F378" s="68" t="s">
        <v>822</v>
      </c>
      <c r="G378" s="68"/>
      <c r="H378" s="68"/>
      <c r="I378" s="68"/>
      <c r="J378" s="68"/>
    </row>
    <row r="379" spans="1:10" hidden="1" x14ac:dyDescent="0.35">
      <c r="A379" s="68"/>
      <c r="B379" s="68"/>
      <c r="C379" s="68"/>
      <c r="D379" s="68"/>
      <c r="E379" s="298" t="s">
        <v>2708</v>
      </c>
      <c r="F379" s="68" t="s">
        <v>824</v>
      </c>
      <c r="G379" s="68"/>
      <c r="H379" s="68"/>
      <c r="I379" s="68"/>
      <c r="J379" s="68"/>
    </row>
    <row r="380" spans="1:10" hidden="1" x14ac:dyDescent="0.35">
      <c r="A380" s="68"/>
      <c r="B380" s="68"/>
      <c r="C380" s="68"/>
      <c r="D380" s="68"/>
      <c r="E380" s="298" t="s">
        <v>2709</v>
      </c>
      <c r="F380" s="68" t="s">
        <v>826</v>
      </c>
      <c r="G380" s="68"/>
      <c r="H380" s="68"/>
      <c r="I380" s="68"/>
      <c r="J380" s="68"/>
    </row>
    <row r="381" spans="1:10" hidden="1" x14ac:dyDescent="0.35">
      <c r="A381" s="68"/>
      <c r="B381" s="68"/>
      <c r="C381" s="68"/>
      <c r="D381" s="68"/>
      <c r="E381" s="298" t="s">
        <v>2710</v>
      </c>
      <c r="F381" s="68" t="s">
        <v>2711</v>
      </c>
      <c r="G381" s="68"/>
      <c r="H381" s="68"/>
      <c r="I381" s="68"/>
      <c r="J381" s="68"/>
    </row>
    <row r="382" spans="1:10" hidden="1" x14ac:dyDescent="0.35">
      <c r="A382" s="68"/>
      <c r="B382" s="68"/>
      <c r="C382" s="68"/>
      <c r="D382" s="68"/>
      <c r="E382" s="298" t="s">
        <v>2712</v>
      </c>
      <c r="F382" s="68" t="s">
        <v>2713</v>
      </c>
      <c r="G382" s="68"/>
      <c r="H382" s="68"/>
      <c r="I382" s="68"/>
      <c r="J382" s="68"/>
    </row>
    <row r="383" spans="1:10" hidden="1" x14ac:dyDescent="0.35">
      <c r="A383" s="68"/>
      <c r="B383" s="68"/>
      <c r="C383" s="68"/>
      <c r="D383" s="68"/>
      <c r="E383" s="298" t="s">
        <v>2714</v>
      </c>
      <c r="F383" s="68" t="s">
        <v>2715</v>
      </c>
      <c r="G383" s="68"/>
      <c r="H383" s="68"/>
      <c r="I383" s="68"/>
      <c r="J383" s="68"/>
    </row>
    <row r="384" spans="1:10" hidden="1" x14ac:dyDescent="0.35">
      <c r="A384" s="68"/>
      <c r="B384" s="68"/>
      <c r="C384" s="68"/>
      <c r="D384" s="68"/>
      <c r="E384" s="298" t="s">
        <v>2716</v>
      </c>
      <c r="F384" s="68" t="s">
        <v>2717</v>
      </c>
      <c r="G384" s="68"/>
      <c r="H384" s="68"/>
      <c r="I384" s="68"/>
      <c r="J384" s="68"/>
    </row>
    <row r="385" spans="1:10" hidden="1" x14ac:dyDescent="0.35">
      <c r="A385" s="68"/>
      <c r="B385" s="68"/>
      <c r="C385" s="68"/>
      <c r="D385" s="68"/>
      <c r="E385" s="298" t="s">
        <v>2718</v>
      </c>
      <c r="F385" s="68" t="s">
        <v>2719</v>
      </c>
      <c r="G385" s="68"/>
      <c r="H385" s="68"/>
      <c r="I385" s="68"/>
      <c r="J385" s="68"/>
    </row>
    <row r="386" spans="1:10" hidden="1" x14ac:dyDescent="0.35">
      <c r="A386" s="68"/>
      <c r="B386" s="68"/>
      <c r="C386" s="68"/>
      <c r="D386" s="68"/>
      <c r="E386" s="298" t="s">
        <v>2720</v>
      </c>
      <c r="F386" s="68" t="s">
        <v>2721</v>
      </c>
      <c r="G386" s="68"/>
      <c r="H386" s="68"/>
      <c r="I386" s="68"/>
      <c r="J386" s="68"/>
    </row>
    <row r="387" spans="1:10" hidden="1" x14ac:dyDescent="0.35">
      <c r="A387" s="68"/>
      <c r="B387" s="68"/>
      <c r="C387" s="68"/>
      <c r="D387" s="68"/>
      <c r="E387" s="298" t="s">
        <v>2722</v>
      </c>
      <c r="F387" s="68" t="s">
        <v>2723</v>
      </c>
      <c r="G387" s="68"/>
      <c r="H387" s="68"/>
      <c r="I387" s="68"/>
      <c r="J387" s="68"/>
    </row>
    <row r="388" spans="1:10" hidden="1" x14ac:dyDescent="0.35">
      <c r="A388" s="68"/>
      <c r="B388" s="68"/>
      <c r="C388" s="68"/>
      <c r="D388" s="68"/>
      <c r="E388" s="298" t="s">
        <v>2724</v>
      </c>
      <c r="F388" s="68" t="s">
        <v>838</v>
      </c>
      <c r="G388" s="68"/>
      <c r="H388" s="68"/>
      <c r="I388" s="68"/>
      <c r="J388" s="68"/>
    </row>
    <row r="389" spans="1:10" hidden="1" x14ac:dyDescent="0.35">
      <c r="A389" s="68"/>
      <c r="B389" s="68"/>
      <c r="C389" s="68"/>
      <c r="D389" s="68"/>
      <c r="E389" s="298" t="s">
        <v>2725</v>
      </c>
      <c r="F389" s="68" t="s">
        <v>840</v>
      </c>
      <c r="G389" s="68"/>
      <c r="H389" s="68"/>
      <c r="I389" s="68"/>
      <c r="J389" s="68"/>
    </row>
    <row r="390" spans="1:10" hidden="1" x14ac:dyDescent="0.35">
      <c r="A390" s="68"/>
      <c r="B390" s="68"/>
      <c r="C390" s="68"/>
      <c r="D390" s="68"/>
      <c r="E390" s="298" t="s">
        <v>2726</v>
      </c>
      <c r="F390" s="68" t="s">
        <v>842</v>
      </c>
      <c r="G390" s="68"/>
      <c r="H390" s="68"/>
      <c r="I390" s="68"/>
      <c r="J390" s="68"/>
    </row>
    <row r="391" spans="1:10" hidden="1" x14ac:dyDescent="0.35">
      <c r="A391" s="68"/>
      <c r="B391" s="68"/>
      <c r="C391" s="68"/>
      <c r="D391" s="68"/>
      <c r="E391" s="298" t="s">
        <v>843</v>
      </c>
      <c r="F391" s="68" t="s">
        <v>844</v>
      </c>
      <c r="G391" s="68"/>
      <c r="H391" s="68"/>
      <c r="I391" s="68"/>
      <c r="J391" s="68"/>
    </row>
    <row r="392" spans="1:10" hidden="1" x14ac:dyDescent="0.35">
      <c r="A392" s="68"/>
      <c r="B392" s="68"/>
      <c r="C392" s="68"/>
      <c r="D392" s="68"/>
      <c r="E392" s="298" t="s">
        <v>2727</v>
      </c>
      <c r="F392" s="68" t="s">
        <v>846</v>
      </c>
      <c r="G392" s="68"/>
      <c r="H392" s="68"/>
      <c r="I392" s="68"/>
      <c r="J392" s="68"/>
    </row>
    <row r="393" spans="1:10" hidden="1" x14ac:dyDescent="0.35">
      <c r="A393" s="68"/>
      <c r="B393" s="68"/>
      <c r="C393" s="68"/>
      <c r="D393" s="68"/>
      <c r="E393" s="298" t="s">
        <v>2728</v>
      </c>
      <c r="F393" s="68" t="s">
        <v>2729</v>
      </c>
      <c r="G393" s="68"/>
      <c r="H393" s="68"/>
      <c r="I393" s="68"/>
      <c r="J393" s="68"/>
    </row>
    <row r="394" spans="1:10" hidden="1" x14ac:dyDescent="0.35">
      <c r="A394" s="68"/>
      <c r="B394" s="68"/>
      <c r="C394" s="68"/>
      <c r="D394" s="68"/>
      <c r="E394" s="298" t="s">
        <v>847</v>
      </c>
      <c r="F394" s="68" t="s">
        <v>2730</v>
      </c>
      <c r="G394" s="68"/>
      <c r="H394" s="68"/>
      <c r="I394" s="68"/>
      <c r="J394" s="68"/>
    </row>
    <row r="395" spans="1:10" hidden="1" x14ac:dyDescent="0.35">
      <c r="A395" s="68"/>
      <c r="B395" s="68"/>
      <c r="C395" s="68"/>
      <c r="D395" s="68"/>
      <c r="E395" s="298" t="s">
        <v>2731</v>
      </c>
      <c r="F395" s="68" t="s">
        <v>850</v>
      </c>
      <c r="G395" s="68"/>
      <c r="H395" s="68"/>
      <c r="I395" s="68"/>
      <c r="J395" s="68"/>
    </row>
    <row r="396" spans="1:10" hidden="1" x14ac:dyDescent="0.35">
      <c r="A396" s="68"/>
      <c r="B396" s="68"/>
      <c r="C396" s="68"/>
      <c r="D396" s="68"/>
      <c r="E396" s="298" t="s">
        <v>2732</v>
      </c>
      <c r="F396" s="68" t="s">
        <v>2733</v>
      </c>
      <c r="G396" s="68"/>
      <c r="H396" s="68"/>
      <c r="I396" s="68"/>
      <c r="J396" s="68"/>
    </row>
    <row r="397" spans="1:10" hidden="1" x14ac:dyDescent="0.35">
      <c r="A397" s="68"/>
      <c r="B397" s="68"/>
      <c r="C397" s="68"/>
      <c r="D397" s="68"/>
      <c r="E397" s="298" t="s">
        <v>2734</v>
      </c>
      <c r="F397" s="68" t="s">
        <v>2735</v>
      </c>
      <c r="G397" s="68"/>
      <c r="H397" s="68"/>
      <c r="I397" s="68"/>
      <c r="J397" s="68"/>
    </row>
    <row r="398" spans="1:10" hidden="1" x14ac:dyDescent="0.35">
      <c r="A398" s="68"/>
      <c r="B398" s="68"/>
      <c r="C398" s="68"/>
      <c r="D398" s="68"/>
      <c r="E398" s="298" t="s">
        <v>2736</v>
      </c>
      <c r="F398" s="68" t="s">
        <v>2737</v>
      </c>
      <c r="G398" s="68"/>
      <c r="H398" s="68"/>
      <c r="I398" s="68"/>
      <c r="J398" s="68"/>
    </row>
    <row r="399" spans="1:10" hidden="1" x14ac:dyDescent="0.35">
      <c r="A399" s="68"/>
      <c r="B399" s="68"/>
      <c r="C399" s="68"/>
      <c r="D399" s="68"/>
      <c r="E399" s="298" t="s">
        <v>855</v>
      </c>
      <c r="F399" s="68" t="s">
        <v>856</v>
      </c>
      <c r="G399" s="68"/>
      <c r="H399" s="68"/>
      <c r="I399" s="68"/>
      <c r="J399" s="68"/>
    </row>
    <row r="400" spans="1:10" hidden="1" x14ac:dyDescent="0.35">
      <c r="A400" s="68"/>
      <c r="B400" s="68"/>
      <c r="C400" s="68"/>
      <c r="D400" s="68"/>
      <c r="E400" s="298" t="s">
        <v>857</v>
      </c>
      <c r="F400" s="68" t="s">
        <v>858</v>
      </c>
      <c r="G400" s="68"/>
      <c r="H400" s="68"/>
      <c r="I400" s="68"/>
      <c r="J400" s="68"/>
    </row>
    <row r="401" spans="1:10" hidden="1" x14ac:dyDescent="0.35">
      <c r="A401" s="68"/>
      <c r="B401" s="68"/>
      <c r="C401" s="68"/>
      <c r="D401" s="68"/>
      <c r="E401" s="298" t="s">
        <v>2738</v>
      </c>
      <c r="F401" s="68" t="s">
        <v>2739</v>
      </c>
      <c r="G401" s="68"/>
      <c r="H401" s="68"/>
      <c r="I401" s="68"/>
      <c r="J401" s="68"/>
    </row>
    <row r="402" spans="1:10" hidden="1" x14ac:dyDescent="0.35">
      <c r="A402" s="68"/>
      <c r="B402" s="68"/>
      <c r="C402" s="68"/>
      <c r="D402" s="68"/>
      <c r="E402" s="298" t="s">
        <v>2740</v>
      </c>
      <c r="F402" s="68" t="s">
        <v>860</v>
      </c>
      <c r="G402" s="68"/>
      <c r="H402" s="68"/>
      <c r="I402" s="68"/>
      <c r="J402" s="68"/>
    </row>
    <row r="403" spans="1:10" hidden="1" x14ac:dyDescent="0.35">
      <c r="A403" s="68"/>
      <c r="B403" s="68"/>
      <c r="C403" s="68"/>
      <c r="D403" s="68"/>
      <c r="E403" s="298" t="s">
        <v>2741</v>
      </c>
      <c r="F403" s="68" t="s">
        <v>862</v>
      </c>
      <c r="G403" s="68"/>
      <c r="H403" s="68"/>
      <c r="I403" s="68"/>
      <c r="J403" s="68"/>
    </row>
    <row r="404" spans="1:10" hidden="1" x14ac:dyDescent="0.35">
      <c r="A404" s="68"/>
      <c r="B404" s="68"/>
      <c r="C404" s="68"/>
      <c r="D404" s="68"/>
      <c r="E404" s="298" t="s">
        <v>863</v>
      </c>
      <c r="F404" s="68" t="s">
        <v>2742</v>
      </c>
      <c r="G404" s="68"/>
      <c r="H404" s="68"/>
      <c r="I404" s="68"/>
      <c r="J404" s="68"/>
    </row>
    <row r="405" spans="1:10" hidden="1" x14ac:dyDescent="0.35">
      <c r="A405" s="68"/>
      <c r="B405" s="68"/>
      <c r="C405" s="68"/>
      <c r="D405" s="68"/>
      <c r="E405" s="298" t="s">
        <v>865</v>
      </c>
      <c r="F405" s="68" t="s">
        <v>2743</v>
      </c>
      <c r="G405" s="68"/>
      <c r="H405" s="68"/>
      <c r="I405" s="68"/>
      <c r="J405" s="68"/>
    </row>
    <row r="406" spans="1:10" hidden="1" x14ac:dyDescent="0.35">
      <c r="A406" s="68"/>
      <c r="B406" s="68"/>
      <c r="C406" s="68"/>
      <c r="D406" s="68"/>
      <c r="E406" s="298" t="s">
        <v>867</v>
      </c>
      <c r="F406" s="68" t="s">
        <v>868</v>
      </c>
      <c r="G406" s="68"/>
      <c r="H406" s="68"/>
      <c r="I406" s="68"/>
      <c r="J406" s="68"/>
    </row>
    <row r="407" spans="1:10" hidden="1" x14ac:dyDescent="0.35">
      <c r="A407" s="68"/>
      <c r="B407" s="68"/>
      <c r="C407" s="68"/>
      <c r="D407" s="68"/>
      <c r="E407" s="298" t="s">
        <v>2744</v>
      </c>
      <c r="F407" s="68" t="s">
        <v>870</v>
      </c>
      <c r="G407" s="68"/>
      <c r="H407" s="68"/>
      <c r="I407" s="68"/>
      <c r="J407" s="68"/>
    </row>
    <row r="408" spans="1:10" hidden="1" x14ac:dyDescent="0.35">
      <c r="A408" s="68"/>
      <c r="B408" s="68"/>
      <c r="C408" s="68"/>
      <c r="D408" s="68"/>
      <c r="E408" s="298" t="s">
        <v>871</v>
      </c>
      <c r="F408" s="68" t="s">
        <v>872</v>
      </c>
      <c r="G408" s="68"/>
      <c r="H408" s="68"/>
      <c r="I408" s="68"/>
      <c r="J408" s="68"/>
    </row>
    <row r="409" spans="1:10" hidden="1" x14ac:dyDescent="0.35">
      <c r="A409" s="68"/>
      <c r="B409" s="68"/>
      <c r="C409" s="68"/>
      <c r="D409" s="68"/>
      <c r="E409" s="298" t="s">
        <v>2745</v>
      </c>
      <c r="F409" s="68" t="s">
        <v>2746</v>
      </c>
      <c r="G409" s="68"/>
      <c r="H409" s="68"/>
      <c r="I409" s="68"/>
      <c r="J409" s="68"/>
    </row>
    <row r="410" spans="1:10" hidden="1" x14ac:dyDescent="0.35">
      <c r="A410" s="68"/>
      <c r="B410" s="68"/>
      <c r="C410" s="68"/>
      <c r="D410" s="68"/>
      <c r="E410" s="298" t="s">
        <v>2747</v>
      </c>
      <c r="F410" s="68" t="s">
        <v>2748</v>
      </c>
      <c r="G410" s="68"/>
      <c r="H410" s="68"/>
      <c r="I410" s="68"/>
      <c r="J410" s="68"/>
    </row>
    <row r="411" spans="1:10" hidden="1" x14ac:dyDescent="0.35">
      <c r="A411" s="68"/>
      <c r="B411" s="68"/>
      <c r="C411" s="68"/>
      <c r="D411" s="68"/>
      <c r="E411" s="298" t="s">
        <v>2749</v>
      </c>
      <c r="F411" s="68" t="s">
        <v>2750</v>
      </c>
      <c r="G411" s="68"/>
      <c r="H411" s="68"/>
      <c r="I411" s="68"/>
      <c r="J411" s="68"/>
    </row>
    <row r="412" spans="1:10" hidden="1" x14ac:dyDescent="0.35">
      <c r="A412" s="68"/>
      <c r="B412" s="68"/>
      <c r="C412" s="68"/>
      <c r="D412" s="68"/>
      <c r="E412" s="298" t="s">
        <v>2751</v>
      </c>
      <c r="F412" s="68" t="s">
        <v>2752</v>
      </c>
      <c r="G412" s="68"/>
      <c r="H412" s="68"/>
      <c r="I412" s="68"/>
      <c r="J412" s="68"/>
    </row>
    <row r="413" spans="1:10" hidden="1" x14ac:dyDescent="0.35">
      <c r="A413" s="68"/>
      <c r="B413" s="68"/>
      <c r="C413" s="68"/>
      <c r="D413" s="68"/>
      <c r="E413" s="298" t="s">
        <v>2753</v>
      </c>
      <c r="F413" s="68" t="s">
        <v>2754</v>
      </c>
      <c r="G413" s="68"/>
      <c r="H413" s="68"/>
      <c r="I413" s="68"/>
      <c r="J413" s="68"/>
    </row>
    <row r="414" spans="1:10" hidden="1" x14ac:dyDescent="0.35">
      <c r="A414" s="68"/>
      <c r="B414" s="68"/>
      <c r="C414" s="68"/>
      <c r="D414" s="68"/>
      <c r="E414" s="298" t="s">
        <v>2755</v>
      </c>
      <c r="F414" s="68" t="s">
        <v>2756</v>
      </c>
      <c r="G414" s="68"/>
      <c r="H414" s="68"/>
      <c r="I414" s="68"/>
      <c r="J414" s="68"/>
    </row>
    <row r="415" spans="1:10" hidden="1" x14ac:dyDescent="0.35">
      <c r="A415" s="68"/>
      <c r="B415" s="68"/>
      <c r="C415" s="68"/>
      <c r="D415" s="68"/>
      <c r="E415" s="298" t="s">
        <v>2757</v>
      </c>
      <c r="F415" s="68" t="s">
        <v>2758</v>
      </c>
      <c r="G415" s="68"/>
      <c r="H415" s="68"/>
      <c r="I415" s="68"/>
      <c r="J415" s="68"/>
    </row>
    <row r="416" spans="1:10" hidden="1" x14ac:dyDescent="0.35">
      <c r="A416" s="68"/>
      <c r="B416" s="68"/>
      <c r="C416" s="68"/>
      <c r="D416" s="68"/>
      <c r="E416" s="298" t="s">
        <v>2759</v>
      </c>
      <c r="F416" s="68" t="s">
        <v>2760</v>
      </c>
      <c r="G416" s="68"/>
      <c r="H416" s="68"/>
      <c r="I416" s="68"/>
      <c r="J416" s="68"/>
    </row>
    <row r="417" spans="1:10" hidden="1" x14ac:dyDescent="0.35">
      <c r="A417" s="68"/>
      <c r="B417" s="68"/>
      <c r="C417" s="68"/>
      <c r="D417" s="68"/>
      <c r="E417" s="298" t="s">
        <v>2761</v>
      </c>
      <c r="F417" s="68" t="s">
        <v>2762</v>
      </c>
      <c r="G417" s="68"/>
      <c r="H417" s="68"/>
      <c r="I417" s="68"/>
      <c r="J417" s="68"/>
    </row>
    <row r="418" spans="1:10" hidden="1" x14ac:dyDescent="0.35">
      <c r="A418" s="68"/>
      <c r="B418" s="68"/>
      <c r="C418" s="68"/>
      <c r="D418" s="68"/>
      <c r="E418" s="298" t="s">
        <v>2763</v>
      </c>
      <c r="F418" s="68" t="s">
        <v>2764</v>
      </c>
      <c r="G418" s="68"/>
      <c r="H418" s="68"/>
      <c r="I418" s="68"/>
      <c r="J418" s="68"/>
    </row>
    <row r="419" spans="1:10" hidden="1" x14ac:dyDescent="0.35">
      <c r="A419" s="68"/>
      <c r="B419" s="68"/>
      <c r="C419" s="68"/>
      <c r="D419" s="68"/>
      <c r="E419" s="298" t="s">
        <v>2765</v>
      </c>
      <c r="F419" s="68" t="s">
        <v>2766</v>
      </c>
      <c r="G419" s="68"/>
      <c r="H419" s="68"/>
      <c r="I419" s="68"/>
      <c r="J419" s="68"/>
    </row>
    <row r="420" spans="1:10" hidden="1" x14ac:dyDescent="0.35">
      <c r="A420" s="68"/>
      <c r="B420" s="68"/>
      <c r="C420" s="68"/>
      <c r="D420" s="68"/>
      <c r="E420" s="298" t="s">
        <v>2767</v>
      </c>
      <c r="F420" s="68" t="s">
        <v>2768</v>
      </c>
      <c r="G420" s="68"/>
      <c r="H420" s="68"/>
      <c r="I420" s="68"/>
      <c r="J420" s="68"/>
    </row>
    <row r="421" spans="1:10" hidden="1" x14ac:dyDescent="0.35">
      <c r="A421" s="68"/>
      <c r="B421" s="68"/>
      <c r="C421" s="68"/>
      <c r="D421" s="68"/>
      <c r="E421" s="298" t="s">
        <v>2769</v>
      </c>
      <c r="F421" s="68" t="s">
        <v>2770</v>
      </c>
      <c r="G421" s="68"/>
      <c r="H421" s="68"/>
      <c r="I421" s="68"/>
      <c r="J421" s="68"/>
    </row>
    <row r="422" spans="1:10" hidden="1" x14ac:dyDescent="0.35">
      <c r="A422" s="68"/>
      <c r="B422" s="68"/>
      <c r="C422" s="68"/>
      <c r="D422" s="68"/>
      <c r="E422" s="298" t="s">
        <v>2771</v>
      </c>
      <c r="F422" s="68" t="s">
        <v>2772</v>
      </c>
      <c r="G422" s="68"/>
      <c r="H422" s="68"/>
      <c r="I422" s="68"/>
      <c r="J422" s="68"/>
    </row>
    <row r="423" spans="1:10" hidden="1" x14ac:dyDescent="0.35">
      <c r="A423" s="68"/>
      <c r="B423" s="68"/>
      <c r="C423" s="68"/>
      <c r="D423" s="68"/>
      <c r="E423" s="298" t="s">
        <v>2773</v>
      </c>
      <c r="F423" s="68" t="s">
        <v>2774</v>
      </c>
      <c r="G423" s="68"/>
      <c r="H423" s="68"/>
      <c r="I423" s="68"/>
      <c r="J423" s="68"/>
    </row>
    <row r="424" spans="1:10" hidden="1" x14ac:dyDescent="0.35">
      <c r="A424" s="68"/>
      <c r="B424" s="68"/>
      <c r="C424" s="68"/>
      <c r="D424" s="68"/>
      <c r="E424" s="298" t="s">
        <v>2775</v>
      </c>
      <c r="F424" s="68" t="s">
        <v>2776</v>
      </c>
      <c r="G424" s="68"/>
      <c r="H424" s="68"/>
      <c r="I424" s="68"/>
      <c r="J424" s="68"/>
    </row>
    <row r="425" spans="1:10" hidden="1" x14ac:dyDescent="0.35">
      <c r="A425" s="68"/>
      <c r="B425" s="68"/>
      <c r="C425" s="68"/>
      <c r="D425" s="68"/>
      <c r="E425" s="298" t="s">
        <v>247</v>
      </c>
      <c r="F425" s="68" t="s">
        <v>2777</v>
      </c>
      <c r="G425" s="68"/>
      <c r="H425" s="68"/>
      <c r="I425" s="68"/>
      <c r="J425" s="68"/>
    </row>
    <row r="426" spans="1:10" hidden="1" x14ac:dyDescent="0.35">
      <c r="A426" s="68"/>
      <c r="B426" s="68"/>
      <c r="C426" s="68"/>
      <c r="D426" s="68"/>
      <c r="E426" s="298" t="s">
        <v>248</v>
      </c>
      <c r="F426" s="68" t="s">
        <v>898</v>
      </c>
      <c r="G426" s="68"/>
      <c r="H426" s="68"/>
      <c r="I426" s="68"/>
      <c r="J426" s="68"/>
    </row>
    <row r="427" spans="1:10" hidden="1" x14ac:dyDescent="0.35">
      <c r="A427" s="68"/>
      <c r="B427" s="68"/>
      <c r="C427" s="68"/>
      <c r="D427" s="68"/>
      <c r="E427" s="298" t="s">
        <v>2778</v>
      </c>
      <c r="F427" s="68" t="s">
        <v>2779</v>
      </c>
      <c r="G427" s="68"/>
      <c r="H427" s="68"/>
      <c r="I427" s="68"/>
      <c r="J427" s="68"/>
    </row>
    <row r="428" spans="1:10" hidden="1" x14ac:dyDescent="0.35">
      <c r="A428" s="68"/>
      <c r="B428" s="68"/>
      <c r="C428" s="68"/>
      <c r="D428" s="68"/>
      <c r="E428" s="298" t="s">
        <v>2780</v>
      </c>
      <c r="F428" s="68" t="s">
        <v>2781</v>
      </c>
      <c r="G428" s="68"/>
      <c r="H428" s="68"/>
      <c r="I428" s="68"/>
      <c r="J428" s="68"/>
    </row>
    <row r="429" spans="1:10" hidden="1" x14ac:dyDescent="0.35">
      <c r="A429" s="68"/>
      <c r="B429" s="68"/>
      <c r="C429" s="68"/>
      <c r="D429" s="68"/>
      <c r="E429" s="298" t="s">
        <v>2782</v>
      </c>
      <c r="F429" s="68" t="s">
        <v>2783</v>
      </c>
      <c r="G429" s="68"/>
      <c r="H429" s="68"/>
      <c r="I429" s="68"/>
      <c r="J429" s="68"/>
    </row>
    <row r="430" spans="1:10" hidden="1" x14ac:dyDescent="0.35">
      <c r="A430" s="68"/>
      <c r="B430" s="68"/>
      <c r="C430" s="68"/>
      <c r="D430" s="68"/>
      <c r="E430" s="298" t="s">
        <v>2784</v>
      </c>
      <c r="F430" s="68" t="s">
        <v>2785</v>
      </c>
      <c r="G430" s="68"/>
      <c r="H430" s="68"/>
      <c r="I430" s="68"/>
      <c r="J430" s="68"/>
    </row>
    <row r="431" spans="1:10" hidden="1" x14ac:dyDescent="0.35">
      <c r="A431" s="68"/>
      <c r="B431" s="68"/>
      <c r="C431" s="68"/>
      <c r="D431" s="68"/>
      <c r="E431" s="298" t="s">
        <v>2786</v>
      </c>
      <c r="F431" s="68" t="s">
        <v>906</v>
      </c>
      <c r="G431" s="68"/>
      <c r="H431" s="68"/>
      <c r="I431" s="68"/>
      <c r="J431" s="68"/>
    </row>
    <row r="432" spans="1:10" hidden="1" x14ac:dyDescent="0.35">
      <c r="A432" s="68"/>
      <c r="B432" s="68"/>
      <c r="C432" s="68"/>
      <c r="D432" s="68"/>
      <c r="E432" s="298" t="s">
        <v>2787</v>
      </c>
      <c r="F432" s="68" t="s">
        <v>908</v>
      </c>
      <c r="G432" s="68"/>
      <c r="H432" s="68"/>
      <c r="I432" s="68"/>
      <c r="J432" s="68"/>
    </row>
    <row r="433" spans="1:10" hidden="1" x14ac:dyDescent="0.35">
      <c r="A433" s="68"/>
      <c r="B433" s="68"/>
      <c r="C433" s="68"/>
      <c r="D433" s="68"/>
      <c r="E433" s="298" t="s">
        <v>2788</v>
      </c>
      <c r="F433" s="68" t="s">
        <v>910</v>
      </c>
      <c r="G433" s="68"/>
      <c r="H433" s="68"/>
      <c r="I433" s="68"/>
      <c r="J433" s="68"/>
    </row>
    <row r="434" spans="1:10" hidden="1" x14ac:dyDescent="0.35">
      <c r="A434" s="68"/>
      <c r="B434" s="68"/>
      <c r="C434" s="68"/>
      <c r="D434" s="68"/>
      <c r="E434" s="298" t="s">
        <v>2789</v>
      </c>
      <c r="F434" s="68" t="s">
        <v>911</v>
      </c>
      <c r="G434" s="68"/>
      <c r="H434" s="68"/>
      <c r="I434" s="68"/>
      <c r="J434" s="68"/>
    </row>
    <row r="435" spans="1:10" hidden="1" x14ac:dyDescent="0.35">
      <c r="A435" s="68"/>
      <c r="B435" s="68"/>
      <c r="C435" s="68"/>
      <c r="D435" s="68"/>
      <c r="E435" s="298" t="s">
        <v>2790</v>
      </c>
      <c r="F435" s="68" t="s">
        <v>913</v>
      </c>
      <c r="G435" s="68"/>
      <c r="H435" s="68"/>
      <c r="I435" s="68"/>
      <c r="J435" s="68"/>
    </row>
    <row r="436" spans="1:10" hidden="1" x14ac:dyDescent="0.35">
      <c r="A436" s="68"/>
      <c r="B436" s="68"/>
      <c r="C436" s="68"/>
      <c r="D436" s="68"/>
      <c r="E436" s="298" t="s">
        <v>2791</v>
      </c>
      <c r="F436" s="68" t="s">
        <v>915</v>
      </c>
      <c r="G436" s="68"/>
      <c r="H436" s="68"/>
      <c r="I436" s="68"/>
      <c r="J436" s="68"/>
    </row>
    <row r="437" spans="1:10" hidden="1" x14ac:dyDescent="0.35">
      <c r="A437" s="68"/>
      <c r="B437" s="68"/>
      <c r="C437" s="68"/>
      <c r="D437" s="68"/>
      <c r="E437" s="298" t="s">
        <v>2792</v>
      </c>
      <c r="F437" s="68" t="s">
        <v>916</v>
      </c>
      <c r="G437" s="68"/>
      <c r="H437" s="68"/>
      <c r="I437" s="68"/>
      <c r="J437" s="68"/>
    </row>
    <row r="438" spans="1:10" hidden="1" x14ac:dyDescent="0.35">
      <c r="A438" s="68"/>
      <c r="B438" s="68"/>
      <c r="C438" s="68"/>
      <c r="D438" s="68"/>
      <c r="E438" s="298" t="s">
        <v>2793</v>
      </c>
      <c r="F438" s="68" t="s">
        <v>918</v>
      </c>
      <c r="G438" s="68"/>
      <c r="H438" s="68"/>
      <c r="I438" s="68"/>
      <c r="J438" s="68"/>
    </row>
    <row r="439" spans="1:10" hidden="1" x14ac:dyDescent="0.35">
      <c r="A439" s="68"/>
      <c r="B439" s="68"/>
      <c r="C439" s="68"/>
      <c r="D439" s="68"/>
      <c r="E439" s="298" t="s">
        <v>2794</v>
      </c>
      <c r="F439" s="68" t="s">
        <v>920</v>
      </c>
      <c r="G439" s="68"/>
      <c r="H439" s="68"/>
      <c r="I439" s="68"/>
      <c r="J439" s="68"/>
    </row>
    <row r="440" spans="1:10" hidden="1" x14ac:dyDescent="0.35">
      <c r="A440" s="68"/>
      <c r="B440" s="68"/>
      <c r="C440" s="68"/>
      <c r="D440" s="68"/>
      <c r="E440" s="298" t="s">
        <v>2795</v>
      </c>
      <c r="F440" s="68" t="s">
        <v>922</v>
      </c>
      <c r="G440" s="68"/>
      <c r="H440" s="68"/>
      <c r="I440" s="68"/>
      <c r="J440" s="68"/>
    </row>
    <row r="441" spans="1:10" hidden="1" x14ac:dyDescent="0.35">
      <c r="A441" s="68"/>
      <c r="B441" s="68"/>
      <c r="C441" s="68"/>
      <c r="D441" s="68"/>
      <c r="E441" s="298" t="s">
        <v>2796</v>
      </c>
      <c r="F441" s="68" t="s">
        <v>2797</v>
      </c>
      <c r="G441" s="68"/>
      <c r="H441" s="68"/>
      <c r="I441" s="68"/>
      <c r="J441" s="68"/>
    </row>
    <row r="442" spans="1:10" hidden="1" x14ac:dyDescent="0.35">
      <c r="A442" s="68"/>
      <c r="B442" s="68"/>
      <c r="C442" s="68"/>
      <c r="D442" s="68"/>
      <c r="E442" s="298" t="s">
        <v>2798</v>
      </c>
      <c r="F442" s="68" t="s">
        <v>2799</v>
      </c>
      <c r="G442" s="68"/>
      <c r="H442" s="68"/>
      <c r="I442" s="68"/>
      <c r="J442" s="68"/>
    </row>
    <row r="443" spans="1:10" hidden="1" x14ac:dyDescent="0.35">
      <c r="A443" s="68"/>
      <c r="B443" s="68"/>
      <c r="C443" s="68"/>
      <c r="D443" s="68"/>
      <c r="E443" s="298" t="s">
        <v>2800</v>
      </c>
      <c r="F443" s="68" t="s">
        <v>2801</v>
      </c>
      <c r="G443" s="68"/>
      <c r="H443" s="68"/>
      <c r="I443" s="68"/>
      <c r="J443" s="68"/>
    </row>
    <row r="444" spans="1:10" hidden="1" x14ac:dyDescent="0.35">
      <c r="A444" s="68"/>
      <c r="B444" s="68"/>
      <c r="C444" s="68"/>
      <c r="D444" s="68"/>
      <c r="E444" s="298" t="s">
        <v>2802</v>
      </c>
      <c r="F444" s="68" t="s">
        <v>2803</v>
      </c>
      <c r="G444" s="68"/>
      <c r="H444" s="68"/>
      <c r="I444" s="68"/>
      <c r="J444" s="68"/>
    </row>
    <row r="445" spans="1:10" hidden="1" x14ac:dyDescent="0.35">
      <c r="A445" s="68"/>
      <c r="B445" s="68"/>
      <c r="C445" s="68"/>
      <c r="D445" s="68"/>
      <c r="E445" s="298" t="s">
        <v>2804</v>
      </c>
      <c r="F445" s="68" t="s">
        <v>2805</v>
      </c>
      <c r="G445" s="68"/>
      <c r="H445" s="68"/>
      <c r="I445" s="68"/>
      <c r="J445" s="68"/>
    </row>
    <row r="446" spans="1:10" hidden="1" x14ac:dyDescent="0.35">
      <c r="A446" s="68"/>
      <c r="B446" s="68"/>
      <c r="C446" s="68"/>
      <c r="D446" s="68"/>
      <c r="E446" s="298" t="s">
        <v>2806</v>
      </c>
      <c r="F446" s="68" t="s">
        <v>2807</v>
      </c>
      <c r="G446" s="68"/>
      <c r="H446" s="68"/>
      <c r="I446" s="68"/>
      <c r="J446" s="68"/>
    </row>
    <row r="447" spans="1:10" hidden="1" x14ac:dyDescent="0.35">
      <c r="A447" s="68"/>
      <c r="B447" s="68"/>
      <c r="C447" s="68"/>
      <c r="D447" s="68"/>
      <c r="E447" s="298" t="s">
        <v>2808</v>
      </c>
      <c r="F447" s="68" t="s">
        <v>2809</v>
      </c>
      <c r="G447" s="68"/>
      <c r="H447" s="68"/>
      <c r="I447" s="68"/>
      <c r="J447" s="68"/>
    </row>
    <row r="448" spans="1:10" hidden="1" x14ac:dyDescent="0.35">
      <c r="A448" s="68"/>
      <c r="B448" s="68"/>
      <c r="C448" s="68"/>
      <c r="D448" s="68"/>
      <c r="E448" s="298" t="s">
        <v>2810</v>
      </c>
      <c r="F448" s="68" t="s">
        <v>2811</v>
      </c>
      <c r="G448" s="68"/>
      <c r="H448" s="68"/>
      <c r="I448" s="68"/>
      <c r="J448" s="68"/>
    </row>
    <row r="449" spans="1:10" hidden="1" x14ac:dyDescent="0.35">
      <c r="A449" s="68"/>
      <c r="B449" s="68"/>
      <c r="C449" s="68"/>
      <c r="D449" s="68"/>
      <c r="E449" s="298" t="s">
        <v>2812</v>
      </c>
      <c r="F449" s="68" t="s">
        <v>2813</v>
      </c>
      <c r="G449" s="68"/>
      <c r="H449" s="68"/>
      <c r="I449" s="68"/>
      <c r="J449" s="68"/>
    </row>
    <row r="450" spans="1:10" hidden="1" x14ac:dyDescent="0.35">
      <c r="A450" s="68"/>
      <c r="B450" s="68"/>
      <c r="C450" s="68"/>
      <c r="D450" s="68"/>
      <c r="E450" s="298" t="s">
        <v>2814</v>
      </c>
      <c r="F450" s="68" t="s">
        <v>2815</v>
      </c>
      <c r="G450" s="68"/>
      <c r="H450" s="68"/>
      <c r="I450" s="68"/>
      <c r="J450" s="68"/>
    </row>
    <row r="451" spans="1:10" hidden="1" x14ac:dyDescent="0.35">
      <c r="A451" s="68"/>
      <c r="B451" s="68"/>
      <c r="C451" s="68"/>
      <c r="D451" s="68"/>
      <c r="E451" s="298" t="s">
        <v>2816</v>
      </c>
      <c r="F451" s="68" t="s">
        <v>2817</v>
      </c>
      <c r="G451" s="68"/>
      <c r="H451" s="68"/>
      <c r="I451" s="68"/>
      <c r="J451" s="68"/>
    </row>
    <row r="452" spans="1:10" hidden="1" x14ac:dyDescent="0.35">
      <c r="A452" s="68"/>
      <c r="B452" s="68"/>
      <c r="C452" s="68"/>
      <c r="D452" s="68"/>
      <c r="E452" s="298" t="s">
        <v>2818</v>
      </c>
      <c r="F452" s="68" t="s">
        <v>2819</v>
      </c>
      <c r="G452" s="68"/>
      <c r="H452" s="68"/>
      <c r="I452" s="68"/>
      <c r="J452" s="68"/>
    </row>
    <row r="453" spans="1:10" hidden="1" x14ac:dyDescent="0.35">
      <c r="A453" s="68"/>
      <c r="B453" s="68"/>
      <c r="C453" s="68"/>
      <c r="D453" s="68"/>
      <c r="E453" s="298" t="s">
        <v>2820</v>
      </c>
      <c r="F453" s="68" t="s">
        <v>2821</v>
      </c>
      <c r="G453" s="68"/>
      <c r="H453" s="68"/>
      <c r="I453" s="68"/>
      <c r="J453" s="68"/>
    </row>
    <row r="454" spans="1:10" hidden="1" x14ac:dyDescent="0.35">
      <c r="A454" s="68"/>
      <c r="B454" s="68"/>
      <c r="C454" s="68"/>
      <c r="D454" s="68"/>
      <c r="E454" s="298" t="s">
        <v>2822</v>
      </c>
      <c r="F454" s="68" t="s">
        <v>2823</v>
      </c>
      <c r="G454" s="68"/>
      <c r="H454" s="68"/>
      <c r="I454" s="68"/>
      <c r="J454" s="68"/>
    </row>
    <row r="455" spans="1:10" hidden="1" x14ac:dyDescent="0.35">
      <c r="A455" s="68"/>
      <c r="B455" s="68"/>
      <c r="C455" s="68"/>
      <c r="D455" s="68"/>
      <c r="E455" s="298" t="s">
        <v>2824</v>
      </c>
      <c r="F455" s="68" t="s">
        <v>2825</v>
      </c>
      <c r="G455" s="68"/>
      <c r="H455" s="68"/>
      <c r="I455" s="68"/>
      <c r="J455" s="68"/>
    </row>
    <row r="456" spans="1:10" hidden="1" x14ac:dyDescent="0.35">
      <c r="A456" s="68"/>
      <c r="B456" s="68"/>
      <c r="C456" s="68"/>
      <c r="D456" s="68"/>
      <c r="E456" s="298" t="s">
        <v>2826</v>
      </c>
      <c r="F456" s="68" t="s">
        <v>2827</v>
      </c>
      <c r="G456" s="68"/>
      <c r="H456" s="68"/>
      <c r="I456" s="68"/>
      <c r="J456" s="68"/>
    </row>
    <row r="457" spans="1:10" hidden="1" x14ac:dyDescent="0.35">
      <c r="A457" s="68"/>
      <c r="B457" s="68"/>
      <c r="C457" s="68"/>
      <c r="D457" s="68"/>
      <c r="E457" s="298" t="s">
        <v>2828</v>
      </c>
      <c r="F457" s="68" t="s">
        <v>2829</v>
      </c>
      <c r="G457" s="68"/>
      <c r="H457" s="68"/>
      <c r="I457" s="68"/>
      <c r="J457" s="68"/>
    </row>
    <row r="458" spans="1:10" hidden="1" x14ac:dyDescent="0.35">
      <c r="A458" s="68"/>
      <c r="B458" s="68"/>
      <c r="C458" s="68"/>
      <c r="D458" s="68"/>
      <c r="E458" s="298" t="s">
        <v>2830</v>
      </c>
      <c r="F458" s="68" t="s">
        <v>2831</v>
      </c>
      <c r="G458" s="68"/>
      <c r="H458" s="68"/>
      <c r="I458" s="68"/>
      <c r="J458" s="68"/>
    </row>
    <row r="459" spans="1:10" hidden="1" x14ac:dyDescent="0.35">
      <c r="A459" s="68"/>
      <c r="B459" s="68"/>
      <c r="C459" s="68"/>
      <c r="D459" s="68"/>
      <c r="E459" s="298" t="s">
        <v>2832</v>
      </c>
      <c r="F459" s="68" t="s">
        <v>2833</v>
      </c>
      <c r="G459" s="68"/>
      <c r="H459" s="68"/>
      <c r="I459" s="68"/>
      <c r="J459" s="68"/>
    </row>
    <row r="460" spans="1:10" hidden="1" x14ac:dyDescent="0.35">
      <c r="A460" s="68"/>
      <c r="B460" s="68"/>
      <c r="C460" s="68"/>
      <c r="D460" s="68"/>
      <c r="E460" s="298" t="s">
        <v>2834</v>
      </c>
      <c r="F460" s="68" t="s">
        <v>2835</v>
      </c>
      <c r="G460" s="68"/>
      <c r="H460" s="68"/>
      <c r="I460" s="68"/>
      <c r="J460" s="68"/>
    </row>
    <row r="461" spans="1:10" hidden="1" x14ac:dyDescent="0.35">
      <c r="A461" s="68"/>
      <c r="B461" s="68"/>
      <c r="C461" s="68"/>
      <c r="D461" s="68"/>
      <c r="E461" s="298" t="s">
        <v>2836</v>
      </c>
      <c r="F461" s="68" t="s">
        <v>2837</v>
      </c>
      <c r="G461" s="68"/>
      <c r="H461" s="68"/>
      <c r="I461" s="68"/>
      <c r="J461" s="68"/>
    </row>
    <row r="462" spans="1:10" hidden="1" x14ac:dyDescent="0.35">
      <c r="A462" s="68"/>
      <c r="B462" s="68"/>
      <c r="C462" s="68"/>
      <c r="D462" s="68"/>
      <c r="E462" s="298" t="s">
        <v>2838</v>
      </c>
      <c r="F462" s="68" t="s">
        <v>2839</v>
      </c>
      <c r="G462" s="68"/>
      <c r="H462" s="68"/>
      <c r="I462" s="68"/>
      <c r="J462" s="68"/>
    </row>
    <row r="463" spans="1:10" hidden="1" x14ac:dyDescent="0.35">
      <c r="A463" s="68"/>
      <c r="B463" s="68"/>
      <c r="C463" s="68"/>
      <c r="D463" s="68"/>
      <c r="E463" s="298" t="s">
        <v>2840</v>
      </c>
      <c r="F463" s="68" t="s">
        <v>2841</v>
      </c>
      <c r="G463" s="68"/>
      <c r="H463" s="68"/>
      <c r="I463" s="68"/>
      <c r="J463" s="68"/>
    </row>
    <row r="464" spans="1:10" hidden="1" x14ac:dyDescent="0.35">
      <c r="A464" s="68"/>
      <c r="B464" s="68"/>
      <c r="C464" s="68"/>
      <c r="D464" s="68"/>
      <c r="E464" s="298" t="s">
        <v>2842</v>
      </c>
      <c r="F464" s="68" t="s">
        <v>2843</v>
      </c>
      <c r="G464" s="68"/>
      <c r="H464" s="68"/>
      <c r="I464" s="68"/>
      <c r="J464" s="68"/>
    </row>
    <row r="465" spans="1:10" hidden="1" x14ac:dyDescent="0.35">
      <c r="A465" s="68"/>
      <c r="B465" s="68"/>
      <c r="C465" s="68"/>
      <c r="D465" s="68"/>
      <c r="E465" s="298" t="s">
        <v>963</v>
      </c>
      <c r="F465" s="68" t="s">
        <v>964</v>
      </c>
      <c r="G465" s="68"/>
      <c r="H465" s="68"/>
      <c r="I465" s="68"/>
      <c r="J465" s="68"/>
    </row>
    <row r="466" spans="1:10" hidden="1" x14ac:dyDescent="0.35">
      <c r="A466" s="68"/>
      <c r="B466" s="68"/>
      <c r="C466" s="68"/>
      <c r="D466" s="68"/>
      <c r="E466" s="298" t="s">
        <v>965</v>
      </c>
      <c r="F466" s="68" t="s">
        <v>966</v>
      </c>
      <c r="G466" s="68"/>
      <c r="H466" s="68"/>
      <c r="I466" s="68"/>
      <c r="J466" s="68"/>
    </row>
    <row r="467" spans="1:10" hidden="1" x14ac:dyDescent="0.35">
      <c r="A467" s="68"/>
      <c r="B467" s="68"/>
      <c r="C467" s="68"/>
      <c r="D467" s="68"/>
      <c r="E467" s="298" t="s">
        <v>967</v>
      </c>
      <c r="F467" s="68" t="s">
        <v>2844</v>
      </c>
      <c r="G467" s="68"/>
      <c r="H467" s="68"/>
      <c r="I467" s="68"/>
      <c r="J467" s="68"/>
    </row>
    <row r="468" spans="1:10" hidden="1" x14ac:dyDescent="0.35">
      <c r="A468" s="68"/>
      <c r="B468" s="68"/>
      <c r="C468" s="68"/>
      <c r="D468" s="68"/>
      <c r="E468" s="298" t="s">
        <v>969</v>
      </c>
      <c r="F468" s="68" t="s">
        <v>970</v>
      </c>
      <c r="G468" s="68"/>
      <c r="H468" s="68"/>
      <c r="I468" s="68"/>
      <c r="J468" s="68"/>
    </row>
    <row r="469" spans="1:10" hidden="1" x14ac:dyDescent="0.35">
      <c r="A469" s="68"/>
      <c r="B469" s="68"/>
      <c r="C469" s="68"/>
      <c r="D469" s="68"/>
      <c r="E469" s="298" t="s">
        <v>2845</v>
      </c>
      <c r="F469" s="68" t="s">
        <v>2846</v>
      </c>
      <c r="G469" s="68"/>
      <c r="H469" s="68"/>
      <c r="I469" s="68"/>
      <c r="J469" s="68"/>
    </row>
    <row r="470" spans="1:10" hidden="1" x14ac:dyDescent="0.35">
      <c r="A470" s="68"/>
      <c r="B470" s="68"/>
      <c r="C470" s="68"/>
      <c r="D470" s="68"/>
      <c r="E470" s="298" t="s">
        <v>1310</v>
      </c>
      <c r="F470" s="68" t="s">
        <v>2847</v>
      </c>
      <c r="G470" s="68"/>
      <c r="H470" s="68"/>
      <c r="I470" s="68"/>
      <c r="J470" s="68"/>
    </row>
    <row r="471" spans="1:10" hidden="1" x14ac:dyDescent="0.35">
      <c r="A471" s="68"/>
      <c r="B471" s="68"/>
      <c r="C471" s="68"/>
      <c r="D471" s="68"/>
      <c r="E471" s="298" t="s">
        <v>1311</v>
      </c>
      <c r="F471" s="68" t="s">
        <v>2848</v>
      </c>
      <c r="G471" s="68"/>
      <c r="H471" s="68"/>
      <c r="I471" s="68"/>
      <c r="J471" s="68"/>
    </row>
    <row r="472" spans="1:10" hidden="1" x14ac:dyDescent="0.35">
      <c r="A472" s="68"/>
      <c r="B472" s="68"/>
      <c r="C472" s="68"/>
      <c r="D472" s="68"/>
      <c r="E472" s="298" t="s">
        <v>2849</v>
      </c>
      <c r="F472" s="68" t="s">
        <v>2850</v>
      </c>
      <c r="G472" s="68"/>
      <c r="H472" s="68"/>
      <c r="I472" s="68"/>
      <c r="J472" s="68"/>
    </row>
    <row r="473" spans="1:10" hidden="1" x14ac:dyDescent="0.35">
      <c r="A473" s="68"/>
      <c r="B473" s="68"/>
      <c r="C473" s="68"/>
      <c r="D473" s="68"/>
      <c r="E473" s="298" t="s">
        <v>2851</v>
      </c>
      <c r="F473" s="68" t="s">
        <v>2852</v>
      </c>
      <c r="G473" s="68"/>
      <c r="H473" s="68"/>
      <c r="I473" s="68"/>
      <c r="J473" s="68"/>
    </row>
    <row r="474" spans="1:10" hidden="1" x14ac:dyDescent="0.35">
      <c r="A474" s="68"/>
      <c r="B474" s="68"/>
      <c r="C474" s="68"/>
      <c r="D474" s="68"/>
      <c r="E474" s="298" t="s">
        <v>2853</v>
      </c>
      <c r="F474" s="68" t="s">
        <v>2854</v>
      </c>
      <c r="G474" s="68"/>
      <c r="H474" s="68"/>
      <c r="I474" s="68"/>
      <c r="J474" s="68"/>
    </row>
    <row r="475" spans="1:10" hidden="1" x14ac:dyDescent="0.35">
      <c r="A475" s="68"/>
      <c r="B475" s="68"/>
      <c r="C475" s="68"/>
      <c r="D475" s="68"/>
      <c r="E475" s="298" t="s">
        <v>2855</v>
      </c>
      <c r="F475" s="68" t="s">
        <v>2856</v>
      </c>
      <c r="G475" s="68"/>
      <c r="H475" s="68"/>
      <c r="I475" s="68"/>
      <c r="J475" s="68"/>
    </row>
    <row r="476" spans="1:10" hidden="1" x14ac:dyDescent="0.35">
      <c r="A476" s="68"/>
      <c r="B476" s="68"/>
      <c r="C476" s="68"/>
      <c r="D476" s="68"/>
      <c r="E476" s="298" t="s">
        <v>2857</v>
      </c>
      <c r="F476" s="68" t="s">
        <v>2858</v>
      </c>
      <c r="G476" s="68"/>
      <c r="H476" s="68"/>
      <c r="I476" s="68"/>
      <c r="J476" s="68"/>
    </row>
    <row r="477" spans="1:10" hidden="1" x14ac:dyDescent="0.35">
      <c r="A477" s="68"/>
      <c r="B477" s="68"/>
      <c r="C477" s="68"/>
      <c r="D477" s="68"/>
      <c r="E477" s="298" t="s">
        <v>2859</v>
      </c>
      <c r="F477" s="68" t="s">
        <v>2860</v>
      </c>
      <c r="G477" s="68"/>
      <c r="H477" s="68"/>
      <c r="I477" s="68"/>
      <c r="J477" s="68"/>
    </row>
    <row r="478" spans="1:10" hidden="1" x14ac:dyDescent="0.35">
      <c r="A478" s="68"/>
      <c r="B478" s="68"/>
      <c r="C478" s="68"/>
      <c r="D478" s="68"/>
      <c r="E478" s="298" t="s">
        <v>982</v>
      </c>
      <c r="F478" s="68" t="s">
        <v>983</v>
      </c>
      <c r="G478" s="68"/>
      <c r="H478" s="68"/>
      <c r="I478" s="68"/>
      <c r="J478" s="68"/>
    </row>
    <row r="479" spans="1:10" hidden="1" x14ac:dyDescent="0.35">
      <c r="A479" s="68"/>
      <c r="B479" s="68"/>
      <c r="C479" s="68"/>
      <c r="D479" s="68"/>
      <c r="E479" s="298" t="s">
        <v>984</v>
      </c>
      <c r="F479" s="68" t="s">
        <v>2861</v>
      </c>
      <c r="G479" s="68"/>
      <c r="H479" s="68"/>
      <c r="I479" s="68"/>
      <c r="J479" s="68"/>
    </row>
    <row r="480" spans="1:10" hidden="1" x14ac:dyDescent="0.35">
      <c r="A480" s="68"/>
      <c r="B480" s="68"/>
      <c r="C480" s="68"/>
      <c r="D480" s="68"/>
      <c r="E480" s="298" t="s">
        <v>986</v>
      </c>
      <c r="F480" s="68" t="s">
        <v>987</v>
      </c>
      <c r="G480" s="68"/>
      <c r="H480" s="68"/>
      <c r="I480" s="68"/>
      <c r="J480" s="68"/>
    </row>
    <row r="481" spans="1:10" hidden="1" x14ac:dyDescent="0.35">
      <c r="A481" s="68"/>
      <c r="B481" s="68"/>
      <c r="C481" s="68"/>
      <c r="D481" s="68"/>
      <c r="E481" s="298" t="s">
        <v>988</v>
      </c>
      <c r="F481" s="68" t="s">
        <v>989</v>
      </c>
      <c r="G481" s="68"/>
      <c r="H481" s="68"/>
      <c r="I481" s="68"/>
      <c r="J481" s="68"/>
    </row>
    <row r="482" spans="1:10" hidden="1" x14ac:dyDescent="0.35">
      <c r="A482" s="68"/>
      <c r="B482" s="68"/>
      <c r="C482" s="68"/>
      <c r="D482" s="68"/>
      <c r="E482" s="298" t="s">
        <v>2862</v>
      </c>
      <c r="F482" s="68" t="s">
        <v>2863</v>
      </c>
      <c r="G482" s="68"/>
      <c r="H482" s="68"/>
      <c r="I482" s="68"/>
      <c r="J482" s="68"/>
    </row>
    <row r="483" spans="1:10" hidden="1" x14ac:dyDescent="0.35">
      <c r="A483" s="68"/>
      <c r="B483" s="68"/>
      <c r="C483" s="68"/>
      <c r="D483" s="68"/>
      <c r="E483" s="298" t="s">
        <v>2864</v>
      </c>
      <c r="F483" s="68" t="s">
        <v>2865</v>
      </c>
      <c r="G483" s="68"/>
      <c r="H483" s="68"/>
      <c r="I483" s="68"/>
      <c r="J483" s="68"/>
    </row>
    <row r="484" spans="1:10" hidden="1" x14ac:dyDescent="0.35">
      <c r="A484" s="68"/>
      <c r="B484" s="68"/>
      <c r="C484" s="68"/>
      <c r="D484" s="68"/>
      <c r="E484" s="298" t="s">
        <v>2866</v>
      </c>
      <c r="F484" s="68" t="s">
        <v>2867</v>
      </c>
      <c r="G484" s="68"/>
      <c r="H484" s="68"/>
      <c r="I484" s="68"/>
      <c r="J484" s="68"/>
    </row>
    <row r="485" spans="1:10" hidden="1" x14ac:dyDescent="0.35">
      <c r="A485" s="68"/>
      <c r="B485" s="68"/>
      <c r="C485" s="68"/>
      <c r="D485" s="68"/>
      <c r="E485" s="298" t="s">
        <v>2868</v>
      </c>
      <c r="F485" s="68" t="s">
        <v>2869</v>
      </c>
      <c r="G485" s="68"/>
      <c r="H485" s="68"/>
      <c r="I485" s="68"/>
      <c r="J485" s="68"/>
    </row>
    <row r="486" spans="1:10" hidden="1" x14ac:dyDescent="0.35">
      <c r="A486" s="68"/>
      <c r="B486" s="68"/>
      <c r="C486" s="68"/>
      <c r="D486" s="68"/>
      <c r="E486" s="298" t="s">
        <v>2870</v>
      </c>
      <c r="F486" s="68" t="s">
        <v>2871</v>
      </c>
      <c r="G486" s="68"/>
      <c r="H486" s="68"/>
      <c r="I486" s="68"/>
      <c r="J486" s="68"/>
    </row>
    <row r="487" spans="1:10" hidden="1" x14ac:dyDescent="0.35">
      <c r="A487" s="68"/>
      <c r="B487" s="68"/>
      <c r="C487" s="68"/>
      <c r="D487" s="68"/>
      <c r="E487" s="298" t="s">
        <v>2872</v>
      </c>
      <c r="F487" s="68" t="s">
        <v>2873</v>
      </c>
      <c r="G487" s="68"/>
      <c r="H487" s="68"/>
      <c r="I487" s="68"/>
      <c r="J487" s="68"/>
    </row>
    <row r="488" spans="1:10" hidden="1" x14ac:dyDescent="0.35">
      <c r="A488" s="68"/>
      <c r="B488" s="68"/>
      <c r="C488" s="68"/>
      <c r="D488" s="68"/>
      <c r="E488" s="298" t="s">
        <v>2874</v>
      </c>
      <c r="F488" s="68" t="s">
        <v>2875</v>
      </c>
      <c r="G488" s="68"/>
      <c r="H488" s="68"/>
      <c r="I488" s="68"/>
      <c r="J488" s="68"/>
    </row>
    <row r="489" spans="1:10" hidden="1" x14ac:dyDescent="0.35">
      <c r="A489" s="68"/>
      <c r="B489" s="68"/>
      <c r="C489" s="68"/>
      <c r="D489" s="68"/>
      <c r="E489" s="298" t="s">
        <v>2876</v>
      </c>
      <c r="F489" s="68" t="s">
        <v>2877</v>
      </c>
      <c r="G489" s="68"/>
      <c r="H489" s="68"/>
      <c r="I489" s="68"/>
      <c r="J489" s="68"/>
    </row>
    <row r="490" spans="1:10" hidden="1" x14ac:dyDescent="0.35">
      <c r="A490" s="68"/>
      <c r="B490" s="68"/>
      <c r="C490" s="68"/>
      <c r="D490" s="68"/>
      <c r="E490" s="298" t="s">
        <v>2878</v>
      </c>
      <c r="F490" s="68" t="s">
        <v>2879</v>
      </c>
      <c r="G490" s="68"/>
      <c r="H490" s="68"/>
      <c r="I490" s="68"/>
      <c r="J490" s="68"/>
    </row>
    <row r="491" spans="1:10" hidden="1" x14ac:dyDescent="0.35">
      <c r="A491" s="68"/>
      <c r="B491" s="68"/>
      <c r="C491" s="68"/>
      <c r="D491" s="68"/>
      <c r="E491" s="298" t="s">
        <v>2880</v>
      </c>
      <c r="F491" s="68" t="s">
        <v>2881</v>
      </c>
      <c r="G491" s="68"/>
      <c r="H491" s="68"/>
      <c r="I491" s="68"/>
      <c r="J491" s="68"/>
    </row>
    <row r="492" spans="1:10" hidden="1" x14ac:dyDescent="0.35">
      <c r="A492" s="68"/>
      <c r="B492" s="68"/>
      <c r="C492" s="68"/>
      <c r="D492" s="68"/>
      <c r="E492" s="298" t="s">
        <v>2882</v>
      </c>
      <c r="F492" s="68" t="s">
        <v>2883</v>
      </c>
      <c r="G492" s="68"/>
      <c r="H492" s="68"/>
      <c r="I492" s="68"/>
      <c r="J492" s="68"/>
    </row>
    <row r="493" spans="1:10" hidden="1" x14ac:dyDescent="0.35">
      <c r="A493" s="68"/>
      <c r="B493" s="68"/>
      <c r="C493" s="68"/>
      <c r="D493" s="68"/>
      <c r="E493" s="298" t="s">
        <v>2884</v>
      </c>
      <c r="F493" s="68" t="s">
        <v>2885</v>
      </c>
      <c r="G493" s="68"/>
      <c r="H493" s="68"/>
      <c r="I493" s="68"/>
      <c r="J493" s="68"/>
    </row>
    <row r="494" spans="1:10" hidden="1" x14ac:dyDescent="0.35">
      <c r="A494" s="68"/>
      <c r="B494" s="68"/>
      <c r="C494" s="68"/>
      <c r="D494" s="68"/>
      <c r="E494" s="298" t="s">
        <v>2886</v>
      </c>
      <c r="F494" s="68" t="s">
        <v>2887</v>
      </c>
      <c r="G494" s="68"/>
      <c r="H494" s="68"/>
      <c r="I494" s="68"/>
      <c r="J494" s="68"/>
    </row>
    <row r="495" spans="1:10" hidden="1" x14ac:dyDescent="0.35">
      <c r="A495" s="68"/>
      <c r="B495" s="68"/>
      <c r="C495" s="68"/>
      <c r="D495" s="68"/>
      <c r="E495" s="298" t="s">
        <v>2888</v>
      </c>
      <c r="F495" s="68" t="s">
        <v>2889</v>
      </c>
      <c r="G495" s="68"/>
      <c r="H495" s="68"/>
      <c r="I495" s="68"/>
      <c r="J495" s="68"/>
    </row>
    <row r="496" spans="1:10" hidden="1" x14ac:dyDescent="0.35">
      <c r="A496" s="68"/>
      <c r="B496" s="68"/>
      <c r="C496" s="68"/>
      <c r="D496" s="68"/>
      <c r="E496" s="298" t="s">
        <v>2890</v>
      </c>
      <c r="F496" s="68" t="s">
        <v>2891</v>
      </c>
      <c r="G496" s="68"/>
      <c r="H496" s="68"/>
      <c r="I496" s="68"/>
      <c r="J496" s="68"/>
    </row>
    <row r="497" spans="1:10" hidden="1" x14ac:dyDescent="0.35">
      <c r="A497" s="68"/>
      <c r="B497" s="68"/>
      <c r="C497" s="68"/>
      <c r="D497" s="68"/>
      <c r="E497" s="298" t="s">
        <v>1006</v>
      </c>
      <c r="F497" s="68" t="s">
        <v>1015</v>
      </c>
      <c r="G497" s="68"/>
      <c r="H497" s="68"/>
      <c r="I497" s="68"/>
      <c r="J497" s="68"/>
    </row>
    <row r="498" spans="1:10" hidden="1" x14ac:dyDescent="0.35">
      <c r="A498" s="68"/>
      <c r="B498" s="68"/>
      <c r="C498" s="68"/>
      <c r="D498" s="68"/>
      <c r="E498" s="298" t="s">
        <v>1008</v>
      </c>
      <c r="F498" s="68" t="s">
        <v>1017</v>
      </c>
      <c r="G498" s="68"/>
      <c r="H498" s="68"/>
      <c r="I498" s="68"/>
      <c r="J498" s="68"/>
    </row>
    <row r="499" spans="1:10" hidden="1" x14ac:dyDescent="0.35">
      <c r="A499" s="68"/>
      <c r="B499" s="68"/>
      <c r="C499" s="68"/>
      <c r="D499" s="68"/>
      <c r="E499" s="298" t="s">
        <v>1010</v>
      </c>
      <c r="F499" s="68" t="s">
        <v>1019</v>
      </c>
      <c r="G499" s="68"/>
      <c r="H499" s="68"/>
      <c r="I499" s="68"/>
      <c r="J499" s="68"/>
    </row>
    <row r="500" spans="1:10" hidden="1" x14ac:dyDescent="0.35">
      <c r="A500" s="68"/>
      <c r="B500" s="68"/>
      <c r="C500" s="68"/>
      <c r="D500" s="68"/>
      <c r="E500" s="298" t="s">
        <v>1012</v>
      </c>
      <c r="F500" s="68" t="s">
        <v>1021</v>
      </c>
      <c r="G500" s="68"/>
      <c r="H500" s="68"/>
      <c r="I500" s="68"/>
      <c r="J500" s="68"/>
    </row>
    <row r="501" spans="1:10" hidden="1" x14ac:dyDescent="0.35">
      <c r="A501" s="68"/>
      <c r="B501" s="68"/>
      <c r="C501" s="68"/>
      <c r="D501" s="68"/>
      <c r="E501" s="298" t="s">
        <v>1014</v>
      </c>
      <c r="F501" s="68" t="s">
        <v>1023</v>
      </c>
      <c r="G501" s="68"/>
      <c r="H501" s="68"/>
      <c r="I501" s="68"/>
      <c r="J501" s="68"/>
    </row>
    <row r="502" spans="1:10" hidden="1" x14ac:dyDescent="0.35">
      <c r="A502" s="68"/>
      <c r="B502" s="68"/>
      <c r="C502" s="68"/>
      <c r="D502" s="68"/>
      <c r="E502" s="298" t="s">
        <v>2892</v>
      </c>
      <c r="F502" s="68" t="s">
        <v>2893</v>
      </c>
      <c r="G502" s="68"/>
      <c r="H502" s="68"/>
      <c r="I502" s="68"/>
      <c r="J502" s="68"/>
    </row>
    <row r="503" spans="1:10" hidden="1" x14ac:dyDescent="0.35">
      <c r="A503" s="68"/>
      <c r="B503" s="68"/>
      <c r="C503" s="68"/>
      <c r="D503" s="68"/>
      <c r="E503" s="298" t="s">
        <v>2894</v>
      </c>
      <c r="F503" s="68" t="s">
        <v>2895</v>
      </c>
      <c r="G503" s="68"/>
      <c r="H503" s="68"/>
      <c r="I503" s="68"/>
      <c r="J503" s="68"/>
    </row>
    <row r="504" spans="1:10" hidden="1" x14ac:dyDescent="0.35">
      <c r="A504" s="68"/>
      <c r="B504" s="68"/>
      <c r="C504" s="68"/>
      <c r="D504" s="68"/>
      <c r="E504" s="298" t="s">
        <v>2896</v>
      </c>
      <c r="F504" s="68" t="s">
        <v>2897</v>
      </c>
      <c r="G504" s="68"/>
      <c r="H504" s="68"/>
      <c r="I504" s="68"/>
      <c r="J504" s="68"/>
    </row>
    <row r="505" spans="1:10" hidden="1" x14ac:dyDescent="0.35">
      <c r="A505" s="68"/>
      <c r="B505" s="68"/>
      <c r="C505" s="68"/>
      <c r="D505" s="68"/>
      <c r="E505" s="298" t="s">
        <v>1020</v>
      </c>
      <c r="F505" s="68" t="s">
        <v>1029</v>
      </c>
      <c r="G505" s="68"/>
      <c r="H505" s="68"/>
      <c r="I505" s="68"/>
      <c r="J505" s="68"/>
    </row>
    <row r="506" spans="1:10" hidden="1" x14ac:dyDescent="0.35">
      <c r="A506" s="68"/>
      <c r="B506" s="68"/>
      <c r="C506" s="68"/>
      <c r="D506" s="68"/>
      <c r="E506" s="298" t="s">
        <v>1022</v>
      </c>
      <c r="F506" s="68" t="s">
        <v>1030</v>
      </c>
      <c r="G506" s="68"/>
      <c r="H506" s="68"/>
      <c r="I506" s="68"/>
      <c r="J506" s="68"/>
    </row>
    <row r="507" spans="1:10" hidden="1" x14ac:dyDescent="0.35">
      <c r="A507" s="68"/>
      <c r="B507" s="68"/>
      <c r="C507" s="68"/>
      <c r="D507" s="68"/>
      <c r="E507" s="298" t="s">
        <v>1024</v>
      </c>
      <c r="F507" s="68" t="s">
        <v>1032</v>
      </c>
      <c r="G507" s="68"/>
      <c r="H507" s="68"/>
      <c r="I507" s="68"/>
      <c r="J507" s="68"/>
    </row>
    <row r="508" spans="1:10" hidden="1" x14ac:dyDescent="0.35">
      <c r="A508" s="68"/>
      <c r="B508" s="68"/>
      <c r="C508" s="68"/>
      <c r="D508" s="68"/>
      <c r="E508" s="298" t="s">
        <v>1026</v>
      </c>
      <c r="F508" s="68" t="s">
        <v>1034</v>
      </c>
      <c r="G508" s="68"/>
      <c r="H508" s="68"/>
      <c r="I508" s="68"/>
      <c r="J508" s="68"/>
    </row>
    <row r="509" spans="1:10" hidden="1" x14ac:dyDescent="0.35">
      <c r="A509" s="68"/>
      <c r="B509" s="68"/>
      <c r="C509" s="68"/>
      <c r="D509" s="68"/>
      <c r="E509" s="298" t="s">
        <v>1028</v>
      </c>
      <c r="F509" s="68" t="s">
        <v>1036</v>
      </c>
      <c r="G509" s="68"/>
      <c r="H509" s="68"/>
      <c r="I509" s="68"/>
      <c r="J509" s="68"/>
    </row>
    <row r="510" spans="1:10" hidden="1" x14ac:dyDescent="0.35">
      <c r="A510" s="68"/>
      <c r="B510" s="68"/>
      <c r="C510" s="68"/>
      <c r="D510" s="68"/>
      <c r="E510" s="298" t="s">
        <v>2898</v>
      </c>
      <c r="F510" s="68" t="s">
        <v>2899</v>
      </c>
      <c r="G510" s="68"/>
      <c r="H510" s="68"/>
      <c r="I510" s="68"/>
      <c r="J510" s="68"/>
    </row>
    <row r="511" spans="1:10" hidden="1" x14ac:dyDescent="0.35">
      <c r="A511" s="68"/>
      <c r="B511" s="68"/>
      <c r="C511" s="68"/>
      <c r="D511" s="68"/>
      <c r="E511" s="298" t="s">
        <v>2900</v>
      </c>
      <c r="F511" s="68" t="s">
        <v>2901</v>
      </c>
      <c r="G511" s="68"/>
      <c r="H511" s="68"/>
      <c r="I511" s="68"/>
      <c r="J511" s="68"/>
    </row>
    <row r="512" spans="1:10" hidden="1" x14ac:dyDescent="0.35">
      <c r="A512" s="68"/>
      <c r="B512" s="68"/>
      <c r="C512" s="68"/>
      <c r="D512" s="68"/>
      <c r="E512" s="298" t="s">
        <v>2902</v>
      </c>
      <c r="F512" s="68" t="s">
        <v>2903</v>
      </c>
      <c r="G512" s="68"/>
      <c r="H512" s="68"/>
      <c r="I512" s="68"/>
      <c r="J512" s="68"/>
    </row>
    <row r="513" spans="1:10" hidden="1" x14ac:dyDescent="0.35">
      <c r="A513" s="68"/>
      <c r="B513" s="68"/>
      <c r="C513" s="68"/>
      <c r="D513" s="68"/>
      <c r="E513" s="298" t="s">
        <v>2904</v>
      </c>
      <c r="F513" s="68" t="s">
        <v>1042</v>
      </c>
      <c r="G513" s="68"/>
      <c r="H513" s="68"/>
      <c r="I513" s="68"/>
      <c r="J513" s="68"/>
    </row>
    <row r="514" spans="1:10" hidden="1" x14ac:dyDescent="0.35">
      <c r="A514" s="68"/>
      <c r="B514" s="68"/>
      <c r="C514" s="68"/>
      <c r="D514" s="68"/>
      <c r="E514" s="298" t="s">
        <v>2905</v>
      </c>
      <c r="F514" s="68" t="s">
        <v>2906</v>
      </c>
      <c r="G514" s="68"/>
      <c r="H514" s="68"/>
      <c r="I514" s="68"/>
      <c r="J514" s="68"/>
    </row>
    <row r="515" spans="1:10" hidden="1" x14ac:dyDescent="0.35">
      <c r="A515" s="68"/>
      <c r="B515" s="68"/>
      <c r="C515" s="68"/>
      <c r="D515" s="68"/>
      <c r="E515" s="298" t="s">
        <v>2907</v>
      </c>
      <c r="F515" s="68" t="s">
        <v>2908</v>
      </c>
      <c r="G515" s="68"/>
      <c r="H515" s="68"/>
      <c r="I515" s="68"/>
      <c r="J515" s="68"/>
    </row>
    <row r="516" spans="1:10" hidden="1" x14ac:dyDescent="0.35">
      <c r="A516" s="68"/>
      <c r="B516" s="68"/>
      <c r="C516" s="68"/>
      <c r="D516" s="68"/>
      <c r="E516" s="298" t="s">
        <v>2909</v>
      </c>
      <c r="F516" s="68" t="s">
        <v>2910</v>
      </c>
      <c r="G516" s="68"/>
      <c r="H516" s="68"/>
      <c r="I516" s="68"/>
      <c r="J516" s="68"/>
    </row>
    <row r="517" spans="1:10" hidden="1" x14ac:dyDescent="0.35">
      <c r="A517" s="68"/>
      <c r="B517" s="68"/>
      <c r="C517" s="68"/>
      <c r="D517" s="68"/>
      <c r="E517" s="298" t="s">
        <v>2911</v>
      </c>
      <c r="F517" s="68" t="s">
        <v>2912</v>
      </c>
      <c r="G517" s="68"/>
      <c r="H517" s="68"/>
      <c r="I517" s="68"/>
      <c r="J517" s="68"/>
    </row>
    <row r="518" spans="1:10" hidden="1" x14ac:dyDescent="0.35">
      <c r="A518" s="68"/>
      <c r="B518" s="68"/>
      <c r="C518" s="68"/>
      <c r="D518" s="68"/>
      <c r="E518" s="298" t="s">
        <v>2913</v>
      </c>
      <c r="F518" s="68" t="s">
        <v>2914</v>
      </c>
      <c r="G518" s="68"/>
      <c r="H518" s="68"/>
      <c r="I518" s="68"/>
      <c r="J518" s="68"/>
    </row>
    <row r="519" spans="1:10" hidden="1" x14ac:dyDescent="0.35">
      <c r="A519" s="68"/>
      <c r="B519" s="68"/>
      <c r="C519" s="68"/>
      <c r="D519" s="68"/>
      <c r="E519" s="298" t="s">
        <v>2915</v>
      </c>
      <c r="F519" s="68" t="s">
        <v>2916</v>
      </c>
      <c r="G519" s="68"/>
      <c r="H519" s="68"/>
      <c r="I519" s="68"/>
      <c r="J519" s="68"/>
    </row>
    <row r="520" spans="1:10" hidden="1" x14ac:dyDescent="0.35">
      <c r="A520" s="68"/>
      <c r="B520" s="68"/>
      <c r="C520" s="68"/>
      <c r="D520" s="68"/>
      <c r="E520" s="298" t="s">
        <v>2917</v>
      </c>
      <c r="F520" s="68" t="s">
        <v>2918</v>
      </c>
      <c r="G520" s="68"/>
      <c r="H520" s="68"/>
      <c r="I520" s="68"/>
      <c r="J520" s="68"/>
    </row>
    <row r="521" spans="1:10" hidden="1" x14ac:dyDescent="0.35">
      <c r="A521" s="68"/>
      <c r="B521" s="68"/>
      <c r="C521" s="68"/>
      <c r="D521" s="68"/>
      <c r="E521" s="298" t="s">
        <v>1047</v>
      </c>
      <c r="F521" s="68" t="s">
        <v>1056</v>
      </c>
      <c r="G521" s="68"/>
      <c r="H521" s="68"/>
      <c r="I521" s="68"/>
      <c r="J521" s="68"/>
    </row>
    <row r="522" spans="1:10" hidden="1" x14ac:dyDescent="0.35">
      <c r="A522" s="68"/>
      <c r="B522" s="68"/>
      <c r="C522" s="68"/>
      <c r="D522" s="68"/>
      <c r="E522" s="298" t="s">
        <v>1049</v>
      </c>
      <c r="F522" s="68" t="s">
        <v>1058</v>
      </c>
      <c r="G522" s="68"/>
      <c r="H522" s="68"/>
      <c r="I522" s="68"/>
      <c r="J522" s="68"/>
    </row>
    <row r="523" spans="1:10" hidden="1" x14ac:dyDescent="0.35">
      <c r="A523" s="68"/>
      <c r="B523" s="68"/>
      <c r="C523" s="68"/>
      <c r="D523" s="68"/>
      <c r="E523" s="298" t="s">
        <v>2919</v>
      </c>
      <c r="F523" s="68" t="s">
        <v>2920</v>
      </c>
      <c r="G523" s="68"/>
      <c r="H523" s="68"/>
      <c r="I523" s="68"/>
      <c r="J523" s="68"/>
    </row>
    <row r="524" spans="1:10" hidden="1" x14ac:dyDescent="0.35">
      <c r="A524" s="68"/>
      <c r="B524" s="68"/>
      <c r="C524" s="68"/>
      <c r="D524" s="68"/>
      <c r="E524" s="298" t="s">
        <v>2921</v>
      </c>
      <c r="F524" s="68" t="s">
        <v>2922</v>
      </c>
      <c r="G524" s="68"/>
      <c r="H524" s="68"/>
      <c r="I524" s="68"/>
      <c r="J524" s="68"/>
    </row>
    <row r="525" spans="1:10" hidden="1" x14ac:dyDescent="0.35">
      <c r="A525" s="68"/>
      <c r="B525" s="68"/>
      <c r="C525" s="68"/>
      <c r="D525" s="68"/>
      <c r="E525" s="298" t="s">
        <v>2923</v>
      </c>
      <c r="F525" s="68" t="s">
        <v>2924</v>
      </c>
      <c r="G525" s="68"/>
      <c r="H525" s="68"/>
      <c r="I525" s="68"/>
      <c r="J525" s="68"/>
    </row>
    <row r="526" spans="1:10" hidden="1" x14ac:dyDescent="0.35">
      <c r="A526" s="68"/>
      <c r="B526" s="68"/>
      <c r="C526" s="68"/>
      <c r="D526" s="68"/>
      <c r="E526" s="298" t="s">
        <v>2925</v>
      </c>
      <c r="F526" s="68" t="s">
        <v>2926</v>
      </c>
      <c r="G526" s="68"/>
      <c r="H526" s="68"/>
      <c r="I526" s="68"/>
      <c r="J526" s="68"/>
    </row>
    <row r="527" spans="1:10" hidden="1" x14ac:dyDescent="0.35">
      <c r="A527" s="68"/>
      <c r="B527" s="68"/>
      <c r="C527" s="68"/>
      <c r="D527" s="68"/>
      <c r="E527" s="298" t="s">
        <v>2927</v>
      </c>
      <c r="F527" s="68" t="s">
        <v>1066</v>
      </c>
      <c r="G527" s="68"/>
      <c r="H527" s="68"/>
      <c r="I527" s="68"/>
      <c r="J527" s="68"/>
    </row>
    <row r="528" spans="1:10" hidden="1" x14ac:dyDescent="0.35">
      <c r="A528" s="68"/>
      <c r="B528" s="68"/>
      <c r="C528" s="68"/>
      <c r="D528" s="68"/>
      <c r="E528" s="298" t="s">
        <v>1059</v>
      </c>
      <c r="F528" s="68" t="s">
        <v>1068</v>
      </c>
      <c r="G528" s="68"/>
      <c r="H528" s="68"/>
      <c r="I528" s="68"/>
      <c r="J528" s="68"/>
    </row>
    <row r="529" spans="1:10" hidden="1" x14ac:dyDescent="0.35">
      <c r="A529" s="68"/>
      <c r="B529" s="68"/>
      <c r="C529" s="68"/>
      <c r="D529" s="68"/>
      <c r="E529" s="298" t="s">
        <v>2928</v>
      </c>
      <c r="F529" s="68" t="s">
        <v>2929</v>
      </c>
      <c r="G529" s="68"/>
      <c r="H529" s="68"/>
      <c r="I529" s="68"/>
      <c r="J529" s="68"/>
    </row>
    <row r="530" spans="1:10" hidden="1" x14ac:dyDescent="0.35">
      <c r="A530" s="68"/>
      <c r="B530" s="68"/>
      <c r="C530" s="68"/>
      <c r="D530" s="68"/>
      <c r="E530" s="298" t="s">
        <v>2930</v>
      </c>
      <c r="F530" s="68" t="s">
        <v>2931</v>
      </c>
      <c r="G530" s="68"/>
      <c r="H530" s="68"/>
      <c r="I530" s="68"/>
      <c r="J530" s="68"/>
    </row>
    <row r="531" spans="1:10" hidden="1" x14ac:dyDescent="0.35">
      <c r="A531" s="68"/>
      <c r="B531" s="68"/>
      <c r="C531" s="68"/>
      <c r="D531" s="68"/>
      <c r="E531" s="298" t="s">
        <v>2932</v>
      </c>
      <c r="F531" s="68" t="s">
        <v>1072</v>
      </c>
      <c r="G531" s="68"/>
      <c r="H531" s="68"/>
      <c r="I531" s="68"/>
      <c r="J531" s="68"/>
    </row>
    <row r="532" spans="1:10" hidden="1" x14ac:dyDescent="0.35">
      <c r="A532" s="68"/>
      <c r="B532" s="68"/>
      <c r="C532" s="68"/>
      <c r="D532" s="68"/>
      <c r="E532" s="298" t="s">
        <v>2933</v>
      </c>
      <c r="F532" s="68" t="s">
        <v>1074</v>
      </c>
      <c r="G532" s="68"/>
      <c r="H532" s="68"/>
      <c r="I532" s="68"/>
      <c r="J532" s="68"/>
    </row>
    <row r="533" spans="1:10" hidden="1" x14ac:dyDescent="0.35">
      <c r="A533" s="68"/>
      <c r="B533" s="68"/>
      <c r="C533" s="68"/>
      <c r="D533" s="68"/>
      <c r="E533" s="298" t="s">
        <v>2934</v>
      </c>
      <c r="F533" s="68" t="s">
        <v>1076</v>
      </c>
      <c r="G533" s="68"/>
      <c r="H533" s="68"/>
      <c r="I533" s="68"/>
      <c r="J533" s="68"/>
    </row>
    <row r="534" spans="1:10" hidden="1" x14ac:dyDescent="0.35">
      <c r="A534" s="68"/>
      <c r="B534" s="68"/>
      <c r="C534" s="68"/>
      <c r="D534" s="68"/>
      <c r="E534" s="298" t="s">
        <v>2935</v>
      </c>
      <c r="F534" s="68" t="s">
        <v>2936</v>
      </c>
      <c r="G534" s="68"/>
      <c r="H534" s="68"/>
      <c r="I534" s="68"/>
      <c r="J534" s="68"/>
    </row>
    <row r="535" spans="1:10" hidden="1" x14ac:dyDescent="0.35">
      <c r="A535" s="68"/>
      <c r="B535" s="68"/>
      <c r="C535" s="68"/>
      <c r="D535" s="68"/>
      <c r="E535" s="298" t="s">
        <v>2937</v>
      </c>
      <c r="F535" s="68" t="s">
        <v>1078</v>
      </c>
      <c r="G535" s="68"/>
      <c r="H535" s="68"/>
      <c r="I535" s="68"/>
      <c r="J535" s="68"/>
    </row>
    <row r="536" spans="1:10" hidden="1" x14ac:dyDescent="0.35">
      <c r="A536" s="68"/>
      <c r="B536" s="68"/>
      <c r="C536" s="68"/>
      <c r="D536" s="68"/>
      <c r="E536" s="298" t="s">
        <v>2938</v>
      </c>
      <c r="F536" s="68" t="s">
        <v>1080</v>
      </c>
      <c r="G536" s="68"/>
      <c r="H536" s="68"/>
      <c r="I536" s="68"/>
      <c r="J536" s="68"/>
    </row>
    <row r="537" spans="1:10" hidden="1" x14ac:dyDescent="0.35">
      <c r="A537" s="68"/>
      <c r="B537" s="68"/>
      <c r="C537" s="68"/>
      <c r="D537" s="68"/>
      <c r="E537" s="298" t="s">
        <v>2939</v>
      </c>
      <c r="F537" s="68" t="s">
        <v>1082</v>
      </c>
      <c r="G537" s="68"/>
      <c r="H537" s="68"/>
      <c r="I537" s="68"/>
      <c r="J537" s="68"/>
    </row>
    <row r="538" spans="1:10" hidden="1" x14ac:dyDescent="0.35">
      <c r="A538" s="68"/>
      <c r="B538" s="68"/>
      <c r="C538" s="68"/>
      <c r="D538" s="68"/>
      <c r="E538" s="298" t="s">
        <v>2940</v>
      </c>
      <c r="F538" s="68" t="s">
        <v>1084</v>
      </c>
      <c r="G538" s="68"/>
      <c r="H538" s="68"/>
      <c r="I538" s="68"/>
      <c r="J538" s="68"/>
    </row>
    <row r="539" spans="1:10" hidden="1" x14ac:dyDescent="0.35">
      <c r="A539" s="68"/>
      <c r="B539" s="68"/>
      <c r="C539" s="68"/>
      <c r="D539" s="68"/>
      <c r="E539" s="298" t="s">
        <v>1077</v>
      </c>
      <c r="F539" s="68" t="s">
        <v>1086</v>
      </c>
      <c r="G539" s="68"/>
      <c r="H539" s="68"/>
      <c r="I539" s="68"/>
      <c r="J539" s="68"/>
    </row>
    <row r="540" spans="1:10" hidden="1" x14ac:dyDescent="0.35">
      <c r="A540" s="68"/>
      <c r="B540" s="68"/>
      <c r="C540" s="68"/>
      <c r="D540" s="68"/>
      <c r="E540" s="298" t="s">
        <v>1079</v>
      </c>
      <c r="F540" s="68" t="s">
        <v>1088</v>
      </c>
      <c r="G540" s="68"/>
      <c r="H540" s="68"/>
      <c r="I540" s="68"/>
      <c r="J540" s="68"/>
    </row>
    <row r="541" spans="1:10" hidden="1" x14ac:dyDescent="0.35">
      <c r="A541" s="68"/>
      <c r="B541" s="68"/>
      <c r="C541" s="68"/>
      <c r="D541" s="68"/>
      <c r="E541" s="298" t="s">
        <v>2941</v>
      </c>
      <c r="F541" s="68" t="s">
        <v>2942</v>
      </c>
      <c r="G541" s="68"/>
      <c r="H541" s="68"/>
      <c r="I541" s="68"/>
      <c r="J541" s="68"/>
    </row>
    <row r="542" spans="1:10" hidden="1" x14ac:dyDescent="0.35">
      <c r="A542" s="68"/>
      <c r="B542" s="68"/>
      <c r="C542" s="68"/>
      <c r="D542" s="68"/>
      <c r="E542" s="298" t="s">
        <v>2943</v>
      </c>
      <c r="F542" s="68" t="s">
        <v>2944</v>
      </c>
      <c r="G542" s="68"/>
      <c r="H542" s="68"/>
      <c r="I542" s="68"/>
      <c r="J542" s="68"/>
    </row>
    <row r="543" spans="1:10" hidden="1" x14ac:dyDescent="0.35">
      <c r="A543" s="68"/>
      <c r="B543" s="68"/>
      <c r="C543" s="68"/>
      <c r="D543" s="68"/>
      <c r="E543" s="298" t="s">
        <v>2945</v>
      </c>
      <c r="F543" s="68" t="s">
        <v>2946</v>
      </c>
      <c r="G543" s="68"/>
      <c r="H543" s="68"/>
      <c r="I543" s="68"/>
      <c r="J543" s="68"/>
    </row>
    <row r="544" spans="1:10" hidden="1" x14ac:dyDescent="0.35">
      <c r="A544" s="68"/>
      <c r="B544" s="68"/>
      <c r="C544" s="68"/>
      <c r="D544" s="68"/>
      <c r="E544" s="298" t="s">
        <v>2947</v>
      </c>
      <c r="F544" s="68" t="s">
        <v>2948</v>
      </c>
      <c r="G544" s="68"/>
      <c r="H544" s="68"/>
      <c r="I544" s="68"/>
      <c r="J544" s="68"/>
    </row>
    <row r="545" spans="1:10" hidden="1" x14ac:dyDescent="0.35">
      <c r="A545" s="68"/>
      <c r="B545" s="68"/>
      <c r="C545" s="68"/>
      <c r="D545" s="68"/>
      <c r="E545" s="298" t="s">
        <v>2949</v>
      </c>
      <c r="F545" s="68" t="s">
        <v>2950</v>
      </c>
      <c r="G545" s="68"/>
      <c r="H545" s="68"/>
      <c r="I545" s="68"/>
      <c r="J545" s="68"/>
    </row>
    <row r="546" spans="1:10" hidden="1" x14ac:dyDescent="0.35">
      <c r="A546" s="68"/>
      <c r="B546" s="68"/>
      <c r="C546" s="68"/>
      <c r="D546" s="68"/>
      <c r="E546" s="298" t="s">
        <v>1089</v>
      </c>
      <c r="F546" s="68" t="s">
        <v>1098</v>
      </c>
      <c r="G546" s="68"/>
      <c r="H546" s="68"/>
      <c r="I546" s="68"/>
      <c r="J546" s="68"/>
    </row>
    <row r="547" spans="1:10" hidden="1" x14ac:dyDescent="0.35">
      <c r="A547" s="68"/>
      <c r="B547" s="68"/>
      <c r="C547" s="68"/>
      <c r="D547" s="68"/>
      <c r="E547" s="298" t="s">
        <v>1091</v>
      </c>
      <c r="F547" s="68" t="s">
        <v>1100</v>
      </c>
      <c r="G547" s="68"/>
      <c r="H547" s="68"/>
      <c r="I547" s="68"/>
      <c r="J547" s="68"/>
    </row>
    <row r="548" spans="1:10" hidden="1" x14ac:dyDescent="0.35">
      <c r="A548" s="68"/>
      <c r="B548" s="68"/>
      <c r="C548" s="68"/>
      <c r="D548" s="68"/>
      <c r="E548" s="298" t="s">
        <v>1093</v>
      </c>
      <c r="F548" s="68" t="s">
        <v>1102</v>
      </c>
      <c r="G548" s="68"/>
      <c r="H548" s="68"/>
      <c r="I548" s="68"/>
      <c r="J548" s="68"/>
    </row>
    <row r="549" spans="1:10" hidden="1" x14ac:dyDescent="0.35">
      <c r="A549" s="68"/>
      <c r="B549" s="68"/>
      <c r="C549" s="68"/>
      <c r="D549" s="68"/>
      <c r="E549" s="298" t="s">
        <v>1095</v>
      </c>
      <c r="F549" s="68" t="s">
        <v>1104</v>
      </c>
      <c r="G549" s="68"/>
      <c r="H549" s="68"/>
      <c r="I549" s="68"/>
      <c r="J549" s="68"/>
    </row>
    <row r="550" spans="1:10" hidden="1" x14ac:dyDescent="0.35">
      <c r="A550" s="68"/>
      <c r="B550" s="68"/>
      <c r="C550" s="68"/>
      <c r="D550" s="68"/>
      <c r="E550" s="298" t="s">
        <v>1097</v>
      </c>
      <c r="F550" s="68" t="s">
        <v>1106</v>
      </c>
      <c r="G550" s="68"/>
      <c r="H550" s="68"/>
      <c r="I550" s="68"/>
      <c r="J550" s="68"/>
    </row>
    <row r="551" spans="1:10" hidden="1" x14ac:dyDescent="0.35">
      <c r="A551" s="68"/>
      <c r="B551" s="68"/>
      <c r="C551" s="68"/>
      <c r="D551" s="68"/>
      <c r="E551" s="298" t="s">
        <v>1099</v>
      </c>
      <c r="F551" s="68" t="s">
        <v>1108</v>
      </c>
      <c r="G551" s="68"/>
      <c r="H551" s="68"/>
      <c r="I551" s="68"/>
      <c r="J551" s="68"/>
    </row>
    <row r="552" spans="1:10" hidden="1" x14ac:dyDescent="0.35">
      <c r="A552" s="68"/>
      <c r="B552" s="68"/>
      <c r="C552" s="68"/>
      <c r="D552" s="68"/>
      <c r="E552" s="298" t="s">
        <v>1101</v>
      </c>
      <c r="F552" s="68" t="s">
        <v>1110</v>
      </c>
      <c r="G552" s="68"/>
      <c r="H552" s="68"/>
      <c r="I552" s="68"/>
      <c r="J552" s="68"/>
    </row>
    <row r="553" spans="1:10" hidden="1" x14ac:dyDescent="0.35">
      <c r="A553" s="68"/>
      <c r="B553" s="68"/>
      <c r="C553" s="68"/>
      <c r="D553" s="68"/>
      <c r="E553" s="298" t="s">
        <v>1103</v>
      </c>
      <c r="F553" s="68" t="s">
        <v>1112</v>
      </c>
      <c r="G553" s="68"/>
      <c r="H553" s="68"/>
      <c r="I553" s="68"/>
      <c r="J553" s="68"/>
    </row>
    <row r="554" spans="1:10" hidden="1" x14ac:dyDescent="0.35">
      <c r="A554" s="68"/>
      <c r="B554" s="68"/>
      <c r="C554" s="68"/>
      <c r="D554" s="68"/>
      <c r="E554" s="298" t="s">
        <v>1105</v>
      </c>
      <c r="F554" s="68" t="s">
        <v>1114</v>
      </c>
      <c r="G554" s="68"/>
      <c r="H554" s="68"/>
      <c r="I554" s="68"/>
      <c r="J554" s="68"/>
    </row>
    <row r="555" spans="1:10" hidden="1" x14ac:dyDescent="0.35">
      <c r="A555" s="68"/>
      <c r="B555" s="68"/>
      <c r="C555" s="68"/>
      <c r="D555" s="68"/>
      <c r="E555" s="298" t="s">
        <v>1107</v>
      </c>
      <c r="F555" s="68" t="s">
        <v>1116</v>
      </c>
      <c r="G555" s="68"/>
      <c r="H555" s="68"/>
      <c r="I555" s="68"/>
      <c r="J555" s="68"/>
    </row>
    <row r="556" spans="1:10" hidden="1" x14ac:dyDescent="0.35">
      <c r="A556" s="68"/>
      <c r="B556" s="68"/>
      <c r="C556" s="68"/>
      <c r="D556" s="68"/>
      <c r="E556" s="298" t="s">
        <v>1109</v>
      </c>
      <c r="F556" s="68" t="s">
        <v>1118</v>
      </c>
      <c r="G556" s="68"/>
      <c r="H556" s="68"/>
      <c r="I556" s="68"/>
      <c r="J556" s="68"/>
    </row>
    <row r="557" spans="1:10" hidden="1" x14ac:dyDescent="0.35">
      <c r="A557" s="68"/>
      <c r="B557" s="68"/>
      <c r="C557" s="68"/>
      <c r="D557" s="68"/>
      <c r="E557" s="298" t="s">
        <v>1111</v>
      </c>
      <c r="F557" s="68" t="s">
        <v>1120</v>
      </c>
      <c r="G557" s="68"/>
      <c r="H557" s="68"/>
      <c r="I557" s="68"/>
      <c r="J557" s="68"/>
    </row>
    <row r="558" spans="1:10" hidden="1" x14ac:dyDescent="0.35">
      <c r="A558" s="68"/>
      <c r="B558" s="68"/>
      <c r="C558" s="68"/>
      <c r="D558" s="68"/>
      <c r="E558" s="298" t="s">
        <v>1113</v>
      </c>
      <c r="F558" s="68" t="s">
        <v>1122</v>
      </c>
      <c r="G558" s="68"/>
      <c r="H558" s="68"/>
      <c r="I558" s="68"/>
      <c r="J558" s="68"/>
    </row>
    <row r="559" spans="1:10" hidden="1" x14ac:dyDescent="0.35">
      <c r="A559" s="68"/>
      <c r="B559" s="68"/>
      <c r="C559" s="68"/>
      <c r="D559" s="68"/>
      <c r="E559" s="298" t="s">
        <v>1115</v>
      </c>
      <c r="F559" s="68" t="s">
        <v>1124</v>
      </c>
      <c r="G559" s="68"/>
      <c r="H559" s="68"/>
      <c r="I559" s="68"/>
      <c r="J559" s="68"/>
    </row>
    <row r="560" spans="1:10" hidden="1" x14ac:dyDescent="0.35">
      <c r="A560" s="68"/>
      <c r="B560" s="68"/>
      <c r="C560" s="68"/>
      <c r="D560" s="68"/>
      <c r="E560" s="298" t="s">
        <v>1117</v>
      </c>
      <c r="F560" s="68" t="s">
        <v>1126</v>
      </c>
      <c r="G560" s="68"/>
      <c r="H560" s="68"/>
      <c r="I560" s="68"/>
      <c r="J560" s="68"/>
    </row>
    <row r="561" spans="1:10" hidden="1" x14ac:dyDescent="0.35">
      <c r="A561" s="68"/>
      <c r="B561" s="68"/>
      <c r="C561" s="68"/>
      <c r="D561" s="68"/>
      <c r="E561" s="298" t="s">
        <v>1119</v>
      </c>
      <c r="F561" s="68" t="s">
        <v>1128</v>
      </c>
      <c r="G561" s="68"/>
      <c r="H561" s="68"/>
      <c r="I561" s="68"/>
      <c r="J561" s="68"/>
    </row>
    <row r="562" spans="1:10" hidden="1" x14ac:dyDescent="0.35">
      <c r="A562" s="68"/>
      <c r="B562" s="68"/>
      <c r="C562" s="68"/>
      <c r="D562" s="68"/>
      <c r="E562" s="298" t="s">
        <v>1121</v>
      </c>
      <c r="F562" s="68" t="s">
        <v>1130</v>
      </c>
      <c r="G562" s="68"/>
      <c r="H562" s="68"/>
      <c r="I562" s="68"/>
      <c r="J562" s="68"/>
    </row>
    <row r="563" spans="1:10" hidden="1" x14ac:dyDescent="0.35">
      <c r="A563" s="68"/>
      <c r="B563" s="68"/>
      <c r="C563" s="68"/>
      <c r="D563" s="68"/>
      <c r="E563" s="298" t="s">
        <v>1123</v>
      </c>
      <c r="F563" s="68" t="s">
        <v>1132</v>
      </c>
      <c r="G563" s="68"/>
      <c r="H563" s="68"/>
      <c r="I563" s="68"/>
      <c r="J563" s="68"/>
    </row>
    <row r="564" spans="1:10" hidden="1" x14ac:dyDescent="0.35">
      <c r="A564" s="68"/>
      <c r="B564" s="68"/>
      <c r="C564" s="68"/>
      <c r="D564" s="68"/>
      <c r="E564" s="298" t="s">
        <v>1125</v>
      </c>
      <c r="F564" s="68" t="s">
        <v>1134</v>
      </c>
      <c r="G564" s="68"/>
      <c r="H564" s="68"/>
      <c r="I564" s="68"/>
      <c r="J564" s="68"/>
    </row>
    <row r="565" spans="1:10" hidden="1" x14ac:dyDescent="0.35">
      <c r="A565" s="68"/>
      <c r="B565" s="68"/>
      <c r="C565" s="68"/>
      <c r="D565" s="68"/>
      <c r="E565" s="298" t="s">
        <v>1127</v>
      </c>
      <c r="F565" s="68" t="s">
        <v>1136</v>
      </c>
      <c r="G565" s="68"/>
      <c r="H565" s="68"/>
      <c r="I565" s="68"/>
      <c r="J565" s="68"/>
    </row>
    <row r="566" spans="1:10" hidden="1" x14ac:dyDescent="0.35">
      <c r="A566" s="68"/>
      <c r="B566" s="68"/>
      <c r="C566" s="68"/>
      <c r="D566" s="68"/>
      <c r="E566" s="298" t="s">
        <v>1129</v>
      </c>
      <c r="F566" s="68" t="s">
        <v>1138</v>
      </c>
      <c r="G566" s="68"/>
      <c r="H566" s="68"/>
      <c r="I566" s="68"/>
      <c r="J566" s="68"/>
    </row>
    <row r="567" spans="1:10" hidden="1" x14ac:dyDescent="0.35">
      <c r="A567" s="68"/>
      <c r="B567" s="68"/>
      <c r="C567" s="68"/>
      <c r="D567" s="68"/>
      <c r="E567" s="298" t="s">
        <v>1131</v>
      </c>
      <c r="F567" s="68" t="s">
        <v>1140</v>
      </c>
      <c r="G567" s="68"/>
      <c r="H567" s="68"/>
      <c r="I567" s="68"/>
      <c r="J567" s="68"/>
    </row>
    <row r="568" spans="1:10" hidden="1" x14ac:dyDescent="0.35">
      <c r="A568" s="68"/>
      <c r="B568" s="68"/>
      <c r="C568" s="68"/>
      <c r="D568" s="68"/>
      <c r="E568" s="298" t="s">
        <v>1133</v>
      </c>
      <c r="F568" s="68" t="s">
        <v>1142</v>
      </c>
      <c r="G568" s="68"/>
      <c r="H568" s="68"/>
      <c r="I568" s="68"/>
      <c r="J568" s="68"/>
    </row>
    <row r="569" spans="1:10" hidden="1" x14ac:dyDescent="0.35">
      <c r="A569" s="68"/>
      <c r="B569" s="68"/>
      <c r="C569" s="68"/>
      <c r="D569" s="68"/>
      <c r="E569" s="298" t="s">
        <v>1135</v>
      </c>
      <c r="F569" s="68" t="s">
        <v>1144</v>
      </c>
      <c r="G569" s="68"/>
      <c r="H569" s="68"/>
      <c r="I569" s="68"/>
      <c r="J569" s="68"/>
    </row>
    <row r="570" spans="1:10" hidden="1" x14ac:dyDescent="0.35">
      <c r="A570" s="68"/>
      <c r="B570" s="68"/>
      <c r="C570" s="68"/>
      <c r="D570" s="68"/>
      <c r="E570" s="298" t="s">
        <v>1137</v>
      </c>
      <c r="F570" s="68" t="s">
        <v>1146</v>
      </c>
      <c r="G570" s="68"/>
      <c r="H570" s="68"/>
      <c r="I570" s="68"/>
      <c r="J570" s="68"/>
    </row>
    <row r="571" spans="1:10" hidden="1" x14ac:dyDescent="0.35">
      <c r="A571" s="68"/>
      <c r="B571" s="68"/>
      <c r="C571" s="68"/>
      <c r="D571" s="68"/>
      <c r="E571" s="298" t="s">
        <v>1139</v>
      </c>
      <c r="F571" s="68" t="s">
        <v>1148</v>
      </c>
      <c r="G571" s="68"/>
      <c r="H571" s="68"/>
      <c r="I571" s="68"/>
      <c r="J571" s="68"/>
    </row>
    <row r="572" spans="1:10" hidden="1" x14ac:dyDescent="0.35">
      <c r="A572" s="68"/>
      <c r="B572" s="68"/>
      <c r="C572" s="68"/>
      <c r="D572" s="68"/>
      <c r="E572" s="298" t="s">
        <v>1141</v>
      </c>
      <c r="F572" s="68" t="s">
        <v>1150</v>
      </c>
      <c r="G572" s="68"/>
      <c r="H572" s="68"/>
      <c r="I572" s="68"/>
      <c r="J572" s="68"/>
    </row>
    <row r="573" spans="1:10" hidden="1" x14ac:dyDescent="0.35">
      <c r="A573" s="68"/>
      <c r="B573" s="68"/>
      <c r="C573" s="68"/>
      <c r="D573" s="68"/>
      <c r="E573" s="298" t="s">
        <v>1143</v>
      </c>
      <c r="F573" s="68" t="s">
        <v>1152</v>
      </c>
      <c r="G573" s="68"/>
      <c r="H573" s="68"/>
      <c r="I573" s="68"/>
      <c r="J573" s="68"/>
    </row>
    <row r="574" spans="1:10" hidden="1" x14ac:dyDescent="0.35">
      <c r="A574" s="68"/>
      <c r="B574" s="68"/>
      <c r="C574" s="68"/>
      <c r="D574" s="68"/>
      <c r="E574" s="298" t="s">
        <v>1145</v>
      </c>
      <c r="F574" s="68" t="s">
        <v>1154</v>
      </c>
      <c r="G574" s="68"/>
      <c r="H574" s="68"/>
      <c r="I574" s="68"/>
      <c r="J574" s="68"/>
    </row>
    <row r="575" spans="1:10" hidden="1" x14ac:dyDescent="0.35">
      <c r="A575" s="68"/>
      <c r="B575" s="68"/>
      <c r="C575" s="68"/>
      <c r="D575" s="68"/>
      <c r="E575" s="298" t="s">
        <v>1147</v>
      </c>
      <c r="F575" s="68" t="s">
        <v>1156</v>
      </c>
      <c r="G575" s="68"/>
      <c r="H575" s="68"/>
      <c r="I575" s="68"/>
      <c r="J575" s="68"/>
    </row>
    <row r="576" spans="1:10" hidden="1" x14ac:dyDescent="0.35">
      <c r="A576" s="68"/>
      <c r="B576" s="68"/>
      <c r="C576" s="68"/>
      <c r="D576" s="68"/>
      <c r="E576" s="298" t="s">
        <v>1149</v>
      </c>
      <c r="F576" s="68" t="s">
        <v>1158</v>
      </c>
      <c r="G576" s="68"/>
      <c r="H576" s="68"/>
      <c r="I576" s="68"/>
      <c r="J576" s="68"/>
    </row>
    <row r="577" spans="1:10" hidden="1" x14ac:dyDescent="0.35">
      <c r="A577" s="68"/>
      <c r="B577" s="68"/>
      <c r="C577" s="68"/>
      <c r="D577" s="68"/>
      <c r="E577" s="298" t="s">
        <v>1151</v>
      </c>
      <c r="F577" s="68" t="s">
        <v>1160</v>
      </c>
      <c r="G577" s="68"/>
      <c r="H577" s="68"/>
      <c r="I577" s="68"/>
      <c r="J577" s="68"/>
    </row>
    <row r="578" spans="1:10" hidden="1" x14ac:dyDescent="0.35">
      <c r="A578" s="68"/>
      <c r="B578" s="68"/>
      <c r="C578" s="68"/>
      <c r="D578" s="68"/>
      <c r="E578" s="298" t="s">
        <v>2951</v>
      </c>
      <c r="F578" s="68" t="s">
        <v>2952</v>
      </c>
      <c r="G578" s="68"/>
      <c r="H578" s="68"/>
      <c r="I578" s="68"/>
      <c r="J578" s="68"/>
    </row>
    <row r="579" spans="1:10" hidden="1" x14ac:dyDescent="0.35">
      <c r="A579" s="68"/>
      <c r="B579" s="68"/>
      <c r="C579" s="68"/>
      <c r="D579" s="68"/>
      <c r="E579" s="298" t="s">
        <v>2953</v>
      </c>
      <c r="F579" s="68" t="s">
        <v>1162</v>
      </c>
      <c r="G579" s="68"/>
      <c r="H579" s="68"/>
      <c r="I579" s="68"/>
      <c r="J579" s="68"/>
    </row>
    <row r="580" spans="1:10" hidden="1" x14ac:dyDescent="0.35">
      <c r="A580" s="68"/>
      <c r="B580" s="68"/>
      <c r="C580" s="68"/>
      <c r="D580" s="68"/>
      <c r="E580" s="298" t="s">
        <v>2954</v>
      </c>
      <c r="F580" s="68" t="s">
        <v>1164</v>
      </c>
      <c r="G580" s="68"/>
      <c r="H580" s="68"/>
      <c r="I580" s="68"/>
      <c r="J580" s="68"/>
    </row>
    <row r="581" spans="1:10" hidden="1" x14ac:dyDescent="0.35">
      <c r="A581" s="68"/>
      <c r="B581" s="68"/>
      <c r="C581" s="68"/>
      <c r="D581" s="68"/>
      <c r="E581" s="298" t="s">
        <v>2955</v>
      </c>
      <c r="F581" s="68" t="s">
        <v>2956</v>
      </c>
      <c r="G581" s="68"/>
      <c r="H581" s="68"/>
      <c r="I581" s="68"/>
      <c r="J581" s="68"/>
    </row>
    <row r="582" spans="1:10" hidden="1" x14ac:dyDescent="0.35">
      <c r="A582" s="68"/>
      <c r="B582" s="68"/>
      <c r="C582" s="68"/>
      <c r="D582" s="68"/>
      <c r="E582" s="298" t="s">
        <v>2957</v>
      </c>
      <c r="F582" s="68" t="s">
        <v>1167</v>
      </c>
      <c r="G582" s="68"/>
      <c r="H582" s="68"/>
      <c r="I582" s="68"/>
      <c r="J582" s="68"/>
    </row>
    <row r="583" spans="1:10" hidden="1" x14ac:dyDescent="0.35">
      <c r="A583" s="68"/>
      <c r="B583" s="68"/>
      <c r="C583" s="68"/>
      <c r="D583" s="68"/>
      <c r="E583" s="298" t="s">
        <v>2958</v>
      </c>
      <c r="F583" s="68" t="s">
        <v>1169</v>
      </c>
      <c r="G583" s="68"/>
      <c r="H583" s="68"/>
      <c r="I583" s="68"/>
      <c r="J583" s="68"/>
    </row>
    <row r="584" spans="1:10" hidden="1" x14ac:dyDescent="0.35">
      <c r="A584" s="68"/>
      <c r="B584" s="68"/>
      <c r="C584" s="68"/>
      <c r="D584" s="68"/>
      <c r="E584" s="298" t="s">
        <v>2959</v>
      </c>
      <c r="F584" s="68" t="s">
        <v>2960</v>
      </c>
      <c r="G584" s="68"/>
      <c r="H584" s="68"/>
      <c r="I584" s="68"/>
      <c r="J584" s="68"/>
    </row>
    <row r="585" spans="1:10" hidden="1" x14ac:dyDescent="0.35">
      <c r="A585" s="68"/>
      <c r="B585" s="68"/>
      <c r="C585" s="68"/>
      <c r="D585" s="68"/>
      <c r="E585" s="298" t="s">
        <v>2961</v>
      </c>
      <c r="F585" s="68" t="s">
        <v>1171</v>
      </c>
      <c r="G585" s="68"/>
      <c r="H585" s="68"/>
      <c r="I585" s="68"/>
      <c r="J585" s="68"/>
    </row>
    <row r="586" spans="1:10" hidden="1" x14ac:dyDescent="0.35">
      <c r="A586" s="68"/>
      <c r="B586" s="68"/>
      <c r="C586" s="68"/>
      <c r="D586" s="68"/>
      <c r="E586" s="298" t="s">
        <v>2962</v>
      </c>
      <c r="F586" s="68" t="s">
        <v>1173</v>
      </c>
      <c r="G586" s="68"/>
      <c r="H586" s="68"/>
      <c r="I586" s="68"/>
      <c r="J586" s="68"/>
    </row>
    <row r="587" spans="1:10" hidden="1" x14ac:dyDescent="0.35">
      <c r="A587" s="68"/>
      <c r="B587" s="68"/>
      <c r="C587" s="68"/>
      <c r="D587" s="68"/>
      <c r="E587" s="298" t="s">
        <v>2963</v>
      </c>
      <c r="F587" s="68" t="s">
        <v>2964</v>
      </c>
      <c r="G587" s="68"/>
      <c r="H587" s="68"/>
      <c r="I587" s="68"/>
      <c r="J587" s="68"/>
    </row>
    <row r="588" spans="1:10" hidden="1" x14ac:dyDescent="0.35">
      <c r="A588" s="68"/>
      <c r="B588" s="68"/>
      <c r="C588" s="68"/>
      <c r="D588" s="68"/>
      <c r="E588" s="298" t="s">
        <v>2965</v>
      </c>
      <c r="F588" s="68" t="s">
        <v>1177</v>
      </c>
      <c r="G588" s="68"/>
      <c r="H588" s="68"/>
      <c r="I588" s="68"/>
      <c r="J588" s="68"/>
    </row>
    <row r="589" spans="1:10" hidden="1" x14ac:dyDescent="0.35">
      <c r="A589" s="68"/>
      <c r="B589" s="68"/>
      <c r="C589" s="68"/>
      <c r="D589" s="68"/>
      <c r="E589" s="298" t="s">
        <v>2966</v>
      </c>
      <c r="F589" s="68" t="s">
        <v>1179</v>
      </c>
      <c r="G589" s="68"/>
      <c r="H589" s="68"/>
      <c r="I589" s="68"/>
      <c r="J589" s="68"/>
    </row>
    <row r="590" spans="1:10" hidden="1" x14ac:dyDescent="0.35">
      <c r="A590" s="68"/>
      <c r="B590" s="68"/>
      <c r="C590" s="68"/>
      <c r="D590" s="68"/>
      <c r="E590" s="298" t="s">
        <v>2967</v>
      </c>
      <c r="F590" s="68" t="s">
        <v>2968</v>
      </c>
      <c r="G590" s="68"/>
      <c r="H590" s="68"/>
      <c r="I590" s="68"/>
      <c r="J590" s="68"/>
    </row>
    <row r="591" spans="1:10" hidden="1" x14ac:dyDescent="0.35">
      <c r="A591" s="68"/>
      <c r="B591" s="68"/>
      <c r="C591" s="68"/>
      <c r="D591" s="68"/>
      <c r="E591" s="298" t="s">
        <v>2969</v>
      </c>
      <c r="F591" s="68" t="s">
        <v>1181</v>
      </c>
      <c r="G591" s="68"/>
      <c r="H591" s="68"/>
      <c r="I591" s="68"/>
      <c r="J591" s="68"/>
    </row>
    <row r="592" spans="1:10" hidden="1" x14ac:dyDescent="0.35">
      <c r="A592" s="68"/>
      <c r="B592" s="68"/>
      <c r="C592" s="68"/>
      <c r="D592" s="68"/>
      <c r="E592" s="298" t="s">
        <v>2970</v>
      </c>
      <c r="F592" s="68" t="s">
        <v>1183</v>
      </c>
      <c r="G592" s="68"/>
      <c r="H592" s="68"/>
      <c r="I592" s="68"/>
      <c r="J592" s="68"/>
    </row>
    <row r="593" spans="1:10" hidden="1" x14ac:dyDescent="0.35">
      <c r="A593" s="68"/>
      <c r="B593" s="68"/>
      <c r="C593" s="68"/>
      <c r="D593" s="68"/>
      <c r="E593" s="298" t="s">
        <v>2971</v>
      </c>
      <c r="F593" s="68" t="s">
        <v>2972</v>
      </c>
      <c r="G593" s="68"/>
      <c r="H593" s="68"/>
      <c r="I593" s="68"/>
      <c r="J593" s="68"/>
    </row>
    <row r="594" spans="1:10" hidden="1" x14ac:dyDescent="0.35">
      <c r="A594" s="68"/>
      <c r="B594" s="68"/>
      <c r="C594" s="68"/>
      <c r="D594" s="68"/>
      <c r="E594" s="298" t="s">
        <v>2973</v>
      </c>
      <c r="F594" s="68" t="s">
        <v>1187</v>
      </c>
      <c r="G594" s="68"/>
      <c r="H594" s="68"/>
      <c r="I594" s="68"/>
      <c r="J594" s="68"/>
    </row>
    <row r="595" spans="1:10" hidden="1" x14ac:dyDescent="0.35">
      <c r="A595" s="68"/>
      <c r="B595" s="68"/>
      <c r="C595" s="68"/>
      <c r="D595" s="68"/>
      <c r="E595" s="298" t="s">
        <v>2974</v>
      </c>
      <c r="F595" s="68" t="s">
        <v>1189</v>
      </c>
      <c r="G595" s="68"/>
      <c r="H595" s="68"/>
      <c r="I595" s="68"/>
      <c r="J595" s="68"/>
    </row>
    <row r="596" spans="1:10" hidden="1" x14ac:dyDescent="0.35">
      <c r="A596" s="68"/>
      <c r="B596" s="68"/>
      <c r="C596" s="68"/>
      <c r="D596" s="68"/>
      <c r="E596" s="298" t="s">
        <v>2975</v>
      </c>
      <c r="F596" s="68" t="s">
        <v>2976</v>
      </c>
      <c r="G596" s="68"/>
      <c r="H596" s="68"/>
      <c r="I596" s="68"/>
      <c r="J596" s="68"/>
    </row>
    <row r="597" spans="1:10" hidden="1" x14ac:dyDescent="0.35">
      <c r="A597" s="68"/>
      <c r="B597" s="68"/>
      <c r="C597" s="68"/>
      <c r="D597" s="68"/>
      <c r="E597" s="298" t="s">
        <v>2977</v>
      </c>
      <c r="F597" s="68" t="s">
        <v>1191</v>
      </c>
      <c r="G597" s="68"/>
      <c r="H597" s="68"/>
      <c r="I597" s="68"/>
      <c r="J597" s="68"/>
    </row>
    <row r="598" spans="1:10" hidden="1" x14ac:dyDescent="0.35">
      <c r="A598" s="68"/>
      <c r="B598" s="68"/>
      <c r="C598" s="68"/>
      <c r="D598" s="68"/>
      <c r="E598" s="298" t="s">
        <v>2978</v>
      </c>
      <c r="F598" s="68" t="s">
        <v>1193</v>
      </c>
      <c r="G598" s="68"/>
      <c r="H598" s="68"/>
      <c r="I598" s="68"/>
      <c r="J598" s="68"/>
    </row>
    <row r="599" spans="1:10" hidden="1" x14ac:dyDescent="0.35">
      <c r="A599" s="68"/>
      <c r="B599" s="68"/>
      <c r="C599" s="68"/>
      <c r="D599" s="68"/>
      <c r="E599" s="298" t="s">
        <v>2979</v>
      </c>
      <c r="F599" s="68" t="s">
        <v>1195</v>
      </c>
      <c r="G599" s="68"/>
      <c r="H599" s="68"/>
      <c r="I599" s="68"/>
      <c r="J599" s="68"/>
    </row>
    <row r="600" spans="1:10" hidden="1" x14ac:dyDescent="0.35">
      <c r="A600" s="68"/>
      <c r="B600" s="68"/>
      <c r="C600" s="68"/>
      <c r="D600" s="68"/>
      <c r="E600" s="298" t="s">
        <v>2980</v>
      </c>
      <c r="F600" s="68" t="s">
        <v>1197</v>
      </c>
      <c r="G600" s="68"/>
      <c r="H600" s="68"/>
      <c r="I600" s="68"/>
      <c r="J600" s="68"/>
    </row>
    <row r="601" spans="1:10" hidden="1" x14ac:dyDescent="0.35">
      <c r="A601" s="68"/>
      <c r="B601" s="68"/>
      <c r="C601" s="68"/>
      <c r="D601" s="68"/>
      <c r="E601" s="298" t="s">
        <v>2981</v>
      </c>
      <c r="F601" s="68" t="s">
        <v>2982</v>
      </c>
      <c r="G601" s="68"/>
      <c r="H601" s="68"/>
      <c r="I601" s="68"/>
      <c r="J601" s="68"/>
    </row>
    <row r="602" spans="1:10" hidden="1" x14ac:dyDescent="0.35">
      <c r="A602" s="68"/>
      <c r="B602" s="68"/>
      <c r="C602" s="68"/>
      <c r="D602" s="68"/>
      <c r="E602" s="298" t="s">
        <v>2983</v>
      </c>
      <c r="F602" s="68" t="s">
        <v>1199</v>
      </c>
      <c r="G602" s="68"/>
      <c r="H602" s="68"/>
      <c r="I602" s="68"/>
      <c r="J602" s="68"/>
    </row>
    <row r="603" spans="1:10" hidden="1" x14ac:dyDescent="0.35">
      <c r="A603" s="68"/>
      <c r="B603" s="68"/>
      <c r="C603" s="68"/>
      <c r="D603" s="68"/>
      <c r="E603" s="298" t="s">
        <v>2984</v>
      </c>
      <c r="F603" s="68" t="s">
        <v>1201</v>
      </c>
      <c r="G603" s="68"/>
      <c r="H603" s="68"/>
      <c r="I603" s="68"/>
      <c r="J603" s="68"/>
    </row>
    <row r="604" spans="1:10" hidden="1" x14ac:dyDescent="0.35">
      <c r="A604" s="68"/>
      <c r="B604" s="68"/>
      <c r="C604" s="68"/>
      <c r="D604" s="68"/>
      <c r="E604" s="298" t="s">
        <v>2985</v>
      </c>
      <c r="F604" s="68" t="s">
        <v>1203</v>
      </c>
      <c r="G604" s="68"/>
      <c r="H604" s="68"/>
      <c r="I604" s="68"/>
      <c r="J604" s="68"/>
    </row>
    <row r="605" spans="1:10" hidden="1" x14ac:dyDescent="0.35">
      <c r="A605" s="68"/>
      <c r="B605" s="68"/>
      <c r="C605" s="68"/>
      <c r="D605" s="68"/>
      <c r="E605" s="298" t="s">
        <v>2986</v>
      </c>
      <c r="F605" s="68" t="s">
        <v>1205</v>
      </c>
      <c r="G605" s="68"/>
      <c r="H605" s="68"/>
      <c r="I605" s="68"/>
      <c r="J605" s="68"/>
    </row>
    <row r="606" spans="1:10" hidden="1" x14ac:dyDescent="0.35">
      <c r="A606" s="68"/>
      <c r="B606" s="68"/>
      <c r="C606" s="68"/>
      <c r="D606" s="68"/>
      <c r="E606" s="298" t="s">
        <v>2987</v>
      </c>
      <c r="F606" s="68" t="s">
        <v>2988</v>
      </c>
      <c r="G606" s="68"/>
      <c r="H606" s="68"/>
      <c r="I606" s="68"/>
      <c r="J606" s="68"/>
    </row>
    <row r="607" spans="1:10" hidden="1" x14ac:dyDescent="0.35">
      <c r="A607" s="68"/>
      <c r="B607" s="68"/>
      <c r="C607" s="68"/>
      <c r="D607" s="68"/>
      <c r="E607" s="298" t="s">
        <v>2989</v>
      </c>
      <c r="F607" s="68" t="s">
        <v>2990</v>
      </c>
      <c r="G607" s="68"/>
      <c r="H607" s="68"/>
      <c r="I607" s="68"/>
      <c r="J607" s="68"/>
    </row>
    <row r="608" spans="1:10" hidden="1" x14ac:dyDescent="0.35">
      <c r="A608" s="68"/>
      <c r="B608" s="68"/>
      <c r="C608" s="68"/>
      <c r="D608" s="68"/>
      <c r="E608" s="298" t="s">
        <v>2991</v>
      </c>
      <c r="F608" s="68" t="s">
        <v>2992</v>
      </c>
      <c r="G608" s="68"/>
      <c r="H608" s="68"/>
      <c r="I608" s="68"/>
      <c r="J608" s="68"/>
    </row>
    <row r="609" spans="1:10" hidden="1" x14ac:dyDescent="0.35">
      <c r="A609" s="68"/>
      <c r="B609" s="68"/>
      <c r="C609" s="68"/>
      <c r="D609" s="68"/>
      <c r="E609" s="298" t="s">
        <v>2993</v>
      </c>
      <c r="F609" s="68" t="s">
        <v>2994</v>
      </c>
      <c r="G609" s="68"/>
      <c r="H609" s="68"/>
      <c r="I609" s="68"/>
      <c r="J609" s="68"/>
    </row>
    <row r="610" spans="1:10" hidden="1" x14ac:dyDescent="0.35">
      <c r="A610" s="68"/>
      <c r="B610" s="68"/>
      <c r="C610" s="68"/>
      <c r="D610" s="68"/>
      <c r="E610" s="298" t="s">
        <v>2995</v>
      </c>
      <c r="F610" s="68" t="s">
        <v>2996</v>
      </c>
      <c r="G610" s="68"/>
      <c r="H610" s="68"/>
      <c r="I610" s="68"/>
      <c r="J610" s="68"/>
    </row>
    <row r="611" spans="1:10" hidden="1" x14ac:dyDescent="0.35">
      <c r="A611" s="68"/>
      <c r="B611" s="68"/>
      <c r="C611" s="68"/>
      <c r="D611" s="68"/>
      <c r="E611" s="298" t="s">
        <v>2997</v>
      </c>
      <c r="F611" s="68" t="s">
        <v>2998</v>
      </c>
      <c r="G611" s="68"/>
      <c r="H611" s="68"/>
      <c r="I611" s="68"/>
      <c r="J611" s="68"/>
    </row>
    <row r="612" spans="1:10" hidden="1" x14ac:dyDescent="0.35">
      <c r="A612" s="68"/>
      <c r="B612" s="68"/>
      <c r="C612" s="68"/>
      <c r="D612" s="68"/>
      <c r="E612" s="298" t="s">
        <v>2999</v>
      </c>
      <c r="F612" s="68" t="s">
        <v>3000</v>
      </c>
      <c r="G612" s="68"/>
      <c r="H612" s="68"/>
      <c r="I612" s="68"/>
      <c r="J612" s="68"/>
    </row>
    <row r="613" spans="1:10" hidden="1" x14ac:dyDescent="0.35">
      <c r="A613" s="68"/>
      <c r="B613" s="68"/>
      <c r="C613" s="68"/>
      <c r="D613" s="68"/>
      <c r="E613" s="298" t="s">
        <v>3001</v>
      </c>
      <c r="F613" s="68" t="s">
        <v>3002</v>
      </c>
      <c r="G613" s="68"/>
      <c r="H613" s="68"/>
      <c r="I613" s="68"/>
      <c r="J613" s="68"/>
    </row>
    <row r="614" spans="1:10" hidden="1" x14ac:dyDescent="0.35">
      <c r="A614" s="68"/>
      <c r="B614" s="68"/>
      <c r="C614" s="68"/>
      <c r="D614" s="68"/>
      <c r="E614" s="298" t="s">
        <v>3003</v>
      </c>
      <c r="F614" s="68" t="s">
        <v>3004</v>
      </c>
      <c r="G614" s="68"/>
      <c r="H614" s="68"/>
      <c r="I614" s="68"/>
      <c r="J614" s="68"/>
    </row>
    <row r="615" spans="1:10" hidden="1" x14ac:dyDescent="0.35">
      <c r="A615" s="68"/>
      <c r="B615" s="68"/>
      <c r="C615" s="68"/>
      <c r="D615" s="68"/>
      <c r="E615" s="298" t="s">
        <v>3005</v>
      </c>
      <c r="F615" s="68" t="s">
        <v>3006</v>
      </c>
      <c r="G615" s="68"/>
      <c r="H615" s="68"/>
      <c r="I615" s="68"/>
      <c r="J615" s="68"/>
    </row>
    <row r="616" spans="1:10" hidden="1" x14ac:dyDescent="0.35">
      <c r="A616" s="68"/>
      <c r="B616" s="68"/>
      <c r="C616" s="68"/>
      <c r="D616" s="68"/>
      <c r="E616" s="298" t="s">
        <v>3007</v>
      </c>
      <c r="F616" s="68" t="s">
        <v>3008</v>
      </c>
      <c r="G616" s="68"/>
      <c r="H616" s="68"/>
      <c r="I616" s="68"/>
      <c r="J616" s="68"/>
    </row>
    <row r="617" spans="1:10" hidden="1" x14ac:dyDescent="0.35">
      <c r="A617" s="68"/>
      <c r="B617" s="68"/>
      <c r="C617" s="68"/>
      <c r="D617" s="68"/>
      <c r="E617" s="298" t="s">
        <v>3009</v>
      </c>
      <c r="F617" s="68" t="s">
        <v>3010</v>
      </c>
      <c r="G617" s="68"/>
      <c r="H617" s="68"/>
      <c r="I617" s="68"/>
      <c r="J617" s="68"/>
    </row>
    <row r="618" spans="1:10" hidden="1" x14ac:dyDescent="0.35">
      <c r="A618" s="68"/>
      <c r="B618" s="68"/>
      <c r="C618" s="68"/>
      <c r="D618" s="68"/>
      <c r="E618" s="298" t="s">
        <v>3011</v>
      </c>
      <c r="F618" s="68" t="s">
        <v>3012</v>
      </c>
      <c r="G618" s="68"/>
      <c r="H618" s="68"/>
      <c r="I618" s="68"/>
      <c r="J618" s="68"/>
    </row>
    <row r="619" spans="1:10" hidden="1" x14ac:dyDescent="0.35">
      <c r="A619" s="68"/>
      <c r="B619" s="68"/>
      <c r="C619" s="68"/>
      <c r="D619" s="68"/>
      <c r="E619" s="298" t="s">
        <v>3013</v>
      </c>
      <c r="F619" s="68" t="s">
        <v>3014</v>
      </c>
      <c r="G619" s="68"/>
      <c r="H619" s="68"/>
      <c r="I619" s="68"/>
      <c r="J619" s="68"/>
    </row>
    <row r="620" spans="1:10" hidden="1" x14ac:dyDescent="0.35">
      <c r="A620" s="68"/>
      <c r="B620" s="68"/>
      <c r="C620" s="68"/>
      <c r="D620" s="68"/>
      <c r="E620" s="298" t="s">
        <v>3015</v>
      </c>
      <c r="F620" s="68" t="s">
        <v>3016</v>
      </c>
      <c r="G620" s="68"/>
      <c r="H620" s="68"/>
      <c r="I620" s="68"/>
      <c r="J620" s="68"/>
    </row>
    <row r="621" spans="1:10" hidden="1" x14ac:dyDescent="0.35">
      <c r="A621" s="68"/>
      <c r="B621" s="68"/>
      <c r="C621" s="68"/>
      <c r="D621" s="68"/>
      <c r="E621" s="298" t="s">
        <v>3017</v>
      </c>
      <c r="F621" s="68" t="s">
        <v>3018</v>
      </c>
      <c r="G621" s="68"/>
      <c r="H621" s="68"/>
      <c r="I621" s="68"/>
      <c r="J621" s="68"/>
    </row>
    <row r="622" spans="1:10" hidden="1" x14ac:dyDescent="0.35">
      <c r="A622" s="68"/>
      <c r="B622" s="68"/>
      <c r="C622" s="68"/>
      <c r="D622" s="68"/>
      <c r="E622" s="298" t="s">
        <v>3019</v>
      </c>
      <c r="F622" s="68" t="s">
        <v>3020</v>
      </c>
      <c r="G622" s="68"/>
      <c r="H622" s="68"/>
      <c r="I622" s="68"/>
      <c r="J622" s="68"/>
    </row>
    <row r="623" spans="1:10" hidden="1" x14ac:dyDescent="0.35">
      <c r="A623" s="68"/>
      <c r="B623" s="68"/>
      <c r="C623" s="68"/>
      <c r="D623" s="68"/>
      <c r="E623" s="298" t="s">
        <v>3021</v>
      </c>
      <c r="F623" s="68" t="s">
        <v>3022</v>
      </c>
      <c r="G623" s="68"/>
      <c r="H623" s="68"/>
      <c r="I623" s="68"/>
      <c r="J623" s="68"/>
    </row>
    <row r="624" spans="1:10" hidden="1" x14ac:dyDescent="0.35">
      <c r="A624" s="68"/>
      <c r="B624" s="68"/>
      <c r="C624" s="68"/>
      <c r="D624" s="68"/>
      <c r="E624" s="298" t="s">
        <v>3023</v>
      </c>
      <c r="F624" s="68" t="s">
        <v>1235</v>
      </c>
      <c r="G624" s="68"/>
      <c r="H624" s="68"/>
      <c r="I624" s="68"/>
      <c r="J624" s="68"/>
    </row>
    <row r="625" spans="1:10" hidden="1" x14ac:dyDescent="0.35">
      <c r="A625" s="68"/>
      <c r="B625" s="68"/>
      <c r="C625" s="68"/>
      <c r="D625" s="68"/>
      <c r="E625" s="298" t="s">
        <v>3024</v>
      </c>
      <c r="F625" s="68" t="s">
        <v>1237</v>
      </c>
      <c r="G625" s="68"/>
      <c r="H625" s="68"/>
      <c r="I625" s="68"/>
      <c r="J625" s="68"/>
    </row>
    <row r="626" spans="1:10" hidden="1" x14ac:dyDescent="0.35">
      <c r="A626" s="68"/>
      <c r="B626" s="68"/>
      <c r="C626" s="68"/>
      <c r="D626" s="68"/>
      <c r="E626" s="298" t="s">
        <v>3025</v>
      </c>
      <c r="F626" s="68" t="s">
        <v>1239</v>
      </c>
      <c r="G626" s="68"/>
      <c r="H626" s="68"/>
      <c r="I626" s="68"/>
      <c r="J626" s="68"/>
    </row>
    <row r="627" spans="1:10" hidden="1" x14ac:dyDescent="0.35">
      <c r="A627" s="68"/>
      <c r="B627" s="68"/>
      <c r="C627" s="68"/>
      <c r="D627" s="68"/>
      <c r="E627" s="298" t="s">
        <v>3026</v>
      </c>
      <c r="F627" s="68" t="s">
        <v>3027</v>
      </c>
      <c r="G627" s="68"/>
      <c r="H627" s="68"/>
      <c r="I627" s="68"/>
      <c r="J627" s="68"/>
    </row>
    <row r="628" spans="1:10" hidden="1" x14ac:dyDescent="0.35">
      <c r="A628" s="68"/>
      <c r="B628" s="68"/>
      <c r="C628" s="68"/>
      <c r="D628" s="68"/>
      <c r="E628" s="298" t="s">
        <v>3028</v>
      </c>
      <c r="F628" s="68" t="s">
        <v>3029</v>
      </c>
      <c r="G628" s="68"/>
      <c r="H628" s="68"/>
      <c r="I628" s="68"/>
      <c r="J628" s="68"/>
    </row>
    <row r="629" spans="1:10" hidden="1" x14ac:dyDescent="0.35">
      <c r="A629" s="68"/>
      <c r="B629" s="68"/>
      <c r="C629" s="68"/>
      <c r="D629" s="68"/>
      <c r="E629" s="298" t="s">
        <v>3030</v>
      </c>
      <c r="F629" s="68" t="s">
        <v>3031</v>
      </c>
      <c r="G629" s="68"/>
      <c r="H629" s="68"/>
      <c r="I629" s="68"/>
      <c r="J629" s="68"/>
    </row>
    <row r="630" spans="1:10" hidden="1" x14ac:dyDescent="0.35">
      <c r="A630" s="68"/>
      <c r="B630" s="68"/>
      <c r="C630" s="68"/>
      <c r="D630" s="68"/>
      <c r="E630" s="298" t="s">
        <v>3032</v>
      </c>
      <c r="F630" s="68" t="s">
        <v>3033</v>
      </c>
      <c r="G630" s="68"/>
      <c r="H630" s="68"/>
      <c r="I630" s="68"/>
      <c r="J630" s="68"/>
    </row>
    <row r="631" spans="1:10" hidden="1" x14ac:dyDescent="0.35">
      <c r="A631" s="68"/>
      <c r="B631" s="68"/>
      <c r="C631" s="68"/>
      <c r="D631" s="68"/>
      <c r="E631" s="298" t="s">
        <v>3034</v>
      </c>
      <c r="F631" s="68" t="s">
        <v>3035</v>
      </c>
      <c r="G631" s="68"/>
      <c r="H631" s="68"/>
      <c r="I631" s="68"/>
      <c r="J631" s="68"/>
    </row>
    <row r="632" spans="1:10" hidden="1" x14ac:dyDescent="0.35">
      <c r="A632" s="68"/>
      <c r="B632" s="68"/>
      <c r="C632" s="68"/>
      <c r="D632" s="68"/>
      <c r="E632" s="298" t="s">
        <v>3036</v>
      </c>
      <c r="F632" s="68" t="s">
        <v>3037</v>
      </c>
      <c r="G632" s="68"/>
      <c r="H632" s="68"/>
      <c r="I632" s="68"/>
      <c r="J632" s="68"/>
    </row>
    <row r="633" spans="1:10" hidden="1" x14ac:dyDescent="0.35">
      <c r="A633" s="68"/>
      <c r="B633" s="68"/>
      <c r="C633" s="68"/>
      <c r="D633" s="68"/>
      <c r="E633" s="298" t="s">
        <v>3038</v>
      </c>
      <c r="F633" s="68" t="s">
        <v>3039</v>
      </c>
      <c r="G633" s="68"/>
      <c r="H633" s="68"/>
      <c r="I633" s="68"/>
      <c r="J633" s="68"/>
    </row>
    <row r="634" spans="1:10" hidden="1" x14ac:dyDescent="0.35">
      <c r="A634" s="68"/>
      <c r="B634" s="68"/>
      <c r="C634" s="68"/>
      <c r="D634" s="68"/>
      <c r="E634" s="298" t="s">
        <v>3040</v>
      </c>
      <c r="F634" s="68" t="s">
        <v>3041</v>
      </c>
      <c r="G634" s="68"/>
      <c r="H634" s="68"/>
      <c r="I634" s="68"/>
      <c r="J634" s="68"/>
    </row>
    <row r="635" spans="1:10" hidden="1" x14ac:dyDescent="0.35">
      <c r="A635" s="68"/>
      <c r="B635" s="68"/>
      <c r="C635" s="68"/>
      <c r="D635" s="68"/>
      <c r="E635" s="298" t="s">
        <v>3042</v>
      </c>
      <c r="F635" s="68" t="s">
        <v>3043</v>
      </c>
      <c r="G635" s="68"/>
      <c r="H635" s="68"/>
      <c r="I635" s="68"/>
      <c r="J635" s="68"/>
    </row>
    <row r="636" spans="1:10" hidden="1" x14ac:dyDescent="0.35">
      <c r="A636" s="68"/>
      <c r="B636" s="68"/>
      <c r="C636" s="68"/>
      <c r="D636" s="68"/>
      <c r="E636" s="298" t="s">
        <v>3044</v>
      </c>
      <c r="F636" s="68" t="s">
        <v>3045</v>
      </c>
      <c r="G636" s="68"/>
      <c r="H636" s="68"/>
      <c r="I636" s="68"/>
      <c r="J636" s="68"/>
    </row>
    <row r="637" spans="1:10" hidden="1" x14ac:dyDescent="0.35">
      <c r="A637" s="68"/>
      <c r="B637" s="68"/>
      <c r="C637" s="68"/>
      <c r="D637" s="68"/>
      <c r="E637" s="298" t="s">
        <v>3046</v>
      </c>
      <c r="F637" s="68" t="s">
        <v>3047</v>
      </c>
      <c r="G637" s="68"/>
      <c r="H637" s="68"/>
      <c r="I637" s="68"/>
      <c r="J637" s="68"/>
    </row>
    <row r="638" spans="1:10" hidden="1" x14ac:dyDescent="0.35">
      <c r="A638" s="68"/>
      <c r="B638" s="68"/>
      <c r="C638" s="68"/>
      <c r="D638" s="68"/>
      <c r="E638" s="298" t="s">
        <v>3048</v>
      </c>
      <c r="F638" s="68" t="s">
        <v>3049</v>
      </c>
      <c r="G638" s="68"/>
      <c r="H638" s="68"/>
      <c r="I638" s="68"/>
      <c r="J638" s="68"/>
    </row>
    <row r="639" spans="1:10" hidden="1" x14ac:dyDescent="0.35">
      <c r="A639" s="68"/>
      <c r="B639" s="68"/>
      <c r="C639" s="68"/>
      <c r="D639" s="68"/>
      <c r="E639" s="298" t="s">
        <v>3050</v>
      </c>
      <c r="F639" s="68" t="s">
        <v>3051</v>
      </c>
      <c r="G639" s="68"/>
      <c r="H639" s="68"/>
      <c r="I639" s="68"/>
      <c r="J639" s="68"/>
    </row>
    <row r="640" spans="1:10" hidden="1" x14ac:dyDescent="0.35">
      <c r="A640" s="68"/>
      <c r="B640" s="68"/>
      <c r="C640" s="68"/>
      <c r="D640" s="68"/>
      <c r="E640" s="298" t="s">
        <v>3052</v>
      </c>
      <c r="F640" s="68" t="s">
        <v>3053</v>
      </c>
      <c r="G640" s="68"/>
      <c r="H640" s="68"/>
      <c r="I640" s="68"/>
      <c r="J640" s="68"/>
    </row>
    <row r="641" spans="1:10" hidden="1" x14ac:dyDescent="0.35">
      <c r="A641" s="68"/>
      <c r="B641" s="68"/>
      <c r="C641" s="68"/>
      <c r="D641" s="68"/>
      <c r="E641" s="298" t="s">
        <v>3054</v>
      </c>
      <c r="F641" s="68" t="s">
        <v>3055</v>
      </c>
      <c r="G641" s="68"/>
      <c r="H641" s="68"/>
      <c r="I641" s="68"/>
      <c r="J641" s="68"/>
    </row>
    <row r="642" spans="1:10" hidden="1" x14ac:dyDescent="0.35">
      <c r="A642" s="68"/>
      <c r="B642" s="68"/>
      <c r="C642" s="68"/>
      <c r="D642" s="68"/>
      <c r="E642" s="298" t="s">
        <v>3056</v>
      </c>
      <c r="F642" s="68" t="s">
        <v>3057</v>
      </c>
      <c r="G642" s="68"/>
      <c r="H642" s="68"/>
      <c r="I642" s="68"/>
      <c r="J642" s="68"/>
    </row>
    <row r="643" spans="1:10" hidden="1" x14ac:dyDescent="0.35">
      <c r="A643" s="68"/>
      <c r="B643" s="68"/>
      <c r="C643" s="68"/>
      <c r="D643" s="68"/>
      <c r="E643" s="298" t="s">
        <v>3058</v>
      </c>
      <c r="F643" s="68" t="s">
        <v>3059</v>
      </c>
      <c r="G643" s="68"/>
      <c r="H643" s="68"/>
      <c r="I643" s="68"/>
      <c r="J643" s="68"/>
    </row>
    <row r="644" spans="1:10" hidden="1" x14ac:dyDescent="0.35">
      <c r="A644" s="68"/>
      <c r="B644" s="68"/>
      <c r="C644" s="68"/>
      <c r="D644" s="68"/>
      <c r="E644" s="298" t="s">
        <v>3060</v>
      </c>
      <c r="F644" s="68" t="s">
        <v>3061</v>
      </c>
      <c r="G644" s="68"/>
      <c r="H644" s="68"/>
      <c r="I644" s="68"/>
      <c r="J644" s="68"/>
    </row>
    <row r="645" spans="1:10" hidden="1" x14ac:dyDescent="0.35">
      <c r="A645" s="68"/>
      <c r="B645" s="68"/>
      <c r="C645" s="68"/>
      <c r="D645" s="68"/>
      <c r="E645" s="298" t="s">
        <v>3062</v>
      </c>
      <c r="F645" s="68" t="s">
        <v>3063</v>
      </c>
      <c r="G645" s="68"/>
      <c r="H645" s="68"/>
      <c r="I645" s="68"/>
      <c r="J645" s="68"/>
    </row>
    <row r="646" spans="1:10" hidden="1" x14ac:dyDescent="0.35">
      <c r="A646" s="68"/>
      <c r="B646" s="68"/>
      <c r="C646" s="68"/>
      <c r="D646" s="68"/>
      <c r="E646" s="298" t="s">
        <v>3064</v>
      </c>
      <c r="F646" s="68" t="s">
        <v>3065</v>
      </c>
      <c r="G646" s="68"/>
      <c r="H646" s="68"/>
      <c r="I646" s="68"/>
      <c r="J646" s="68"/>
    </row>
    <row r="647" spans="1:10" hidden="1" x14ac:dyDescent="0.35">
      <c r="A647" s="68"/>
      <c r="B647" s="68"/>
      <c r="C647" s="68"/>
      <c r="D647" s="68"/>
      <c r="E647" s="298" t="s">
        <v>3066</v>
      </c>
      <c r="F647" s="68" t="s">
        <v>3067</v>
      </c>
      <c r="G647" s="68"/>
      <c r="H647" s="68"/>
      <c r="I647" s="68"/>
      <c r="J647" s="68"/>
    </row>
    <row r="648" spans="1:10" hidden="1" x14ac:dyDescent="0.35">
      <c r="A648" s="68"/>
      <c r="B648" s="68"/>
      <c r="C648" s="68"/>
      <c r="D648" s="68"/>
      <c r="E648" s="298" t="s">
        <v>3068</v>
      </c>
      <c r="F648" s="68" t="s">
        <v>3069</v>
      </c>
      <c r="G648" s="68"/>
      <c r="H648" s="68"/>
      <c r="I648" s="68"/>
      <c r="J648" s="68"/>
    </row>
    <row r="649" spans="1:10" hidden="1" x14ac:dyDescent="0.35">
      <c r="A649" s="68"/>
      <c r="B649" s="68"/>
      <c r="C649" s="68"/>
      <c r="D649" s="68"/>
      <c r="E649" s="298" t="s">
        <v>3070</v>
      </c>
      <c r="F649" s="68" t="s">
        <v>3071</v>
      </c>
      <c r="G649" s="68"/>
      <c r="H649" s="68"/>
      <c r="I649" s="68"/>
      <c r="J649" s="68"/>
    </row>
    <row r="650" spans="1:10" hidden="1" x14ac:dyDescent="0.35">
      <c r="A650" s="68"/>
      <c r="B650" s="68"/>
      <c r="C650" s="68"/>
      <c r="D650" s="68"/>
      <c r="E650" s="298" t="s">
        <v>3072</v>
      </c>
      <c r="F650" s="68" t="s">
        <v>3073</v>
      </c>
      <c r="G650" s="68"/>
      <c r="H650" s="68"/>
      <c r="I650" s="68"/>
      <c r="J650" s="68"/>
    </row>
    <row r="651" spans="1:10" hidden="1" x14ac:dyDescent="0.35">
      <c r="A651" s="68"/>
      <c r="B651" s="68"/>
      <c r="C651" s="68"/>
      <c r="D651" s="68"/>
      <c r="E651" s="298" t="s">
        <v>3074</v>
      </c>
      <c r="F651" s="68" t="s">
        <v>3075</v>
      </c>
      <c r="G651" s="68"/>
      <c r="H651" s="68"/>
      <c r="I651" s="68"/>
      <c r="J651" s="68"/>
    </row>
    <row r="652" spans="1:10" hidden="1" x14ac:dyDescent="0.35">
      <c r="A652" s="68"/>
      <c r="B652" s="68"/>
      <c r="C652" s="68"/>
      <c r="D652" s="68"/>
      <c r="E652" s="298" t="s">
        <v>3076</v>
      </c>
      <c r="F652" s="68" t="s">
        <v>3077</v>
      </c>
      <c r="G652" s="68"/>
      <c r="H652" s="68"/>
      <c r="I652" s="68"/>
      <c r="J652" s="68"/>
    </row>
    <row r="653" spans="1:10" hidden="1" x14ac:dyDescent="0.35">
      <c r="A653" s="68"/>
      <c r="B653" s="68"/>
      <c r="C653" s="68"/>
      <c r="D653" s="68"/>
      <c r="E653" s="298" t="s">
        <v>3078</v>
      </c>
      <c r="F653" s="68" t="s">
        <v>3079</v>
      </c>
      <c r="G653" s="68"/>
      <c r="H653" s="68"/>
      <c r="I653" s="68"/>
      <c r="J653" s="68"/>
    </row>
    <row r="654" spans="1:10" hidden="1" x14ac:dyDescent="0.35">
      <c r="A654" s="68"/>
      <c r="B654" s="68"/>
      <c r="C654" s="68"/>
      <c r="D654" s="68"/>
      <c r="E654" s="298" t="s">
        <v>3080</v>
      </c>
      <c r="F654" s="68" t="s">
        <v>3081</v>
      </c>
      <c r="G654" s="68"/>
      <c r="H654" s="68"/>
      <c r="I654" s="68"/>
      <c r="J654" s="68"/>
    </row>
    <row r="655" spans="1:10" hidden="1" x14ac:dyDescent="0.35">
      <c r="A655" s="68"/>
      <c r="B655" s="68"/>
      <c r="C655" s="68"/>
      <c r="D655" s="68"/>
      <c r="E655" s="298" t="s">
        <v>3082</v>
      </c>
      <c r="F655" s="68" t="s">
        <v>3083</v>
      </c>
      <c r="G655" s="68"/>
      <c r="H655" s="68"/>
      <c r="I655" s="68"/>
      <c r="J655" s="68"/>
    </row>
    <row r="656" spans="1:10" hidden="1" x14ac:dyDescent="0.35">
      <c r="A656" s="68"/>
      <c r="B656" s="68"/>
      <c r="C656" s="68"/>
      <c r="D656" s="68"/>
      <c r="E656" s="298" t="s">
        <v>3084</v>
      </c>
      <c r="F656" s="68" t="s">
        <v>3085</v>
      </c>
      <c r="G656" s="68"/>
      <c r="H656" s="68"/>
      <c r="I656" s="68"/>
      <c r="J656" s="68"/>
    </row>
    <row r="657" spans="1:10" hidden="1" x14ac:dyDescent="0.35">
      <c r="A657" s="68"/>
      <c r="B657" s="68"/>
      <c r="C657" s="68"/>
      <c r="D657" s="68"/>
      <c r="E657" s="298" t="s">
        <v>3086</v>
      </c>
      <c r="F657" s="68" t="s">
        <v>3087</v>
      </c>
      <c r="G657" s="68"/>
      <c r="H657" s="68"/>
      <c r="I657" s="68"/>
      <c r="J657" s="68"/>
    </row>
    <row r="658" spans="1:10" hidden="1" x14ac:dyDescent="0.35">
      <c r="A658" s="68"/>
      <c r="B658" s="68"/>
      <c r="C658" s="68"/>
      <c r="D658" s="68"/>
      <c r="E658" s="298" t="s">
        <v>3088</v>
      </c>
      <c r="F658" s="68" t="s">
        <v>3089</v>
      </c>
      <c r="G658" s="68"/>
      <c r="H658" s="68"/>
      <c r="I658" s="68"/>
      <c r="J658" s="68"/>
    </row>
    <row r="659" spans="1:10" hidden="1" x14ac:dyDescent="0.35">
      <c r="A659" s="68"/>
      <c r="B659" s="68"/>
      <c r="C659" s="68"/>
      <c r="D659" s="68"/>
      <c r="E659" s="298" t="s">
        <v>3090</v>
      </c>
      <c r="F659" s="68" t="s">
        <v>3091</v>
      </c>
      <c r="G659" s="68"/>
      <c r="H659" s="68"/>
      <c r="I659" s="68"/>
      <c r="J659" s="68"/>
    </row>
    <row r="660" spans="1:10" hidden="1" x14ac:dyDescent="0.35">
      <c r="A660" s="68"/>
      <c r="B660" s="68"/>
      <c r="C660" s="68"/>
      <c r="D660" s="68"/>
      <c r="E660" s="298" t="s">
        <v>3092</v>
      </c>
      <c r="F660" s="68" t="s">
        <v>3093</v>
      </c>
      <c r="G660" s="68"/>
      <c r="H660" s="68"/>
      <c r="I660" s="68"/>
      <c r="J660" s="68"/>
    </row>
    <row r="661" spans="1:10" hidden="1" x14ac:dyDescent="0.35">
      <c r="A661" s="68"/>
      <c r="B661" s="68"/>
      <c r="C661" s="68"/>
      <c r="D661" s="68"/>
      <c r="E661" s="298" t="s">
        <v>3094</v>
      </c>
      <c r="F661" s="68" t="s">
        <v>3095</v>
      </c>
      <c r="G661" s="68"/>
      <c r="H661" s="68"/>
      <c r="I661" s="68"/>
      <c r="J661" s="68"/>
    </row>
    <row r="662" spans="1:10" hidden="1" x14ac:dyDescent="0.35">
      <c r="A662" s="68"/>
      <c r="B662" s="68"/>
      <c r="C662" s="68"/>
      <c r="D662" s="68"/>
      <c r="E662" s="298" t="s">
        <v>3096</v>
      </c>
      <c r="F662" s="68" t="s">
        <v>3097</v>
      </c>
      <c r="G662" s="68"/>
      <c r="H662" s="68"/>
      <c r="I662" s="68"/>
      <c r="J662" s="68"/>
    </row>
    <row r="663" spans="1:10" hidden="1" x14ac:dyDescent="0.35">
      <c r="A663" s="68"/>
      <c r="B663" s="68"/>
      <c r="C663" s="68"/>
      <c r="D663" s="68"/>
      <c r="E663" s="298" t="s">
        <v>3098</v>
      </c>
      <c r="F663" s="68" t="s">
        <v>3099</v>
      </c>
      <c r="G663" s="68"/>
      <c r="H663" s="68"/>
      <c r="I663" s="68"/>
      <c r="J663" s="68"/>
    </row>
    <row r="664" spans="1:10" hidden="1" x14ac:dyDescent="0.35">
      <c r="A664" s="68"/>
      <c r="B664" s="68"/>
      <c r="C664" s="68"/>
      <c r="D664" s="68"/>
      <c r="E664" s="298" t="s">
        <v>3100</v>
      </c>
      <c r="F664" s="68" t="s">
        <v>3101</v>
      </c>
      <c r="G664" s="68"/>
      <c r="H664" s="68"/>
      <c r="I664" s="68"/>
      <c r="J664" s="68"/>
    </row>
    <row r="665" spans="1:10" hidden="1" x14ac:dyDescent="0.35">
      <c r="A665" s="68"/>
      <c r="B665" s="68"/>
      <c r="C665" s="68"/>
      <c r="D665" s="68"/>
      <c r="E665" s="298" t="s">
        <v>3102</v>
      </c>
      <c r="F665" s="68" t="s">
        <v>3103</v>
      </c>
      <c r="G665" s="68"/>
      <c r="H665" s="68"/>
      <c r="I665" s="68"/>
      <c r="J665" s="68"/>
    </row>
    <row r="666" spans="1:10" hidden="1" x14ac:dyDescent="0.35">
      <c r="A666" s="68"/>
      <c r="B666" s="68"/>
      <c r="C666" s="68"/>
      <c r="D666" s="68"/>
      <c r="E666" s="298" t="s">
        <v>3104</v>
      </c>
      <c r="F666" s="68" t="s">
        <v>3105</v>
      </c>
      <c r="G666" s="68"/>
      <c r="H666" s="68"/>
      <c r="I666" s="68"/>
      <c r="J666" s="68"/>
    </row>
    <row r="667" spans="1:10" hidden="1" x14ac:dyDescent="0.35">
      <c r="A667" s="68"/>
      <c r="B667" s="68"/>
      <c r="C667" s="68"/>
      <c r="D667" s="68"/>
      <c r="E667" s="298" t="s">
        <v>3106</v>
      </c>
      <c r="F667" s="68" t="s">
        <v>3107</v>
      </c>
      <c r="G667" s="68"/>
      <c r="H667" s="68"/>
      <c r="I667" s="68"/>
      <c r="J667" s="68"/>
    </row>
    <row r="668" spans="1:10" hidden="1" x14ac:dyDescent="0.35">
      <c r="A668" s="68"/>
      <c r="B668" s="68"/>
      <c r="C668" s="68"/>
      <c r="D668" s="68"/>
      <c r="E668" s="298" t="s">
        <v>3108</v>
      </c>
      <c r="F668" s="68" t="s">
        <v>3109</v>
      </c>
      <c r="G668" s="68"/>
      <c r="H668" s="68"/>
      <c r="I668" s="68"/>
      <c r="J668" s="68"/>
    </row>
    <row r="669" spans="1:10" hidden="1" x14ac:dyDescent="0.35">
      <c r="A669" s="68"/>
      <c r="B669" s="68"/>
      <c r="C669" s="68"/>
      <c r="D669" s="68"/>
      <c r="E669" s="298" t="s">
        <v>3110</v>
      </c>
      <c r="F669" s="68" t="s">
        <v>3111</v>
      </c>
      <c r="G669" s="68"/>
      <c r="H669" s="68"/>
      <c r="I669" s="68"/>
      <c r="J669" s="68"/>
    </row>
    <row r="670" spans="1:10" hidden="1" x14ac:dyDescent="0.35">
      <c r="A670" s="68"/>
      <c r="B670" s="68"/>
      <c r="C670" s="68"/>
      <c r="D670" s="68"/>
      <c r="E670" s="298" t="s">
        <v>3112</v>
      </c>
      <c r="F670" s="68" t="s">
        <v>3113</v>
      </c>
      <c r="G670" s="68"/>
      <c r="H670" s="68"/>
      <c r="I670" s="68"/>
      <c r="J670" s="68"/>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5.1.1.a'!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4"/>
  <dimension ref="A1:AL14"/>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3.81640625" style="17" bestFit="1" customWidth="1"/>
    <col min="12" max="12" width="13.1796875" style="17" customWidth="1"/>
    <col min="13" max="29" width="13.81640625" style="17" bestFit="1" customWidth="1"/>
    <col min="30" max="16384" width="11.453125" style="17"/>
  </cols>
  <sheetData>
    <row r="1" spans="1:38" ht="15.5" x14ac:dyDescent="0.35">
      <c r="A1" s="23" t="s">
        <v>32</v>
      </c>
      <c r="F1" s="18"/>
      <c r="G1" s="1699" t="s">
        <v>61</v>
      </c>
      <c r="H1" s="1699"/>
    </row>
    <row r="2" spans="1:38" ht="15.5" x14ac:dyDescent="0.35">
      <c r="A2" s="18"/>
      <c r="B2" s="97" t="s">
        <v>5115</v>
      </c>
    </row>
    <row r="3" spans="1:38" x14ac:dyDescent="0.35">
      <c r="B3" s="110" t="s">
        <v>14</v>
      </c>
    </row>
    <row r="4" spans="1:38" x14ac:dyDescent="0.35">
      <c r="B4" s="110" t="s">
        <v>50</v>
      </c>
    </row>
    <row r="5" spans="1:38" x14ac:dyDescent="0.35">
      <c r="B5" s="110" t="s">
        <v>55</v>
      </c>
    </row>
    <row r="6" spans="1:38" x14ac:dyDescent="0.35">
      <c r="B6" s="111" t="s">
        <v>3114</v>
      </c>
    </row>
    <row r="8" spans="1:38" x14ac:dyDescent="0.35">
      <c r="B8" s="77" t="s">
        <v>3115</v>
      </c>
      <c r="C8" s="78"/>
      <c r="D8" s="78"/>
      <c r="E8" s="78"/>
      <c r="F8" s="79"/>
      <c r="G8" s="79"/>
      <c r="H8" s="79"/>
      <c r="I8" s="79"/>
      <c r="J8" s="79"/>
      <c r="K8" s="79"/>
      <c r="L8" s="79"/>
      <c r="M8" s="79"/>
      <c r="N8" s="79"/>
      <c r="O8" s="79"/>
      <c r="P8" s="79"/>
      <c r="Q8" s="79"/>
      <c r="R8" s="79"/>
      <c r="S8" s="79"/>
      <c r="T8" s="79"/>
      <c r="U8" s="79"/>
      <c r="V8" s="79"/>
      <c r="W8" s="79"/>
      <c r="X8" s="79"/>
      <c r="Y8" s="79"/>
      <c r="Z8" s="79"/>
    </row>
    <row r="9" spans="1:38" x14ac:dyDescent="0.35">
      <c r="B9" s="693" t="s">
        <v>3681</v>
      </c>
      <c r="C9" s="78"/>
      <c r="D9" s="78"/>
      <c r="E9" s="78"/>
      <c r="F9" s="79"/>
      <c r="G9" s="79"/>
      <c r="H9" s="79"/>
      <c r="I9" s="79"/>
      <c r="J9" s="79"/>
      <c r="K9" s="79"/>
      <c r="L9" s="79"/>
      <c r="M9" s="79"/>
      <c r="N9" s="79"/>
      <c r="O9" s="79"/>
      <c r="P9" s="79"/>
      <c r="Q9" s="79"/>
      <c r="R9" s="79"/>
      <c r="S9" s="79"/>
      <c r="T9" s="79"/>
      <c r="U9" s="79"/>
      <c r="V9" s="79"/>
      <c r="W9" s="79"/>
      <c r="X9" s="79"/>
      <c r="Y9" s="79"/>
      <c r="Z9" s="79"/>
    </row>
    <row r="10" spans="1:38" x14ac:dyDescent="0.35">
      <c r="B10" s="1749" t="s">
        <v>1503</v>
      </c>
      <c r="C10" s="1747">
        <v>2010</v>
      </c>
      <c r="D10" s="1748"/>
      <c r="E10" s="1748"/>
      <c r="F10" s="1747">
        <v>2011</v>
      </c>
      <c r="G10" s="1748"/>
      <c r="H10" s="1748"/>
      <c r="I10" s="1747">
        <v>2012</v>
      </c>
      <c r="J10" s="1748"/>
      <c r="K10" s="1748"/>
      <c r="L10" s="1747">
        <v>2013</v>
      </c>
      <c r="M10" s="1748"/>
      <c r="N10" s="1748"/>
      <c r="O10" s="1747">
        <v>2014</v>
      </c>
      <c r="P10" s="1748"/>
      <c r="Q10" s="1748"/>
      <c r="R10" s="1747">
        <v>2015</v>
      </c>
      <c r="S10" s="1748"/>
      <c r="T10" s="1748"/>
      <c r="U10" s="1747">
        <v>2016</v>
      </c>
      <c r="V10" s="1748"/>
      <c r="W10" s="1748"/>
      <c r="X10" s="1747">
        <v>2017</v>
      </c>
      <c r="Y10" s="1748"/>
      <c r="Z10" s="1748"/>
      <c r="AA10" s="1747">
        <v>2018</v>
      </c>
      <c r="AB10" s="1748"/>
      <c r="AC10" s="1748"/>
      <c r="AD10" s="1747">
        <v>2019</v>
      </c>
      <c r="AE10" s="1748"/>
      <c r="AF10" s="1748"/>
      <c r="AG10" s="1747">
        <v>2020</v>
      </c>
      <c r="AH10" s="1748"/>
      <c r="AI10" s="1748"/>
      <c r="AJ10" s="1747">
        <v>2021</v>
      </c>
      <c r="AK10" s="1748"/>
      <c r="AL10" s="1748"/>
    </row>
    <row r="11" spans="1:38" x14ac:dyDescent="0.35">
      <c r="B11" s="1750"/>
      <c r="C11" s="857" t="s">
        <v>1504</v>
      </c>
      <c r="D11" s="857" t="s">
        <v>1505</v>
      </c>
      <c r="E11" s="858" t="s">
        <v>1</v>
      </c>
      <c r="F11" s="857" t="s">
        <v>1504</v>
      </c>
      <c r="G11" s="857" t="s">
        <v>1505</v>
      </c>
      <c r="H11" s="858" t="s">
        <v>1</v>
      </c>
      <c r="I11" s="857" t="s">
        <v>1504</v>
      </c>
      <c r="J11" s="857" t="s">
        <v>1505</v>
      </c>
      <c r="K11" s="858" t="s">
        <v>1</v>
      </c>
      <c r="L11" s="857" t="s">
        <v>1504</v>
      </c>
      <c r="M11" s="857" t="s">
        <v>1505</v>
      </c>
      <c r="N11" s="858" t="s">
        <v>1</v>
      </c>
      <c r="O11" s="857" t="s">
        <v>1504</v>
      </c>
      <c r="P11" s="857" t="s">
        <v>1505</v>
      </c>
      <c r="Q11" s="858" t="s">
        <v>1</v>
      </c>
      <c r="R11" s="857" t="s">
        <v>1504</v>
      </c>
      <c r="S11" s="857" t="s">
        <v>1505</v>
      </c>
      <c r="T11" s="858" t="s">
        <v>1</v>
      </c>
      <c r="U11" s="857" t="s">
        <v>1504</v>
      </c>
      <c r="V11" s="857" t="s">
        <v>1505</v>
      </c>
      <c r="W11" s="858" t="s">
        <v>1</v>
      </c>
      <c r="X11" s="857" t="s">
        <v>1504</v>
      </c>
      <c r="Y11" s="857" t="s">
        <v>1505</v>
      </c>
      <c r="Z11" s="858" t="s">
        <v>1</v>
      </c>
      <c r="AA11" s="857" t="s">
        <v>1504</v>
      </c>
      <c r="AB11" s="857" t="s">
        <v>1505</v>
      </c>
      <c r="AC11" s="858" t="s">
        <v>1</v>
      </c>
      <c r="AD11" s="857" t="s">
        <v>1504</v>
      </c>
      <c r="AE11" s="857" t="s">
        <v>1505</v>
      </c>
      <c r="AF11" s="858" t="s">
        <v>1</v>
      </c>
      <c r="AG11" s="857" t="s">
        <v>1504</v>
      </c>
      <c r="AH11" s="857" t="s">
        <v>1505</v>
      </c>
      <c r="AI11" s="858" t="s">
        <v>1</v>
      </c>
      <c r="AJ11" s="1313" t="s">
        <v>1504</v>
      </c>
      <c r="AK11" s="1313" t="s">
        <v>1505</v>
      </c>
      <c r="AL11" s="1314" t="s">
        <v>1</v>
      </c>
    </row>
    <row r="12" spans="1:38" x14ac:dyDescent="0.35">
      <c r="B12" s="737" t="s">
        <v>1507</v>
      </c>
      <c r="C12" s="854">
        <v>626710</v>
      </c>
      <c r="D12" s="854">
        <v>607349</v>
      </c>
      <c r="E12" s="854">
        <v>1234059</v>
      </c>
      <c r="F12" s="854">
        <v>635261</v>
      </c>
      <c r="G12" s="854">
        <v>613844</v>
      </c>
      <c r="H12" s="854">
        <v>1249105</v>
      </c>
      <c r="I12" s="854">
        <v>644603</v>
      </c>
      <c r="J12" s="854">
        <v>621638</v>
      </c>
      <c r="K12" s="854">
        <v>1266241</v>
      </c>
      <c r="L12" s="854">
        <v>651767</v>
      </c>
      <c r="M12" s="854">
        <v>632671</v>
      </c>
      <c r="N12" s="854">
        <v>1284438</v>
      </c>
      <c r="O12" s="854">
        <v>663150</v>
      </c>
      <c r="P12" s="854">
        <v>639146</v>
      </c>
      <c r="Q12" s="854">
        <v>1302296</v>
      </c>
      <c r="R12" s="854">
        <v>666453</v>
      </c>
      <c r="S12" s="854">
        <v>654616</v>
      </c>
      <c r="T12" s="854">
        <v>1321069</v>
      </c>
      <c r="U12" s="854">
        <v>670058</v>
      </c>
      <c r="V12" s="854">
        <v>667976</v>
      </c>
      <c r="W12" s="854">
        <v>1338034</v>
      </c>
      <c r="X12" s="854">
        <v>683137</v>
      </c>
      <c r="Y12" s="854">
        <v>671493</v>
      </c>
      <c r="Z12" s="854">
        <v>1354630</v>
      </c>
      <c r="AA12" s="854">
        <v>689207</v>
      </c>
      <c r="AB12" s="854">
        <v>683528</v>
      </c>
      <c r="AC12" s="854">
        <v>1372735</v>
      </c>
      <c r="AD12" s="854">
        <v>693955</v>
      </c>
      <c r="AE12" s="854">
        <v>695601</v>
      </c>
      <c r="AF12" s="854">
        <v>1389556</v>
      </c>
      <c r="AG12" s="854">
        <v>702902</v>
      </c>
      <c r="AH12" s="854">
        <v>701593</v>
      </c>
      <c r="AI12" s="854">
        <v>1404495</v>
      </c>
      <c r="AJ12" s="1315">
        <v>709103</v>
      </c>
      <c r="AK12" s="1315">
        <v>711139</v>
      </c>
      <c r="AL12" s="1315">
        <v>1420242</v>
      </c>
    </row>
    <row r="13" spans="1:38" x14ac:dyDescent="0.35">
      <c r="B13" s="855" t="s">
        <v>92</v>
      </c>
      <c r="C13" s="856">
        <v>2206526</v>
      </c>
      <c r="D13" s="856">
        <v>2331781</v>
      </c>
      <c r="E13" s="856">
        <v>4538307</v>
      </c>
      <c r="F13" s="856">
        <v>2238615</v>
      </c>
      <c r="G13" s="856">
        <v>2353731</v>
      </c>
      <c r="H13" s="856">
        <v>4592346</v>
      </c>
      <c r="I13" s="856">
        <v>2266220</v>
      </c>
      <c r="J13" s="856">
        <v>2384946</v>
      </c>
      <c r="K13" s="856">
        <v>4651166</v>
      </c>
      <c r="L13" s="856">
        <v>2276708</v>
      </c>
      <c r="M13" s="856">
        <v>2435278</v>
      </c>
      <c r="N13" s="856">
        <v>4711986</v>
      </c>
      <c r="O13" s="856">
        <v>2325438</v>
      </c>
      <c r="P13" s="856">
        <v>2446660</v>
      </c>
      <c r="Q13" s="856">
        <v>4772098</v>
      </c>
      <c r="R13" s="856">
        <v>2350223</v>
      </c>
      <c r="S13" s="856">
        <v>2483529</v>
      </c>
      <c r="T13" s="856">
        <v>4833752</v>
      </c>
      <c r="U13" s="856">
        <v>2373531</v>
      </c>
      <c r="V13" s="856">
        <v>2516231</v>
      </c>
      <c r="W13" s="856">
        <v>4889762</v>
      </c>
      <c r="X13" s="856">
        <v>2405636</v>
      </c>
      <c r="Y13" s="856">
        <v>2541064</v>
      </c>
      <c r="Z13" s="856">
        <v>4946700</v>
      </c>
      <c r="AA13" s="856">
        <v>2431983</v>
      </c>
      <c r="AB13" s="856">
        <v>2571690</v>
      </c>
      <c r="AC13" s="856">
        <v>5003673</v>
      </c>
      <c r="AD13" s="856">
        <v>2452241</v>
      </c>
      <c r="AE13" s="856">
        <v>2607489</v>
      </c>
      <c r="AF13" s="856">
        <v>5059730</v>
      </c>
      <c r="AG13" s="856">
        <v>2479743</v>
      </c>
      <c r="AH13" s="856">
        <v>2631662</v>
      </c>
      <c r="AI13" s="856">
        <v>5111405</v>
      </c>
      <c r="AJ13" s="856">
        <v>2482471</v>
      </c>
      <c r="AK13" s="856">
        <v>2680942</v>
      </c>
      <c r="AL13" s="856">
        <v>5163413</v>
      </c>
    </row>
    <row r="14" spans="1:38" x14ac:dyDescent="0.35">
      <c r="B14" s="859" t="s">
        <v>5116</v>
      </c>
      <c r="C14" s="859"/>
      <c r="D14" s="859"/>
      <c r="E14" s="859"/>
      <c r="F14" s="107"/>
      <c r="G14" s="107"/>
      <c r="H14" s="107"/>
      <c r="I14" s="107"/>
      <c r="J14" s="107"/>
      <c r="K14" s="107"/>
      <c r="L14" s="107"/>
      <c r="M14" s="107"/>
      <c r="N14" s="107"/>
      <c r="O14" s="107"/>
      <c r="P14" s="107"/>
      <c r="Q14" s="107"/>
      <c r="R14" s="107"/>
      <c r="S14" s="107"/>
      <c r="T14" s="107"/>
      <c r="U14" s="107"/>
      <c r="V14" s="107"/>
      <c r="W14" s="107"/>
      <c r="X14" s="107"/>
      <c r="Y14" s="107"/>
      <c r="Z14" s="107"/>
      <c r="AA14" s="733"/>
      <c r="AB14" s="733"/>
      <c r="AC14" s="733"/>
      <c r="AD14" s="733"/>
      <c r="AE14" s="733"/>
      <c r="AF14" s="733"/>
    </row>
  </sheetData>
  <mergeCells count="14">
    <mergeCell ref="AJ10:AL10"/>
    <mergeCell ref="AG10:AI10"/>
    <mergeCell ref="B10:B11"/>
    <mergeCell ref="C10:E10"/>
    <mergeCell ref="F10:H10"/>
    <mergeCell ref="I10:K10"/>
    <mergeCell ref="L10:N10"/>
    <mergeCell ref="AD10:AF10"/>
    <mergeCell ref="AA10:AC10"/>
    <mergeCell ref="G1:H1"/>
    <mergeCell ref="O10:Q10"/>
    <mergeCell ref="R10:T10"/>
    <mergeCell ref="U10:W10"/>
    <mergeCell ref="X10:Z10"/>
  </mergeCells>
  <hyperlinks>
    <hyperlink ref="A1" location="'C5'!A1" display="Regresar"/>
    <hyperlink ref="G1" location="M5.1.1.a!A1" display="Ver metadato población urbana "/>
    <hyperlink ref="G1:H1" location="'HM 5.1.1.b'!A1" display="Ver metadato"/>
  </hyperlinks>
  <pageMargins left="0.7" right="0.7" top="0.75" bottom="0.75" header="0.3" footer="0.3"/>
  <pageSetup orientation="portrait" r:id="rId1"/>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5">
    <tabColor theme="8" tint="-0.499984740745262"/>
    <pageSetUpPr fitToPage="1"/>
  </sheetPr>
  <dimension ref="A1:L670"/>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232" t="s">
        <v>260</v>
      </c>
      <c r="C8" s="1690" t="s">
        <v>261</v>
      </c>
      <c r="D8" s="1690"/>
      <c r="E8" s="1690"/>
      <c r="F8" s="1690"/>
      <c r="G8" s="1690"/>
    </row>
    <row r="9" spans="1:7" ht="31" x14ac:dyDescent="0.35">
      <c r="B9" s="232" t="s">
        <v>262</v>
      </c>
      <c r="C9" s="1698" t="s">
        <v>3116</v>
      </c>
      <c r="D9" s="1698"/>
      <c r="E9" s="1698"/>
      <c r="F9" s="1698"/>
      <c r="G9" s="1698"/>
    </row>
    <row r="10" spans="1:7" ht="31" x14ac:dyDescent="0.35">
      <c r="B10" s="1651" t="s">
        <v>263</v>
      </c>
      <c r="C10" s="233" t="s">
        <v>264</v>
      </c>
      <c r="D10" s="233" t="s">
        <v>265</v>
      </c>
      <c r="E10" s="233" t="s">
        <v>266</v>
      </c>
      <c r="F10" s="234" t="s">
        <v>267</v>
      </c>
      <c r="G10" s="234" t="s">
        <v>268</v>
      </c>
    </row>
    <row r="11" spans="1:7" ht="36" customHeight="1" x14ac:dyDescent="0.35">
      <c r="B11" s="1652"/>
      <c r="C11" s="235" t="s">
        <v>341</v>
      </c>
      <c r="D11" s="235" t="s">
        <v>50</v>
      </c>
      <c r="E11" s="235" t="s">
        <v>462</v>
      </c>
      <c r="F11" s="236" t="s">
        <v>1093</v>
      </c>
      <c r="G11" s="236" t="s">
        <v>1102</v>
      </c>
    </row>
    <row r="12" spans="1:7" ht="17.25" customHeight="1" x14ac:dyDescent="0.35">
      <c r="B12" s="1652"/>
      <c r="C12" s="235"/>
      <c r="D12" s="235"/>
      <c r="E12" s="235"/>
      <c r="F12" s="236" t="s">
        <v>274</v>
      </c>
      <c r="G12" s="236"/>
    </row>
    <row r="13" spans="1:7" ht="17.25" customHeight="1" x14ac:dyDescent="0.35">
      <c r="B13" s="1653"/>
      <c r="C13" s="235"/>
      <c r="D13" s="235"/>
      <c r="E13" s="235"/>
      <c r="F13" s="236" t="s">
        <v>274</v>
      </c>
      <c r="G13" s="236"/>
    </row>
    <row r="14" spans="1:7" x14ac:dyDescent="0.35">
      <c r="B14" s="237" t="s">
        <v>275</v>
      </c>
      <c r="C14" s="1690" t="s">
        <v>2</v>
      </c>
      <c r="D14" s="1690"/>
      <c r="E14" s="1690"/>
      <c r="F14" s="1690"/>
      <c r="G14" s="1690"/>
    </row>
    <row r="15" spans="1:7" ht="144.75" customHeight="1" x14ac:dyDescent="0.35">
      <c r="B15" s="232" t="s">
        <v>276</v>
      </c>
      <c r="C15" s="1698" t="s">
        <v>3117</v>
      </c>
      <c r="D15" s="1698"/>
      <c r="E15" s="1698"/>
      <c r="F15" s="1698"/>
      <c r="G15" s="1698"/>
    </row>
    <row r="16" spans="1:7" x14ac:dyDescent="0.35">
      <c r="B16" s="232" t="s">
        <v>277</v>
      </c>
      <c r="C16" s="1690"/>
      <c r="D16" s="1690"/>
      <c r="E16" s="1690"/>
      <c r="F16" s="1690"/>
      <c r="G16" s="1690"/>
    </row>
    <row r="17" spans="2:9" x14ac:dyDescent="0.35">
      <c r="B17" s="232" t="s">
        <v>278</v>
      </c>
      <c r="C17" s="1698" t="s">
        <v>279</v>
      </c>
      <c r="D17" s="1698"/>
      <c r="E17" s="1698"/>
      <c r="F17" s="1698"/>
      <c r="G17" s="1698"/>
    </row>
    <row r="18" spans="2:9" x14ac:dyDescent="0.35">
      <c r="B18" s="232" t="s">
        <v>280</v>
      </c>
      <c r="C18" s="1698" t="s">
        <v>2259</v>
      </c>
      <c r="D18" s="1698"/>
      <c r="E18" s="1698"/>
      <c r="F18" s="1698"/>
      <c r="G18" s="1698"/>
    </row>
    <row r="19" spans="2:9" ht="36.75" customHeight="1" x14ac:dyDescent="0.35">
      <c r="B19" s="232" t="s">
        <v>281</v>
      </c>
      <c r="C19" s="1698" t="s">
        <v>1739</v>
      </c>
      <c r="D19" s="1698"/>
      <c r="E19" s="1698"/>
      <c r="F19" s="1698"/>
      <c r="G19" s="1698"/>
    </row>
    <row r="20" spans="2:9" x14ac:dyDescent="0.35">
      <c r="B20" s="232" t="s">
        <v>282</v>
      </c>
      <c r="C20" s="1690"/>
      <c r="D20" s="1690"/>
      <c r="E20" s="1690"/>
      <c r="F20" s="1690"/>
      <c r="G20" s="1690"/>
    </row>
    <row r="21" spans="2:9" ht="43.5" customHeight="1" x14ac:dyDescent="0.35">
      <c r="B21" s="232" t="s">
        <v>283</v>
      </c>
      <c r="C21" s="238" t="s">
        <v>1740</v>
      </c>
      <c r="D21" s="239" t="s">
        <v>1741</v>
      </c>
      <c r="E21" s="1723" t="s">
        <v>284</v>
      </c>
      <c r="F21" s="1724"/>
      <c r="G21" s="1725"/>
    </row>
    <row r="22" spans="2:9" ht="36.75" customHeight="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240"/>
      <c r="C26" s="240"/>
      <c r="D26" s="240"/>
      <c r="E26" s="29"/>
      <c r="F26" s="47"/>
      <c r="G26" s="47"/>
      <c r="I26" s="11" t="s">
        <v>288</v>
      </c>
    </row>
    <row r="27" spans="2:9" x14ac:dyDescent="0.35">
      <c r="B27" s="232" t="s">
        <v>289</v>
      </c>
      <c r="C27" s="1690" t="s">
        <v>1743</v>
      </c>
      <c r="D27" s="1690"/>
      <c r="E27" s="1690"/>
      <c r="F27" s="1690"/>
      <c r="G27" s="1690"/>
    </row>
    <row r="28" spans="2:9" ht="31" x14ac:dyDescent="0.35">
      <c r="B28" s="232" t="s">
        <v>290</v>
      </c>
      <c r="C28" s="1690" t="s">
        <v>1744</v>
      </c>
      <c r="D28" s="1690"/>
      <c r="E28" s="1690"/>
      <c r="F28" s="1690"/>
      <c r="G28" s="1690"/>
    </row>
    <row r="29" spans="2:9" ht="15.75" customHeight="1" x14ac:dyDescent="0.35">
      <c r="B29" s="241" t="s">
        <v>291</v>
      </c>
      <c r="C29" s="1698" t="s">
        <v>328</v>
      </c>
      <c r="D29" s="1698"/>
      <c r="E29" s="1698"/>
      <c r="F29" s="1698"/>
      <c r="G29" s="1698"/>
    </row>
    <row r="30" spans="2:9" x14ac:dyDescent="0.35">
      <c r="B30" s="241" t="s">
        <v>293</v>
      </c>
      <c r="C30" s="1722" t="s">
        <v>294</v>
      </c>
      <c r="D30" s="1722"/>
      <c r="E30" s="1722"/>
      <c r="F30" s="1722"/>
      <c r="G30" s="1722"/>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232" t="s">
        <v>296</v>
      </c>
      <c r="C34" s="1690" t="s">
        <v>1745</v>
      </c>
      <c r="D34" s="1690"/>
      <c r="E34" s="1690"/>
      <c r="F34" s="1690"/>
      <c r="G34" s="1690"/>
    </row>
    <row r="35" spans="2:10" ht="18" customHeight="1" x14ac:dyDescent="0.35">
      <c r="B35" s="232" t="s">
        <v>297</v>
      </c>
      <c r="C35" s="1690" t="s">
        <v>1743</v>
      </c>
      <c r="D35" s="1690"/>
      <c r="E35" s="1690"/>
      <c r="F35" s="1690"/>
      <c r="G35" s="1690"/>
    </row>
    <row r="36" spans="2:10" ht="18" customHeight="1" x14ac:dyDescent="0.35">
      <c r="B36" s="232" t="s">
        <v>298</v>
      </c>
      <c r="C36" s="1690" t="s">
        <v>1746</v>
      </c>
      <c r="D36" s="1690"/>
      <c r="E36" s="1690"/>
      <c r="F36" s="1690"/>
      <c r="G36" s="1690"/>
    </row>
    <row r="37" spans="2:10" ht="18" customHeight="1" x14ac:dyDescent="0.35">
      <c r="B37" s="232" t="s">
        <v>299</v>
      </c>
      <c r="C37" s="1690" t="s">
        <v>1747</v>
      </c>
      <c r="D37" s="1690"/>
      <c r="E37" s="1690"/>
      <c r="F37" s="1690"/>
      <c r="G37" s="1690"/>
      <c r="J37" s="29"/>
    </row>
    <row r="38" spans="2:10" ht="18" customHeight="1" x14ac:dyDescent="0.35">
      <c r="B38" s="232" t="s">
        <v>300</v>
      </c>
      <c r="C38" s="1527" t="s">
        <v>1748</v>
      </c>
      <c r="D38" s="1690"/>
      <c r="E38" s="1690"/>
      <c r="F38" s="1690"/>
      <c r="G38" s="1690"/>
    </row>
    <row r="39" spans="2:10" ht="18" customHeight="1" x14ac:dyDescent="0.35">
      <c r="B39" s="232" t="s">
        <v>301</v>
      </c>
      <c r="C39" s="1690" t="s">
        <v>1749</v>
      </c>
      <c r="D39" s="1690"/>
      <c r="E39" s="1690"/>
      <c r="F39" s="1690"/>
      <c r="G39" s="1690"/>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232" t="s">
        <v>303</v>
      </c>
      <c r="C43" s="1690"/>
      <c r="D43" s="1690"/>
      <c r="E43" s="1690"/>
      <c r="F43" s="1690"/>
      <c r="G43" s="1690"/>
    </row>
    <row r="44" spans="2:10" ht="36" customHeight="1" x14ac:dyDescent="0.35">
      <c r="B44" s="232" t="s">
        <v>304</v>
      </c>
      <c r="C44" s="1698"/>
      <c r="D44" s="1698"/>
      <c r="E44" s="1698"/>
      <c r="F44" s="1698"/>
      <c r="G44" s="1698"/>
    </row>
    <row r="45" spans="2:10" ht="21" customHeight="1" x14ac:dyDescent="0.35">
      <c r="B45" s="232" t="s">
        <v>305</v>
      </c>
      <c r="C45" s="1690"/>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242" t="s">
        <v>307</v>
      </c>
      <c r="C49" s="1719" t="s">
        <v>1750</v>
      </c>
      <c r="D49" s="1719"/>
      <c r="E49" s="1719"/>
      <c r="F49" s="1719"/>
      <c r="G49" s="1719"/>
    </row>
    <row r="50" spans="2:7" ht="31" x14ac:dyDescent="0.35">
      <c r="B50" s="243" t="s">
        <v>308</v>
      </c>
      <c r="C50" s="1721" t="s">
        <v>1751</v>
      </c>
      <c r="D50" s="1721"/>
      <c r="E50" s="1721"/>
      <c r="F50" s="1721"/>
      <c r="G50" s="1721"/>
    </row>
    <row r="51" spans="2:7" x14ac:dyDescent="0.35">
      <c r="B51" s="243" t="s">
        <v>309</v>
      </c>
      <c r="C51" s="1719" t="s">
        <v>1751</v>
      </c>
      <c r="D51" s="1719"/>
      <c r="E51" s="1719"/>
      <c r="F51" s="1719"/>
      <c r="G51" s="1719"/>
    </row>
    <row r="52" spans="2:7" x14ac:dyDescent="0.35">
      <c r="B52" s="243" t="s">
        <v>310</v>
      </c>
      <c r="C52" s="1719" t="s">
        <v>1752</v>
      </c>
      <c r="D52" s="1719"/>
      <c r="E52" s="1719"/>
      <c r="F52" s="1719"/>
      <c r="G52" s="1719"/>
    </row>
    <row r="53" spans="2:7" x14ac:dyDescent="0.35">
      <c r="B53" s="29"/>
      <c r="C53" s="29"/>
      <c r="D53" s="29"/>
      <c r="E53" s="29"/>
      <c r="F53" s="47"/>
      <c r="G53" s="47"/>
    </row>
    <row r="112" spans="1:10" hidden="1" x14ac:dyDescent="0.35">
      <c r="A112" s="68"/>
      <c r="B112" s="1751" t="s">
        <v>263</v>
      </c>
      <c r="C112" s="1751"/>
      <c r="D112" s="1751"/>
      <c r="E112" s="1751"/>
      <c r="F112" s="1751"/>
      <c r="G112" s="68"/>
      <c r="H112" s="68"/>
      <c r="I112" s="68"/>
      <c r="J112" s="68"/>
    </row>
    <row r="113" spans="1:12" hidden="1" x14ac:dyDescent="0.35">
      <c r="A113" s="296" t="s">
        <v>313</v>
      </c>
      <c r="B113" s="296" t="s">
        <v>264</v>
      </c>
      <c r="C113" s="296" t="s">
        <v>265</v>
      </c>
      <c r="D113" s="296" t="s">
        <v>266</v>
      </c>
      <c r="E113" s="297" t="s">
        <v>314</v>
      </c>
      <c r="F113" s="297" t="s">
        <v>268</v>
      </c>
      <c r="G113" s="296" t="s">
        <v>275</v>
      </c>
      <c r="H113" s="296" t="s">
        <v>278</v>
      </c>
      <c r="I113" s="296" t="s">
        <v>315</v>
      </c>
      <c r="J113" s="296" t="s">
        <v>293</v>
      </c>
      <c r="K113" s="31"/>
      <c r="L113" s="31"/>
    </row>
    <row r="114" spans="1:12" hidden="1" x14ac:dyDescent="0.35">
      <c r="A114" s="68" t="s">
        <v>316</v>
      </c>
      <c r="B114" s="298" t="s">
        <v>317</v>
      </c>
      <c r="C114" s="298" t="s">
        <v>318</v>
      </c>
      <c r="D114" s="298" t="s">
        <v>86</v>
      </c>
      <c r="E114" s="298" t="s">
        <v>2261</v>
      </c>
      <c r="F114" s="68" t="s">
        <v>2262</v>
      </c>
      <c r="G114" s="68" t="s">
        <v>2</v>
      </c>
      <c r="H114" s="68" t="s">
        <v>321</v>
      </c>
      <c r="I114" s="68" t="s">
        <v>322</v>
      </c>
      <c r="J114" s="68" t="s">
        <v>323</v>
      </c>
    </row>
    <row r="115" spans="1:12" hidden="1" x14ac:dyDescent="0.35">
      <c r="A115" s="68" t="s">
        <v>261</v>
      </c>
      <c r="B115" s="298" t="s">
        <v>47</v>
      </c>
      <c r="C115" s="298" t="s">
        <v>324</v>
      </c>
      <c r="D115" s="298" t="s">
        <v>325</v>
      </c>
      <c r="E115" s="298" t="s">
        <v>2263</v>
      </c>
      <c r="F115" s="68" t="s">
        <v>2264</v>
      </c>
      <c r="G115" s="68" t="s">
        <v>0</v>
      </c>
      <c r="H115" s="68" t="s">
        <v>279</v>
      </c>
      <c r="I115" s="68" t="s">
        <v>328</v>
      </c>
      <c r="J115" s="68" t="s">
        <v>294</v>
      </c>
    </row>
    <row r="116" spans="1:12" hidden="1" x14ac:dyDescent="0.35">
      <c r="A116" s="68"/>
      <c r="B116" s="298" t="s">
        <v>25</v>
      </c>
      <c r="C116" s="298" t="s">
        <v>329</v>
      </c>
      <c r="D116" s="298" t="s">
        <v>330</v>
      </c>
      <c r="E116" s="298" t="s">
        <v>2265</v>
      </c>
      <c r="F116" s="68" t="s">
        <v>2266</v>
      </c>
      <c r="G116" s="68" t="s">
        <v>333</v>
      </c>
      <c r="H116" s="68" t="s">
        <v>334</v>
      </c>
      <c r="I116" s="68" t="s">
        <v>335</v>
      </c>
      <c r="J116" s="68"/>
    </row>
    <row r="117" spans="1:12" hidden="1" x14ac:dyDescent="0.35">
      <c r="A117" s="68"/>
      <c r="B117" s="298" t="s">
        <v>2267</v>
      </c>
      <c r="C117" s="298" t="s">
        <v>270</v>
      </c>
      <c r="D117" s="298" t="s">
        <v>337</v>
      </c>
      <c r="E117" s="298" t="s">
        <v>2268</v>
      </c>
      <c r="F117" s="68" t="s">
        <v>2269</v>
      </c>
      <c r="G117" s="68"/>
      <c r="H117" s="68" t="s">
        <v>339</v>
      </c>
      <c r="I117" s="68" t="s">
        <v>340</v>
      </c>
      <c r="J117" s="68"/>
    </row>
    <row r="118" spans="1:12" hidden="1" x14ac:dyDescent="0.35">
      <c r="A118" s="68"/>
      <c r="B118" s="298" t="s">
        <v>341</v>
      </c>
      <c r="C118" s="298" t="s">
        <v>342</v>
      </c>
      <c r="D118" s="298" t="s">
        <v>343</v>
      </c>
      <c r="E118" s="298" t="s">
        <v>2270</v>
      </c>
      <c r="F118" s="68" t="s">
        <v>2271</v>
      </c>
      <c r="G118" s="68"/>
      <c r="H118" s="68" t="s">
        <v>346</v>
      </c>
      <c r="I118" s="68" t="s">
        <v>292</v>
      </c>
      <c r="J118" s="68"/>
    </row>
    <row r="119" spans="1:12" hidden="1" x14ac:dyDescent="0.35">
      <c r="A119" s="68"/>
      <c r="B119" s="298" t="s">
        <v>347</v>
      </c>
      <c r="C119" s="298" t="s">
        <v>348</v>
      </c>
      <c r="D119" s="298" t="s">
        <v>349</v>
      </c>
      <c r="E119" s="298" t="s">
        <v>2272</v>
      </c>
      <c r="F119" s="68" t="s">
        <v>1587</v>
      </c>
      <c r="G119" s="68"/>
      <c r="H119" s="68"/>
      <c r="I119" s="68" t="s">
        <v>352</v>
      </c>
      <c r="J119" s="68"/>
    </row>
    <row r="120" spans="1:12" hidden="1" x14ac:dyDescent="0.35">
      <c r="A120" s="68"/>
      <c r="B120" s="68"/>
      <c r="C120" s="298" t="s">
        <v>2273</v>
      </c>
      <c r="D120" s="298" t="s">
        <v>354</v>
      </c>
      <c r="E120" s="298" t="s">
        <v>2274</v>
      </c>
      <c r="F120" s="68" t="s">
        <v>2275</v>
      </c>
      <c r="G120" s="68"/>
      <c r="H120" s="68"/>
      <c r="I120" s="68" t="s">
        <v>357</v>
      </c>
      <c r="J120" s="68"/>
    </row>
    <row r="121" spans="1:12" hidden="1" x14ac:dyDescent="0.35">
      <c r="A121" s="68"/>
      <c r="B121" s="68"/>
      <c r="C121" s="298" t="s">
        <v>358</v>
      </c>
      <c r="D121" s="298" t="s">
        <v>359</v>
      </c>
      <c r="E121" s="298" t="s">
        <v>2276</v>
      </c>
      <c r="F121" s="68" t="s">
        <v>2277</v>
      </c>
      <c r="G121" s="68"/>
      <c r="H121" s="68"/>
      <c r="I121" s="68" t="s">
        <v>362</v>
      </c>
      <c r="J121" s="68"/>
    </row>
    <row r="122" spans="1:12" hidden="1" x14ac:dyDescent="0.35">
      <c r="A122" s="68"/>
      <c r="B122" s="68"/>
      <c r="C122" s="298" t="s">
        <v>48</v>
      </c>
      <c r="D122" s="298" t="s">
        <v>97</v>
      </c>
      <c r="E122" s="298" t="s">
        <v>2278</v>
      </c>
      <c r="F122" s="68" t="s">
        <v>2279</v>
      </c>
      <c r="G122" s="68"/>
      <c r="H122" s="68"/>
      <c r="I122" s="68"/>
      <c r="J122" s="68"/>
    </row>
    <row r="123" spans="1:12" hidden="1" x14ac:dyDescent="0.35">
      <c r="A123" s="68"/>
      <c r="B123" s="68"/>
      <c r="C123" s="298" t="s">
        <v>365</v>
      </c>
      <c r="D123" s="298" t="s">
        <v>2280</v>
      </c>
      <c r="E123" s="298" t="s">
        <v>2281</v>
      </c>
      <c r="F123" s="68" t="s">
        <v>2282</v>
      </c>
      <c r="G123" s="68"/>
      <c r="H123" s="68"/>
      <c r="I123" s="68"/>
      <c r="J123" s="68"/>
    </row>
    <row r="124" spans="1:12" hidden="1" x14ac:dyDescent="0.35">
      <c r="A124" s="68"/>
      <c r="B124" s="68"/>
      <c r="C124" s="298" t="s">
        <v>369</v>
      </c>
      <c r="D124" s="298" t="s">
        <v>370</v>
      </c>
      <c r="E124" s="298" t="s">
        <v>2283</v>
      </c>
      <c r="F124" s="68" t="s">
        <v>2284</v>
      </c>
      <c r="G124" s="68"/>
      <c r="H124" s="68"/>
      <c r="I124" s="68"/>
      <c r="J124" s="68"/>
    </row>
    <row r="125" spans="1:12" hidden="1" x14ac:dyDescent="0.35">
      <c r="A125" s="68"/>
      <c r="B125" s="68"/>
      <c r="C125" s="298" t="s">
        <v>373</v>
      </c>
      <c r="D125" s="298" t="s">
        <v>374</v>
      </c>
      <c r="E125" s="298" t="s">
        <v>2285</v>
      </c>
      <c r="F125" s="68" t="s">
        <v>2286</v>
      </c>
      <c r="G125" s="68"/>
      <c r="H125" s="68"/>
      <c r="I125" s="68"/>
      <c r="J125" s="68"/>
    </row>
    <row r="126" spans="1:12" hidden="1" x14ac:dyDescent="0.35">
      <c r="A126" s="68"/>
      <c r="B126" s="68"/>
      <c r="C126" s="298" t="s">
        <v>377</v>
      </c>
      <c r="D126" s="298" t="s">
        <v>378</v>
      </c>
      <c r="E126" s="298" t="s">
        <v>2287</v>
      </c>
      <c r="F126" s="68" t="s">
        <v>2288</v>
      </c>
      <c r="G126" s="68"/>
      <c r="H126" s="68"/>
      <c r="I126" s="68"/>
      <c r="J126" s="68"/>
    </row>
    <row r="127" spans="1:12" hidden="1" x14ac:dyDescent="0.35">
      <c r="A127" s="68"/>
      <c r="B127" s="68"/>
      <c r="C127" s="298" t="s">
        <v>381</v>
      </c>
      <c r="D127" s="298" t="s">
        <v>2289</v>
      </c>
      <c r="E127" s="298" t="s">
        <v>2290</v>
      </c>
      <c r="F127" s="68" t="s">
        <v>2291</v>
      </c>
      <c r="G127" s="68"/>
      <c r="H127" s="68"/>
      <c r="I127" s="68"/>
      <c r="J127" s="68"/>
    </row>
    <row r="128" spans="1:12" hidden="1" x14ac:dyDescent="0.35">
      <c r="A128" s="68"/>
      <c r="B128" s="68"/>
      <c r="C128" s="298" t="s">
        <v>384</v>
      </c>
      <c r="D128" s="298" t="s">
        <v>2292</v>
      </c>
      <c r="E128" s="298" t="s">
        <v>2293</v>
      </c>
      <c r="F128" s="68" t="s">
        <v>2294</v>
      </c>
      <c r="G128" s="68"/>
      <c r="H128" s="68"/>
      <c r="I128" s="68"/>
      <c r="J128" s="68"/>
    </row>
    <row r="129" spans="1:10" hidden="1" x14ac:dyDescent="0.35">
      <c r="A129" s="68"/>
      <c r="B129" s="68"/>
      <c r="C129" s="298" t="s">
        <v>50</v>
      </c>
      <c r="D129" s="298" t="s">
        <v>388</v>
      </c>
      <c r="E129" s="298" t="s">
        <v>2295</v>
      </c>
      <c r="F129" s="68" t="s">
        <v>2296</v>
      </c>
      <c r="G129" s="68"/>
      <c r="H129" s="68"/>
      <c r="I129" s="68"/>
      <c r="J129" s="68"/>
    </row>
    <row r="130" spans="1:10" hidden="1" x14ac:dyDescent="0.35">
      <c r="A130" s="68"/>
      <c r="B130" s="68"/>
      <c r="C130" s="298" t="s">
        <v>391</v>
      </c>
      <c r="D130" s="298" t="s">
        <v>392</v>
      </c>
      <c r="E130" s="298" t="s">
        <v>2297</v>
      </c>
      <c r="F130" s="68" t="s">
        <v>2298</v>
      </c>
      <c r="G130" s="68"/>
      <c r="H130" s="68"/>
      <c r="I130" s="68"/>
      <c r="J130" s="68"/>
    </row>
    <row r="131" spans="1:10" hidden="1" x14ac:dyDescent="0.35">
      <c r="A131" s="68"/>
      <c r="B131" s="68"/>
      <c r="C131" s="298" t="s">
        <v>395</v>
      </c>
      <c r="D131" s="298" t="s">
        <v>396</v>
      </c>
      <c r="E131" s="298" t="s">
        <v>2299</v>
      </c>
      <c r="F131" s="68" t="s">
        <v>2300</v>
      </c>
      <c r="G131" s="68"/>
      <c r="H131" s="68"/>
      <c r="I131" s="68"/>
      <c r="J131" s="68"/>
    </row>
    <row r="132" spans="1:10" hidden="1" x14ac:dyDescent="0.35">
      <c r="A132" s="68"/>
      <c r="B132" s="68"/>
      <c r="C132" s="298" t="s">
        <v>399</v>
      </c>
      <c r="D132" s="298" t="s">
        <v>400</v>
      </c>
      <c r="E132" s="298" t="s">
        <v>2301</v>
      </c>
      <c r="F132" s="68" t="s">
        <v>2302</v>
      </c>
      <c r="G132" s="68"/>
      <c r="H132" s="68"/>
      <c r="I132" s="68"/>
      <c r="J132" s="68"/>
    </row>
    <row r="133" spans="1:10" hidden="1" x14ac:dyDescent="0.35">
      <c r="A133" s="68"/>
      <c r="B133" s="68"/>
      <c r="C133" s="298" t="s">
        <v>403</v>
      </c>
      <c r="D133" s="298" t="s">
        <v>404</v>
      </c>
      <c r="E133" s="298" t="s">
        <v>2303</v>
      </c>
      <c r="F133" s="68" t="s">
        <v>2304</v>
      </c>
      <c r="G133" s="68"/>
      <c r="H133" s="68"/>
      <c r="I133" s="68"/>
      <c r="J133" s="68"/>
    </row>
    <row r="134" spans="1:10" hidden="1" x14ac:dyDescent="0.35">
      <c r="A134" s="68"/>
      <c r="B134" s="68"/>
      <c r="C134" s="298" t="s">
        <v>407</v>
      </c>
      <c r="D134" s="298" t="s">
        <v>408</v>
      </c>
      <c r="E134" s="298" t="s">
        <v>2305</v>
      </c>
      <c r="F134" s="68" t="s">
        <v>2306</v>
      </c>
      <c r="G134" s="68"/>
      <c r="H134" s="68"/>
      <c r="I134" s="68"/>
      <c r="J134" s="68"/>
    </row>
    <row r="135" spans="1:10" hidden="1" x14ac:dyDescent="0.35">
      <c r="A135" s="68"/>
      <c r="B135" s="68"/>
      <c r="C135" s="68"/>
      <c r="D135" s="298" t="s">
        <v>411</v>
      </c>
      <c r="E135" s="298" t="s">
        <v>2307</v>
      </c>
      <c r="F135" s="68" t="s">
        <v>2308</v>
      </c>
      <c r="G135" s="68"/>
      <c r="H135" s="68"/>
      <c r="I135" s="68"/>
      <c r="J135" s="68"/>
    </row>
    <row r="136" spans="1:10" hidden="1" x14ac:dyDescent="0.35">
      <c r="A136" s="68"/>
      <c r="B136" s="68"/>
      <c r="C136" s="68"/>
      <c r="D136" s="298" t="s">
        <v>414</v>
      </c>
      <c r="E136" s="298" t="s">
        <v>2309</v>
      </c>
      <c r="F136" s="68" t="s">
        <v>394</v>
      </c>
      <c r="G136" s="68"/>
      <c r="H136" s="68"/>
      <c r="I136" s="68"/>
      <c r="J136" s="68"/>
    </row>
    <row r="137" spans="1:10" hidden="1" x14ac:dyDescent="0.35">
      <c r="A137" s="68"/>
      <c r="B137" s="68"/>
      <c r="C137" s="68"/>
      <c r="D137" s="298" t="s">
        <v>417</v>
      </c>
      <c r="E137" s="298" t="s">
        <v>2310</v>
      </c>
      <c r="F137" s="68" t="s">
        <v>2311</v>
      </c>
      <c r="G137" s="68"/>
      <c r="H137" s="68"/>
      <c r="I137" s="68"/>
      <c r="J137" s="68"/>
    </row>
    <row r="138" spans="1:10" hidden="1" x14ac:dyDescent="0.35">
      <c r="A138" s="68"/>
      <c r="B138" s="68"/>
      <c r="C138" s="68"/>
      <c r="D138" s="298" t="s">
        <v>420</v>
      </c>
      <c r="E138" s="298" t="s">
        <v>2312</v>
      </c>
      <c r="F138" s="68" t="s">
        <v>2313</v>
      </c>
      <c r="G138" s="68"/>
      <c r="H138" s="68"/>
      <c r="I138" s="68"/>
      <c r="J138" s="68"/>
    </row>
    <row r="139" spans="1:10" hidden="1" x14ac:dyDescent="0.35">
      <c r="A139" s="68"/>
      <c r="B139" s="68"/>
      <c r="C139" s="68"/>
      <c r="D139" s="298" t="s">
        <v>423</v>
      </c>
      <c r="E139" s="298" t="s">
        <v>2314</v>
      </c>
      <c r="F139" s="68" t="s">
        <v>2315</v>
      </c>
      <c r="G139" s="68"/>
      <c r="H139" s="68"/>
      <c r="I139" s="68"/>
      <c r="J139" s="68"/>
    </row>
    <row r="140" spans="1:10" hidden="1" x14ac:dyDescent="0.35">
      <c r="A140" s="68"/>
      <c r="B140" s="68"/>
      <c r="C140" s="68"/>
      <c r="D140" s="298" t="s">
        <v>425</v>
      </c>
      <c r="E140" s="298" t="s">
        <v>2316</v>
      </c>
      <c r="F140" s="68" t="s">
        <v>2317</v>
      </c>
      <c r="G140" s="68"/>
      <c r="H140" s="68"/>
      <c r="I140" s="68"/>
      <c r="J140" s="68"/>
    </row>
    <row r="141" spans="1:10" hidden="1" x14ac:dyDescent="0.35">
      <c r="A141" s="68"/>
      <c r="B141" s="68"/>
      <c r="C141" s="68"/>
      <c r="D141" s="298" t="s">
        <v>428</v>
      </c>
      <c r="E141" s="298" t="s">
        <v>2318</v>
      </c>
      <c r="F141" s="68" t="s">
        <v>2319</v>
      </c>
      <c r="G141" s="68"/>
      <c r="H141" s="68"/>
      <c r="I141" s="68"/>
      <c r="J141" s="68"/>
    </row>
    <row r="142" spans="1:10" hidden="1" x14ac:dyDescent="0.35">
      <c r="A142" s="68"/>
      <c r="B142" s="68"/>
      <c r="C142" s="68"/>
      <c r="D142" s="298" t="s">
        <v>431</v>
      </c>
      <c r="E142" s="298" t="s">
        <v>2320</v>
      </c>
      <c r="F142" s="68" t="s">
        <v>2321</v>
      </c>
      <c r="G142" s="68"/>
      <c r="H142" s="68"/>
      <c r="I142" s="68"/>
      <c r="J142" s="68"/>
    </row>
    <row r="143" spans="1:10" hidden="1" x14ac:dyDescent="0.35">
      <c r="A143" s="68"/>
      <c r="B143" s="68"/>
      <c r="C143" s="68"/>
      <c r="D143" s="298" t="s">
        <v>433</v>
      </c>
      <c r="E143" s="298" t="s">
        <v>2322</v>
      </c>
      <c r="F143" s="68" t="s">
        <v>413</v>
      </c>
      <c r="G143" s="68"/>
      <c r="H143" s="68"/>
      <c r="I143" s="68"/>
      <c r="J143" s="68"/>
    </row>
    <row r="144" spans="1:10" hidden="1" x14ac:dyDescent="0.35">
      <c r="A144" s="68"/>
      <c r="B144" s="68"/>
      <c r="C144" s="68"/>
      <c r="D144" s="298" t="s">
        <v>53</v>
      </c>
      <c r="E144" s="298" t="s">
        <v>2323</v>
      </c>
      <c r="F144" s="68" t="s">
        <v>2324</v>
      </c>
      <c r="G144" s="68"/>
      <c r="H144" s="68"/>
      <c r="I144" s="68"/>
      <c r="J144" s="68"/>
    </row>
    <row r="145" spans="1:10" hidden="1" x14ac:dyDescent="0.35">
      <c r="A145" s="68"/>
      <c r="B145" s="68"/>
      <c r="C145" s="68"/>
      <c r="D145" s="298" t="s">
        <v>438</v>
      </c>
      <c r="E145" s="298" t="s">
        <v>2325</v>
      </c>
      <c r="F145" s="68" t="s">
        <v>2326</v>
      </c>
      <c r="G145" s="68"/>
      <c r="H145" s="68"/>
      <c r="I145" s="68"/>
      <c r="J145" s="68"/>
    </row>
    <row r="146" spans="1:10" hidden="1" x14ac:dyDescent="0.35">
      <c r="A146" s="68"/>
      <c r="B146" s="68"/>
      <c r="C146" s="68"/>
      <c r="D146" s="298" t="s">
        <v>441</v>
      </c>
      <c r="E146" s="298" t="s">
        <v>2327</v>
      </c>
      <c r="F146" s="68" t="s">
        <v>2328</v>
      </c>
      <c r="G146" s="68"/>
      <c r="H146" s="68"/>
      <c r="I146" s="68"/>
      <c r="J146" s="68"/>
    </row>
    <row r="147" spans="1:10" hidden="1" x14ac:dyDescent="0.35">
      <c r="A147" s="68"/>
      <c r="B147" s="68"/>
      <c r="C147" s="68"/>
      <c r="D147" s="298" t="s">
        <v>444</v>
      </c>
      <c r="E147" s="298" t="s">
        <v>2329</v>
      </c>
      <c r="F147" s="68" t="s">
        <v>422</v>
      </c>
      <c r="G147" s="68"/>
      <c r="H147" s="68"/>
      <c r="I147" s="68"/>
      <c r="J147" s="68"/>
    </row>
    <row r="148" spans="1:10" hidden="1" x14ac:dyDescent="0.35">
      <c r="A148" s="68"/>
      <c r="B148" s="68"/>
      <c r="C148" s="68"/>
      <c r="D148" s="298" t="s">
        <v>447</v>
      </c>
      <c r="E148" s="298" t="s">
        <v>2330</v>
      </c>
      <c r="F148" s="68" t="s">
        <v>2331</v>
      </c>
      <c r="G148" s="68"/>
      <c r="H148" s="68"/>
      <c r="I148" s="68"/>
      <c r="J148" s="68"/>
    </row>
    <row r="149" spans="1:10" hidden="1" x14ac:dyDescent="0.35">
      <c r="A149" s="68"/>
      <c r="B149" s="68"/>
      <c r="C149" s="68"/>
      <c r="D149" s="298" t="s">
        <v>450</v>
      </c>
      <c r="E149" s="298" t="s">
        <v>2332</v>
      </c>
      <c r="F149" s="68" t="s">
        <v>424</v>
      </c>
      <c r="G149" s="68"/>
      <c r="H149" s="68"/>
      <c r="I149" s="68"/>
      <c r="J149" s="68"/>
    </row>
    <row r="150" spans="1:10" hidden="1" x14ac:dyDescent="0.35">
      <c r="A150" s="68"/>
      <c r="B150" s="68"/>
      <c r="C150" s="68"/>
      <c r="D150" s="298" t="s">
        <v>453</v>
      </c>
      <c r="E150" s="298" t="s">
        <v>2333</v>
      </c>
      <c r="F150" s="68" t="s">
        <v>2334</v>
      </c>
      <c r="G150" s="68"/>
      <c r="H150" s="68"/>
      <c r="I150" s="68"/>
      <c r="J150" s="68"/>
    </row>
    <row r="151" spans="1:10" hidden="1" x14ac:dyDescent="0.35">
      <c r="A151" s="68"/>
      <c r="B151" s="68"/>
      <c r="C151" s="68"/>
      <c r="D151" s="298" t="s">
        <v>456</v>
      </c>
      <c r="E151" s="298" t="s">
        <v>2335</v>
      </c>
      <c r="F151" s="68" t="s">
        <v>427</v>
      </c>
      <c r="G151" s="68"/>
      <c r="H151" s="68"/>
      <c r="I151" s="68"/>
      <c r="J151" s="68"/>
    </row>
    <row r="152" spans="1:10" hidden="1" x14ac:dyDescent="0.35">
      <c r="A152" s="68"/>
      <c r="B152" s="68"/>
      <c r="C152" s="68"/>
      <c r="D152" s="298" t="s">
        <v>459</v>
      </c>
      <c r="E152" s="298" t="s">
        <v>2336</v>
      </c>
      <c r="F152" s="68" t="s">
        <v>430</v>
      </c>
      <c r="G152" s="68"/>
      <c r="H152" s="68"/>
      <c r="I152" s="68"/>
      <c r="J152" s="68"/>
    </row>
    <row r="153" spans="1:10" hidden="1" x14ac:dyDescent="0.35">
      <c r="A153" s="68"/>
      <c r="B153" s="68"/>
      <c r="C153" s="68"/>
      <c r="D153" s="298" t="s">
        <v>462</v>
      </c>
      <c r="E153" s="298" t="s">
        <v>2337</v>
      </c>
      <c r="F153" s="68" t="s">
        <v>2338</v>
      </c>
      <c r="G153" s="68"/>
      <c r="H153" s="68"/>
      <c r="I153" s="68"/>
      <c r="J153" s="68"/>
    </row>
    <row r="154" spans="1:10" hidden="1" x14ac:dyDescent="0.35">
      <c r="A154" s="68"/>
      <c r="B154" s="68"/>
      <c r="C154" s="68"/>
      <c r="D154" s="298" t="s">
        <v>465</v>
      </c>
      <c r="E154" s="298" t="s">
        <v>2339</v>
      </c>
      <c r="F154" s="68" t="s">
        <v>432</v>
      </c>
      <c r="G154" s="68"/>
      <c r="H154" s="68"/>
      <c r="I154" s="68"/>
      <c r="J154" s="68"/>
    </row>
    <row r="155" spans="1:10" hidden="1" x14ac:dyDescent="0.35">
      <c r="A155" s="68"/>
      <c r="B155" s="68"/>
      <c r="C155" s="68"/>
      <c r="D155" s="298" t="s">
        <v>468</v>
      </c>
      <c r="E155" s="298" t="s">
        <v>2340</v>
      </c>
      <c r="F155" s="68" t="s">
        <v>2341</v>
      </c>
      <c r="G155" s="68"/>
      <c r="H155" s="68"/>
      <c r="I155" s="68"/>
      <c r="J155" s="68"/>
    </row>
    <row r="156" spans="1:10" hidden="1" x14ac:dyDescent="0.35">
      <c r="A156" s="68"/>
      <c r="B156" s="68"/>
      <c r="C156" s="68"/>
      <c r="D156" s="298" t="s">
        <v>471</v>
      </c>
      <c r="E156" s="298" t="s">
        <v>2342</v>
      </c>
      <c r="F156" s="68" t="s">
        <v>435</v>
      </c>
      <c r="G156" s="68"/>
      <c r="H156" s="68"/>
      <c r="I156" s="68"/>
      <c r="J156" s="68"/>
    </row>
    <row r="157" spans="1:10" hidden="1" x14ac:dyDescent="0.35">
      <c r="A157" s="68"/>
      <c r="B157" s="68"/>
      <c r="C157" s="68"/>
      <c r="D157" s="298" t="s">
        <v>56</v>
      </c>
      <c r="E157" s="298" t="s">
        <v>2343</v>
      </c>
      <c r="F157" s="68" t="s">
        <v>437</v>
      </c>
      <c r="G157" s="68"/>
      <c r="H157" s="68"/>
      <c r="I157" s="68"/>
      <c r="J157" s="68"/>
    </row>
    <row r="158" spans="1:10" hidden="1" x14ac:dyDescent="0.35">
      <c r="A158" s="68"/>
      <c r="B158" s="68"/>
      <c r="C158" s="68"/>
      <c r="D158" s="298" t="s">
        <v>476</v>
      </c>
      <c r="E158" s="298" t="s">
        <v>2344</v>
      </c>
      <c r="F158" s="68" t="s">
        <v>440</v>
      </c>
      <c r="G158" s="68"/>
      <c r="H158" s="68"/>
      <c r="I158" s="68"/>
      <c r="J158" s="68"/>
    </row>
    <row r="159" spans="1:10" hidden="1" x14ac:dyDescent="0.35">
      <c r="A159" s="68"/>
      <c r="B159" s="68"/>
      <c r="C159" s="68"/>
      <c r="D159" s="298" t="s">
        <v>45</v>
      </c>
      <c r="E159" s="298" t="s">
        <v>2345</v>
      </c>
      <c r="F159" s="68" t="s">
        <v>443</v>
      </c>
      <c r="G159" s="68"/>
      <c r="H159" s="68"/>
      <c r="I159" s="68"/>
      <c r="J159" s="68"/>
    </row>
    <row r="160" spans="1:10" hidden="1" x14ac:dyDescent="0.35">
      <c r="A160" s="68"/>
      <c r="B160" s="68"/>
      <c r="C160" s="68"/>
      <c r="D160" s="298" t="s">
        <v>481</v>
      </c>
      <c r="E160" s="298" t="s">
        <v>2346</v>
      </c>
      <c r="F160" s="68" t="s">
        <v>446</v>
      </c>
      <c r="G160" s="68"/>
      <c r="H160" s="68"/>
      <c r="I160" s="68"/>
      <c r="J160" s="68"/>
    </row>
    <row r="161" spans="1:10" hidden="1" x14ac:dyDescent="0.35">
      <c r="A161" s="68"/>
      <c r="B161" s="68"/>
      <c r="C161" s="68"/>
      <c r="D161" s="298" t="s">
        <v>484</v>
      </c>
      <c r="E161" s="298" t="s">
        <v>448</v>
      </c>
      <c r="F161" s="68" t="s">
        <v>2347</v>
      </c>
      <c r="G161" s="68"/>
      <c r="H161" s="68"/>
      <c r="I161" s="68"/>
      <c r="J161" s="68"/>
    </row>
    <row r="162" spans="1:10" hidden="1" x14ac:dyDescent="0.35">
      <c r="A162" s="68"/>
      <c r="B162" s="68"/>
      <c r="C162" s="68"/>
      <c r="D162" s="298" t="s">
        <v>487</v>
      </c>
      <c r="E162" s="298" t="s">
        <v>451</v>
      </c>
      <c r="F162" s="68" t="s">
        <v>452</v>
      </c>
      <c r="G162" s="68"/>
      <c r="H162" s="68"/>
      <c r="I162" s="68"/>
      <c r="J162" s="68"/>
    </row>
    <row r="163" spans="1:10" hidden="1" x14ac:dyDescent="0.35">
      <c r="A163" s="68"/>
      <c r="B163" s="68"/>
      <c r="C163" s="68"/>
      <c r="D163" s="298" t="s">
        <v>490</v>
      </c>
      <c r="E163" s="298" t="s">
        <v>2348</v>
      </c>
      <c r="F163" s="68" t="s">
        <v>2349</v>
      </c>
      <c r="G163" s="68"/>
      <c r="H163" s="68"/>
      <c r="I163" s="68"/>
      <c r="J163" s="68"/>
    </row>
    <row r="164" spans="1:10" hidden="1" x14ac:dyDescent="0.35">
      <c r="A164" s="68"/>
      <c r="B164" s="68"/>
      <c r="C164" s="68"/>
      <c r="D164" s="298" t="s">
        <v>493</v>
      </c>
      <c r="E164" s="298" t="s">
        <v>2350</v>
      </c>
      <c r="F164" s="68" t="s">
        <v>455</v>
      </c>
      <c r="G164" s="68"/>
      <c r="H164" s="68"/>
      <c r="I164" s="68"/>
      <c r="J164" s="68"/>
    </row>
    <row r="165" spans="1:10" hidden="1" x14ac:dyDescent="0.35">
      <c r="A165" s="68"/>
      <c r="B165" s="68"/>
      <c r="C165" s="68"/>
      <c r="D165" s="298" t="s">
        <v>496</v>
      </c>
      <c r="E165" s="298" t="s">
        <v>2351</v>
      </c>
      <c r="F165" s="68" t="s">
        <v>458</v>
      </c>
      <c r="G165" s="68"/>
      <c r="H165" s="68"/>
      <c r="I165" s="68"/>
      <c r="J165" s="68"/>
    </row>
    <row r="166" spans="1:10" hidden="1" x14ac:dyDescent="0.35">
      <c r="A166" s="68"/>
      <c r="B166" s="68"/>
      <c r="C166" s="68"/>
      <c r="D166" s="298" t="s">
        <v>499</v>
      </c>
      <c r="E166" s="298" t="s">
        <v>2352</v>
      </c>
      <c r="F166" s="68" t="s">
        <v>461</v>
      </c>
      <c r="G166" s="68"/>
      <c r="H166" s="68"/>
      <c r="I166" s="68"/>
      <c r="J166" s="68"/>
    </row>
    <row r="167" spans="1:10" hidden="1" x14ac:dyDescent="0.35">
      <c r="A167" s="68"/>
      <c r="B167" s="68"/>
      <c r="C167" s="68"/>
      <c r="D167" s="298" t="s">
        <v>502</v>
      </c>
      <c r="E167" s="298" t="s">
        <v>2353</v>
      </c>
      <c r="F167" s="68" t="s">
        <v>464</v>
      </c>
      <c r="G167" s="68"/>
      <c r="H167" s="68"/>
      <c r="I167" s="68"/>
      <c r="J167" s="68"/>
    </row>
    <row r="168" spans="1:10" hidden="1" x14ac:dyDescent="0.35">
      <c r="A168" s="68"/>
      <c r="B168" s="68"/>
      <c r="C168" s="68"/>
      <c r="D168" s="298" t="s">
        <v>505</v>
      </c>
      <c r="E168" s="298" t="s">
        <v>2354</v>
      </c>
      <c r="F168" s="68" t="s">
        <v>467</v>
      </c>
      <c r="G168" s="68"/>
      <c r="H168" s="68"/>
      <c r="I168" s="68"/>
      <c r="J168" s="68"/>
    </row>
    <row r="169" spans="1:10" hidden="1" x14ac:dyDescent="0.35">
      <c r="A169" s="68"/>
      <c r="B169" s="68"/>
      <c r="C169" s="68"/>
      <c r="D169" s="298" t="s">
        <v>508</v>
      </c>
      <c r="E169" s="298" t="s">
        <v>2355</v>
      </c>
      <c r="F169" s="68" t="s">
        <v>470</v>
      </c>
      <c r="G169" s="68"/>
      <c r="H169" s="68"/>
      <c r="I169" s="68"/>
      <c r="J169" s="68"/>
    </row>
    <row r="170" spans="1:10" hidden="1" x14ac:dyDescent="0.35">
      <c r="A170" s="68"/>
      <c r="B170" s="68"/>
      <c r="C170" s="68"/>
      <c r="D170" s="298" t="s">
        <v>511</v>
      </c>
      <c r="E170" s="298" t="s">
        <v>2356</v>
      </c>
      <c r="F170" s="68" t="s">
        <v>473</v>
      </c>
      <c r="G170" s="68"/>
      <c r="H170" s="68"/>
      <c r="I170" s="68"/>
      <c r="J170" s="68"/>
    </row>
    <row r="171" spans="1:10" hidden="1" x14ac:dyDescent="0.35">
      <c r="A171" s="68"/>
      <c r="B171" s="68"/>
      <c r="C171" s="68"/>
      <c r="D171" s="298" t="s">
        <v>514</v>
      </c>
      <c r="E171" s="298" t="s">
        <v>2357</v>
      </c>
      <c r="F171" s="68" t="s">
        <v>475</v>
      </c>
      <c r="G171" s="68"/>
      <c r="H171" s="68"/>
      <c r="I171" s="68"/>
      <c r="J171" s="68"/>
    </row>
    <row r="172" spans="1:10" hidden="1" x14ac:dyDescent="0.35">
      <c r="A172" s="68"/>
      <c r="B172" s="68"/>
      <c r="C172" s="68"/>
      <c r="D172" s="298" t="s">
        <v>517</v>
      </c>
      <c r="E172" s="298" t="s">
        <v>2358</v>
      </c>
      <c r="F172" s="68" t="s">
        <v>478</v>
      </c>
      <c r="G172" s="68"/>
      <c r="H172" s="68"/>
      <c r="I172" s="68"/>
      <c r="J172" s="68"/>
    </row>
    <row r="173" spans="1:10" hidden="1" x14ac:dyDescent="0.35">
      <c r="A173" s="68"/>
      <c r="B173" s="68"/>
      <c r="C173" s="68"/>
      <c r="D173" s="298" t="s">
        <v>520</v>
      </c>
      <c r="E173" s="298" t="s">
        <v>479</v>
      </c>
      <c r="F173" s="68" t="s">
        <v>480</v>
      </c>
      <c r="G173" s="68"/>
      <c r="H173" s="68"/>
      <c r="I173" s="68"/>
      <c r="J173" s="68"/>
    </row>
    <row r="174" spans="1:10" hidden="1" x14ac:dyDescent="0.35">
      <c r="A174" s="68"/>
      <c r="B174" s="68"/>
      <c r="C174" s="68"/>
      <c r="D174" s="68"/>
      <c r="E174" s="298" t="s">
        <v>482</v>
      </c>
      <c r="F174" s="68" t="s">
        <v>483</v>
      </c>
      <c r="G174" s="68"/>
      <c r="H174" s="68"/>
      <c r="I174" s="68"/>
      <c r="J174" s="68"/>
    </row>
    <row r="175" spans="1:10" hidden="1" x14ac:dyDescent="0.35">
      <c r="A175" s="68"/>
      <c r="B175" s="68"/>
      <c r="C175" s="68"/>
      <c r="D175" s="68"/>
      <c r="E175" s="298" t="s">
        <v>485</v>
      </c>
      <c r="F175" s="68" t="s">
        <v>486</v>
      </c>
      <c r="G175" s="68"/>
      <c r="H175" s="68"/>
      <c r="I175" s="68"/>
      <c r="J175" s="68"/>
    </row>
    <row r="176" spans="1:10" hidden="1" x14ac:dyDescent="0.35">
      <c r="A176" s="68"/>
      <c r="B176" s="68"/>
      <c r="C176" s="68"/>
      <c r="D176" s="68"/>
      <c r="E176" s="298" t="s">
        <v>2359</v>
      </c>
      <c r="F176" s="68" t="s">
        <v>2360</v>
      </c>
      <c r="G176" s="68"/>
      <c r="H176" s="68"/>
      <c r="I176" s="68"/>
      <c r="J176" s="68"/>
    </row>
    <row r="177" spans="1:10" hidden="1" x14ac:dyDescent="0.35">
      <c r="A177" s="68"/>
      <c r="B177" s="68"/>
      <c r="C177" s="68"/>
      <c r="D177" s="68"/>
      <c r="E177" s="298" t="s">
        <v>2361</v>
      </c>
      <c r="F177" s="68" t="s">
        <v>489</v>
      </c>
      <c r="G177" s="68"/>
      <c r="H177" s="68"/>
      <c r="I177" s="68"/>
      <c r="J177" s="68"/>
    </row>
    <row r="178" spans="1:10" hidden="1" x14ac:dyDescent="0.35">
      <c r="A178" s="68"/>
      <c r="B178" s="68"/>
      <c r="C178" s="68"/>
      <c r="D178" s="68"/>
      <c r="E178" s="298" t="s">
        <v>2362</v>
      </c>
      <c r="F178" s="68" t="s">
        <v>2363</v>
      </c>
      <c r="G178" s="68"/>
      <c r="H178" s="68"/>
      <c r="I178" s="68"/>
      <c r="J178" s="68"/>
    </row>
    <row r="179" spans="1:10" hidden="1" x14ac:dyDescent="0.35">
      <c r="A179" s="68"/>
      <c r="B179" s="68"/>
      <c r="C179" s="68"/>
      <c r="D179" s="68"/>
      <c r="E179" s="298" t="s">
        <v>2364</v>
      </c>
      <c r="F179" s="68" t="s">
        <v>2365</v>
      </c>
      <c r="G179" s="68"/>
      <c r="H179" s="68"/>
      <c r="I179" s="68"/>
      <c r="J179" s="68"/>
    </row>
    <row r="180" spans="1:10" hidden="1" x14ac:dyDescent="0.35">
      <c r="A180" s="68"/>
      <c r="B180" s="68"/>
      <c r="C180" s="68"/>
      <c r="D180" s="68"/>
      <c r="E180" s="298" t="s">
        <v>2366</v>
      </c>
      <c r="F180" s="68" t="s">
        <v>495</v>
      </c>
      <c r="G180" s="68"/>
      <c r="H180" s="68"/>
      <c r="I180" s="68"/>
      <c r="J180" s="68"/>
    </row>
    <row r="181" spans="1:10" hidden="1" x14ac:dyDescent="0.35">
      <c r="A181" s="68"/>
      <c r="B181" s="68"/>
      <c r="C181" s="68"/>
      <c r="D181" s="68"/>
      <c r="E181" s="298" t="s">
        <v>2367</v>
      </c>
      <c r="F181" s="68" t="s">
        <v>498</v>
      </c>
      <c r="G181" s="68"/>
      <c r="H181" s="68"/>
      <c r="I181" s="68"/>
      <c r="J181" s="68"/>
    </row>
    <row r="182" spans="1:10" hidden="1" x14ac:dyDescent="0.35">
      <c r="A182" s="68"/>
      <c r="B182" s="68"/>
      <c r="C182" s="68"/>
      <c r="D182" s="68"/>
      <c r="E182" s="298" t="s">
        <v>2368</v>
      </c>
      <c r="F182" s="68" t="s">
        <v>501</v>
      </c>
      <c r="G182" s="68"/>
      <c r="H182" s="68"/>
      <c r="I182" s="68"/>
      <c r="J182" s="68"/>
    </row>
    <row r="183" spans="1:10" hidden="1" x14ac:dyDescent="0.35">
      <c r="A183" s="68"/>
      <c r="B183" s="68"/>
      <c r="C183" s="68"/>
      <c r="D183" s="68"/>
      <c r="E183" s="298" t="s">
        <v>2369</v>
      </c>
      <c r="F183" s="68" t="s">
        <v>2370</v>
      </c>
      <c r="G183" s="68"/>
      <c r="H183" s="68"/>
      <c r="I183" s="68"/>
      <c r="J183" s="68"/>
    </row>
    <row r="184" spans="1:10" hidden="1" x14ac:dyDescent="0.35">
      <c r="A184" s="68"/>
      <c r="B184" s="68"/>
      <c r="C184" s="68"/>
      <c r="D184" s="68"/>
      <c r="E184" s="298" t="s">
        <v>2371</v>
      </c>
      <c r="F184" s="68" t="s">
        <v>507</v>
      </c>
      <c r="G184" s="68"/>
      <c r="H184" s="68"/>
      <c r="I184" s="68"/>
      <c r="J184" s="68"/>
    </row>
    <row r="185" spans="1:10" hidden="1" x14ac:dyDescent="0.35">
      <c r="A185" s="68"/>
      <c r="B185" s="68"/>
      <c r="C185" s="68"/>
      <c r="D185" s="68"/>
      <c r="E185" s="298" t="s">
        <v>2372</v>
      </c>
      <c r="F185" s="68" t="s">
        <v>2373</v>
      </c>
      <c r="G185" s="68"/>
      <c r="H185" s="68"/>
      <c r="I185" s="68"/>
      <c r="J185" s="68"/>
    </row>
    <row r="186" spans="1:10" hidden="1" x14ac:dyDescent="0.35">
      <c r="A186" s="68"/>
      <c r="B186" s="68"/>
      <c r="C186" s="68"/>
      <c r="D186" s="68"/>
      <c r="E186" s="298" t="s">
        <v>2374</v>
      </c>
      <c r="F186" s="68" t="s">
        <v>2375</v>
      </c>
      <c r="G186" s="68"/>
      <c r="H186" s="68"/>
      <c r="I186" s="68"/>
      <c r="J186" s="68"/>
    </row>
    <row r="187" spans="1:10" hidden="1" x14ac:dyDescent="0.35">
      <c r="A187" s="68"/>
      <c r="B187" s="68"/>
      <c r="C187" s="68"/>
      <c r="D187" s="68"/>
      <c r="E187" s="298" t="s">
        <v>2376</v>
      </c>
      <c r="F187" s="68" t="s">
        <v>2377</v>
      </c>
      <c r="G187" s="68"/>
      <c r="H187" s="68"/>
      <c r="I187" s="68"/>
      <c r="J187" s="68"/>
    </row>
    <row r="188" spans="1:10" hidden="1" x14ac:dyDescent="0.35">
      <c r="A188" s="68"/>
      <c r="B188" s="68"/>
      <c r="C188" s="68"/>
      <c r="D188" s="68"/>
      <c r="E188" s="298" t="s">
        <v>2378</v>
      </c>
      <c r="F188" s="68" t="s">
        <v>2379</v>
      </c>
      <c r="G188" s="68"/>
      <c r="H188" s="68"/>
      <c r="I188" s="68"/>
      <c r="J188" s="68"/>
    </row>
    <row r="189" spans="1:10" hidden="1" x14ac:dyDescent="0.35">
      <c r="A189" s="68"/>
      <c r="B189" s="68"/>
      <c r="C189" s="68"/>
      <c r="D189" s="68"/>
      <c r="E189" s="298" t="s">
        <v>2380</v>
      </c>
      <c r="F189" s="68" t="s">
        <v>2381</v>
      </c>
      <c r="G189" s="68"/>
      <c r="H189" s="68"/>
      <c r="I189" s="68"/>
      <c r="J189" s="68"/>
    </row>
    <row r="190" spans="1:10" hidden="1" x14ac:dyDescent="0.35">
      <c r="A190" s="68"/>
      <c r="B190" s="68"/>
      <c r="C190" s="68"/>
      <c r="D190" s="68"/>
      <c r="E190" s="298" t="s">
        <v>2382</v>
      </c>
      <c r="F190" s="68" t="s">
        <v>2383</v>
      </c>
      <c r="G190" s="68"/>
      <c r="H190" s="68"/>
      <c r="I190" s="68"/>
      <c r="J190" s="68"/>
    </row>
    <row r="191" spans="1:10" hidden="1" x14ac:dyDescent="0.35">
      <c r="A191" s="68"/>
      <c r="B191" s="68"/>
      <c r="C191" s="68"/>
      <c r="D191" s="68"/>
      <c r="E191" s="298" t="s">
        <v>2384</v>
      </c>
      <c r="F191" s="68" t="s">
        <v>2385</v>
      </c>
      <c r="G191" s="68"/>
      <c r="H191" s="68"/>
      <c r="I191" s="68"/>
      <c r="J191" s="68"/>
    </row>
    <row r="192" spans="1:10" hidden="1" x14ac:dyDescent="0.35">
      <c r="A192" s="68"/>
      <c r="B192" s="68"/>
      <c r="C192" s="68"/>
      <c r="D192" s="68"/>
      <c r="E192" s="298" t="s">
        <v>2386</v>
      </c>
      <c r="F192" s="68" t="s">
        <v>2387</v>
      </c>
      <c r="G192" s="68"/>
      <c r="H192" s="68"/>
      <c r="I192" s="68"/>
      <c r="J192" s="68"/>
    </row>
    <row r="193" spans="1:10" hidden="1" x14ac:dyDescent="0.35">
      <c r="A193" s="68"/>
      <c r="B193" s="68"/>
      <c r="C193" s="68"/>
      <c r="D193" s="68"/>
      <c r="E193" s="298" t="s">
        <v>527</v>
      </c>
      <c r="F193" s="68" t="s">
        <v>528</v>
      </c>
      <c r="G193" s="68"/>
      <c r="H193" s="68"/>
      <c r="I193" s="68"/>
      <c r="J193" s="68"/>
    </row>
    <row r="194" spans="1:10" hidden="1" x14ac:dyDescent="0.35">
      <c r="A194" s="68"/>
      <c r="B194" s="68"/>
      <c r="C194" s="68"/>
      <c r="D194" s="68"/>
      <c r="E194" s="298" t="s">
        <v>2388</v>
      </c>
      <c r="F194" s="68" t="s">
        <v>2389</v>
      </c>
      <c r="G194" s="68"/>
      <c r="H194" s="68"/>
      <c r="I194" s="68"/>
      <c r="J194" s="68"/>
    </row>
    <row r="195" spans="1:10" hidden="1" x14ac:dyDescent="0.35">
      <c r="A195" s="68"/>
      <c r="B195" s="68"/>
      <c r="C195" s="68"/>
      <c r="D195" s="68"/>
      <c r="E195" s="298" t="s">
        <v>2390</v>
      </c>
      <c r="F195" s="68" t="s">
        <v>2391</v>
      </c>
      <c r="G195" s="68"/>
      <c r="H195" s="68"/>
      <c r="I195" s="68"/>
      <c r="J195" s="68"/>
    </row>
    <row r="196" spans="1:10" hidden="1" x14ac:dyDescent="0.35">
      <c r="A196" s="68"/>
      <c r="B196" s="68"/>
      <c r="C196" s="68"/>
      <c r="D196" s="68"/>
      <c r="E196" s="298" t="s">
        <v>2392</v>
      </c>
      <c r="F196" s="68" t="s">
        <v>2393</v>
      </c>
      <c r="G196" s="68"/>
      <c r="H196" s="68"/>
      <c r="I196" s="68"/>
      <c r="J196" s="68"/>
    </row>
    <row r="197" spans="1:10" hidden="1" x14ac:dyDescent="0.35">
      <c r="A197" s="68"/>
      <c r="B197" s="68"/>
      <c r="C197" s="68"/>
      <c r="D197" s="68"/>
      <c r="E197" s="298" t="s">
        <v>2394</v>
      </c>
      <c r="F197" s="68" t="s">
        <v>2395</v>
      </c>
      <c r="G197" s="68"/>
      <c r="H197" s="68"/>
      <c r="I197" s="68"/>
      <c r="J197" s="68"/>
    </row>
    <row r="198" spans="1:10" hidden="1" x14ac:dyDescent="0.35">
      <c r="A198" s="68"/>
      <c r="B198" s="68"/>
      <c r="C198" s="68"/>
      <c r="D198" s="68"/>
      <c r="E198" s="298" t="s">
        <v>2396</v>
      </c>
      <c r="F198" s="68" t="s">
        <v>2397</v>
      </c>
      <c r="G198" s="68"/>
      <c r="H198" s="68"/>
      <c r="I198" s="68"/>
      <c r="J198" s="68"/>
    </row>
    <row r="199" spans="1:10" hidden="1" x14ac:dyDescent="0.35">
      <c r="A199" s="68"/>
      <c r="B199" s="68"/>
      <c r="C199" s="68"/>
      <c r="D199" s="68"/>
      <c r="E199" s="298" t="s">
        <v>2398</v>
      </c>
      <c r="F199" s="68" t="s">
        <v>2399</v>
      </c>
      <c r="G199" s="68"/>
      <c r="H199" s="68"/>
      <c r="I199" s="68"/>
      <c r="J199" s="68"/>
    </row>
    <row r="200" spans="1:10" hidden="1" x14ac:dyDescent="0.35">
      <c r="A200" s="68"/>
      <c r="B200" s="68"/>
      <c r="C200" s="68"/>
      <c r="D200" s="68"/>
      <c r="E200" s="298" t="s">
        <v>2400</v>
      </c>
      <c r="F200" s="68" t="s">
        <v>2401</v>
      </c>
      <c r="G200" s="68"/>
      <c r="H200" s="68"/>
      <c r="I200" s="68"/>
      <c r="J200" s="68"/>
    </row>
    <row r="201" spans="1:10" hidden="1" x14ac:dyDescent="0.35">
      <c r="A201" s="68"/>
      <c r="B201" s="68"/>
      <c r="C201" s="68"/>
      <c r="D201" s="68"/>
      <c r="E201" s="298" t="s">
        <v>2402</v>
      </c>
      <c r="F201" s="68" t="s">
        <v>2403</v>
      </c>
      <c r="G201" s="68"/>
      <c r="H201" s="68"/>
      <c r="I201" s="68"/>
      <c r="J201" s="68"/>
    </row>
    <row r="202" spans="1:10" hidden="1" x14ac:dyDescent="0.35">
      <c r="A202" s="68"/>
      <c r="B202" s="68"/>
      <c r="C202" s="68"/>
      <c r="D202" s="68"/>
      <c r="E202" s="298" t="s">
        <v>2404</v>
      </c>
      <c r="F202" s="68" t="s">
        <v>2405</v>
      </c>
      <c r="G202" s="68"/>
      <c r="H202" s="68"/>
      <c r="I202" s="68"/>
      <c r="J202" s="68"/>
    </row>
    <row r="203" spans="1:10" hidden="1" x14ac:dyDescent="0.35">
      <c r="A203" s="68"/>
      <c r="B203" s="68"/>
      <c r="C203" s="68"/>
      <c r="D203" s="68"/>
      <c r="E203" s="298" t="s">
        <v>2406</v>
      </c>
      <c r="F203" s="68" t="s">
        <v>2407</v>
      </c>
      <c r="G203" s="68"/>
      <c r="H203" s="68"/>
      <c r="I203" s="68"/>
      <c r="J203" s="68"/>
    </row>
    <row r="204" spans="1:10" hidden="1" x14ac:dyDescent="0.35">
      <c r="A204" s="68"/>
      <c r="B204" s="68"/>
      <c r="C204" s="68"/>
      <c r="D204" s="68"/>
      <c r="E204" s="298" t="s">
        <v>2408</v>
      </c>
      <c r="F204" s="68" t="s">
        <v>2409</v>
      </c>
      <c r="G204" s="68"/>
      <c r="H204" s="68"/>
      <c r="I204" s="68"/>
      <c r="J204" s="68"/>
    </row>
    <row r="205" spans="1:10" hidden="1" x14ac:dyDescent="0.35">
      <c r="A205" s="68"/>
      <c r="B205" s="68"/>
      <c r="C205" s="68"/>
      <c r="D205" s="68"/>
      <c r="E205" s="298" t="s">
        <v>2410</v>
      </c>
      <c r="F205" s="68" t="s">
        <v>2411</v>
      </c>
      <c r="G205" s="68"/>
      <c r="H205" s="68"/>
      <c r="I205" s="68"/>
      <c r="J205" s="68"/>
    </row>
    <row r="206" spans="1:10" hidden="1" x14ac:dyDescent="0.35">
      <c r="A206" s="68"/>
      <c r="B206" s="68"/>
      <c r="C206" s="68"/>
      <c r="D206" s="68"/>
      <c r="E206" s="298" t="s">
        <v>2412</v>
      </c>
      <c r="F206" s="68" t="s">
        <v>2413</v>
      </c>
      <c r="G206" s="68"/>
      <c r="H206" s="68"/>
      <c r="I206" s="68"/>
      <c r="J206" s="68"/>
    </row>
    <row r="207" spans="1:10" hidden="1" x14ac:dyDescent="0.35">
      <c r="A207" s="68"/>
      <c r="B207" s="68"/>
      <c r="C207" s="68"/>
      <c r="D207" s="68"/>
      <c r="E207" s="298" t="s">
        <v>2414</v>
      </c>
      <c r="F207" s="68" t="s">
        <v>2415</v>
      </c>
      <c r="G207" s="68"/>
      <c r="H207" s="68"/>
      <c r="I207" s="68"/>
      <c r="J207" s="68"/>
    </row>
    <row r="208" spans="1:10" hidden="1" x14ac:dyDescent="0.35">
      <c r="A208" s="68"/>
      <c r="B208" s="68"/>
      <c r="C208" s="68"/>
      <c r="D208" s="68"/>
      <c r="E208" s="298" t="s">
        <v>2416</v>
      </c>
      <c r="F208" s="68" t="s">
        <v>2417</v>
      </c>
      <c r="G208" s="68"/>
      <c r="H208" s="68"/>
      <c r="I208" s="68"/>
      <c r="J208" s="68"/>
    </row>
    <row r="209" spans="1:10" hidden="1" x14ac:dyDescent="0.35">
      <c r="A209" s="68"/>
      <c r="B209" s="68"/>
      <c r="C209" s="68"/>
      <c r="D209" s="68"/>
      <c r="E209" s="298" t="s">
        <v>2418</v>
      </c>
      <c r="F209" s="68" t="s">
        <v>2419</v>
      </c>
      <c r="G209" s="68"/>
      <c r="H209" s="68"/>
      <c r="I209" s="68"/>
      <c r="J209" s="68"/>
    </row>
    <row r="210" spans="1:10" hidden="1" x14ac:dyDescent="0.35">
      <c r="A210" s="68"/>
      <c r="B210" s="68"/>
      <c r="C210" s="68"/>
      <c r="D210" s="68"/>
      <c r="E210" s="298" t="s">
        <v>2420</v>
      </c>
      <c r="F210" s="68" t="s">
        <v>2421</v>
      </c>
      <c r="G210" s="68"/>
      <c r="H210" s="68"/>
      <c r="I210" s="68"/>
      <c r="J210" s="68"/>
    </row>
    <row r="211" spans="1:10" hidden="1" x14ac:dyDescent="0.35">
      <c r="A211" s="68"/>
      <c r="B211" s="68"/>
      <c r="C211" s="68"/>
      <c r="D211" s="68"/>
      <c r="E211" s="298" t="s">
        <v>2422</v>
      </c>
      <c r="F211" s="68" t="s">
        <v>556</v>
      </c>
      <c r="G211" s="68"/>
      <c r="H211" s="68"/>
      <c r="I211" s="68"/>
      <c r="J211" s="68"/>
    </row>
    <row r="212" spans="1:10" hidden="1" x14ac:dyDescent="0.35">
      <c r="A212" s="68"/>
      <c r="B212" s="68"/>
      <c r="C212" s="68"/>
      <c r="D212" s="68"/>
      <c r="E212" s="298" t="s">
        <v>2423</v>
      </c>
      <c r="F212" s="68" t="s">
        <v>558</v>
      </c>
      <c r="G212" s="68"/>
      <c r="H212" s="68"/>
      <c r="I212" s="68"/>
      <c r="J212" s="68"/>
    </row>
    <row r="213" spans="1:10" hidden="1" x14ac:dyDescent="0.35">
      <c r="A213" s="68"/>
      <c r="B213" s="68"/>
      <c r="C213" s="68"/>
      <c r="D213" s="68"/>
      <c r="E213" s="298" t="s">
        <v>2424</v>
      </c>
      <c r="F213" s="68" t="s">
        <v>560</v>
      </c>
      <c r="G213" s="68"/>
      <c r="H213" s="68"/>
      <c r="I213" s="68"/>
      <c r="J213" s="68"/>
    </row>
    <row r="214" spans="1:10" hidden="1" x14ac:dyDescent="0.35">
      <c r="A214" s="68"/>
      <c r="B214" s="68"/>
      <c r="C214" s="68"/>
      <c r="D214" s="68"/>
      <c r="E214" s="298" t="s">
        <v>2425</v>
      </c>
      <c r="F214" s="68" t="s">
        <v>2426</v>
      </c>
      <c r="G214" s="68"/>
      <c r="H214" s="68"/>
      <c r="I214" s="68"/>
      <c r="J214" s="68"/>
    </row>
    <row r="215" spans="1:10" hidden="1" x14ac:dyDescent="0.35">
      <c r="A215" s="68"/>
      <c r="B215" s="68"/>
      <c r="C215" s="68"/>
      <c r="D215" s="68"/>
      <c r="E215" s="298" t="s">
        <v>2427</v>
      </c>
      <c r="F215" s="68" t="s">
        <v>2428</v>
      </c>
      <c r="G215" s="68"/>
      <c r="H215" s="68"/>
      <c r="I215" s="68"/>
      <c r="J215" s="68"/>
    </row>
    <row r="216" spans="1:10" hidden="1" x14ac:dyDescent="0.35">
      <c r="A216" s="68"/>
      <c r="B216" s="68"/>
      <c r="C216" s="68"/>
      <c r="D216" s="68"/>
      <c r="E216" s="298" t="s">
        <v>2429</v>
      </c>
      <c r="F216" s="68" t="s">
        <v>2430</v>
      </c>
      <c r="G216" s="68"/>
      <c r="H216" s="68"/>
      <c r="I216" s="68"/>
      <c r="J216" s="68"/>
    </row>
    <row r="217" spans="1:10" hidden="1" x14ac:dyDescent="0.35">
      <c r="A217" s="68"/>
      <c r="B217" s="68"/>
      <c r="C217" s="68"/>
      <c r="D217" s="68"/>
      <c r="E217" s="298" t="s">
        <v>2431</v>
      </c>
      <c r="F217" s="68" t="s">
        <v>566</v>
      </c>
      <c r="G217" s="68"/>
      <c r="H217" s="68"/>
      <c r="I217" s="68"/>
      <c r="J217" s="68"/>
    </row>
    <row r="218" spans="1:10" hidden="1" x14ac:dyDescent="0.35">
      <c r="A218" s="68"/>
      <c r="B218" s="68"/>
      <c r="C218" s="68"/>
      <c r="D218" s="68"/>
      <c r="E218" s="298" t="s">
        <v>2432</v>
      </c>
      <c r="F218" s="68" t="s">
        <v>2433</v>
      </c>
      <c r="G218" s="68"/>
      <c r="H218" s="68"/>
      <c r="I218" s="68"/>
      <c r="J218" s="68"/>
    </row>
    <row r="219" spans="1:10" hidden="1" x14ac:dyDescent="0.35">
      <c r="A219" s="68"/>
      <c r="B219" s="68"/>
      <c r="C219" s="68"/>
      <c r="D219" s="68"/>
      <c r="E219" s="298" t="s">
        <v>2434</v>
      </c>
      <c r="F219" s="68" t="s">
        <v>2435</v>
      </c>
      <c r="G219" s="68"/>
      <c r="H219" s="68"/>
      <c r="I219" s="68"/>
      <c r="J219" s="68"/>
    </row>
    <row r="220" spans="1:10" hidden="1" x14ac:dyDescent="0.35">
      <c r="A220" s="68"/>
      <c r="B220" s="68"/>
      <c r="C220" s="68"/>
      <c r="D220" s="68"/>
      <c r="E220" s="298" t="s">
        <v>2436</v>
      </c>
      <c r="F220" s="68" t="s">
        <v>2437</v>
      </c>
      <c r="G220" s="68"/>
      <c r="H220" s="68"/>
      <c r="I220" s="68"/>
      <c r="J220" s="68"/>
    </row>
    <row r="221" spans="1:10" hidden="1" x14ac:dyDescent="0.35">
      <c r="A221" s="68"/>
      <c r="B221" s="68"/>
      <c r="C221" s="68"/>
      <c r="D221" s="68"/>
      <c r="E221" s="298" t="s">
        <v>2438</v>
      </c>
      <c r="F221" s="68" t="s">
        <v>2439</v>
      </c>
      <c r="G221" s="68"/>
      <c r="H221" s="68"/>
      <c r="I221" s="68"/>
      <c r="J221" s="68"/>
    </row>
    <row r="222" spans="1:10" hidden="1" x14ac:dyDescent="0.35">
      <c r="A222" s="68"/>
      <c r="B222" s="68"/>
      <c r="C222" s="68"/>
      <c r="D222" s="68"/>
      <c r="E222" s="298" t="s">
        <v>2440</v>
      </c>
      <c r="F222" s="68" t="s">
        <v>2441</v>
      </c>
      <c r="G222" s="68"/>
      <c r="H222" s="68"/>
      <c r="I222" s="68"/>
      <c r="J222" s="68"/>
    </row>
    <row r="223" spans="1:10" hidden="1" x14ac:dyDescent="0.35">
      <c r="A223" s="68"/>
      <c r="B223" s="68"/>
      <c r="C223" s="68"/>
      <c r="D223" s="68"/>
      <c r="E223" s="298" t="s">
        <v>575</v>
      </c>
      <c r="F223" s="68" t="s">
        <v>2442</v>
      </c>
      <c r="G223" s="68"/>
      <c r="H223" s="68"/>
      <c r="I223" s="68"/>
      <c r="J223" s="68"/>
    </row>
    <row r="224" spans="1:10" hidden="1" x14ac:dyDescent="0.35">
      <c r="A224" s="68"/>
      <c r="B224" s="68"/>
      <c r="C224" s="68"/>
      <c r="D224" s="68"/>
      <c r="E224" s="298" t="s">
        <v>2443</v>
      </c>
      <c r="F224" s="68" t="s">
        <v>2444</v>
      </c>
      <c r="G224" s="68"/>
      <c r="H224" s="68"/>
      <c r="I224" s="68"/>
      <c r="J224" s="68"/>
    </row>
    <row r="225" spans="1:10" hidden="1" x14ac:dyDescent="0.35">
      <c r="A225" s="68"/>
      <c r="B225" s="68"/>
      <c r="C225" s="68"/>
      <c r="D225" s="68"/>
      <c r="E225" s="298" t="s">
        <v>2445</v>
      </c>
      <c r="F225" s="68" t="s">
        <v>2446</v>
      </c>
      <c r="G225" s="68"/>
      <c r="H225" s="68"/>
      <c r="I225" s="68"/>
      <c r="J225" s="68"/>
    </row>
    <row r="226" spans="1:10" hidden="1" x14ac:dyDescent="0.35">
      <c r="A226" s="68"/>
      <c r="B226" s="68"/>
      <c r="C226" s="68"/>
      <c r="D226" s="68"/>
      <c r="E226" s="298" t="s">
        <v>2447</v>
      </c>
      <c r="F226" s="68" t="s">
        <v>2448</v>
      </c>
      <c r="G226" s="68"/>
      <c r="H226" s="68"/>
      <c r="I226" s="68"/>
      <c r="J226" s="68"/>
    </row>
    <row r="227" spans="1:10" hidden="1" x14ac:dyDescent="0.35">
      <c r="A227" s="68"/>
      <c r="B227" s="68"/>
      <c r="C227" s="68"/>
      <c r="D227" s="68"/>
      <c r="E227" s="298" t="s">
        <v>2449</v>
      </c>
      <c r="F227" s="68" t="s">
        <v>2450</v>
      </c>
      <c r="G227" s="68"/>
      <c r="H227" s="68"/>
      <c r="I227" s="68"/>
      <c r="J227" s="68"/>
    </row>
    <row r="228" spans="1:10" hidden="1" x14ac:dyDescent="0.35">
      <c r="A228" s="68"/>
      <c r="B228" s="68"/>
      <c r="C228" s="68"/>
      <c r="D228" s="68"/>
      <c r="E228" s="298" t="s">
        <v>2451</v>
      </c>
      <c r="F228" s="68" t="s">
        <v>2452</v>
      </c>
      <c r="G228" s="68"/>
      <c r="H228" s="68"/>
      <c r="I228" s="68"/>
      <c r="J228" s="68"/>
    </row>
    <row r="229" spans="1:10" hidden="1" x14ac:dyDescent="0.35">
      <c r="A229" s="68"/>
      <c r="B229" s="68"/>
      <c r="C229" s="68"/>
      <c r="D229" s="68"/>
      <c r="E229" s="298" t="s">
        <v>2453</v>
      </c>
      <c r="F229" s="68" t="s">
        <v>2454</v>
      </c>
      <c r="G229" s="68"/>
      <c r="H229" s="68"/>
      <c r="I229" s="68"/>
      <c r="J229" s="68"/>
    </row>
    <row r="230" spans="1:10" hidden="1" x14ac:dyDescent="0.35">
      <c r="A230" s="68"/>
      <c r="B230" s="68"/>
      <c r="C230" s="68"/>
      <c r="D230" s="68"/>
      <c r="E230" s="298" t="s">
        <v>2455</v>
      </c>
      <c r="F230" s="68" t="s">
        <v>2456</v>
      </c>
      <c r="G230" s="68"/>
      <c r="H230" s="68"/>
      <c r="I230" s="68"/>
      <c r="J230" s="68"/>
    </row>
    <row r="231" spans="1:10" hidden="1" x14ac:dyDescent="0.35">
      <c r="A231" s="68"/>
      <c r="B231" s="68"/>
      <c r="C231" s="68"/>
      <c r="D231" s="68"/>
      <c r="E231" s="298" t="s">
        <v>2457</v>
      </c>
      <c r="F231" s="68" t="s">
        <v>2458</v>
      </c>
      <c r="G231" s="68"/>
      <c r="H231" s="68"/>
      <c r="I231" s="68"/>
      <c r="J231" s="68"/>
    </row>
    <row r="232" spans="1:10" hidden="1" x14ac:dyDescent="0.35">
      <c r="A232" s="68"/>
      <c r="B232" s="68"/>
      <c r="C232" s="68"/>
      <c r="D232" s="68"/>
      <c r="E232" s="298" t="s">
        <v>2459</v>
      </c>
      <c r="F232" s="68" t="s">
        <v>2460</v>
      </c>
      <c r="G232" s="68"/>
      <c r="H232" s="68"/>
      <c r="I232" s="68"/>
      <c r="J232" s="68"/>
    </row>
    <row r="233" spans="1:10" hidden="1" x14ac:dyDescent="0.35">
      <c r="A233" s="68"/>
      <c r="B233" s="68"/>
      <c r="C233" s="68"/>
      <c r="D233" s="68"/>
      <c r="E233" s="298" t="s">
        <v>2461</v>
      </c>
      <c r="F233" s="68" t="s">
        <v>2462</v>
      </c>
      <c r="G233" s="68"/>
      <c r="H233" s="68"/>
      <c r="I233" s="68"/>
      <c r="J233" s="68"/>
    </row>
    <row r="234" spans="1:10" hidden="1" x14ac:dyDescent="0.35">
      <c r="A234" s="68"/>
      <c r="B234" s="68"/>
      <c r="C234" s="68"/>
      <c r="D234" s="68"/>
      <c r="E234" s="298" t="s">
        <v>2463</v>
      </c>
      <c r="F234" s="68" t="s">
        <v>2464</v>
      </c>
      <c r="G234" s="68"/>
      <c r="H234" s="68"/>
      <c r="I234" s="68"/>
      <c r="J234" s="68"/>
    </row>
    <row r="235" spans="1:10" hidden="1" x14ac:dyDescent="0.35">
      <c r="A235" s="68"/>
      <c r="B235" s="68"/>
      <c r="C235" s="68"/>
      <c r="D235" s="68"/>
      <c r="E235" s="298" t="s">
        <v>2465</v>
      </c>
      <c r="F235" s="68" t="s">
        <v>2466</v>
      </c>
      <c r="G235" s="68"/>
      <c r="H235" s="68"/>
      <c r="I235" s="68"/>
      <c r="J235" s="68"/>
    </row>
    <row r="236" spans="1:10" hidden="1" x14ac:dyDescent="0.35">
      <c r="A236" s="68"/>
      <c r="B236" s="68"/>
      <c r="C236" s="68"/>
      <c r="D236" s="68"/>
      <c r="E236" s="298" t="s">
        <v>2467</v>
      </c>
      <c r="F236" s="68" t="s">
        <v>2468</v>
      </c>
      <c r="G236" s="68"/>
      <c r="H236" s="68"/>
      <c r="I236" s="68"/>
      <c r="J236" s="68"/>
    </row>
    <row r="237" spans="1:10" hidden="1" x14ac:dyDescent="0.35">
      <c r="A237" s="68"/>
      <c r="B237" s="68"/>
      <c r="C237" s="68"/>
      <c r="D237" s="68"/>
      <c r="E237" s="298" t="s">
        <v>2469</v>
      </c>
      <c r="F237" s="68" t="s">
        <v>2470</v>
      </c>
      <c r="G237" s="68"/>
      <c r="H237" s="68"/>
      <c r="I237" s="68"/>
      <c r="J237" s="68"/>
    </row>
    <row r="238" spans="1:10" hidden="1" x14ac:dyDescent="0.35">
      <c r="A238" s="68"/>
      <c r="B238" s="68"/>
      <c r="C238" s="68"/>
      <c r="D238" s="68"/>
      <c r="E238" s="298" t="s">
        <v>2471</v>
      </c>
      <c r="F238" s="68" t="s">
        <v>2472</v>
      </c>
      <c r="G238" s="68"/>
      <c r="H238" s="68"/>
      <c r="I238" s="68"/>
      <c r="J238" s="68"/>
    </row>
    <row r="239" spans="1:10" hidden="1" x14ac:dyDescent="0.35">
      <c r="A239" s="68"/>
      <c r="B239" s="68"/>
      <c r="C239" s="68"/>
      <c r="D239" s="68"/>
      <c r="E239" s="298" t="s">
        <v>2473</v>
      </c>
      <c r="F239" s="68" t="s">
        <v>2474</v>
      </c>
      <c r="G239" s="68"/>
      <c r="H239" s="68"/>
      <c r="I239" s="68"/>
      <c r="J239" s="68"/>
    </row>
    <row r="240" spans="1:10" hidden="1" x14ac:dyDescent="0.35">
      <c r="A240" s="68"/>
      <c r="B240" s="68"/>
      <c r="C240" s="68"/>
      <c r="D240" s="68"/>
      <c r="E240" s="298" t="s">
        <v>2475</v>
      </c>
      <c r="F240" s="68" t="s">
        <v>2476</v>
      </c>
      <c r="G240" s="68"/>
      <c r="H240" s="68"/>
      <c r="I240" s="68"/>
      <c r="J240" s="68"/>
    </row>
    <row r="241" spans="1:10" hidden="1" x14ac:dyDescent="0.35">
      <c r="A241" s="68"/>
      <c r="B241" s="68"/>
      <c r="C241" s="68"/>
      <c r="D241" s="68"/>
      <c r="E241" s="298" t="s">
        <v>2477</v>
      </c>
      <c r="F241" s="68" t="s">
        <v>2478</v>
      </c>
      <c r="G241" s="68"/>
      <c r="H241" s="68"/>
      <c r="I241" s="68"/>
      <c r="J241" s="68"/>
    </row>
    <row r="242" spans="1:10" hidden="1" x14ac:dyDescent="0.35">
      <c r="A242" s="68"/>
      <c r="B242" s="68"/>
      <c r="C242" s="68"/>
      <c r="D242" s="68"/>
      <c r="E242" s="298" t="s">
        <v>2479</v>
      </c>
      <c r="F242" s="68" t="s">
        <v>2480</v>
      </c>
      <c r="G242" s="68"/>
      <c r="H242" s="68"/>
      <c r="I242" s="68"/>
      <c r="J242" s="68"/>
    </row>
    <row r="243" spans="1:10" hidden="1" x14ac:dyDescent="0.35">
      <c r="A243" s="68"/>
      <c r="B243" s="68"/>
      <c r="C243" s="68"/>
      <c r="D243" s="68"/>
      <c r="E243" s="298" t="s">
        <v>2481</v>
      </c>
      <c r="F243" s="68" t="s">
        <v>2482</v>
      </c>
      <c r="G243" s="68"/>
      <c r="H243" s="68"/>
      <c r="I243" s="68"/>
      <c r="J243" s="68"/>
    </row>
    <row r="244" spans="1:10" hidden="1" x14ac:dyDescent="0.35">
      <c r="A244" s="68"/>
      <c r="B244" s="68"/>
      <c r="C244" s="68"/>
      <c r="D244" s="68"/>
      <c r="E244" s="298" t="s">
        <v>2483</v>
      </c>
      <c r="F244" s="68" t="s">
        <v>2484</v>
      </c>
      <c r="G244" s="68"/>
      <c r="H244" s="68"/>
      <c r="I244" s="68"/>
      <c r="J244" s="68"/>
    </row>
    <row r="245" spans="1:10" hidden="1" x14ac:dyDescent="0.35">
      <c r="A245" s="68"/>
      <c r="B245" s="68"/>
      <c r="C245" s="68"/>
      <c r="D245" s="68"/>
      <c r="E245" s="298" t="s">
        <v>2485</v>
      </c>
      <c r="F245" s="68" t="s">
        <v>2486</v>
      </c>
      <c r="G245" s="68"/>
      <c r="H245" s="68"/>
      <c r="I245" s="68"/>
      <c r="J245" s="68"/>
    </row>
    <row r="246" spans="1:10" hidden="1" x14ac:dyDescent="0.35">
      <c r="A246" s="68"/>
      <c r="B246" s="68"/>
      <c r="C246" s="68"/>
      <c r="D246" s="68"/>
      <c r="E246" s="298" t="s">
        <v>2487</v>
      </c>
      <c r="F246" s="68" t="s">
        <v>2488</v>
      </c>
      <c r="G246" s="68"/>
      <c r="H246" s="68"/>
      <c r="I246" s="68"/>
      <c r="J246" s="68"/>
    </row>
    <row r="247" spans="1:10" hidden="1" x14ac:dyDescent="0.35">
      <c r="A247" s="68"/>
      <c r="B247" s="68"/>
      <c r="C247" s="68"/>
      <c r="D247" s="68"/>
      <c r="E247" s="298" t="s">
        <v>2489</v>
      </c>
      <c r="F247" s="68" t="s">
        <v>2490</v>
      </c>
      <c r="G247" s="68"/>
      <c r="H247" s="68"/>
      <c r="I247" s="68"/>
      <c r="J247" s="68"/>
    </row>
    <row r="248" spans="1:10" hidden="1" x14ac:dyDescent="0.35">
      <c r="A248" s="68"/>
      <c r="B248" s="68"/>
      <c r="C248" s="68"/>
      <c r="D248" s="68"/>
      <c r="E248" s="298" t="s">
        <v>2491</v>
      </c>
      <c r="F248" s="68" t="s">
        <v>612</v>
      </c>
      <c r="G248" s="68"/>
      <c r="H248" s="68"/>
      <c r="I248" s="68"/>
      <c r="J248" s="68"/>
    </row>
    <row r="249" spans="1:10" hidden="1" x14ac:dyDescent="0.35">
      <c r="A249" s="68"/>
      <c r="B249" s="68"/>
      <c r="C249" s="68"/>
      <c r="D249" s="68"/>
      <c r="E249" s="298" t="s">
        <v>2492</v>
      </c>
      <c r="F249" s="68" t="s">
        <v>614</v>
      </c>
      <c r="G249" s="68"/>
      <c r="H249" s="68"/>
      <c r="I249" s="68"/>
      <c r="J249" s="68"/>
    </row>
    <row r="250" spans="1:10" hidden="1" x14ac:dyDescent="0.35">
      <c r="A250" s="68"/>
      <c r="B250" s="68"/>
      <c r="C250" s="68"/>
      <c r="D250" s="68"/>
      <c r="E250" s="298" t="s">
        <v>2493</v>
      </c>
      <c r="F250" s="68" t="s">
        <v>2494</v>
      </c>
      <c r="G250" s="68"/>
      <c r="H250" s="68"/>
      <c r="I250" s="68"/>
      <c r="J250" s="68"/>
    </row>
    <row r="251" spans="1:10" hidden="1" x14ac:dyDescent="0.35">
      <c r="A251" s="68"/>
      <c r="B251" s="68"/>
      <c r="C251" s="68"/>
      <c r="D251" s="68"/>
      <c r="E251" s="298" t="s">
        <v>2495</v>
      </c>
      <c r="F251" s="68" t="s">
        <v>2496</v>
      </c>
      <c r="G251" s="68"/>
      <c r="H251" s="68"/>
      <c r="I251" s="68"/>
      <c r="J251" s="68"/>
    </row>
    <row r="252" spans="1:10" hidden="1" x14ac:dyDescent="0.35">
      <c r="A252" s="68"/>
      <c r="B252" s="68"/>
      <c r="C252" s="68"/>
      <c r="D252" s="68"/>
      <c r="E252" s="298" t="s">
        <v>2497</v>
      </c>
      <c r="F252" s="68" t="s">
        <v>2498</v>
      </c>
      <c r="G252" s="68"/>
      <c r="H252" s="68"/>
      <c r="I252" s="68"/>
      <c r="J252" s="68"/>
    </row>
    <row r="253" spans="1:10" hidden="1" x14ac:dyDescent="0.35">
      <c r="A253" s="68"/>
      <c r="B253" s="68"/>
      <c r="C253" s="68"/>
      <c r="D253" s="68"/>
      <c r="E253" s="298" t="s">
        <v>2499</v>
      </c>
      <c r="F253" s="68" t="s">
        <v>2500</v>
      </c>
      <c r="G253" s="68"/>
      <c r="H253" s="68"/>
      <c r="I253" s="68"/>
      <c r="J253" s="68"/>
    </row>
    <row r="254" spans="1:10" hidden="1" x14ac:dyDescent="0.35">
      <c r="A254" s="68"/>
      <c r="B254" s="68"/>
      <c r="C254" s="68"/>
      <c r="D254" s="68"/>
      <c r="E254" s="298" t="s">
        <v>2501</v>
      </c>
      <c r="F254" s="68" t="s">
        <v>2502</v>
      </c>
      <c r="G254" s="68"/>
      <c r="H254" s="68"/>
      <c r="I254" s="68"/>
      <c r="J254" s="68"/>
    </row>
    <row r="255" spans="1:10" hidden="1" x14ac:dyDescent="0.35">
      <c r="A255" s="68"/>
      <c r="B255" s="68"/>
      <c r="C255" s="68"/>
      <c r="D255" s="68"/>
      <c r="E255" s="298" t="s">
        <v>2503</v>
      </c>
      <c r="F255" s="68" t="s">
        <v>2504</v>
      </c>
      <c r="G255" s="68"/>
      <c r="H255" s="68"/>
      <c r="I255" s="68"/>
      <c r="J255" s="68"/>
    </row>
    <row r="256" spans="1:10" hidden="1" x14ac:dyDescent="0.35">
      <c r="A256" s="68"/>
      <c r="B256" s="68"/>
      <c r="C256" s="68"/>
      <c r="D256" s="68"/>
      <c r="E256" s="298" t="s">
        <v>2505</v>
      </c>
      <c r="F256" s="68" t="s">
        <v>2506</v>
      </c>
      <c r="G256" s="68"/>
      <c r="H256" s="68"/>
      <c r="I256" s="68"/>
      <c r="J256" s="68"/>
    </row>
    <row r="257" spans="1:10" hidden="1" x14ac:dyDescent="0.35">
      <c r="A257" s="68"/>
      <c r="B257" s="68"/>
      <c r="C257" s="68"/>
      <c r="D257" s="68"/>
      <c r="E257" s="298" t="s">
        <v>2507</v>
      </c>
      <c r="F257" s="68" t="s">
        <v>2508</v>
      </c>
      <c r="G257" s="68"/>
      <c r="H257" s="68"/>
      <c r="I257" s="68"/>
      <c r="J257" s="68"/>
    </row>
    <row r="258" spans="1:10" hidden="1" x14ac:dyDescent="0.35">
      <c r="A258" s="68"/>
      <c r="B258" s="68"/>
      <c r="C258" s="68"/>
      <c r="D258" s="68"/>
      <c r="E258" s="298" t="s">
        <v>2509</v>
      </c>
      <c r="F258" s="68" t="s">
        <v>2510</v>
      </c>
      <c r="G258" s="68"/>
      <c r="H258" s="68"/>
      <c r="I258" s="68"/>
      <c r="J258" s="68"/>
    </row>
    <row r="259" spans="1:10" hidden="1" x14ac:dyDescent="0.35">
      <c r="A259" s="68"/>
      <c r="B259" s="68"/>
      <c r="C259" s="68"/>
      <c r="D259" s="68"/>
      <c r="E259" s="298" t="s">
        <v>623</v>
      </c>
      <c r="F259" s="68" t="s">
        <v>2511</v>
      </c>
      <c r="G259" s="68"/>
      <c r="H259" s="68"/>
      <c r="I259" s="68"/>
      <c r="J259" s="68"/>
    </row>
    <row r="260" spans="1:10" hidden="1" x14ac:dyDescent="0.35">
      <c r="A260" s="68"/>
      <c r="B260" s="68"/>
      <c r="C260" s="68"/>
      <c r="D260" s="68"/>
      <c r="E260" s="298" t="s">
        <v>2512</v>
      </c>
      <c r="F260" s="68" t="s">
        <v>2513</v>
      </c>
      <c r="G260" s="68"/>
      <c r="H260" s="68"/>
      <c r="I260" s="68"/>
      <c r="J260" s="68"/>
    </row>
    <row r="261" spans="1:10" hidden="1" x14ac:dyDescent="0.35">
      <c r="A261" s="68"/>
      <c r="B261" s="68"/>
      <c r="C261" s="68"/>
      <c r="D261" s="68"/>
      <c r="E261" s="298" t="s">
        <v>2514</v>
      </c>
      <c r="F261" s="68" t="s">
        <v>2515</v>
      </c>
      <c r="G261" s="68"/>
      <c r="H261" s="68"/>
      <c r="I261" s="68"/>
      <c r="J261" s="68"/>
    </row>
    <row r="262" spans="1:10" hidden="1" x14ac:dyDescent="0.35">
      <c r="A262" s="68"/>
      <c r="B262" s="68"/>
      <c r="C262" s="68"/>
      <c r="D262" s="68"/>
      <c r="E262" s="298" t="s">
        <v>2516</v>
      </c>
      <c r="F262" s="68" t="s">
        <v>2517</v>
      </c>
      <c r="G262" s="68"/>
      <c r="H262" s="68"/>
      <c r="I262" s="68"/>
      <c r="J262" s="68"/>
    </row>
    <row r="263" spans="1:10" hidden="1" x14ac:dyDescent="0.35">
      <c r="A263" s="68"/>
      <c r="B263" s="68"/>
      <c r="C263" s="68"/>
      <c r="D263" s="68"/>
      <c r="E263" s="298" t="s">
        <v>2518</v>
      </c>
      <c r="F263" s="68" t="s">
        <v>2519</v>
      </c>
      <c r="G263" s="68"/>
      <c r="H263" s="68"/>
      <c r="I263" s="68"/>
      <c r="J263" s="68"/>
    </row>
    <row r="264" spans="1:10" hidden="1" x14ac:dyDescent="0.35">
      <c r="A264" s="68"/>
      <c r="B264" s="68"/>
      <c r="C264" s="68"/>
      <c r="D264" s="68"/>
      <c r="E264" s="298" t="s">
        <v>2520</v>
      </c>
      <c r="F264" s="68" t="s">
        <v>2521</v>
      </c>
      <c r="G264" s="68"/>
      <c r="H264" s="68"/>
      <c r="I264" s="68"/>
      <c r="J264" s="68"/>
    </row>
    <row r="265" spans="1:10" hidden="1" x14ac:dyDescent="0.35">
      <c r="A265" s="68"/>
      <c r="B265" s="68"/>
      <c r="C265" s="68"/>
      <c r="D265" s="68"/>
      <c r="E265" s="298" t="s">
        <v>2522</v>
      </c>
      <c r="F265" s="68" t="s">
        <v>2523</v>
      </c>
      <c r="G265" s="68"/>
      <c r="H265" s="68"/>
      <c r="I265" s="68"/>
      <c r="J265" s="68"/>
    </row>
    <row r="266" spans="1:10" hidden="1" x14ac:dyDescent="0.35">
      <c r="A266" s="68"/>
      <c r="B266" s="68"/>
      <c r="C266" s="68"/>
      <c r="D266" s="68"/>
      <c r="E266" s="298" t="s">
        <v>2524</v>
      </c>
      <c r="F266" s="68" t="s">
        <v>2525</v>
      </c>
      <c r="G266" s="68"/>
      <c r="H266" s="68"/>
      <c r="I266" s="68"/>
      <c r="J266" s="68"/>
    </row>
    <row r="267" spans="1:10" hidden="1" x14ac:dyDescent="0.35">
      <c r="A267" s="68"/>
      <c r="B267" s="68"/>
      <c r="C267" s="68"/>
      <c r="D267" s="68"/>
      <c r="E267" s="298" t="s">
        <v>2526</v>
      </c>
      <c r="F267" s="68" t="s">
        <v>2527</v>
      </c>
      <c r="G267" s="68"/>
      <c r="H267" s="68"/>
      <c r="I267" s="68"/>
      <c r="J267" s="68"/>
    </row>
    <row r="268" spans="1:10" hidden="1" x14ac:dyDescent="0.35">
      <c r="A268" s="68"/>
      <c r="B268" s="68"/>
      <c r="C268" s="68"/>
      <c r="D268" s="68"/>
      <c r="E268" s="298" t="s">
        <v>2528</v>
      </c>
      <c r="F268" s="68" t="s">
        <v>2529</v>
      </c>
      <c r="G268" s="68"/>
      <c r="H268" s="68"/>
      <c r="I268" s="68"/>
      <c r="J268" s="68"/>
    </row>
    <row r="269" spans="1:10" hidden="1" x14ac:dyDescent="0.35">
      <c r="A269" s="68"/>
      <c r="B269" s="68"/>
      <c r="C269" s="68"/>
      <c r="D269" s="68"/>
      <c r="E269" s="298" t="s">
        <v>2530</v>
      </c>
      <c r="F269" s="68" t="s">
        <v>2531</v>
      </c>
      <c r="G269" s="68"/>
      <c r="H269" s="68"/>
      <c r="I269" s="68"/>
      <c r="J269" s="68"/>
    </row>
    <row r="270" spans="1:10" hidden="1" x14ac:dyDescent="0.35">
      <c r="A270" s="68"/>
      <c r="B270" s="68"/>
      <c r="C270" s="68"/>
      <c r="D270" s="68"/>
      <c r="E270" s="298" t="s">
        <v>2532</v>
      </c>
      <c r="F270" s="68" t="s">
        <v>2533</v>
      </c>
      <c r="G270" s="68"/>
      <c r="H270" s="68"/>
      <c r="I270" s="68"/>
      <c r="J270" s="68"/>
    </row>
    <row r="271" spans="1:10" hidden="1" x14ac:dyDescent="0.35">
      <c r="A271" s="68"/>
      <c r="B271" s="68"/>
      <c r="C271" s="68"/>
      <c r="D271" s="68"/>
      <c r="E271" s="298" t="s">
        <v>2534</v>
      </c>
      <c r="F271" s="68" t="s">
        <v>2535</v>
      </c>
      <c r="G271" s="68"/>
      <c r="H271" s="68"/>
      <c r="I271" s="68"/>
      <c r="J271" s="68"/>
    </row>
    <row r="272" spans="1:10" hidden="1" x14ac:dyDescent="0.35">
      <c r="A272" s="68"/>
      <c r="B272" s="68"/>
      <c r="C272" s="68"/>
      <c r="D272" s="68"/>
      <c r="E272" s="298" t="s">
        <v>2536</v>
      </c>
      <c r="F272" s="68" t="s">
        <v>2537</v>
      </c>
      <c r="G272" s="68"/>
      <c r="H272" s="68"/>
      <c r="I272" s="68"/>
      <c r="J272" s="68"/>
    </row>
    <row r="273" spans="1:10" hidden="1" x14ac:dyDescent="0.35">
      <c r="A273" s="68"/>
      <c r="B273" s="68"/>
      <c r="C273" s="68"/>
      <c r="D273" s="68"/>
      <c r="E273" s="298" t="s">
        <v>2538</v>
      </c>
      <c r="F273" s="68" t="s">
        <v>2539</v>
      </c>
      <c r="G273" s="68"/>
      <c r="H273" s="68"/>
      <c r="I273" s="68"/>
      <c r="J273" s="68"/>
    </row>
    <row r="274" spans="1:10" hidden="1" x14ac:dyDescent="0.35">
      <c r="A274" s="68"/>
      <c r="B274" s="68"/>
      <c r="C274" s="68"/>
      <c r="D274" s="68"/>
      <c r="E274" s="298" t="s">
        <v>2540</v>
      </c>
      <c r="F274" s="68" t="s">
        <v>2541</v>
      </c>
      <c r="G274" s="68"/>
      <c r="H274" s="68"/>
      <c r="I274" s="68"/>
      <c r="J274" s="68"/>
    </row>
    <row r="275" spans="1:10" hidden="1" x14ac:dyDescent="0.35">
      <c r="A275" s="68"/>
      <c r="B275" s="68"/>
      <c r="C275" s="68"/>
      <c r="D275" s="68"/>
      <c r="E275" s="298" t="s">
        <v>2542</v>
      </c>
      <c r="F275" s="68" t="s">
        <v>2543</v>
      </c>
      <c r="G275" s="68"/>
      <c r="H275" s="68"/>
      <c r="I275" s="68"/>
      <c r="J275" s="68"/>
    </row>
    <row r="276" spans="1:10" hidden="1" x14ac:dyDescent="0.35">
      <c r="A276" s="68"/>
      <c r="B276" s="68"/>
      <c r="C276" s="68"/>
      <c r="D276" s="68"/>
      <c r="E276" s="298" t="s">
        <v>2544</v>
      </c>
      <c r="F276" s="68" t="s">
        <v>2545</v>
      </c>
      <c r="G276" s="68"/>
      <c r="H276" s="68"/>
      <c r="I276" s="68"/>
      <c r="J276" s="68"/>
    </row>
    <row r="277" spans="1:10" hidden="1" x14ac:dyDescent="0.35">
      <c r="A277" s="68"/>
      <c r="B277" s="68"/>
      <c r="C277" s="68"/>
      <c r="D277" s="68"/>
      <c r="E277" s="298" t="s">
        <v>2546</v>
      </c>
      <c r="F277" s="68" t="s">
        <v>2547</v>
      </c>
      <c r="G277" s="68"/>
      <c r="H277" s="68"/>
      <c r="I277" s="68"/>
      <c r="J277" s="68"/>
    </row>
    <row r="278" spans="1:10" hidden="1" x14ac:dyDescent="0.35">
      <c r="A278" s="68"/>
      <c r="B278" s="68"/>
      <c r="C278" s="68"/>
      <c r="D278" s="68"/>
      <c r="E278" s="298" t="s">
        <v>2548</v>
      </c>
      <c r="F278" s="68" t="s">
        <v>2549</v>
      </c>
      <c r="G278" s="68"/>
      <c r="H278" s="68"/>
      <c r="I278" s="68"/>
      <c r="J278" s="68"/>
    </row>
    <row r="279" spans="1:10" hidden="1" x14ac:dyDescent="0.35">
      <c r="A279" s="68"/>
      <c r="B279" s="68"/>
      <c r="C279" s="68"/>
      <c r="D279" s="68"/>
      <c r="E279" s="298" t="s">
        <v>2550</v>
      </c>
      <c r="F279" s="68" t="s">
        <v>2551</v>
      </c>
      <c r="G279" s="68"/>
      <c r="H279" s="68"/>
      <c r="I279" s="68"/>
      <c r="J279" s="68"/>
    </row>
    <row r="280" spans="1:10" hidden="1" x14ac:dyDescent="0.35">
      <c r="A280" s="68"/>
      <c r="B280" s="68"/>
      <c r="C280" s="68"/>
      <c r="D280" s="68"/>
      <c r="E280" s="298" t="s">
        <v>2552</v>
      </c>
      <c r="F280" s="68" t="s">
        <v>2553</v>
      </c>
      <c r="G280" s="68"/>
      <c r="H280" s="68"/>
      <c r="I280" s="68"/>
      <c r="J280" s="68"/>
    </row>
    <row r="281" spans="1:10" hidden="1" x14ac:dyDescent="0.35">
      <c r="A281" s="68"/>
      <c r="B281" s="68"/>
      <c r="C281" s="68"/>
      <c r="D281" s="68"/>
      <c r="E281" s="298" t="s">
        <v>2554</v>
      </c>
      <c r="F281" s="68" t="s">
        <v>2555</v>
      </c>
      <c r="G281" s="68"/>
      <c r="H281" s="68"/>
      <c r="I281" s="68"/>
      <c r="J281" s="68"/>
    </row>
    <row r="282" spans="1:10" hidden="1" x14ac:dyDescent="0.35">
      <c r="A282" s="68"/>
      <c r="B282" s="68"/>
      <c r="C282" s="68"/>
      <c r="D282" s="68"/>
      <c r="E282" s="298" t="s">
        <v>2556</v>
      </c>
      <c r="F282" s="68" t="s">
        <v>2557</v>
      </c>
      <c r="G282" s="68"/>
      <c r="H282" s="68"/>
      <c r="I282" s="68"/>
      <c r="J282" s="68"/>
    </row>
    <row r="283" spans="1:10" hidden="1" x14ac:dyDescent="0.35">
      <c r="A283" s="68"/>
      <c r="B283" s="68"/>
      <c r="C283" s="68"/>
      <c r="D283" s="68"/>
      <c r="E283" s="298" t="s">
        <v>2558</v>
      </c>
      <c r="F283" s="68" t="s">
        <v>2559</v>
      </c>
      <c r="G283" s="68"/>
      <c r="H283" s="68"/>
      <c r="I283" s="68"/>
      <c r="J283" s="68"/>
    </row>
    <row r="284" spans="1:10" hidden="1" x14ac:dyDescent="0.35">
      <c r="A284" s="68"/>
      <c r="B284" s="68"/>
      <c r="C284" s="68"/>
      <c r="D284" s="68"/>
      <c r="E284" s="298" t="s">
        <v>2560</v>
      </c>
      <c r="F284" s="68" t="s">
        <v>2561</v>
      </c>
      <c r="G284" s="68"/>
      <c r="H284" s="68"/>
      <c r="I284" s="68"/>
      <c r="J284" s="68"/>
    </row>
    <row r="285" spans="1:10" hidden="1" x14ac:dyDescent="0.35">
      <c r="A285" s="68"/>
      <c r="B285" s="68"/>
      <c r="C285" s="68"/>
      <c r="D285" s="68"/>
      <c r="E285" s="298" t="s">
        <v>2562</v>
      </c>
      <c r="F285" s="68" t="s">
        <v>660</v>
      </c>
      <c r="G285" s="68"/>
      <c r="H285" s="68"/>
      <c r="I285" s="68"/>
      <c r="J285" s="68"/>
    </row>
    <row r="286" spans="1:10" hidden="1" x14ac:dyDescent="0.35">
      <c r="A286" s="68"/>
      <c r="B286" s="68"/>
      <c r="C286" s="68"/>
      <c r="D286" s="68"/>
      <c r="E286" s="298" t="s">
        <v>2563</v>
      </c>
      <c r="F286" s="68" t="s">
        <v>2564</v>
      </c>
      <c r="G286" s="68"/>
      <c r="H286" s="68"/>
      <c r="I286" s="68"/>
      <c r="J286" s="68"/>
    </row>
    <row r="287" spans="1:10" hidden="1" x14ac:dyDescent="0.35">
      <c r="A287" s="68"/>
      <c r="B287" s="68"/>
      <c r="C287" s="68"/>
      <c r="D287" s="68"/>
      <c r="E287" s="298" t="s">
        <v>2565</v>
      </c>
      <c r="F287" s="68" t="s">
        <v>664</v>
      </c>
      <c r="G287" s="68"/>
      <c r="H287" s="68"/>
      <c r="I287" s="68"/>
      <c r="J287" s="68"/>
    </row>
    <row r="288" spans="1:10" hidden="1" x14ac:dyDescent="0.35">
      <c r="A288" s="68"/>
      <c r="B288" s="68"/>
      <c r="C288" s="68"/>
      <c r="D288" s="68"/>
      <c r="E288" s="298" t="s">
        <v>2566</v>
      </c>
      <c r="F288" s="68" t="s">
        <v>2567</v>
      </c>
      <c r="G288" s="68"/>
      <c r="H288" s="68"/>
      <c r="I288" s="68"/>
      <c r="J288" s="68"/>
    </row>
    <row r="289" spans="1:10" hidden="1" x14ac:dyDescent="0.35">
      <c r="A289" s="68"/>
      <c r="B289" s="68"/>
      <c r="C289" s="68"/>
      <c r="D289" s="68"/>
      <c r="E289" s="298" t="s">
        <v>2568</v>
      </c>
      <c r="F289" s="68" t="s">
        <v>2569</v>
      </c>
      <c r="G289" s="68"/>
      <c r="H289" s="68"/>
      <c r="I289" s="68"/>
      <c r="J289" s="68"/>
    </row>
    <row r="290" spans="1:10" hidden="1" x14ac:dyDescent="0.35">
      <c r="A290" s="68"/>
      <c r="B290" s="68"/>
      <c r="C290" s="68"/>
      <c r="D290" s="68"/>
      <c r="E290" s="298" t="s">
        <v>2570</v>
      </c>
      <c r="F290" s="68" t="s">
        <v>2571</v>
      </c>
      <c r="G290" s="68"/>
      <c r="H290" s="68"/>
      <c r="I290" s="68"/>
      <c r="J290" s="68"/>
    </row>
    <row r="291" spans="1:10" hidden="1" x14ac:dyDescent="0.35">
      <c r="A291" s="68"/>
      <c r="B291" s="68"/>
      <c r="C291" s="68"/>
      <c r="D291" s="68"/>
      <c r="E291" s="298" t="s">
        <v>2572</v>
      </c>
      <c r="F291" s="68" t="s">
        <v>2573</v>
      </c>
      <c r="G291" s="68"/>
      <c r="H291" s="68"/>
      <c r="I291" s="68"/>
      <c r="J291" s="68"/>
    </row>
    <row r="292" spans="1:10" hidden="1" x14ac:dyDescent="0.35">
      <c r="A292" s="68"/>
      <c r="B292" s="68"/>
      <c r="C292" s="68"/>
      <c r="D292" s="68"/>
      <c r="E292" s="298" t="s">
        <v>2574</v>
      </c>
      <c r="F292" s="68" t="s">
        <v>2575</v>
      </c>
      <c r="G292" s="68"/>
      <c r="H292" s="68"/>
      <c r="I292" s="68"/>
      <c r="J292" s="68"/>
    </row>
    <row r="293" spans="1:10" hidden="1" x14ac:dyDescent="0.35">
      <c r="A293" s="68"/>
      <c r="B293" s="68"/>
      <c r="C293" s="68"/>
      <c r="D293" s="68"/>
      <c r="E293" s="298" t="s">
        <v>2576</v>
      </c>
      <c r="F293" s="68" t="s">
        <v>2577</v>
      </c>
      <c r="G293" s="68"/>
      <c r="H293" s="68"/>
      <c r="I293" s="68"/>
      <c r="J293" s="68"/>
    </row>
    <row r="294" spans="1:10" hidden="1" x14ac:dyDescent="0.35">
      <c r="A294" s="68"/>
      <c r="B294" s="68"/>
      <c r="C294" s="68"/>
      <c r="D294" s="68"/>
      <c r="E294" s="298" t="s">
        <v>2578</v>
      </c>
      <c r="F294" s="68" t="s">
        <v>2579</v>
      </c>
      <c r="G294" s="68"/>
      <c r="H294" s="68"/>
      <c r="I294" s="68"/>
      <c r="J294" s="68"/>
    </row>
    <row r="295" spans="1:10" hidden="1" x14ac:dyDescent="0.35">
      <c r="A295" s="68"/>
      <c r="B295" s="68"/>
      <c r="C295" s="68"/>
      <c r="D295" s="68"/>
      <c r="E295" s="298" t="s">
        <v>2580</v>
      </c>
      <c r="F295" s="68" t="s">
        <v>2581</v>
      </c>
      <c r="G295" s="68"/>
      <c r="H295" s="68"/>
      <c r="I295" s="68"/>
      <c r="J295" s="68"/>
    </row>
    <row r="296" spans="1:10" hidden="1" x14ac:dyDescent="0.35">
      <c r="A296" s="68"/>
      <c r="B296" s="68"/>
      <c r="C296" s="68"/>
      <c r="D296" s="68"/>
      <c r="E296" s="298" t="s">
        <v>677</v>
      </c>
      <c r="F296" s="68" t="s">
        <v>678</v>
      </c>
      <c r="G296" s="68"/>
      <c r="H296" s="68"/>
      <c r="I296" s="68"/>
      <c r="J296" s="68"/>
    </row>
    <row r="297" spans="1:10" hidden="1" x14ac:dyDescent="0.35">
      <c r="A297" s="68"/>
      <c r="B297" s="68"/>
      <c r="C297" s="68"/>
      <c r="D297" s="68"/>
      <c r="E297" s="298" t="s">
        <v>2582</v>
      </c>
      <c r="F297" s="68" t="s">
        <v>2583</v>
      </c>
      <c r="G297" s="68"/>
      <c r="H297" s="68"/>
      <c r="I297" s="68"/>
      <c r="J297" s="68"/>
    </row>
    <row r="298" spans="1:10" hidden="1" x14ac:dyDescent="0.35">
      <c r="A298" s="68"/>
      <c r="B298" s="68"/>
      <c r="C298" s="68"/>
      <c r="D298" s="68"/>
      <c r="E298" s="298" t="s">
        <v>2584</v>
      </c>
      <c r="F298" s="68" t="s">
        <v>2585</v>
      </c>
      <c r="G298" s="68"/>
      <c r="H298" s="68"/>
      <c r="I298" s="68"/>
      <c r="J298" s="68"/>
    </row>
    <row r="299" spans="1:10" hidden="1" x14ac:dyDescent="0.35">
      <c r="A299" s="68"/>
      <c r="B299" s="68"/>
      <c r="C299" s="68"/>
      <c r="D299" s="68"/>
      <c r="E299" s="298" t="s">
        <v>2586</v>
      </c>
      <c r="F299" s="68" t="s">
        <v>2587</v>
      </c>
      <c r="G299" s="68"/>
      <c r="H299" s="68"/>
      <c r="I299" s="68"/>
      <c r="J299" s="68"/>
    </row>
    <row r="300" spans="1:10" hidden="1" x14ac:dyDescent="0.35">
      <c r="A300" s="68"/>
      <c r="B300" s="68"/>
      <c r="C300" s="68"/>
      <c r="D300" s="68"/>
      <c r="E300" s="298" t="s">
        <v>2588</v>
      </c>
      <c r="F300" s="68" t="s">
        <v>2589</v>
      </c>
      <c r="G300" s="68"/>
      <c r="H300" s="68"/>
      <c r="I300" s="68"/>
      <c r="J300" s="68"/>
    </row>
    <row r="301" spans="1:10" hidden="1" x14ac:dyDescent="0.35">
      <c r="A301" s="68"/>
      <c r="B301" s="68"/>
      <c r="C301" s="68"/>
      <c r="D301" s="68"/>
      <c r="E301" s="298" t="s">
        <v>2590</v>
      </c>
      <c r="F301" s="68" t="s">
        <v>686</v>
      </c>
      <c r="G301" s="68"/>
      <c r="H301" s="68"/>
      <c r="I301" s="68"/>
      <c r="J301" s="68"/>
    </row>
    <row r="302" spans="1:10" hidden="1" x14ac:dyDescent="0.35">
      <c r="A302" s="68"/>
      <c r="B302" s="68"/>
      <c r="C302" s="68"/>
      <c r="D302" s="68"/>
      <c r="E302" s="298" t="s">
        <v>2591</v>
      </c>
      <c r="F302" s="68" t="s">
        <v>2592</v>
      </c>
      <c r="G302" s="68"/>
      <c r="H302" s="68"/>
      <c r="I302" s="68"/>
      <c r="J302" s="68"/>
    </row>
    <row r="303" spans="1:10" hidden="1" x14ac:dyDescent="0.35">
      <c r="A303" s="68"/>
      <c r="B303" s="68"/>
      <c r="C303" s="68"/>
      <c r="D303" s="68"/>
      <c r="E303" s="298" t="s">
        <v>2593</v>
      </c>
      <c r="F303" s="68" t="s">
        <v>690</v>
      </c>
      <c r="G303" s="68"/>
      <c r="H303" s="68"/>
      <c r="I303" s="68"/>
      <c r="J303" s="68"/>
    </row>
    <row r="304" spans="1:10" hidden="1" x14ac:dyDescent="0.35">
      <c r="A304" s="68"/>
      <c r="B304" s="68"/>
      <c r="C304" s="68"/>
      <c r="D304" s="68"/>
      <c r="E304" s="298" t="s">
        <v>2594</v>
      </c>
      <c r="F304" s="68" t="s">
        <v>2595</v>
      </c>
      <c r="G304" s="68"/>
      <c r="H304" s="68"/>
      <c r="I304" s="68"/>
      <c r="J304" s="68"/>
    </row>
    <row r="305" spans="1:10" hidden="1" x14ac:dyDescent="0.35">
      <c r="A305" s="68"/>
      <c r="B305" s="68"/>
      <c r="C305" s="68"/>
      <c r="D305" s="68"/>
      <c r="E305" s="298" t="s">
        <v>2596</v>
      </c>
      <c r="F305" s="68" t="s">
        <v>2597</v>
      </c>
      <c r="G305" s="68"/>
      <c r="H305" s="68"/>
      <c r="I305" s="68"/>
      <c r="J305" s="68"/>
    </row>
    <row r="306" spans="1:10" hidden="1" x14ac:dyDescent="0.35">
      <c r="A306" s="68"/>
      <c r="B306" s="68"/>
      <c r="C306" s="68"/>
      <c r="D306" s="68"/>
      <c r="E306" s="298" t="s">
        <v>2598</v>
      </c>
      <c r="F306" s="68" t="s">
        <v>2599</v>
      </c>
      <c r="G306" s="68"/>
      <c r="H306" s="68"/>
      <c r="I306" s="68"/>
      <c r="J306" s="68"/>
    </row>
    <row r="307" spans="1:10" hidden="1" x14ac:dyDescent="0.35">
      <c r="A307" s="68"/>
      <c r="B307" s="68"/>
      <c r="C307" s="68"/>
      <c r="D307" s="68"/>
      <c r="E307" s="298" t="s">
        <v>2600</v>
      </c>
      <c r="F307" s="68" t="s">
        <v>2601</v>
      </c>
      <c r="G307" s="68"/>
      <c r="H307" s="68"/>
      <c r="I307" s="68"/>
      <c r="J307" s="68"/>
    </row>
    <row r="308" spans="1:10" hidden="1" x14ac:dyDescent="0.35">
      <c r="A308" s="68"/>
      <c r="B308" s="68"/>
      <c r="C308" s="68"/>
      <c r="D308" s="68"/>
      <c r="E308" s="298" t="s">
        <v>2602</v>
      </c>
      <c r="F308" s="68" t="s">
        <v>2603</v>
      </c>
      <c r="G308" s="68"/>
      <c r="H308" s="68"/>
      <c r="I308" s="68"/>
      <c r="J308" s="68"/>
    </row>
    <row r="309" spans="1:10" hidden="1" x14ac:dyDescent="0.35">
      <c r="A309" s="68"/>
      <c r="B309" s="68"/>
      <c r="C309" s="68"/>
      <c r="D309" s="68"/>
      <c r="E309" s="298" t="s">
        <v>701</v>
      </c>
      <c r="F309" s="68" t="s">
        <v>2604</v>
      </c>
      <c r="G309" s="68"/>
      <c r="H309" s="68"/>
      <c r="I309" s="68"/>
      <c r="J309" s="68"/>
    </row>
    <row r="310" spans="1:10" hidden="1" x14ac:dyDescent="0.35">
      <c r="A310" s="68"/>
      <c r="B310" s="68"/>
      <c r="C310" s="68"/>
      <c r="D310" s="68"/>
      <c r="E310" s="298" t="s">
        <v>272</v>
      </c>
      <c r="F310" s="68" t="s">
        <v>2605</v>
      </c>
      <c r="G310" s="68"/>
      <c r="H310" s="68"/>
      <c r="I310" s="68"/>
      <c r="J310" s="68"/>
    </row>
    <row r="311" spans="1:10" hidden="1" x14ac:dyDescent="0.35">
      <c r="A311" s="68"/>
      <c r="B311" s="68"/>
      <c r="C311" s="68"/>
      <c r="D311" s="68"/>
      <c r="E311" s="298" t="s">
        <v>703</v>
      </c>
      <c r="F311" s="68" t="s">
        <v>2606</v>
      </c>
      <c r="G311" s="68"/>
      <c r="H311" s="68"/>
      <c r="I311" s="68"/>
      <c r="J311" s="68"/>
    </row>
    <row r="312" spans="1:10" hidden="1" x14ac:dyDescent="0.35">
      <c r="A312" s="68"/>
      <c r="B312" s="68"/>
      <c r="C312" s="68"/>
      <c r="D312" s="68"/>
      <c r="E312" s="298" t="s">
        <v>2607</v>
      </c>
      <c r="F312" s="68" t="s">
        <v>2608</v>
      </c>
      <c r="G312" s="68"/>
      <c r="H312" s="68"/>
      <c r="I312" s="68"/>
      <c r="J312" s="68"/>
    </row>
    <row r="313" spans="1:10" hidden="1" x14ac:dyDescent="0.35">
      <c r="A313" s="68"/>
      <c r="B313" s="68"/>
      <c r="C313" s="68"/>
      <c r="D313" s="68"/>
      <c r="E313" s="298" t="s">
        <v>2609</v>
      </c>
      <c r="F313" s="68" t="s">
        <v>706</v>
      </c>
      <c r="G313" s="68"/>
      <c r="H313" s="68"/>
      <c r="I313" s="68"/>
      <c r="J313" s="68"/>
    </row>
    <row r="314" spans="1:10" hidden="1" x14ac:dyDescent="0.35">
      <c r="A314" s="68"/>
      <c r="B314" s="68"/>
      <c r="C314" s="68"/>
      <c r="D314" s="68"/>
      <c r="E314" s="298" t="s">
        <v>2610</v>
      </c>
      <c r="F314" s="68" t="s">
        <v>2611</v>
      </c>
      <c r="G314" s="68"/>
      <c r="H314" s="68"/>
      <c r="I314" s="68"/>
      <c r="J314" s="68"/>
    </row>
    <row r="315" spans="1:10" hidden="1" x14ac:dyDescent="0.35">
      <c r="A315" s="68"/>
      <c r="B315" s="68"/>
      <c r="C315" s="68"/>
      <c r="D315" s="68"/>
      <c r="E315" s="298" t="s">
        <v>2612</v>
      </c>
      <c r="F315" s="68" t="s">
        <v>710</v>
      </c>
      <c r="G315" s="68"/>
      <c r="H315" s="68"/>
      <c r="I315" s="68"/>
      <c r="J315" s="68"/>
    </row>
    <row r="316" spans="1:10" hidden="1" x14ac:dyDescent="0.35">
      <c r="A316" s="68"/>
      <c r="B316" s="68"/>
      <c r="C316" s="68"/>
      <c r="D316" s="68"/>
      <c r="E316" s="298" t="s">
        <v>2613</v>
      </c>
      <c r="F316" s="68" t="s">
        <v>712</v>
      </c>
      <c r="G316" s="68"/>
      <c r="H316" s="68"/>
      <c r="I316" s="68"/>
      <c r="J316" s="68"/>
    </row>
    <row r="317" spans="1:10" hidden="1" x14ac:dyDescent="0.35">
      <c r="A317" s="68"/>
      <c r="B317" s="68"/>
      <c r="C317" s="68"/>
      <c r="D317" s="68"/>
      <c r="E317" s="298" t="s">
        <v>2614</v>
      </c>
      <c r="F317" s="68" t="s">
        <v>714</v>
      </c>
      <c r="G317" s="68"/>
      <c r="H317" s="68"/>
      <c r="I317" s="68"/>
      <c r="J317" s="68"/>
    </row>
    <row r="318" spans="1:10" hidden="1" x14ac:dyDescent="0.35">
      <c r="A318" s="68"/>
      <c r="B318" s="68"/>
      <c r="C318" s="68"/>
      <c r="D318" s="68"/>
      <c r="E318" s="298" t="s">
        <v>2615</v>
      </c>
      <c r="F318" s="68" t="s">
        <v>2616</v>
      </c>
      <c r="G318" s="68"/>
      <c r="H318" s="68"/>
      <c r="I318" s="68"/>
      <c r="J318" s="68"/>
    </row>
    <row r="319" spans="1:10" hidden="1" x14ac:dyDescent="0.35">
      <c r="A319" s="68"/>
      <c r="B319" s="68"/>
      <c r="C319" s="68"/>
      <c r="D319" s="68"/>
      <c r="E319" s="298" t="s">
        <v>2617</v>
      </c>
      <c r="F319" s="68" t="s">
        <v>2618</v>
      </c>
      <c r="G319" s="68"/>
      <c r="H319" s="68"/>
      <c r="I319" s="68"/>
      <c r="J319" s="68"/>
    </row>
    <row r="320" spans="1:10" hidden="1" x14ac:dyDescent="0.35">
      <c r="A320" s="68"/>
      <c r="B320" s="68"/>
      <c r="C320" s="68"/>
      <c r="D320" s="68"/>
      <c r="E320" s="298" t="s">
        <v>2619</v>
      </c>
      <c r="F320" s="68" t="s">
        <v>2620</v>
      </c>
      <c r="G320" s="68"/>
      <c r="H320" s="68"/>
      <c r="I320" s="68"/>
      <c r="J320" s="68"/>
    </row>
    <row r="321" spans="1:10" hidden="1" x14ac:dyDescent="0.35">
      <c r="A321" s="68"/>
      <c r="B321" s="68"/>
      <c r="C321" s="68"/>
      <c r="D321" s="68"/>
      <c r="E321" s="298" t="s">
        <v>2621</v>
      </c>
      <c r="F321" s="68" t="s">
        <v>2622</v>
      </c>
      <c r="G321" s="68"/>
      <c r="H321" s="68"/>
      <c r="I321" s="68"/>
      <c r="J321" s="68"/>
    </row>
    <row r="322" spans="1:10" hidden="1" x14ac:dyDescent="0.35">
      <c r="A322" s="68"/>
      <c r="B322" s="68"/>
      <c r="C322" s="68"/>
      <c r="D322" s="68"/>
      <c r="E322" s="298" t="s">
        <v>2623</v>
      </c>
      <c r="F322" s="68" t="s">
        <v>2624</v>
      </c>
      <c r="G322" s="68"/>
      <c r="H322" s="68"/>
      <c r="I322" s="68"/>
      <c r="J322" s="68"/>
    </row>
    <row r="323" spans="1:10" hidden="1" x14ac:dyDescent="0.35">
      <c r="A323" s="68"/>
      <c r="B323" s="68"/>
      <c r="C323" s="68"/>
      <c r="D323" s="68"/>
      <c r="E323" s="298" t="s">
        <v>2625</v>
      </c>
      <c r="F323" s="68" t="s">
        <v>2626</v>
      </c>
      <c r="G323" s="68"/>
      <c r="H323" s="68"/>
      <c r="I323" s="68"/>
      <c r="J323" s="68"/>
    </row>
    <row r="324" spans="1:10" hidden="1" x14ac:dyDescent="0.35">
      <c r="A324" s="68"/>
      <c r="B324" s="68"/>
      <c r="C324" s="68"/>
      <c r="D324" s="68"/>
      <c r="E324" s="298" t="s">
        <v>725</v>
      </c>
      <c r="F324" s="68" t="s">
        <v>2627</v>
      </c>
      <c r="G324" s="68"/>
      <c r="H324" s="68"/>
      <c r="I324" s="68"/>
      <c r="J324" s="68"/>
    </row>
    <row r="325" spans="1:10" hidden="1" x14ac:dyDescent="0.35">
      <c r="A325" s="68"/>
      <c r="B325" s="68"/>
      <c r="C325" s="68"/>
      <c r="D325" s="68"/>
      <c r="E325" s="298" t="s">
        <v>2628</v>
      </c>
      <c r="F325" s="68" t="s">
        <v>2629</v>
      </c>
      <c r="G325" s="68"/>
      <c r="H325" s="68"/>
      <c r="I325" s="68"/>
      <c r="J325" s="68"/>
    </row>
    <row r="326" spans="1:10" hidden="1" x14ac:dyDescent="0.35">
      <c r="A326" s="68"/>
      <c r="B326" s="68"/>
      <c r="C326" s="68"/>
      <c r="D326" s="68"/>
      <c r="E326" s="298" t="s">
        <v>2630</v>
      </c>
      <c r="F326" s="68" t="s">
        <v>2631</v>
      </c>
      <c r="G326" s="68"/>
      <c r="H326" s="68"/>
      <c r="I326" s="68"/>
      <c r="J326" s="68"/>
    </row>
    <row r="327" spans="1:10" hidden="1" x14ac:dyDescent="0.35">
      <c r="A327" s="68"/>
      <c r="B327" s="68"/>
      <c r="C327" s="68"/>
      <c r="D327" s="68"/>
      <c r="E327" s="298" t="s">
        <v>2632</v>
      </c>
      <c r="F327" s="68" t="s">
        <v>2633</v>
      </c>
      <c r="G327" s="68"/>
      <c r="H327" s="68"/>
      <c r="I327" s="68"/>
      <c r="J327" s="68"/>
    </row>
    <row r="328" spans="1:10" hidden="1" x14ac:dyDescent="0.35">
      <c r="A328" s="68"/>
      <c r="B328" s="68"/>
      <c r="C328" s="68"/>
      <c r="D328" s="68"/>
      <c r="E328" s="298" t="s">
        <v>2634</v>
      </c>
      <c r="F328" s="68" t="s">
        <v>2635</v>
      </c>
      <c r="G328" s="68"/>
      <c r="H328" s="68"/>
      <c r="I328" s="68"/>
      <c r="J328" s="68"/>
    </row>
    <row r="329" spans="1:10" hidden="1" x14ac:dyDescent="0.35">
      <c r="A329" s="68"/>
      <c r="B329" s="68"/>
      <c r="C329" s="68"/>
      <c r="D329" s="68"/>
      <c r="E329" s="298" t="s">
        <v>2636</v>
      </c>
      <c r="F329" s="68" t="s">
        <v>2637</v>
      </c>
      <c r="G329" s="68"/>
      <c r="H329" s="68"/>
      <c r="I329" s="68"/>
      <c r="J329" s="68"/>
    </row>
    <row r="330" spans="1:10" hidden="1" x14ac:dyDescent="0.35">
      <c r="A330" s="68"/>
      <c r="B330" s="68"/>
      <c r="C330" s="68"/>
      <c r="D330" s="68"/>
      <c r="E330" s="298" t="s">
        <v>2638</v>
      </c>
      <c r="F330" s="68" t="s">
        <v>2639</v>
      </c>
      <c r="G330" s="68"/>
      <c r="H330" s="68"/>
      <c r="I330" s="68"/>
      <c r="J330" s="68"/>
    </row>
    <row r="331" spans="1:10" hidden="1" x14ac:dyDescent="0.35">
      <c r="A331" s="68"/>
      <c r="B331" s="68"/>
      <c r="C331" s="68"/>
      <c r="D331" s="68"/>
      <c r="E331" s="298" t="s">
        <v>739</v>
      </c>
      <c r="F331" s="68" t="s">
        <v>740</v>
      </c>
      <c r="G331" s="68"/>
      <c r="H331" s="68"/>
      <c r="I331" s="68"/>
      <c r="J331" s="68"/>
    </row>
    <row r="332" spans="1:10" hidden="1" x14ac:dyDescent="0.35">
      <c r="A332" s="68"/>
      <c r="B332" s="68"/>
      <c r="C332" s="68"/>
      <c r="D332" s="68"/>
      <c r="E332" s="298" t="s">
        <v>741</v>
      </c>
      <c r="F332" s="68" t="s">
        <v>742</v>
      </c>
      <c r="G332" s="68"/>
      <c r="H332" s="68"/>
      <c r="I332" s="68"/>
      <c r="J332" s="68"/>
    </row>
    <row r="333" spans="1:10" hidden="1" x14ac:dyDescent="0.35">
      <c r="A333" s="68"/>
      <c r="B333" s="68"/>
      <c r="C333" s="68"/>
      <c r="D333" s="68"/>
      <c r="E333" s="298" t="s">
        <v>743</v>
      </c>
      <c r="F333" s="68" t="s">
        <v>744</v>
      </c>
      <c r="G333" s="68"/>
      <c r="H333" s="68"/>
      <c r="I333" s="68"/>
      <c r="J333" s="68"/>
    </row>
    <row r="334" spans="1:10" hidden="1" x14ac:dyDescent="0.35">
      <c r="A334" s="68"/>
      <c r="B334" s="68"/>
      <c r="C334" s="68"/>
      <c r="D334" s="68"/>
      <c r="E334" s="298" t="s">
        <v>2640</v>
      </c>
      <c r="F334" s="68" t="s">
        <v>2641</v>
      </c>
      <c r="G334" s="68"/>
      <c r="H334" s="68"/>
      <c r="I334" s="68"/>
      <c r="J334" s="68"/>
    </row>
    <row r="335" spans="1:10" hidden="1" x14ac:dyDescent="0.35">
      <c r="A335" s="68"/>
      <c r="B335" s="68"/>
      <c r="C335" s="68"/>
      <c r="D335" s="68"/>
      <c r="E335" s="298" t="s">
        <v>2642</v>
      </c>
      <c r="F335" s="68" t="s">
        <v>746</v>
      </c>
      <c r="G335" s="68"/>
      <c r="H335" s="68"/>
      <c r="I335" s="68"/>
      <c r="J335" s="68"/>
    </row>
    <row r="336" spans="1:10" hidden="1" x14ac:dyDescent="0.35">
      <c r="A336" s="68"/>
      <c r="B336" s="68"/>
      <c r="C336" s="68"/>
      <c r="D336" s="68"/>
      <c r="E336" s="298" t="s">
        <v>2643</v>
      </c>
      <c r="F336" s="68" t="s">
        <v>748</v>
      </c>
      <c r="G336" s="68"/>
      <c r="H336" s="68"/>
      <c r="I336" s="68"/>
      <c r="J336" s="68"/>
    </row>
    <row r="337" spans="1:10" hidden="1" x14ac:dyDescent="0.35">
      <c r="A337" s="68"/>
      <c r="B337" s="68"/>
      <c r="C337" s="68"/>
      <c r="D337" s="68"/>
      <c r="E337" s="298" t="s">
        <v>2644</v>
      </c>
      <c r="F337" s="68" t="s">
        <v>2645</v>
      </c>
      <c r="G337" s="68"/>
      <c r="H337" s="68"/>
      <c r="I337" s="68"/>
      <c r="J337" s="68"/>
    </row>
    <row r="338" spans="1:10" hidden="1" x14ac:dyDescent="0.35">
      <c r="A338" s="68"/>
      <c r="B338" s="68"/>
      <c r="C338" s="68"/>
      <c r="D338" s="68"/>
      <c r="E338" s="298" t="s">
        <v>2646</v>
      </c>
      <c r="F338" s="68" t="s">
        <v>752</v>
      </c>
      <c r="G338" s="68"/>
      <c r="H338" s="68"/>
      <c r="I338" s="68"/>
      <c r="J338" s="68"/>
    </row>
    <row r="339" spans="1:10" hidden="1" x14ac:dyDescent="0.35">
      <c r="A339" s="68"/>
      <c r="B339" s="68"/>
      <c r="C339" s="68"/>
      <c r="D339" s="68"/>
      <c r="E339" s="298" t="s">
        <v>753</v>
      </c>
      <c r="F339" s="68" t="s">
        <v>754</v>
      </c>
      <c r="G339" s="68"/>
      <c r="H339" s="68"/>
      <c r="I339" s="68"/>
      <c r="J339" s="68"/>
    </row>
    <row r="340" spans="1:10" hidden="1" x14ac:dyDescent="0.35">
      <c r="A340" s="68"/>
      <c r="B340" s="68"/>
      <c r="C340" s="68"/>
      <c r="D340" s="68"/>
      <c r="E340" s="298" t="s">
        <v>2647</v>
      </c>
      <c r="F340" s="68" t="s">
        <v>2648</v>
      </c>
      <c r="G340" s="68"/>
      <c r="H340" s="68"/>
      <c r="I340" s="68"/>
      <c r="J340" s="68"/>
    </row>
    <row r="341" spans="1:10" hidden="1" x14ac:dyDescent="0.35">
      <c r="A341" s="68"/>
      <c r="B341" s="68"/>
      <c r="C341" s="68"/>
      <c r="D341" s="68"/>
      <c r="E341" s="298" t="s">
        <v>2649</v>
      </c>
      <c r="F341" s="68" t="s">
        <v>2650</v>
      </c>
      <c r="G341" s="68"/>
      <c r="H341" s="68"/>
      <c r="I341" s="68"/>
      <c r="J341" s="68"/>
    </row>
    <row r="342" spans="1:10" hidden="1" x14ac:dyDescent="0.35">
      <c r="A342" s="68"/>
      <c r="B342" s="68"/>
      <c r="C342" s="68"/>
      <c r="D342" s="68"/>
      <c r="E342" s="298" t="s">
        <v>2651</v>
      </c>
      <c r="F342" s="68" t="s">
        <v>2652</v>
      </c>
      <c r="G342" s="68"/>
      <c r="H342" s="68"/>
      <c r="I342" s="68"/>
      <c r="J342" s="68"/>
    </row>
    <row r="343" spans="1:10" hidden="1" x14ac:dyDescent="0.35">
      <c r="A343" s="68"/>
      <c r="B343" s="68"/>
      <c r="C343" s="68"/>
      <c r="D343" s="68"/>
      <c r="E343" s="298" t="s">
        <v>2653</v>
      </c>
      <c r="F343" s="68" t="s">
        <v>2654</v>
      </c>
      <c r="G343" s="68"/>
      <c r="H343" s="68"/>
      <c r="I343" s="68"/>
      <c r="J343" s="68"/>
    </row>
    <row r="344" spans="1:10" hidden="1" x14ac:dyDescent="0.35">
      <c r="A344" s="68"/>
      <c r="B344" s="68"/>
      <c r="C344" s="68"/>
      <c r="D344" s="68"/>
      <c r="E344" s="298" t="s">
        <v>2655</v>
      </c>
      <c r="F344" s="68" t="s">
        <v>2656</v>
      </c>
      <c r="G344" s="68"/>
      <c r="H344" s="68"/>
      <c r="I344" s="68"/>
      <c r="J344" s="68"/>
    </row>
    <row r="345" spans="1:10" hidden="1" x14ac:dyDescent="0.35">
      <c r="A345" s="68"/>
      <c r="B345" s="68"/>
      <c r="C345" s="68"/>
      <c r="D345" s="68"/>
      <c r="E345" s="298" t="s">
        <v>763</v>
      </c>
      <c r="F345" s="68" t="s">
        <v>764</v>
      </c>
      <c r="G345" s="68"/>
      <c r="H345" s="68"/>
      <c r="I345" s="68"/>
      <c r="J345" s="68"/>
    </row>
    <row r="346" spans="1:10" hidden="1" x14ac:dyDescent="0.35">
      <c r="A346" s="68"/>
      <c r="B346" s="68"/>
      <c r="C346" s="68"/>
      <c r="D346" s="68"/>
      <c r="E346" s="298" t="s">
        <v>2657</v>
      </c>
      <c r="F346" s="68" t="s">
        <v>2658</v>
      </c>
      <c r="G346" s="68"/>
      <c r="H346" s="68"/>
      <c r="I346" s="68"/>
      <c r="J346" s="68"/>
    </row>
    <row r="347" spans="1:10" hidden="1" x14ac:dyDescent="0.35">
      <c r="A347" s="68"/>
      <c r="B347" s="68"/>
      <c r="C347" s="68"/>
      <c r="D347" s="68"/>
      <c r="E347" s="298" t="s">
        <v>2659</v>
      </c>
      <c r="F347" s="68" t="s">
        <v>2660</v>
      </c>
      <c r="G347" s="68"/>
      <c r="H347" s="68"/>
      <c r="I347" s="68"/>
      <c r="J347" s="68"/>
    </row>
    <row r="348" spans="1:10" hidden="1" x14ac:dyDescent="0.35">
      <c r="A348" s="68"/>
      <c r="B348" s="68"/>
      <c r="C348" s="68"/>
      <c r="D348" s="68"/>
      <c r="E348" s="298" t="s">
        <v>2661</v>
      </c>
      <c r="F348" s="68" t="s">
        <v>770</v>
      </c>
      <c r="G348" s="68"/>
      <c r="H348" s="68"/>
      <c r="I348" s="68"/>
      <c r="J348" s="68"/>
    </row>
    <row r="349" spans="1:10" hidden="1" x14ac:dyDescent="0.35">
      <c r="A349" s="68"/>
      <c r="B349" s="68"/>
      <c r="C349" s="68"/>
      <c r="D349" s="68"/>
      <c r="E349" s="298" t="s">
        <v>2662</v>
      </c>
      <c r="F349" s="68" t="s">
        <v>772</v>
      </c>
      <c r="G349" s="68"/>
      <c r="H349" s="68"/>
      <c r="I349" s="68"/>
      <c r="J349" s="68"/>
    </row>
    <row r="350" spans="1:10" hidden="1" x14ac:dyDescent="0.35">
      <c r="A350" s="68"/>
      <c r="B350" s="68"/>
      <c r="C350" s="68"/>
      <c r="D350" s="68"/>
      <c r="E350" s="298" t="s">
        <v>2663</v>
      </c>
      <c r="F350" s="68" t="s">
        <v>774</v>
      </c>
      <c r="G350" s="68"/>
      <c r="H350" s="68"/>
      <c r="I350" s="68"/>
      <c r="J350" s="68"/>
    </row>
    <row r="351" spans="1:10" hidden="1" x14ac:dyDescent="0.35">
      <c r="A351" s="68"/>
      <c r="B351" s="68"/>
      <c r="C351" s="68"/>
      <c r="D351" s="68"/>
      <c r="E351" s="298" t="s">
        <v>2664</v>
      </c>
      <c r="F351" s="68" t="s">
        <v>2665</v>
      </c>
      <c r="G351" s="68"/>
      <c r="H351" s="68"/>
      <c r="I351" s="68"/>
      <c r="J351" s="68"/>
    </row>
    <row r="352" spans="1:10" hidden="1" x14ac:dyDescent="0.35">
      <c r="A352" s="68"/>
      <c r="B352" s="68"/>
      <c r="C352" s="68"/>
      <c r="D352" s="68"/>
      <c r="E352" s="298" t="s">
        <v>2666</v>
      </c>
      <c r="F352" s="68" t="s">
        <v>2667</v>
      </c>
      <c r="G352" s="68"/>
      <c r="H352" s="68"/>
      <c r="I352" s="68"/>
      <c r="J352" s="68"/>
    </row>
    <row r="353" spans="1:10" hidden="1" x14ac:dyDescent="0.35">
      <c r="A353" s="68"/>
      <c r="B353" s="68"/>
      <c r="C353" s="68"/>
      <c r="D353" s="68"/>
      <c r="E353" s="298" t="s">
        <v>2668</v>
      </c>
      <c r="F353" s="68" t="s">
        <v>2669</v>
      </c>
      <c r="G353" s="68"/>
      <c r="H353" s="68"/>
      <c r="I353" s="68"/>
      <c r="J353" s="68"/>
    </row>
    <row r="354" spans="1:10" hidden="1" x14ac:dyDescent="0.35">
      <c r="A354" s="68"/>
      <c r="B354" s="68"/>
      <c r="C354" s="68"/>
      <c r="D354" s="68"/>
      <c r="E354" s="298" t="s">
        <v>2670</v>
      </c>
      <c r="F354" s="68" t="s">
        <v>2671</v>
      </c>
      <c r="G354" s="68"/>
      <c r="H354" s="68"/>
      <c r="I354" s="68"/>
      <c r="J354" s="68"/>
    </row>
    <row r="355" spans="1:10" hidden="1" x14ac:dyDescent="0.35">
      <c r="A355" s="68"/>
      <c r="B355" s="68"/>
      <c r="C355" s="68"/>
      <c r="D355" s="68"/>
      <c r="E355" s="298" t="s">
        <v>2672</v>
      </c>
      <c r="F355" s="68" t="s">
        <v>2673</v>
      </c>
      <c r="G355" s="68"/>
      <c r="H355" s="68"/>
      <c r="I355" s="68"/>
      <c r="J355" s="68"/>
    </row>
    <row r="356" spans="1:10" hidden="1" x14ac:dyDescent="0.35">
      <c r="A356" s="68"/>
      <c r="B356" s="68"/>
      <c r="C356" s="68"/>
      <c r="D356" s="68"/>
      <c r="E356" s="298" t="s">
        <v>2674</v>
      </c>
      <c r="F356" s="68" t="s">
        <v>2675</v>
      </c>
      <c r="G356" s="68"/>
      <c r="H356" s="68"/>
      <c r="I356" s="68"/>
      <c r="J356" s="68"/>
    </row>
    <row r="357" spans="1:10" hidden="1" x14ac:dyDescent="0.35">
      <c r="A357" s="68"/>
      <c r="B357" s="68"/>
      <c r="C357" s="68"/>
      <c r="D357" s="68"/>
      <c r="E357" s="298" t="s">
        <v>2676</v>
      </c>
      <c r="F357" s="68" t="s">
        <v>2677</v>
      </c>
      <c r="G357" s="68"/>
      <c r="H357" s="68"/>
      <c r="I357" s="68"/>
      <c r="J357" s="68"/>
    </row>
    <row r="358" spans="1:10" hidden="1" x14ac:dyDescent="0.35">
      <c r="A358" s="68"/>
      <c r="B358" s="68"/>
      <c r="C358" s="68"/>
      <c r="D358" s="68"/>
      <c r="E358" s="298" t="s">
        <v>2678</v>
      </c>
      <c r="F358" s="68" t="s">
        <v>2679</v>
      </c>
      <c r="G358" s="68"/>
      <c r="H358" s="68"/>
      <c r="I358" s="68"/>
      <c r="J358" s="68"/>
    </row>
    <row r="359" spans="1:10" hidden="1" x14ac:dyDescent="0.35">
      <c r="A359" s="68"/>
      <c r="B359" s="68"/>
      <c r="C359" s="68"/>
      <c r="D359" s="68"/>
      <c r="E359" s="298" t="s">
        <v>2680</v>
      </c>
      <c r="F359" s="68" t="s">
        <v>790</v>
      </c>
      <c r="G359" s="68"/>
      <c r="H359" s="68"/>
      <c r="I359" s="68"/>
      <c r="J359" s="68"/>
    </row>
    <row r="360" spans="1:10" hidden="1" x14ac:dyDescent="0.35">
      <c r="A360" s="68"/>
      <c r="B360" s="68"/>
      <c r="C360" s="68"/>
      <c r="D360" s="68"/>
      <c r="E360" s="298" t="s">
        <v>791</v>
      </c>
      <c r="F360" s="68" t="s">
        <v>792</v>
      </c>
      <c r="G360" s="68"/>
      <c r="H360" s="68"/>
      <c r="I360" s="68"/>
      <c r="J360" s="68"/>
    </row>
    <row r="361" spans="1:10" hidden="1" x14ac:dyDescent="0.35">
      <c r="A361" s="68"/>
      <c r="B361" s="68"/>
      <c r="C361" s="68"/>
      <c r="D361" s="68"/>
      <c r="E361" s="298" t="s">
        <v>793</v>
      </c>
      <c r="F361" s="68" t="s">
        <v>2681</v>
      </c>
      <c r="G361" s="68"/>
      <c r="H361" s="68"/>
      <c r="I361" s="68"/>
      <c r="J361" s="68"/>
    </row>
    <row r="362" spans="1:10" hidden="1" x14ac:dyDescent="0.35">
      <c r="A362" s="68"/>
      <c r="B362" s="68"/>
      <c r="C362" s="68"/>
      <c r="D362" s="68"/>
      <c r="E362" s="298" t="s">
        <v>795</v>
      </c>
      <c r="F362" s="68" t="s">
        <v>796</v>
      </c>
      <c r="G362" s="68"/>
      <c r="H362" s="68"/>
      <c r="I362" s="68"/>
      <c r="J362" s="68"/>
    </row>
    <row r="363" spans="1:10" hidden="1" x14ac:dyDescent="0.35">
      <c r="A363" s="68"/>
      <c r="B363" s="68"/>
      <c r="C363" s="68"/>
      <c r="D363" s="68"/>
      <c r="E363" s="298" t="s">
        <v>797</v>
      </c>
      <c r="F363" s="68" t="s">
        <v>798</v>
      </c>
      <c r="G363" s="68"/>
      <c r="H363" s="68"/>
      <c r="I363" s="68"/>
      <c r="J363" s="68"/>
    </row>
    <row r="364" spans="1:10" hidden="1" x14ac:dyDescent="0.35">
      <c r="A364" s="68"/>
      <c r="B364" s="68"/>
      <c r="C364" s="68"/>
      <c r="D364" s="68"/>
      <c r="E364" s="298" t="s">
        <v>799</v>
      </c>
      <c r="F364" s="68" t="s">
        <v>2682</v>
      </c>
      <c r="G364" s="68"/>
      <c r="H364" s="68"/>
      <c r="I364" s="68"/>
      <c r="J364" s="68"/>
    </row>
    <row r="365" spans="1:10" hidden="1" x14ac:dyDescent="0.35">
      <c r="A365" s="68"/>
      <c r="B365" s="68"/>
      <c r="C365" s="68"/>
      <c r="D365" s="68"/>
      <c r="E365" s="298" t="s">
        <v>2683</v>
      </c>
      <c r="F365" s="68" t="s">
        <v>802</v>
      </c>
      <c r="G365" s="68"/>
      <c r="H365" s="68"/>
      <c r="I365" s="68"/>
      <c r="J365" s="68"/>
    </row>
    <row r="366" spans="1:10" hidden="1" x14ac:dyDescent="0.35">
      <c r="A366" s="68"/>
      <c r="B366" s="68"/>
      <c r="C366" s="68"/>
      <c r="D366" s="68"/>
      <c r="E366" s="298" t="s">
        <v>2684</v>
      </c>
      <c r="F366" s="68" t="s">
        <v>2685</v>
      </c>
      <c r="G366" s="68"/>
      <c r="H366" s="68"/>
      <c r="I366" s="68"/>
      <c r="J366" s="68"/>
    </row>
    <row r="367" spans="1:10" hidden="1" x14ac:dyDescent="0.35">
      <c r="A367" s="68"/>
      <c r="B367" s="68"/>
      <c r="C367" s="68"/>
      <c r="D367" s="68"/>
      <c r="E367" s="298" t="s">
        <v>2686</v>
      </c>
      <c r="F367" s="68" t="s">
        <v>2687</v>
      </c>
      <c r="G367" s="68"/>
      <c r="H367" s="68"/>
      <c r="I367" s="68"/>
      <c r="J367" s="68"/>
    </row>
    <row r="368" spans="1:10" hidden="1" x14ac:dyDescent="0.35">
      <c r="A368" s="68"/>
      <c r="B368" s="68"/>
      <c r="C368" s="68"/>
      <c r="D368" s="68"/>
      <c r="E368" s="298" t="s">
        <v>2688</v>
      </c>
      <c r="F368" s="68" t="s">
        <v>2689</v>
      </c>
      <c r="G368" s="68"/>
      <c r="H368" s="68"/>
      <c r="I368" s="68"/>
      <c r="J368" s="68"/>
    </row>
    <row r="369" spans="1:10" hidden="1" x14ac:dyDescent="0.35">
      <c r="A369" s="68"/>
      <c r="B369" s="68"/>
      <c r="C369" s="68"/>
      <c r="D369" s="68"/>
      <c r="E369" s="298" t="s">
        <v>2690</v>
      </c>
      <c r="F369" s="68" t="s">
        <v>2691</v>
      </c>
      <c r="G369" s="68"/>
      <c r="H369" s="68"/>
      <c r="I369" s="68"/>
      <c r="J369" s="68"/>
    </row>
    <row r="370" spans="1:10" hidden="1" x14ac:dyDescent="0.35">
      <c r="A370" s="68"/>
      <c r="B370" s="68"/>
      <c r="C370" s="68"/>
      <c r="D370" s="68"/>
      <c r="E370" s="298" t="s">
        <v>2692</v>
      </c>
      <c r="F370" s="68" t="s">
        <v>2693</v>
      </c>
      <c r="G370" s="68"/>
      <c r="H370" s="68"/>
      <c r="I370" s="68"/>
      <c r="J370" s="68"/>
    </row>
    <row r="371" spans="1:10" hidden="1" x14ac:dyDescent="0.35">
      <c r="A371" s="68"/>
      <c r="B371" s="68"/>
      <c r="C371" s="68"/>
      <c r="D371" s="68"/>
      <c r="E371" s="298" t="s">
        <v>2694</v>
      </c>
      <c r="F371" s="68" t="s">
        <v>2695</v>
      </c>
      <c r="G371" s="68"/>
      <c r="H371" s="68"/>
      <c r="I371" s="68"/>
      <c r="J371" s="68"/>
    </row>
    <row r="372" spans="1:10" hidden="1" x14ac:dyDescent="0.35">
      <c r="A372" s="68"/>
      <c r="B372" s="68"/>
      <c r="C372" s="68"/>
      <c r="D372" s="68"/>
      <c r="E372" s="298" t="s">
        <v>2696</v>
      </c>
      <c r="F372" s="68" t="s">
        <v>2697</v>
      </c>
      <c r="G372" s="68"/>
      <c r="H372" s="68"/>
      <c r="I372" s="68"/>
      <c r="J372" s="68"/>
    </row>
    <row r="373" spans="1:10" hidden="1" x14ac:dyDescent="0.35">
      <c r="A373" s="68"/>
      <c r="B373" s="68"/>
      <c r="C373" s="68"/>
      <c r="D373" s="68"/>
      <c r="E373" s="298" t="s">
        <v>2698</v>
      </c>
      <c r="F373" s="68" t="s">
        <v>2699</v>
      </c>
      <c r="G373" s="68"/>
      <c r="H373" s="68"/>
      <c r="I373" s="68"/>
      <c r="J373" s="68"/>
    </row>
    <row r="374" spans="1:10" hidden="1" x14ac:dyDescent="0.35">
      <c r="A374" s="68"/>
      <c r="B374" s="68"/>
      <c r="C374" s="68"/>
      <c r="D374" s="68"/>
      <c r="E374" s="298" t="s">
        <v>2700</v>
      </c>
      <c r="F374" s="68" t="s">
        <v>2701</v>
      </c>
      <c r="G374" s="68"/>
      <c r="H374" s="68"/>
      <c r="I374" s="68"/>
      <c r="J374" s="68"/>
    </row>
    <row r="375" spans="1:10" hidden="1" x14ac:dyDescent="0.35">
      <c r="A375" s="68"/>
      <c r="B375" s="68"/>
      <c r="C375" s="68"/>
      <c r="D375" s="68"/>
      <c r="E375" s="298" t="s">
        <v>2702</v>
      </c>
      <c r="F375" s="68" t="s">
        <v>2703</v>
      </c>
      <c r="G375" s="68"/>
      <c r="H375" s="68"/>
      <c r="I375" s="68"/>
      <c r="J375" s="68"/>
    </row>
    <row r="376" spans="1:10" hidden="1" x14ac:dyDescent="0.35">
      <c r="A376" s="68"/>
      <c r="B376" s="68"/>
      <c r="C376" s="68"/>
      <c r="D376" s="68"/>
      <c r="E376" s="298" t="s">
        <v>2704</v>
      </c>
      <c r="F376" s="68" t="s">
        <v>2705</v>
      </c>
      <c r="G376" s="68"/>
      <c r="H376" s="68"/>
      <c r="I376" s="68"/>
      <c r="J376" s="68"/>
    </row>
    <row r="377" spans="1:10" hidden="1" x14ac:dyDescent="0.35">
      <c r="A377" s="68"/>
      <c r="B377" s="68"/>
      <c r="C377" s="68"/>
      <c r="D377" s="68"/>
      <c r="E377" s="298" t="s">
        <v>2706</v>
      </c>
      <c r="F377" s="68" t="s">
        <v>820</v>
      </c>
      <c r="G377" s="68"/>
      <c r="H377" s="68"/>
      <c r="I377" s="68"/>
      <c r="J377" s="68"/>
    </row>
    <row r="378" spans="1:10" hidden="1" x14ac:dyDescent="0.35">
      <c r="A378" s="68"/>
      <c r="B378" s="68"/>
      <c r="C378" s="68"/>
      <c r="D378" s="68"/>
      <c r="E378" s="298" t="s">
        <v>2707</v>
      </c>
      <c r="F378" s="68" t="s">
        <v>822</v>
      </c>
      <c r="G378" s="68"/>
      <c r="H378" s="68"/>
      <c r="I378" s="68"/>
      <c r="J378" s="68"/>
    </row>
    <row r="379" spans="1:10" hidden="1" x14ac:dyDescent="0.35">
      <c r="A379" s="68"/>
      <c r="B379" s="68"/>
      <c r="C379" s="68"/>
      <c r="D379" s="68"/>
      <c r="E379" s="298" t="s">
        <v>2708</v>
      </c>
      <c r="F379" s="68" t="s">
        <v>824</v>
      </c>
      <c r="G379" s="68"/>
      <c r="H379" s="68"/>
      <c r="I379" s="68"/>
      <c r="J379" s="68"/>
    </row>
    <row r="380" spans="1:10" hidden="1" x14ac:dyDescent="0.35">
      <c r="A380" s="68"/>
      <c r="B380" s="68"/>
      <c r="C380" s="68"/>
      <c r="D380" s="68"/>
      <c r="E380" s="298" t="s">
        <v>2709</v>
      </c>
      <c r="F380" s="68" t="s">
        <v>826</v>
      </c>
      <c r="G380" s="68"/>
      <c r="H380" s="68"/>
      <c r="I380" s="68"/>
      <c r="J380" s="68"/>
    </row>
    <row r="381" spans="1:10" hidden="1" x14ac:dyDescent="0.35">
      <c r="A381" s="68"/>
      <c r="B381" s="68"/>
      <c r="C381" s="68"/>
      <c r="D381" s="68"/>
      <c r="E381" s="298" t="s">
        <v>2710</v>
      </c>
      <c r="F381" s="68" t="s">
        <v>2711</v>
      </c>
      <c r="G381" s="68"/>
      <c r="H381" s="68"/>
      <c r="I381" s="68"/>
      <c r="J381" s="68"/>
    </row>
    <row r="382" spans="1:10" hidden="1" x14ac:dyDescent="0.35">
      <c r="A382" s="68"/>
      <c r="B382" s="68"/>
      <c r="C382" s="68"/>
      <c r="D382" s="68"/>
      <c r="E382" s="298" t="s">
        <v>2712</v>
      </c>
      <c r="F382" s="68" t="s">
        <v>2713</v>
      </c>
      <c r="G382" s="68"/>
      <c r="H382" s="68"/>
      <c r="I382" s="68"/>
      <c r="J382" s="68"/>
    </row>
    <row r="383" spans="1:10" hidden="1" x14ac:dyDescent="0.35">
      <c r="A383" s="68"/>
      <c r="B383" s="68"/>
      <c r="C383" s="68"/>
      <c r="D383" s="68"/>
      <c r="E383" s="298" t="s">
        <v>2714</v>
      </c>
      <c r="F383" s="68" t="s">
        <v>2715</v>
      </c>
      <c r="G383" s="68"/>
      <c r="H383" s="68"/>
      <c r="I383" s="68"/>
      <c r="J383" s="68"/>
    </row>
    <row r="384" spans="1:10" hidden="1" x14ac:dyDescent="0.35">
      <c r="A384" s="68"/>
      <c r="B384" s="68"/>
      <c r="C384" s="68"/>
      <c r="D384" s="68"/>
      <c r="E384" s="298" t="s">
        <v>2716</v>
      </c>
      <c r="F384" s="68" t="s">
        <v>2717</v>
      </c>
      <c r="G384" s="68"/>
      <c r="H384" s="68"/>
      <c r="I384" s="68"/>
      <c r="J384" s="68"/>
    </row>
    <row r="385" spans="1:10" hidden="1" x14ac:dyDescent="0.35">
      <c r="A385" s="68"/>
      <c r="B385" s="68"/>
      <c r="C385" s="68"/>
      <c r="D385" s="68"/>
      <c r="E385" s="298" t="s">
        <v>2718</v>
      </c>
      <c r="F385" s="68" t="s">
        <v>2719</v>
      </c>
      <c r="G385" s="68"/>
      <c r="H385" s="68"/>
      <c r="I385" s="68"/>
      <c r="J385" s="68"/>
    </row>
    <row r="386" spans="1:10" hidden="1" x14ac:dyDescent="0.35">
      <c r="A386" s="68"/>
      <c r="B386" s="68"/>
      <c r="C386" s="68"/>
      <c r="D386" s="68"/>
      <c r="E386" s="298" t="s">
        <v>2720</v>
      </c>
      <c r="F386" s="68" t="s">
        <v>2721</v>
      </c>
      <c r="G386" s="68"/>
      <c r="H386" s="68"/>
      <c r="I386" s="68"/>
      <c r="J386" s="68"/>
    </row>
    <row r="387" spans="1:10" hidden="1" x14ac:dyDescent="0.35">
      <c r="A387" s="68"/>
      <c r="B387" s="68"/>
      <c r="C387" s="68"/>
      <c r="D387" s="68"/>
      <c r="E387" s="298" t="s">
        <v>2722</v>
      </c>
      <c r="F387" s="68" t="s">
        <v>2723</v>
      </c>
      <c r="G387" s="68"/>
      <c r="H387" s="68"/>
      <c r="I387" s="68"/>
      <c r="J387" s="68"/>
    </row>
    <row r="388" spans="1:10" hidden="1" x14ac:dyDescent="0.35">
      <c r="A388" s="68"/>
      <c r="B388" s="68"/>
      <c r="C388" s="68"/>
      <c r="D388" s="68"/>
      <c r="E388" s="298" t="s">
        <v>2724</v>
      </c>
      <c r="F388" s="68" t="s">
        <v>838</v>
      </c>
      <c r="G388" s="68"/>
      <c r="H388" s="68"/>
      <c r="I388" s="68"/>
      <c r="J388" s="68"/>
    </row>
    <row r="389" spans="1:10" hidden="1" x14ac:dyDescent="0.35">
      <c r="A389" s="68"/>
      <c r="B389" s="68"/>
      <c r="C389" s="68"/>
      <c r="D389" s="68"/>
      <c r="E389" s="298" t="s">
        <v>2725</v>
      </c>
      <c r="F389" s="68" t="s">
        <v>840</v>
      </c>
      <c r="G389" s="68"/>
      <c r="H389" s="68"/>
      <c r="I389" s="68"/>
      <c r="J389" s="68"/>
    </row>
    <row r="390" spans="1:10" hidden="1" x14ac:dyDescent="0.35">
      <c r="A390" s="68"/>
      <c r="B390" s="68"/>
      <c r="C390" s="68"/>
      <c r="D390" s="68"/>
      <c r="E390" s="298" t="s">
        <v>2726</v>
      </c>
      <c r="F390" s="68" t="s">
        <v>842</v>
      </c>
      <c r="G390" s="68"/>
      <c r="H390" s="68"/>
      <c r="I390" s="68"/>
      <c r="J390" s="68"/>
    </row>
    <row r="391" spans="1:10" hidden="1" x14ac:dyDescent="0.35">
      <c r="A391" s="68"/>
      <c r="B391" s="68"/>
      <c r="C391" s="68"/>
      <c r="D391" s="68"/>
      <c r="E391" s="298" t="s">
        <v>843</v>
      </c>
      <c r="F391" s="68" t="s">
        <v>844</v>
      </c>
      <c r="G391" s="68"/>
      <c r="H391" s="68"/>
      <c r="I391" s="68"/>
      <c r="J391" s="68"/>
    </row>
    <row r="392" spans="1:10" hidden="1" x14ac:dyDescent="0.35">
      <c r="A392" s="68"/>
      <c r="B392" s="68"/>
      <c r="C392" s="68"/>
      <c r="D392" s="68"/>
      <c r="E392" s="298" t="s">
        <v>2727</v>
      </c>
      <c r="F392" s="68" t="s">
        <v>846</v>
      </c>
      <c r="G392" s="68"/>
      <c r="H392" s="68"/>
      <c r="I392" s="68"/>
      <c r="J392" s="68"/>
    </row>
    <row r="393" spans="1:10" hidden="1" x14ac:dyDescent="0.35">
      <c r="A393" s="68"/>
      <c r="B393" s="68"/>
      <c r="C393" s="68"/>
      <c r="D393" s="68"/>
      <c r="E393" s="298" t="s">
        <v>2728</v>
      </c>
      <c r="F393" s="68" t="s">
        <v>2729</v>
      </c>
      <c r="G393" s="68"/>
      <c r="H393" s="68"/>
      <c r="I393" s="68"/>
      <c r="J393" s="68"/>
    </row>
    <row r="394" spans="1:10" hidden="1" x14ac:dyDescent="0.35">
      <c r="A394" s="68"/>
      <c r="B394" s="68"/>
      <c r="C394" s="68"/>
      <c r="D394" s="68"/>
      <c r="E394" s="298" t="s">
        <v>847</v>
      </c>
      <c r="F394" s="68" t="s">
        <v>2730</v>
      </c>
      <c r="G394" s="68"/>
      <c r="H394" s="68"/>
      <c r="I394" s="68"/>
      <c r="J394" s="68"/>
    </row>
    <row r="395" spans="1:10" hidden="1" x14ac:dyDescent="0.35">
      <c r="A395" s="68"/>
      <c r="B395" s="68"/>
      <c r="C395" s="68"/>
      <c r="D395" s="68"/>
      <c r="E395" s="298" t="s">
        <v>2731</v>
      </c>
      <c r="F395" s="68" t="s">
        <v>850</v>
      </c>
      <c r="G395" s="68"/>
      <c r="H395" s="68"/>
      <c r="I395" s="68"/>
      <c r="J395" s="68"/>
    </row>
    <row r="396" spans="1:10" hidden="1" x14ac:dyDescent="0.35">
      <c r="A396" s="68"/>
      <c r="B396" s="68"/>
      <c r="C396" s="68"/>
      <c r="D396" s="68"/>
      <c r="E396" s="298" t="s">
        <v>2732</v>
      </c>
      <c r="F396" s="68" t="s">
        <v>2733</v>
      </c>
      <c r="G396" s="68"/>
      <c r="H396" s="68"/>
      <c r="I396" s="68"/>
      <c r="J396" s="68"/>
    </row>
    <row r="397" spans="1:10" hidden="1" x14ac:dyDescent="0.35">
      <c r="A397" s="68"/>
      <c r="B397" s="68"/>
      <c r="C397" s="68"/>
      <c r="D397" s="68"/>
      <c r="E397" s="298" t="s">
        <v>2734</v>
      </c>
      <c r="F397" s="68" t="s">
        <v>2735</v>
      </c>
      <c r="G397" s="68"/>
      <c r="H397" s="68"/>
      <c r="I397" s="68"/>
      <c r="J397" s="68"/>
    </row>
    <row r="398" spans="1:10" hidden="1" x14ac:dyDescent="0.35">
      <c r="A398" s="68"/>
      <c r="B398" s="68"/>
      <c r="C398" s="68"/>
      <c r="D398" s="68"/>
      <c r="E398" s="298" t="s">
        <v>2736</v>
      </c>
      <c r="F398" s="68" t="s">
        <v>2737</v>
      </c>
      <c r="G398" s="68"/>
      <c r="H398" s="68"/>
      <c r="I398" s="68"/>
      <c r="J398" s="68"/>
    </row>
    <row r="399" spans="1:10" hidden="1" x14ac:dyDescent="0.35">
      <c r="A399" s="68"/>
      <c r="B399" s="68"/>
      <c r="C399" s="68"/>
      <c r="D399" s="68"/>
      <c r="E399" s="298" t="s">
        <v>855</v>
      </c>
      <c r="F399" s="68" t="s">
        <v>856</v>
      </c>
      <c r="G399" s="68"/>
      <c r="H399" s="68"/>
      <c r="I399" s="68"/>
      <c r="J399" s="68"/>
    </row>
    <row r="400" spans="1:10" hidden="1" x14ac:dyDescent="0.35">
      <c r="A400" s="68"/>
      <c r="B400" s="68"/>
      <c r="C400" s="68"/>
      <c r="D400" s="68"/>
      <c r="E400" s="298" t="s">
        <v>857</v>
      </c>
      <c r="F400" s="68" t="s">
        <v>858</v>
      </c>
      <c r="G400" s="68"/>
      <c r="H400" s="68"/>
      <c r="I400" s="68"/>
      <c r="J400" s="68"/>
    </row>
    <row r="401" spans="1:10" hidden="1" x14ac:dyDescent="0.35">
      <c r="A401" s="68"/>
      <c r="B401" s="68"/>
      <c r="C401" s="68"/>
      <c r="D401" s="68"/>
      <c r="E401" s="298" t="s">
        <v>2738</v>
      </c>
      <c r="F401" s="68" t="s">
        <v>2739</v>
      </c>
      <c r="G401" s="68"/>
      <c r="H401" s="68"/>
      <c r="I401" s="68"/>
      <c r="J401" s="68"/>
    </row>
    <row r="402" spans="1:10" hidden="1" x14ac:dyDescent="0.35">
      <c r="A402" s="68"/>
      <c r="B402" s="68"/>
      <c r="C402" s="68"/>
      <c r="D402" s="68"/>
      <c r="E402" s="298" t="s">
        <v>2740</v>
      </c>
      <c r="F402" s="68" t="s">
        <v>860</v>
      </c>
      <c r="G402" s="68"/>
      <c r="H402" s="68"/>
      <c r="I402" s="68"/>
      <c r="J402" s="68"/>
    </row>
    <row r="403" spans="1:10" hidden="1" x14ac:dyDescent="0.35">
      <c r="A403" s="68"/>
      <c r="B403" s="68"/>
      <c r="C403" s="68"/>
      <c r="D403" s="68"/>
      <c r="E403" s="298" t="s">
        <v>2741</v>
      </c>
      <c r="F403" s="68" t="s">
        <v>862</v>
      </c>
      <c r="G403" s="68"/>
      <c r="H403" s="68"/>
      <c r="I403" s="68"/>
      <c r="J403" s="68"/>
    </row>
    <row r="404" spans="1:10" hidden="1" x14ac:dyDescent="0.35">
      <c r="A404" s="68"/>
      <c r="B404" s="68"/>
      <c r="C404" s="68"/>
      <c r="D404" s="68"/>
      <c r="E404" s="298" t="s">
        <v>863</v>
      </c>
      <c r="F404" s="68" t="s">
        <v>2742</v>
      </c>
      <c r="G404" s="68"/>
      <c r="H404" s="68"/>
      <c r="I404" s="68"/>
      <c r="J404" s="68"/>
    </row>
    <row r="405" spans="1:10" hidden="1" x14ac:dyDescent="0.35">
      <c r="A405" s="68"/>
      <c r="B405" s="68"/>
      <c r="C405" s="68"/>
      <c r="D405" s="68"/>
      <c r="E405" s="298" t="s">
        <v>865</v>
      </c>
      <c r="F405" s="68" t="s">
        <v>2743</v>
      </c>
      <c r="G405" s="68"/>
      <c r="H405" s="68"/>
      <c r="I405" s="68"/>
      <c r="J405" s="68"/>
    </row>
    <row r="406" spans="1:10" hidden="1" x14ac:dyDescent="0.35">
      <c r="A406" s="68"/>
      <c r="B406" s="68"/>
      <c r="C406" s="68"/>
      <c r="D406" s="68"/>
      <c r="E406" s="298" t="s">
        <v>867</v>
      </c>
      <c r="F406" s="68" t="s">
        <v>868</v>
      </c>
      <c r="G406" s="68"/>
      <c r="H406" s="68"/>
      <c r="I406" s="68"/>
      <c r="J406" s="68"/>
    </row>
    <row r="407" spans="1:10" hidden="1" x14ac:dyDescent="0.35">
      <c r="A407" s="68"/>
      <c r="B407" s="68"/>
      <c r="C407" s="68"/>
      <c r="D407" s="68"/>
      <c r="E407" s="298" t="s">
        <v>2744</v>
      </c>
      <c r="F407" s="68" t="s">
        <v>870</v>
      </c>
      <c r="G407" s="68"/>
      <c r="H407" s="68"/>
      <c r="I407" s="68"/>
      <c r="J407" s="68"/>
    </row>
    <row r="408" spans="1:10" hidden="1" x14ac:dyDescent="0.35">
      <c r="A408" s="68"/>
      <c r="B408" s="68"/>
      <c r="C408" s="68"/>
      <c r="D408" s="68"/>
      <c r="E408" s="298" t="s">
        <v>871</v>
      </c>
      <c r="F408" s="68" t="s">
        <v>872</v>
      </c>
      <c r="G408" s="68"/>
      <c r="H408" s="68"/>
      <c r="I408" s="68"/>
      <c r="J408" s="68"/>
    </row>
    <row r="409" spans="1:10" hidden="1" x14ac:dyDescent="0.35">
      <c r="A409" s="68"/>
      <c r="B409" s="68"/>
      <c r="C409" s="68"/>
      <c r="D409" s="68"/>
      <c r="E409" s="298" t="s">
        <v>2745</v>
      </c>
      <c r="F409" s="68" t="s">
        <v>2746</v>
      </c>
      <c r="G409" s="68"/>
      <c r="H409" s="68"/>
      <c r="I409" s="68"/>
      <c r="J409" s="68"/>
    </row>
    <row r="410" spans="1:10" hidden="1" x14ac:dyDescent="0.35">
      <c r="A410" s="68"/>
      <c r="B410" s="68"/>
      <c r="C410" s="68"/>
      <c r="D410" s="68"/>
      <c r="E410" s="298" t="s">
        <v>2747</v>
      </c>
      <c r="F410" s="68" t="s">
        <v>2748</v>
      </c>
      <c r="G410" s="68"/>
      <c r="H410" s="68"/>
      <c r="I410" s="68"/>
      <c r="J410" s="68"/>
    </row>
    <row r="411" spans="1:10" hidden="1" x14ac:dyDescent="0.35">
      <c r="A411" s="68"/>
      <c r="B411" s="68"/>
      <c r="C411" s="68"/>
      <c r="D411" s="68"/>
      <c r="E411" s="298" t="s">
        <v>2749</v>
      </c>
      <c r="F411" s="68" t="s">
        <v>2750</v>
      </c>
      <c r="G411" s="68"/>
      <c r="H411" s="68"/>
      <c r="I411" s="68"/>
      <c r="J411" s="68"/>
    </row>
    <row r="412" spans="1:10" hidden="1" x14ac:dyDescent="0.35">
      <c r="A412" s="68"/>
      <c r="B412" s="68"/>
      <c r="C412" s="68"/>
      <c r="D412" s="68"/>
      <c r="E412" s="298" t="s">
        <v>2751</v>
      </c>
      <c r="F412" s="68" t="s">
        <v>2752</v>
      </c>
      <c r="G412" s="68"/>
      <c r="H412" s="68"/>
      <c r="I412" s="68"/>
      <c r="J412" s="68"/>
    </row>
    <row r="413" spans="1:10" hidden="1" x14ac:dyDescent="0.35">
      <c r="A413" s="68"/>
      <c r="B413" s="68"/>
      <c r="C413" s="68"/>
      <c r="D413" s="68"/>
      <c r="E413" s="298" t="s">
        <v>2753</v>
      </c>
      <c r="F413" s="68" t="s">
        <v>2754</v>
      </c>
      <c r="G413" s="68"/>
      <c r="H413" s="68"/>
      <c r="I413" s="68"/>
      <c r="J413" s="68"/>
    </row>
    <row r="414" spans="1:10" hidden="1" x14ac:dyDescent="0.35">
      <c r="A414" s="68"/>
      <c r="B414" s="68"/>
      <c r="C414" s="68"/>
      <c r="D414" s="68"/>
      <c r="E414" s="298" t="s">
        <v>2755</v>
      </c>
      <c r="F414" s="68" t="s">
        <v>2756</v>
      </c>
      <c r="G414" s="68"/>
      <c r="H414" s="68"/>
      <c r="I414" s="68"/>
      <c r="J414" s="68"/>
    </row>
    <row r="415" spans="1:10" hidden="1" x14ac:dyDescent="0.35">
      <c r="A415" s="68"/>
      <c r="B415" s="68"/>
      <c r="C415" s="68"/>
      <c r="D415" s="68"/>
      <c r="E415" s="298" t="s">
        <v>2757</v>
      </c>
      <c r="F415" s="68" t="s">
        <v>2758</v>
      </c>
      <c r="G415" s="68"/>
      <c r="H415" s="68"/>
      <c r="I415" s="68"/>
      <c r="J415" s="68"/>
    </row>
    <row r="416" spans="1:10" hidden="1" x14ac:dyDescent="0.35">
      <c r="A416" s="68"/>
      <c r="B416" s="68"/>
      <c r="C416" s="68"/>
      <c r="D416" s="68"/>
      <c r="E416" s="298" t="s">
        <v>2759</v>
      </c>
      <c r="F416" s="68" t="s">
        <v>2760</v>
      </c>
      <c r="G416" s="68"/>
      <c r="H416" s="68"/>
      <c r="I416" s="68"/>
      <c r="J416" s="68"/>
    </row>
    <row r="417" spans="1:10" hidden="1" x14ac:dyDescent="0.35">
      <c r="A417" s="68"/>
      <c r="B417" s="68"/>
      <c r="C417" s="68"/>
      <c r="D417" s="68"/>
      <c r="E417" s="298" t="s">
        <v>2761</v>
      </c>
      <c r="F417" s="68" t="s">
        <v>2762</v>
      </c>
      <c r="G417" s="68"/>
      <c r="H417" s="68"/>
      <c r="I417" s="68"/>
      <c r="J417" s="68"/>
    </row>
    <row r="418" spans="1:10" hidden="1" x14ac:dyDescent="0.35">
      <c r="A418" s="68"/>
      <c r="B418" s="68"/>
      <c r="C418" s="68"/>
      <c r="D418" s="68"/>
      <c r="E418" s="298" t="s">
        <v>2763</v>
      </c>
      <c r="F418" s="68" t="s">
        <v>2764</v>
      </c>
      <c r="G418" s="68"/>
      <c r="H418" s="68"/>
      <c r="I418" s="68"/>
      <c r="J418" s="68"/>
    </row>
    <row r="419" spans="1:10" hidden="1" x14ac:dyDescent="0.35">
      <c r="A419" s="68"/>
      <c r="B419" s="68"/>
      <c r="C419" s="68"/>
      <c r="D419" s="68"/>
      <c r="E419" s="298" t="s">
        <v>2765</v>
      </c>
      <c r="F419" s="68" t="s">
        <v>2766</v>
      </c>
      <c r="G419" s="68"/>
      <c r="H419" s="68"/>
      <c r="I419" s="68"/>
      <c r="J419" s="68"/>
    </row>
    <row r="420" spans="1:10" hidden="1" x14ac:dyDescent="0.35">
      <c r="A420" s="68"/>
      <c r="B420" s="68"/>
      <c r="C420" s="68"/>
      <c r="D420" s="68"/>
      <c r="E420" s="298" t="s">
        <v>2767</v>
      </c>
      <c r="F420" s="68" t="s">
        <v>2768</v>
      </c>
      <c r="G420" s="68"/>
      <c r="H420" s="68"/>
      <c r="I420" s="68"/>
      <c r="J420" s="68"/>
    </row>
    <row r="421" spans="1:10" hidden="1" x14ac:dyDescent="0.35">
      <c r="A421" s="68"/>
      <c r="B421" s="68"/>
      <c r="C421" s="68"/>
      <c r="D421" s="68"/>
      <c r="E421" s="298" t="s">
        <v>2769</v>
      </c>
      <c r="F421" s="68" t="s">
        <v>2770</v>
      </c>
      <c r="G421" s="68"/>
      <c r="H421" s="68"/>
      <c r="I421" s="68"/>
      <c r="J421" s="68"/>
    </row>
    <row r="422" spans="1:10" hidden="1" x14ac:dyDescent="0.35">
      <c r="A422" s="68"/>
      <c r="B422" s="68"/>
      <c r="C422" s="68"/>
      <c r="D422" s="68"/>
      <c r="E422" s="298" t="s">
        <v>2771</v>
      </c>
      <c r="F422" s="68" t="s">
        <v>2772</v>
      </c>
      <c r="G422" s="68"/>
      <c r="H422" s="68"/>
      <c r="I422" s="68"/>
      <c r="J422" s="68"/>
    </row>
    <row r="423" spans="1:10" hidden="1" x14ac:dyDescent="0.35">
      <c r="A423" s="68"/>
      <c r="B423" s="68"/>
      <c r="C423" s="68"/>
      <c r="D423" s="68"/>
      <c r="E423" s="298" t="s">
        <v>2773</v>
      </c>
      <c r="F423" s="68" t="s">
        <v>2774</v>
      </c>
      <c r="G423" s="68"/>
      <c r="H423" s="68"/>
      <c r="I423" s="68"/>
      <c r="J423" s="68"/>
    </row>
    <row r="424" spans="1:10" hidden="1" x14ac:dyDescent="0.35">
      <c r="A424" s="68"/>
      <c r="B424" s="68"/>
      <c r="C424" s="68"/>
      <c r="D424" s="68"/>
      <c r="E424" s="298" t="s">
        <v>2775</v>
      </c>
      <c r="F424" s="68" t="s">
        <v>2776</v>
      </c>
      <c r="G424" s="68"/>
      <c r="H424" s="68"/>
      <c r="I424" s="68"/>
      <c r="J424" s="68"/>
    </row>
    <row r="425" spans="1:10" hidden="1" x14ac:dyDescent="0.35">
      <c r="A425" s="68"/>
      <c r="B425" s="68"/>
      <c r="C425" s="68"/>
      <c r="D425" s="68"/>
      <c r="E425" s="298" t="s">
        <v>247</v>
      </c>
      <c r="F425" s="68" t="s">
        <v>2777</v>
      </c>
      <c r="G425" s="68"/>
      <c r="H425" s="68"/>
      <c r="I425" s="68"/>
      <c r="J425" s="68"/>
    </row>
    <row r="426" spans="1:10" hidden="1" x14ac:dyDescent="0.35">
      <c r="A426" s="68"/>
      <c r="B426" s="68"/>
      <c r="C426" s="68"/>
      <c r="D426" s="68"/>
      <c r="E426" s="298" t="s">
        <v>248</v>
      </c>
      <c r="F426" s="68" t="s">
        <v>898</v>
      </c>
      <c r="G426" s="68"/>
      <c r="H426" s="68"/>
      <c r="I426" s="68"/>
      <c r="J426" s="68"/>
    </row>
    <row r="427" spans="1:10" hidden="1" x14ac:dyDescent="0.35">
      <c r="A427" s="68"/>
      <c r="B427" s="68"/>
      <c r="C427" s="68"/>
      <c r="D427" s="68"/>
      <c r="E427" s="298" t="s">
        <v>2778</v>
      </c>
      <c r="F427" s="68" t="s">
        <v>2779</v>
      </c>
      <c r="G427" s="68"/>
      <c r="H427" s="68"/>
      <c r="I427" s="68"/>
      <c r="J427" s="68"/>
    </row>
    <row r="428" spans="1:10" hidden="1" x14ac:dyDescent="0.35">
      <c r="A428" s="68"/>
      <c r="B428" s="68"/>
      <c r="C428" s="68"/>
      <c r="D428" s="68"/>
      <c r="E428" s="298" t="s">
        <v>2780</v>
      </c>
      <c r="F428" s="68" t="s">
        <v>2781</v>
      </c>
      <c r="G428" s="68"/>
      <c r="H428" s="68"/>
      <c r="I428" s="68"/>
      <c r="J428" s="68"/>
    </row>
    <row r="429" spans="1:10" hidden="1" x14ac:dyDescent="0.35">
      <c r="A429" s="68"/>
      <c r="B429" s="68"/>
      <c r="C429" s="68"/>
      <c r="D429" s="68"/>
      <c r="E429" s="298" t="s">
        <v>2782</v>
      </c>
      <c r="F429" s="68" t="s">
        <v>2783</v>
      </c>
      <c r="G429" s="68"/>
      <c r="H429" s="68"/>
      <c r="I429" s="68"/>
      <c r="J429" s="68"/>
    </row>
    <row r="430" spans="1:10" hidden="1" x14ac:dyDescent="0.35">
      <c r="A430" s="68"/>
      <c r="B430" s="68"/>
      <c r="C430" s="68"/>
      <c r="D430" s="68"/>
      <c r="E430" s="298" t="s">
        <v>2784</v>
      </c>
      <c r="F430" s="68" t="s">
        <v>2785</v>
      </c>
      <c r="G430" s="68"/>
      <c r="H430" s="68"/>
      <c r="I430" s="68"/>
      <c r="J430" s="68"/>
    </row>
    <row r="431" spans="1:10" hidden="1" x14ac:dyDescent="0.35">
      <c r="A431" s="68"/>
      <c r="B431" s="68"/>
      <c r="C431" s="68"/>
      <c r="D431" s="68"/>
      <c r="E431" s="298" t="s">
        <v>2786</v>
      </c>
      <c r="F431" s="68" t="s">
        <v>906</v>
      </c>
      <c r="G431" s="68"/>
      <c r="H431" s="68"/>
      <c r="I431" s="68"/>
      <c r="J431" s="68"/>
    </row>
    <row r="432" spans="1:10" hidden="1" x14ac:dyDescent="0.35">
      <c r="A432" s="68"/>
      <c r="B432" s="68"/>
      <c r="C432" s="68"/>
      <c r="D432" s="68"/>
      <c r="E432" s="298" t="s">
        <v>2787</v>
      </c>
      <c r="F432" s="68" t="s">
        <v>908</v>
      </c>
      <c r="G432" s="68"/>
      <c r="H432" s="68"/>
      <c r="I432" s="68"/>
      <c r="J432" s="68"/>
    </row>
    <row r="433" spans="1:10" hidden="1" x14ac:dyDescent="0.35">
      <c r="A433" s="68"/>
      <c r="B433" s="68"/>
      <c r="C433" s="68"/>
      <c r="D433" s="68"/>
      <c r="E433" s="298" t="s">
        <v>2788</v>
      </c>
      <c r="F433" s="68" t="s">
        <v>910</v>
      </c>
      <c r="G433" s="68"/>
      <c r="H433" s="68"/>
      <c r="I433" s="68"/>
      <c r="J433" s="68"/>
    </row>
    <row r="434" spans="1:10" hidden="1" x14ac:dyDescent="0.35">
      <c r="A434" s="68"/>
      <c r="B434" s="68"/>
      <c r="C434" s="68"/>
      <c r="D434" s="68"/>
      <c r="E434" s="298" t="s">
        <v>2789</v>
      </c>
      <c r="F434" s="68" t="s">
        <v>911</v>
      </c>
      <c r="G434" s="68"/>
      <c r="H434" s="68"/>
      <c r="I434" s="68"/>
      <c r="J434" s="68"/>
    </row>
    <row r="435" spans="1:10" hidden="1" x14ac:dyDescent="0.35">
      <c r="A435" s="68"/>
      <c r="B435" s="68"/>
      <c r="C435" s="68"/>
      <c r="D435" s="68"/>
      <c r="E435" s="298" t="s">
        <v>2790</v>
      </c>
      <c r="F435" s="68" t="s">
        <v>913</v>
      </c>
      <c r="G435" s="68"/>
      <c r="H435" s="68"/>
      <c r="I435" s="68"/>
      <c r="J435" s="68"/>
    </row>
    <row r="436" spans="1:10" hidden="1" x14ac:dyDescent="0.35">
      <c r="A436" s="68"/>
      <c r="B436" s="68"/>
      <c r="C436" s="68"/>
      <c r="D436" s="68"/>
      <c r="E436" s="298" t="s">
        <v>2791</v>
      </c>
      <c r="F436" s="68" t="s">
        <v>915</v>
      </c>
      <c r="G436" s="68"/>
      <c r="H436" s="68"/>
      <c r="I436" s="68"/>
      <c r="J436" s="68"/>
    </row>
    <row r="437" spans="1:10" hidden="1" x14ac:dyDescent="0.35">
      <c r="A437" s="68"/>
      <c r="B437" s="68"/>
      <c r="C437" s="68"/>
      <c r="D437" s="68"/>
      <c r="E437" s="298" t="s">
        <v>2792</v>
      </c>
      <c r="F437" s="68" t="s">
        <v>916</v>
      </c>
      <c r="G437" s="68"/>
      <c r="H437" s="68"/>
      <c r="I437" s="68"/>
      <c r="J437" s="68"/>
    </row>
    <row r="438" spans="1:10" hidden="1" x14ac:dyDescent="0.35">
      <c r="A438" s="68"/>
      <c r="B438" s="68"/>
      <c r="C438" s="68"/>
      <c r="D438" s="68"/>
      <c r="E438" s="298" t="s">
        <v>2793</v>
      </c>
      <c r="F438" s="68" t="s">
        <v>918</v>
      </c>
      <c r="G438" s="68"/>
      <c r="H438" s="68"/>
      <c r="I438" s="68"/>
      <c r="J438" s="68"/>
    </row>
    <row r="439" spans="1:10" hidden="1" x14ac:dyDescent="0.35">
      <c r="A439" s="68"/>
      <c r="B439" s="68"/>
      <c r="C439" s="68"/>
      <c r="D439" s="68"/>
      <c r="E439" s="298" t="s">
        <v>2794</v>
      </c>
      <c r="F439" s="68" t="s">
        <v>920</v>
      </c>
      <c r="G439" s="68"/>
      <c r="H439" s="68"/>
      <c r="I439" s="68"/>
      <c r="J439" s="68"/>
    </row>
    <row r="440" spans="1:10" hidden="1" x14ac:dyDescent="0.35">
      <c r="A440" s="68"/>
      <c r="B440" s="68"/>
      <c r="C440" s="68"/>
      <c r="D440" s="68"/>
      <c r="E440" s="298" t="s">
        <v>2795</v>
      </c>
      <c r="F440" s="68" t="s">
        <v>922</v>
      </c>
      <c r="G440" s="68"/>
      <c r="H440" s="68"/>
      <c r="I440" s="68"/>
      <c r="J440" s="68"/>
    </row>
    <row r="441" spans="1:10" hidden="1" x14ac:dyDescent="0.35">
      <c r="A441" s="68"/>
      <c r="B441" s="68"/>
      <c r="C441" s="68"/>
      <c r="D441" s="68"/>
      <c r="E441" s="298" t="s">
        <v>2796</v>
      </c>
      <c r="F441" s="68" t="s">
        <v>2797</v>
      </c>
      <c r="G441" s="68"/>
      <c r="H441" s="68"/>
      <c r="I441" s="68"/>
      <c r="J441" s="68"/>
    </row>
    <row r="442" spans="1:10" hidden="1" x14ac:dyDescent="0.35">
      <c r="A442" s="68"/>
      <c r="B442" s="68"/>
      <c r="C442" s="68"/>
      <c r="D442" s="68"/>
      <c r="E442" s="298" t="s">
        <v>2798</v>
      </c>
      <c r="F442" s="68" t="s">
        <v>2799</v>
      </c>
      <c r="G442" s="68"/>
      <c r="H442" s="68"/>
      <c r="I442" s="68"/>
      <c r="J442" s="68"/>
    </row>
    <row r="443" spans="1:10" hidden="1" x14ac:dyDescent="0.35">
      <c r="A443" s="68"/>
      <c r="B443" s="68"/>
      <c r="C443" s="68"/>
      <c r="D443" s="68"/>
      <c r="E443" s="298" t="s">
        <v>2800</v>
      </c>
      <c r="F443" s="68" t="s">
        <v>2801</v>
      </c>
      <c r="G443" s="68"/>
      <c r="H443" s="68"/>
      <c r="I443" s="68"/>
      <c r="J443" s="68"/>
    </row>
    <row r="444" spans="1:10" hidden="1" x14ac:dyDescent="0.35">
      <c r="A444" s="68"/>
      <c r="B444" s="68"/>
      <c r="C444" s="68"/>
      <c r="D444" s="68"/>
      <c r="E444" s="298" t="s">
        <v>2802</v>
      </c>
      <c r="F444" s="68" t="s">
        <v>2803</v>
      </c>
      <c r="G444" s="68"/>
      <c r="H444" s="68"/>
      <c r="I444" s="68"/>
      <c r="J444" s="68"/>
    </row>
    <row r="445" spans="1:10" hidden="1" x14ac:dyDescent="0.35">
      <c r="A445" s="68"/>
      <c r="B445" s="68"/>
      <c r="C445" s="68"/>
      <c r="D445" s="68"/>
      <c r="E445" s="298" t="s">
        <v>2804</v>
      </c>
      <c r="F445" s="68" t="s">
        <v>2805</v>
      </c>
      <c r="G445" s="68"/>
      <c r="H445" s="68"/>
      <c r="I445" s="68"/>
      <c r="J445" s="68"/>
    </row>
    <row r="446" spans="1:10" hidden="1" x14ac:dyDescent="0.35">
      <c r="A446" s="68"/>
      <c r="B446" s="68"/>
      <c r="C446" s="68"/>
      <c r="D446" s="68"/>
      <c r="E446" s="298" t="s">
        <v>2806</v>
      </c>
      <c r="F446" s="68" t="s">
        <v>2807</v>
      </c>
      <c r="G446" s="68"/>
      <c r="H446" s="68"/>
      <c r="I446" s="68"/>
      <c r="J446" s="68"/>
    </row>
    <row r="447" spans="1:10" hidden="1" x14ac:dyDescent="0.35">
      <c r="A447" s="68"/>
      <c r="B447" s="68"/>
      <c r="C447" s="68"/>
      <c r="D447" s="68"/>
      <c r="E447" s="298" t="s">
        <v>2808</v>
      </c>
      <c r="F447" s="68" t="s">
        <v>2809</v>
      </c>
      <c r="G447" s="68"/>
      <c r="H447" s="68"/>
      <c r="I447" s="68"/>
      <c r="J447" s="68"/>
    </row>
    <row r="448" spans="1:10" hidden="1" x14ac:dyDescent="0.35">
      <c r="A448" s="68"/>
      <c r="B448" s="68"/>
      <c r="C448" s="68"/>
      <c r="D448" s="68"/>
      <c r="E448" s="298" t="s">
        <v>2810</v>
      </c>
      <c r="F448" s="68" t="s">
        <v>2811</v>
      </c>
      <c r="G448" s="68"/>
      <c r="H448" s="68"/>
      <c r="I448" s="68"/>
      <c r="J448" s="68"/>
    </row>
    <row r="449" spans="1:10" hidden="1" x14ac:dyDescent="0.35">
      <c r="A449" s="68"/>
      <c r="B449" s="68"/>
      <c r="C449" s="68"/>
      <c r="D449" s="68"/>
      <c r="E449" s="298" t="s">
        <v>2812</v>
      </c>
      <c r="F449" s="68" t="s">
        <v>2813</v>
      </c>
      <c r="G449" s="68"/>
      <c r="H449" s="68"/>
      <c r="I449" s="68"/>
      <c r="J449" s="68"/>
    </row>
    <row r="450" spans="1:10" hidden="1" x14ac:dyDescent="0.35">
      <c r="A450" s="68"/>
      <c r="B450" s="68"/>
      <c r="C450" s="68"/>
      <c r="D450" s="68"/>
      <c r="E450" s="298" t="s">
        <v>2814</v>
      </c>
      <c r="F450" s="68" t="s">
        <v>2815</v>
      </c>
      <c r="G450" s="68"/>
      <c r="H450" s="68"/>
      <c r="I450" s="68"/>
      <c r="J450" s="68"/>
    </row>
    <row r="451" spans="1:10" hidden="1" x14ac:dyDescent="0.35">
      <c r="A451" s="68"/>
      <c r="B451" s="68"/>
      <c r="C451" s="68"/>
      <c r="D451" s="68"/>
      <c r="E451" s="298" t="s">
        <v>2816</v>
      </c>
      <c r="F451" s="68" t="s">
        <v>2817</v>
      </c>
      <c r="G451" s="68"/>
      <c r="H451" s="68"/>
      <c r="I451" s="68"/>
      <c r="J451" s="68"/>
    </row>
    <row r="452" spans="1:10" hidden="1" x14ac:dyDescent="0.35">
      <c r="A452" s="68"/>
      <c r="B452" s="68"/>
      <c r="C452" s="68"/>
      <c r="D452" s="68"/>
      <c r="E452" s="298" t="s">
        <v>2818</v>
      </c>
      <c r="F452" s="68" t="s">
        <v>2819</v>
      </c>
      <c r="G452" s="68"/>
      <c r="H452" s="68"/>
      <c r="I452" s="68"/>
      <c r="J452" s="68"/>
    </row>
    <row r="453" spans="1:10" hidden="1" x14ac:dyDescent="0.35">
      <c r="A453" s="68"/>
      <c r="B453" s="68"/>
      <c r="C453" s="68"/>
      <c r="D453" s="68"/>
      <c r="E453" s="298" t="s">
        <v>2820</v>
      </c>
      <c r="F453" s="68" t="s">
        <v>2821</v>
      </c>
      <c r="G453" s="68"/>
      <c r="H453" s="68"/>
      <c r="I453" s="68"/>
      <c r="J453" s="68"/>
    </row>
    <row r="454" spans="1:10" hidden="1" x14ac:dyDescent="0.35">
      <c r="A454" s="68"/>
      <c r="B454" s="68"/>
      <c r="C454" s="68"/>
      <c r="D454" s="68"/>
      <c r="E454" s="298" t="s">
        <v>2822</v>
      </c>
      <c r="F454" s="68" t="s">
        <v>2823</v>
      </c>
      <c r="G454" s="68"/>
      <c r="H454" s="68"/>
      <c r="I454" s="68"/>
      <c r="J454" s="68"/>
    </row>
    <row r="455" spans="1:10" hidden="1" x14ac:dyDescent="0.35">
      <c r="A455" s="68"/>
      <c r="B455" s="68"/>
      <c r="C455" s="68"/>
      <c r="D455" s="68"/>
      <c r="E455" s="298" t="s">
        <v>2824</v>
      </c>
      <c r="F455" s="68" t="s">
        <v>2825</v>
      </c>
      <c r="G455" s="68"/>
      <c r="H455" s="68"/>
      <c r="I455" s="68"/>
      <c r="J455" s="68"/>
    </row>
    <row r="456" spans="1:10" hidden="1" x14ac:dyDescent="0.35">
      <c r="A456" s="68"/>
      <c r="B456" s="68"/>
      <c r="C456" s="68"/>
      <c r="D456" s="68"/>
      <c r="E456" s="298" t="s">
        <v>2826</v>
      </c>
      <c r="F456" s="68" t="s">
        <v>2827</v>
      </c>
      <c r="G456" s="68"/>
      <c r="H456" s="68"/>
      <c r="I456" s="68"/>
      <c r="J456" s="68"/>
    </row>
    <row r="457" spans="1:10" hidden="1" x14ac:dyDescent="0.35">
      <c r="A457" s="68"/>
      <c r="B457" s="68"/>
      <c r="C457" s="68"/>
      <c r="D457" s="68"/>
      <c r="E457" s="298" t="s">
        <v>2828</v>
      </c>
      <c r="F457" s="68" t="s">
        <v>2829</v>
      </c>
      <c r="G457" s="68"/>
      <c r="H457" s="68"/>
      <c r="I457" s="68"/>
      <c r="J457" s="68"/>
    </row>
    <row r="458" spans="1:10" hidden="1" x14ac:dyDescent="0.35">
      <c r="A458" s="68"/>
      <c r="B458" s="68"/>
      <c r="C458" s="68"/>
      <c r="D458" s="68"/>
      <c r="E458" s="298" t="s">
        <v>2830</v>
      </c>
      <c r="F458" s="68" t="s">
        <v>2831</v>
      </c>
      <c r="G458" s="68"/>
      <c r="H458" s="68"/>
      <c r="I458" s="68"/>
      <c r="J458" s="68"/>
    </row>
    <row r="459" spans="1:10" hidden="1" x14ac:dyDescent="0.35">
      <c r="A459" s="68"/>
      <c r="B459" s="68"/>
      <c r="C459" s="68"/>
      <c r="D459" s="68"/>
      <c r="E459" s="298" t="s">
        <v>2832</v>
      </c>
      <c r="F459" s="68" t="s">
        <v>2833</v>
      </c>
      <c r="G459" s="68"/>
      <c r="H459" s="68"/>
      <c r="I459" s="68"/>
      <c r="J459" s="68"/>
    </row>
    <row r="460" spans="1:10" hidden="1" x14ac:dyDescent="0.35">
      <c r="A460" s="68"/>
      <c r="B460" s="68"/>
      <c r="C460" s="68"/>
      <c r="D460" s="68"/>
      <c r="E460" s="298" t="s">
        <v>2834</v>
      </c>
      <c r="F460" s="68" t="s">
        <v>2835</v>
      </c>
      <c r="G460" s="68"/>
      <c r="H460" s="68"/>
      <c r="I460" s="68"/>
      <c r="J460" s="68"/>
    </row>
    <row r="461" spans="1:10" hidden="1" x14ac:dyDescent="0.35">
      <c r="A461" s="68"/>
      <c r="B461" s="68"/>
      <c r="C461" s="68"/>
      <c r="D461" s="68"/>
      <c r="E461" s="298" t="s">
        <v>2836</v>
      </c>
      <c r="F461" s="68" t="s">
        <v>2837</v>
      </c>
      <c r="G461" s="68"/>
      <c r="H461" s="68"/>
      <c r="I461" s="68"/>
      <c r="J461" s="68"/>
    </row>
    <row r="462" spans="1:10" hidden="1" x14ac:dyDescent="0.35">
      <c r="A462" s="68"/>
      <c r="B462" s="68"/>
      <c r="C462" s="68"/>
      <c r="D462" s="68"/>
      <c r="E462" s="298" t="s">
        <v>2838</v>
      </c>
      <c r="F462" s="68" t="s">
        <v>2839</v>
      </c>
      <c r="G462" s="68"/>
      <c r="H462" s="68"/>
      <c r="I462" s="68"/>
      <c r="J462" s="68"/>
    </row>
    <row r="463" spans="1:10" hidden="1" x14ac:dyDescent="0.35">
      <c r="A463" s="68"/>
      <c r="B463" s="68"/>
      <c r="C463" s="68"/>
      <c r="D463" s="68"/>
      <c r="E463" s="298" t="s">
        <v>2840</v>
      </c>
      <c r="F463" s="68" t="s">
        <v>2841</v>
      </c>
      <c r="G463" s="68"/>
      <c r="H463" s="68"/>
      <c r="I463" s="68"/>
      <c r="J463" s="68"/>
    </row>
    <row r="464" spans="1:10" hidden="1" x14ac:dyDescent="0.35">
      <c r="A464" s="68"/>
      <c r="B464" s="68"/>
      <c r="C464" s="68"/>
      <c r="D464" s="68"/>
      <c r="E464" s="298" t="s">
        <v>2842</v>
      </c>
      <c r="F464" s="68" t="s">
        <v>2843</v>
      </c>
      <c r="G464" s="68"/>
      <c r="H464" s="68"/>
      <c r="I464" s="68"/>
      <c r="J464" s="68"/>
    </row>
    <row r="465" spans="1:10" hidden="1" x14ac:dyDescent="0.35">
      <c r="A465" s="68"/>
      <c r="B465" s="68"/>
      <c r="C465" s="68"/>
      <c r="D465" s="68"/>
      <c r="E465" s="298" t="s">
        <v>963</v>
      </c>
      <c r="F465" s="68" t="s">
        <v>964</v>
      </c>
      <c r="G465" s="68"/>
      <c r="H465" s="68"/>
      <c r="I465" s="68"/>
      <c r="J465" s="68"/>
    </row>
    <row r="466" spans="1:10" hidden="1" x14ac:dyDescent="0.35">
      <c r="A466" s="68"/>
      <c r="B466" s="68"/>
      <c r="C466" s="68"/>
      <c r="D466" s="68"/>
      <c r="E466" s="298" t="s">
        <v>965</v>
      </c>
      <c r="F466" s="68" t="s">
        <v>966</v>
      </c>
      <c r="G466" s="68"/>
      <c r="H466" s="68"/>
      <c r="I466" s="68"/>
      <c r="J466" s="68"/>
    </row>
    <row r="467" spans="1:10" hidden="1" x14ac:dyDescent="0.35">
      <c r="A467" s="68"/>
      <c r="B467" s="68"/>
      <c r="C467" s="68"/>
      <c r="D467" s="68"/>
      <c r="E467" s="298" t="s">
        <v>967</v>
      </c>
      <c r="F467" s="68" t="s">
        <v>2844</v>
      </c>
      <c r="G467" s="68"/>
      <c r="H467" s="68"/>
      <c r="I467" s="68"/>
      <c r="J467" s="68"/>
    </row>
    <row r="468" spans="1:10" hidden="1" x14ac:dyDescent="0.35">
      <c r="A468" s="68"/>
      <c r="B468" s="68"/>
      <c r="C468" s="68"/>
      <c r="D468" s="68"/>
      <c r="E468" s="298" t="s">
        <v>969</v>
      </c>
      <c r="F468" s="68" t="s">
        <v>970</v>
      </c>
      <c r="G468" s="68"/>
      <c r="H468" s="68"/>
      <c r="I468" s="68"/>
      <c r="J468" s="68"/>
    </row>
    <row r="469" spans="1:10" hidden="1" x14ac:dyDescent="0.35">
      <c r="A469" s="68"/>
      <c r="B469" s="68"/>
      <c r="C469" s="68"/>
      <c r="D469" s="68"/>
      <c r="E469" s="298" t="s">
        <v>2845</v>
      </c>
      <c r="F469" s="68" t="s">
        <v>2846</v>
      </c>
      <c r="G469" s="68"/>
      <c r="H469" s="68"/>
      <c r="I469" s="68"/>
      <c r="J469" s="68"/>
    </row>
    <row r="470" spans="1:10" hidden="1" x14ac:dyDescent="0.35">
      <c r="A470" s="68"/>
      <c r="B470" s="68"/>
      <c r="C470" s="68"/>
      <c r="D470" s="68"/>
      <c r="E470" s="298" t="s">
        <v>1310</v>
      </c>
      <c r="F470" s="68" t="s">
        <v>2847</v>
      </c>
      <c r="G470" s="68"/>
      <c r="H470" s="68"/>
      <c r="I470" s="68"/>
      <c r="J470" s="68"/>
    </row>
    <row r="471" spans="1:10" hidden="1" x14ac:dyDescent="0.35">
      <c r="A471" s="68"/>
      <c r="B471" s="68"/>
      <c r="C471" s="68"/>
      <c r="D471" s="68"/>
      <c r="E471" s="298" t="s">
        <v>1311</v>
      </c>
      <c r="F471" s="68" t="s">
        <v>2848</v>
      </c>
      <c r="G471" s="68"/>
      <c r="H471" s="68"/>
      <c r="I471" s="68"/>
      <c r="J471" s="68"/>
    </row>
    <row r="472" spans="1:10" hidden="1" x14ac:dyDescent="0.35">
      <c r="A472" s="68"/>
      <c r="B472" s="68"/>
      <c r="C472" s="68"/>
      <c r="D472" s="68"/>
      <c r="E472" s="298" t="s">
        <v>2849</v>
      </c>
      <c r="F472" s="68" t="s">
        <v>2850</v>
      </c>
      <c r="G472" s="68"/>
      <c r="H472" s="68"/>
      <c r="I472" s="68"/>
      <c r="J472" s="68"/>
    </row>
    <row r="473" spans="1:10" hidden="1" x14ac:dyDescent="0.35">
      <c r="A473" s="68"/>
      <c r="B473" s="68"/>
      <c r="C473" s="68"/>
      <c r="D473" s="68"/>
      <c r="E473" s="298" t="s">
        <v>2851</v>
      </c>
      <c r="F473" s="68" t="s">
        <v>2852</v>
      </c>
      <c r="G473" s="68"/>
      <c r="H473" s="68"/>
      <c r="I473" s="68"/>
      <c r="J473" s="68"/>
    </row>
    <row r="474" spans="1:10" hidden="1" x14ac:dyDescent="0.35">
      <c r="A474" s="68"/>
      <c r="B474" s="68"/>
      <c r="C474" s="68"/>
      <c r="D474" s="68"/>
      <c r="E474" s="298" t="s">
        <v>2853</v>
      </c>
      <c r="F474" s="68" t="s">
        <v>2854</v>
      </c>
      <c r="G474" s="68"/>
      <c r="H474" s="68"/>
      <c r="I474" s="68"/>
      <c r="J474" s="68"/>
    </row>
    <row r="475" spans="1:10" hidden="1" x14ac:dyDescent="0.35">
      <c r="A475" s="68"/>
      <c r="B475" s="68"/>
      <c r="C475" s="68"/>
      <c r="D475" s="68"/>
      <c r="E475" s="298" t="s">
        <v>2855</v>
      </c>
      <c r="F475" s="68" t="s">
        <v>2856</v>
      </c>
      <c r="G475" s="68"/>
      <c r="H475" s="68"/>
      <c r="I475" s="68"/>
      <c r="J475" s="68"/>
    </row>
    <row r="476" spans="1:10" hidden="1" x14ac:dyDescent="0.35">
      <c r="A476" s="68"/>
      <c r="B476" s="68"/>
      <c r="C476" s="68"/>
      <c r="D476" s="68"/>
      <c r="E476" s="298" t="s">
        <v>2857</v>
      </c>
      <c r="F476" s="68" t="s">
        <v>2858</v>
      </c>
      <c r="G476" s="68"/>
      <c r="H476" s="68"/>
      <c r="I476" s="68"/>
      <c r="J476" s="68"/>
    </row>
    <row r="477" spans="1:10" hidden="1" x14ac:dyDescent="0.35">
      <c r="A477" s="68"/>
      <c r="B477" s="68"/>
      <c r="C477" s="68"/>
      <c r="D477" s="68"/>
      <c r="E477" s="298" t="s">
        <v>2859</v>
      </c>
      <c r="F477" s="68" t="s">
        <v>2860</v>
      </c>
      <c r="G477" s="68"/>
      <c r="H477" s="68"/>
      <c r="I477" s="68"/>
      <c r="J477" s="68"/>
    </row>
    <row r="478" spans="1:10" hidden="1" x14ac:dyDescent="0.35">
      <c r="A478" s="68"/>
      <c r="B478" s="68"/>
      <c r="C478" s="68"/>
      <c r="D478" s="68"/>
      <c r="E478" s="298" t="s">
        <v>982</v>
      </c>
      <c r="F478" s="68" t="s">
        <v>983</v>
      </c>
      <c r="G478" s="68"/>
      <c r="H478" s="68"/>
      <c r="I478" s="68"/>
      <c r="J478" s="68"/>
    </row>
    <row r="479" spans="1:10" hidden="1" x14ac:dyDescent="0.35">
      <c r="A479" s="68"/>
      <c r="B479" s="68"/>
      <c r="C479" s="68"/>
      <c r="D479" s="68"/>
      <c r="E479" s="298" t="s">
        <v>984</v>
      </c>
      <c r="F479" s="68" t="s">
        <v>2861</v>
      </c>
      <c r="G479" s="68"/>
      <c r="H479" s="68"/>
      <c r="I479" s="68"/>
      <c r="J479" s="68"/>
    </row>
    <row r="480" spans="1:10" hidden="1" x14ac:dyDescent="0.35">
      <c r="A480" s="68"/>
      <c r="B480" s="68"/>
      <c r="C480" s="68"/>
      <c r="D480" s="68"/>
      <c r="E480" s="298" t="s">
        <v>986</v>
      </c>
      <c r="F480" s="68" t="s">
        <v>987</v>
      </c>
      <c r="G480" s="68"/>
      <c r="H480" s="68"/>
      <c r="I480" s="68"/>
      <c r="J480" s="68"/>
    </row>
    <row r="481" spans="1:10" hidden="1" x14ac:dyDescent="0.35">
      <c r="A481" s="68"/>
      <c r="B481" s="68"/>
      <c r="C481" s="68"/>
      <c r="D481" s="68"/>
      <c r="E481" s="298" t="s">
        <v>988</v>
      </c>
      <c r="F481" s="68" t="s">
        <v>989</v>
      </c>
      <c r="G481" s="68"/>
      <c r="H481" s="68"/>
      <c r="I481" s="68"/>
      <c r="J481" s="68"/>
    </row>
    <row r="482" spans="1:10" hidden="1" x14ac:dyDescent="0.35">
      <c r="A482" s="68"/>
      <c r="B482" s="68"/>
      <c r="C482" s="68"/>
      <c r="D482" s="68"/>
      <c r="E482" s="298" t="s">
        <v>2862</v>
      </c>
      <c r="F482" s="68" t="s">
        <v>2863</v>
      </c>
      <c r="G482" s="68"/>
      <c r="H482" s="68"/>
      <c r="I482" s="68"/>
      <c r="J482" s="68"/>
    </row>
    <row r="483" spans="1:10" hidden="1" x14ac:dyDescent="0.35">
      <c r="A483" s="68"/>
      <c r="B483" s="68"/>
      <c r="C483" s="68"/>
      <c r="D483" s="68"/>
      <c r="E483" s="298" t="s">
        <v>2864</v>
      </c>
      <c r="F483" s="68" t="s">
        <v>2865</v>
      </c>
      <c r="G483" s="68"/>
      <c r="H483" s="68"/>
      <c r="I483" s="68"/>
      <c r="J483" s="68"/>
    </row>
    <row r="484" spans="1:10" hidden="1" x14ac:dyDescent="0.35">
      <c r="A484" s="68"/>
      <c r="B484" s="68"/>
      <c r="C484" s="68"/>
      <c r="D484" s="68"/>
      <c r="E484" s="298" t="s">
        <v>2866</v>
      </c>
      <c r="F484" s="68" t="s">
        <v>2867</v>
      </c>
      <c r="G484" s="68"/>
      <c r="H484" s="68"/>
      <c r="I484" s="68"/>
      <c r="J484" s="68"/>
    </row>
    <row r="485" spans="1:10" hidden="1" x14ac:dyDescent="0.35">
      <c r="A485" s="68"/>
      <c r="B485" s="68"/>
      <c r="C485" s="68"/>
      <c r="D485" s="68"/>
      <c r="E485" s="298" t="s">
        <v>2868</v>
      </c>
      <c r="F485" s="68" t="s">
        <v>2869</v>
      </c>
      <c r="G485" s="68"/>
      <c r="H485" s="68"/>
      <c r="I485" s="68"/>
      <c r="J485" s="68"/>
    </row>
    <row r="486" spans="1:10" hidden="1" x14ac:dyDescent="0.35">
      <c r="A486" s="68"/>
      <c r="B486" s="68"/>
      <c r="C486" s="68"/>
      <c r="D486" s="68"/>
      <c r="E486" s="298" t="s">
        <v>2870</v>
      </c>
      <c r="F486" s="68" t="s">
        <v>2871</v>
      </c>
      <c r="G486" s="68"/>
      <c r="H486" s="68"/>
      <c r="I486" s="68"/>
      <c r="J486" s="68"/>
    </row>
    <row r="487" spans="1:10" hidden="1" x14ac:dyDescent="0.35">
      <c r="A487" s="68"/>
      <c r="B487" s="68"/>
      <c r="C487" s="68"/>
      <c r="D487" s="68"/>
      <c r="E487" s="298" t="s">
        <v>2872</v>
      </c>
      <c r="F487" s="68" t="s">
        <v>2873</v>
      </c>
      <c r="G487" s="68"/>
      <c r="H487" s="68"/>
      <c r="I487" s="68"/>
      <c r="J487" s="68"/>
    </row>
    <row r="488" spans="1:10" hidden="1" x14ac:dyDescent="0.35">
      <c r="A488" s="68"/>
      <c r="B488" s="68"/>
      <c r="C488" s="68"/>
      <c r="D488" s="68"/>
      <c r="E488" s="298" t="s">
        <v>2874</v>
      </c>
      <c r="F488" s="68" t="s">
        <v>2875</v>
      </c>
      <c r="G488" s="68"/>
      <c r="H488" s="68"/>
      <c r="I488" s="68"/>
      <c r="J488" s="68"/>
    </row>
    <row r="489" spans="1:10" hidden="1" x14ac:dyDescent="0.35">
      <c r="A489" s="68"/>
      <c r="B489" s="68"/>
      <c r="C489" s="68"/>
      <c r="D489" s="68"/>
      <c r="E489" s="298" t="s">
        <v>2876</v>
      </c>
      <c r="F489" s="68" t="s">
        <v>2877</v>
      </c>
      <c r="G489" s="68"/>
      <c r="H489" s="68"/>
      <c r="I489" s="68"/>
      <c r="J489" s="68"/>
    </row>
    <row r="490" spans="1:10" hidden="1" x14ac:dyDescent="0.35">
      <c r="A490" s="68"/>
      <c r="B490" s="68"/>
      <c r="C490" s="68"/>
      <c r="D490" s="68"/>
      <c r="E490" s="298" t="s">
        <v>2878</v>
      </c>
      <c r="F490" s="68" t="s">
        <v>2879</v>
      </c>
      <c r="G490" s="68"/>
      <c r="H490" s="68"/>
      <c r="I490" s="68"/>
      <c r="J490" s="68"/>
    </row>
    <row r="491" spans="1:10" hidden="1" x14ac:dyDescent="0.35">
      <c r="A491" s="68"/>
      <c r="B491" s="68"/>
      <c r="C491" s="68"/>
      <c r="D491" s="68"/>
      <c r="E491" s="298" t="s">
        <v>2880</v>
      </c>
      <c r="F491" s="68" t="s">
        <v>2881</v>
      </c>
      <c r="G491" s="68"/>
      <c r="H491" s="68"/>
      <c r="I491" s="68"/>
      <c r="J491" s="68"/>
    </row>
    <row r="492" spans="1:10" hidden="1" x14ac:dyDescent="0.35">
      <c r="A492" s="68"/>
      <c r="B492" s="68"/>
      <c r="C492" s="68"/>
      <c r="D492" s="68"/>
      <c r="E492" s="298" t="s">
        <v>2882</v>
      </c>
      <c r="F492" s="68" t="s">
        <v>2883</v>
      </c>
      <c r="G492" s="68"/>
      <c r="H492" s="68"/>
      <c r="I492" s="68"/>
      <c r="J492" s="68"/>
    </row>
    <row r="493" spans="1:10" hidden="1" x14ac:dyDescent="0.35">
      <c r="A493" s="68"/>
      <c r="B493" s="68"/>
      <c r="C493" s="68"/>
      <c r="D493" s="68"/>
      <c r="E493" s="298" t="s">
        <v>2884</v>
      </c>
      <c r="F493" s="68" t="s">
        <v>2885</v>
      </c>
      <c r="G493" s="68"/>
      <c r="H493" s="68"/>
      <c r="I493" s="68"/>
      <c r="J493" s="68"/>
    </row>
    <row r="494" spans="1:10" hidden="1" x14ac:dyDescent="0.35">
      <c r="A494" s="68"/>
      <c r="B494" s="68"/>
      <c r="C494" s="68"/>
      <c r="D494" s="68"/>
      <c r="E494" s="298" t="s">
        <v>2886</v>
      </c>
      <c r="F494" s="68" t="s">
        <v>2887</v>
      </c>
      <c r="G494" s="68"/>
      <c r="H494" s="68"/>
      <c r="I494" s="68"/>
      <c r="J494" s="68"/>
    </row>
    <row r="495" spans="1:10" hidden="1" x14ac:dyDescent="0.35">
      <c r="A495" s="68"/>
      <c r="B495" s="68"/>
      <c r="C495" s="68"/>
      <c r="D495" s="68"/>
      <c r="E495" s="298" t="s">
        <v>2888</v>
      </c>
      <c r="F495" s="68" t="s">
        <v>2889</v>
      </c>
      <c r="G495" s="68"/>
      <c r="H495" s="68"/>
      <c r="I495" s="68"/>
      <c r="J495" s="68"/>
    </row>
    <row r="496" spans="1:10" hidden="1" x14ac:dyDescent="0.35">
      <c r="A496" s="68"/>
      <c r="B496" s="68"/>
      <c r="C496" s="68"/>
      <c r="D496" s="68"/>
      <c r="E496" s="298" t="s">
        <v>2890</v>
      </c>
      <c r="F496" s="68" t="s">
        <v>2891</v>
      </c>
      <c r="G496" s="68"/>
      <c r="H496" s="68"/>
      <c r="I496" s="68"/>
      <c r="J496" s="68"/>
    </row>
    <row r="497" spans="1:10" hidden="1" x14ac:dyDescent="0.35">
      <c r="A497" s="68"/>
      <c r="B497" s="68"/>
      <c r="C497" s="68"/>
      <c r="D497" s="68"/>
      <c r="E497" s="298" t="s">
        <v>1006</v>
      </c>
      <c r="F497" s="68" t="s">
        <v>1015</v>
      </c>
      <c r="G497" s="68"/>
      <c r="H497" s="68"/>
      <c r="I497" s="68"/>
      <c r="J497" s="68"/>
    </row>
    <row r="498" spans="1:10" hidden="1" x14ac:dyDescent="0.35">
      <c r="A498" s="68"/>
      <c r="B498" s="68"/>
      <c r="C498" s="68"/>
      <c r="D498" s="68"/>
      <c r="E498" s="298" t="s">
        <v>1008</v>
      </c>
      <c r="F498" s="68" t="s">
        <v>1017</v>
      </c>
      <c r="G498" s="68"/>
      <c r="H498" s="68"/>
      <c r="I498" s="68"/>
      <c r="J498" s="68"/>
    </row>
    <row r="499" spans="1:10" hidden="1" x14ac:dyDescent="0.35">
      <c r="A499" s="68"/>
      <c r="B499" s="68"/>
      <c r="C499" s="68"/>
      <c r="D499" s="68"/>
      <c r="E499" s="298" t="s">
        <v>1010</v>
      </c>
      <c r="F499" s="68" t="s">
        <v>1019</v>
      </c>
      <c r="G499" s="68"/>
      <c r="H499" s="68"/>
      <c r="I499" s="68"/>
      <c r="J499" s="68"/>
    </row>
    <row r="500" spans="1:10" hidden="1" x14ac:dyDescent="0.35">
      <c r="A500" s="68"/>
      <c r="B500" s="68"/>
      <c r="C500" s="68"/>
      <c r="D500" s="68"/>
      <c r="E500" s="298" t="s">
        <v>1012</v>
      </c>
      <c r="F500" s="68" t="s">
        <v>1021</v>
      </c>
      <c r="G500" s="68"/>
      <c r="H500" s="68"/>
      <c r="I500" s="68"/>
      <c r="J500" s="68"/>
    </row>
    <row r="501" spans="1:10" hidden="1" x14ac:dyDescent="0.35">
      <c r="A501" s="68"/>
      <c r="B501" s="68"/>
      <c r="C501" s="68"/>
      <c r="D501" s="68"/>
      <c r="E501" s="298" t="s">
        <v>1014</v>
      </c>
      <c r="F501" s="68" t="s">
        <v>1023</v>
      </c>
      <c r="G501" s="68"/>
      <c r="H501" s="68"/>
      <c r="I501" s="68"/>
      <c r="J501" s="68"/>
    </row>
    <row r="502" spans="1:10" hidden="1" x14ac:dyDescent="0.35">
      <c r="A502" s="68"/>
      <c r="B502" s="68"/>
      <c r="C502" s="68"/>
      <c r="D502" s="68"/>
      <c r="E502" s="298" t="s">
        <v>2892</v>
      </c>
      <c r="F502" s="68" t="s">
        <v>2893</v>
      </c>
      <c r="G502" s="68"/>
      <c r="H502" s="68"/>
      <c r="I502" s="68"/>
      <c r="J502" s="68"/>
    </row>
    <row r="503" spans="1:10" hidden="1" x14ac:dyDescent="0.35">
      <c r="A503" s="68"/>
      <c r="B503" s="68"/>
      <c r="C503" s="68"/>
      <c r="D503" s="68"/>
      <c r="E503" s="298" t="s">
        <v>2894</v>
      </c>
      <c r="F503" s="68" t="s">
        <v>2895</v>
      </c>
      <c r="G503" s="68"/>
      <c r="H503" s="68"/>
      <c r="I503" s="68"/>
      <c r="J503" s="68"/>
    </row>
    <row r="504" spans="1:10" hidden="1" x14ac:dyDescent="0.35">
      <c r="A504" s="68"/>
      <c r="B504" s="68"/>
      <c r="C504" s="68"/>
      <c r="D504" s="68"/>
      <c r="E504" s="298" t="s">
        <v>2896</v>
      </c>
      <c r="F504" s="68" t="s">
        <v>2897</v>
      </c>
      <c r="G504" s="68"/>
      <c r="H504" s="68"/>
      <c r="I504" s="68"/>
      <c r="J504" s="68"/>
    </row>
    <row r="505" spans="1:10" hidden="1" x14ac:dyDescent="0.35">
      <c r="A505" s="68"/>
      <c r="B505" s="68"/>
      <c r="C505" s="68"/>
      <c r="D505" s="68"/>
      <c r="E505" s="298" t="s">
        <v>1020</v>
      </c>
      <c r="F505" s="68" t="s">
        <v>1029</v>
      </c>
      <c r="G505" s="68"/>
      <c r="H505" s="68"/>
      <c r="I505" s="68"/>
      <c r="J505" s="68"/>
    </row>
    <row r="506" spans="1:10" hidden="1" x14ac:dyDescent="0.35">
      <c r="A506" s="68"/>
      <c r="B506" s="68"/>
      <c r="C506" s="68"/>
      <c r="D506" s="68"/>
      <c r="E506" s="298" t="s">
        <v>1022</v>
      </c>
      <c r="F506" s="68" t="s">
        <v>1030</v>
      </c>
      <c r="G506" s="68"/>
      <c r="H506" s="68"/>
      <c r="I506" s="68"/>
      <c r="J506" s="68"/>
    </row>
    <row r="507" spans="1:10" hidden="1" x14ac:dyDescent="0.35">
      <c r="A507" s="68"/>
      <c r="B507" s="68"/>
      <c r="C507" s="68"/>
      <c r="D507" s="68"/>
      <c r="E507" s="298" t="s">
        <v>1024</v>
      </c>
      <c r="F507" s="68" t="s">
        <v>1032</v>
      </c>
      <c r="G507" s="68"/>
      <c r="H507" s="68"/>
      <c r="I507" s="68"/>
      <c r="J507" s="68"/>
    </row>
    <row r="508" spans="1:10" hidden="1" x14ac:dyDescent="0.35">
      <c r="A508" s="68"/>
      <c r="B508" s="68"/>
      <c r="C508" s="68"/>
      <c r="D508" s="68"/>
      <c r="E508" s="298" t="s">
        <v>1026</v>
      </c>
      <c r="F508" s="68" t="s">
        <v>1034</v>
      </c>
      <c r="G508" s="68"/>
      <c r="H508" s="68"/>
      <c r="I508" s="68"/>
      <c r="J508" s="68"/>
    </row>
    <row r="509" spans="1:10" hidden="1" x14ac:dyDescent="0.35">
      <c r="A509" s="68"/>
      <c r="B509" s="68"/>
      <c r="C509" s="68"/>
      <c r="D509" s="68"/>
      <c r="E509" s="298" t="s">
        <v>1028</v>
      </c>
      <c r="F509" s="68" t="s">
        <v>1036</v>
      </c>
      <c r="G509" s="68"/>
      <c r="H509" s="68"/>
      <c r="I509" s="68"/>
      <c r="J509" s="68"/>
    </row>
    <row r="510" spans="1:10" hidden="1" x14ac:dyDescent="0.35">
      <c r="A510" s="68"/>
      <c r="B510" s="68"/>
      <c r="C510" s="68"/>
      <c r="D510" s="68"/>
      <c r="E510" s="298" t="s">
        <v>2898</v>
      </c>
      <c r="F510" s="68" t="s">
        <v>2899</v>
      </c>
      <c r="G510" s="68"/>
      <c r="H510" s="68"/>
      <c r="I510" s="68"/>
      <c r="J510" s="68"/>
    </row>
    <row r="511" spans="1:10" hidden="1" x14ac:dyDescent="0.35">
      <c r="A511" s="68"/>
      <c r="B511" s="68"/>
      <c r="C511" s="68"/>
      <c r="D511" s="68"/>
      <c r="E511" s="298" t="s">
        <v>2900</v>
      </c>
      <c r="F511" s="68" t="s">
        <v>2901</v>
      </c>
      <c r="G511" s="68"/>
      <c r="H511" s="68"/>
      <c r="I511" s="68"/>
      <c r="J511" s="68"/>
    </row>
    <row r="512" spans="1:10" hidden="1" x14ac:dyDescent="0.35">
      <c r="A512" s="68"/>
      <c r="B512" s="68"/>
      <c r="C512" s="68"/>
      <c r="D512" s="68"/>
      <c r="E512" s="298" t="s">
        <v>2902</v>
      </c>
      <c r="F512" s="68" t="s">
        <v>2903</v>
      </c>
      <c r="G512" s="68"/>
      <c r="H512" s="68"/>
      <c r="I512" s="68"/>
      <c r="J512" s="68"/>
    </row>
    <row r="513" spans="1:10" hidden="1" x14ac:dyDescent="0.35">
      <c r="A513" s="68"/>
      <c r="B513" s="68"/>
      <c r="C513" s="68"/>
      <c r="D513" s="68"/>
      <c r="E513" s="298" t="s">
        <v>2904</v>
      </c>
      <c r="F513" s="68" t="s">
        <v>1042</v>
      </c>
      <c r="G513" s="68"/>
      <c r="H513" s="68"/>
      <c r="I513" s="68"/>
      <c r="J513" s="68"/>
    </row>
    <row r="514" spans="1:10" hidden="1" x14ac:dyDescent="0.35">
      <c r="A514" s="68"/>
      <c r="B514" s="68"/>
      <c r="C514" s="68"/>
      <c r="D514" s="68"/>
      <c r="E514" s="298" t="s">
        <v>2905</v>
      </c>
      <c r="F514" s="68" t="s">
        <v>2906</v>
      </c>
      <c r="G514" s="68"/>
      <c r="H514" s="68"/>
      <c r="I514" s="68"/>
      <c r="J514" s="68"/>
    </row>
    <row r="515" spans="1:10" hidden="1" x14ac:dyDescent="0.35">
      <c r="A515" s="68"/>
      <c r="B515" s="68"/>
      <c r="C515" s="68"/>
      <c r="D515" s="68"/>
      <c r="E515" s="298" t="s">
        <v>2907</v>
      </c>
      <c r="F515" s="68" t="s">
        <v>2908</v>
      </c>
      <c r="G515" s="68"/>
      <c r="H515" s="68"/>
      <c r="I515" s="68"/>
      <c r="J515" s="68"/>
    </row>
    <row r="516" spans="1:10" hidden="1" x14ac:dyDescent="0.35">
      <c r="A516" s="68"/>
      <c r="B516" s="68"/>
      <c r="C516" s="68"/>
      <c r="D516" s="68"/>
      <c r="E516" s="298" t="s">
        <v>2909</v>
      </c>
      <c r="F516" s="68" t="s">
        <v>2910</v>
      </c>
      <c r="G516" s="68"/>
      <c r="H516" s="68"/>
      <c r="I516" s="68"/>
      <c r="J516" s="68"/>
    </row>
    <row r="517" spans="1:10" hidden="1" x14ac:dyDescent="0.35">
      <c r="A517" s="68"/>
      <c r="B517" s="68"/>
      <c r="C517" s="68"/>
      <c r="D517" s="68"/>
      <c r="E517" s="298" t="s">
        <v>2911</v>
      </c>
      <c r="F517" s="68" t="s">
        <v>2912</v>
      </c>
      <c r="G517" s="68"/>
      <c r="H517" s="68"/>
      <c r="I517" s="68"/>
      <c r="J517" s="68"/>
    </row>
    <row r="518" spans="1:10" hidden="1" x14ac:dyDescent="0.35">
      <c r="A518" s="68"/>
      <c r="B518" s="68"/>
      <c r="C518" s="68"/>
      <c r="D518" s="68"/>
      <c r="E518" s="298" t="s">
        <v>2913</v>
      </c>
      <c r="F518" s="68" t="s">
        <v>2914</v>
      </c>
      <c r="G518" s="68"/>
      <c r="H518" s="68"/>
      <c r="I518" s="68"/>
      <c r="J518" s="68"/>
    </row>
    <row r="519" spans="1:10" hidden="1" x14ac:dyDescent="0.35">
      <c r="A519" s="68"/>
      <c r="B519" s="68"/>
      <c r="C519" s="68"/>
      <c r="D519" s="68"/>
      <c r="E519" s="298" t="s">
        <v>2915</v>
      </c>
      <c r="F519" s="68" t="s">
        <v>2916</v>
      </c>
      <c r="G519" s="68"/>
      <c r="H519" s="68"/>
      <c r="I519" s="68"/>
      <c r="J519" s="68"/>
    </row>
    <row r="520" spans="1:10" hidden="1" x14ac:dyDescent="0.35">
      <c r="A520" s="68"/>
      <c r="B520" s="68"/>
      <c r="C520" s="68"/>
      <c r="D520" s="68"/>
      <c r="E520" s="298" t="s">
        <v>2917</v>
      </c>
      <c r="F520" s="68" t="s">
        <v>2918</v>
      </c>
      <c r="G520" s="68"/>
      <c r="H520" s="68"/>
      <c r="I520" s="68"/>
      <c r="J520" s="68"/>
    </row>
    <row r="521" spans="1:10" hidden="1" x14ac:dyDescent="0.35">
      <c r="A521" s="68"/>
      <c r="B521" s="68"/>
      <c r="C521" s="68"/>
      <c r="D521" s="68"/>
      <c r="E521" s="298" t="s">
        <v>1047</v>
      </c>
      <c r="F521" s="68" t="s">
        <v>1056</v>
      </c>
      <c r="G521" s="68"/>
      <c r="H521" s="68"/>
      <c r="I521" s="68"/>
      <c r="J521" s="68"/>
    </row>
    <row r="522" spans="1:10" hidden="1" x14ac:dyDescent="0.35">
      <c r="A522" s="68"/>
      <c r="B522" s="68"/>
      <c r="C522" s="68"/>
      <c r="D522" s="68"/>
      <c r="E522" s="298" t="s">
        <v>1049</v>
      </c>
      <c r="F522" s="68" t="s">
        <v>1058</v>
      </c>
      <c r="G522" s="68"/>
      <c r="H522" s="68"/>
      <c r="I522" s="68"/>
      <c r="J522" s="68"/>
    </row>
    <row r="523" spans="1:10" hidden="1" x14ac:dyDescent="0.35">
      <c r="A523" s="68"/>
      <c r="B523" s="68"/>
      <c r="C523" s="68"/>
      <c r="D523" s="68"/>
      <c r="E523" s="298" t="s">
        <v>2919</v>
      </c>
      <c r="F523" s="68" t="s">
        <v>2920</v>
      </c>
      <c r="G523" s="68"/>
      <c r="H523" s="68"/>
      <c r="I523" s="68"/>
      <c r="J523" s="68"/>
    </row>
    <row r="524" spans="1:10" hidden="1" x14ac:dyDescent="0.35">
      <c r="A524" s="68"/>
      <c r="B524" s="68"/>
      <c r="C524" s="68"/>
      <c r="D524" s="68"/>
      <c r="E524" s="298" t="s">
        <v>2921</v>
      </c>
      <c r="F524" s="68" t="s">
        <v>2922</v>
      </c>
      <c r="G524" s="68"/>
      <c r="H524" s="68"/>
      <c r="I524" s="68"/>
      <c r="J524" s="68"/>
    </row>
    <row r="525" spans="1:10" hidden="1" x14ac:dyDescent="0.35">
      <c r="A525" s="68"/>
      <c r="B525" s="68"/>
      <c r="C525" s="68"/>
      <c r="D525" s="68"/>
      <c r="E525" s="298" t="s">
        <v>2923</v>
      </c>
      <c r="F525" s="68" t="s">
        <v>2924</v>
      </c>
      <c r="G525" s="68"/>
      <c r="H525" s="68"/>
      <c r="I525" s="68"/>
      <c r="J525" s="68"/>
    </row>
    <row r="526" spans="1:10" hidden="1" x14ac:dyDescent="0.35">
      <c r="A526" s="68"/>
      <c r="B526" s="68"/>
      <c r="C526" s="68"/>
      <c r="D526" s="68"/>
      <c r="E526" s="298" t="s">
        <v>2925</v>
      </c>
      <c r="F526" s="68" t="s">
        <v>2926</v>
      </c>
      <c r="G526" s="68"/>
      <c r="H526" s="68"/>
      <c r="I526" s="68"/>
      <c r="J526" s="68"/>
    </row>
    <row r="527" spans="1:10" hidden="1" x14ac:dyDescent="0.35">
      <c r="A527" s="68"/>
      <c r="B527" s="68"/>
      <c r="C527" s="68"/>
      <c r="D527" s="68"/>
      <c r="E527" s="298" t="s">
        <v>2927</v>
      </c>
      <c r="F527" s="68" t="s">
        <v>1066</v>
      </c>
      <c r="G527" s="68"/>
      <c r="H527" s="68"/>
      <c r="I527" s="68"/>
      <c r="J527" s="68"/>
    </row>
    <row r="528" spans="1:10" hidden="1" x14ac:dyDescent="0.35">
      <c r="A528" s="68"/>
      <c r="B528" s="68"/>
      <c r="C528" s="68"/>
      <c r="D528" s="68"/>
      <c r="E528" s="298" t="s">
        <v>1059</v>
      </c>
      <c r="F528" s="68" t="s">
        <v>1068</v>
      </c>
      <c r="G528" s="68"/>
      <c r="H528" s="68"/>
      <c r="I528" s="68"/>
      <c r="J528" s="68"/>
    </row>
    <row r="529" spans="1:10" hidden="1" x14ac:dyDescent="0.35">
      <c r="A529" s="68"/>
      <c r="B529" s="68"/>
      <c r="C529" s="68"/>
      <c r="D529" s="68"/>
      <c r="E529" s="298" t="s">
        <v>2928</v>
      </c>
      <c r="F529" s="68" t="s">
        <v>2929</v>
      </c>
      <c r="G529" s="68"/>
      <c r="H529" s="68"/>
      <c r="I529" s="68"/>
      <c r="J529" s="68"/>
    </row>
    <row r="530" spans="1:10" hidden="1" x14ac:dyDescent="0.35">
      <c r="A530" s="68"/>
      <c r="B530" s="68"/>
      <c r="C530" s="68"/>
      <c r="D530" s="68"/>
      <c r="E530" s="298" t="s">
        <v>2930</v>
      </c>
      <c r="F530" s="68" t="s">
        <v>2931</v>
      </c>
      <c r="G530" s="68"/>
      <c r="H530" s="68"/>
      <c r="I530" s="68"/>
      <c r="J530" s="68"/>
    </row>
    <row r="531" spans="1:10" hidden="1" x14ac:dyDescent="0.35">
      <c r="A531" s="68"/>
      <c r="B531" s="68"/>
      <c r="C531" s="68"/>
      <c r="D531" s="68"/>
      <c r="E531" s="298" t="s">
        <v>2932</v>
      </c>
      <c r="F531" s="68" t="s">
        <v>1072</v>
      </c>
      <c r="G531" s="68"/>
      <c r="H531" s="68"/>
      <c r="I531" s="68"/>
      <c r="J531" s="68"/>
    </row>
    <row r="532" spans="1:10" hidden="1" x14ac:dyDescent="0.35">
      <c r="A532" s="68"/>
      <c r="B532" s="68"/>
      <c r="C532" s="68"/>
      <c r="D532" s="68"/>
      <c r="E532" s="298" t="s">
        <v>2933</v>
      </c>
      <c r="F532" s="68" t="s">
        <v>1074</v>
      </c>
      <c r="G532" s="68"/>
      <c r="H532" s="68"/>
      <c r="I532" s="68"/>
      <c r="J532" s="68"/>
    </row>
    <row r="533" spans="1:10" hidden="1" x14ac:dyDescent="0.35">
      <c r="A533" s="68"/>
      <c r="B533" s="68"/>
      <c r="C533" s="68"/>
      <c r="D533" s="68"/>
      <c r="E533" s="298" t="s">
        <v>2934</v>
      </c>
      <c r="F533" s="68" t="s">
        <v>1076</v>
      </c>
      <c r="G533" s="68"/>
      <c r="H533" s="68"/>
      <c r="I533" s="68"/>
      <c r="J533" s="68"/>
    </row>
    <row r="534" spans="1:10" hidden="1" x14ac:dyDescent="0.35">
      <c r="A534" s="68"/>
      <c r="B534" s="68"/>
      <c r="C534" s="68"/>
      <c r="D534" s="68"/>
      <c r="E534" s="298" t="s">
        <v>2935</v>
      </c>
      <c r="F534" s="68" t="s">
        <v>2936</v>
      </c>
      <c r="G534" s="68"/>
      <c r="H534" s="68"/>
      <c r="I534" s="68"/>
      <c r="J534" s="68"/>
    </row>
    <row r="535" spans="1:10" hidden="1" x14ac:dyDescent="0.35">
      <c r="A535" s="68"/>
      <c r="B535" s="68"/>
      <c r="C535" s="68"/>
      <c r="D535" s="68"/>
      <c r="E535" s="298" t="s">
        <v>2937</v>
      </c>
      <c r="F535" s="68" t="s">
        <v>1078</v>
      </c>
      <c r="G535" s="68"/>
      <c r="H535" s="68"/>
      <c r="I535" s="68"/>
      <c r="J535" s="68"/>
    </row>
    <row r="536" spans="1:10" hidden="1" x14ac:dyDescent="0.35">
      <c r="A536" s="68"/>
      <c r="B536" s="68"/>
      <c r="C536" s="68"/>
      <c r="D536" s="68"/>
      <c r="E536" s="298" t="s">
        <v>2938</v>
      </c>
      <c r="F536" s="68" t="s">
        <v>1080</v>
      </c>
      <c r="G536" s="68"/>
      <c r="H536" s="68"/>
      <c r="I536" s="68"/>
      <c r="J536" s="68"/>
    </row>
    <row r="537" spans="1:10" hidden="1" x14ac:dyDescent="0.35">
      <c r="A537" s="68"/>
      <c r="B537" s="68"/>
      <c r="C537" s="68"/>
      <c r="D537" s="68"/>
      <c r="E537" s="298" t="s">
        <v>2939</v>
      </c>
      <c r="F537" s="68" t="s">
        <v>1082</v>
      </c>
      <c r="G537" s="68"/>
      <c r="H537" s="68"/>
      <c r="I537" s="68"/>
      <c r="J537" s="68"/>
    </row>
    <row r="538" spans="1:10" hidden="1" x14ac:dyDescent="0.35">
      <c r="A538" s="68"/>
      <c r="B538" s="68"/>
      <c r="C538" s="68"/>
      <c r="D538" s="68"/>
      <c r="E538" s="298" t="s">
        <v>2940</v>
      </c>
      <c r="F538" s="68" t="s">
        <v>1084</v>
      </c>
      <c r="G538" s="68"/>
      <c r="H538" s="68"/>
      <c r="I538" s="68"/>
      <c r="J538" s="68"/>
    </row>
    <row r="539" spans="1:10" hidden="1" x14ac:dyDescent="0.35">
      <c r="A539" s="68"/>
      <c r="B539" s="68"/>
      <c r="C539" s="68"/>
      <c r="D539" s="68"/>
      <c r="E539" s="298" t="s">
        <v>1077</v>
      </c>
      <c r="F539" s="68" t="s">
        <v>1086</v>
      </c>
      <c r="G539" s="68"/>
      <c r="H539" s="68"/>
      <c r="I539" s="68"/>
      <c r="J539" s="68"/>
    </row>
    <row r="540" spans="1:10" hidden="1" x14ac:dyDescent="0.35">
      <c r="A540" s="68"/>
      <c r="B540" s="68"/>
      <c r="C540" s="68"/>
      <c r="D540" s="68"/>
      <c r="E540" s="298" t="s">
        <v>1079</v>
      </c>
      <c r="F540" s="68" t="s">
        <v>1088</v>
      </c>
      <c r="G540" s="68"/>
      <c r="H540" s="68"/>
      <c r="I540" s="68"/>
      <c r="J540" s="68"/>
    </row>
    <row r="541" spans="1:10" hidden="1" x14ac:dyDescent="0.35">
      <c r="A541" s="68"/>
      <c r="B541" s="68"/>
      <c r="C541" s="68"/>
      <c r="D541" s="68"/>
      <c r="E541" s="298" t="s">
        <v>2941</v>
      </c>
      <c r="F541" s="68" t="s">
        <v>2942</v>
      </c>
      <c r="G541" s="68"/>
      <c r="H541" s="68"/>
      <c r="I541" s="68"/>
      <c r="J541" s="68"/>
    </row>
    <row r="542" spans="1:10" hidden="1" x14ac:dyDescent="0.35">
      <c r="A542" s="68"/>
      <c r="B542" s="68"/>
      <c r="C542" s="68"/>
      <c r="D542" s="68"/>
      <c r="E542" s="298" t="s">
        <v>2943</v>
      </c>
      <c r="F542" s="68" t="s">
        <v>2944</v>
      </c>
      <c r="G542" s="68"/>
      <c r="H542" s="68"/>
      <c r="I542" s="68"/>
      <c r="J542" s="68"/>
    </row>
    <row r="543" spans="1:10" hidden="1" x14ac:dyDescent="0.35">
      <c r="A543" s="68"/>
      <c r="B543" s="68"/>
      <c r="C543" s="68"/>
      <c r="D543" s="68"/>
      <c r="E543" s="298" t="s">
        <v>2945</v>
      </c>
      <c r="F543" s="68" t="s">
        <v>2946</v>
      </c>
      <c r="G543" s="68"/>
      <c r="H543" s="68"/>
      <c r="I543" s="68"/>
      <c r="J543" s="68"/>
    </row>
    <row r="544" spans="1:10" hidden="1" x14ac:dyDescent="0.35">
      <c r="A544" s="68"/>
      <c r="B544" s="68"/>
      <c r="C544" s="68"/>
      <c r="D544" s="68"/>
      <c r="E544" s="298" t="s">
        <v>2947</v>
      </c>
      <c r="F544" s="68" t="s">
        <v>2948</v>
      </c>
      <c r="G544" s="68"/>
      <c r="H544" s="68"/>
      <c r="I544" s="68"/>
      <c r="J544" s="68"/>
    </row>
    <row r="545" spans="1:10" hidden="1" x14ac:dyDescent="0.35">
      <c r="A545" s="68"/>
      <c r="B545" s="68"/>
      <c r="C545" s="68"/>
      <c r="D545" s="68"/>
      <c r="E545" s="298" t="s">
        <v>2949</v>
      </c>
      <c r="F545" s="68" t="s">
        <v>2950</v>
      </c>
      <c r="G545" s="68"/>
      <c r="H545" s="68"/>
      <c r="I545" s="68"/>
      <c r="J545" s="68"/>
    </row>
    <row r="546" spans="1:10" hidden="1" x14ac:dyDescent="0.35">
      <c r="A546" s="68"/>
      <c r="B546" s="68"/>
      <c r="C546" s="68"/>
      <c r="D546" s="68"/>
      <c r="E546" s="298" t="s">
        <v>1089</v>
      </c>
      <c r="F546" s="68" t="s">
        <v>1098</v>
      </c>
      <c r="G546" s="68"/>
      <c r="H546" s="68"/>
      <c r="I546" s="68"/>
      <c r="J546" s="68"/>
    </row>
    <row r="547" spans="1:10" hidden="1" x14ac:dyDescent="0.35">
      <c r="A547" s="68"/>
      <c r="B547" s="68"/>
      <c r="C547" s="68"/>
      <c r="D547" s="68"/>
      <c r="E547" s="298" t="s">
        <v>1091</v>
      </c>
      <c r="F547" s="68" t="s">
        <v>1100</v>
      </c>
      <c r="G547" s="68"/>
      <c r="H547" s="68"/>
      <c r="I547" s="68"/>
      <c r="J547" s="68"/>
    </row>
    <row r="548" spans="1:10" hidden="1" x14ac:dyDescent="0.35">
      <c r="A548" s="68"/>
      <c r="B548" s="68"/>
      <c r="C548" s="68"/>
      <c r="D548" s="68"/>
      <c r="E548" s="298" t="s">
        <v>1093</v>
      </c>
      <c r="F548" s="68" t="s">
        <v>1102</v>
      </c>
      <c r="G548" s="68"/>
      <c r="H548" s="68"/>
      <c r="I548" s="68"/>
      <c r="J548" s="68"/>
    </row>
    <row r="549" spans="1:10" hidden="1" x14ac:dyDescent="0.35">
      <c r="A549" s="68"/>
      <c r="B549" s="68"/>
      <c r="C549" s="68"/>
      <c r="D549" s="68"/>
      <c r="E549" s="298" t="s">
        <v>1095</v>
      </c>
      <c r="F549" s="68" t="s">
        <v>1104</v>
      </c>
      <c r="G549" s="68"/>
      <c r="H549" s="68"/>
      <c r="I549" s="68"/>
      <c r="J549" s="68"/>
    </row>
    <row r="550" spans="1:10" hidden="1" x14ac:dyDescent="0.35">
      <c r="A550" s="68"/>
      <c r="B550" s="68"/>
      <c r="C550" s="68"/>
      <c r="D550" s="68"/>
      <c r="E550" s="298" t="s">
        <v>1097</v>
      </c>
      <c r="F550" s="68" t="s">
        <v>1106</v>
      </c>
      <c r="G550" s="68"/>
      <c r="H550" s="68"/>
      <c r="I550" s="68"/>
      <c r="J550" s="68"/>
    </row>
    <row r="551" spans="1:10" hidden="1" x14ac:dyDescent="0.35">
      <c r="A551" s="68"/>
      <c r="B551" s="68"/>
      <c r="C551" s="68"/>
      <c r="D551" s="68"/>
      <c r="E551" s="298" t="s">
        <v>1099</v>
      </c>
      <c r="F551" s="68" t="s">
        <v>1108</v>
      </c>
      <c r="G551" s="68"/>
      <c r="H551" s="68"/>
      <c r="I551" s="68"/>
      <c r="J551" s="68"/>
    </row>
    <row r="552" spans="1:10" hidden="1" x14ac:dyDescent="0.35">
      <c r="A552" s="68"/>
      <c r="B552" s="68"/>
      <c r="C552" s="68"/>
      <c r="D552" s="68"/>
      <c r="E552" s="298" t="s">
        <v>1101</v>
      </c>
      <c r="F552" s="68" t="s">
        <v>1110</v>
      </c>
      <c r="G552" s="68"/>
      <c r="H552" s="68"/>
      <c r="I552" s="68"/>
      <c r="J552" s="68"/>
    </row>
    <row r="553" spans="1:10" hidden="1" x14ac:dyDescent="0.35">
      <c r="A553" s="68"/>
      <c r="B553" s="68"/>
      <c r="C553" s="68"/>
      <c r="D553" s="68"/>
      <c r="E553" s="298" t="s">
        <v>1103</v>
      </c>
      <c r="F553" s="68" t="s">
        <v>1112</v>
      </c>
      <c r="G553" s="68"/>
      <c r="H553" s="68"/>
      <c r="I553" s="68"/>
      <c r="J553" s="68"/>
    </row>
    <row r="554" spans="1:10" hidden="1" x14ac:dyDescent="0.35">
      <c r="A554" s="68"/>
      <c r="B554" s="68"/>
      <c r="C554" s="68"/>
      <c r="D554" s="68"/>
      <c r="E554" s="298" t="s">
        <v>1105</v>
      </c>
      <c r="F554" s="68" t="s">
        <v>1114</v>
      </c>
      <c r="G554" s="68"/>
      <c r="H554" s="68"/>
      <c r="I554" s="68"/>
      <c r="J554" s="68"/>
    </row>
    <row r="555" spans="1:10" hidden="1" x14ac:dyDescent="0.35">
      <c r="A555" s="68"/>
      <c r="B555" s="68"/>
      <c r="C555" s="68"/>
      <c r="D555" s="68"/>
      <c r="E555" s="298" t="s">
        <v>1107</v>
      </c>
      <c r="F555" s="68" t="s">
        <v>1116</v>
      </c>
      <c r="G555" s="68"/>
      <c r="H555" s="68"/>
      <c r="I555" s="68"/>
      <c r="J555" s="68"/>
    </row>
    <row r="556" spans="1:10" hidden="1" x14ac:dyDescent="0.35">
      <c r="A556" s="68"/>
      <c r="B556" s="68"/>
      <c r="C556" s="68"/>
      <c r="D556" s="68"/>
      <c r="E556" s="298" t="s">
        <v>1109</v>
      </c>
      <c r="F556" s="68" t="s">
        <v>1118</v>
      </c>
      <c r="G556" s="68"/>
      <c r="H556" s="68"/>
      <c r="I556" s="68"/>
      <c r="J556" s="68"/>
    </row>
    <row r="557" spans="1:10" hidden="1" x14ac:dyDescent="0.35">
      <c r="A557" s="68"/>
      <c r="B557" s="68"/>
      <c r="C557" s="68"/>
      <c r="D557" s="68"/>
      <c r="E557" s="298" t="s">
        <v>1111</v>
      </c>
      <c r="F557" s="68" t="s">
        <v>1120</v>
      </c>
      <c r="G557" s="68"/>
      <c r="H557" s="68"/>
      <c r="I557" s="68"/>
      <c r="J557" s="68"/>
    </row>
    <row r="558" spans="1:10" hidden="1" x14ac:dyDescent="0.35">
      <c r="A558" s="68"/>
      <c r="B558" s="68"/>
      <c r="C558" s="68"/>
      <c r="D558" s="68"/>
      <c r="E558" s="298" t="s">
        <v>1113</v>
      </c>
      <c r="F558" s="68" t="s">
        <v>1122</v>
      </c>
      <c r="G558" s="68"/>
      <c r="H558" s="68"/>
      <c r="I558" s="68"/>
      <c r="J558" s="68"/>
    </row>
    <row r="559" spans="1:10" hidden="1" x14ac:dyDescent="0.35">
      <c r="A559" s="68"/>
      <c r="B559" s="68"/>
      <c r="C559" s="68"/>
      <c r="D559" s="68"/>
      <c r="E559" s="298" t="s">
        <v>1115</v>
      </c>
      <c r="F559" s="68" t="s">
        <v>1124</v>
      </c>
      <c r="G559" s="68"/>
      <c r="H559" s="68"/>
      <c r="I559" s="68"/>
      <c r="J559" s="68"/>
    </row>
    <row r="560" spans="1:10" hidden="1" x14ac:dyDescent="0.35">
      <c r="A560" s="68"/>
      <c r="B560" s="68"/>
      <c r="C560" s="68"/>
      <c r="D560" s="68"/>
      <c r="E560" s="298" t="s">
        <v>1117</v>
      </c>
      <c r="F560" s="68" t="s">
        <v>1126</v>
      </c>
      <c r="G560" s="68"/>
      <c r="H560" s="68"/>
      <c r="I560" s="68"/>
      <c r="J560" s="68"/>
    </row>
    <row r="561" spans="1:10" hidden="1" x14ac:dyDescent="0.35">
      <c r="A561" s="68"/>
      <c r="B561" s="68"/>
      <c r="C561" s="68"/>
      <c r="D561" s="68"/>
      <c r="E561" s="298" t="s">
        <v>1119</v>
      </c>
      <c r="F561" s="68" t="s">
        <v>1128</v>
      </c>
      <c r="G561" s="68"/>
      <c r="H561" s="68"/>
      <c r="I561" s="68"/>
      <c r="J561" s="68"/>
    </row>
    <row r="562" spans="1:10" hidden="1" x14ac:dyDescent="0.35">
      <c r="A562" s="68"/>
      <c r="B562" s="68"/>
      <c r="C562" s="68"/>
      <c r="D562" s="68"/>
      <c r="E562" s="298" t="s">
        <v>1121</v>
      </c>
      <c r="F562" s="68" t="s">
        <v>1130</v>
      </c>
      <c r="G562" s="68"/>
      <c r="H562" s="68"/>
      <c r="I562" s="68"/>
      <c r="J562" s="68"/>
    </row>
    <row r="563" spans="1:10" hidden="1" x14ac:dyDescent="0.35">
      <c r="A563" s="68"/>
      <c r="B563" s="68"/>
      <c r="C563" s="68"/>
      <c r="D563" s="68"/>
      <c r="E563" s="298" t="s">
        <v>1123</v>
      </c>
      <c r="F563" s="68" t="s">
        <v>1132</v>
      </c>
      <c r="G563" s="68"/>
      <c r="H563" s="68"/>
      <c r="I563" s="68"/>
      <c r="J563" s="68"/>
    </row>
    <row r="564" spans="1:10" hidden="1" x14ac:dyDescent="0.35">
      <c r="A564" s="68"/>
      <c r="B564" s="68"/>
      <c r="C564" s="68"/>
      <c r="D564" s="68"/>
      <c r="E564" s="298" t="s">
        <v>1125</v>
      </c>
      <c r="F564" s="68" t="s">
        <v>1134</v>
      </c>
      <c r="G564" s="68"/>
      <c r="H564" s="68"/>
      <c r="I564" s="68"/>
      <c r="J564" s="68"/>
    </row>
    <row r="565" spans="1:10" hidden="1" x14ac:dyDescent="0.35">
      <c r="A565" s="68"/>
      <c r="B565" s="68"/>
      <c r="C565" s="68"/>
      <c r="D565" s="68"/>
      <c r="E565" s="298" t="s">
        <v>1127</v>
      </c>
      <c r="F565" s="68" t="s">
        <v>1136</v>
      </c>
      <c r="G565" s="68"/>
      <c r="H565" s="68"/>
      <c r="I565" s="68"/>
      <c r="J565" s="68"/>
    </row>
    <row r="566" spans="1:10" hidden="1" x14ac:dyDescent="0.35">
      <c r="A566" s="68"/>
      <c r="B566" s="68"/>
      <c r="C566" s="68"/>
      <c r="D566" s="68"/>
      <c r="E566" s="298" t="s">
        <v>1129</v>
      </c>
      <c r="F566" s="68" t="s">
        <v>1138</v>
      </c>
      <c r="G566" s="68"/>
      <c r="H566" s="68"/>
      <c r="I566" s="68"/>
      <c r="J566" s="68"/>
    </row>
    <row r="567" spans="1:10" hidden="1" x14ac:dyDescent="0.35">
      <c r="A567" s="68"/>
      <c r="B567" s="68"/>
      <c r="C567" s="68"/>
      <c r="D567" s="68"/>
      <c r="E567" s="298" t="s">
        <v>1131</v>
      </c>
      <c r="F567" s="68" t="s">
        <v>1140</v>
      </c>
      <c r="G567" s="68"/>
      <c r="H567" s="68"/>
      <c r="I567" s="68"/>
      <c r="J567" s="68"/>
    </row>
    <row r="568" spans="1:10" hidden="1" x14ac:dyDescent="0.35">
      <c r="A568" s="68"/>
      <c r="B568" s="68"/>
      <c r="C568" s="68"/>
      <c r="D568" s="68"/>
      <c r="E568" s="298" t="s">
        <v>1133</v>
      </c>
      <c r="F568" s="68" t="s">
        <v>1142</v>
      </c>
      <c r="G568" s="68"/>
      <c r="H568" s="68"/>
      <c r="I568" s="68"/>
      <c r="J568" s="68"/>
    </row>
    <row r="569" spans="1:10" hidden="1" x14ac:dyDescent="0.35">
      <c r="A569" s="68"/>
      <c r="B569" s="68"/>
      <c r="C569" s="68"/>
      <c r="D569" s="68"/>
      <c r="E569" s="298" t="s">
        <v>1135</v>
      </c>
      <c r="F569" s="68" t="s">
        <v>1144</v>
      </c>
      <c r="G569" s="68"/>
      <c r="H569" s="68"/>
      <c r="I569" s="68"/>
      <c r="J569" s="68"/>
    </row>
    <row r="570" spans="1:10" hidden="1" x14ac:dyDescent="0.35">
      <c r="A570" s="68"/>
      <c r="B570" s="68"/>
      <c r="C570" s="68"/>
      <c r="D570" s="68"/>
      <c r="E570" s="298" t="s">
        <v>1137</v>
      </c>
      <c r="F570" s="68" t="s">
        <v>1146</v>
      </c>
      <c r="G570" s="68"/>
      <c r="H570" s="68"/>
      <c r="I570" s="68"/>
      <c r="J570" s="68"/>
    </row>
    <row r="571" spans="1:10" hidden="1" x14ac:dyDescent="0.35">
      <c r="A571" s="68"/>
      <c r="B571" s="68"/>
      <c r="C571" s="68"/>
      <c r="D571" s="68"/>
      <c r="E571" s="298" t="s">
        <v>1139</v>
      </c>
      <c r="F571" s="68" t="s">
        <v>1148</v>
      </c>
      <c r="G571" s="68"/>
      <c r="H571" s="68"/>
      <c r="I571" s="68"/>
      <c r="J571" s="68"/>
    </row>
    <row r="572" spans="1:10" hidden="1" x14ac:dyDescent="0.35">
      <c r="A572" s="68"/>
      <c r="B572" s="68"/>
      <c r="C572" s="68"/>
      <c r="D572" s="68"/>
      <c r="E572" s="298" t="s">
        <v>1141</v>
      </c>
      <c r="F572" s="68" t="s">
        <v>1150</v>
      </c>
      <c r="G572" s="68"/>
      <c r="H572" s="68"/>
      <c r="I572" s="68"/>
      <c r="J572" s="68"/>
    </row>
    <row r="573" spans="1:10" hidden="1" x14ac:dyDescent="0.35">
      <c r="A573" s="68"/>
      <c r="B573" s="68"/>
      <c r="C573" s="68"/>
      <c r="D573" s="68"/>
      <c r="E573" s="298" t="s">
        <v>1143</v>
      </c>
      <c r="F573" s="68" t="s">
        <v>1152</v>
      </c>
      <c r="G573" s="68"/>
      <c r="H573" s="68"/>
      <c r="I573" s="68"/>
      <c r="J573" s="68"/>
    </row>
    <row r="574" spans="1:10" hidden="1" x14ac:dyDescent="0.35">
      <c r="A574" s="68"/>
      <c r="B574" s="68"/>
      <c r="C574" s="68"/>
      <c r="D574" s="68"/>
      <c r="E574" s="298" t="s">
        <v>1145</v>
      </c>
      <c r="F574" s="68" t="s">
        <v>1154</v>
      </c>
      <c r="G574" s="68"/>
      <c r="H574" s="68"/>
      <c r="I574" s="68"/>
      <c r="J574" s="68"/>
    </row>
    <row r="575" spans="1:10" hidden="1" x14ac:dyDescent="0.35">
      <c r="A575" s="68"/>
      <c r="B575" s="68"/>
      <c r="C575" s="68"/>
      <c r="D575" s="68"/>
      <c r="E575" s="298" t="s">
        <v>1147</v>
      </c>
      <c r="F575" s="68" t="s">
        <v>1156</v>
      </c>
      <c r="G575" s="68"/>
      <c r="H575" s="68"/>
      <c r="I575" s="68"/>
      <c r="J575" s="68"/>
    </row>
    <row r="576" spans="1:10" hidden="1" x14ac:dyDescent="0.35">
      <c r="A576" s="68"/>
      <c r="B576" s="68"/>
      <c r="C576" s="68"/>
      <c r="D576" s="68"/>
      <c r="E576" s="298" t="s">
        <v>1149</v>
      </c>
      <c r="F576" s="68" t="s">
        <v>1158</v>
      </c>
      <c r="G576" s="68"/>
      <c r="H576" s="68"/>
      <c r="I576" s="68"/>
      <c r="J576" s="68"/>
    </row>
    <row r="577" spans="1:10" hidden="1" x14ac:dyDescent="0.35">
      <c r="A577" s="68"/>
      <c r="B577" s="68"/>
      <c r="C577" s="68"/>
      <c r="D577" s="68"/>
      <c r="E577" s="298" t="s">
        <v>1151</v>
      </c>
      <c r="F577" s="68" t="s">
        <v>1160</v>
      </c>
      <c r="G577" s="68"/>
      <c r="H577" s="68"/>
      <c r="I577" s="68"/>
      <c r="J577" s="68"/>
    </row>
    <row r="578" spans="1:10" hidden="1" x14ac:dyDescent="0.35">
      <c r="A578" s="68"/>
      <c r="B578" s="68"/>
      <c r="C578" s="68"/>
      <c r="D578" s="68"/>
      <c r="E578" s="298" t="s">
        <v>2951</v>
      </c>
      <c r="F578" s="68" t="s">
        <v>2952</v>
      </c>
      <c r="G578" s="68"/>
      <c r="H578" s="68"/>
      <c r="I578" s="68"/>
      <c r="J578" s="68"/>
    </row>
    <row r="579" spans="1:10" hidden="1" x14ac:dyDescent="0.35">
      <c r="A579" s="68"/>
      <c r="B579" s="68"/>
      <c r="C579" s="68"/>
      <c r="D579" s="68"/>
      <c r="E579" s="298" t="s">
        <v>2953</v>
      </c>
      <c r="F579" s="68" t="s">
        <v>1162</v>
      </c>
      <c r="G579" s="68"/>
      <c r="H579" s="68"/>
      <c r="I579" s="68"/>
      <c r="J579" s="68"/>
    </row>
    <row r="580" spans="1:10" hidden="1" x14ac:dyDescent="0.35">
      <c r="A580" s="68"/>
      <c r="B580" s="68"/>
      <c r="C580" s="68"/>
      <c r="D580" s="68"/>
      <c r="E580" s="298" t="s">
        <v>2954</v>
      </c>
      <c r="F580" s="68" t="s">
        <v>1164</v>
      </c>
      <c r="G580" s="68"/>
      <c r="H580" s="68"/>
      <c r="I580" s="68"/>
      <c r="J580" s="68"/>
    </row>
    <row r="581" spans="1:10" hidden="1" x14ac:dyDescent="0.35">
      <c r="A581" s="68"/>
      <c r="B581" s="68"/>
      <c r="C581" s="68"/>
      <c r="D581" s="68"/>
      <c r="E581" s="298" t="s">
        <v>2955</v>
      </c>
      <c r="F581" s="68" t="s">
        <v>2956</v>
      </c>
      <c r="G581" s="68"/>
      <c r="H581" s="68"/>
      <c r="I581" s="68"/>
      <c r="J581" s="68"/>
    </row>
    <row r="582" spans="1:10" hidden="1" x14ac:dyDescent="0.35">
      <c r="A582" s="68"/>
      <c r="B582" s="68"/>
      <c r="C582" s="68"/>
      <c r="D582" s="68"/>
      <c r="E582" s="298" t="s">
        <v>2957</v>
      </c>
      <c r="F582" s="68" t="s">
        <v>1167</v>
      </c>
      <c r="G582" s="68"/>
      <c r="H582" s="68"/>
      <c r="I582" s="68"/>
      <c r="J582" s="68"/>
    </row>
    <row r="583" spans="1:10" hidden="1" x14ac:dyDescent="0.35">
      <c r="A583" s="68"/>
      <c r="B583" s="68"/>
      <c r="C583" s="68"/>
      <c r="D583" s="68"/>
      <c r="E583" s="298" t="s">
        <v>2958</v>
      </c>
      <c r="F583" s="68" t="s">
        <v>1169</v>
      </c>
      <c r="G583" s="68"/>
      <c r="H583" s="68"/>
      <c r="I583" s="68"/>
      <c r="J583" s="68"/>
    </row>
    <row r="584" spans="1:10" hidden="1" x14ac:dyDescent="0.35">
      <c r="A584" s="68"/>
      <c r="B584" s="68"/>
      <c r="C584" s="68"/>
      <c r="D584" s="68"/>
      <c r="E584" s="298" t="s">
        <v>2959</v>
      </c>
      <c r="F584" s="68" t="s">
        <v>2960</v>
      </c>
      <c r="G584" s="68"/>
      <c r="H584" s="68"/>
      <c r="I584" s="68"/>
      <c r="J584" s="68"/>
    </row>
    <row r="585" spans="1:10" hidden="1" x14ac:dyDescent="0.35">
      <c r="A585" s="68"/>
      <c r="B585" s="68"/>
      <c r="C585" s="68"/>
      <c r="D585" s="68"/>
      <c r="E585" s="298" t="s">
        <v>2961</v>
      </c>
      <c r="F585" s="68" t="s">
        <v>1171</v>
      </c>
      <c r="G585" s="68"/>
      <c r="H585" s="68"/>
      <c r="I585" s="68"/>
      <c r="J585" s="68"/>
    </row>
    <row r="586" spans="1:10" hidden="1" x14ac:dyDescent="0.35">
      <c r="A586" s="68"/>
      <c r="B586" s="68"/>
      <c r="C586" s="68"/>
      <c r="D586" s="68"/>
      <c r="E586" s="298" t="s">
        <v>2962</v>
      </c>
      <c r="F586" s="68" t="s">
        <v>1173</v>
      </c>
      <c r="G586" s="68"/>
      <c r="H586" s="68"/>
      <c r="I586" s="68"/>
      <c r="J586" s="68"/>
    </row>
    <row r="587" spans="1:10" hidden="1" x14ac:dyDescent="0.35">
      <c r="A587" s="68"/>
      <c r="B587" s="68"/>
      <c r="C587" s="68"/>
      <c r="D587" s="68"/>
      <c r="E587" s="298" t="s">
        <v>2963</v>
      </c>
      <c r="F587" s="68" t="s">
        <v>2964</v>
      </c>
      <c r="G587" s="68"/>
      <c r="H587" s="68"/>
      <c r="I587" s="68"/>
      <c r="J587" s="68"/>
    </row>
    <row r="588" spans="1:10" hidden="1" x14ac:dyDescent="0.35">
      <c r="A588" s="68"/>
      <c r="B588" s="68"/>
      <c r="C588" s="68"/>
      <c r="D588" s="68"/>
      <c r="E588" s="298" t="s">
        <v>2965</v>
      </c>
      <c r="F588" s="68" t="s">
        <v>1177</v>
      </c>
      <c r="G588" s="68"/>
      <c r="H588" s="68"/>
      <c r="I588" s="68"/>
      <c r="J588" s="68"/>
    </row>
    <row r="589" spans="1:10" hidden="1" x14ac:dyDescent="0.35">
      <c r="A589" s="68"/>
      <c r="B589" s="68"/>
      <c r="C589" s="68"/>
      <c r="D589" s="68"/>
      <c r="E589" s="298" t="s">
        <v>2966</v>
      </c>
      <c r="F589" s="68" t="s">
        <v>1179</v>
      </c>
      <c r="G589" s="68"/>
      <c r="H589" s="68"/>
      <c r="I589" s="68"/>
      <c r="J589" s="68"/>
    </row>
    <row r="590" spans="1:10" hidden="1" x14ac:dyDescent="0.35">
      <c r="A590" s="68"/>
      <c r="B590" s="68"/>
      <c r="C590" s="68"/>
      <c r="D590" s="68"/>
      <c r="E590" s="298" t="s">
        <v>2967</v>
      </c>
      <c r="F590" s="68" t="s">
        <v>2968</v>
      </c>
      <c r="G590" s="68"/>
      <c r="H590" s="68"/>
      <c r="I590" s="68"/>
      <c r="J590" s="68"/>
    </row>
    <row r="591" spans="1:10" hidden="1" x14ac:dyDescent="0.35">
      <c r="A591" s="68"/>
      <c r="B591" s="68"/>
      <c r="C591" s="68"/>
      <c r="D591" s="68"/>
      <c r="E591" s="298" t="s">
        <v>2969</v>
      </c>
      <c r="F591" s="68" t="s">
        <v>1181</v>
      </c>
      <c r="G591" s="68"/>
      <c r="H591" s="68"/>
      <c r="I591" s="68"/>
      <c r="J591" s="68"/>
    </row>
    <row r="592" spans="1:10" hidden="1" x14ac:dyDescent="0.35">
      <c r="A592" s="68"/>
      <c r="B592" s="68"/>
      <c r="C592" s="68"/>
      <c r="D592" s="68"/>
      <c r="E592" s="298" t="s">
        <v>2970</v>
      </c>
      <c r="F592" s="68" t="s">
        <v>1183</v>
      </c>
      <c r="G592" s="68"/>
      <c r="H592" s="68"/>
      <c r="I592" s="68"/>
      <c r="J592" s="68"/>
    </row>
    <row r="593" spans="1:10" hidden="1" x14ac:dyDescent="0.35">
      <c r="A593" s="68"/>
      <c r="B593" s="68"/>
      <c r="C593" s="68"/>
      <c r="D593" s="68"/>
      <c r="E593" s="298" t="s">
        <v>2971</v>
      </c>
      <c r="F593" s="68" t="s">
        <v>2972</v>
      </c>
      <c r="G593" s="68"/>
      <c r="H593" s="68"/>
      <c r="I593" s="68"/>
      <c r="J593" s="68"/>
    </row>
    <row r="594" spans="1:10" hidden="1" x14ac:dyDescent="0.35">
      <c r="A594" s="68"/>
      <c r="B594" s="68"/>
      <c r="C594" s="68"/>
      <c r="D594" s="68"/>
      <c r="E594" s="298" t="s">
        <v>2973</v>
      </c>
      <c r="F594" s="68" t="s">
        <v>1187</v>
      </c>
      <c r="G594" s="68"/>
      <c r="H594" s="68"/>
      <c r="I594" s="68"/>
      <c r="J594" s="68"/>
    </row>
    <row r="595" spans="1:10" hidden="1" x14ac:dyDescent="0.35">
      <c r="A595" s="68"/>
      <c r="B595" s="68"/>
      <c r="C595" s="68"/>
      <c r="D595" s="68"/>
      <c r="E595" s="298" t="s">
        <v>2974</v>
      </c>
      <c r="F595" s="68" t="s">
        <v>1189</v>
      </c>
      <c r="G595" s="68"/>
      <c r="H595" s="68"/>
      <c r="I595" s="68"/>
      <c r="J595" s="68"/>
    </row>
    <row r="596" spans="1:10" hidden="1" x14ac:dyDescent="0.35">
      <c r="A596" s="68"/>
      <c r="B596" s="68"/>
      <c r="C596" s="68"/>
      <c r="D596" s="68"/>
      <c r="E596" s="298" t="s">
        <v>2975</v>
      </c>
      <c r="F596" s="68" t="s">
        <v>2976</v>
      </c>
      <c r="G596" s="68"/>
      <c r="H596" s="68"/>
      <c r="I596" s="68"/>
      <c r="J596" s="68"/>
    </row>
    <row r="597" spans="1:10" hidden="1" x14ac:dyDescent="0.35">
      <c r="A597" s="68"/>
      <c r="B597" s="68"/>
      <c r="C597" s="68"/>
      <c r="D597" s="68"/>
      <c r="E597" s="298" t="s">
        <v>2977</v>
      </c>
      <c r="F597" s="68" t="s">
        <v>1191</v>
      </c>
      <c r="G597" s="68"/>
      <c r="H597" s="68"/>
      <c r="I597" s="68"/>
      <c r="J597" s="68"/>
    </row>
    <row r="598" spans="1:10" hidden="1" x14ac:dyDescent="0.35">
      <c r="A598" s="68"/>
      <c r="B598" s="68"/>
      <c r="C598" s="68"/>
      <c r="D598" s="68"/>
      <c r="E598" s="298" t="s">
        <v>2978</v>
      </c>
      <c r="F598" s="68" t="s">
        <v>1193</v>
      </c>
      <c r="G598" s="68"/>
      <c r="H598" s="68"/>
      <c r="I598" s="68"/>
      <c r="J598" s="68"/>
    </row>
    <row r="599" spans="1:10" hidden="1" x14ac:dyDescent="0.35">
      <c r="A599" s="68"/>
      <c r="B599" s="68"/>
      <c r="C599" s="68"/>
      <c r="D599" s="68"/>
      <c r="E599" s="298" t="s">
        <v>2979</v>
      </c>
      <c r="F599" s="68" t="s">
        <v>1195</v>
      </c>
      <c r="G599" s="68"/>
      <c r="H599" s="68"/>
      <c r="I599" s="68"/>
      <c r="J599" s="68"/>
    </row>
    <row r="600" spans="1:10" hidden="1" x14ac:dyDescent="0.35">
      <c r="A600" s="68"/>
      <c r="B600" s="68"/>
      <c r="C600" s="68"/>
      <c r="D600" s="68"/>
      <c r="E600" s="298" t="s">
        <v>2980</v>
      </c>
      <c r="F600" s="68" t="s">
        <v>1197</v>
      </c>
      <c r="G600" s="68"/>
      <c r="H600" s="68"/>
      <c r="I600" s="68"/>
      <c r="J600" s="68"/>
    </row>
    <row r="601" spans="1:10" hidden="1" x14ac:dyDescent="0.35">
      <c r="A601" s="68"/>
      <c r="B601" s="68"/>
      <c r="C601" s="68"/>
      <c r="D601" s="68"/>
      <c r="E601" s="298" t="s">
        <v>2981</v>
      </c>
      <c r="F601" s="68" t="s">
        <v>2982</v>
      </c>
      <c r="G601" s="68"/>
      <c r="H601" s="68"/>
      <c r="I601" s="68"/>
      <c r="J601" s="68"/>
    </row>
    <row r="602" spans="1:10" hidden="1" x14ac:dyDescent="0.35">
      <c r="A602" s="68"/>
      <c r="B602" s="68"/>
      <c r="C602" s="68"/>
      <c r="D602" s="68"/>
      <c r="E602" s="298" t="s">
        <v>2983</v>
      </c>
      <c r="F602" s="68" t="s">
        <v>1199</v>
      </c>
      <c r="G602" s="68"/>
      <c r="H602" s="68"/>
      <c r="I602" s="68"/>
      <c r="J602" s="68"/>
    </row>
    <row r="603" spans="1:10" hidden="1" x14ac:dyDescent="0.35">
      <c r="A603" s="68"/>
      <c r="B603" s="68"/>
      <c r="C603" s="68"/>
      <c r="D603" s="68"/>
      <c r="E603" s="298" t="s">
        <v>2984</v>
      </c>
      <c r="F603" s="68" t="s">
        <v>1201</v>
      </c>
      <c r="G603" s="68"/>
      <c r="H603" s="68"/>
      <c r="I603" s="68"/>
      <c r="J603" s="68"/>
    </row>
    <row r="604" spans="1:10" hidden="1" x14ac:dyDescent="0.35">
      <c r="A604" s="68"/>
      <c r="B604" s="68"/>
      <c r="C604" s="68"/>
      <c r="D604" s="68"/>
      <c r="E604" s="298" t="s">
        <v>2985</v>
      </c>
      <c r="F604" s="68" t="s">
        <v>1203</v>
      </c>
      <c r="G604" s="68"/>
      <c r="H604" s="68"/>
      <c r="I604" s="68"/>
      <c r="J604" s="68"/>
    </row>
    <row r="605" spans="1:10" hidden="1" x14ac:dyDescent="0.35">
      <c r="A605" s="68"/>
      <c r="B605" s="68"/>
      <c r="C605" s="68"/>
      <c r="D605" s="68"/>
      <c r="E605" s="298" t="s">
        <v>2986</v>
      </c>
      <c r="F605" s="68" t="s">
        <v>1205</v>
      </c>
      <c r="G605" s="68"/>
      <c r="H605" s="68"/>
      <c r="I605" s="68"/>
      <c r="J605" s="68"/>
    </row>
    <row r="606" spans="1:10" hidden="1" x14ac:dyDescent="0.35">
      <c r="A606" s="68"/>
      <c r="B606" s="68"/>
      <c r="C606" s="68"/>
      <c r="D606" s="68"/>
      <c r="E606" s="298" t="s">
        <v>2987</v>
      </c>
      <c r="F606" s="68" t="s">
        <v>2988</v>
      </c>
      <c r="G606" s="68"/>
      <c r="H606" s="68"/>
      <c r="I606" s="68"/>
      <c r="J606" s="68"/>
    </row>
    <row r="607" spans="1:10" hidden="1" x14ac:dyDescent="0.35">
      <c r="A607" s="68"/>
      <c r="B607" s="68"/>
      <c r="C607" s="68"/>
      <c r="D607" s="68"/>
      <c r="E607" s="298" t="s">
        <v>2989</v>
      </c>
      <c r="F607" s="68" t="s">
        <v>2990</v>
      </c>
      <c r="G607" s="68"/>
      <c r="H607" s="68"/>
      <c r="I607" s="68"/>
      <c r="J607" s="68"/>
    </row>
    <row r="608" spans="1:10" hidden="1" x14ac:dyDescent="0.35">
      <c r="A608" s="68"/>
      <c r="B608" s="68"/>
      <c r="C608" s="68"/>
      <c r="D608" s="68"/>
      <c r="E608" s="298" t="s">
        <v>2991</v>
      </c>
      <c r="F608" s="68" t="s">
        <v>2992</v>
      </c>
      <c r="G608" s="68"/>
      <c r="H608" s="68"/>
      <c r="I608" s="68"/>
      <c r="J608" s="68"/>
    </row>
    <row r="609" spans="1:10" hidden="1" x14ac:dyDescent="0.35">
      <c r="A609" s="68"/>
      <c r="B609" s="68"/>
      <c r="C609" s="68"/>
      <c r="D609" s="68"/>
      <c r="E609" s="298" t="s">
        <v>2993</v>
      </c>
      <c r="F609" s="68" t="s">
        <v>2994</v>
      </c>
      <c r="G609" s="68"/>
      <c r="H609" s="68"/>
      <c r="I609" s="68"/>
      <c r="J609" s="68"/>
    </row>
    <row r="610" spans="1:10" hidden="1" x14ac:dyDescent="0.35">
      <c r="A610" s="68"/>
      <c r="B610" s="68"/>
      <c r="C610" s="68"/>
      <c r="D610" s="68"/>
      <c r="E610" s="298" t="s">
        <v>2995</v>
      </c>
      <c r="F610" s="68" t="s">
        <v>2996</v>
      </c>
      <c r="G610" s="68"/>
      <c r="H610" s="68"/>
      <c r="I610" s="68"/>
      <c r="J610" s="68"/>
    </row>
    <row r="611" spans="1:10" hidden="1" x14ac:dyDescent="0.35">
      <c r="A611" s="68"/>
      <c r="B611" s="68"/>
      <c r="C611" s="68"/>
      <c r="D611" s="68"/>
      <c r="E611" s="298" t="s">
        <v>2997</v>
      </c>
      <c r="F611" s="68" t="s">
        <v>2998</v>
      </c>
      <c r="G611" s="68"/>
      <c r="H611" s="68"/>
      <c r="I611" s="68"/>
      <c r="J611" s="68"/>
    </row>
    <row r="612" spans="1:10" hidden="1" x14ac:dyDescent="0.35">
      <c r="A612" s="68"/>
      <c r="B612" s="68"/>
      <c r="C612" s="68"/>
      <c r="D612" s="68"/>
      <c r="E612" s="298" t="s">
        <v>2999</v>
      </c>
      <c r="F612" s="68" t="s">
        <v>3000</v>
      </c>
      <c r="G612" s="68"/>
      <c r="H612" s="68"/>
      <c r="I612" s="68"/>
      <c r="J612" s="68"/>
    </row>
    <row r="613" spans="1:10" hidden="1" x14ac:dyDescent="0.35">
      <c r="A613" s="68"/>
      <c r="B613" s="68"/>
      <c r="C613" s="68"/>
      <c r="D613" s="68"/>
      <c r="E613" s="298" t="s">
        <v>3001</v>
      </c>
      <c r="F613" s="68" t="s">
        <v>3002</v>
      </c>
      <c r="G613" s="68"/>
      <c r="H613" s="68"/>
      <c r="I613" s="68"/>
      <c r="J613" s="68"/>
    </row>
    <row r="614" spans="1:10" hidden="1" x14ac:dyDescent="0.35">
      <c r="A614" s="68"/>
      <c r="B614" s="68"/>
      <c r="C614" s="68"/>
      <c r="D614" s="68"/>
      <c r="E614" s="298" t="s">
        <v>3003</v>
      </c>
      <c r="F614" s="68" t="s">
        <v>3004</v>
      </c>
      <c r="G614" s="68"/>
      <c r="H614" s="68"/>
      <c r="I614" s="68"/>
      <c r="J614" s="68"/>
    </row>
    <row r="615" spans="1:10" hidden="1" x14ac:dyDescent="0.35">
      <c r="A615" s="68"/>
      <c r="B615" s="68"/>
      <c r="C615" s="68"/>
      <c r="D615" s="68"/>
      <c r="E615" s="298" t="s">
        <v>3005</v>
      </c>
      <c r="F615" s="68" t="s">
        <v>3006</v>
      </c>
      <c r="G615" s="68"/>
      <c r="H615" s="68"/>
      <c r="I615" s="68"/>
      <c r="J615" s="68"/>
    </row>
    <row r="616" spans="1:10" hidden="1" x14ac:dyDescent="0.35">
      <c r="A616" s="68"/>
      <c r="B616" s="68"/>
      <c r="C616" s="68"/>
      <c r="D616" s="68"/>
      <c r="E616" s="298" t="s">
        <v>3007</v>
      </c>
      <c r="F616" s="68" t="s">
        <v>3008</v>
      </c>
      <c r="G616" s="68"/>
      <c r="H616" s="68"/>
      <c r="I616" s="68"/>
      <c r="J616" s="68"/>
    </row>
    <row r="617" spans="1:10" hidden="1" x14ac:dyDescent="0.35">
      <c r="A617" s="68"/>
      <c r="B617" s="68"/>
      <c r="C617" s="68"/>
      <c r="D617" s="68"/>
      <c r="E617" s="298" t="s">
        <v>3009</v>
      </c>
      <c r="F617" s="68" t="s">
        <v>3010</v>
      </c>
      <c r="G617" s="68"/>
      <c r="H617" s="68"/>
      <c r="I617" s="68"/>
      <c r="J617" s="68"/>
    </row>
    <row r="618" spans="1:10" hidden="1" x14ac:dyDescent="0.35">
      <c r="A618" s="68"/>
      <c r="B618" s="68"/>
      <c r="C618" s="68"/>
      <c r="D618" s="68"/>
      <c r="E618" s="298" t="s">
        <v>3011</v>
      </c>
      <c r="F618" s="68" t="s">
        <v>3012</v>
      </c>
      <c r="G618" s="68"/>
      <c r="H618" s="68"/>
      <c r="I618" s="68"/>
      <c r="J618" s="68"/>
    </row>
    <row r="619" spans="1:10" hidden="1" x14ac:dyDescent="0.35">
      <c r="A619" s="68"/>
      <c r="B619" s="68"/>
      <c r="C619" s="68"/>
      <c r="D619" s="68"/>
      <c r="E619" s="298" t="s">
        <v>3013</v>
      </c>
      <c r="F619" s="68" t="s">
        <v>3014</v>
      </c>
      <c r="G619" s="68"/>
      <c r="H619" s="68"/>
      <c r="I619" s="68"/>
      <c r="J619" s="68"/>
    </row>
    <row r="620" spans="1:10" hidden="1" x14ac:dyDescent="0.35">
      <c r="A620" s="68"/>
      <c r="B620" s="68"/>
      <c r="C620" s="68"/>
      <c r="D620" s="68"/>
      <c r="E620" s="298" t="s">
        <v>3015</v>
      </c>
      <c r="F620" s="68" t="s">
        <v>3016</v>
      </c>
      <c r="G620" s="68"/>
      <c r="H620" s="68"/>
      <c r="I620" s="68"/>
      <c r="J620" s="68"/>
    </row>
    <row r="621" spans="1:10" hidden="1" x14ac:dyDescent="0.35">
      <c r="A621" s="68"/>
      <c r="B621" s="68"/>
      <c r="C621" s="68"/>
      <c r="D621" s="68"/>
      <c r="E621" s="298" t="s">
        <v>3017</v>
      </c>
      <c r="F621" s="68" t="s">
        <v>3018</v>
      </c>
      <c r="G621" s="68"/>
      <c r="H621" s="68"/>
      <c r="I621" s="68"/>
      <c r="J621" s="68"/>
    </row>
    <row r="622" spans="1:10" hidden="1" x14ac:dyDescent="0.35">
      <c r="A622" s="68"/>
      <c r="B622" s="68"/>
      <c r="C622" s="68"/>
      <c r="D622" s="68"/>
      <c r="E622" s="298" t="s">
        <v>3019</v>
      </c>
      <c r="F622" s="68" t="s">
        <v>3020</v>
      </c>
      <c r="G622" s="68"/>
      <c r="H622" s="68"/>
      <c r="I622" s="68"/>
      <c r="J622" s="68"/>
    </row>
    <row r="623" spans="1:10" hidden="1" x14ac:dyDescent="0.35">
      <c r="A623" s="68"/>
      <c r="B623" s="68"/>
      <c r="C623" s="68"/>
      <c r="D623" s="68"/>
      <c r="E623" s="298" t="s">
        <v>3021</v>
      </c>
      <c r="F623" s="68" t="s">
        <v>3022</v>
      </c>
      <c r="G623" s="68"/>
      <c r="H623" s="68"/>
      <c r="I623" s="68"/>
      <c r="J623" s="68"/>
    </row>
    <row r="624" spans="1:10" hidden="1" x14ac:dyDescent="0.35">
      <c r="A624" s="68"/>
      <c r="B624" s="68"/>
      <c r="C624" s="68"/>
      <c r="D624" s="68"/>
      <c r="E624" s="298" t="s">
        <v>3023</v>
      </c>
      <c r="F624" s="68" t="s">
        <v>1235</v>
      </c>
      <c r="G624" s="68"/>
      <c r="H624" s="68"/>
      <c r="I624" s="68"/>
      <c r="J624" s="68"/>
    </row>
    <row r="625" spans="1:10" hidden="1" x14ac:dyDescent="0.35">
      <c r="A625" s="68"/>
      <c r="B625" s="68"/>
      <c r="C625" s="68"/>
      <c r="D625" s="68"/>
      <c r="E625" s="298" t="s">
        <v>3024</v>
      </c>
      <c r="F625" s="68" t="s">
        <v>1237</v>
      </c>
      <c r="G625" s="68"/>
      <c r="H625" s="68"/>
      <c r="I625" s="68"/>
      <c r="J625" s="68"/>
    </row>
    <row r="626" spans="1:10" hidden="1" x14ac:dyDescent="0.35">
      <c r="A626" s="68"/>
      <c r="B626" s="68"/>
      <c r="C626" s="68"/>
      <c r="D626" s="68"/>
      <c r="E626" s="298" t="s">
        <v>3025</v>
      </c>
      <c r="F626" s="68" t="s">
        <v>1239</v>
      </c>
      <c r="G626" s="68"/>
      <c r="H626" s="68"/>
      <c r="I626" s="68"/>
      <c r="J626" s="68"/>
    </row>
    <row r="627" spans="1:10" hidden="1" x14ac:dyDescent="0.35">
      <c r="A627" s="68"/>
      <c r="B627" s="68"/>
      <c r="C627" s="68"/>
      <c r="D627" s="68"/>
      <c r="E627" s="298" t="s">
        <v>3026</v>
      </c>
      <c r="F627" s="68" t="s">
        <v>3027</v>
      </c>
      <c r="G627" s="68"/>
      <c r="H627" s="68"/>
      <c r="I627" s="68"/>
      <c r="J627" s="68"/>
    </row>
    <row r="628" spans="1:10" hidden="1" x14ac:dyDescent="0.35">
      <c r="A628" s="68"/>
      <c r="B628" s="68"/>
      <c r="C628" s="68"/>
      <c r="D628" s="68"/>
      <c r="E628" s="298" t="s">
        <v>3028</v>
      </c>
      <c r="F628" s="68" t="s">
        <v>3029</v>
      </c>
      <c r="G628" s="68"/>
      <c r="H628" s="68"/>
      <c r="I628" s="68"/>
      <c r="J628" s="68"/>
    </row>
    <row r="629" spans="1:10" hidden="1" x14ac:dyDescent="0.35">
      <c r="A629" s="68"/>
      <c r="B629" s="68"/>
      <c r="C629" s="68"/>
      <c r="D629" s="68"/>
      <c r="E629" s="298" t="s">
        <v>3030</v>
      </c>
      <c r="F629" s="68" t="s">
        <v>3031</v>
      </c>
      <c r="G629" s="68"/>
      <c r="H629" s="68"/>
      <c r="I629" s="68"/>
      <c r="J629" s="68"/>
    </row>
    <row r="630" spans="1:10" hidden="1" x14ac:dyDescent="0.35">
      <c r="A630" s="68"/>
      <c r="B630" s="68"/>
      <c r="C630" s="68"/>
      <c r="D630" s="68"/>
      <c r="E630" s="298" t="s">
        <v>3032</v>
      </c>
      <c r="F630" s="68" t="s">
        <v>3033</v>
      </c>
      <c r="G630" s="68"/>
      <c r="H630" s="68"/>
      <c r="I630" s="68"/>
      <c r="J630" s="68"/>
    </row>
    <row r="631" spans="1:10" hidden="1" x14ac:dyDescent="0.35">
      <c r="A631" s="68"/>
      <c r="B631" s="68"/>
      <c r="C631" s="68"/>
      <c r="D631" s="68"/>
      <c r="E631" s="298" t="s">
        <v>3034</v>
      </c>
      <c r="F631" s="68" t="s">
        <v>3035</v>
      </c>
      <c r="G631" s="68"/>
      <c r="H631" s="68"/>
      <c r="I631" s="68"/>
      <c r="J631" s="68"/>
    </row>
    <row r="632" spans="1:10" hidden="1" x14ac:dyDescent="0.35">
      <c r="A632" s="68"/>
      <c r="B632" s="68"/>
      <c r="C632" s="68"/>
      <c r="D632" s="68"/>
      <c r="E632" s="298" t="s">
        <v>3036</v>
      </c>
      <c r="F632" s="68" t="s">
        <v>3037</v>
      </c>
      <c r="G632" s="68"/>
      <c r="H632" s="68"/>
      <c r="I632" s="68"/>
      <c r="J632" s="68"/>
    </row>
    <row r="633" spans="1:10" hidden="1" x14ac:dyDescent="0.35">
      <c r="A633" s="68"/>
      <c r="B633" s="68"/>
      <c r="C633" s="68"/>
      <c r="D633" s="68"/>
      <c r="E633" s="298" t="s">
        <v>3038</v>
      </c>
      <c r="F633" s="68" t="s">
        <v>3039</v>
      </c>
      <c r="G633" s="68"/>
      <c r="H633" s="68"/>
      <c r="I633" s="68"/>
      <c r="J633" s="68"/>
    </row>
    <row r="634" spans="1:10" hidden="1" x14ac:dyDescent="0.35">
      <c r="A634" s="68"/>
      <c r="B634" s="68"/>
      <c r="C634" s="68"/>
      <c r="D634" s="68"/>
      <c r="E634" s="298" t="s">
        <v>3040</v>
      </c>
      <c r="F634" s="68" t="s">
        <v>3041</v>
      </c>
      <c r="G634" s="68"/>
      <c r="H634" s="68"/>
      <c r="I634" s="68"/>
      <c r="J634" s="68"/>
    </row>
    <row r="635" spans="1:10" hidden="1" x14ac:dyDescent="0.35">
      <c r="A635" s="68"/>
      <c r="B635" s="68"/>
      <c r="C635" s="68"/>
      <c r="D635" s="68"/>
      <c r="E635" s="298" t="s">
        <v>3042</v>
      </c>
      <c r="F635" s="68" t="s">
        <v>3043</v>
      </c>
      <c r="G635" s="68"/>
      <c r="H635" s="68"/>
      <c r="I635" s="68"/>
      <c r="J635" s="68"/>
    </row>
    <row r="636" spans="1:10" hidden="1" x14ac:dyDescent="0.35">
      <c r="A636" s="68"/>
      <c r="B636" s="68"/>
      <c r="C636" s="68"/>
      <c r="D636" s="68"/>
      <c r="E636" s="298" t="s">
        <v>3044</v>
      </c>
      <c r="F636" s="68" t="s">
        <v>3045</v>
      </c>
      <c r="G636" s="68"/>
      <c r="H636" s="68"/>
      <c r="I636" s="68"/>
      <c r="J636" s="68"/>
    </row>
    <row r="637" spans="1:10" hidden="1" x14ac:dyDescent="0.35">
      <c r="A637" s="68"/>
      <c r="B637" s="68"/>
      <c r="C637" s="68"/>
      <c r="D637" s="68"/>
      <c r="E637" s="298" t="s">
        <v>3046</v>
      </c>
      <c r="F637" s="68" t="s">
        <v>3047</v>
      </c>
      <c r="G637" s="68"/>
      <c r="H637" s="68"/>
      <c r="I637" s="68"/>
      <c r="J637" s="68"/>
    </row>
    <row r="638" spans="1:10" hidden="1" x14ac:dyDescent="0.35">
      <c r="A638" s="68"/>
      <c r="B638" s="68"/>
      <c r="C638" s="68"/>
      <c r="D638" s="68"/>
      <c r="E638" s="298" t="s">
        <v>3048</v>
      </c>
      <c r="F638" s="68" t="s">
        <v>3049</v>
      </c>
      <c r="G638" s="68"/>
      <c r="H638" s="68"/>
      <c r="I638" s="68"/>
      <c r="J638" s="68"/>
    </row>
    <row r="639" spans="1:10" hidden="1" x14ac:dyDescent="0.35">
      <c r="A639" s="68"/>
      <c r="B639" s="68"/>
      <c r="C639" s="68"/>
      <c r="D639" s="68"/>
      <c r="E639" s="298" t="s">
        <v>3050</v>
      </c>
      <c r="F639" s="68" t="s">
        <v>3051</v>
      </c>
      <c r="G639" s="68"/>
      <c r="H639" s="68"/>
      <c r="I639" s="68"/>
      <c r="J639" s="68"/>
    </row>
    <row r="640" spans="1:10" hidden="1" x14ac:dyDescent="0.35">
      <c r="A640" s="68"/>
      <c r="B640" s="68"/>
      <c r="C640" s="68"/>
      <c r="D640" s="68"/>
      <c r="E640" s="298" t="s">
        <v>3052</v>
      </c>
      <c r="F640" s="68" t="s">
        <v>3053</v>
      </c>
      <c r="G640" s="68"/>
      <c r="H640" s="68"/>
      <c r="I640" s="68"/>
      <c r="J640" s="68"/>
    </row>
    <row r="641" spans="1:10" hidden="1" x14ac:dyDescent="0.35">
      <c r="A641" s="68"/>
      <c r="B641" s="68"/>
      <c r="C641" s="68"/>
      <c r="D641" s="68"/>
      <c r="E641" s="298" t="s">
        <v>3054</v>
      </c>
      <c r="F641" s="68" t="s">
        <v>3055</v>
      </c>
      <c r="G641" s="68"/>
      <c r="H641" s="68"/>
      <c r="I641" s="68"/>
      <c r="J641" s="68"/>
    </row>
    <row r="642" spans="1:10" hidden="1" x14ac:dyDescent="0.35">
      <c r="A642" s="68"/>
      <c r="B642" s="68"/>
      <c r="C642" s="68"/>
      <c r="D642" s="68"/>
      <c r="E642" s="298" t="s">
        <v>3056</v>
      </c>
      <c r="F642" s="68" t="s">
        <v>3057</v>
      </c>
      <c r="G642" s="68"/>
      <c r="H642" s="68"/>
      <c r="I642" s="68"/>
      <c r="J642" s="68"/>
    </row>
    <row r="643" spans="1:10" hidden="1" x14ac:dyDescent="0.35">
      <c r="A643" s="68"/>
      <c r="B643" s="68"/>
      <c r="C643" s="68"/>
      <c r="D643" s="68"/>
      <c r="E643" s="298" t="s">
        <v>3058</v>
      </c>
      <c r="F643" s="68" t="s">
        <v>3059</v>
      </c>
      <c r="G643" s="68"/>
      <c r="H643" s="68"/>
      <c r="I643" s="68"/>
      <c r="J643" s="68"/>
    </row>
    <row r="644" spans="1:10" hidden="1" x14ac:dyDescent="0.35">
      <c r="A644" s="68"/>
      <c r="B644" s="68"/>
      <c r="C644" s="68"/>
      <c r="D644" s="68"/>
      <c r="E644" s="298" t="s">
        <v>3060</v>
      </c>
      <c r="F644" s="68" t="s">
        <v>3061</v>
      </c>
      <c r="G644" s="68"/>
      <c r="H644" s="68"/>
      <c r="I644" s="68"/>
      <c r="J644" s="68"/>
    </row>
    <row r="645" spans="1:10" hidden="1" x14ac:dyDescent="0.35">
      <c r="A645" s="68"/>
      <c r="B645" s="68"/>
      <c r="C645" s="68"/>
      <c r="D645" s="68"/>
      <c r="E645" s="298" t="s">
        <v>3062</v>
      </c>
      <c r="F645" s="68" t="s">
        <v>3063</v>
      </c>
      <c r="G645" s="68"/>
      <c r="H645" s="68"/>
      <c r="I645" s="68"/>
      <c r="J645" s="68"/>
    </row>
    <row r="646" spans="1:10" hidden="1" x14ac:dyDescent="0.35">
      <c r="A646" s="68"/>
      <c r="B646" s="68"/>
      <c r="C646" s="68"/>
      <c r="D646" s="68"/>
      <c r="E646" s="298" t="s">
        <v>3064</v>
      </c>
      <c r="F646" s="68" t="s">
        <v>3065</v>
      </c>
      <c r="G646" s="68"/>
      <c r="H646" s="68"/>
      <c r="I646" s="68"/>
      <c r="J646" s="68"/>
    </row>
    <row r="647" spans="1:10" hidden="1" x14ac:dyDescent="0.35">
      <c r="A647" s="68"/>
      <c r="B647" s="68"/>
      <c r="C647" s="68"/>
      <c r="D647" s="68"/>
      <c r="E647" s="298" t="s">
        <v>3066</v>
      </c>
      <c r="F647" s="68" t="s">
        <v>3067</v>
      </c>
      <c r="G647" s="68"/>
      <c r="H647" s="68"/>
      <c r="I647" s="68"/>
      <c r="J647" s="68"/>
    </row>
    <row r="648" spans="1:10" hidden="1" x14ac:dyDescent="0.35">
      <c r="A648" s="68"/>
      <c r="B648" s="68"/>
      <c r="C648" s="68"/>
      <c r="D648" s="68"/>
      <c r="E648" s="298" t="s">
        <v>3068</v>
      </c>
      <c r="F648" s="68" t="s">
        <v>3069</v>
      </c>
      <c r="G648" s="68"/>
      <c r="H648" s="68"/>
      <c r="I648" s="68"/>
      <c r="J648" s="68"/>
    </row>
    <row r="649" spans="1:10" hidden="1" x14ac:dyDescent="0.35">
      <c r="A649" s="68"/>
      <c r="B649" s="68"/>
      <c r="C649" s="68"/>
      <c r="D649" s="68"/>
      <c r="E649" s="298" t="s">
        <v>3070</v>
      </c>
      <c r="F649" s="68" t="s">
        <v>3071</v>
      </c>
      <c r="G649" s="68"/>
      <c r="H649" s="68"/>
      <c r="I649" s="68"/>
      <c r="J649" s="68"/>
    </row>
    <row r="650" spans="1:10" hidden="1" x14ac:dyDescent="0.35">
      <c r="A650" s="68"/>
      <c r="B650" s="68"/>
      <c r="C650" s="68"/>
      <c r="D650" s="68"/>
      <c r="E650" s="298" t="s">
        <v>3072</v>
      </c>
      <c r="F650" s="68" t="s">
        <v>3073</v>
      </c>
      <c r="G650" s="68"/>
      <c r="H650" s="68"/>
      <c r="I650" s="68"/>
      <c r="J650" s="68"/>
    </row>
    <row r="651" spans="1:10" hidden="1" x14ac:dyDescent="0.35">
      <c r="A651" s="68"/>
      <c r="B651" s="68"/>
      <c r="C651" s="68"/>
      <c r="D651" s="68"/>
      <c r="E651" s="298" t="s">
        <v>3074</v>
      </c>
      <c r="F651" s="68" t="s">
        <v>3075</v>
      </c>
      <c r="G651" s="68"/>
      <c r="H651" s="68"/>
      <c r="I651" s="68"/>
      <c r="J651" s="68"/>
    </row>
    <row r="652" spans="1:10" hidden="1" x14ac:dyDescent="0.35">
      <c r="A652" s="68"/>
      <c r="B652" s="68"/>
      <c r="C652" s="68"/>
      <c r="D652" s="68"/>
      <c r="E652" s="298" t="s">
        <v>3076</v>
      </c>
      <c r="F652" s="68" t="s">
        <v>3077</v>
      </c>
      <c r="G652" s="68"/>
      <c r="H652" s="68"/>
      <c r="I652" s="68"/>
      <c r="J652" s="68"/>
    </row>
    <row r="653" spans="1:10" hidden="1" x14ac:dyDescent="0.35">
      <c r="A653" s="68"/>
      <c r="B653" s="68"/>
      <c r="C653" s="68"/>
      <c r="D653" s="68"/>
      <c r="E653" s="298" t="s">
        <v>3078</v>
      </c>
      <c r="F653" s="68" t="s">
        <v>3079</v>
      </c>
      <c r="G653" s="68"/>
      <c r="H653" s="68"/>
      <c r="I653" s="68"/>
      <c r="J653" s="68"/>
    </row>
    <row r="654" spans="1:10" hidden="1" x14ac:dyDescent="0.35">
      <c r="A654" s="68"/>
      <c r="B654" s="68"/>
      <c r="C654" s="68"/>
      <c r="D654" s="68"/>
      <c r="E654" s="298" t="s">
        <v>3080</v>
      </c>
      <c r="F654" s="68" t="s">
        <v>3081</v>
      </c>
      <c r="G654" s="68"/>
      <c r="H654" s="68"/>
      <c r="I654" s="68"/>
      <c r="J654" s="68"/>
    </row>
    <row r="655" spans="1:10" hidden="1" x14ac:dyDescent="0.35">
      <c r="A655" s="68"/>
      <c r="B655" s="68"/>
      <c r="C655" s="68"/>
      <c r="D655" s="68"/>
      <c r="E655" s="298" t="s">
        <v>3082</v>
      </c>
      <c r="F655" s="68" t="s">
        <v>3083</v>
      </c>
      <c r="G655" s="68"/>
      <c r="H655" s="68"/>
      <c r="I655" s="68"/>
      <c r="J655" s="68"/>
    </row>
    <row r="656" spans="1:10" hidden="1" x14ac:dyDescent="0.35">
      <c r="A656" s="68"/>
      <c r="B656" s="68"/>
      <c r="C656" s="68"/>
      <c r="D656" s="68"/>
      <c r="E656" s="298" t="s">
        <v>3084</v>
      </c>
      <c r="F656" s="68" t="s">
        <v>3085</v>
      </c>
      <c r="G656" s="68"/>
      <c r="H656" s="68"/>
      <c r="I656" s="68"/>
      <c r="J656" s="68"/>
    </row>
    <row r="657" spans="1:10" hidden="1" x14ac:dyDescent="0.35">
      <c r="A657" s="68"/>
      <c r="B657" s="68"/>
      <c r="C657" s="68"/>
      <c r="D657" s="68"/>
      <c r="E657" s="298" t="s">
        <v>3086</v>
      </c>
      <c r="F657" s="68" t="s">
        <v>3087</v>
      </c>
      <c r="G657" s="68"/>
      <c r="H657" s="68"/>
      <c r="I657" s="68"/>
      <c r="J657" s="68"/>
    </row>
    <row r="658" spans="1:10" hidden="1" x14ac:dyDescent="0.35">
      <c r="A658" s="68"/>
      <c r="B658" s="68"/>
      <c r="C658" s="68"/>
      <c r="D658" s="68"/>
      <c r="E658" s="298" t="s">
        <v>3088</v>
      </c>
      <c r="F658" s="68" t="s">
        <v>3089</v>
      </c>
      <c r="G658" s="68"/>
      <c r="H658" s="68"/>
      <c r="I658" s="68"/>
      <c r="J658" s="68"/>
    </row>
    <row r="659" spans="1:10" hidden="1" x14ac:dyDescent="0.35">
      <c r="A659" s="68"/>
      <c r="B659" s="68"/>
      <c r="C659" s="68"/>
      <c r="D659" s="68"/>
      <c r="E659" s="298" t="s">
        <v>3090</v>
      </c>
      <c r="F659" s="68" t="s">
        <v>3091</v>
      </c>
      <c r="G659" s="68"/>
      <c r="H659" s="68"/>
      <c r="I659" s="68"/>
      <c r="J659" s="68"/>
    </row>
    <row r="660" spans="1:10" hidden="1" x14ac:dyDescent="0.35">
      <c r="A660" s="68"/>
      <c r="B660" s="68"/>
      <c r="C660" s="68"/>
      <c r="D660" s="68"/>
      <c r="E660" s="298" t="s">
        <v>3092</v>
      </c>
      <c r="F660" s="68" t="s">
        <v>3093</v>
      </c>
      <c r="G660" s="68"/>
      <c r="H660" s="68"/>
      <c r="I660" s="68"/>
      <c r="J660" s="68"/>
    </row>
    <row r="661" spans="1:10" hidden="1" x14ac:dyDescent="0.35">
      <c r="A661" s="68"/>
      <c r="B661" s="68"/>
      <c r="C661" s="68"/>
      <c r="D661" s="68"/>
      <c r="E661" s="298" t="s">
        <v>3094</v>
      </c>
      <c r="F661" s="68" t="s">
        <v>3095</v>
      </c>
      <c r="G661" s="68"/>
      <c r="H661" s="68"/>
      <c r="I661" s="68"/>
      <c r="J661" s="68"/>
    </row>
    <row r="662" spans="1:10" hidden="1" x14ac:dyDescent="0.35">
      <c r="A662" s="68"/>
      <c r="B662" s="68"/>
      <c r="C662" s="68"/>
      <c r="D662" s="68"/>
      <c r="E662" s="298" t="s">
        <v>3096</v>
      </c>
      <c r="F662" s="68" t="s">
        <v>3097</v>
      </c>
      <c r="G662" s="68"/>
      <c r="H662" s="68"/>
      <c r="I662" s="68"/>
      <c r="J662" s="68"/>
    </row>
    <row r="663" spans="1:10" hidden="1" x14ac:dyDescent="0.35">
      <c r="A663" s="68"/>
      <c r="B663" s="68"/>
      <c r="C663" s="68"/>
      <c r="D663" s="68"/>
      <c r="E663" s="298" t="s">
        <v>3098</v>
      </c>
      <c r="F663" s="68" t="s">
        <v>3099</v>
      </c>
      <c r="G663" s="68"/>
      <c r="H663" s="68"/>
      <c r="I663" s="68"/>
      <c r="J663" s="68"/>
    </row>
    <row r="664" spans="1:10" hidden="1" x14ac:dyDescent="0.35">
      <c r="A664" s="68"/>
      <c r="B664" s="68"/>
      <c r="C664" s="68"/>
      <c r="D664" s="68"/>
      <c r="E664" s="298" t="s">
        <v>3100</v>
      </c>
      <c r="F664" s="68" t="s">
        <v>3101</v>
      </c>
      <c r="G664" s="68"/>
      <c r="H664" s="68"/>
      <c r="I664" s="68"/>
      <c r="J664" s="68"/>
    </row>
    <row r="665" spans="1:10" hidden="1" x14ac:dyDescent="0.35">
      <c r="A665" s="68"/>
      <c r="B665" s="68"/>
      <c r="C665" s="68"/>
      <c r="D665" s="68"/>
      <c r="E665" s="298" t="s">
        <v>3102</v>
      </c>
      <c r="F665" s="68" t="s">
        <v>3103</v>
      </c>
      <c r="G665" s="68"/>
      <c r="H665" s="68"/>
      <c r="I665" s="68"/>
      <c r="J665" s="68"/>
    </row>
    <row r="666" spans="1:10" hidden="1" x14ac:dyDescent="0.35">
      <c r="A666" s="68"/>
      <c r="B666" s="68"/>
      <c r="C666" s="68"/>
      <c r="D666" s="68"/>
      <c r="E666" s="298" t="s">
        <v>3104</v>
      </c>
      <c r="F666" s="68" t="s">
        <v>3105</v>
      </c>
      <c r="G666" s="68"/>
      <c r="H666" s="68"/>
      <c r="I666" s="68"/>
      <c r="J666" s="68"/>
    </row>
    <row r="667" spans="1:10" hidden="1" x14ac:dyDescent="0.35">
      <c r="A667" s="68"/>
      <c r="B667" s="68"/>
      <c r="C667" s="68"/>
      <c r="D667" s="68"/>
      <c r="E667" s="298" t="s">
        <v>3106</v>
      </c>
      <c r="F667" s="68" t="s">
        <v>3107</v>
      </c>
      <c r="G667" s="68"/>
      <c r="H667" s="68"/>
      <c r="I667" s="68"/>
      <c r="J667" s="68"/>
    </row>
    <row r="668" spans="1:10" hidden="1" x14ac:dyDescent="0.35">
      <c r="A668" s="68"/>
      <c r="B668" s="68"/>
      <c r="C668" s="68"/>
      <c r="D668" s="68"/>
      <c r="E668" s="298" t="s">
        <v>3108</v>
      </c>
      <c r="F668" s="68" t="s">
        <v>3109</v>
      </c>
      <c r="G668" s="68"/>
      <c r="H668" s="68"/>
      <c r="I668" s="68"/>
      <c r="J668" s="68"/>
    </row>
    <row r="669" spans="1:10" hidden="1" x14ac:dyDescent="0.35">
      <c r="A669" s="68"/>
      <c r="B669" s="68"/>
      <c r="C669" s="68"/>
      <c r="D669" s="68"/>
      <c r="E669" s="298" t="s">
        <v>3110</v>
      </c>
      <c r="F669" s="68" t="s">
        <v>3111</v>
      </c>
      <c r="G669" s="68"/>
      <c r="H669" s="68"/>
      <c r="I669" s="68"/>
      <c r="J669" s="68"/>
    </row>
    <row r="670" spans="1:10" hidden="1" x14ac:dyDescent="0.35">
      <c r="A670" s="68"/>
      <c r="B670" s="68"/>
      <c r="C670" s="68"/>
      <c r="D670" s="68"/>
      <c r="E670" s="298" t="s">
        <v>3112</v>
      </c>
      <c r="F670" s="68" t="s">
        <v>3113</v>
      </c>
      <c r="G670" s="68"/>
      <c r="H670" s="68"/>
      <c r="I670" s="68"/>
      <c r="J670" s="68"/>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5.1.1.b'!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7"/>
  <dimension ref="A1:O23"/>
  <sheetViews>
    <sheetView showGridLines="0" zoomScale="90" zoomScaleNormal="90" workbookViewId="0"/>
  </sheetViews>
  <sheetFormatPr baseColWidth="10" defaultColWidth="11.453125" defaultRowHeight="14.5" x14ac:dyDescent="0.35"/>
  <cols>
    <col min="1" max="1" width="11.453125" style="89"/>
    <col min="2" max="2" width="17.54296875" style="89" customWidth="1"/>
    <col min="3" max="3" width="16.81640625" style="89" customWidth="1"/>
    <col min="4" max="4" width="12.81640625" style="112" customWidth="1"/>
    <col min="5" max="5" width="11" style="89" customWidth="1"/>
    <col min="6" max="6" width="11.1796875" style="89" customWidth="1"/>
    <col min="7" max="7" width="12.453125" style="89" customWidth="1"/>
    <col min="8" max="8" width="15.1796875" style="89" customWidth="1"/>
    <col min="9" max="9" width="12.54296875" style="89" customWidth="1"/>
    <col min="10" max="12" width="13.81640625" style="89" bestFit="1" customWidth="1"/>
    <col min="13" max="13" width="12.453125" style="89" bestFit="1" customWidth="1"/>
    <col min="14" max="14" width="13.81640625" style="89" bestFit="1" customWidth="1"/>
    <col min="15" max="16384" width="11.453125" style="89"/>
  </cols>
  <sheetData>
    <row r="1" spans="1:15" ht="15.5" x14ac:dyDescent="0.35">
      <c r="A1" s="23" t="s">
        <v>32</v>
      </c>
      <c r="F1" s="88"/>
      <c r="H1" s="23" t="s">
        <v>34</v>
      </c>
    </row>
    <row r="2" spans="1:15" s="88" customFormat="1" ht="15.5" x14ac:dyDescent="0.35">
      <c r="B2" s="97" t="s">
        <v>5115</v>
      </c>
      <c r="D2" s="113"/>
    </row>
    <row r="3" spans="1:15" s="88" customFormat="1" x14ac:dyDescent="0.35">
      <c r="B3" s="110" t="s">
        <v>14</v>
      </c>
      <c r="C3" s="89"/>
      <c r="D3" s="112"/>
      <c r="E3" s="89"/>
      <c r="F3" s="89"/>
      <c r="G3" s="89"/>
      <c r="J3" s="114"/>
    </row>
    <row r="4" spans="1:15" s="88" customFormat="1" x14ac:dyDescent="0.35">
      <c r="B4" s="110" t="s">
        <v>50</v>
      </c>
      <c r="C4" s="89"/>
      <c r="D4" s="112"/>
      <c r="E4" s="89"/>
      <c r="F4" s="89"/>
      <c r="G4" s="89"/>
      <c r="J4" s="114"/>
    </row>
    <row r="5" spans="1:15" s="88" customFormat="1" x14ac:dyDescent="0.35">
      <c r="B5" s="111" t="s">
        <v>465</v>
      </c>
      <c r="C5" s="89"/>
      <c r="D5" s="112"/>
      <c r="E5" s="89"/>
      <c r="F5" s="89"/>
      <c r="G5" s="89"/>
      <c r="J5" s="114"/>
    </row>
    <row r="6" spans="1:15" s="88" customFormat="1" x14ac:dyDescent="0.35">
      <c r="B6" s="115" t="s">
        <v>1578</v>
      </c>
      <c r="C6" s="89"/>
      <c r="D6" s="112"/>
      <c r="E6" s="89"/>
      <c r="F6" s="89"/>
      <c r="G6" s="89"/>
    </row>
    <row r="7" spans="1:15" s="88" customFormat="1" x14ac:dyDescent="0.35">
      <c r="B7" s="115"/>
      <c r="C7" s="89"/>
      <c r="D7" s="112"/>
      <c r="E7" s="89"/>
      <c r="F7" s="89"/>
      <c r="G7" s="89"/>
    </row>
    <row r="8" spans="1:15" s="88" customFormat="1" x14ac:dyDescent="0.35">
      <c r="B8" s="115" t="s">
        <v>1579</v>
      </c>
      <c r="C8" s="89"/>
      <c r="D8" s="112"/>
      <c r="E8" s="89"/>
      <c r="F8" s="89"/>
      <c r="G8" s="89"/>
    </row>
    <row r="9" spans="1:15" x14ac:dyDescent="0.35">
      <c r="C9" s="88"/>
      <c r="D9" s="113"/>
    </row>
    <row r="10" spans="1:15" s="115" customFormat="1" x14ac:dyDescent="0.35">
      <c r="B10" s="88" t="s">
        <v>1702</v>
      </c>
      <c r="D10" s="579"/>
    </row>
    <row r="11" spans="1:15" s="115" customFormat="1" x14ac:dyDescent="0.35">
      <c r="B11" s="693" t="s">
        <v>3681</v>
      </c>
      <c r="D11" s="579"/>
    </row>
    <row r="12" spans="1:15" x14ac:dyDescent="0.35">
      <c r="B12" s="1755" t="s">
        <v>1583</v>
      </c>
      <c r="C12" s="1756"/>
      <c r="D12" s="865">
        <v>2010</v>
      </c>
      <c r="E12" s="865">
        <v>2011</v>
      </c>
      <c r="F12" s="865">
        <v>2012</v>
      </c>
      <c r="G12" s="865">
        <v>2013</v>
      </c>
      <c r="H12" s="865">
        <v>2014</v>
      </c>
      <c r="I12" s="865">
        <v>2015</v>
      </c>
      <c r="J12" s="865">
        <v>2016</v>
      </c>
      <c r="K12" s="865">
        <v>2017</v>
      </c>
      <c r="L12" s="865">
        <v>2018</v>
      </c>
      <c r="M12" s="865">
        <v>2019</v>
      </c>
      <c r="N12" s="865">
        <v>2020</v>
      </c>
      <c r="O12" s="1316">
        <v>2021</v>
      </c>
    </row>
    <row r="13" spans="1:15" x14ac:dyDescent="0.35">
      <c r="B13" s="1757" t="s">
        <v>1</v>
      </c>
      <c r="C13" s="1757"/>
      <c r="D13" s="866">
        <v>4133568</v>
      </c>
      <c r="E13" s="866">
        <v>4264255</v>
      </c>
      <c r="F13" s="866">
        <v>4343888</v>
      </c>
      <c r="G13" s="866">
        <v>4382894</v>
      </c>
      <c r="H13" s="866">
        <v>4463094</v>
      </c>
      <c r="I13" s="866">
        <v>4524227</v>
      </c>
      <c r="J13" s="866">
        <v>4584701</v>
      </c>
      <c r="K13" s="866">
        <v>4578674</v>
      </c>
      <c r="L13" s="866">
        <v>4709563</v>
      </c>
      <c r="M13" s="866">
        <v>4761971</v>
      </c>
      <c r="N13" s="866">
        <v>4839248</v>
      </c>
      <c r="O13" s="860">
        <v>4858534</v>
      </c>
    </row>
    <row r="14" spans="1:15" x14ac:dyDescent="0.35">
      <c r="B14" s="1752" t="s">
        <v>1503</v>
      </c>
      <c r="C14" s="861" t="s">
        <v>1775</v>
      </c>
      <c r="D14" s="860">
        <v>3194953</v>
      </c>
      <c r="E14" s="860">
        <v>3276939</v>
      </c>
      <c r="F14" s="860">
        <v>3321522</v>
      </c>
      <c r="G14" s="860">
        <v>3357771</v>
      </c>
      <c r="H14" s="860">
        <v>3397413</v>
      </c>
      <c r="I14" s="860">
        <v>3435562</v>
      </c>
      <c r="J14" s="860">
        <v>3468864</v>
      </c>
      <c r="K14" s="860">
        <v>3467768</v>
      </c>
      <c r="L14" s="860">
        <v>3547689</v>
      </c>
      <c r="M14" s="860">
        <v>3595277</v>
      </c>
      <c r="N14" s="860">
        <v>3636209</v>
      </c>
      <c r="O14" s="860">
        <v>3654254</v>
      </c>
    </row>
    <row r="15" spans="1:15" x14ac:dyDescent="0.35">
      <c r="B15" s="1753"/>
      <c r="C15" s="867" t="s">
        <v>1776</v>
      </c>
      <c r="D15" s="860">
        <v>938615</v>
      </c>
      <c r="E15" s="860">
        <v>987316</v>
      </c>
      <c r="F15" s="860">
        <v>1022366</v>
      </c>
      <c r="G15" s="860">
        <v>1025123</v>
      </c>
      <c r="H15" s="860">
        <v>1065681</v>
      </c>
      <c r="I15" s="860">
        <v>1088665</v>
      </c>
      <c r="J15" s="860">
        <v>1115837</v>
      </c>
      <c r="K15" s="860">
        <v>1110906</v>
      </c>
      <c r="L15" s="860">
        <v>1161874</v>
      </c>
      <c r="M15" s="860">
        <v>1166694</v>
      </c>
      <c r="N15" s="860">
        <v>1203039</v>
      </c>
      <c r="O15" s="860">
        <v>1204280</v>
      </c>
    </row>
    <row r="16" spans="1:15" x14ac:dyDescent="0.35">
      <c r="B16" s="1752" t="s">
        <v>1508</v>
      </c>
      <c r="C16" s="861" t="s">
        <v>1516</v>
      </c>
      <c r="D16" s="860">
        <v>2731610</v>
      </c>
      <c r="E16" s="860">
        <v>2794224</v>
      </c>
      <c r="F16" s="860">
        <v>2831985</v>
      </c>
      <c r="G16" s="860">
        <v>2872238</v>
      </c>
      <c r="H16" s="860">
        <v>2903227</v>
      </c>
      <c r="I16" s="860">
        <v>2934362</v>
      </c>
      <c r="J16" s="860">
        <v>2955255</v>
      </c>
      <c r="K16" s="860">
        <v>2946727</v>
      </c>
      <c r="L16" s="860">
        <v>3019505</v>
      </c>
      <c r="M16" s="860">
        <v>3043302</v>
      </c>
      <c r="N16" s="860">
        <v>3073824</v>
      </c>
      <c r="O16" s="860">
        <v>3096432</v>
      </c>
    </row>
    <row r="17" spans="2:15" x14ac:dyDescent="0.35">
      <c r="B17" s="1752"/>
      <c r="C17" s="861" t="s">
        <v>1517</v>
      </c>
      <c r="D17" s="860">
        <v>302905</v>
      </c>
      <c r="E17" s="860">
        <v>307334</v>
      </c>
      <c r="F17" s="860">
        <v>314968</v>
      </c>
      <c r="G17" s="860">
        <v>313743</v>
      </c>
      <c r="H17" s="860">
        <v>323083</v>
      </c>
      <c r="I17" s="860">
        <v>334948</v>
      </c>
      <c r="J17" s="860">
        <v>341539</v>
      </c>
      <c r="K17" s="860">
        <v>348414</v>
      </c>
      <c r="L17" s="860">
        <v>353750</v>
      </c>
      <c r="M17" s="860">
        <v>369089</v>
      </c>
      <c r="N17" s="860">
        <v>371441</v>
      </c>
      <c r="O17" s="860">
        <v>377364</v>
      </c>
    </row>
    <row r="18" spans="2:15" x14ac:dyDescent="0.35">
      <c r="B18" s="1752"/>
      <c r="C18" s="861" t="s">
        <v>1518</v>
      </c>
      <c r="D18" s="860">
        <v>240586</v>
      </c>
      <c r="E18" s="860">
        <v>246620</v>
      </c>
      <c r="F18" s="860">
        <v>252415</v>
      </c>
      <c r="G18" s="860">
        <v>250939</v>
      </c>
      <c r="H18" s="860">
        <v>262539</v>
      </c>
      <c r="I18" s="860">
        <v>264858</v>
      </c>
      <c r="J18" s="860">
        <v>268295</v>
      </c>
      <c r="K18" s="860">
        <v>258996</v>
      </c>
      <c r="L18" s="860">
        <v>276604</v>
      </c>
      <c r="M18" s="860">
        <v>282388</v>
      </c>
      <c r="N18" s="860">
        <v>285811</v>
      </c>
      <c r="O18" s="860">
        <v>273417</v>
      </c>
    </row>
    <row r="19" spans="2:15" x14ac:dyDescent="0.35">
      <c r="B19" s="1752"/>
      <c r="C19" s="861" t="s">
        <v>1519</v>
      </c>
      <c r="D19" s="860">
        <v>287958</v>
      </c>
      <c r="E19" s="860">
        <v>283724</v>
      </c>
      <c r="F19" s="860">
        <v>297419</v>
      </c>
      <c r="G19" s="860">
        <v>300936</v>
      </c>
      <c r="H19" s="860">
        <v>297547</v>
      </c>
      <c r="I19" s="860">
        <v>311794</v>
      </c>
      <c r="J19" s="860">
        <v>318543</v>
      </c>
      <c r="K19" s="860">
        <v>318357</v>
      </c>
      <c r="L19" s="860">
        <v>317204</v>
      </c>
      <c r="M19" s="860">
        <v>325185</v>
      </c>
      <c r="N19" s="860">
        <v>337153</v>
      </c>
      <c r="O19" s="860">
        <v>332131</v>
      </c>
    </row>
    <row r="20" spans="2:15" x14ac:dyDescent="0.35">
      <c r="B20" s="1752"/>
      <c r="C20" s="862" t="s">
        <v>1777</v>
      </c>
      <c r="D20" s="860">
        <v>304205</v>
      </c>
      <c r="E20" s="860">
        <v>335045</v>
      </c>
      <c r="F20" s="860">
        <v>337124</v>
      </c>
      <c r="G20" s="860">
        <v>342389</v>
      </c>
      <c r="H20" s="860">
        <v>344030</v>
      </c>
      <c r="I20" s="860">
        <v>354068</v>
      </c>
      <c r="J20" s="860">
        <v>357016</v>
      </c>
      <c r="K20" s="860">
        <v>356746</v>
      </c>
      <c r="L20" s="860">
        <v>375699</v>
      </c>
      <c r="M20" s="860">
        <v>377178</v>
      </c>
      <c r="N20" s="860">
        <v>396944</v>
      </c>
      <c r="O20" s="860">
        <v>384708</v>
      </c>
    </row>
    <row r="21" spans="2:15" x14ac:dyDescent="0.35">
      <c r="B21" s="1753"/>
      <c r="C21" s="863" t="s">
        <v>1521</v>
      </c>
      <c r="D21" s="864">
        <v>266304</v>
      </c>
      <c r="E21" s="864">
        <v>297308</v>
      </c>
      <c r="F21" s="864">
        <v>309977</v>
      </c>
      <c r="G21" s="864">
        <v>302649</v>
      </c>
      <c r="H21" s="864">
        <v>332668</v>
      </c>
      <c r="I21" s="864">
        <v>324197</v>
      </c>
      <c r="J21" s="864">
        <v>344053</v>
      </c>
      <c r="K21" s="864">
        <v>349434</v>
      </c>
      <c r="L21" s="864">
        <v>366801</v>
      </c>
      <c r="M21" s="864">
        <v>364829</v>
      </c>
      <c r="N21" s="864">
        <v>374075</v>
      </c>
      <c r="O21" s="864">
        <v>394482</v>
      </c>
    </row>
    <row r="22" spans="2:15" x14ac:dyDescent="0.35">
      <c r="B22" s="1754" t="s">
        <v>3552</v>
      </c>
      <c r="C22" s="1754"/>
      <c r="D22" s="1754"/>
      <c r="E22" s="1754"/>
      <c r="F22" s="1754"/>
      <c r="G22" s="1754"/>
      <c r="H22" s="1754"/>
      <c r="I22" s="1754"/>
      <c r="J22" s="1754"/>
      <c r="K22" s="1754"/>
      <c r="L22" s="1754"/>
    </row>
    <row r="23" spans="2:15" x14ac:dyDescent="0.35">
      <c r="B23" s="115" t="s">
        <v>5117</v>
      </c>
      <c r="C23" s="115"/>
      <c r="D23" s="579"/>
      <c r="E23" s="115"/>
      <c r="F23" s="115"/>
      <c r="G23" s="115"/>
      <c r="H23" s="115"/>
      <c r="I23" s="115"/>
      <c r="J23" s="115"/>
      <c r="K23" s="115"/>
      <c r="L23" s="115"/>
    </row>
  </sheetData>
  <mergeCells count="5">
    <mergeCell ref="B16:B21"/>
    <mergeCell ref="B22:L22"/>
    <mergeCell ref="B12:C12"/>
    <mergeCell ref="B13:C13"/>
    <mergeCell ref="B14:B15"/>
  </mergeCells>
  <hyperlinks>
    <hyperlink ref="H1" location="'HM 5.1.2.a'!A1" display="Ver Metadato"/>
    <hyperlink ref="A1" location="'C5'!A1" display="REGRESAR"/>
    <hyperlink ref="E1:F1" location="'HM 5.1.2.a'!A1" display="Ver Metadato"/>
  </hyperlinks>
  <pageMargins left="0.7" right="0.7" top="0.75" bottom="0.75" header="0.3" footer="0.3"/>
  <pageSetup orientation="portrait" horizontalDpi="4294967292" r:id="rId1"/>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88">
    <tabColor theme="8" tint="-0.499984740745262"/>
    <pageSetUpPr fitToPage="1"/>
  </sheetPr>
  <dimension ref="A1:L6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232" t="s">
        <v>260</v>
      </c>
      <c r="C8" s="1690" t="s">
        <v>261</v>
      </c>
      <c r="D8" s="1690"/>
      <c r="E8" s="1690"/>
      <c r="F8" s="1690"/>
      <c r="G8" s="1690"/>
    </row>
    <row r="9" spans="1:7" ht="31" x14ac:dyDescent="0.35">
      <c r="B9" s="232" t="s">
        <v>262</v>
      </c>
      <c r="C9" s="1698" t="s">
        <v>3118</v>
      </c>
      <c r="D9" s="1698"/>
      <c r="E9" s="1698"/>
      <c r="F9" s="1698"/>
      <c r="G9" s="1698"/>
    </row>
    <row r="10" spans="1:7" ht="31" x14ac:dyDescent="0.35">
      <c r="B10" s="1651" t="s">
        <v>263</v>
      </c>
      <c r="C10" s="233" t="s">
        <v>264</v>
      </c>
      <c r="D10" s="233" t="s">
        <v>265</v>
      </c>
      <c r="E10" s="233" t="s">
        <v>266</v>
      </c>
      <c r="F10" s="234" t="s">
        <v>267</v>
      </c>
      <c r="G10" s="234" t="s">
        <v>268</v>
      </c>
    </row>
    <row r="11" spans="1:7" ht="36" customHeight="1" x14ac:dyDescent="0.35">
      <c r="B11" s="1652"/>
      <c r="C11" s="235" t="s">
        <v>341</v>
      </c>
      <c r="D11" s="235" t="s">
        <v>50</v>
      </c>
      <c r="E11" s="235" t="s">
        <v>465</v>
      </c>
      <c r="F11" s="236" t="s">
        <v>1101</v>
      </c>
      <c r="G11" s="236" t="s">
        <v>1110</v>
      </c>
    </row>
    <row r="12" spans="1:7" ht="17.25" customHeight="1" x14ac:dyDescent="0.35">
      <c r="B12" s="1652"/>
      <c r="C12" s="235"/>
      <c r="D12" s="235"/>
      <c r="E12" s="235"/>
      <c r="F12" s="236" t="s">
        <v>274</v>
      </c>
      <c r="G12" s="236"/>
    </row>
    <row r="13" spans="1:7" ht="17.25" customHeight="1" x14ac:dyDescent="0.35">
      <c r="B13" s="1653"/>
      <c r="C13" s="235"/>
      <c r="D13" s="235"/>
      <c r="E13" s="235"/>
      <c r="F13" s="236" t="s">
        <v>274</v>
      </c>
      <c r="G13" s="236"/>
    </row>
    <row r="14" spans="1:7" x14ac:dyDescent="0.35">
      <c r="B14" s="237" t="s">
        <v>275</v>
      </c>
      <c r="C14" s="1690" t="s">
        <v>2</v>
      </c>
      <c r="D14" s="1690"/>
      <c r="E14" s="1690"/>
      <c r="F14" s="1690"/>
      <c r="G14" s="1690"/>
    </row>
    <row r="15" spans="1:7" ht="409.5" customHeight="1" x14ac:dyDescent="0.35">
      <c r="B15" s="232" t="s">
        <v>276</v>
      </c>
      <c r="C15" s="1698" t="s">
        <v>3542</v>
      </c>
      <c r="D15" s="1698"/>
      <c r="E15" s="1698"/>
      <c r="F15" s="1698"/>
      <c r="G15" s="1698"/>
    </row>
    <row r="16" spans="1:7" ht="15.75" customHeight="1" x14ac:dyDescent="0.35">
      <c r="B16" s="232" t="s">
        <v>277</v>
      </c>
      <c r="C16" s="1673"/>
      <c r="D16" s="1674"/>
      <c r="E16" s="1674"/>
      <c r="F16" s="1674"/>
      <c r="G16" s="1675"/>
    </row>
    <row r="17" spans="2:9" ht="15.75" customHeight="1" x14ac:dyDescent="0.35">
      <c r="B17" s="232" t="s">
        <v>278</v>
      </c>
      <c r="C17" s="1758" t="s">
        <v>346</v>
      </c>
      <c r="D17" s="1759"/>
      <c r="E17" s="1759"/>
      <c r="F17" s="1759"/>
      <c r="G17" s="1760"/>
    </row>
    <row r="18" spans="2:9" x14ac:dyDescent="0.35">
      <c r="B18" s="232" t="s">
        <v>280</v>
      </c>
      <c r="C18" s="1758" t="s">
        <v>1804</v>
      </c>
      <c r="D18" s="1759"/>
      <c r="E18" s="1759"/>
      <c r="F18" s="1759"/>
      <c r="G18" s="1760"/>
    </row>
    <row r="19" spans="2:9" ht="36.75" customHeight="1" x14ac:dyDescent="0.35">
      <c r="B19" s="232" t="s">
        <v>281</v>
      </c>
      <c r="C19" s="1758" t="s">
        <v>1755</v>
      </c>
      <c r="D19" s="1759"/>
      <c r="E19" s="1759"/>
      <c r="F19" s="1759"/>
      <c r="G19" s="1760"/>
    </row>
    <row r="20" spans="2:9" ht="193.5" customHeight="1" x14ac:dyDescent="0.35">
      <c r="B20" s="232" t="s">
        <v>282</v>
      </c>
      <c r="C20" s="1673" t="s">
        <v>3543</v>
      </c>
      <c r="D20" s="1674"/>
      <c r="E20" s="1674"/>
      <c r="F20" s="1674"/>
      <c r="G20" s="1675"/>
    </row>
    <row r="21" spans="2:9" ht="43.5" customHeight="1" x14ac:dyDescent="0.35">
      <c r="B21" s="232" t="s">
        <v>283</v>
      </c>
      <c r="C21" s="238" t="s">
        <v>1740</v>
      </c>
      <c r="D21" s="239" t="s">
        <v>1741</v>
      </c>
      <c r="E21" s="1723" t="s">
        <v>284</v>
      </c>
      <c r="F21" s="1724"/>
      <c r="G21" s="1725"/>
    </row>
    <row r="22" spans="2:9" ht="36.75" customHeight="1" x14ac:dyDescent="0.35">
      <c r="B22" s="232" t="s">
        <v>285</v>
      </c>
      <c r="C22" s="1758" t="s">
        <v>1742</v>
      </c>
      <c r="D22" s="1759"/>
      <c r="E22" s="1759"/>
      <c r="F22" s="1759"/>
      <c r="G22" s="1760"/>
    </row>
    <row r="23" spans="2:9" ht="119.25" customHeight="1" x14ac:dyDescent="0.35">
      <c r="B23" s="232" t="s">
        <v>286</v>
      </c>
      <c r="C23" s="1758" t="s">
        <v>1819</v>
      </c>
      <c r="D23" s="1759"/>
      <c r="E23" s="1759"/>
      <c r="F23" s="1759"/>
      <c r="G23" s="1760"/>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240"/>
      <c r="C26" s="240"/>
      <c r="D26" s="240"/>
      <c r="E26" s="29"/>
      <c r="F26" s="47"/>
      <c r="G26" s="47"/>
      <c r="I26" s="11" t="s">
        <v>288</v>
      </c>
    </row>
    <row r="27" spans="2:9" x14ac:dyDescent="0.35">
      <c r="B27" s="232" t="s">
        <v>289</v>
      </c>
      <c r="C27" s="1690" t="s">
        <v>1743</v>
      </c>
      <c r="D27" s="1690"/>
      <c r="E27" s="1690"/>
      <c r="F27" s="1690"/>
      <c r="G27" s="1690"/>
    </row>
    <row r="28" spans="2:9" ht="31" x14ac:dyDescent="0.35">
      <c r="B28" s="232" t="s">
        <v>290</v>
      </c>
      <c r="C28" s="1690" t="s">
        <v>1744</v>
      </c>
      <c r="D28" s="1690"/>
      <c r="E28" s="1690"/>
      <c r="F28" s="1690"/>
      <c r="G28" s="1690"/>
    </row>
    <row r="29" spans="2:9" x14ac:dyDescent="0.35">
      <c r="B29" s="241" t="s">
        <v>291</v>
      </c>
      <c r="C29" s="1698" t="s">
        <v>328</v>
      </c>
      <c r="D29" s="1698"/>
      <c r="E29" s="1698"/>
      <c r="F29" s="1698"/>
      <c r="G29" s="1698"/>
    </row>
    <row r="30" spans="2:9" x14ac:dyDescent="0.35">
      <c r="B30" s="241" t="s">
        <v>293</v>
      </c>
      <c r="C30" s="1722" t="s">
        <v>294</v>
      </c>
      <c r="D30" s="1722"/>
      <c r="E30" s="1722"/>
      <c r="F30" s="1722"/>
      <c r="G30" s="1722"/>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232" t="s">
        <v>296</v>
      </c>
      <c r="C34" s="1690" t="s">
        <v>1745</v>
      </c>
      <c r="D34" s="1690"/>
      <c r="E34" s="1690"/>
      <c r="F34" s="1690"/>
      <c r="G34" s="1690"/>
    </row>
    <row r="35" spans="2:10" ht="18" customHeight="1" x14ac:dyDescent="0.35">
      <c r="B35" s="232" t="s">
        <v>297</v>
      </c>
      <c r="C35" s="1690" t="s">
        <v>1743</v>
      </c>
      <c r="D35" s="1690"/>
      <c r="E35" s="1690"/>
      <c r="F35" s="1690"/>
      <c r="G35" s="1690"/>
    </row>
    <row r="36" spans="2:10" ht="18" customHeight="1" x14ac:dyDescent="0.35">
      <c r="B36" s="232" t="s">
        <v>298</v>
      </c>
      <c r="C36" s="1690" t="s">
        <v>1746</v>
      </c>
      <c r="D36" s="1690"/>
      <c r="E36" s="1690"/>
      <c r="F36" s="1690"/>
      <c r="G36" s="1690"/>
    </row>
    <row r="37" spans="2:10" ht="18" customHeight="1" x14ac:dyDescent="0.35">
      <c r="B37" s="232" t="s">
        <v>299</v>
      </c>
      <c r="C37" s="1690" t="s">
        <v>1747</v>
      </c>
      <c r="D37" s="1690"/>
      <c r="E37" s="1690"/>
      <c r="F37" s="1690"/>
      <c r="G37" s="1690"/>
      <c r="J37" s="29"/>
    </row>
    <row r="38" spans="2:10" ht="18" customHeight="1" x14ac:dyDescent="0.35">
      <c r="B38" s="232" t="s">
        <v>300</v>
      </c>
      <c r="C38" s="1527" t="s">
        <v>1748</v>
      </c>
      <c r="D38" s="1690"/>
      <c r="E38" s="1690"/>
      <c r="F38" s="1690"/>
      <c r="G38" s="1690"/>
    </row>
    <row r="39" spans="2:10" ht="18" customHeight="1" x14ac:dyDescent="0.35">
      <c r="B39" s="232" t="s">
        <v>301</v>
      </c>
      <c r="C39" s="1690" t="s">
        <v>1749</v>
      </c>
      <c r="D39" s="1690"/>
      <c r="E39" s="1690"/>
      <c r="F39" s="1690"/>
      <c r="G39" s="1690"/>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232" t="s">
        <v>303</v>
      </c>
      <c r="C43" s="1690"/>
      <c r="D43" s="1690"/>
      <c r="E43" s="1690"/>
      <c r="F43" s="1690"/>
      <c r="G43" s="1690"/>
    </row>
    <row r="44" spans="2:10" ht="36" customHeight="1" x14ac:dyDescent="0.35">
      <c r="B44" s="232" t="s">
        <v>304</v>
      </c>
      <c r="C44" s="1698" t="s">
        <v>3546</v>
      </c>
      <c r="D44" s="1698"/>
      <c r="E44" s="1698"/>
      <c r="F44" s="1698"/>
      <c r="G44" s="1698"/>
    </row>
    <row r="45" spans="2:10" ht="36" customHeight="1" x14ac:dyDescent="0.35">
      <c r="B45" s="232" t="s">
        <v>305</v>
      </c>
      <c r="C45" s="1690" t="s">
        <v>3547</v>
      </c>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242" t="s">
        <v>307</v>
      </c>
      <c r="C49" s="1719" t="s">
        <v>1750</v>
      </c>
      <c r="D49" s="1719"/>
      <c r="E49" s="1719"/>
      <c r="F49" s="1719"/>
      <c r="G49" s="1719"/>
    </row>
    <row r="50" spans="2:7" ht="31" x14ac:dyDescent="0.35">
      <c r="B50" s="243" t="s">
        <v>308</v>
      </c>
      <c r="C50" s="1721" t="s">
        <v>1751</v>
      </c>
      <c r="D50" s="1721"/>
      <c r="E50" s="1721"/>
      <c r="F50" s="1721"/>
      <c r="G50" s="1721"/>
    </row>
    <row r="51" spans="2:7" x14ac:dyDescent="0.35">
      <c r="B51" s="243" t="s">
        <v>309</v>
      </c>
      <c r="C51" s="1719" t="s">
        <v>1751</v>
      </c>
      <c r="D51" s="1719"/>
      <c r="E51" s="1719"/>
      <c r="F51" s="1719"/>
      <c r="G51" s="1719"/>
    </row>
    <row r="52" spans="2:7" x14ac:dyDescent="0.35">
      <c r="B52" s="243" t="s">
        <v>310</v>
      </c>
      <c r="C52" s="1719" t="s">
        <v>1752</v>
      </c>
      <c r="D52" s="1719"/>
      <c r="E52" s="1719"/>
      <c r="F52" s="1719"/>
      <c r="G52" s="1719"/>
    </row>
    <row r="53" spans="2:7" s="351" customFormat="1" x14ac:dyDescent="0.35">
      <c r="B53" s="359" t="s">
        <v>307</v>
      </c>
      <c r="C53" s="1719" t="s">
        <v>3544</v>
      </c>
      <c r="D53" s="1719"/>
      <c r="E53" s="1719"/>
      <c r="F53" s="1719"/>
      <c r="G53" s="1719"/>
    </row>
    <row r="54" spans="2:7" s="351" customFormat="1" ht="31" x14ac:dyDescent="0.35">
      <c r="B54" s="358" t="s">
        <v>308</v>
      </c>
      <c r="C54" s="1721" t="s">
        <v>3551</v>
      </c>
      <c r="D54" s="1721"/>
      <c r="E54" s="1721"/>
      <c r="F54" s="1721"/>
      <c r="G54" s="1721"/>
    </row>
    <row r="55" spans="2:7" s="351" customFormat="1" ht="36.75" customHeight="1" x14ac:dyDescent="0.35">
      <c r="B55" s="358" t="s">
        <v>309</v>
      </c>
      <c r="C55" s="1719" t="s">
        <v>3545</v>
      </c>
      <c r="D55" s="1719"/>
      <c r="E55" s="1719"/>
      <c r="F55" s="1719"/>
      <c r="G55" s="1719"/>
    </row>
    <row r="56" spans="2:7" s="351" customFormat="1" x14ac:dyDescent="0.35">
      <c r="B56" s="358" t="s">
        <v>310</v>
      </c>
      <c r="C56" s="1719" t="s">
        <v>1752</v>
      </c>
      <c r="D56" s="1719"/>
      <c r="E56" s="1719"/>
      <c r="F56" s="1719"/>
      <c r="G56" s="1719"/>
    </row>
    <row r="57" spans="2:7" s="351" customFormat="1" x14ac:dyDescent="0.35">
      <c r="B57" s="580"/>
      <c r="C57" s="581"/>
      <c r="D57" s="581"/>
      <c r="E57" s="581"/>
      <c r="F57" s="581"/>
      <c r="G57" s="581"/>
    </row>
    <row r="58" spans="2:7" x14ac:dyDescent="0.35">
      <c r="B58" s="29"/>
      <c r="C58" s="29"/>
      <c r="D58" s="29"/>
      <c r="E58" s="29"/>
      <c r="F58" s="47"/>
      <c r="G58" s="47"/>
    </row>
    <row r="117" spans="1:12" hidden="1" x14ac:dyDescent="0.35">
      <c r="A117" s="68"/>
      <c r="B117" s="1751" t="s">
        <v>263</v>
      </c>
      <c r="C117" s="1751"/>
      <c r="D117" s="1751"/>
      <c r="E117" s="1751"/>
      <c r="F117" s="1751"/>
      <c r="G117" s="68"/>
      <c r="H117" s="68"/>
      <c r="I117" s="68"/>
      <c r="J117" s="68"/>
    </row>
    <row r="118" spans="1:12" hidden="1" x14ac:dyDescent="0.35">
      <c r="A118" s="296" t="s">
        <v>313</v>
      </c>
      <c r="B118" s="296" t="s">
        <v>264</v>
      </c>
      <c r="C118" s="296" t="s">
        <v>265</v>
      </c>
      <c r="D118" s="296" t="s">
        <v>266</v>
      </c>
      <c r="E118" s="297" t="s">
        <v>314</v>
      </c>
      <c r="F118" s="297" t="s">
        <v>268</v>
      </c>
      <c r="G118" s="296" t="s">
        <v>275</v>
      </c>
      <c r="H118" s="296" t="s">
        <v>278</v>
      </c>
      <c r="I118" s="296" t="s">
        <v>315</v>
      </c>
      <c r="J118" s="296" t="s">
        <v>293</v>
      </c>
      <c r="K118" s="31"/>
      <c r="L118" s="31"/>
    </row>
    <row r="119" spans="1:12" hidden="1" x14ac:dyDescent="0.35">
      <c r="A119" s="68" t="s">
        <v>316</v>
      </c>
      <c r="B119" s="298" t="s">
        <v>317</v>
      </c>
      <c r="C119" s="298" t="s">
        <v>318</v>
      </c>
      <c r="D119" s="298" t="s">
        <v>86</v>
      </c>
      <c r="E119" s="298" t="s">
        <v>2261</v>
      </c>
      <c r="F119" s="68" t="s">
        <v>2262</v>
      </c>
      <c r="G119" s="68" t="s">
        <v>2</v>
      </c>
      <c r="H119" s="68" t="s">
        <v>321</v>
      </c>
      <c r="I119" s="68" t="s">
        <v>322</v>
      </c>
      <c r="J119" s="68" t="s">
        <v>323</v>
      </c>
    </row>
    <row r="120" spans="1:12" hidden="1" x14ac:dyDescent="0.35">
      <c r="A120" s="68" t="s">
        <v>261</v>
      </c>
      <c r="B120" s="298" t="s">
        <v>47</v>
      </c>
      <c r="C120" s="298" t="s">
        <v>324</v>
      </c>
      <c r="D120" s="298" t="s">
        <v>325</v>
      </c>
      <c r="E120" s="298" t="s">
        <v>2263</v>
      </c>
      <c r="F120" s="68" t="s">
        <v>2264</v>
      </c>
      <c r="G120" s="68" t="s">
        <v>0</v>
      </c>
      <c r="H120" s="68" t="s">
        <v>279</v>
      </c>
      <c r="I120" s="68" t="s">
        <v>328</v>
      </c>
      <c r="J120" s="68" t="s">
        <v>294</v>
      </c>
    </row>
    <row r="121" spans="1:12" hidden="1" x14ac:dyDescent="0.35">
      <c r="A121" s="68"/>
      <c r="B121" s="298" t="s">
        <v>25</v>
      </c>
      <c r="C121" s="298" t="s">
        <v>329</v>
      </c>
      <c r="D121" s="298" t="s">
        <v>330</v>
      </c>
      <c r="E121" s="298" t="s">
        <v>2265</v>
      </c>
      <c r="F121" s="68" t="s">
        <v>2266</v>
      </c>
      <c r="G121" s="68" t="s">
        <v>333</v>
      </c>
      <c r="H121" s="68" t="s">
        <v>334</v>
      </c>
      <c r="I121" s="68" t="s">
        <v>335</v>
      </c>
      <c r="J121" s="68"/>
    </row>
    <row r="122" spans="1:12" hidden="1" x14ac:dyDescent="0.35">
      <c r="A122" s="68"/>
      <c r="B122" s="298" t="s">
        <v>2267</v>
      </c>
      <c r="C122" s="298" t="s">
        <v>270</v>
      </c>
      <c r="D122" s="298" t="s">
        <v>337</v>
      </c>
      <c r="E122" s="298" t="s">
        <v>2268</v>
      </c>
      <c r="F122" s="68" t="s">
        <v>2269</v>
      </c>
      <c r="G122" s="68"/>
      <c r="H122" s="68" t="s">
        <v>339</v>
      </c>
      <c r="I122" s="68" t="s">
        <v>340</v>
      </c>
      <c r="J122" s="68"/>
    </row>
    <row r="123" spans="1:12" hidden="1" x14ac:dyDescent="0.35">
      <c r="A123" s="68"/>
      <c r="B123" s="298" t="s">
        <v>341</v>
      </c>
      <c r="C123" s="298" t="s">
        <v>342</v>
      </c>
      <c r="D123" s="298" t="s">
        <v>343</v>
      </c>
      <c r="E123" s="298" t="s">
        <v>2270</v>
      </c>
      <c r="F123" s="68" t="s">
        <v>2271</v>
      </c>
      <c r="G123" s="68"/>
      <c r="H123" s="68" t="s">
        <v>346</v>
      </c>
      <c r="I123" s="68" t="s">
        <v>292</v>
      </c>
      <c r="J123" s="68"/>
    </row>
    <row r="124" spans="1:12" hidden="1" x14ac:dyDescent="0.35">
      <c r="A124" s="68"/>
      <c r="B124" s="298" t="s">
        <v>347</v>
      </c>
      <c r="C124" s="298" t="s">
        <v>348</v>
      </c>
      <c r="D124" s="298" t="s">
        <v>349</v>
      </c>
      <c r="E124" s="298" t="s">
        <v>2272</v>
      </c>
      <c r="F124" s="68" t="s">
        <v>1587</v>
      </c>
      <c r="G124" s="68"/>
      <c r="H124" s="68"/>
      <c r="I124" s="68" t="s">
        <v>352</v>
      </c>
      <c r="J124" s="68"/>
    </row>
    <row r="125" spans="1:12" hidden="1" x14ac:dyDescent="0.35">
      <c r="A125" s="68"/>
      <c r="B125" s="68"/>
      <c r="C125" s="298" t="s">
        <v>2273</v>
      </c>
      <c r="D125" s="298" t="s">
        <v>354</v>
      </c>
      <c r="E125" s="298" t="s">
        <v>2274</v>
      </c>
      <c r="F125" s="68" t="s">
        <v>2275</v>
      </c>
      <c r="G125" s="68"/>
      <c r="H125" s="68"/>
      <c r="I125" s="68" t="s">
        <v>357</v>
      </c>
      <c r="J125" s="68"/>
    </row>
    <row r="126" spans="1:12" hidden="1" x14ac:dyDescent="0.35">
      <c r="A126" s="68"/>
      <c r="B126" s="68"/>
      <c r="C126" s="298" t="s">
        <v>358</v>
      </c>
      <c r="D126" s="298" t="s">
        <v>359</v>
      </c>
      <c r="E126" s="298" t="s">
        <v>2276</v>
      </c>
      <c r="F126" s="68" t="s">
        <v>2277</v>
      </c>
      <c r="G126" s="68"/>
      <c r="H126" s="68"/>
      <c r="I126" s="68" t="s">
        <v>362</v>
      </c>
      <c r="J126" s="68"/>
    </row>
    <row r="127" spans="1:12" hidden="1" x14ac:dyDescent="0.35">
      <c r="A127" s="68"/>
      <c r="B127" s="68"/>
      <c r="C127" s="298" t="s">
        <v>48</v>
      </c>
      <c r="D127" s="298" t="s">
        <v>97</v>
      </c>
      <c r="E127" s="298" t="s">
        <v>2278</v>
      </c>
      <c r="F127" s="68" t="s">
        <v>2279</v>
      </c>
      <c r="G127" s="68"/>
      <c r="H127" s="68"/>
      <c r="I127" s="68"/>
      <c r="J127" s="68"/>
    </row>
    <row r="128" spans="1:12" hidden="1" x14ac:dyDescent="0.35">
      <c r="A128" s="68"/>
      <c r="B128" s="68"/>
      <c r="C128" s="298" t="s">
        <v>365</v>
      </c>
      <c r="D128" s="298" t="s">
        <v>2280</v>
      </c>
      <c r="E128" s="298" t="s">
        <v>2281</v>
      </c>
      <c r="F128" s="68" t="s">
        <v>2282</v>
      </c>
      <c r="G128" s="68"/>
      <c r="H128" s="68"/>
      <c r="I128" s="68"/>
      <c r="J128" s="68"/>
    </row>
    <row r="129" spans="1:10" hidden="1" x14ac:dyDescent="0.35">
      <c r="A129" s="68"/>
      <c r="B129" s="68"/>
      <c r="C129" s="298" t="s">
        <v>369</v>
      </c>
      <c r="D129" s="298" t="s">
        <v>370</v>
      </c>
      <c r="E129" s="298" t="s">
        <v>2283</v>
      </c>
      <c r="F129" s="68" t="s">
        <v>2284</v>
      </c>
      <c r="G129" s="68"/>
      <c r="H129" s="68"/>
      <c r="I129" s="68"/>
      <c r="J129" s="68"/>
    </row>
    <row r="130" spans="1:10" hidden="1" x14ac:dyDescent="0.35">
      <c r="A130" s="68"/>
      <c r="B130" s="68"/>
      <c r="C130" s="298" t="s">
        <v>373</v>
      </c>
      <c r="D130" s="298" t="s">
        <v>374</v>
      </c>
      <c r="E130" s="298" t="s">
        <v>2285</v>
      </c>
      <c r="F130" s="68" t="s">
        <v>2286</v>
      </c>
      <c r="G130" s="68"/>
      <c r="H130" s="68"/>
      <c r="I130" s="68"/>
      <c r="J130" s="68"/>
    </row>
    <row r="131" spans="1:10" hidden="1" x14ac:dyDescent="0.35">
      <c r="A131" s="68"/>
      <c r="B131" s="68"/>
      <c r="C131" s="298" t="s">
        <v>377</v>
      </c>
      <c r="D131" s="298" t="s">
        <v>378</v>
      </c>
      <c r="E131" s="298" t="s">
        <v>2287</v>
      </c>
      <c r="F131" s="68" t="s">
        <v>2288</v>
      </c>
      <c r="G131" s="68"/>
      <c r="H131" s="68"/>
      <c r="I131" s="68"/>
      <c r="J131" s="68"/>
    </row>
    <row r="132" spans="1:10" hidden="1" x14ac:dyDescent="0.35">
      <c r="A132" s="68"/>
      <c r="B132" s="68"/>
      <c r="C132" s="298" t="s">
        <v>381</v>
      </c>
      <c r="D132" s="298" t="s">
        <v>2289</v>
      </c>
      <c r="E132" s="298" t="s">
        <v>2290</v>
      </c>
      <c r="F132" s="68" t="s">
        <v>2291</v>
      </c>
      <c r="G132" s="68"/>
      <c r="H132" s="68"/>
      <c r="I132" s="68"/>
      <c r="J132" s="68"/>
    </row>
    <row r="133" spans="1:10" hidden="1" x14ac:dyDescent="0.35">
      <c r="A133" s="68"/>
      <c r="B133" s="68"/>
      <c r="C133" s="298" t="s">
        <v>384</v>
      </c>
      <c r="D133" s="298" t="s">
        <v>2292</v>
      </c>
      <c r="E133" s="298" t="s">
        <v>2293</v>
      </c>
      <c r="F133" s="68" t="s">
        <v>2294</v>
      </c>
      <c r="G133" s="68"/>
      <c r="H133" s="68"/>
      <c r="I133" s="68"/>
      <c r="J133" s="68"/>
    </row>
    <row r="134" spans="1:10" hidden="1" x14ac:dyDescent="0.35">
      <c r="A134" s="68"/>
      <c r="B134" s="68"/>
      <c r="C134" s="298" t="s">
        <v>50</v>
      </c>
      <c r="D134" s="298" t="s">
        <v>388</v>
      </c>
      <c r="E134" s="298" t="s">
        <v>2295</v>
      </c>
      <c r="F134" s="68" t="s">
        <v>2296</v>
      </c>
      <c r="G134" s="68"/>
      <c r="H134" s="68"/>
      <c r="I134" s="68"/>
      <c r="J134" s="68"/>
    </row>
    <row r="135" spans="1:10" hidden="1" x14ac:dyDescent="0.35">
      <c r="A135" s="68"/>
      <c r="B135" s="68"/>
      <c r="C135" s="298" t="s">
        <v>391</v>
      </c>
      <c r="D135" s="298" t="s">
        <v>392</v>
      </c>
      <c r="E135" s="298" t="s">
        <v>2297</v>
      </c>
      <c r="F135" s="68" t="s">
        <v>2298</v>
      </c>
      <c r="G135" s="68"/>
      <c r="H135" s="68"/>
      <c r="I135" s="68"/>
      <c r="J135" s="68"/>
    </row>
    <row r="136" spans="1:10" hidden="1" x14ac:dyDescent="0.35">
      <c r="A136" s="68"/>
      <c r="B136" s="68"/>
      <c r="C136" s="298" t="s">
        <v>395</v>
      </c>
      <c r="D136" s="298" t="s">
        <v>396</v>
      </c>
      <c r="E136" s="298" t="s">
        <v>2299</v>
      </c>
      <c r="F136" s="68" t="s">
        <v>2300</v>
      </c>
      <c r="G136" s="68"/>
      <c r="H136" s="68"/>
      <c r="I136" s="68"/>
      <c r="J136" s="68"/>
    </row>
    <row r="137" spans="1:10" hidden="1" x14ac:dyDescent="0.35">
      <c r="A137" s="68"/>
      <c r="B137" s="68"/>
      <c r="C137" s="298" t="s">
        <v>399</v>
      </c>
      <c r="D137" s="298" t="s">
        <v>400</v>
      </c>
      <c r="E137" s="298" t="s">
        <v>2301</v>
      </c>
      <c r="F137" s="68" t="s">
        <v>2302</v>
      </c>
      <c r="G137" s="68"/>
      <c r="H137" s="68"/>
      <c r="I137" s="68"/>
      <c r="J137" s="68"/>
    </row>
    <row r="138" spans="1:10" hidden="1" x14ac:dyDescent="0.35">
      <c r="A138" s="68"/>
      <c r="B138" s="68"/>
      <c r="C138" s="298" t="s">
        <v>403</v>
      </c>
      <c r="D138" s="298" t="s">
        <v>404</v>
      </c>
      <c r="E138" s="298" t="s">
        <v>2303</v>
      </c>
      <c r="F138" s="68" t="s">
        <v>2304</v>
      </c>
      <c r="G138" s="68"/>
      <c r="H138" s="68"/>
      <c r="I138" s="68"/>
      <c r="J138" s="68"/>
    </row>
    <row r="139" spans="1:10" hidden="1" x14ac:dyDescent="0.35">
      <c r="A139" s="68"/>
      <c r="B139" s="68"/>
      <c r="C139" s="298" t="s">
        <v>407</v>
      </c>
      <c r="D139" s="298" t="s">
        <v>408</v>
      </c>
      <c r="E139" s="298" t="s">
        <v>2305</v>
      </c>
      <c r="F139" s="68" t="s">
        <v>2306</v>
      </c>
      <c r="G139" s="68"/>
      <c r="H139" s="68"/>
      <c r="I139" s="68"/>
      <c r="J139" s="68"/>
    </row>
    <row r="140" spans="1:10" hidden="1" x14ac:dyDescent="0.35">
      <c r="A140" s="68"/>
      <c r="B140" s="68"/>
      <c r="C140" s="68"/>
      <c r="D140" s="298" t="s">
        <v>411</v>
      </c>
      <c r="E140" s="298" t="s">
        <v>2307</v>
      </c>
      <c r="F140" s="68" t="s">
        <v>2308</v>
      </c>
      <c r="G140" s="68"/>
      <c r="H140" s="68"/>
      <c r="I140" s="68"/>
      <c r="J140" s="68"/>
    </row>
    <row r="141" spans="1:10" hidden="1" x14ac:dyDescent="0.35">
      <c r="A141" s="68"/>
      <c r="B141" s="68"/>
      <c r="C141" s="68"/>
      <c r="D141" s="298" t="s">
        <v>414</v>
      </c>
      <c r="E141" s="298" t="s">
        <v>2309</v>
      </c>
      <c r="F141" s="68" t="s">
        <v>394</v>
      </c>
      <c r="G141" s="68"/>
      <c r="H141" s="68"/>
      <c r="I141" s="68"/>
      <c r="J141" s="68"/>
    </row>
    <row r="142" spans="1:10" hidden="1" x14ac:dyDescent="0.35">
      <c r="A142" s="68"/>
      <c r="B142" s="68"/>
      <c r="C142" s="68"/>
      <c r="D142" s="298" t="s">
        <v>417</v>
      </c>
      <c r="E142" s="298" t="s">
        <v>2310</v>
      </c>
      <c r="F142" s="68" t="s">
        <v>2311</v>
      </c>
      <c r="G142" s="68"/>
      <c r="H142" s="68"/>
      <c r="I142" s="68"/>
      <c r="J142" s="68"/>
    </row>
    <row r="143" spans="1:10" hidden="1" x14ac:dyDescent="0.35">
      <c r="A143" s="68"/>
      <c r="B143" s="68"/>
      <c r="C143" s="68"/>
      <c r="D143" s="298" t="s">
        <v>420</v>
      </c>
      <c r="E143" s="298" t="s">
        <v>2312</v>
      </c>
      <c r="F143" s="68" t="s">
        <v>2313</v>
      </c>
      <c r="G143" s="68"/>
      <c r="H143" s="68"/>
      <c r="I143" s="68"/>
      <c r="J143" s="68"/>
    </row>
    <row r="144" spans="1:10" hidden="1" x14ac:dyDescent="0.35">
      <c r="A144" s="68"/>
      <c r="B144" s="68"/>
      <c r="C144" s="68"/>
      <c r="D144" s="298" t="s">
        <v>423</v>
      </c>
      <c r="E144" s="298" t="s">
        <v>2314</v>
      </c>
      <c r="F144" s="68" t="s">
        <v>2315</v>
      </c>
      <c r="G144" s="68"/>
      <c r="H144" s="68"/>
      <c r="I144" s="68"/>
      <c r="J144" s="68"/>
    </row>
    <row r="145" spans="1:10" hidden="1" x14ac:dyDescent="0.35">
      <c r="A145" s="68"/>
      <c r="B145" s="68"/>
      <c r="C145" s="68"/>
      <c r="D145" s="298" t="s">
        <v>425</v>
      </c>
      <c r="E145" s="298" t="s">
        <v>2316</v>
      </c>
      <c r="F145" s="68" t="s">
        <v>2317</v>
      </c>
      <c r="G145" s="68"/>
      <c r="H145" s="68"/>
      <c r="I145" s="68"/>
      <c r="J145" s="68"/>
    </row>
    <row r="146" spans="1:10" hidden="1" x14ac:dyDescent="0.35">
      <c r="A146" s="68"/>
      <c r="B146" s="68"/>
      <c r="C146" s="68"/>
      <c r="D146" s="298" t="s">
        <v>428</v>
      </c>
      <c r="E146" s="298" t="s">
        <v>2318</v>
      </c>
      <c r="F146" s="68" t="s">
        <v>2319</v>
      </c>
      <c r="G146" s="68"/>
      <c r="H146" s="68"/>
      <c r="I146" s="68"/>
      <c r="J146" s="68"/>
    </row>
    <row r="147" spans="1:10" hidden="1" x14ac:dyDescent="0.35">
      <c r="A147" s="68"/>
      <c r="B147" s="68"/>
      <c r="C147" s="68"/>
      <c r="D147" s="298" t="s">
        <v>431</v>
      </c>
      <c r="E147" s="298" t="s">
        <v>2320</v>
      </c>
      <c r="F147" s="68" t="s">
        <v>2321</v>
      </c>
      <c r="G147" s="68"/>
      <c r="H147" s="68"/>
      <c r="I147" s="68"/>
      <c r="J147" s="68"/>
    </row>
    <row r="148" spans="1:10" hidden="1" x14ac:dyDescent="0.35">
      <c r="A148" s="68"/>
      <c r="B148" s="68"/>
      <c r="C148" s="68"/>
      <c r="D148" s="298" t="s">
        <v>433</v>
      </c>
      <c r="E148" s="298" t="s">
        <v>2322</v>
      </c>
      <c r="F148" s="68" t="s">
        <v>413</v>
      </c>
      <c r="G148" s="68"/>
      <c r="H148" s="68"/>
      <c r="I148" s="68"/>
      <c r="J148" s="68"/>
    </row>
    <row r="149" spans="1:10" hidden="1" x14ac:dyDescent="0.35">
      <c r="A149" s="68"/>
      <c r="B149" s="68"/>
      <c r="C149" s="68"/>
      <c r="D149" s="298" t="s">
        <v>53</v>
      </c>
      <c r="E149" s="298" t="s">
        <v>2323</v>
      </c>
      <c r="F149" s="68" t="s">
        <v>2324</v>
      </c>
      <c r="G149" s="68"/>
      <c r="H149" s="68"/>
      <c r="I149" s="68"/>
      <c r="J149" s="68"/>
    </row>
    <row r="150" spans="1:10" hidden="1" x14ac:dyDescent="0.35">
      <c r="A150" s="68"/>
      <c r="B150" s="68"/>
      <c r="C150" s="68"/>
      <c r="D150" s="298" t="s">
        <v>438</v>
      </c>
      <c r="E150" s="298" t="s">
        <v>2325</v>
      </c>
      <c r="F150" s="68" t="s">
        <v>2326</v>
      </c>
      <c r="G150" s="68"/>
      <c r="H150" s="68"/>
      <c r="I150" s="68"/>
      <c r="J150" s="68"/>
    </row>
    <row r="151" spans="1:10" hidden="1" x14ac:dyDescent="0.35">
      <c r="A151" s="68"/>
      <c r="B151" s="68"/>
      <c r="C151" s="68"/>
      <c r="D151" s="298" t="s">
        <v>441</v>
      </c>
      <c r="E151" s="298" t="s">
        <v>2327</v>
      </c>
      <c r="F151" s="68" t="s">
        <v>2328</v>
      </c>
      <c r="G151" s="68"/>
      <c r="H151" s="68"/>
      <c r="I151" s="68"/>
      <c r="J151" s="68"/>
    </row>
    <row r="152" spans="1:10" hidden="1" x14ac:dyDescent="0.35">
      <c r="A152" s="68"/>
      <c r="B152" s="68"/>
      <c r="C152" s="68"/>
      <c r="D152" s="298" t="s">
        <v>444</v>
      </c>
      <c r="E152" s="298" t="s">
        <v>2329</v>
      </c>
      <c r="F152" s="68" t="s">
        <v>422</v>
      </c>
      <c r="G152" s="68"/>
      <c r="H152" s="68"/>
      <c r="I152" s="68"/>
      <c r="J152" s="68"/>
    </row>
    <row r="153" spans="1:10" hidden="1" x14ac:dyDescent="0.35">
      <c r="A153" s="68"/>
      <c r="B153" s="68"/>
      <c r="C153" s="68"/>
      <c r="D153" s="298" t="s">
        <v>447</v>
      </c>
      <c r="E153" s="298" t="s">
        <v>2330</v>
      </c>
      <c r="F153" s="68" t="s">
        <v>2331</v>
      </c>
      <c r="G153" s="68"/>
      <c r="H153" s="68"/>
      <c r="I153" s="68"/>
      <c r="J153" s="68"/>
    </row>
    <row r="154" spans="1:10" hidden="1" x14ac:dyDescent="0.35">
      <c r="A154" s="68"/>
      <c r="B154" s="68"/>
      <c r="C154" s="68"/>
      <c r="D154" s="298" t="s">
        <v>450</v>
      </c>
      <c r="E154" s="298" t="s">
        <v>2332</v>
      </c>
      <c r="F154" s="68" t="s">
        <v>424</v>
      </c>
      <c r="G154" s="68"/>
      <c r="H154" s="68"/>
      <c r="I154" s="68"/>
      <c r="J154" s="68"/>
    </row>
    <row r="155" spans="1:10" hidden="1" x14ac:dyDescent="0.35">
      <c r="A155" s="68"/>
      <c r="B155" s="68"/>
      <c r="C155" s="68"/>
      <c r="D155" s="298" t="s">
        <v>453</v>
      </c>
      <c r="E155" s="298" t="s">
        <v>2333</v>
      </c>
      <c r="F155" s="68" t="s">
        <v>2334</v>
      </c>
      <c r="G155" s="68"/>
      <c r="H155" s="68"/>
      <c r="I155" s="68"/>
      <c r="J155" s="68"/>
    </row>
    <row r="156" spans="1:10" hidden="1" x14ac:dyDescent="0.35">
      <c r="A156" s="68"/>
      <c r="B156" s="68"/>
      <c r="C156" s="68"/>
      <c r="D156" s="298" t="s">
        <v>456</v>
      </c>
      <c r="E156" s="298" t="s">
        <v>2335</v>
      </c>
      <c r="F156" s="68" t="s">
        <v>427</v>
      </c>
      <c r="G156" s="68"/>
      <c r="H156" s="68"/>
      <c r="I156" s="68"/>
      <c r="J156" s="68"/>
    </row>
    <row r="157" spans="1:10" hidden="1" x14ac:dyDescent="0.35">
      <c r="A157" s="68"/>
      <c r="B157" s="68"/>
      <c r="C157" s="68"/>
      <c r="D157" s="298" t="s">
        <v>459</v>
      </c>
      <c r="E157" s="298" t="s">
        <v>2336</v>
      </c>
      <c r="F157" s="68" t="s">
        <v>430</v>
      </c>
      <c r="G157" s="68"/>
      <c r="H157" s="68"/>
      <c r="I157" s="68"/>
      <c r="J157" s="68"/>
    </row>
    <row r="158" spans="1:10" hidden="1" x14ac:dyDescent="0.35">
      <c r="A158" s="68"/>
      <c r="B158" s="68"/>
      <c r="C158" s="68"/>
      <c r="D158" s="298" t="s">
        <v>462</v>
      </c>
      <c r="E158" s="298" t="s">
        <v>2337</v>
      </c>
      <c r="F158" s="68" t="s">
        <v>2338</v>
      </c>
      <c r="G158" s="68"/>
      <c r="H158" s="68"/>
      <c r="I158" s="68"/>
      <c r="J158" s="68"/>
    </row>
    <row r="159" spans="1:10" hidden="1" x14ac:dyDescent="0.35">
      <c r="A159" s="68"/>
      <c r="B159" s="68"/>
      <c r="C159" s="68"/>
      <c r="D159" s="298" t="s">
        <v>465</v>
      </c>
      <c r="E159" s="298" t="s">
        <v>2339</v>
      </c>
      <c r="F159" s="68" t="s">
        <v>432</v>
      </c>
      <c r="G159" s="68"/>
      <c r="H159" s="68"/>
      <c r="I159" s="68"/>
      <c r="J159" s="68"/>
    </row>
    <row r="160" spans="1:10" hidden="1" x14ac:dyDescent="0.35">
      <c r="A160" s="68"/>
      <c r="B160" s="68"/>
      <c r="C160" s="68"/>
      <c r="D160" s="298" t="s">
        <v>468</v>
      </c>
      <c r="E160" s="298" t="s">
        <v>2340</v>
      </c>
      <c r="F160" s="68" t="s">
        <v>2341</v>
      </c>
      <c r="G160" s="68"/>
      <c r="H160" s="68"/>
      <c r="I160" s="68"/>
      <c r="J160" s="68"/>
    </row>
    <row r="161" spans="1:10" hidden="1" x14ac:dyDescent="0.35">
      <c r="A161" s="68"/>
      <c r="B161" s="68"/>
      <c r="C161" s="68"/>
      <c r="D161" s="298" t="s">
        <v>471</v>
      </c>
      <c r="E161" s="298" t="s">
        <v>2342</v>
      </c>
      <c r="F161" s="68" t="s">
        <v>435</v>
      </c>
      <c r="G161" s="68"/>
      <c r="H161" s="68"/>
      <c r="I161" s="68"/>
      <c r="J161" s="68"/>
    </row>
    <row r="162" spans="1:10" hidden="1" x14ac:dyDescent="0.35">
      <c r="A162" s="68"/>
      <c r="B162" s="68"/>
      <c r="C162" s="68"/>
      <c r="D162" s="298" t="s">
        <v>56</v>
      </c>
      <c r="E162" s="298" t="s">
        <v>2343</v>
      </c>
      <c r="F162" s="68" t="s">
        <v>437</v>
      </c>
      <c r="G162" s="68"/>
      <c r="H162" s="68"/>
      <c r="I162" s="68"/>
      <c r="J162" s="68"/>
    </row>
    <row r="163" spans="1:10" hidden="1" x14ac:dyDescent="0.35">
      <c r="A163" s="68"/>
      <c r="B163" s="68"/>
      <c r="C163" s="68"/>
      <c r="D163" s="298" t="s">
        <v>476</v>
      </c>
      <c r="E163" s="298" t="s">
        <v>2344</v>
      </c>
      <c r="F163" s="68" t="s">
        <v>440</v>
      </c>
      <c r="G163" s="68"/>
      <c r="H163" s="68"/>
      <c r="I163" s="68"/>
      <c r="J163" s="68"/>
    </row>
    <row r="164" spans="1:10" hidden="1" x14ac:dyDescent="0.35">
      <c r="A164" s="68"/>
      <c r="B164" s="68"/>
      <c r="C164" s="68"/>
      <c r="D164" s="298" t="s">
        <v>45</v>
      </c>
      <c r="E164" s="298" t="s">
        <v>2345</v>
      </c>
      <c r="F164" s="68" t="s">
        <v>443</v>
      </c>
      <c r="G164" s="68"/>
      <c r="H164" s="68"/>
      <c r="I164" s="68"/>
      <c r="J164" s="68"/>
    </row>
    <row r="165" spans="1:10" hidden="1" x14ac:dyDescent="0.35">
      <c r="A165" s="68"/>
      <c r="B165" s="68"/>
      <c r="C165" s="68"/>
      <c r="D165" s="298" t="s">
        <v>481</v>
      </c>
      <c r="E165" s="298" t="s">
        <v>2346</v>
      </c>
      <c r="F165" s="68" t="s">
        <v>446</v>
      </c>
      <c r="G165" s="68"/>
      <c r="H165" s="68"/>
      <c r="I165" s="68"/>
      <c r="J165" s="68"/>
    </row>
    <row r="166" spans="1:10" hidden="1" x14ac:dyDescent="0.35">
      <c r="A166" s="68"/>
      <c r="B166" s="68"/>
      <c r="C166" s="68"/>
      <c r="D166" s="298" t="s">
        <v>484</v>
      </c>
      <c r="E166" s="298" t="s">
        <v>448</v>
      </c>
      <c r="F166" s="68" t="s">
        <v>2347</v>
      </c>
      <c r="G166" s="68"/>
      <c r="H166" s="68"/>
      <c r="I166" s="68"/>
      <c r="J166" s="68"/>
    </row>
    <row r="167" spans="1:10" hidden="1" x14ac:dyDescent="0.35">
      <c r="A167" s="68"/>
      <c r="B167" s="68"/>
      <c r="C167" s="68"/>
      <c r="D167" s="298" t="s">
        <v>487</v>
      </c>
      <c r="E167" s="298" t="s">
        <v>451</v>
      </c>
      <c r="F167" s="68" t="s">
        <v>452</v>
      </c>
      <c r="G167" s="68"/>
      <c r="H167" s="68"/>
      <c r="I167" s="68"/>
      <c r="J167" s="68"/>
    </row>
    <row r="168" spans="1:10" hidden="1" x14ac:dyDescent="0.35">
      <c r="A168" s="68"/>
      <c r="B168" s="68"/>
      <c r="C168" s="68"/>
      <c r="D168" s="298" t="s">
        <v>490</v>
      </c>
      <c r="E168" s="298" t="s">
        <v>2348</v>
      </c>
      <c r="F168" s="68" t="s">
        <v>2349</v>
      </c>
      <c r="G168" s="68"/>
      <c r="H168" s="68"/>
      <c r="I168" s="68"/>
      <c r="J168" s="68"/>
    </row>
    <row r="169" spans="1:10" hidden="1" x14ac:dyDescent="0.35">
      <c r="A169" s="68"/>
      <c r="B169" s="68"/>
      <c r="C169" s="68"/>
      <c r="D169" s="298" t="s">
        <v>493</v>
      </c>
      <c r="E169" s="298" t="s">
        <v>2350</v>
      </c>
      <c r="F169" s="68" t="s">
        <v>455</v>
      </c>
      <c r="G169" s="68"/>
      <c r="H169" s="68"/>
      <c r="I169" s="68"/>
      <c r="J169" s="68"/>
    </row>
    <row r="170" spans="1:10" hidden="1" x14ac:dyDescent="0.35">
      <c r="A170" s="68"/>
      <c r="B170" s="68"/>
      <c r="C170" s="68"/>
      <c r="D170" s="298" t="s">
        <v>496</v>
      </c>
      <c r="E170" s="298" t="s">
        <v>2351</v>
      </c>
      <c r="F170" s="68" t="s">
        <v>458</v>
      </c>
      <c r="G170" s="68"/>
      <c r="H170" s="68"/>
      <c r="I170" s="68"/>
      <c r="J170" s="68"/>
    </row>
    <row r="171" spans="1:10" hidden="1" x14ac:dyDescent="0.35">
      <c r="A171" s="68"/>
      <c r="B171" s="68"/>
      <c r="C171" s="68"/>
      <c r="D171" s="298" t="s">
        <v>499</v>
      </c>
      <c r="E171" s="298" t="s">
        <v>2352</v>
      </c>
      <c r="F171" s="68" t="s">
        <v>461</v>
      </c>
      <c r="G171" s="68"/>
      <c r="H171" s="68"/>
      <c r="I171" s="68"/>
      <c r="J171" s="68"/>
    </row>
    <row r="172" spans="1:10" hidden="1" x14ac:dyDescent="0.35">
      <c r="A172" s="68"/>
      <c r="B172" s="68"/>
      <c r="C172" s="68"/>
      <c r="D172" s="298" t="s">
        <v>502</v>
      </c>
      <c r="E172" s="298" t="s">
        <v>2353</v>
      </c>
      <c r="F172" s="68" t="s">
        <v>464</v>
      </c>
      <c r="G172" s="68"/>
      <c r="H172" s="68"/>
      <c r="I172" s="68"/>
      <c r="J172" s="68"/>
    </row>
    <row r="173" spans="1:10" hidden="1" x14ac:dyDescent="0.35">
      <c r="A173" s="68"/>
      <c r="B173" s="68"/>
      <c r="C173" s="68"/>
      <c r="D173" s="298" t="s">
        <v>505</v>
      </c>
      <c r="E173" s="298" t="s">
        <v>2354</v>
      </c>
      <c r="F173" s="68" t="s">
        <v>467</v>
      </c>
      <c r="G173" s="68"/>
      <c r="H173" s="68"/>
      <c r="I173" s="68"/>
      <c r="J173" s="68"/>
    </row>
    <row r="174" spans="1:10" hidden="1" x14ac:dyDescent="0.35">
      <c r="A174" s="68"/>
      <c r="B174" s="68"/>
      <c r="C174" s="68"/>
      <c r="D174" s="298" t="s">
        <v>508</v>
      </c>
      <c r="E174" s="298" t="s">
        <v>2355</v>
      </c>
      <c r="F174" s="68" t="s">
        <v>470</v>
      </c>
      <c r="G174" s="68"/>
      <c r="H174" s="68"/>
      <c r="I174" s="68"/>
      <c r="J174" s="68"/>
    </row>
    <row r="175" spans="1:10" hidden="1" x14ac:dyDescent="0.35">
      <c r="A175" s="68"/>
      <c r="B175" s="68"/>
      <c r="C175" s="68"/>
      <c r="D175" s="298" t="s">
        <v>511</v>
      </c>
      <c r="E175" s="298" t="s">
        <v>2356</v>
      </c>
      <c r="F175" s="68" t="s">
        <v>473</v>
      </c>
      <c r="G175" s="68"/>
      <c r="H175" s="68"/>
      <c r="I175" s="68"/>
      <c r="J175" s="68"/>
    </row>
    <row r="176" spans="1:10" hidden="1" x14ac:dyDescent="0.35">
      <c r="A176" s="68"/>
      <c r="B176" s="68"/>
      <c r="C176" s="68"/>
      <c r="D176" s="298" t="s">
        <v>514</v>
      </c>
      <c r="E176" s="298" t="s">
        <v>2357</v>
      </c>
      <c r="F176" s="68" t="s">
        <v>475</v>
      </c>
      <c r="G176" s="68"/>
      <c r="H176" s="68"/>
      <c r="I176" s="68"/>
      <c r="J176" s="68"/>
    </row>
    <row r="177" spans="1:10" hidden="1" x14ac:dyDescent="0.35">
      <c r="A177" s="68"/>
      <c r="B177" s="68"/>
      <c r="C177" s="68"/>
      <c r="D177" s="298" t="s">
        <v>517</v>
      </c>
      <c r="E177" s="298" t="s">
        <v>2358</v>
      </c>
      <c r="F177" s="68" t="s">
        <v>478</v>
      </c>
      <c r="G177" s="68"/>
      <c r="H177" s="68"/>
      <c r="I177" s="68"/>
      <c r="J177" s="68"/>
    </row>
    <row r="178" spans="1:10" hidden="1" x14ac:dyDescent="0.35">
      <c r="A178" s="68"/>
      <c r="B178" s="68"/>
      <c r="C178" s="68"/>
      <c r="D178" s="298" t="s">
        <v>520</v>
      </c>
      <c r="E178" s="298" t="s">
        <v>479</v>
      </c>
      <c r="F178" s="68" t="s">
        <v>480</v>
      </c>
      <c r="G178" s="68"/>
      <c r="H178" s="68"/>
      <c r="I178" s="68"/>
      <c r="J178" s="68"/>
    </row>
    <row r="179" spans="1:10" hidden="1" x14ac:dyDescent="0.35">
      <c r="A179" s="68"/>
      <c r="B179" s="68"/>
      <c r="C179" s="68"/>
      <c r="D179" s="68"/>
      <c r="E179" s="298" t="s">
        <v>482</v>
      </c>
      <c r="F179" s="68" t="s">
        <v>483</v>
      </c>
      <c r="G179" s="68"/>
      <c r="H179" s="68"/>
      <c r="I179" s="68"/>
      <c r="J179" s="68"/>
    </row>
    <row r="180" spans="1:10" hidden="1" x14ac:dyDescent="0.35">
      <c r="A180" s="68"/>
      <c r="B180" s="68"/>
      <c r="C180" s="68"/>
      <c r="D180" s="68"/>
      <c r="E180" s="298" t="s">
        <v>485</v>
      </c>
      <c r="F180" s="68" t="s">
        <v>486</v>
      </c>
      <c r="G180" s="68"/>
      <c r="H180" s="68"/>
      <c r="I180" s="68"/>
      <c r="J180" s="68"/>
    </row>
    <row r="181" spans="1:10" hidden="1" x14ac:dyDescent="0.35">
      <c r="A181" s="68"/>
      <c r="B181" s="68"/>
      <c r="C181" s="68"/>
      <c r="D181" s="68"/>
      <c r="E181" s="298" t="s">
        <v>2359</v>
      </c>
      <c r="F181" s="68" t="s">
        <v>2360</v>
      </c>
      <c r="G181" s="68"/>
      <c r="H181" s="68"/>
      <c r="I181" s="68"/>
      <c r="J181" s="68"/>
    </row>
    <row r="182" spans="1:10" hidden="1" x14ac:dyDescent="0.35">
      <c r="A182" s="68"/>
      <c r="B182" s="68"/>
      <c r="C182" s="68"/>
      <c r="D182" s="68"/>
      <c r="E182" s="298" t="s">
        <v>2361</v>
      </c>
      <c r="F182" s="68" t="s">
        <v>489</v>
      </c>
      <c r="G182" s="68"/>
      <c r="H182" s="68"/>
      <c r="I182" s="68"/>
      <c r="J182" s="68"/>
    </row>
    <row r="183" spans="1:10" hidden="1" x14ac:dyDescent="0.35">
      <c r="A183" s="68"/>
      <c r="B183" s="68"/>
      <c r="C183" s="68"/>
      <c r="D183" s="68"/>
      <c r="E183" s="298" t="s">
        <v>2362</v>
      </c>
      <c r="F183" s="68" t="s">
        <v>2363</v>
      </c>
      <c r="G183" s="68"/>
      <c r="H183" s="68"/>
      <c r="I183" s="68"/>
      <c r="J183" s="68"/>
    </row>
    <row r="184" spans="1:10" hidden="1" x14ac:dyDescent="0.35">
      <c r="A184" s="68"/>
      <c r="B184" s="68"/>
      <c r="C184" s="68"/>
      <c r="D184" s="68"/>
      <c r="E184" s="298" t="s">
        <v>2364</v>
      </c>
      <c r="F184" s="68" t="s">
        <v>2365</v>
      </c>
      <c r="G184" s="68"/>
      <c r="H184" s="68"/>
      <c r="I184" s="68"/>
      <c r="J184" s="68"/>
    </row>
    <row r="185" spans="1:10" hidden="1" x14ac:dyDescent="0.35">
      <c r="A185" s="68"/>
      <c r="B185" s="68"/>
      <c r="C185" s="68"/>
      <c r="D185" s="68"/>
      <c r="E185" s="298" t="s">
        <v>2366</v>
      </c>
      <c r="F185" s="68" t="s">
        <v>495</v>
      </c>
      <c r="G185" s="68"/>
      <c r="H185" s="68"/>
      <c r="I185" s="68"/>
      <c r="J185" s="68"/>
    </row>
    <row r="186" spans="1:10" hidden="1" x14ac:dyDescent="0.35">
      <c r="A186" s="68"/>
      <c r="B186" s="68"/>
      <c r="C186" s="68"/>
      <c r="D186" s="68"/>
      <c r="E186" s="298" t="s">
        <v>2367</v>
      </c>
      <c r="F186" s="68" t="s">
        <v>498</v>
      </c>
      <c r="G186" s="68"/>
      <c r="H186" s="68"/>
      <c r="I186" s="68"/>
      <c r="J186" s="68"/>
    </row>
    <row r="187" spans="1:10" hidden="1" x14ac:dyDescent="0.35">
      <c r="A187" s="68"/>
      <c r="B187" s="68"/>
      <c r="C187" s="68"/>
      <c r="D187" s="68"/>
      <c r="E187" s="298" t="s">
        <v>2368</v>
      </c>
      <c r="F187" s="68" t="s">
        <v>501</v>
      </c>
      <c r="G187" s="68"/>
      <c r="H187" s="68"/>
      <c r="I187" s="68"/>
      <c r="J187" s="68"/>
    </row>
    <row r="188" spans="1:10" hidden="1" x14ac:dyDescent="0.35">
      <c r="A188" s="68"/>
      <c r="B188" s="68"/>
      <c r="C188" s="68"/>
      <c r="D188" s="68"/>
      <c r="E188" s="298" t="s">
        <v>2369</v>
      </c>
      <c r="F188" s="68" t="s">
        <v>2370</v>
      </c>
      <c r="G188" s="68"/>
      <c r="H188" s="68"/>
      <c r="I188" s="68"/>
      <c r="J188" s="68"/>
    </row>
    <row r="189" spans="1:10" hidden="1" x14ac:dyDescent="0.35">
      <c r="A189" s="68"/>
      <c r="B189" s="68"/>
      <c r="C189" s="68"/>
      <c r="D189" s="68"/>
      <c r="E189" s="298" t="s">
        <v>2371</v>
      </c>
      <c r="F189" s="68" t="s">
        <v>507</v>
      </c>
      <c r="G189" s="68"/>
      <c r="H189" s="68"/>
      <c r="I189" s="68"/>
      <c r="J189" s="68"/>
    </row>
    <row r="190" spans="1:10" hidden="1" x14ac:dyDescent="0.35">
      <c r="A190" s="68"/>
      <c r="B190" s="68"/>
      <c r="C190" s="68"/>
      <c r="D190" s="68"/>
      <c r="E190" s="298" t="s">
        <v>2372</v>
      </c>
      <c r="F190" s="68" t="s">
        <v>2373</v>
      </c>
      <c r="G190" s="68"/>
      <c r="H190" s="68"/>
      <c r="I190" s="68"/>
      <c r="J190" s="68"/>
    </row>
    <row r="191" spans="1:10" hidden="1" x14ac:dyDescent="0.35">
      <c r="A191" s="68"/>
      <c r="B191" s="68"/>
      <c r="C191" s="68"/>
      <c r="D191" s="68"/>
      <c r="E191" s="298" t="s">
        <v>2374</v>
      </c>
      <c r="F191" s="68" t="s">
        <v>2375</v>
      </c>
      <c r="G191" s="68"/>
      <c r="H191" s="68"/>
      <c r="I191" s="68"/>
      <c r="J191" s="68"/>
    </row>
    <row r="192" spans="1:10" hidden="1" x14ac:dyDescent="0.35">
      <c r="A192" s="68"/>
      <c r="B192" s="68"/>
      <c r="C192" s="68"/>
      <c r="D192" s="68"/>
      <c r="E192" s="298" t="s">
        <v>2376</v>
      </c>
      <c r="F192" s="68" t="s">
        <v>2377</v>
      </c>
      <c r="G192" s="68"/>
      <c r="H192" s="68"/>
      <c r="I192" s="68"/>
      <c r="J192" s="68"/>
    </row>
    <row r="193" spans="1:10" hidden="1" x14ac:dyDescent="0.35">
      <c r="A193" s="68"/>
      <c r="B193" s="68"/>
      <c r="C193" s="68"/>
      <c r="D193" s="68"/>
      <c r="E193" s="298" t="s">
        <v>2378</v>
      </c>
      <c r="F193" s="68" t="s">
        <v>2379</v>
      </c>
      <c r="G193" s="68"/>
      <c r="H193" s="68"/>
      <c r="I193" s="68"/>
      <c r="J193" s="68"/>
    </row>
    <row r="194" spans="1:10" hidden="1" x14ac:dyDescent="0.35">
      <c r="A194" s="68"/>
      <c r="B194" s="68"/>
      <c r="C194" s="68"/>
      <c r="D194" s="68"/>
      <c r="E194" s="298" t="s">
        <v>2380</v>
      </c>
      <c r="F194" s="68" t="s">
        <v>2381</v>
      </c>
      <c r="G194" s="68"/>
      <c r="H194" s="68"/>
      <c r="I194" s="68"/>
      <c r="J194" s="68"/>
    </row>
    <row r="195" spans="1:10" hidden="1" x14ac:dyDescent="0.35">
      <c r="A195" s="68"/>
      <c r="B195" s="68"/>
      <c r="C195" s="68"/>
      <c r="D195" s="68"/>
      <c r="E195" s="298" t="s">
        <v>2382</v>
      </c>
      <c r="F195" s="68" t="s">
        <v>2383</v>
      </c>
      <c r="G195" s="68"/>
      <c r="H195" s="68"/>
      <c r="I195" s="68"/>
      <c r="J195" s="68"/>
    </row>
    <row r="196" spans="1:10" hidden="1" x14ac:dyDescent="0.35">
      <c r="A196" s="68"/>
      <c r="B196" s="68"/>
      <c r="C196" s="68"/>
      <c r="D196" s="68"/>
      <c r="E196" s="298" t="s">
        <v>2384</v>
      </c>
      <c r="F196" s="68" t="s">
        <v>2385</v>
      </c>
      <c r="G196" s="68"/>
      <c r="H196" s="68"/>
      <c r="I196" s="68"/>
      <c r="J196" s="68"/>
    </row>
    <row r="197" spans="1:10" hidden="1" x14ac:dyDescent="0.35">
      <c r="A197" s="68"/>
      <c r="B197" s="68"/>
      <c r="C197" s="68"/>
      <c r="D197" s="68"/>
      <c r="E197" s="298" t="s">
        <v>2386</v>
      </c>
      <c r="F197" s="68" t="s">
        <v>2387</v>
      </c>
      <c r="G197" s="68"/>
      <c r="H197" s="68"/>
      <c r="I197" s="68"/>
      <c r="J197" s="68"/>
    </row>
    <row r="198" spans="1:10" hidden="1" x14ac:dyDescent="0.35">
      <c r="A198" s="68"/>
      <c r="B198" s="68"/>
      <c r="C198" s="68"/>
      <c r="D198" s="68"/>
      <c r="E198" s="298" t="s">
        <v>527</v>
      </c>
      <c r="F198" s="68" t="s">
        <v>528</v>
      </c>
      <c r="G198" s="68"/>
      <c r="H198" s="68"/>
      <c r="I198" s="68"/>
      <c r="J198" s="68"/>
    </row>
    <row r="199" spans="1:10" hidden="1" x14ac:dyDescent="0.35">
      <c r="A199" s="68"/>
      <c r="B199" s="68"/>
      <c r="C199" s="68"/>
      <c r="D199" s="68"/>
      <c r="E199" s="298" t="s">
        <v>2388</v>
      </c>
      <c r="F199" s="68" t="s">
        <v>2389</v>
      </c>
      <c r="G199" s="68"/>
      <c r="H199" s="68"/>
      <c r="I199" s="68"/>
      <c r="J199" s="68"/>
    </row>
    <row r="200" spans="1:10" hidden="1" x14ac:dyDescent="0.35">
      <c r="A200" s="68"/>
      <c r="B200" s="68"/>
      <c r="C200" s="68"/>
      <c r="D200" s="68"/>
      <c r="E200" s="298" t="s">
        <v>2390</v>
      </c>
      <c r="F200" s="68" t="s">
        <v>2391</v>
      </c>
      <c r="G200" s="68"/>
      <c r="H200" s="68"/>
      <c r="I200" s="68"/>
      <c r="J200" s="68"/>
    </row>
    <row r="201" spans="1:10" hidden="1" x14ac:dyDescent="0.35">
      <c r="A201" s="68"/>
      <c r="B201" s="68"/>
      <c r="C201" s="68"/>
      <c r="D201" s="68"/>
      <c r="E201" s="298" t="s">
        <v>2392</v>
      </c>
      <c r="F201" s="68" t="s">
        <v>2393</v>
      </c>
      <c r="G201" s="68"/>
      <c r="H201" s="68"/>
      <c r="I201" s="68"/>
      <c r="J201" s="68"/>
    </row>
    <row r="202" spans="1:10" hidden="1" x14ac:dyDescent="0.35">
      <c r="A202" s="68"/>
      <c r="B202" s="68"/>
      <c r="C202" s="68"/>
      <c r="D202" s="68"/>
      <c r="E202" s="298" t="s">
        <v>2394</v>
      </c>
      <c r="F202" s="68" t="s">
        <v>2395</v>
      </c>
      <c r="G202" s="68"/>
      <c r="H202" s="68"/>
      <c r="I202" s="68"/>
      <c r="J202" s="68"/>
    </row>
    <row r="203" spans="1:10" hidden="1" x14ac:dyDescent="0.35">
      <c r="A203" s="68"/>
      <c r="B203" s="68"/>
      <c r="C203" s="68"/>
      <c r="D203" s="68"/>
      <c r="E203" s="298" t="s">
        <v>2396</v>
      </c>
      <c r="F203" s="68" t="s">
        <v>2397</v>
      </c>
      <c r="G203" s="68"/>
      <c r="H203" s="68"/>
      <c r="I203" s="68"/>
      <c r="J203" s="68"/>
    </row>
    <row r="204" spans="1:10" hidden="1" x14ac:dyDescent="0.35">
      <c r="A204" s="68"/>
      <c r="B204" s="68"/>
      <c r="C204" s="68"/>
      <c r="D204" s="68"/>
      <c r="E204" s="298" t="s">
        <v>2398</v>
      </c>
      <c r="F204" s="68" t="s">
        <v>2399</v>
      </c>
      <c r="G204" s="68"/>
      <c r="H204" s="68"/>
      <c r="I204" s="68"/>
      <c r="J204" s="68"/>
    </row>
    <row r="205" spans="1:10" hidden="1" x14ac:dyDescent="0.35">
      <c r="A205" s="68"/>
      <c r="B205" s="68"/>
      <c r="C205" s="68"/>
      <c r="D205" s="68"/>
      <c r="E205" s="298" t="s">
        <v>2400</v>
      </c>
      <c r="F205" s="68" t="s">
        <v>2401</v>
      </c>
      <c r="G205" s="68"/>
      <c r="H205" s="68"/>
      <c r="I205" s="68"/>
      <c r="J205" s="68"/>
    </row>
    <row r="206" spans="1:10" hidden="1" x14ac:dyDescent="0.35">
      <c r="A206" s="68"/>
      <c r="B206" s="68"/>
      <c r="C206" s="68"/>
      <c r="D206" s="68"/>
      <c r="E206" s="298" t="s">
        <v>2402</v>
      </c>
      <c r="F206" s="68" t="s">
        <v>2403</v>
      </c>
      <c r="G206" s="68"/>
      <c r="H206" s="68"/>
      <c r="I206" s="68"/>
      <c r="J206" s="68"/>
    </row>
    <row r="207" spans="1:10" hidden="1" x14ac:dyDescent="0.35">
      <c r="A207" s="68"/>
      <c r="B207" s="68"/>
      <c r="C207" s="68"/>
      <c r="D207" s="68"/>
      <c r="E207" s="298" t="s">
        <v>2404</v>
      </c>
      <c r="F207" s="68" t="s">
        <v>2405</v>
      </c>
      <c r="G207" s="68"/>
      <c r="H207" s="68"/>
      <c r="I207" s="68"/>
      <c r="J207" s="68"/>
    </row>
    <row r="208" spans="1:10" hidden="1" x14ac:dyDescent="0.35">
      <c r="A208" s="68"/>
      <c r="B208" s="68"/>
      <c r="C208" s="68"/>
      <c r="D208" s="68"/>
      <c r="E208" s="298" t="s">
        <v>2406</v>
      </c>
      <c r="F208" s="68" t="s">
        <v>2407</v>
      </c>
      <c r="G208" s="68"/>
      <c r="H208" s="68"/>
      <c r="I208" s="68"/>
      <c r="J208" s="68"/>
    </row>
    <row r="209" spans="1:10" hidden="1" x14ac:dyDescent="0.35">
      <c r="A209" s="68"/>
      <c r="B209" s="68"/>
      <c r="C209" s="68"/>
      <c r="D209" s="68"/>
      <c r="E209" s="298" t="s">
        <v>2408</v>
      </c>
      <c r="F209" s="68" t="s">
        <v>2409</v>
      </c>
      <c r="G209" s="68"/>
      <c r="H209" s="68"/>
      <c r="I209" s="68"/>
      <c r="J209" s="68"/>
    </row>
    <row r="210" spans="1:10" hidden="1" x14ac:dyDescent="0.35">
      <c r="A210" s="68"/>
      <c r="B210" s="68"/>
      <c r="C210" s="68"/>
      <c r="D210" s="68"/>
      <c r="E210" s="298" t="s">
        <v>2410</v>
      </c>
      <c r="F210" s="68" t="s">
        <v>2411</v>
      </c>
      <c r="G210" s="68"/>
      <c r="H210" s="68"/>
      <c r="I210" s="68"/>
      <c r="J210" s="68"/>
    </row>
    <row r="211" spans="1:10" hidden="1" x14ac:dyDescent="0.35">
      <c r="A211" s="68"/>
      <c r="B211" s="68"/>
      <c r="C211" s="68"/>
      <c r="D211" s="68"/>
      <c r="E211" s="298" t="s">
        <v>2412</v>
      </c>
      <c r="F211" s="68" t="s">
        <v>2413</v>
      </c>
      <c r="G211" s="68"/>
      <c r="H211" s="68"/>
      <c r="I211" s="68"/>
      <c r="J211" s="68"/>
    </row>
    <row r="212" spans="1:10" hidden="1" x14ac:dyDescent="0.35">
      <c r="A212" s="68"/>
      <c r="B212" s="68"/>
      <c r="C212" s="68"/>
      <c r="D212" s="68"/>
      <c r="E212" s="298" t="s">
        <v>2414</v>
      </c>
      <c r="F212" s="68" t="s">
        <v>2415</v>
      </c>
      <c r="G212" s="68"/>
      <c r="H212" s="68"/>
      <c r="I212" s="68"/>
      <c r="J212" s="68"/>
    </row>
    <row r="213" spans="1:10" hidden="1" x14ac:dyDescent="0.35">
      <c r="A213" s="68"/>
      <c r="B213" s="68"/>
      <c r="C213" s="68"/>
      <c r="D213" s="68"/>
      <c r="E213" s="298" t="s">
        <v>2416</v>
      </c>
      <c r="F213" s="68" t="s">
        <v>2417</v>
      </c>
      <c r="G213" s="68"/>
      <c r="H213" s="68"/>
      <c r="I213" s="68"/>
      <c r="J213" s="68"/>
    </row>
    <row r="214" spans="1:10" hidden="1" x14ac:dyDescent="0.35">
      <c r="A214" s="68"/>
      <c r="B214" s="68"/>
      <c r="C214" s="68"/>
      <c r="D214" s="68"/>
      <c r="E214" s="298" t="s">
        <v>2418</v>
      </c>
      <c r="F214" s="68" t="s">
        <v>2419</v>
      </c>
      <c r="G214" s="68"/>
      <c r="H214" s="68"/>
      <c r="I214" s="68"/>
      <c r="J214" s="68"/>
    </row>
    <row r="215" spans="1:10" hidden="1" x14ac:dyDescent="0.35">
      <c r="A215" s="68"/>
      <c r="B215" s="68"/>
      <c r="C215" s="68"/>
      <c r="D215" s="68"/>
      <c r="E215" s="298" t="s">
        <v>2420</v>
      </c>
      <c r="F215" s="68" t="s">
        <v>2421</v>
      </c>
      <c r="G215" s="68"/>
      <c r="H215" s="68"/>
      <c r="I215" s="68"/>
      <c r="J215" s="68"/>
    </row>
    <row r="216" spans="1:10" hidden="1" x14ac:dyDescent="0.35">
      <c r="A216" s="68"/>
      <c r="B216" s="68"/>
      <c r="C216" s="68"/>
      <c r="D216" s="68"/>
      <c r="E216" s="298" t="s">
        <v>2422</v>
      </c>
      <c r="F216" s="68" t="s">
        <v>556</v>
      </c>
      <c r="G216" s="68"/>
      <c r="H216" s="68"/>
      <c r="I216" s="68"/>
      <c r="J216" s="68"/>
    </row>
    <row r="217" spans="1:10" hidden="1" x14ac:dyDescent="0.35">
      <c r="A217" s="68"/>
      <c r="B217" s="68"/>
      <c r="C217" s="68"/>
      <c r="D217" s="68"/>
      <c r="E217" s="298" t="s">
        <v>2423</v>
      </c>
      <c r="F217" s="68" t="s">
        <v>558</v>
      </c>
      <c r="G217" s="68"/>
      <c r="H217" s="68"/>
      <c r="I217" s="68"/>
      <c r="J217" s="68"/>
    </row>
    <row r="218" spans="1:10" hidden="1" x14ac:dyDescent="0.35">
      <c r="A218" s="68"/>
      <c r="B218" s="68"/>
      <c r="C218" s="68"/>
      <c r="D218" s="68"/>
      <c r="E218" s="298" t="s">
        <v>2424</v>
      </c>
      <c r="F218" s="68" t="s">
        <v>560</v>
      </c>
      <c r="G218" s="68"/>
      <c r="H218" s="68"/>
      <c r="I218" s="68"/>
      <c r="J218" s="68"/>
    </row>
    <row r="219" spans="1:10" hidden="1" x14ac:dyDescent="0.35">
      <c r="A219" s="68"/>
      <c r="B219" s="68"/>
      <c r="C219" s="68"/>
      <c r="D219" s="68"/>
      <c r="E219" s="298" t="s">
        <v>2425</v>
      </c>
      <c r="F219" s="68" t="s">
        <v>2426</v>
      </c>
      <c r="G219" s="68"/>
      <c r="H219" s="68"/>
      <c r="I219" s="68"/>
      <c r="J219" s="68"/>
    </row>
    <row r="220" spans="1:10" hidden="1" x14ac:dyDescent="0.35">
      <c r="A220" s="68"/>
      <c r="B220" s="68"/>
      <c r="C220" s="68"/>
      <c r="D220" s="68"/>
      <c r="E220" s="298" t="s">
        <v>2427</v>
      </c>
      <c r="F220" s="68" t="s">
        <v>2428</v>
      </c>
      <c r="G220" s="68"/>
      <c r="H220" s="68"/>
      <c r="I220" s="68"/>
      <c r="J220" s="68"/>
    </row>
    <row r="221" spans="1:10" hidden="1" x14ac:dyDescent="0.35">
      <c r="A221" s="68"/>
      <c r="B221" s="68"/>
      <c r="C221" s="68"/>
      <c r="D221" s="68"/>
      <c r="E221" s="298" t="s">
        <v>2429</v>
      </c>
      <c r="F221" s="68" t="s">
        <v>2430</v>
      </c>
      <c r="G221" s="68"/>
      <c r="H221" s="68"/>
      <c r="I221" s="68"/>
      <c r="J221" s="68"/>
    </row>
    <row r="222" spans="1:10" hidden="1" x14ac:dyDescent="0.35">
      <c r="A222" s="68"/>
      <c r="B222" s="68"/>
      <c r="C222" s="68"/>
      <c r="D222" s="68"/>
      <c r="E222" s="298" t="s">
        <v>2431</v>
      </c>
      <c r="F222" s="68" t="s">
        <v>566</v>
      </c>
      <c r="G222" s="68"/>
      <c r="H222" s="68"/>
      <c r="I222" s="68"/>
      <c r="J222" s="68"/>
    </row>
    <row r="223" spans="1:10" hidden="1" x14ac:dyDescent="0.35">
      <c r="A223" s="68"/>
      <c r="B223" s="68"/>
      <c r="C223" s="68"/>
      <c r="D223" s="68"/>
      <c r="E223" s="298" t="s">
        <v>2432</v>
      </c>
      <c r="F223" s="68" t="s">
        <v>2433</v>
      </c>
      <c r="G223" s="68"/>
      <c r="H223" s="68"/>
      <c r="I223" s="68"/>
      <c r="J223" s="68"/>
    </row>
    <row r="224" spans="1:10" hidden="1" x14ac:dyDescent="0.35">
      <c r="A224" s="68"/>
      <c r="B224" s="68"/>
      <c r="C224" s="68"/>
      <c r="D224" s="68"/>
      <c r="E224" s="298" t="s">
        <v>2434</v>
      </c>
      <c r="F224" s="68" t="s">
        <v>2435</v>
      </c>
      <c r="G224" s="68"/>
      <c r="H224" s="68"/>
      <c r="I224" s="68"/>
      <c r="J224" s="68"/>
    </row>
    <row r="225" spans="1:10" hidden="1" x14ac:dyDescent="0.35">
      <c r="A225" s="68"/>
      <c r="B225" s="68"/>
      <c r="C225" s="68"/>
      <c r="D225" s="68"/>
      <c r="E225" s="298" t="s">
        <v>2436</v>
      </c>
      <c r="F225" s="68" t="s">
        <v>2437</v>
      </c>
      <c r="G225" s="68"/>
      <c r="H225" s="68"/>
      <c r="I225" s="68"/>
      <c r="J225" s="68"/>
    </row>
    <row r="226" spans="1:10" hidden="1" x14ac:dyDescent="0.35">
      <c r="A226" s="68"/>
      <c r="B226" s="68"/>
      <c r="C226" s="68"/>
      <c r="D226" s="68"/>
      <c r="E226" s="298" t="s">
        <v>2438</v>
      </c>
      <c r="F226" s="68" t="s">
        <v>2439</v>
      </c>
      <c r="G226" s="68"/>
      <c r="H226" s="68"/>
      <c r="I226" s="68"/>
      <c r="J226" s="68"/>
    </row>
    <row r="227" spans="1:10" hidden="1" x14ac:dyDescent="0.35">
      <c r="A227" s="68"/>
      <c r="B227" s="68"/>
      <c r="C227" s="68"/>
      <c r="D227" s="68"/>
      <c r="E227" s="298" t="s">
        <v>2440</v>
      </c>
      <c r="F227" s="68" t="s">
        <v>2441</v>
      </c>
      <c r="G227" s="68"/>
      <c r="H227" s="68"/>
      <c r="I227" s="68"/>
      <c r="J227" s="68"/>
    </row>
    <row r="228" spans="1:10" hidden="1" x14ac:dyDescent="0.35">
      <c r="A228" s="68"/>
      <c r="B228" s="68"/>
      <c r="C228" s="68"/>
      <c r="D228" s="68"/>
      <c r="E228" s="298" t="s">
        <v>575</v>
      </c>
      <c r="F228" s="68" t="s">
        <v>2442</v>
      </c>
      <c r="G228" s="68"/>
      <c r="H228" s="68"/>
      <c r="I228" s="68"/>
      <c r="J228" s="68"/>
    </row>
    <row r="229" spans="1:10" hidden="1" x14ac:dyDescent="0.35">
      <c r="A229" s="68"/>
      <c r="B229" s="68"/>
      <c r="C229" s="68"/>
      <c r="D229" s="68"/>
      <c r="E229" s="298" t="s">
        <v>2443</v>
      </c>
      <c r="F229" s="68" t="s">
        <v>2444</v>
      </c>
      <c r="G229" s="68"/>
      <c r="H229" s="68"/>
      <c r="I229" s="68"/>
      <c r="J229" s="68"/>
    </row>
    <row r="230" spans="1:10" hidden="1" x14ac:dyDescent="0.35">
      <c r="A230" s="68"/>
      <c r="B230" s="68"/>
      <c r="C230" s="68"/>
      <c r="D230" s="68"/>
      <c r="E230" s="298" t="s">
        <v>2445</v>
      </c>
      <c r="F230" s="68" t="s">
        <v>2446</v>
      </c>
      <c r="G230" s="68"/>
      <c r="H230" s="68"/>
      <c r="I230" s="68"/>
      <c r="J230" s="68"/>
    </row>
    <row r="231" spans="1:10" hidden="1" x14ac:dyDescent="0.35">
      <c r="A231" s="68"/>
      <c r="B231" s="68"/>
      <c r="C231" s="68"/>
      <c r="D231" s="68"/>
      <c r="E231" s="298" t="s">
        <v>2447</v>
      </c>
      <c r="F231" s="68" t="s">
        <v>2448</v>
      </c>
      <c r="G231" s="68"/>
      <c r="H231" s="68"/>
      <c r="I231" s="68"/>
      <c r="J231" s="68"/>
    </row>
    <row r="232" spans="1:10" hidden="1" x14ac:dyDescent="0.35">
      <c r="A232" s="68"/>
      <c r="B232" s="68"/>
      <c r="C232" s="68"/>
      <c r="D232" s="68"/>
      <c r="E232" s="298" t="s">
        <v>2449</v>
      </c>
      <c r="F232" s="68" t="s">
        <v>2450</v>
      </c>
      <c r="G232" s="68"/>
      <c r="H232" s="68"/>
      <c r="I232" s="68"/>
      <c r="J232" s="68"/>
    </row>
    <row r="233" spans="1:10" hidden="1" x14ac:dyDescent="0.35">
      <c r="A233" s="68"/>
      <c r="B233" s="68"/>
      <c r="C233" s="68"/>
      <c r="D233" s="68"/>
      <c r="E233" s="298" t="s">
        <v>2451</v>
      </c>
      <c r="F233" s="68" t="s">
        <v>2452</v>
      </c>
      <c r="G233" s="68"/>
      <c r="H233" s="68"/>
      <c r="I233" s="68"/>
      <c r="J233" s="68"/>
    </row>
    <row r="234" spans="1:10" hidden="1" x14ac:dyDescent="0.35">
      <c r="A234" s="68"/>
      <c r="B234" s="68"/>
      <c r="C234" s="68"/>
      <c r="D234" s="68"/>
      <c r="E234" s="298" t="s">
        <v>2453</v>
      </c>
      <c r="F234" s="68" t="s">
        <v>2454</v>
      </c>
      <c r="G234" s="68"/>
      <c r="H234" s="68"/>
      <c r="I234" s="68"/>
      <c r="J234" s="68"/>
    </row>
    <row r="235" spans="1:10" hidden="1" x14ac:dyDescent="0.35">
      <c r="A235" s="68"/>
      <c r="B235" s="68"/>
      <c r="C235" s="68"/>
      <c r="D235" s="68"/>
      <c r="E235" s="298" t="s">
        <v>2455</v>
      </c>
      <c r="F235" s="68" t="s">
        <v>2456</v>
      </c>
      <c r="G235" s="68"/>
      <c r="H235" s="68"/>
      <c r="I235" s="68"/>
      <c r="J235" s="68"/>
    </row>
    <row r="236" spans="1:10" hidden="1" x14ac:dyDescent="0.35">
      <c r="A236" s="68"/>
      <c r="B236" s="68"/>
      <c r="C236" s="68"/>
      <c r="D236" s="68"/>
      <c r="E236" s="298" t="s">
        <v>2457</v>
      </c>
      <c r="F236" s="68" t="s">
        <v>2458</v>
      </c>
      <c r="G236" s="68"/>
      <c r="H236" s="68"/>
      <c r="I236" s="68"/>
      <c r="J236" s="68"/>
    </row>
    <row r="237" spans="1:10" hidden="1" x14ac:dyDescent="0.35">
      <c r="A237" s="68"/>
      <c r="B237" s="68"/>
      <c r="C237" s="68"/>
      <c r="D237" s="68"/>
      <c r="E237" s="298" t="s">
        <v>2459</v>
      </c>
      <c r="F237" s="68" t="s">
        <v>2460</v>
      </c>
      <c r="G237" s="68"/>
      <c r="H237" s="68"/>
      <c r="I237" s="68"/>
      <c r="J237" s="68"/>
    </row>
    <row r="238" spans="1:10" hidden="1" x14ac:dyDescent="0.35">
      <c r="A238" s="68"/>
      <c r="B238" s="68"/>
      <c r="C238" s="68"/>
      <c r="D238" s="68"/>
      <c r="E238" s="298" t="s">
        <v>2461</v>
      </c>
      <c r="F238" s="68" t="s">
        <v>2462</v>
      </c>
      <c r="G238" s="68"/>
      <c r="H238" s="68"/>
      <c r="I238" s="68"/>
      <c r="J238" s="68"/>
    </row>
    <row r="239" spans="1:10" hidden="1" x14ac:dyDescent="0.35">
      <c r="A239" s="68"/>
      <c r="B239" s="68"/>
      <c r="C239" s="68"/>
      <c r="D239" s="68"/>
      <c r="E239" s="298" t="s">
        <v>2463</v>
      </c>
      <c r="F239" s="68" t="s">
        <v>2464</v>
      </c>
      <c r="G239" s="68"/>
      <c r="H239" s="68"/>
      <c r="I239" s="68"/>
      <c r="J239" s="68"/>
    </row>
    <row r="240" spans="1:10" hidden="1" x14ac:dyDescent="0.35">
      <c r="A240" s="68"/>
      <c r="B240" s="68"/>
      <c r="C240" s="68"/>
      <c r="D240" s="68"/>
      <c r="E240" s="298" t="s">
        <v>2465</v>
      </c>
      <c r="F240" s="68" t="s">
        <v>2466</v>
      </c>
      <c r="G240" s="68"/>
      <c r="H240" s="68"/>
      <c r="I240" s="68"/>
      <c r="J240" s="68"/>
    </row>
    <row r="241" spans="1:10" hidden="1" x14ac:dyDescent="0.35">
      <c r="A241" s="68"/>
      <c r="B241" s="68"/>
      <c r="C241" s="68"/>
      <c r="D241" s="68"/>
      <c r="E241" s="298" t="s">
        <v>2467</v>
      </c>
      <c r="F241" s="68" t="s">
        <v>2468</v>
      </c>
      <c r="G241" s="68"/>
      <c r="H241" s="68"/>
      <c r="I241" s="68"/>
      <c r="J241" s="68"/>
    </row>
    <row r="242" spans="1:10" hidden="1" x14ac:dyDescent="0.35">
      <c r="A242" s="68"/>
      <c r="B242" s="68"/>
      <c r="C242" s="68"/>
      <c r="D242" s="68"/>
      <c r="E242" s="298" t="s">
        <v>2469</v>
      </c>
      <c r="F242" s="68" t="s">
        <v>2470</v>
      </c>
      <c r="G242" s="68"/>
      <c r="H242" s="68"/>
      <c r="I242" s="68"/>
      <c r="J242" s="68"/>
    </row>
    <row r="243" spans="1:10" hidden="1" x14ac:dyDescent="0.35">
      <c r="A243" s="68"/>
      <c r="B243" s="68"/>
      <c r="C243" s="68"/>
      <c r="D243" s="68"/>
      <c r="E243" s="298" t="s">
        <v>2471</v>
      </c>
      <c r="F243" s="68" t="s">
        <v>2472</v>
      </c>
      <c r="G243" s="68"/>
      <c r="H243" s="68"/>
      <c r="I243" s="68"/>
      <c r="J243" s="68"/>
    </row>
    <row r="244" spans="1:10" hidden="1" x14ac:dyDescent="0.35">
      <c r="A244" s="68"/>
      <c r="B244" s="68"/>
      <c r="C244" s="68"/>
      <c r="D244" s="68"/>
      <c r="E244" s="298" t="s">
        <v>2473</v>
      </c>
      <c r="F244" s="68" t="s">
        <v>2474</v>
      </c>
      <c r="G244" s="68"/>
      <c r="H244" s="68"/>
      <c r="I244" s="68"/>
      <c r="J244" s="68"/>
    </row>
    <row r="245" spans="1:10" hidden="1" x14ac:dyDescent="0.35">
      <c r="A245" s="68"/>
      <c r="B245" s="68"/>
      <c r="C245" s="68"/>
      <c r="D245" s="68"/>
      <c r="E245" s="298" t="s">
        <v>2475</v>
      </c>
      <c r="F245" s="68" t="s">
        <v>2476</v>
      </c>
      <c r="G245" s="68"/>
      <c r="H245" s="68"/>
      <c r="I245" s="68"/>
      <c r="J245" s="68"/>
    </row>
    <row r="246" spans="1:10" hidden="1" x14ac:dyDescent="0.35">
      <c r="A246" s="68"/>
      <c r="B246" s="68"/>
      <c r="C246" s="68"/>
      <c r="D246" s="68"/>
      <c r="E246" s="298" t="s">
        <v>2477</v>
      </c>
      <c r="F246" s="68" t="s">
        <v>2478</v>
      </c>
      <c r="G246" s="68"/>
      <c r="H246" s="68"/>
      <c r="I246" s="68"/>
      <c r="J246" s="68"/>
    </row>
    <row r="247" spans="1:10" hidden="1" x14ac:dyDescent="0.35">
      <c r="A247" s="68"/>
      <c r="B247" s="68"/>
      <c r="C247" s="68"/>
      <c r="D247" s="68"/>
      <c r="E247" s="298" t="s">
        <v>2479</v>
      </c>
      <c r="F247" s="68" t="s">
        <v>2480</v>
      </c>
      <c r="G247" s="68"/>
      <c r="H247" s="68"/>
      <c r="I247" s="68"/>
      <c r="J247" s="68"/>
    </row>
    <row r="248" spans="1:10" hidden="1" x14ac:dyDescent="0.35">
      <c r="A248" s="68"/>
      <c r="B248" s="68"/>
      <c r="C248" s="68"/>
      <c r="D248" s="68"/>
      <c r="E248" s="298" t="s">
        <v>2481</v>
      </c>
      <c r="F248" s="68" t="s">
        <v>2482</v>
      </c>
      <c r="G248" s="68"/>
      <c r="H248" s="68"/>
      <c r="I248" s="68"/>
      <c r="J248" s="68"/>
    </row>
    <row r="249" spans="1:10" hidden="1" x14ac:dyDescent="0.35">
      <c r="A249" s="68"/>
      <c r="B249" s="68"/>
      <c r="C249" s="68"/>
      <c r="D249" s="68"/>
      <c r="E249" s="298" t="s">
        <v>2483</v>
      </c>
      <c r="F249" s="68" t="s">
        <v>2484</v>
      </c>
      <c r="G249" s="68"/>
      <c r="H249" s="68"/>
      <c r="I249" s="68"/>
      <c r="J249" s="68"/>
    </row>
    <row r="250" spans="1:10" hidden="1" x14ac:dyDescent="0.35">
      <c r="A250" s="68"/>
      <c r="B250" s="68"/>
      <c r="C250" s="68"/>
      <c r="D250" s="68"/>
      <c r="E250" s="298" t="s">
        <v>2485</v>
      </c>
      <c r="F250" s="68" t="s">
        <v>2486</v>
      </c>
      <c r="G250" s="68"/>
      <c r="H250" s="68"/>
      <c r="I250" s="68"/>
      <c r="J250" s="68"/>
    </row>
    <row r="251" spans="1:10" hidden="1" x14ac:dyDescent="0.35">
      <c r="A251" s="68"/>
      <c r="B251" s="68"/>
      <c r="C251" s="68"/>
      <c r="D251" s="68"/>
      <c r="E251" s="298" t="s">
        <v>2487</v>
      </c>
      <c r="F251" s="68" t="s">
        <v>2488</v>
      </c>
      <c r="G251" s="68"/>
      <c r="H251" s="68"/>
      <c r="I251" s="68"/>
      <c r="J251" s="68"/>
    </row>
    <row r="252" spans="1:10" hidden="1" x14ac:dyDescent="0.35">
      <c r="A252" s="68"/>
      <c r="B252" s="68"/>
      <c r="C252" s="68"/>
      <c r="D252" s="68"/>
      <c r="E252" s="298" t="s">
        <v>2489</v>
      </c>
      <c r="F252" s="68" t="s">
        <v>2490</v>
      </c>
      <c r="G252" s="68"/>
      <c r="H252" s="68"/>
      <c r="I252" s="68"/>
      <c r="J252" s="68"/>
    </row>
    <row r="253" spans="1:10" hidden="1" x14ac:dyDescent="0.35">
      <c r="A253" s="68"/>
      <c r="B253" s="68"/>
      <c r="C253" s="68"/>
      <c r="D253" s="68"/>
      <c r="E253" s="298" t="s">
        <v>2491</v>
      </c>
      <c r="F253" s="68" t="s">
        <v>612</v>
      </c>
      <c r="G253" s="68"/>
      <c r="H253" s="68"/>
      <c r="I253" s="68"/>
      <c r="J253" s="68"/>
    </row>
    <row r="254" spans="1:10" hidden="1" x14ac:dyDescent="0.35">
      <c r="A254" s="68"/>
      <c r="B254" s="68"/>
      <c r="C254" s="68"/>
      <c r="D254" s="68"/>
      <c r="E254" s="298" t="s">
        <v>2492</v>
      </c>
      <c r="F254" s="68" t="s">
        <v>614</v>
      </c>
      <c r="G254" s="68"/>
      <c r="H254" s="68"/>
      <c r="I254" s="68"/>
      <c r="J254" s="68"/>
    </row>
    <row r="255" spans="1:10" hidden="1" x14ac:dyDescent="0.35">
      <c r="A255" s="68"/>
      <c r="B255" s="68"/>
      <c r="C255" s="68"/>
      <c r="D255" s="68"/>
      <c r="E255" s="298" t="s">
        <v>2493</v>
      </c>
      <c r="F255" s="68" t="s">
        <v>2494</v>
      </c>
      <c r="G255" s="68"/>
      <c r="H255" s="68"/>
      <c r="I255" s="68"/>
      <c r="J255" s="68"/>
    </row>
    <row r="256" spans="1:10" hidden="1" x14ac:dyDescent="0.35">
      <c r="A256" s="68"/>
      <c r="B256" s="68"/>
      <c r="C256" s="68"/>
      <c r="D256" s="68"/>
      <c r="E256" s="298" t="s">
        <v>2495</v>
      </c>
      <c r="F256" s="68" t="s">
        <v>2496</v>
      </c>
      <c r="G256" s="68"/>
      <c r="H256" s="68"/>
      <c r="I256" s="68"/>
      <c r="J256" s="68"/>
    </row>
    <row r="257" spans="1:10" hidden="1" x14ac:dyDescent="0.35">
      <c r="A257" s="68"/>
      <c r="B257" s="68"/>
      <c r="C257" s="68"/>
      <c r="D257" s="68"/>
      <c r="E257" s="298" t="s">
        <v>2497</v>
      </c>
      <c r="F257" s="68" t="s">
        <v>2498</v>
      </c>
      <c r="G257" s="68"/>
      <c r="H257" s="68"/>
      <c r="I257" s="68"/>
      <c r="J257" s="68"/>
    </row>
    <row r="258" spans="1:10" hidden="1" x14ac:dyDescent="0.35">
      <c r="A258" s="68"/>
      <c r="B258" s="68"/>
      <c r="C258" s="68"/>
      <c r="D258" s="68"/>
      <c r="E258" s="298" t="s">
        <v>2499</v>
      </c>
      <c r="F258" s="68" t="s">
        <v>2500</v>
      </c>
      <c r="G258" s="68"/>
      <c r="H258" s="68"/>
      <c r="I258" s="68"/>
      <c r="J258" s="68"/>
    </row>
    <row r="259" spans="1:10" hidden="1" x14ac:dyDescent="0.35">
      <c r="A259" s="68"/>
      <c r="B259" s="68"/>
      <c r="C259" s="68"/>
      <c r="D259" s="68"/>
      <c r="E259" s="298" t="s">
        <v>2501</v>
      </c>
      <c r="F259" s="68" t="s">
        <v>2502</v>
      </c>
      <c r="G259" s="68"/>
      <c r="H259" s="68"/>
      <c r="I259" s="68"/>
      <c r="J259" s="68"/>
    </row>
    <row r="260" spans="1:10" hidden="1" x14ac:dyDescent="0.35">
      <c r="A260" s="68"/>
      <c r="B260" s="68"/>
      <c r="C260" s="68"/>
      <c r="D260" s="68"/>
      <c r="E260" s="298" t="s">
        <v>2503</v>
      </c>
      <c r="F260" s="68" t="s">
        <v>2504</v>
      </c>
      <c r="G260" s="68"/>
      <c r="H260" s="68"/>
      <c r="I260" s="68"/>
      <c r="J260" s="68"/>
    </row>
    <row r="261" spans="1:10" hidden="1" x14ac:dyDescent="0.35">
      <c r="A261" s="68"/>
      <c r="B261" s="68"/>
      <c r="C261" s="68"/>
      <c r="D261" s="68"/>
      <c r="E261" s="298" t="s">
        <v>2505</v>
      </c>
      <c r="F261" s="68" t="s">
        <v>2506</v>
      </c>
      <c r="G261" s="68"/>
      <c r="H261" s="68"/>
      <c r="I261" s="68"/>
      <c r="J261" s="68"/>
    </row>
    <row r="262" spans="1:10" hidden="1" x14ac:dyDescent="0.35">
      <c r="A262" s="68"/>
      <c r="B262" s="68"/>
      <c r="C262" s="68"/>
      <c r="D262" s="68"/>
      <c r="E262" s="298" t="s">
        <v>2507</v>
      </c>
      <c r="F262" s="68" t="s">
        <v>2508</v>
      </c>
      <c r="G262" s="68"/>
      <c r="H262" s="68"/>
      <c r="I262" s="68"/>
      <c r="J262" s="68"/>
    </row>
    <row r="263" spans="1:10" hidden="1" x14ac:dyDescent="0.35">
      <c r="A263" s="68"/>
      <c r="B263" s="68"/>
      <c r="C263" s="68"/>
      <c r="D263" s="68"/>
      <c r="E263" s="298" t="s">
        <v>2509</v>
      </c>
      <c r="F263" s="68" t="s">
        <v>2510</v>
      </c>
      <c r="G263" s="68"/>
      <c r="H263" s="68"/>
      <c r="I263" s="68"/>
      <c r="J263" s="68"/>
    </row>
    <row r="264" spans="1:10" hidden="1" x14ac:dyDescent="0.35">
      <c r="A264" s="68"/>
      <c r="B264" s="68"/>
      <c r="C264" s="68"/>
      <c r="D264" s="68"/>
      <c r="E264" s="298" t="s">
        <v>623</v>
      </c>
      <c r="F264" s="68" t="s">
        <v>2511</v>
      </c>
      <c r="G264" s="68"/>
      <c r="H264" s="68"/>
      <c r="I264" s="68"/>
      <c r="J264" s="68"/>
    </row>
    <row r="265" spans="1:10" hidden="1" x14ac:dyDescent="0.35">
      <c r="A265" s="68"/>
      <c r="B265" s="68"/>
      <c r="C265" s="68"/>
      <c r="D265" s="68"/>
      <c r="E265" s="298" t="s">
        <v>2512</v>
      </c>
      <c r="F265" s="68" t="s">
        <v>2513</v>
      </c>
      <c r="G265" s="68"/>
      <c r="H265" s="68"/>
      <c r="I265" s="68"/>
      <c r="J265" s="68"/>
    </row>
    <row r="266" spans="1:10" hidden="1" x14ac:dyDescent="0.35">
      <c r="A266" s="68"/>
      <c r="B266" s="68"/>
      <c r="C266" s="68"/>
      <c r="D266" s="68"/>
      <c r="E266" s="298" t="s">
        <v>2514</v>
      </c>
      <c r="F266" s="68" t="s">
        <v>2515</v>
      </c>
      <c r="G266" s="68"/>
      <c r="H266" s="68"/>
      <c r="I266" s="68"/>
      <c r="J266" s="68"/>
    </row>
    <row r="267" spans="1:10" hidden="1" x14ac:dyDescent="0.35">
      <c r="A267" s="68"/>
      <c r="B267" s="68"/>
      <c r="C267" s="68"/>
      <c r="D267" s="68"/>
      <c r="E267" s="298" t="s">
        <v>2516</v>
      </c>
      <c r="F267" s="68" t="s">
        <v>2517</v>
      </c>
      <c r="G267" s="68"/>
      <c r="H267" s="68"/>
      <c r="I267" s="68"/>
      <c r="J267" s="68"/>
    </row>
    <row r="268" spans="1:10" hidden="1" x14ac:dyDescent="0.35">
      <c r="A268" s="68"/>
      <c r="B268" s="68"/>
      <c r="C268" s="68"/>
      <c r="D268" s="68"/>
      <c r="E268" s="298" t="s">
        <v>2518</v>
      </c>
      <c r="F268" s="68" t="s">
        <v>2519</v>
      </c>
      <c r="G268" s="68"/>
      <c r="H268" s="68"/>
      <c r="I268" s="68"/>
      <c r="J268" s="68"/>
    </row>
    <row r="269" spans="1:10" hidden="1" x14ac:dyDescent="0.35">
      <c r="A269" s="68"/>
      <c r="B269" s="68"/>
      <c r="C269" s="68"/>
      <c r="D269" s="68"/>
      <c r="E269" s="298" t="s">
        <v>2520</v>
      </c>
      <c r="F269" s="68" t="s">
        <v>2521</v>
      </c>
      <c r="G269" s="68"/>
      <c r="H269" s="68"/>
      <c r="I269" s="68"/>
      <c r="J269" s="68"/>
    </row>
    <row r="270" spans="1:10" hidden="1" x14ac:dyDescent="0.35">
      <c r="A270" s="68"/>
      <c r="B270" s="68"/>
      <c r="C270" s="68"/>
      <c r="D270" s="68"/>
      <c r="E270" s="298" t="s">
        <v>2522</v>
      </c>
      <c r="F270" s="68" t="s">
        <v>2523</v>
      </c>
      <c r="G270" s="68"/>
      <c r="H270" s="68"/>
      <c r="I270" s="68"/>
      <c r="J270" s="68"/>
    </row>
    <row r="271" spans="1:10" hidden="1" x14ac:dyDescent="0.35">
      <c r="A271" s="68"/>
      <c r="B271" s="68"/>
      <c r="C271" s="68"/>
      <c r="D271" s="68"/>
      <c r="E271" s="298" t="s">
        <v>2524</v>
      </c>
      <c r="F271" s="68" t="s">
        <v>2525</v>
      </c>
      <c r="G271" s="68"/>
      <c r="H271" s="68"/>
      <c r="I271" s="68"/>
      <c r="J271" s="68"/>
    </row>
    <row r="272" spans="1:10" hidden="1" x14ac:dyDescent="0.35">
      <c r="A272" s="68"/>
      <c r="B272" s="68"/>
      <c r="C272" s="68"/>
      <c r="D272" s="68"/>
      <c r="E272" s="298" t="s">
        <v>2526</v>
      </c>
      <c r="F272" s="68" t="s">
        <v>2527</v>
      </c>
      <c r="G272" s="68"/>
      <c r="H272" s="68"/>
      <c r="I272" s="68"/>
      <c r="J272" s="68"/>
    </row>
    <row r="273" spans="1:10" hidden="1" x14ac:dyDescent="0.35">
      <c r="A273" s="68"/>
      <c r="B273" s="68"/>
      <c r="C273" s="68"/>
      <c r="D273" s="68"/>
      <c r="E273" s="298" t="s">
        <v>2528</v>
      </c>
      <c r="F273" s="68" t="s">
        <v>2529</v>
      </c>
      <c r="G273" s="68"/>
      <c r="H273" s="68"/>
      <c r="I273" s="68"/>
      <c r="J273" s="68"/>
    </row>
    <row r="274" spans="1:10" hidden="1" x14ac:dyDescent="0.35">
      <c r="A274" s="68"/>
      <c r="B274" s="68"/>
      <c r="C274" s="68"/>
      <c r="D274" s="68"/>
      <c r="E274" s="298" t="s">
        <v>2530</v>
      </c>
      <c r="F274" s="68" t="s">
        <v>2531</v>
      </c>
      <c r="G274" s="68"/>
      <c r="H274" s="68"/>
      <c r="I274" s="68"/>
      <c r="J274" s="68"/>
    </row>
    <row r="275" spans="1:10" hidden="1" x14ac:dyDescent="0.35">
      <c r="A275" s="68"/>
      <c r="B275" s="68"/>
      <c r="C275" s="68"/>
      <c r="D275" s="68"/>
      <c r="E275" s="298" t="s">
        <v>2532</v>
      </c>
      <c r="F275" s="68" t="s">
        <v>2533</v>
      </c>
      <c r="G275" s="68"/>
      <c r="H275" s="68"/>
      <c r="I275" s="68"/>
      <c r="J275" s="68"/>
    </row>
    <row r="276" spans="1:10" hidden="1" x14ac:dyDescent="0.35">
      <c r="A276" s="68"/>
      <c r="B276" s="68"/>
      <c r="C276" s="68"/>
      <c r="D276" s="68"/>
      <c r="E276" s="298" t="s">
        <v>2534</v>
      </c>
      <c r="F276" s="68" t="s">
        <v>2535</v>
      </c>
      <c r="G276" s="68"/>
      <c r="H276" s="68"/>
      <c r="I276" s="68"/>
      <c r="J276" s="68"/>
    </row>
    <row r="277" spans="1:10" hidden="1" x14ac:dyDescent="0.35">
      <c r="A277" s="68"/>
      <c r="B277" s="68"/>
      <c r="C277" s="68"/>
      <c r="D277" s="68"/>
      <c r="E277" s="298" t="s">
        <v>2536</v>
      </c>
      <c r="F277" s="68" t="s">
        <v>2537</v>
      </c>
      <c r="G277" s="68"/>
      <c r="H277" s="68"/>
      <c r="I277" s="68"/>
      <c r="J277" s="68"/>
    </row>
    <row r="278" spans="1:10" hidden="1" x14ac:dyDescent="0.35">
      <c r="A278" s="68"/>
      <c r="B278" s="68"/>
      <c r="C278" s="68"/>
      <c r="D278" s="68"/>
      <c r="E278" s="298" t="s">
        <v>2538</v>
      </c>
      <c r="F278" s="68" t="s">
        <v>2539</v>
      </c>
      <c r="G278" s="68"/>
      <c r="H278" s="68"/>
      <c r="I278" s="68"/>
      <c r="J278" s="68"/>
    </row>
    <row r="279" spans="1:10" hidden="1" x14ac:dyDescent="0.35">
      <c r="A279" s="68"/>
      <c r="B279" s="68"/>
      <c r="C279" s="68"/>
      <c r="D279" s="68"/>
      <c r="E279" s="298" t="s">
        <v>2540</v>
      </c>
      <c r="F279" s="68" t="s">
        <v>2541</v>
      </c>
      <c r="G279" s="68"/>
      <c r="H279" s="68"/>
      <c r="I279" s="68"/>
      <c r="J279" s="68"/>
    </row>
    <row r="280" spans="1:10" hidden="1" x14ac:dyDescent="0.35">
      <c r="A280" s="68"/>
      <c r="B280" s="68"/>
      <c r="C280" s="68"/>
      <c r="D280" s="68"/>
      <c r="E280" s="298" t="s">
        <v>2542</v>
      </c>
      <c r="F280" s="68" t="s">
        <v>2543</v>
      </c>
      <c r="G280" s="68"/>
      <c r="H280" s="68"/>
      <c r="I280" s="68"/>
      <c r="J280" s="68"/>
    </row>
    <row r="281" spans="1:10" hidden="1" x14ac:dyDescent="0.35">
      <c r="A281" s="68"/>
      <c r="B281" s="68"/>
      <c r="C281" s="68"/>
      <c r="D281" s="68"/>
      <c r="E281" s="298" t="s">
        <v>2544</v>
      </c>
      <c r="F281" s="68" t="s">
        <v>2545</v>
      </c>
      <c r="G281" s="68"/>
      <c r="H281" s="68"/>
      <c r="I281" s="68"/>
      <c r="J281" s="68"/>
    </row>
    <row r="282" spans="1:10" hidden="1" x14ac:dyDescent="0.35">
      <c r="A282" s="68"/>
      <c r="B282" s="68"/>
      <c r="C282" s="68"/>
      <c r="D282" s="68"/>
      <c r="E282" s="298" t="s">
        <v>2546</v>
      </c>
      <c r="F282" s="68" t="s">
        <v>2547</v>
      </c>
      <c r="G282" s="68"/>
      <c r="H282" s="68"/>
      <c r="I282" s="68"/>
      <c r="J282" s="68"/>
    </row>
    <row r="283" spans="1:10" hidden="1" x14ac:dyDescent="0.35">
      <c r="A283" s="68"/>
      <c r="B283" s="68"/>
      <c r="C283" s="68"/>
      <c r="D283" s="68"/>
      <c r="E283" s="298" t="s">
        <v>2548</v>
      </c>
      <c r="F283" s="68" t="s">
        <v>2549</v>
      </c>
      <c r="G283" s="68"/>
      <c r="H283" s="68"/>
      <c r="I283" s="68"/>
      <c r="J283" s="68"/>
    </row>
    <row r="284" spans="1:10" hidden="1" x14ac:dyDescent="0.35">
      <c r="A284" s="68"/>
      <c r="B284" s="68"/>
      <c r="C284" s="68"/>
      <c r="D284" s="68"/>
      <c r="E284" s="298" t="s">
        <v>2550</v>
      </c>
      <c r="F284" s="68" t="s">
        <v>2551</v>
      </c>
      <c r="G284" s="68"/>
      <c r="H284" s="68"/>
      <c r="I284" s="68"/>
      <c r="J284" s="68"/>
    </row>
    <row r="285" spans="1:10" hidden="1" x14ac:dyDescent="0.35">
      <c r="A285" s="68"/>
      <c r="B285" s="68"/>
      <c r="C285" s="68"/>
      <c r="D285" s="68"/>
      <c r="E285" s="298" t="s">
        <v>2552</v>
      </c>
      <c r="F285" s="68" t="s">
        <v>2553</v>
      </c>
      <c r="G285" s="68"/>
      <c r="H285" s="68"/>
      <c r="I285" s="68"/>
      <c r="J285" s="68"/>
    </row>
    <row r="286" spans="1:10" hidden="1" x14ac:dyDescent="0.35">
      <c r="A286" s="68"/>
      <c r="B286" s="68"/>
      <c r="C286" s="68"/>
      <c r="D286" s="68"/>
      <c r="E286" s="298" t="s">
        <v>2554</v>
      </c>
      <c r="F286" s="68" t="s">
        <v>2555</v>
      </c>
      <c r="G286" s="68"/>
      <c r="H286" s="68"/>
      <c r="I286" s="68"/>
      <c r="J286" s="68"/>
    </row>
    <row r="287" spans="1:10" hidden="1" x14ac:dyDescent="0.35">
      <c r="A287" s="68"/>
      <c r="B287" s="68"/>
      <c r="C287" s="68"/>
      <c r="D287" s="68"/>
      <c r="E287" s="298" t="s">
        <v>2556</v>
      </c>
      <c r="F287" s="68" t="s">
        <v>2557</v>
      </c>
      <c r="G287" s="68"/>
      <c r="H287" s="68"/>
      <c r="I287" s="68"/>
      <c r="J287" s="68"/>
    </row>
    <row r="288" spans="1:10" hidden="1" x14ac:dyDescent="0.35">
      <c r="A288" s="68"/>
      <c r="B288" s="68"/>
      <c r="C288" s="68"/>
      <c r="D288" s="68"/>
      <c r="E288" s="298" t="s">
        <v>2558</v>
      </c>
      <c r="F288" s="68" t="s">
        <v>2559</v>
      </c>
      <c r="G288" s="68"/>
      <c r="H288" s="68"/>
      <c r="I288" s="68"/>
      <c r="J288" s="68"/>
    </row>
    <row r="289" spans="1:10" hidden="1" x14ac:dyDescent="0.35">
      <c r="A289" s="68"/>
      <c r="B289" s="68"/>
      <c r="C289" s="68"/>
      <c r="D289" s="68"/>
      <c r="E289" s="298" t="s">
        <v>2560</v>
      </c>
      <c r="F289" s="68" t="s">
        <v>2561</v>
      </c>
      <c r="G289" s="68"/>
      <c r="H289" s="68"/>
      <c r="I289" s="68"/>
      <c r="J289" s="68"/>
    </row>
    <row r="290" spans="1:10" hidden="1" x14ac:dyDescent="0.35">
      <c r="A290" s="68"/>
      <c r="B290" s="68"/>
      <c r="C290" s="68"/>
      <c r="D290" s="68"/>
      <c r="E290" s="298" t="s">
        <v>2562</v>
      </c>
      <c r="F290" s="68" t="s">
        <v>660</v>
      </c>
      <c r="G290" s="68"/>
      <c r="H290" s="68"/>
      <c r="I290" s="68"/>
      <c r="J290" s="68"/>
    </row>
    <row r="291" spans="1:10" hidden="1" x14ac:dyDescent="0.35">
      <c r="A291" s="68"/>
      <c r="B291" s="68"/>
      <c r="C291" s="68"/>
      <c r="D291" s="68"/>
      <c r="E291" s="298" t="s">
        <v>2563</v>
      </c>
      <c r="F291" s="68" t="s">
        <v>2564</v>
      </c>
      <c r="G291" s="68"/>
      <c r="H291" s="68"/>
      <c r="I291" s="68"/>
      <c r="J291" s="68"/>
    </row>
    <row r="292" spans="1:10" hidden="1" x14ac:dyDescent="0.35">
      <c r="A292" s="68"/>
      <c r="B292" s="68"/>
      <c r="C292" s="68"/>
      <c r="D292" s="68"/>
      <c r="E292" s="298" t="s">
        <v>2565</v>
      </c>
      <c r="F292" s="68" t="s">
        <v>664</v>
      </c>
      <c r="G292" s="68"/>
      <c r="H292" s="68"/>
      <c r="I292" s="68"/>
      <c r="J292" s="68"/>
    </row>
    <row r="293" spans="1:10" hidden="1" x14ac:dyDescent="0.35">
      <c r="A293" s="68"/>
      <c r="B293" s="68"/>
      <c r="C293" s="68"/>
      <c r="D293" s="68"/>
      <c r="E293" s="298" t="s">
        <v>2566</v>
      </c>
      <c r="F293" s="68" t="s">
        <v>2567</v>
      </c>
      <c r="G293" s="68"/>
      <c r="H293" s="68"/>
      <c r="I293" s="68"/>
      <c r="J293" s="68"/>
    </row>
    <row r="294" spans="1:10" hidden="1" x14ac:dyDescent="0.35">
      <c r="A294" s="68"/>
      <c r="B294" s="68"/>
      <c r="C294" s="68"/>
      <c r="D294" s="68"/>
      <c r="E294" s="298" t="s">
        <v>2568</v>
      </c>
      <c r="F294" s="68" t="s">
        <v>2569</v>
      </c>
      <c r="G294" s="68"/>
      <c r="H294" s="68"/>
      <c r="I294" s="68"/>
      <c r="J294" s="68"/>
    </row>
    <row r="295" spans="1:10" hidden="1" x14ac:dyDescent="0.35">
      <c r="A295" s="68"/>
      <c r="B295" s="68"/>
      <c r="C295" s="68"/>
      <c r="D295" s="68"/>
      <c r="E295" s="298" t="s">
        <v>2570</v>
      </c>
      <c r="F295" s="68" t="s">
        <v>2571</v>
      </c>
      <c r="G295" s="68"/>
      <c r="H295" s="68"/>
      <c r="I295" s="68"/>
      <c r="J295" s="68"/>
    </row>
    <row r="296" spans="1:10" hidden="1" x14ac:dyDescent="0.35">
      <c r="A296" s="68"/>
      <c r="B296" s="68"/>
      <c r="C296" s="68"/>
      <c r="D296" s="68"/>
      <c r="E296" s="298" t="s">
        <v>2572</v>
      </c>
      <c r="F296" s="68" t="s">
        <v>2573</v>
      </c>
      <c r="G296" s="68"/>
      <c r="H296" s="68"/>
      <c r="I296" s="68"/>
      <c r="J296" s="68"/>
    </row>
    <row r="297" spans="1:10" hidden="1" x14ac:dyDescent="0.35">
      <c r="A297" s="68"/>
      <c r="B297" s="68"/>
      <c r="C297" s="68"/>
      <c r="D297" s="68"/>
      <c r="E297" s="298" t="s">
        <v>2574</v>
      </c>
      <c r="F297" s="68" t="s">
        <v>2575</v>
      </c>
      <c r="G297" s="68"/>
      <c r="H297" s="68"/>
      <c r="I297" s="68"/>
      <c r="J297" s="68"/>
    </row>
    <row r="298" spans="1:10" hidden="1" x14ac:dyDescent="0.35">
      <c r="A298" s="68"/>
      <c r="B298" s="68"/>
      <c r="C298" s="68"/>
      <c r="D298" s="68"/>
      <c r="E298" s="298" t="s">
        <v>2576</v>
      </c>
      <c r="F298" s="68" t="s">
        <v>2577</v>
      </c>
      <c r="G298" s="68"/>
      <c r="H298" s="68"/>
      <c r="I298" s="68"/>
      <c r="J298" s="68"/>
    </row>
    <row r="299" spans="1:10" hidden="1" x14ac:dyDescent="0.35">
      <c r="A299" s="68"/>
      <c r="B299" s="68"/>
      <c r="C299" s="68"/>
      <c r="D299" s="68"/>
      <c r="E299" s="298" t="s">
        <v>2578</v>
      </c>
      <c r="F299" s="68" t="s">
        <v>2579</v>
      </c>
      <c r="G299" s="68"/>
      <c r="H299" s="68"/>
      <c r="I299" s="68"/>
      <c r="J299" s="68"/>
    </row>
    <row r="300" spans="1:10" hidden="1" x14ac:dyDescent="0.35">
      <c r="A300" s="68"/>
      <c r="B300" s="68"/>
      <c r="C300" s="68"/>
      <c r="D300" s="68"/>
      <c r="E300" s="298" t="s">
        <v>2580</v>
      </c>
      <c r="F300" s="68" t="s">
        <v>2581</v>
      </c>
      <c r="G300" s="68"/>
      <c r="H300" s="68"/>
      <c r="I300" s="68"/>
      <c r="J300" s="68"/>
    </row>
    <row r="301" spans="1:10" hidden="1" x14ac:dyDescent="0.35">
      <c r="A301" s="68"/>
      <c r="B301" s="68"/>
      <c r="C301" s="68"/>
      <c r="D301" s="68"/>
      <c r="E301" s="298" t="s">
        <v>677</v>
      </c>
      <c r="F301" s="68" t="s">
        <v>678</v>
      </c>
      <c r="G301" s="68"/>
      <c r="H301" s="68"/>
      <c r="I301" s="68"/>
      <c r="J301" s="68"/>
    </row>
    <row r="302" spans="1:10" hidden="1" x14ac:dyDescent="0.35">
      <c r="A302" s="68"/>
      <c r="B302" s="68"/>
      <c r="C302" s="68"/>
      <c r="D302" s="68"/>
      <c r="E302" s="298" t="s">
        <v>2582</v>
      </c>
      <c r="F302" s="68" t="s">
        <v>2583</v>
      </c>
      <c r="G302" s="68"/>
      <c r="H302" s="68"/>
      <c r="I302" s="68"/>
      <c r="J302" s="68"/>
    </row>
    <row r="303" spans="1:10" hidden="1" x14ac:dyDescent="0.35">
      <c r="A303" s="68"/>
      <c r="B303" s="68"/>
      <c r="C303" s="68"/>
      <c r="D303" s="68"/>
      <c r="E303" s="298" t="s">
        <v>2584</v>
      </c>
      <c r="F303" s="68" t="s">
        <v>2585</v>
      </c>
      <c r="G303" s="68"/>
      <c r="H303" s="68"/>
      <c r="I303" s="68"/>
      <c r="J303" s="68"/>
    </row>
    <row r="304" spans="1:10" hidden="1" x14ac:dyDescent="0.35">
      <c r="A304" s="68"/>
      <c r="B304" s="68"/>
      <c r="C304" s="68"/>
      <c r="D304" s="68"/>
      <c r="E304" s="298" t="s">
        <v>2586</v>
      </c>
      <c r="F304" s="68" t="s">
        <v>2587</v>
      </c>
      <c r="G304" s="68"/>
      <c r="H304" s="68"/>
      <c r="I304" s="68"/>
      <c r="J304" s="68"/>
    </row>
    <row r="305" spans="1:10" hidden="1" x14ac:dyDescent="0.35">
      <c r="A305" s="68"/>
      <c r="B305" s="68"/>
      <c r="C305" s="68"/>
      <c r="D305" s="68"/>
      <c r="E305" s="298" t="s">
        <v>2588</v>
      </c>
      <c r="F305" s="68" t="s">
        <v>2589</v>
      </c>
      <c r="G305" s="68"/>
      <c r="H305" s="68"/>
      <c r="I305" s="68"/>
      <c r="J305" s="68"/>
    </row>
    <row r="306" spans="1:10" hidden="1" x14ac:dyDescent="0.35">
      <c r="A306" s="68"/>
      <c r="B306" s="68"/>
      <c r="C306" s="68"/>
      <c r="D306" s="68"/>
      <c r="E306" s="298" t="s">
        <v>2590</v>
      </c>
      <c r="F306" s="68" t="s">
        <v>686</v>
      </c>
      <c r="G306" s="68"/>
      <c r="H306" s="68"/>
      <c r="I306" s="68"/>
      <c r="J306" s="68"/>
    </row>
    <row r="307" spans="1:10" hidden="1" x14ac:dyDescent="0.35">
      <c r="A307" s="68"/>
      <c r="B307" s="68"/>
      <c r="C307" s="68"/>
      <c r="D307" s="68"/>
      <c r="E307" s="298" t="s">
        <v>2591</v>
      </c>
      <c r="F307" s="68" t="s">
        <v>2592</v>
      </c>
      <c r="G307" s="68"/>
      <c r="H307" s="68"/>
      <c r="I307" s="68"/>
      <c r="J307" s="68"/>
    </row>
    <row r="308" spans="1:10" hidden="1" x14ac:dyDescent="0.35">
      <c r="A308" s="68"/>
      <c r="B308" s="68"/>
      <c r="C308" s="68"/>
      <c r="D308" s="68"/>
      <c r="E308" s="298" t="s">
        <v>2593</v>
      </c>
      <c r="F308" s="68" t="s">
        <v>690</v>
      </c>
      <c r="G308" s="68"/>
      <c r="H308" s="68"/>
      <c r="I308" s="68"/>
      <c r="J308" s="68"/>
    </row>
    <row r="309" spans="1:10" hidden="1" x14ac:dyDescent="0.35">
      <c r="A309" s="68"/>
      <c r="B309" s="68"/>
      <c r="C309" s="68"/>
      <c r="D309" s="68"/>
      <c r="E309" s="298" t="s">
        <v>2594</v>
      </c>
      <c r="F309" s="68" t="s">
        <v>2595</v>
      </c>
      <c r="G309" s="68"/>
      <c r="H309" s="68"/>
      <c r="I309" s="68"/>
      <c r="J309" s="68"/>
    </row>
    <row r="310" spans="1:10" hidden="1" x14ac:dyDescent="0.35">
      <c r="A310" s="68"/>
      <c r="B310" s="68"/>
      <c r="C310" s="68"/>
      <c r="D310" s="68"/>
      <c r="E310" s="298" t="s">
        <v>2596</v>
      </c>
      <c r="F310" s="68" t="s">
        <v>2597</v>
      </c>
      <c r="G310" s="68"/>
      <c r="H310" s="68"/>
      <c r="I310" s="68"/>
      <c r="J310" s="68"/>
    </row>
    <row r="311" spans="1:10" hidden="1" x14ac:dyDescent="0.35">
      <c r="A311" s="68"/>
      <c r="B311" s="68"/>
      <c r="C311" s="68"/>
      <c r="D311" s="68"/>
      <c r="E311" s="298" t="s">
        <v>2598</v>
      </c>
      <c r="F311" s="68" t="s">
        <v>2599</v>
      </c>
      <c r="G311" s="68"/>
      <c r="H311" s="68"/>
      <c r="I311" s="68"/>
      <c r="J311" s="68"/>
    </row>
    <row r="312" spans="1:10" hidden="1" x14ac:dyDescent="0.35">
      <c r="A312" s="68"/>
      <c r="B312" s="68"/>
      <c r="C312" s="68"/>
      <c r="D312" s="68"/>
      <c r="E312" s="298" t="s">
        <v>2600</v>
      </c>
      <c r="F312" s="68" t="s">
        <v>2601</v>
      </c>
      <c r="G312" s="68"/>
      <c r="H312" s="68"/>
      <c r="I312" s="68"/>
      <c r="J312" s="68"/>
    </row>
    <row r="313" spans="1:10" hidden="1" x14ac:dyDescent="0.35">
      <c r="A313" s="68"/>
      <c r="B313" s="68"/>
      <c r="C313" s="68"/>
      <c r="D313" s="68"/>
      <c r="E313" s="298" t="s">
        <v>2602</v>
      </c>
      <c r="F313" s="68" t="s">
        <v>2603</v>
      </c>
      <c r="G313" s="68"/>
      <c r="H313" s="68"/>
      <c r="I313" s="68"/>
      <c r="J313" s="68"/>
    </row>
    <row r="314" spans="1:10" hidden="1" x14ac:dyDescent="0.35">
      <c r="A314" s="68"/>
      <c r="B314" s="68"/>
      <c r="C314" s="68"/>
      <c r="D314" s="68"/>
      <c r="E314" s="298" t="s">
        <v>701</v>
      </c>
      <c r="F314" s="68" t="s">
        <v>2604</v>
      </c>
      <c r="G314" s="68"/>
      <c r="H314" s="68"/>
      <c r="I314" s="68"/>
      <c r="J314" s="68"/>
    </row>
    <row r="315" spans="1:10" hidden="1" x14ac:dyDescent="0.35">
      <c r="A315" s="68"/>
      <c r="B315" s="68"/>
      <c r="C315" s="68"/>
      <c r="D315" s="68"/>
      <c r="E315" s="298" t="s">
        <v>272</v>
      </c>
      <c r="F315" s="68" t="s">
        <v>2605</v>
      </c>
      <c r="G315" s="68"/>
      <c r="H315" s="68"/>
      <c r="I315" s="68"/>
      <c r="J315" s="68"/>
    </row>
    <row r="316" spans="1:10" hidden="1" x14ac:dyDescent="0.35">
      <c r="A316" s="68"/>
      <c r="B316" s="68"/>
      <c r="C316" s="68"/>
      <c r="D316" s="68"/>
      <c r="E316" s="298" t="s">
        <v>703</v>
      </c>
      <c r="F316" s="68" t="s">
        <v>2606</v>
      </c>
      <c r="G316" s="68"/>
      <c r="H316" s="68"/>
      <c r="I316" s="68"/>
      <c r="J316" s="68"/>
    </row>
    <row r="317" spans="1:10" hidden="1" x14ac:dyDescent="0.35">
      <c r="A317" s="68"/>
      <c r="B317" s="68"/>
      <c r="C317" s="68"/>
      <c r="D317" s="68"/>
      <c r="E317" s="298" t="s">
        <v>2607</v>
      </c>
      <c r="F317" s="68" t="s">
        <v>2608</v>
      </c>
      <c r="G317" s="68"/>
      <c r="H317" s="68"/>
      <c r="I317" s="68"/>
      <c r="J317" s="68"/>
    </row>
    <row r="318" spans="1:10" hidden="1" x14ac:dyDescent="0.35">
      <c r="A318" s="68"/>
      <c r="B318" s="68"/>
      <c r="C318" s="68"/>
      <c r="D318" s="68"/>
      <c r="E318" s="298" t="s">
        <v>2609</v>
      </c>
      <c r="F318" s="68" t="s">
        <v>706</v>
      </c>
      <c r="G318" s="68"/>
      <c r="H318" s="68"/>
      <c r="I318" s="68"/>
      <c r="J318" s="68"/>
    </row>
    <row r="319" spans="1:10" hidden="1" x14ac:dyDescent="0.35">
      <c r="A319" s="68"/>
      <c r="B319" s="68"/>
      <c r="C319" s="68"/>
      <c r="D319" s="68"/>
      <c r="E319" s="298" t="s">
        <v>2610</v>
      </c>
      <c r="F319" s="68" t="s">
        <v>2611</v>
      </c>
      <c r="G319" s="68"/>
      <c r="H319" s="68"/>
      <c r="I319" s="68"/>
      <c r="J319" s="68"/>
    </row>
    <row r="320" spans="1:10" hidden="1" x14ac:dyDescent="0.35">
      <c r="A320" s="68"/>
      <c r="B320" s="68"/>
      <c r="C320" s="68"/>
      <c r="D320" s="68"/>
      <c r="E320" s="298" t="s">
        <v>2612</v>
      </c>
      <c r="F320" s="68" t="s">
        <v>710</v>
      </c>
      <c r="G320" s="68"/>
      <c r="H320" s="68"/>
      <c r="I320" s="68"/>
      <c r="J320" s="68"/>
    </row>
    <row r="321" spans="1:10" hidden="1" x14ac:dyDescent="0.35">
      <c r="A321" s="68"/>
      <c r="B321" s="68"/>
      <c r="C321" s="68"/>
      <c r="D321" s="68"/>
      <c r="E321" s="298" t="s">
        <v>2613</v>
      </c>
      <c r="F321" s="68" t="s">
        <v>712</v>
      </c>
      <c r="G321" s="68"/>
      <c r="H321" s="68"/>
      <c r="I321" s="68"/>
      <c r="J321" s="68"/>
    </row>
    <row r="322" spans="1:10" hidden="1" x14ac:dyDescent="0.35">
      <c r="A322" s="68"/>
      <c r="B322" s="68"/>
      <c r="C322" s="68"/>
      <c r="D322" s="68"/>
      <c r="E322" s="298" t="s">
        <v>2614</v>
      </c>
      <c r="F322" s="68" t="s">
        <v>714</v>
      </c>
      <c r="G322" s="68"/>
      <c r="H322" s="68"/>
      <c r="I322" s="68"/>
      <c r="J322" s="68"/>
    </row>
    <row r="323" spans="1:10" hidden="1" x14ac:dyDescent="0.35">
      <c r="A323" s="68"/>
      <c r="B323" s="68"/>
      <c r="C323" s="68"/>
      <c r="D323" s="68"/>
      <c r="E323" s="298" t="s">
        <v>2615</v>
      </c>
      <c r="F323" s="68" t="s">
        <v>2616</v>
      </c>
      <c r="G323" s="68"/>
      <c r="H323" s="68"/>
      <c r="I323" s="68"/>
      <c r="J323" s="68"/>
    </row>
    <row r="324" spans="1:10" hidden="1" x14ac:dyDescent="0.35">
      <c r="A324" s="68"/>
      <c r="B324" s="68"/>
      <c r="C324" s="68"/>
      <c r="D324" s="68"/>
      <c r="E324" s="298" t="s">
        <v>2617</v>
      </c>
      <c r="F324" s="68" t="s">
        <v>2618</v>
      </c>
      <c r="G324" s="68"/>
      <c r="H324" s="68"/>
      <c r="I324" s="68"/>
      <c r="J324" s="68"/>
    </row>
    <row r="325" spans="1:10" hidden="1" x14ac:dyDescent="0.35">
      <c r="A325" s="68"/>
      <c r="B325" s="68"/>
      <c r="C325" s="68"/>
      <c r="D325" s="68"/>
      <c r="E325" s="298" t="s">
        <v>2619</v>
      </c>
      <c r="F325" s="68" t="s">
        <v>2620</v>
      </c>
      <c r="G325" s="68"/>
      <c r="H325" s="68"/>
      <c r="I325" s="68"/>
      <c r="J325" s="68"/>
    </row>
    <row r="326" spans="1:10" hidden="1" x14ac:dyDescent="0.35">
      <c r="A326" s="68"/>
      <c r="B326" s="68"/>
      <c r="C326" s="68"/>
      <c r="D326" s="68"/>
      <c r="E326" s="298" t="s">
        <v>2621</v>
      </c>
      <c r="F326" s="68" t="s">
        <v>2622</v>
      </c>
      <c r="G326" s="68"/>
      <c r="H326" s="68"/>
      <c r="I326" s="68"/>
      <c r="J326" s="68"/>
    </row>
    <row r="327" spans="1:10" hidden="1" x14ac:dyDescent="0.35">
      <c r="A327" s="68"/>
      <c r="B327" s="68"/>
      <c r="C327" s="68"/>
      <c r="D327" s="68"/>
      <c r="E327" s="298" t="s">
        <v>2623</v>
      </c>
      <c r="F327" s="68" t="s">
        <v>2624</v>
      </c>
      <c r="G327" s="68"/>
      <c r="H327" s="68"/>
      <c r="I327" s="68"/>
      <c r="J327" s="68"/>
    </row>
    <row r="328" spans="1:10" hidden="1" x14ac:dyDescent="0.35">
      <c r="A328" s="68"/>
      <c r="B328" s="68"/>
      <c r="C328" s="68"/>
      <c r="D328" s="68"/>
      <c r="E328" s="298" t="s">
        <v>2625</v>
      </c>
      <c r="F328" s="68" t="s">
        <v>2626</v>
      </c>
      <c r="G328" s="68"/>
      <c r="H328" s="68"/>
      <c r="I328" s="68"/>
      <c r="J328" s="68"/>
    </row>
    <row r="329" spans="1:10" hidden="1" x14ac:dyDescent="0.35">
      <c r="A329" s="68"/>
      <c r="B329" s="68"/>
      <c r="C329" s="68"/>
      <c r="D329" s="68"/>
      <c r="E329" s="298" t="s">
        <v>725</v>
      </c>
      <c r="F329" s="68" t="s">
        <v>2627</v>
      </c>
      <c r="G329" s="68"/>
      <c r="H329" s="68"/>
      <c r="I329" s="68"/>
      <c r="J329" s="68"/>
    </row>
    <row r="330" spans="1:10" hidden="1" x14ac:dyDescent="0.35">
      <c r="A330" s="68"/>
      <c r="B330" s="68"/>
      <c r="C330" s="68"/>
      <c r="D330" s="68"/>
      <c r="E330" s="298" t="s">
        <v>2628</v>
      </c>
      <c r="F330" s="68" t="s">
        <v>2629</v>
      </c>
      <c r="G330" s="68"/>
      <c r="H330" s="68"/>
      <c r="I330" s="68"/>
      <c r="J330" s="68"/>
    </row>
    <row r="331" spans="1:10" hidden="1" x14ac:dyDescent="0.35">
      <c r="A331" s="68"/>
      <c r="B331" s="68"/>
      <c r="C331" s="68"/>
      <c r="D331" s="68"/>
      <c r="E331" s="298" t="s">
        <v>2630</v>
      </c>
      <c r="F331" s="68" t="s">
        <v>2631</v>
      </c>
      <c r="G331" s="68"/>
      <c r="H331" s="68"/>
      <c r="I331" s="68"/>
      <c r="J331" s="68"/>
    </row>
    <row r="332" spans="1:10" hidden="1" x14ac:dyDescent="0.35">
      <c r="A332" s="68"/>
      <c r="B332" s="68"/>
      <c r="C332" s="68"/>
      <c r="D332" s="68"/>
      <c r="E332" s="298" t="s">
        <v>2632</v>
      </c>
      <c r="F332" s="68" t="s">
        <v>2633</v>
      </c>
      <c r="G332" s="68"/>
      <c r="H332" s="68"/>
      <c r="I332" s="68"/>
      <c r="J332" s="68"/>
    </row>
    <row r="333" spans="1:10" hidden="1" x14ac:dyDescent="0.35">
      <c r="A333" s="68"/>
      <c r="B333" s="68"/>
      <c r="C333" s="68"/>
      <c r="D333" s="68"/>
      <c r="E333" s="298" t="s">
        <v>2634</v>
      </c>
      <c r="F333" s="68" t="s">
        <v>2635</v>
      </c>
      <c r="G333" s="68"/>
      <c r="H333" s="68"/>
      <c r="I333" s="68"/>
      <c r="J333" s="68"/>
    </row>
    <row r="334" spans="1:10" hidden="1" x14ac:dyDescent="0.35">
      <c r="A334" s="68"/>
      <c r="B334" s="68"/>
      <c r="C334" s="68"/>
      <c r="D334" s="68"/>
      <c r="E334" s="298" t="s">
        <v>2636</v>
      </c>
      <c r="F334" s="68" t="s">
        <v>2637</v>
      </c>
      <c r="G334" s="68"/>
      <c r="H334" s="68"/>
      <c r="I334" s="68"/>
      <c r="J334" s="68"/>
    </row>
    <row r="335" spans="1:10" hidden="1" x14ac:dyDescent="0.35">
      <c r="A335" s="68"/>
      <c r="B335" s="68"/>
      <c r="C335" s="68"/>
      <c r="D335" s="68"/>
      <c r="E335" s="298" t="s">
        <v>2638</v>
      </c>
      <c r="F335" s="68" t="s">
        <v>2639</v>
      </c>
      <c r="G335" s="68"/>
      <c r="H335" s="68"/>
      <c r="I335" s="68"/>
      <c r="J335" s="68"/>
    </row>
    <row r="336" spans="1:10" hidden="1" x14ac:dyDescent="0.35">
      <c r="A336" s="68"/>
      <c r="B336" s="68"/>
      <c r="C336" s="68"/>
      <c r="D336" s="68"/>
      <c r="E336" s="298" t="s">
        <v>739</v>
      </c>
      <c r="F336" s="68" t="s">
        <v>740</v>
      </c>
      <c r="G336" s="68"/>
      <c r="H336" s="68"/>
      <c r="I336" s="68"/>
      <c r="J336" s="68"/>
    </row>
    <row r="337" spans="1:10" hidden="1" x14ac:dyDescent="0.35">
      <c r="A337" s="68"/>
      <c r="B337" s="68"/>
      <c r="C337" s="68"/>
      <c r="D337" s="68"/>
      <c r="E337" s="298" t="s">
        <v>741</v>
      </c>
      <c r="F337" s="68" t="s">
        <v>742</v>
      </c>
      <c r="G337" s="68"/>
      <c r="H337" s="68"/>
      <c r="I337" s="68"/>
      <c r="J337" s="68"/>
    </row>
    <row r="338" spans="1:10" hidden="1" x14ac:dyDescent="0.35">
      <c r="A338" s="68"/>
      <c r="B338" s="68"/>
      <c r="C338" s="68"/>
      <c r="D338" s="68"/>
      <c r="E338" s="298" t="s">
        <v>743</v>
      </c>
      <c r="F338" s="68" t="s">
        <v>744</v>
      </c>
      <c r="G338" s="68"/>
      <c r="H338" s="68"/>
      <c r="I338" s="68"/>
      <c r="J338" s="68"/>
    </row>
    <row r="339" spans="1:10" hidden="1" x14ac:dyDescent="0.35">
      <c r="A339" s="68"/>
      <c r="B339" s="68"/>
      <c r="C339" s="68"/>
      <c r="D339" s="68"/>
      <c r="E339" s="298" t="s">
        <v>2640</v>
      </c>
      <c r="F339" s="68" t="s">
        <v>2641</v>
      </c>
      <c r="G339" s="68"/>
      <c r="H339" s="68"/>
      <c r="I339" s="68"/>
      <c r="J339" s="68"/>
    </row>
    <row r="340" spans="1:10" hidden="1" x14ac:dyDescent="0.35">
      <c r="A340" s="68"/>
      <c r="B340" s="68"/>
      <c r="C340" s="68"/>
      <c r="D340" s="68"/>
      <c r="E340" s="298" t="s">
        <v>2642</v>
      </c>
      <c r="F340" s="68" t="s">
        <v>746</v>
      </c>
      <c r="G340" s="68"/>
      <c r="H340" s="68"/>
      <c r="I340" s="68"/>
      <c r="J340" s="68"/>
    </row>
    <row r="341" spans="1:10" hidden="1" x14ac:dyDescent="0.35">
      <c r="A341" s="68"/>
      <c r="B341" s="68"/>
      <c r="C341" s="68"/>
      <c r="D341" s="68"/>
      <c r="E341" s="298" t="s">
        <v>2643</v>
      </c>
      <c r="F341" s="68" t="s">
        <v>748</v>
      </c>
      <c r="G341" s="68"/>
      <c r="H341" s="68"/>
      <c r="I341" s="68"/>
      <c r="J341" s="68"/>
    </row>
    <row r="342" spans="1:10" hidden="1" x14ac:dyDescent="0.35">
      <c r="A342" s="68"/>
      <c r="B342" s="68"/>
      <c r="C342" s="68"/>
      <c r="D342" s="68"/>
      <c r="E342" s="298" t="s">
        <v>2644</v>
      </c>
      <c r="F342" s="68" t="s">
        <v>2645</v>
      </c>
      <c r="G342" s="68"/>
      <c r="H342" s="68"/>
      <c r="I342" s="68"/>
      <c r="J342" s="68"/>
    </row>
    <row r="343" spans="1:10" hidden="1" x14ac:dyDescent="0.35">
      <c r="A343" s="68"/>
      <c r="B343" s="68"/>
      <c r="C343" s="68"/>
      <c r="D343" s="68"/>
      <c r="E343" s="298" t="s">
        <v>2646</v>
      </c>
      <c r="F343" s="68" t="s">
        <v>752</v>
      </c>
      <c r="G343" s="68"/>
      <c r="H343" s="68"/>
      <c r="I343" s="68"/>
      <c r="J343" s="68"/>
    </row>
    <row r="344" spans="1:10" hidden="1" x14ac:dyDescent="0.35">
      <c r="A344" s="68"/>
      <c r="B344" s="68"/>
      <c r="C344" s="68"/>
      <c r="D344" s="68"/>
      <c r="E344" s="298" t="s">
        <v>753</v>
      </c>
      <c r="F344" s="68" t="s">
        <v>754</v>
      </c>
      <c r="G344" s="68"/>
      <c r="H344" s="68"/>
      <c r="I344" s="68"/>
      <c r="J344" s="68"/>
    </row>
    <row r="345" spans="1:10" hidden="1" x14ac:dyDescent="0.35">
      <c r="A345" s="68"/>
      <c r="B345" s="68"/>
      <c r="C345" s="68"/>
      <c r="D345" s="68"/>
      <c r="E345" s="298" t="s">
        <v>2647</v>
      </c>
      <c r="F345" s="68" t="s">
        <v>2648</v>
      </c>
      <c r="G345" s="68"/>
      <c r="H345" s="68"/>
      <c r="I345" s="68"/>
      <c r="J345" s="68"/>
    </row>
    <row r="346" spans="1:10" hidden="1" x14ac:dyDescent="0.35">
      <c r="A346" s="68"/>
      <c r="B346" s="68"/>
      <c r="C346" s="68"/>
      <c r="D346" s="68"/>
      <c r="E346" s="298" t="s">
        <v>2649</v>
      </c>
      <c r="F346" s="68" t="s">
        <v>2650</v>
      </c>
      <c r="G346" s="68"/>
      <c r="H346" s="68"/>
      <c r="I346" s="68"/>
      <c r="J346" s="68"/>
    </row>
    <row r="347" spans="1:10" hidden="1" x14ac:dyDescent="0.35">
      <c r="A347" s="68"/>
      <c r="B347" s="68"/>
      <c r="C347" s="68"/>
      <c r="D347" s="68"/>
      <c r="E347" s="298" t="s">
        <v>2651</v>
      </c>
      <c r="F347" s="68" t="s">
        <v>2652</v>
      </c>
      <c r="G347" s="68"/>
      <c r="H347" s="68"/>
      <c r="I347" s="68"/>
      <c r="J347" s="68"/>
    </row>
    <row r="348" spans="1:10" hidden="1" x14ac:dyDescent="0.35">
      <c r="A348" s="68"/>
      <c r="B348" s="68"/>
      <c r="C348" s="68"/>
      <c r="D348" s="68"/>
      <c r="E348" s="298" t="s">
        <v>2653</v>
      </c>
      <c r="F348" s="68" t="s">
        <v>2654</v>
      </c>
      <c r="G348" s="68"/>
      <c r="H348" s="68"/>
      <c r="I348" s="68"/>
      <c r="J348" s="68"/>
    </row>
    <row r="349" spans="1:10" hidden="1" x14ac:dyDescent="0.35">
      <c r="A349" s="68"/>
      <c r="B349" s="68"/>
      <c r="C349" s="68"/>
      <c r="D349" s="68"/>
      <c r="E349" s="298" t="s">
        <v>2655</v>
      </c>
      <c r="F349" s="68" t="s">
        <v>2656</v>
      </c>
      <c r="G349" s="68"/>
      <c r="H349" s="68"/>
      <c r="I349" s="68"/>
      <c r="J349" s="68"/>
    </row>
    <row r="350" spans="1:10" hidden="1" x14ac:dyDescent="0.35">
      <c r="A350" s="68"/>
      <c r="B350" s="68"/>
      <c r="C350" s="68"/>
      <c r="D350" s="68"/>
      <c r="E350" s="298" t="s">
        <v>763</v>
      </c>
      <c r="F350" s="68" t="s">
        <v>764</v>
      </c>
      <c r="G350" s="68"/>
      <c r="H350" s="68"/>
      <c r="I350" s="68"/>
      <c r="J350" s="68"/>
    </row>
    <row r="351" spans="1:10" hidden="1" x14ac:dyDescent="0.35">
      <c r="A351" s="68"/>
      <c r="B351" s="68"/>
      <c r="C351" s="68"/>
      <c r="D351" s="68"/>
      <c r="E351" s="298" t="s">
        <v>2657</v>
      </c>
      <c r="F351" s="68" t="s">
        <v>2658</v>
      </c>
      <c r="G351" s="68"/>
      <c r="H351" s="68"/>
      <c r="I351" s="68"/>
      <c r="J351" s="68"/>
    </row>
    <row r="352" spans="1:10" hidden="1" x14ac:dyDescent="0.35">
      <c r="A352" s="68"/>
      <c r="B352" s="68"/>
      <c r="C352" s="68"/>
      <c r="D352" s="68"/>
      <c r="E352" s="298" t="s">
        <v>2659</v>
      </c>
      <c r="F352" s="68" t="s">
        <v>2660</v>
      </c>
      <c r="G352" s="68"/>
      <c r="H352" s="68"/>
      <c r="I352" s="68"/>
      <c r="J352" s="68"/>
    </row>
    <row r="353" spans="1:10" hidden="1" x14ac:dyDescent="0.35">
      <c r="A353" s="68"/>
      <c r="B353" s="68"/>
      <c r="C353" s="68"/>
      <c r="D353" s="68"/>
      <c r="E353" s="298" t="s">
        <v>2661</v>
      </c>
      <c r="F353" s="68" t="s">
        <v>770</v>
      </c>
      <c r="G353" s="68"/>
      <c r="H353" s="68"/>
      <c r="I353" s="68"/>
      <c r="J353" s="68"/>
    </row>
    <row r="354" spans="1:10" hidden="1" x14ac:dyDescent="0.35">
      <c r="A354" s="68"/>
      <c r="B354" s="68"/>
      <c r="C354" s="68"/>
      <c r="D354" s="68"/>
      <c r="E354" s="298" t="s">
        <v>2662</v>
      </c>
      <c r="F354" s="68" t="s">
        <v>772</v>
      </c>
      <c r="G354" s="68"/>
      <c r="H354" s="68"/>
      <c r="I354" s="68"/>
      <c r="J354" s="68"/>
    </row>
    <row r="355" spans="1:10" hidden="1" x14ac:dyDescent="0.35">
      <c r="A355" s="68"/>
      <c r="B355" s="68"/>
      <c r="C355" s="68"/>
      <c r="D355" s="68"/>
      <c r="E355" s="298" t="s">
        <v>2663</v>
      </c>
      <c r="F355" s="68" t="s">
        <v>774</v>
      </c>
      <c r="G355" s="68"/>
      <c r="H355" s="68"/>
      <c r="I355" s="68"/>
      <c r="J355" s="68"/>
    </row>
    <row r="356" spans="1:10" hidden="1" x14ac:dyDescent="0.35">
      <c r="A356" s="68"/>
      <c r="B356" s="68"/>
      <c r="C356" s="68"/>
      <c r="D356" s="68"/>
      <c r="E356" s="298" t="s">
        <v>2664</v>
      </c>
      <c r="F356" s="68" t="s">
        <v>2665</v>
      </c>
      <c r="G356" s="68"/>
      <c r="H356" s="68"/>
      <c r="I356" s="68"/>
      <c r="J356" s="68"/>
    </row>
    <row r="357" spans="1:10" hidden="1" x14ac:dyDescent="0.35">
      <c r="A357" s="68"/>
      <c r="B357" s="68"/>
      <c r="C357" s="68"/>
      <c r="D357" s="68"/>
      <c r="E357" s="298" t="s">
        <v>2666</v>
      </c>
      <c r="F357" s="68" t="s">
        <v>2667</v>
      </c>
      <c r="G357" s="68"/>
      <c r="H357" s="68"/>
      <c r="I357" s="68"/>
      <c r="J357" s="68"/>
    </row>
    <row r="358" spans="1:10" hidden="1" x14ac:dyDescent="0.35">
      <c r="A358" s="68"/>
      <c r="B358" s="68"/>
      <c r="C358" s="68"/>
      <c r="D358" s="68"/>
      <c r="E358" s="298" t="s">
        <v>2668</v>
      </c>
      <c r="F358" s="68" t="s">
        <v>2669</v>
      </c>
      <c r="G358" s="68"/>
      <c r="H358" s="68"/>
      <c r="I358" s="68"/>
      <c r="J358" s="68"/>
    </row>
    <row r="359" spans="1:10" hidden="1" x14ac:dyDescent="0.35">
      <c r="A359" s="68"/>
      <c r="B359" s="68"/>
      <c r="C359" s="68"/>
      <c r="D359" s="68"/>
      <c r="E359" s="298" t="s">
        <v>2670</v>
      </c>
      <c r="F359" s="68" t="s">
        <v>2671</v>
      </c>
      <c r="G359" s="68"/>
      <c r="H359" s="68"/>
      <c r="I359" s="68"/>
      <c r="J359" s="68"/>
    </row>
    <row r="360" spans="1:10" hidden="1" x14ac:dyDescent="0.35">
      <c r="A360" s="68"/>
      <c r="B360" s="68"/>
      <c r="C360" s="68"/>
      <c r="D360" s="68"/>
      <c r="E360" s="298" t="s">
        <v>2672</v>
      </c>
      <c r="F360" s="68" t="s">
        <v>2673</v>
      </c>
      <c r="G360" s="68"/>
      <c r="H360" s="68"/>
      <c r="I360" s="68"/>
      <c r="J360" s="68"/>
    </row>
    <row r="361" spans="1:10" hidden="1" x14ac:dyDescent="0.35">
      <c r="A361" s="68"/>
      <c r="B361" s="68"/>
      <c r="C361" s="68"/>
      <c r="D361" s="68"/>
      <c r="E361" s="298" t="s">
        <v>2674</v>
      </c>
      <c r="F361" s="68" t="s">
        <v>2675</v>
      </c>
      <c r="G361" s="68"/>
      <c r="H361" s="68"/>
      <c r="I361" s="68"/>
      <c r="J361" s="68"/>
    </row>
    <row r="362" spans="1:10" hidden="1" x14ac:dyDescent="0.35">
      <c r="A362" s="68"/>
      <c r="B362" s="68"/>
      <c r="C362" s="68"/>
      <c r="D362" s="68"/>
      <c r="E362" s="298" t="s">
        <v>2676</v>
      </c>
      <c r="F362" s="68" t="s">
        <v>2677</v>
      </c>
      <c r="G362" s="68"/>
      <c r="H362" s="68"/>
      <c r="I362" s="68"/>
      <c r="J362" s="68"/>
    </row>
    <row r="363" spans="1:10" hidden="1" x14ac:dyDescent="0.35">
      <c r="A363" s="68"/>
      <c r="B363" s="68"/>
      <c r="C363" s="68"/>
      <c r="D363" s="68"/>
      <c r="E363" s="298" t="s">
        <v>2678</v>
      </c>
      <c r="F363" s="68" t="s">
        <v>2679</v>
      </c>
      <c r="G363" s="68"/>
      <c r="H363" s="68"/>
      <c r="I363" s="68"/>
      <c r="J363" s="68"/>
    </row>
    <row r="364" spans="1:10" hidden="1" x14ac:dyDescent="0.35">
      <c r="A364" s="68"/>
      <c r="B364" s="68"/>
      <c r="C364" s="68"/>
      <c r="D364" s="68"/>
      <c r="E364" s="298" t="s">
        <v>2680</v>
      </c>
      <c r="F364" s="68" t="s">
        <v>790</v>
      </c>
      <c r="G364" s="68"/>
      <c r="H364" s="68"/>
      <c r="I364" s="68"/>
      <c r="J364" s="68"/>
    </row>
    <row r="365" spans="1:10" hidden="1" x14ac:dyDescent="0.35">
      <c r="A365" s="68"/>
      <c r="B365" s="68"/>
      <c r="C365" s="68"/>
      <c r="D365" s="68"/>
      <c r="E365" s="298" t="s">
        <v>791</v>
      </c>
      <c r="F365" s="68" t="s">
        <v>792</v>
      </c>
      <c r="G365" s="68"/>
      <c r="H365" s="68"/>
      <c r="I365" s="68"/>
      <c r="J365" s="68"/>
    </row>
    <row r="366" spans="1:10" hidden="1" x14ac:dyDescent="0.35">
      <c r="A366" s="68"/>
      <c r="B366" s="68"/>
      <c r="C366" s="68"/>
      <c r="D366" s="68"/>
      <c r="E366" s="298" t="s">
        <v>793</v>
      </c>
      <c r="F366" s="68" t="s">
        <v>2681</v>
      </c>
      <c r="G366" s="68"/>
      <c r="H366" s="68"/>
      <c r="I366" s="68"/>
      <c r="J366" s="68"/>
    </row>
    <row r="367" spans="1:10" hidden="1" x14ac:dyDescent="0.35">
      <c r="A367" s="68"/>
      <c r="B367" s="68"/>
      <c r="C367" s="68"/>
      <c r="D367" s="68"/>
      <c r="E367" s="298" t="s">
        <v>795</v>
      </c>
      <c r="F367" s="68" t="s">
        <v>796</v>
      </c>
      <c r="G367" s="68"/>
      <c r="H367" s="68"/>
      <c r="I367" s="68"/>
      <c r="J367" s="68"/>
    </row>
    <row r="368" spans="1:10" hidden="1" x14ac:dyDescent="0.35">
      <c r="A368" s="68"/>
      <c r="B368" s="68"/>
      <c r="C368" s="68"/>
      <c r="D368" s="68"/>
      <c r="E368" s="298" t="s">
        <v>797</v>
      </c>
      <c r="F368" s="68" t="s">
        <v>798</v>
      </c>
      <c r="G368" s="68"/>
      <c r="H368" s="68"/>
      <c r="I368" s="68"/>
      <c r="J368" s="68"/>
    </row>
    <row r="369" spans="1:10" hidden="1" x14ac:dyDescent="0.35">
      <c r="A369" s="68"/>
      <c r="B369" s="68"/>
      <c r="C369" s="68"/>
      <c r="D369" s="68"/>
      <c r="E369" s="298" t="s">
        <v>799</v>
      </c>
      <c r="F369" s="68" t="s">
        <v>2682</v>
      </c>
      <c r="G369" s="68"/>
      <c r="H369" s="68"/>
      <c r="I369" s="68"/>
      <c r="J369" s="68"/>
    </row>
    <row r="370" spans="1:10" hidden="1" x14ac:dyDescent="0.35">
      <c r="A370" s="68"/>
      <c r="B370" s="68"/>
      <c r="C370" s="68"/>
      <c r="D370" s="68"/>
      <c r="E370" s="298" t="s">
        <v>2683</v>
      </c>
      <c r="F370" s="68" t="s">
        <v>802</v>
      </c>
      <c r="G370" s="68"/>
      <c r="H370" s="68"/>
      <c r="I370" s="68"/>
      <c r="J370" s="68"/>
    </row>
    <row r="371" spans="1:10" hidden="1" x14ac:dyDescent="0.35">
      <c r="A371" s="68"/>
      <c r="B371" s="68"/>
      <c r="C371" s="68"/>
      <c r="D371" s="68"/>
      <c r="E371" s="298" t="s">
        <v>2684</v>
      </c>
      <c r="F371" s="68" t="s">
        <v>2685</v>
      </c>
      <c r="G371" s="68"/>
      <c r="H371" s="68"/>
      <c r="I371" s="68"/>
      <c r="J371" s="68"/>
    </row>
    <row r="372" spans="1:10" hidden="1" x14ac:dyDescent="0.35">
      <c r="A372" s="68"/>
      <c r="B372" s="68"/>
      <c r="C372" s="68"/>
      <c r="D372" s="68"/>
      <c r="E372" s="298" t="s">
        <v>2686</v>
      </c>
      <c r="F372" s="68" t="s">
        <v>2687</v>
      </c>
      <c r="G372" s="68"/>
      <c r="H372" s="68"/>
      <c r="I372" s="68"/>
      <c r="J372" s="68"/>
    </row>
    <row r="373" spans="1:10" hidden="1" x14ac:dyDescent="0.35">
      <c r="A373" s="68"/>
      <c r="B373" s="68"/>
      <c r="C373" s="68"/>
      <c r="D373" s="68"/>
      <c r="E373" s="298" t="s">
        <v>2688</v>
      </c>
      <c r="F373" s="68" t="s">
        <v>2689</v>
      </c>
      <c r="G373" s="68"/>
      <c r="H373" s="68"/>
      <c r="I373" s="68"/>
      <c r="J373" s="68"/>
    </row>
    <row r="374" spans="1:10" hidden="1" x14ac:dyDescent="0.35">
      <c r="A374" s="68"/>
      <c r="B374" s="68"/>
      <c r="C374" s="68"/>
      <c r="D374" s="68"/>
      <c r="E374" s="298" t="s">
        <v>2690</v>
      </c>
      <c r="F374" s="68" t="s">
        <v>2691</v>
      </c>
      <c r="G374" s="68"/>
      <c r="H374" s="68"/>
      <c r="I374" s="68"/>
      <c r="J374" s="68"/>
    </row>
    <row r="375" spans="1:10" hidden="1" x14ac:dyDescent="0.35">
      <c r="A375" s="68"/>
      <c r="B375" s="68"/>
      <c r="C375" s="68"/>
      <c r="D375" s="68"/>
      <c r="E375" s="298" t="s">
        <v>2692</v>
      </c>
      <c r="F375" s="68" t="s">
        <v>2693</v>
      </c>
      <c r="G375" s="68"/>
      <c r="H375" s="68"/>
      <c r="I375" s="68"/>
      <c r="J375" s="68"/>
    </row>
    <row r="376" spans="1:10" hidden="1" x14ac:dyDescent="0.35">
      <c r="A376" s="68"/>
      <c r="B376" s="68"/>
      <c r="C376" s="68"/>
      <c r="D376" s="68"/>
      <c r="E376" s="298" t="s">
        <v>2694</v>
      </c>
      <c r="F376" s="68" t="s">
        <v>2695</v>
      </c>
      <c r="G376" s="68"/>
      <c r="H376" s="68"/>
      <c r="I376" s="68"/>
      <c r="J376" s="68"/>
    </row>
    <row r="377" spans="1:10" hidden="1" x14ac:dyDescent="0.35">
      <c r="A377" s="68"/>
      <c r="B377" s="68"/>
      <c r="C377" s="68"/>
      <c r="D377" s="68"/>
      <c r="E377" s="298" t="s">
        <v>2696</v>
      </c>
      <c r="F377" s="68" t="s">
        <v>2697</v>
      </c>
      <c r="G377" s="68"/>
      <c r="H377" s="68"/>
      <c r="I377" s="68"/>
      <c r="J377" s="68"/>
    </row>
    <row r="378" spans="1:10" hidden="1" x14ac:dyDescent="0.35">
      <c r="A378" s="68"/>
      <c r="B378" s="68"/>
      <c r="C378" s="68"/>
      <c r="D378" s="68"/>
      <c r="E378" s="298" t="s">
        <v>2698</v>
      </c>
      <c r="F378" s="68" t="s">
        <v>2699</v>
      </c>
      <c r="G378" s="68"/>
      <c r="H378" s="68"/>
      <c r="I378" s="68"/>
      <c r="J378" s="68"/>
    </row>
    <row r="379" spans="1:10" hidden="1" x14ac:dyDescent="0.35">
      <c r="A379" s="68"/>
      <c r="B379" s="68"/>
      <c r="C379" s="68"/>
      <c r="D379" s="68"/>
      <c r="E379" s="298" t="s">
        <v>2700</v>
      </c>
      <c r="F379" s="68" t="s">
        <v>2701</v>
      </c>
      <c r="G379" s="68"/>
      <c r="H379" s="68"/>
      <c r="I379" s="68"/>
      <c r="J379" s="68"/>
    </row>
    <row r="380" spans="1:10" hidden="1" x14ac:dyDescent="0.35">
      <c r="A380" s="68"/>
      <c r="B380" s="68"/>
      <c r="C380" s="68"/>
      <c r="D380" s="68"/>
      <c r="E380" s="298" t="s">
        <v>2702</v>
      </c>
      <c r="F380" s="68" t="s">
        <v>2703</v>
      </c>
      <c r="G380" s="68"/>
      <c r="H380" s="68"/>
      <c r="I380" s="68"/>
      <c r="J380" s="68"/>
    </row>
    <row r="381" spans="1:10" hidden="1" x14ac:dyDescent="0.35">
      <c r="A381" s="68"/>
      <c r="B381" s="68"/>
      <c r="C381" s="68"/>
      <c r="D381" s="68"/>
      <c r="E381" s="298" t="s">
        <v>2704</v>
      </c>
      <c r="F381" s="68" t="s">
        <v>2705</v>
      </c>
      <c r="G381" s="68"/>
      <c r="H381" s="68"/>
      <c r="I381" s="68"/>
      <c r="J381" s="68"/>
    </row>
    <row r="382" spans="1:10" hidden="1" x14ac:dyDescent="0.35">
      <c r="A382" s="68"/>
      <c r="B382" s="68"/>
      <c r="C382" s="68"/>
      <c r="D382" s="68"/>
      <c r="E382" s="298" t="s">
        <v>2706</v>
      </c>
      <c r="F382" s="68" t="s">
        <v>820</v>
      </c>
      <c r="G382" s="68"/>
      <c r="H382" s="68"/>
      <c r="I382" s="68"/>
      <c r="J382" s="68"/>
    </row>
    <row r="383" spans="1:10" hidden="1" x14ac:dyDescent="0.35">
      <c r="A383" s="68"/>
      <c r="B383" s="68"/>
      <c r="C383" s="68"/>
      <c r="D383" s="68"/>
      <c r="E383" s="298" t="s">
        <v>2707</v>
      </c>
      <c r="F383" s="68" t="s">
        <v>822</v>
      </c>
      <c r="G383" s="68"/>
      <c r="H383" s="68"/>
      <c r="I383" s="68"/>
      <c r="J383" s="68"/>
    </row>
    <row r="384" spans="1:10" hidden="1" x14ac:dyDescent="0.35">
      <c r="A384" s="68"/>
      <c r="B384" s="68"/>
      <c r="C384" s="68"/>
      <c r="D384" s="68"/>
      <c r="E384" s="298" t="s">
        <v>2708</v>
      </c>
      <c r="F384" s="68" t="s">
        <v>824</v>
      </c>
      <c r="G384" s="68"/>
      <c r="H384" s="68"/>
      <c r="I384" s="68"/>
      <c r="J384" s="68"/>
    </row>
    <row r="385" spans="1:10" hidden="1" x14ac:dyDescent="0.35">
      <c r="A385" s="68"/>
      <c r="B385" s="68"/>
      <c r="C385" s="68"/>
      <c r="D385" s="68"/>
      <c r="E385" s="298" t="s">
        <v>2709</v>
      </c>
      <c r="F385" s="68" t="s">
        <v>826</v>
      </c>
      <c r="G385" s="68"/>
      <c r="H385" s="68"/>
      <c r="I385" s="68"/>
      <c r="J385" s="68"/>
    </row>
    <row r="386" spans="1:10" hidden="1" x14ac:dyDescent="0.35">
      <c r="A386" s="68"/>
      <c r="B386" s="68"/>
      <c r="C386" s="68"/>
      <c r="D386" s="68"/>
      <c r="E386" s="298" t="s">
        <v>2710</v>
      </c>
      <c r="F386" s="68" t="s">
        <v>2711</v>
      </c>
      <c r="G386" s="68"/>
      <c r="H386" s="68"/>
      <c r="I386" s="68"/>
      <c r="J386" s="68"/>
    </row>
    <row r="387" spans="1:10" hidden="1" x14ac:dyDescent="0.35">
      <c r="A387" s="68"/>
      <c r="B387" s="68"/>
      <c r="C387" s="68"/>
      <c r="D387" s="68"/>
      <c r="E387" s="298" t="s">
        <v>2712</v>
      </c>
      <c r="F387" s="68" t="s">
        <v>2713</v>
      </c>
      <c r="G387" s="68"/>
      <c r="H387" s="68"/>
      <c r="I387" s="68"/>
      <c r="J387" s="68"/>
    </row>
    <row r="388" spans="1:10" hidden="1" x14ac:dyDescent="0.35">
      <c r="A388" s="68"/>
      <c r="B388" s="68"/>
      <c r="C388" s="68"/>
      <c r="D388" s="68"/>
      <c r="E388" s="298" t="s">
        <v>2714</v>
      </c>
      <c r="F388" s="68" t="s">
        <v>2715</v>
      </c>
      <c r="G388" s="68"/>
      <c r="H388" s="68"/>
      <c r="I388" s="68"/>
      <c r="J388" s="68"/>
    </row>
    <row r="389" spans="1:10" hidden="1" x14ac:dyDescent="0.35">
      <c r="A389" s="68"/>
      <c r="B389" s="68"/>
      <c r="C389" s="68"/>
      <c r="D389" s="68"/>
      <c r="E389" s="298" t="s">
        <v>2716</v>
      </c>
      <c r="F389" s="68" t="s">
        <v>2717</v>
      </c>
      <c r="G389" s="68"/>
      <c r="H389" s="68"/>
      <c r="I389" s="68"/>
      <c r="J389" s="68"/>
    </row>
    <row r="390" spans="1:10" hidden="1" x14ac:dyDescent="0.35">
      <c r="A390" s="68"/>
      <c r="B390" s="68"/>
      <c r="C390" s="68"/>
      <c r="D390" s="68"/>
      <c r="E390" s="298" t="s">
        <v>2718</v>
      </c>
      <c r="F390" s="68" t="s">
        <v>2719</v>
      </c>
      <c r="G390" s="68"/>
      <c r="H390" s="68"/>
      <c r="I390" s="68"/>
      <c r="J390" s="68"/>
    </row>
    <row r="391" spans="1:10" hidden="1" x14ac:dyDescent="0.35">
      <c r="A391" s="68"/>
      <c r="B391" s="68"/>
      <c r="C391" s="68"/>
      <c r="D391" s="68"/>
      <c r="E391" s="298" t="s">
        <v>2720</v>
      </c>
      <c r="F391" s="68" t="s">
        <v>2721</v>
      </c>
      <c r="G391" s="68"/>
      <c r="H391" s="68"/>
      <c r="I391" s="68"/>
      <c r="J391" s="68"/>
    </row>
    <row r="392" spans="1:10" hidden="1" x14ac:dyDescent="0.35">
      <c r="A392" s="68"/>
      <c r="B392" s="68"/>
      <c r="C392" s="68"/>
      <c r="D392" s="68"/>
      <c r="E392" s="298" t="s">
        <v>2722</v>
      </c>
      <c r="F392" s="68" t="s">
        <v>2723</v>
      </c>
      <c r="G392" s="68"/>
      <c r="H392" s="68"/>
      <c r="I392" s="68"/>
      <c r="J392" s="68"/>
    </row>
    <row r="393" spans="1:10" hidden="1" x14ac:dyDescent="0.35">
      <c r="A393" s="68"/>
      <c r="B393" s="68"/>
      <c r="C393" s="68"/>
      <c r="D393" s="68"/>
      <c r="E393" s="298" t="s">
        <v>2724</v>
      </c>
      <c r="F393" s="68" t="s">
        <v>838</v>
      </c>
      <c r="G393" s="68"/>
      <c r="H393" s="68"/>
      <c r="I393" s="68"/>
      <c r="J393" s="68"/>
    </row>
    <row r="394" spans="1:10" hidden="1" x14ac:dyDescent="0.35">
      <c r="A394" s="68"/>
      <c r="B394" s="68"/>
      <c r="C394" s="68"/>
      <c r="D394" s="68"/>
      <c r="E394" s="298" t="s">
        <v>2725</v>
      </c>
      <c r="F394" s="68" t="s">
        <v>840</v>
      </c>
      <c r="G394" s="68"/>
      <c r="H394" s="68"/>
      <c r="I394" s="68"/>
      <c r="J394" s="68"/>
    </row>
    <row r="395" spans="1:10" hidden="1" x14ac:dyDescent="0.35">
      <c r="A395" s="68"/>
      <c r="B395" s="68"/>
      <c r="C395" s="68"/>
      <c r="D395" s="68"/>
      <c r="E395" s="298" t="s">
        <v>2726</v>
      </c>
      <c r="F395" s="68" t="s">
        <v>842</v>
      </c>
      <c r="G395" s="68"/>
      <c r="H395" s="68"/>
      <c r="I395" s="68"/>
      <c r="J395" s="68"/>
    </row>
    <row r="396" spans="1:10" hidden="1" x14ac:dyDescent="0.35">
      <c r="A396" s="68"/>
      <c r="B396" s="68"/>
      <c r="C396" s="68"/>
      <c r="D396" s="68"/>
      <c r="E396" s="298" t="s">
        <v>843</v>
      </c>
      <c r="F396" s="68" t="s">
        <v>844</v>
      </c>
      <c r="G396" s="68"/>
      <c r="H396" s="68"/>
      <c r="I396" s="68"/>
      <c r="J396" s="68"/>
    </row>
    <row r="397" spans="1:10" hidden="1" x14ac:dyDescent="0.35">
      <c r="A397" s="68"/>
      <c r="B397" s="68"/>
      <c r="C397" s="68"/>
      <c r="D397" s="68"/>
      <c r="E397" s="298" t="s">
        <v>2727</v>
      </c>
      <c r="F397" s="68" t="s">
        <v>846</v>
      </c>
      <c r="G397" s="68"/>
      <c r="H397" s="68"/>
      <c r="I397" s="68"/>
      <c r="J397" s="68"/>
    </row>
    <row r="398" spans="1:10" hidden="1" x14ac:dyDescent="0.35">
      <c r="A398" s="68"/>
      <c r="B398" s="68"/>
      <c r="C398" s="68"/>
      <c r="D398" s="68"/>
      <c r="E398" s="298" t="s">
        <v>2728</v>
      </c>
      <c r="F398" s="68" t="s">
        <v>2729</v>
      </c>
      <c r="G398" s="68"/>
      <c r="H398" s="68"/>
      <c r="I398" s="68"/>
      <c r="J398" s="68"/>
    </row>
    <row r="399" spans="1:10" hidden="1" x14ac:dyDescent="0.35">
      <c r="A399" s="68"/>
      <c r="B399" s="68"/>
      <c r="C399" s="68"/>
      <c r="D399" s="68"/>
      <c r="E399" s="298" t="s">
        <v>847</v>
      </c>
      <c r="F399" s="68" t="s">
        <v>2730</v>
      </c>
      <c r="G399" s="68"/>
      <c r="H399" s="68"/>
      <c r="I399" s="68"/>
      <c r="J399" s="68"/>
    </row>
    <row r="400" spans="1:10" hidden="1" x14ac:dyDescent="0.35">
      <c r="A400" s="68"/>
      <c r="B400" s="68"/>
      <c r="C400" s="68"/>
      <c r="D400" s="68"/>
      <c r="E400" s="298" t="s">
        <v>2731</v>
      </c>
      <c r="F400" s="68" t="s">
        <v>850</v>
      </c>
      <c r="G400" s="68"/>
      <c r="H400" s="68"/>
      <c r="I400" s="68"/>
      <c r="J400" s="68"/>
    </row>
    <row r="401" spans="1:10" hidden="1" x14ac:dyDescent="0.35">
      <c r="A401" s="68"/>
      <c r="B401" s="68"/>
      <c r="C401" s="68"/>
      <c r="D401" s="68"/>
      <c r="E401" s="298" t="s">
        <v>2732</v>
      </c>
      <c r="F401" s="68" t="s">
        <v>2733</v>
      </c>
      <c r="G401" s="68"/>
      <c r="H401" s="68"/>
      <c r="I401" s="68"/>
      <c r="J401" s="68"/>
    </row>
    <row r="402" spans="1:10" hidden="1" x14ac:dyDescent="0.35">
      <c r="A402" s="68"/>
      <c r="B402" s="68"/>
      <c r="C402" s="68"/>
      <c r="D402" s="68"/>
      <c r="E402" s="298" t="s">
        <v>2734</v>
      </c>
      <c r="F402" s="68" t="s">
        <v>2735</v>
      </c>
      <c r="G402" s="68"/>
      <c r="H402" s="68"/>
      <c r="I402" s="68"/>
      <c r="J402" s="68"/>
    </row>
    <row r="403" spans="1:10" hidden="1" x14ac:dyDescent="0.35">
      <c r="A403" s="68"/>
      <c r="B403" s="68"/>
      <c r="C403" s="68"/>
      <c r="D403" s="68"/>
      <c r="E403" s="298" t="s">
        <v>2736</v>
      </c>
      <c r="F403" s="68" t="s">
        <v>2737</v>
      </c>
      <c r="G403" s="68"/>
      <c r="H403" s="68"/>
      <c r="I403" s="68"/>
      <c r="J403" s="68"/>
    </row>
    <row r="404" spans="1:10" hidden="1" x14ac:dyDescent="0.35">
      <c r="A404" s="68"/>
      <c r="B404" s="68"/>
      <c r="C404" s="68"/>
      <c r="D404" s="68"/>
      <c r="E404" s="298" t="s">
        <v>855</v>
      </c>
      <c r="F404" s="68" t="s">
        <v>856</v>
      </c>
      <c r="G404" s="68"/>
      <c r="H404" s="68"/>
      <c r="I404" s="68"/>
      <c r="J404" s="68"/>
    </row>
    <row r="405" spans="1:10" hidden="1" x14ac:dyDescent="0.35">
      <c r="A405" s="68"/>
      <c r="B405" s="68"/>
      <c r="C405" s="68"/>
      <c r="D405" s="68"/>
      <c r="E405" s="298" t="s">
        <v>857</v>
      </c>
      <c r="F405" s="68" t="s">
        <v>858</v>
      </c>
      <c r="G405" s="68"/>
      <c r="H405" s="68"/>
      <c r="I405" s="68"/>
      <c r="J405" s="68"/>
    </row>
    <row r="406" spans="1:10" hidden="1" x14ac:dyDescent="0.35">
      <c r="A406" s="68"/>
      <c r="B406" s="68"/>
      <c r="C406" s="68"/>
      <c r="D406" s="68"/>
      <c r="E406" s="298" t="s">
        <v>2738</v>
      </c>
      <c r="F406" s="68" t="s">
        <v>2739</v>
      </c>
      <c r="G406" s="68"/>
      <c r="H406" s="68"/>
      <c r="I406" s="68"/>
      <c r="J406" s="68"/>
    </row>
    <row r="407" spans="1:10" hidden="1" x14ac:dyDescent="0.35">
      <c r="A407" s="68"/>
      <c r="B407" s="68"/>
      <c r="C407" s="68"/>
      <c r="D407" s="68"/>
      <c r="E407" s="298" t="s">
        <v>2740</v>
      </c>
      <c r="F407" s="68" t="s">
        <v>860</v>
      </c>
      <c r="G407" s="68"/>
      <c r="H407" s="68"/>
      <c r="I407" s="68"/>
      <c r="J407" s="68"/>
    </row>
    <row r="408" spans="1:10" hidden="1" x14ac:dyDescent="0.35">
      <c r="A408" s="68"/>
      <c r="B408" s="68"/>
      <c r="C408" s="68"/>
      <c r="D408" s="68"/>
      <c r="E408" s="298" t="s">
        <v>2741</v>
      </c>
      <c r="F408" s="68" t="s">
        <v>862</v>
      </c>
      <c r="G408" s="68"/>
      <c r="H408" s="68"/>
      <c r="I408" s="68"/>
      <c r="J408" s="68"/>
    </row>
    <row r="409" spans="1:10" hidden="1" x14ac:dyDescent="0.35">
      <c r="A409" s="68"/>
      <c r="B409" s="68"/>
      <c r="C409" s="68"/>
      <c r="D409" s="68"/>
      <c r="E409" s="298" t="s">
        <v>863</v>
      </c>
      <c r="F409" s="68" t="s">
        <v>2742</v>
      </c>
      <c r="G409" s="68"/>
      <c r="H409" s="68"/>
      <c r="I409" s="68"/>
      <c r="J409" s="68"/>
    </row>
    <row r="410" spans="1:10" hidden="1" x14ac:dyDescent="0.35">
      <c r="A410" s="68"/>
      <c r="B410" s="68"/>
      <c r="C410" s="68"/>
      <c r="D410" s="68"/>
      <c r="E410" s="298" t="s">
        <v>865</v>
      </c>
      <c r="F410" s="68" t="s">
        <v>2743</v>
      </c>
      <c r="G410" s="68"/>
      <c r="H410" s="68"/>
      <c r="I410" s="68"/>
      <c r="J410" s="68"/>
    </row>
    <row r="411" spans="1:10" hidden="1" x14ac:dyDescent="0.35">
      <c r="A411" s="68"/>
      <c r="B411" s="68"/>
      <c r="C411" s="68"/>
      <c r="D411" s="68"/>
      <c r="E411" s="298" t="s">
        <v>867</v>
      </c>
      <c r="F411" s="68" t="s">
        <v>868</v>
      </c>
      <c r="G411" s="68"/>
      <c r="H411" s="68"/>
      <c r="I411" s="68"/>
      <c r="J411" s="68"/>
    </row>
    <row r="412" spans="1:10" hidden="1" x14ac:dyDescent="0.35">
      <c r="A412" s="68"/>
      <c r="B412" s="68"/>
      <c r="C412" s="68"/>
      <c r="D412" s="68"/>
      <c r="E412" s="298" t="s">
        <v>2744</v>
      </c>
      <c r="F412" s="68" t="s">
        <v>870</v>
      </c>
      <c r="G412" s="68"/>
      <c r="H412" s="68"/>
      <c r="I412" s="68"/>
      <c r="J412" s="68"/>
    </row>
    <row r="413" spans="1:10" hidden="1" x14ac:dyDescent="0.35">
      <c r="A413" s="68"/>
      <c r="B413" s="68"/>
      <c r="C413" s="68"/>
      <c r="D413" s="68"/>
      <c r="E413" s="298" t="s">
        <v>871</v>
      </c>
      <c r="F413" s="68" t="s">
        <v>872</v>
      </c>
      <c r="G413" s="68"/>
      <c r="H413" s="68"/>
      <c r="I413" s="68"/>
      <c r="J413" s="68"/>
    </row>
    <row r="414" spans="1:10" hidden="1" x14ac:dyDescent="0.35">
      <c r="A414" s="68"/>
      <c r="B414" s="68"/>
      <c r="C414" s="68"/>
      <c r="D414" s="68"/>
      <c r="E414" s="298" t="s">
        <v>2745</v>
      </c>
      <c r="F414" s="68" t="s">
        <v>2746</v>
      </c>
      <c r="G414" s="68"/>
      <c r="H414" s="68"/>
      <c r="I414" s="68"/>
      <c r="J414" s="68"/>
    </row>
    <row r="415" spans="1:10" hidden="1" x14ac:dyDescent="0.35">
      <c r="A415" s="68"/>
      <c r="B415" s="68"/>
      <c r="C415" s="68"/>
      <c r="D415" s="68"/>
      <c r="E415" s="298" t="s">
        <v>2747</v>
      </c>
      <c r="F415" s="68" t="s">
        <v>2748</v>
      </c>
      <c r="G415" s="68"/>
      <c r="H415" s="68"/>
      <c r="I415" s="68"/>
      <c r="J415" s="68"/>
    </row>
    <row r="416" spans="1:10" hidden="1" x14ac:dyDescent="0.35">
      <c r="A416" s="68"/>
      <c r="B416" s="68"/>
      <c r="C416" s="68"/>
      <c r="D416" s="68"/>
      <c r="E416" s="298" t="s">
        <v>2749</v>
      </c>
      <c r="F416" s="68" t="s">
        <v>2750</v>
      </c>
      <c r="G416" s="68"/>
      <c r="H416" s="68"/>
      <c r="I416" s="68"/>
      <c r="J416" s="68"/>
    </row>
    <row r="417" spans="1:10" hidden="1" x14ac:dyDescent="0.35">
      <c r="A417" s="68"/>
      <c r="B417" s="68"/>
      <c r="C417" s="68"/>
      <c r="D417" s="68"/>
      <c r="E417" s="298" t="s">
        <v>2751</v>
      </c>
      <c r="F417" s="68" t="s">
        <v>2752</v>
      </c>
      <c r="G417" s="68"/>
      <c r="H417" s="68"/>
      <c r="I417" s="68"/>
      <c r="J417" s="68"/>
    </row>
    <row r="418" spans="1:10" hidden="1" x14ac:dyDescent="0.35">
      <c r="A418" s="68"/>
      <c r="B418" s="68"/>
      <c r="C418" s="68"/>
      <c r="D418" s="68"/>
      <c r="E418" s="298" t="s">
        <v>2753</v>
      </c>
      <c r="F418" s="68" t="s">
        <v>2754</v>
      </c>
      <c r="G418" s="68"/>
      <c r="H418" s="68"/>
      <c r="I418" s="68"/>
      <c r="J418" s="68"/>
    </row>
    <row r="419" spans="1:10" hidden="1" x14ac:dyDescent="0.35">
      <c r="A419" s="68"/>
      <c r="B419" s="68"/>
      <c r="C419" s="68"/>
      <c r="D419" s="68"/>
      <c r="E419" s="298" t="s">
        <v>2755</v>
      </c>
      <c r="F419" s="68" t="s">
        <v>2756</v>
      </c>
      <c r="G419" s="68"/>
      <c r="H419" s="68"/>
      <c r="I419" s="68"/>
      <c r="J419" s="68"/>
    </row>
    <row r="420" spans="1:10" hidden="1" x14ac:dyDescent="0.35">
      <c r="A420" s="68"/>
      <c r="B420" s="68"/>
      <c r="C420" s="68"/>
      <c r="D420" s="68"/>
      <c r="E420" s="298" t="s">
        <v>2757</v>
      </c>
      <c r="F420" s="68" t="s">
        <v>2758</v>
      </c>
      <c r="G420" s="68"/>
      <c r="H420" s="68"/>
      <c r="I420" s="68"/>
      <c r="J420" s="68"/>
    </row>
    <row r="421" spans="1:10" hidden="1" x14ac:dyDescent="0.35">
      <c r="A421" s="68"/>
      <c r="B421" s="68"/>
      <c r="C421" s="68"/>
      <c r="D421" s="68"/>
      <c r="E421" s="298" t="s">
        <v>2759</v>
      </c>
      <c r="F421" s="68" t="s">
        <v>2760</v>
      </c>
      <c r="G421" s="68"/>
      <c r="H421" s="68"/>
      <c r="I421" s="68"/>
      <c r="J421" s="68"/>
    </row>
    <row r="422" spans="1:10" hidden="1" x14ac:dyDescent="0.35">
      <c r="A422" s="68"/>
      <c r="B422" s="68"/>
      <c r="C422" s="68"/>
      <c r="D422" s="68"/>
      <c r="E422" s="298" t="s">
        <v>2761</v>
      </c>
      <c r="F422" s="68" t="s">
        <v>2762</v>
      </c>
      <c r="G422" s="68"/>
      <c r="H422" s="68"/>
      <c r="I422" s="68"/>
      <c r="J422" s="68"/>
    </row>
    <row r="423" spans="1:10" hidden="1" x14ac:dyDescent="0.35">
      <c r="A423" s="68"/>
      <c r="B423" s="68"/>
      <c r="C423" s="68"/>
      <c r="D423" s="68"/>
      <c r="E423" s="298" t="s">
        <v>2763</v>
      </c>
      <c r="F423" s="68" t="s">
        <v>2764</v>
      </c>
      <c r="G423" s="68"/>
      <c r="H423" s="68"/>
      <c r="I423" s="68"/>
      <c r="J423" s="68"/>
    </row>
    <row r="424" spans="1:10" hidden="1" x14ac:dyDescent="0.35">
      <c r="A424" s="68"/>
      <c r="B424" s="68"/>
      <c r="C424" s="68"/>
      <c r="D424" s="68"/>
      <c r="E424" s="298" t="s">
        <v>2765</v>
      </c>
      <c r="F424" s="68" t="s">
        <v>2766</v>
      </c>
      <c r="G424" s="68"/>
      <c r="H424" s="68"/>
      <c r="I424" s="68"/>
      <c r="J424" s="68"/>
    </row>
    <row r="425" spans="1:10" hidden="1" x14ac:dyDescent="0.35">
      <c r="A425" s="68"/>
      <c r="B425" s="68"/>
      <c r="C425" s="68"/>
      <c r="D425" s="68"/>
      <c r="E425" s="298" t="s">
        <v>2767</v>
      </c>
      <c r="F425" s="68" t="s">
        <v>2768</v>
      </c>
      <c r="G425" s="68"/>
      <c r="H425" s="68"/>
      <c r="I425" s="68"/>
      <c r="J425" s="68"/>
    </row>
    <row r="426" spans="1:10" hidden="1" x14ac:dyDescent="0.35">
      <c r="A426" s="68"/>
      <c r="B426" s="68"/>
      <c r="C426" s="68"/>
      <c r="D426" s="68"/>
      <c r="E426" s="298" t="s">
        <v>2769</v>
      </c>
      <c r="F426" s="68" t="s">
        <v>2770</v>
      </c>
      <c r="G426" s="68"/>
      <c r="H426" s="68"/>
      <c r="I426" s="68"/>
      <c r="J426" s="68"/>
    </row>
    <row r="427" spans="1:10" hidden="1" x14ac:dyDescent="0.35">
      <c r="A427" s="68"/>
      <c r="B427" s="68"/>
      <c r="C427" s="68"/>
      <c r="D427" s="68"/>
      <c r="E427" s="298" t="s">
        <v>2771</v>
      </c>
      <c r="F427" s="68" t="s">
        <v>2772</v>
      </c>
      <c r="G427" s="68"/>
      <c r="H427" s="68"/>
      <c r="I427" s="68"/>
      <c r="J427" s="68"/>
    </row>
    <row r="428" spans="1:10" hidden="1" x14ac:dyDescent="0.35">
      <c r="A428" s="68"/>
      <c r="B428" s="68"/>
      <c r="C428" s="68"/>
      <c r="D428" s="68"/>
      <c r="E428" s="298" t="s">
        <v>2773</v>
      </c>
      <c r="F428" s="68" t="s">
        <v>2774</v>
      </c>
      <c r="G428" s="68"/>
      <c r="H428" s="68"/>
      <c r="I428" s="68"/>
      <c r="J428" s="68"/>
    </row>
    <row r="429" spans="1:10" hidden="1" x14ac:dyDescent="0.35">
      <c r="A429" s="68"/>
      <c r="B429" s="68"/>
      <c r="C429" s="68"/>
      <c r="D429" s="68"/>
      <c r="E429" s="298" t="s">
        <v>2775</v>
      </c>
      <c r="F429" s="68" t="s">
        <v>2776</v>
      </c>
      <c r="G429" s="68"/>
      <c r="H429" s="68"/>
      <c r="I429" s="68"/>
      <c r="J429" s="68"/>
    </row>
    <row r="430" spans="1:10" hidden="1" x14ac:dyDescent="0.35">
      <c r="A430" s="68"/>
      <c r="B430" s="68"/>
      <c r="C430" s="68"/>
      <c r="D430" s="68"/>
      <c r="E430" s="298" t="s">
        <v>247</v>
      </c>
      <c r="F430" s="68" t="s">
        <v>2777</v>
      </c>
      <c r="G430" s="68"/>
      <c r="H430" s="68"/>
      <c r="I430" s="68"/>
      <c r="J430" s="68"/>
    </row>
    <row r="431" spans="1:10" hidden="1" x14ac:dyDescent="0.35">
      <c r="A431" s="68"/>
      <c r="B431" s="68"/>
      <c r="C431" s="68"/>
      <c r="D431" s="68"/>
      <c r="E431" s="298" t="s">
        <v>248</v>
      </c>
      <c r="F431" s="68" t="s">
        <v>898</v>
      </c>
      <c r="G431" s="68"/>
      <c r="H431" s="68"/>
      <c r="I431" s="68"/>
      <c r="J431" s="68"/>
    </row>
    <row r="432" spans="1:10" hidden="1" x14ac:dyDescent="0.35">
      <c r="A432" s="68"/>
      <c r="B432" s="68"/>
      <c r="C432" s="68"/>
      <c r="D432" s="68"/>
      <c r="E432" s="298" t="s">
        <v>2778</v>
      </c>
      <c r="F432" s="68" t="s">
        <v>2779</v>
      </c>
      <c r="G432" s="68"/>
      <c r="H432" s="68"/>
      <c r="I432" s="68"/>
      <c r="J432" s="68"/>
    </row>
    <row r="433" spans="1:10" hidden="1" x14ac:dyDescent="0.35">
      <c r="A433" s="68"/>
      <c r="B433" s="68"/>
      <c r="C433" s="68"/>
      <c r="D433" s="68"/>
      <c r="E433" s="298" t="s">
        <v>2780</v>
      </c>
      <c r="F433" s="68" t="s">
        <v>2781</v>
      </c>
      <c r="G433" s="68"/>
      <c r="H433" s="68"/>
      <c r="I433" s="68"/>
      <c r="J433" s="68"/>
    </row>
    <row r="434" spans="1:10" hidden="1" x14ac:dyDescent="0.35">
      <c r="A434" s="68"/>
      <c r="B434" s="68"/>
      <c r="C434" s="68"/>
      <c r="D434" s="68"/>
      <c r="E434" s="298" t="s">
        <v>2782</v>
      </c>
      <c r="F434" s="68" t="s">
        <v>2783</v>
      </c>
      <c r="G434" s="68"/>
      <c r="H434" s="68"/>
      <c r="I434" s="68"/>
      <c r="J434" s="68"/>
    </row>
    <row r="435" spans="1:10" hidden="1" x14ac:dyDescent="0.35">
      <c r="A435" s="68"/>
      <c r="B435" s="68"/>
      <c r="C435" s="68"/>
      <c r="D435" s="68"/>
      <c r="E435" s="298" t="s">
        <v>2784</v>
      </c>
      <c r="F435" s="68" t="s">
        <v>2785</v>
      </c>
      <c r="G435" s="68"/>
      <c r="H435" s="68"/>
      <c r="I435" s="68"/>
      <c r="J435" s="68"/>
    </row>
    <row r="436" spans="1:10" hidden="1" x14ac:dyDescent="0.35">
      <c r="A436" s="68"/>
      <c r="B436" s="68"/>
      <c r="C436" s="68"/>
      <c r="D436" s="68"/>
      <c r="E436" s="298" t="s">
        <v>2786</v>
      </c>
      <c r="F436" s="68" t="s">
        <v>906</v>
      </c>
      <c r="G436" s="68"/>
      <c r="H436" s="68"/>
      <c r="I436" s="68"/>
      <c r="J436" s="68"/>
    </row>
    <row r="437" spans="1:10" hidden="1" x14ac:dyDescent="0.35">
      <c r="A437" s="68"/>
      <c r="B437" s="68"/>
      <c r="C437" s="68"/>
      <c r="D437" s="68"/>
      <c r="E437" s="298" t="s">
        <v>2787</v>
      </c>
      <c r="F437" s="68" t="s">
        <v>908</v>
      </c>
      <c r="G437" s="68"/>
      <c r="H437" s="68"/>
      <c r="I437" s="68"/>
      <c r="J437" s="68"/>
    </row>
    <row r="438" spans="1:10" hidden="1" x14ac:dyDescent="0.35">
      <c r="A438" s="68"/>
      <c r="B438" s="68"/>
      <c r="C438" s="68"/>
      <c r="D438" s="68"/>
      <c r="E438" s="298" t="s">
        <v>2788</v>
      </c>
      <c r="F438" s="68" t="s">
        <v>910</v>
      </c>
      <c r="G438" s="68"/>
      <c r="H438" s="68"/>
      <c r="I438" s="68"/>
      <c r="J438" s="68"/>
    </row>
    <row r="439" spans="1:10" hidden="1" x14ac:dyDescent="0.35">
      <c r="A439" s="68"/>
      <c r="B439" s="68"/>
      <c r="C439" s="68"/>
      <c r="D439" s="68"/>
      <c r="E439" s="298" t="s">
        <v>2789</v>
      </c>
      <c r="F439" s="68" t="s">
        <v>911</v>
      </c>
      <c r="G439" s="68"/>
      <c r="H439" s="68"/>
      <c r="I439" s="68"/>
      <c r="J439" s="68"/>
    </row>
    <row r="440" spans="1:10" hidden="1" x14ac:dyDescent="0.35">
      <c r="A440" s="68"/>
      <c r="B440" s="68"/>
      <c r="C440" s="68"/>
      <c r="D440" s="68"/>
      <c r="E440" s="298" t="s">
        <v>2790</v>
      </c>
      <c r="F440" s="68" t="s">
        <v>913</v>
      </c>
      <c r="G440" s="68"/>
      <c r="H440" s="68"/>
      <c r="I440" s="68"/>
      <c r="J440" s="68"/>
    </row>
    <row r="441" spans="1:10" hidden="1" x14ac:dyDescent="0.35">
      <c r="A441" s="68"/>
      <c r="B441" s="68"/>
      <c r="C441" s="68"/>
      <c r="D441" s="68"/>
      <c r="E441" s="298" t="s">
        <v>2791</v>
      </c>
      <c r="F441" s="68" t="s">
        <v>915</v>
      </c>
      <c r="G441" s="68"/>
      <c r="H441" s="68"/>
      <c r="I441" s="68"/>
      <c r="J441" s="68"/>
    </row>
    <row r="442" spans="1:10" hidden="1" x14ac:dyDescent="0.35">
      <c r="A442" s="68"/>
      <c r="B442" s="68"/>
      <c r="C442" s="68"/>
      <c r="D442" s="68"/>
      <c r="E442" s="298" t="s">
        <v>2792</v>
      </c>
      <c r="F442" s="68" t="s">
        <v>916</v>
      </c>
      <c r="G442" s="68"/>
      <c r="H442" s="68"/>
      <c r="I442" s="68"/>
      <c r="J442" s="68"/>
    </row>
    <row r="443" spans="1:10" hidden="1" x14ac:dyDescent="0.35">
      <c r="A443" s="68"/>
      <c r="B443" s="68"/>
      <c r="C443" s="68"/>
      <c r="D443" s="68"/>
      <c r="E443" s="298" t="s">
        <v>2793</v>
      </c>
      <c r="F443" s="68" t="s">
        <v>918</v>
      </c>
      <c r="G443" s="68"/>
      <c r="H443" s="68"/>
      <c r="I443" s="68"/>
      <c r="J443" s="68"/>
    </row>
    <row r="444" spans="1:10" hidden="1" x14ac:dyDescent="0.35">
      <c r="A444" s="68"/>
      <c r="B444" s="68"/>
      <c r="C444" s="68"/>
      <c r="D444" s="68"/>
      <c r="E444" s="298" t="s">
        <v>2794</v>
      </c>
      <c r="F444" s="68" t="s">
        <v>920</v>
      </c>
      <c r="G444" s="68"/>
      <c r="H444" s="68"/>
      <c r="I444" s="68"/>
      <c r="J444" s="68"/>
    </row>
    <row r="445" spans="1:10" hidden="1" x14ac:dyDescent="0.35">
      <c r="A445" s="68"/>
      <c r="B445" s="68"/>
      <c r="C445" s="68"/>
      <c r="D445" s="68"/>
      <c r="E445" s="298" t="s">
        <v>2795</v>
      </c>
      <c r="F445" s="68" t="s">
        <v>922</v>
      </c>
      <c r="G445" s="68"/>
      <c r="H445" s="68"/>
      <c r="I445" s="68"/>
      <c r="J445" s="68"/>
    </row>
    <row r="446" spans="1:10" hidden="1" x14ac:dyDescent="0.35">
      <c r="A446" s="68"/>
      <c r="B446" s="68"/>
      <c r="C446" s="68"/>
      <c r="D446" s="68"/>
      <c r="E446" s="298" t="s">
        <v>2796</v>
      </c>
      <c r="F446" s="68" t="s">
        <v>2797</v>
      </c>
      <c r="G446" s="68"/>
      <c r="H446" s="68"/>
      <c r="I446" s="68"/>
      <c r="J446" s="68"/>
    </row>
    <row r="447" spans="1:10" hidden="1" x14ac:dyDescent="0.35">
      <c r="A447" s="68"/>
      <c r="B447" s="68"/>
      <c r="C447" s="68"/>
      <c r="D447" s="68"/>
      <c r="E447" s="298" t="s">
        <v>2798</v>
      </c>
      <c r="F447" s="68" t="s">
        <v>2799</v>
      </c>
      <c r="G447" s="68"/>
      <c r="H447" s="68"/>
      <c r="I447" s="68"/>
      <c r="J447" s="68"/>
    </row>
    <row r="448" spans="1:10" hidden="1" x14ac:dyDescent="0.35">
      <c r="A448" s="68"/>
      <c r="B448" s="68"/>
      <c r="C448" s="68"/>
      <c r="D448" s="68"/>
      <c r="E448" s="298" t="s">
        <v>2800</v>
      </c>
      <c r="F448" s="68" t="s">
        <v>2801</v>
      </c>
      <c r="G448" s="68"/>
      <c r="H448" s="68"/>
      <c r="I448" s="68"/>
      <c r="J448" s="68"/>
    </row>
    <row r="449" spans="1:10" hidden="1" x14ac:dyDescent="0.35">
      <c r="A449" s="68"/>
      <c r="B449" s="68"/>
      <c r="C449" s="68"/>
      <c r="D449" s="68"/>
      <c r="E449" s="298" t="s">
        <v>2802</v>
      </c>
      <c r="F449" s="68" t="s">
        <v>2803</v>
      </c>
      <c r="G449" s="68"/>
      <c r="H449" s="68"/>
      <c r="I449" s="68"/>
      <c r="J449" s="68"/>
    </row>
    <row r="450" spans="1:10" hidden="1" x14ac:dyDescent="0.35">
      <c r="A450" s="68"/>
      <c r="B450" s="68"/>
      <c r="C450" s="68"/>
      <c r="D450" s="68"/>
      <c r="E450" s="298" t="s">
        <v>2804</v>
      </c>
      <c r="F450" s="68" t="s">
        <v>2805</v>
      </c>
      <c r="G450" s="68"/>
      <c r="H450" s="68"/>
      <c r="I450" s="68"/>
      <c r="J450" s="68"/>
    </row>
    <row r="451" spans="1:10" hidden="1" x14ac:dyDescent="0.35">
      <c r="A451" s="68"/>
      <c r="B451" s="68"/>
      <c r="C451" s="68"/>
      <c r="D451" s="68"/>
      <c r="E451" s="298" t="s">
        <v>2806</v>
      </c>
      <c r="F451" s="68" t="s">
        <v>2807</v>
      </c>
      <c r="G451" s="68"/>
      <c r="H451" s="68"/>
      <c r="I451" s="68"/>
      <c r="J451" s="68"/>
    </row>
    <row r="452" spans="1:10" hidden="1" x14ac:dyDescent="0.35">
      <c r="A452" s="68"/>
      <c r="B452" s="68"/>
      <c r="C452" s="68"/>
      <c r="D452" s="68"/>
      <c r="E452" s="298" t="s">
        <v>2808</v>
      </c>
      <c r="F452" s="68" t="s">
        <v>2809</v>
      </c>
      <c r="G452" s="68"/>
      <c r="H452" s="68"/>
      <c r="I452" s="68"/>
      <c r="J452" s="68"/>
    </row>
    <row r="453" spans="1:10" hidden="1" x14ac:dyDescent="0.35">
      <c r="A453" s="68"/>
      <c r="B453" s="68"/>
      <c r="C453" s="68"/>
      <c r="D453" s="68"/>
      <c r="E453" s="298" t="s">
        <v>2810</v>
      </c>
      <c r="F453" s="68" t="s">
        <v>2811</v>
      </c>
      <c r="G453" s="68"/>
      <c r="H453" s="68"/>
      <c r="I453" s="68"/>
      <c r="J453" s="68"/>
    </row>
    <row r="454" spans="1:10" hidden="1" x14ac:dyDescent="0.35">
      <c r="A454" s="68"/>
      <c r="B454" s="68"/>
      <c r="C454" s="68"/>
      <c r="D454" s="68"/>
      <c r="E454" s="298" t="s">
        <v>2812</v>
      </c>
      <c r="F454" s="68" t="s">
        <v>2813</v>
      </c>
      <c r="G454" s="68"/>
      <c r="H454" s="68"/>
      <c r="I454" s="68"/>
      <c r="J454" s="68"/>
    </row>
    <row r="455" spans="1:10" hidden="1" x14ac:dyDescent="0.35">
      <c r="A455" s="68"/>
      <c r="B455" s="68"/>
      <c r="C455" s="68"/>
      <c r="D455" s="68"/>
      <c r="E455" s="298" t="s">
        <v>2814</v>
      </c>
      <c r="F455" s="68" t="s">
        <v>2815</v>
      </c>
      <c r="G455" s="68"/>
      <c r="H455" s="68"/>
      <c r="I455" s="68"/>
      <c r="J455" s="68"/>
    </row>
    <row r="456" spans="1:10" hidden="1" x14ac:dyDescent="0.35">
      <c r="A456" s="68"/>
      <c r="B456" s="68"/>
      <c r="C456" s="68"/>
      <c r="D456" s="68"/>
      <c r="E456" s="298" t="s">
        <v>2816</v>
      </c>
      <c r="F456" s="68" t="s">
        <v>2817</v>
      </c>
      <c r="G456" s="68"/>
      <c r="H456" s="68"/>
      <c r="I456" s="68"/>
      <c r="J456" s="68"/>
    </row>
    <row r="457" spans="1:10" hidden="1" x14ac:dyDescent="0.35">
      <c r="A457" s="68"/>
      <c r="B457" s="68"/>
      <c r="C457" s="68"/>
      <c r="D457" s="68"/>
      <c r="E457" s="298" t="s">
        <v>2818</v>
      </c>
      <c r="F457" s="68" t="s">
        <v>2819</v>
      </c>
      <c r="G457" s="68"/>
      <c r="H457" s="68"/>
      <c r="I457" s="68"/>
      <c r="J457" s="68"/>
    </row>
    <row r="458" spans="1:10" hidden="1" x14ac:dyDescent="0.35">
      <c r="A458" s="68"/>
      <c r="B458" s="68"/>
      <c r="C458" s="68"/>
      <c r="D458" s="68"/>
      <c r="E458" s="298" t="s">
        <v>2820</v>
      </c>
      <c r="F458" s="68" t="s">
        <v>2821</v>
      </c>
      <c r="G458" s="68"/>
      <c r="H458" s="68"/>
      <c r="I458" s="68"/>
      <c r="J458" s="68"/>
    </row>
    <row r="459" spans="1:10" hidden="1" x14ac:dyDescent="0.35">
      <c r="A459" s="68"/>
      <c r="B459" s="68"/>
      <c r="C459" s="68"/>
      <c r="D459" s="68"/>
      <c r="E459" s="298" t="s">
        <v>2822</v>
      </c>
      <c r="F459" s="68" t="s">
        <v>2823</v>
      </c>
      <c r="G459" s="68"/>
      <c r="H459" s="68"/>
      <c r="I459" s="68"/>
      <c r="J459" s="68"/>
    </row>
    <row r="460" spans="1:10" hidden="1" x14ac:dyDescent="0.35">
      <c r="A460" s="68"/>
      <c r="B460" s="68"/>
      <c r="C460" s="68"/>
      <c r="D460" s="68"/>
      <c r="E460" s="298" t="s">
        <v>2824</v>
      </c>
      <c r="F460" s="68" t="s">
        <v>2825</v>
      </c>
      <c r="G460" s="68"/>
      <c r="H460" s="68"/>
      <c r="I460" s="68"/>
      <c r="J460" s="68"/>
    </row>
    <row r="461" spans="1:10" hidden="1" x14ac:dyDescent="0.35">
      <c r="A461" s="68"/>
      <c r="B461" s="68"/>
      <c r="C461" s="68"/>
      <c r="D461" s="68"/>
      <c r="E461" s="298" t="s">
        <v>2826</v>
      </c>
      <c r="F461" s="68" t="s">
        <v>2827</v>
      </c>
      <c r="G461" s="68"/>
      <c r="H461" s="68"/>
      <c r="I461" s="68"/>
      <c r="J461" s="68"/>
    </row>
    <row r="462" spans="1:10" hidden="1" x14ac:dyDescent="0.35">
      <c r="A462" s="68"/>
      <c r="B462" s="68"/>
      <c r="C462" s="68"/>
      <c r="D462" s="68"/>
      <c r="E462" s="298" t="s">
        <v>2828</v>
      </c>
      <c r="F462" s="68" t="s">
        <v>2829</v>
      </c>
      <c r="G462" s="68"/>
      <c r="H462" s="68"/>
      <c r="I462" s="68"/>
      <c r="J462" s="68"/>
    </row>
    <row r="463" spans="1:10" hidden="1" x14ac:dyDescent="0.35">
      <c r="A463" s="68"/>
      <c r="B463" s="68"/>
      <c r="C463" s="68"/>
      <c r="D463" s="68"/>
      <c r="E463" s="298" t="s">
        <v>2830</v>
      </c>
      <c r="F463" s="68" t="s">
        <v>2831</v>
      </c>
      <c r="G463" s="68"/>
      <c r="H463" s="68"/>
      <c r="I463" s="68"/>
      <c r="J463" s="68"/>
    </row>
    <row r="464" spans="1:10" hidden="1" x14ac:dyDescent="0.35">
      <c r="A464" s="68"/>
      <c r="B464" s="68"/>
      <c r="C464" s="68"/>
      <c r="D464" s="68"/>
      <c r="E464" s="298" t="s">
        <v>2832</v>
      </c>
      <c r="F464" s="68" t="s">
        <v>2833</v>
      </c>
      <c r="G464" s="68"/>
      <c r="H464" s="68"/>
      <c r="I464" s="68"/>
      <c r="J464" s="68"/>
    </row>
    <row r="465" spans="1:10" hidden="1" x14ac:dyDescent="0.35">
      <c r="A465" s="68"/>
      <c r="B465" s="68"/>
      <c r="C465" s="68"/>
      <c r="D465" s="68"/>
      <c r="E465" s="298" t="s">
        <v>2834</v>
      </c>
      <c r="F465" s="68" t="s">
        <v>2835</v>
      </c>
      <c r="G465" s="68"/>
      <c r="H465" s="68"/>
      <c r="I465" s="68"/>
      <c r="J465" s="68"/>
    </row>
    <row r="466" spans="1:10" hidden="1" x14ac:dyDescent="0.35">
      <c r="A466" s="68"/>
      <c r="B466" s="68"/>
      <c r="C466" s="68"/>
      <c r="D466" s="68"/>
      <c r="E466" s="298" t="s">
        <v>2836</v>
      </c>
      <c r="F466" s="68" t="s">
        <v>2837</v>
      </c>
      <c r="G466" s="68"/>
      <c r="H466" s="68"/>
      <c r="I466" s="68"/>
      <c r="J466" s="68"/>
    </row>
    <row r="467" spans="1:10" hidden="1" x14ac:dyDescent="0.35">
      <c r="A467" s="68"/>
      <c r="B467" s="68"/>
      <c r="C467" s="68"/>
      <c r="D467" s="68"/>
      <c r="E467" s="298" t="s">
        <v>2838</v>
      </c>
      <c r="F467" s="68" t="s">
        <v>2839</v>
      </c>
      <c r="G467" s="68"/>
      <c r="H467" s="68"/>
      <c r="I467" s="68"/>
      <c r="J467" s="68"/>
    </row>
    <row r="468" spans="1:10" hidden="1" x14ac:dyDescent="0.35">
      <c r="A468" s="68"/>
      <c r="B468" s="68"/>
      <c r="C468" s="68"/>
      <c r="D468" s="68"/>
      <c r="E468" s="298" t="s">
        <v>2840</v>
      </c>
      <c r="F468" s="68" t="s">
        <v>2841</v>
      </c>
      <c r="G468" s="68"/>
      <c r="H468" s="68"/>
      <c r="I468" s="68"/>
      <c r="J468" s="68"/>
    </row>
    <row r="469" spans="1:10" hidden="1" x14ac:dyDescent="0.35">
      <c r="A469" s="68"/>
      <c r="B469" s="68"/>
      <c r="C469" s="68"/>
      <c r="D469" s="68"/>
      <c r="E469" s="298" t="s">
        <v>2842</v>
      </c>
      <c r="F469" s="68" t="s">
        <v>2843</v>
      </c>
      <c r="G469" s="68"/>
      <c r="H469" s="68"/>
      <c r="I469" s="68"/>
      <c r="J469" s="68"/>
    </row>
    <row r="470" spans="1:10" hidden="1" x14ac:dyDescent="0.35">
      <c r="A470" s="68"/>
      <c r="B470" s="68"/>
      <c r="C470" s="68"/>
      <c r="D470" s="68"/>
      <c r="E470" s="298" t="s">
        <v>963</v>
      </c>
      <c r="F470" s="68" t="s">
        <v>964</v>
      </c>
      <c r="G470" s="68"/>
      <c r="H470" s="68"/>
      <c r="I470" s="68"/>
      <c r="J470" s="68"/>
    </row>
    <row r="471" spans="1:10" hidden="1" x14ac:dyDescent="0.35">
      <c r="A471" s="68"/>
      <c r="B471" s="68"/>
      <c r="C471" s="68"/>
      <c r="D471" s="68"/>
      <c r="E471" s="298" t="s">
        <v>965</v>
      </c>
      <c r="F471" s="68" t="s">
        <v>966</v>
      </c>
      <c r="G471" s="68"/>
      <c r="H471" s="68"/>
      <c r="I471" s="68"/>
      <c r="J471" s="68"/>
    </row>
    <row r="472" spans="1:10" hidden="1" x14ac:dyDescent="0.35">
      <c r="A472" s="68"/>
      <c r="B472" s="68"/>
      <c r="C472" s="68"/>
      <c r="D472" s="68"/>
      <c r="E472" s="298" t="s">
        <v>967</v>
      </c>
      <c r="F472" s="68" t="s">
        <v>2844</v>
      </c>
      <c r="G472" s="68"/>
      <c r="H472" s="68"/>
      <c r="I472" s="68"/>
      <c r="J472" s="68"/>
    </row>
    <row r="473" spans="1:10" hidden="1" x14ac:dyDescent="0.35">
      <c r="A473" s="68"/>
      <c r="B473" s="68"/>
      <c r="C473" s="68"/>
      <c r="D473" s="68"/>
      <c r="E473" s="298" t="s">
        <v>969</v>
      </c>
      <c r="F473" s="68" t="s">
        <v>970</v>
      </c>
      <c r="G473" s="68"/>
      <c r="H473" s="68"/>
      <c r="I473" s="68"/>
      <c r="J473" s="68"/>
    </row>
    <row r="474" spans="1:10" hidden="1" x14ac:dyDescent="0.35">
      <c r="A474" s="68"/>
      <c r="B474" s="68"/>
      <c r="C474" s="68"/>
      <c r="D474" s="68"/>
      <c r="E474" s="298" t="s">
        <v>2845</v>
      </c>
      <c r="F474" s="68" t="s">
        <v>2846</v>
      </c>
      <c r="G474" s="68"/>
      <c r="H474" s="68"/>
      <c r="I474" s="68"/>
      <c r="J474" s="68"/>
    </row>
    <row r="475" spans="1:10" hidden="1" x14ac:dyDescent="0.35">
      <c r="A475" s="68"/>
      <c r="B475" s="68"/>
      <c r="C475" s="68"/>
      <c r="D475" s="68"/>
      <c r="E475" s="298" t="s">
        <v>1310</v>
      </c>
      <c r="F475" s="68" t="s">
        <v>2847</v>
      </c>
      <c r="G475" s="68"/>
      <c r="H475" s="68"/>
      <c r="I475" s="68"/>
      <c r="J475" s="68"/>
    </row>
    <row r="476" spans="1:10" hidden="1" x14ac:dyDescent="0.35">
      <c r="A476" s="68"/>
      <c r="B476" s="68"/>
      <c r="C476" s="68"/>
      <c r="D476" s="68"/>
      <c r="E476" s="298" t="s">
        <v>1311</v>
      </c>
      <c r="F476" s="68" t="s">
        <v>2848</v>
      </c>
      <c r="G476" s="68"/>
      <c r="H476" s="68"/>
      <c r="I476" s="68"/>
      <c r="J476" s="68"/>
    </row>
    <row r="477" spans="1:10" hidden="1" x14ac:dyDescent="0.35">
      <c r="A477" s="68"/>
      <c r="B477" s="68"/>
      <c r="C477" s="68"/>
      <c r="D477" s="68"/>
      <c r="E477" s="298" t="s">
        <v>2849</v>
      </c>
      <c r="F477" s="68" t="s">
        <v>2850</v>
      </c>
      <c r="G477" s="68"/>
      <c r="H477" s="68"/>
      <c r="I477" s="68"/>
      <c r="J477" s="68"/>
    </row>
    <row r="478" spans="1:10" hidden="1" x14ac:dyDescent="0.35">
      <c r="A478" s="68"/>
      <c r="B478" s="68"/>
      <c r="C478" s="68"/>
      <c r="D478" s="68"/>
      <c r="E478" s="298" t="s">
        <v>2851</v>
      </c>
      <c r="F478" s="68" t="s">
        <v>2852</v>
      </c>
      <c r="G478" s="68"/>
      <c r="H478" s="68"/>
      <c r="I478" s="68"/>
      <c r="J478" s="68"/>
    </row>
    <row r="479" spans="1:10" hidden="1" x14ac:dyDescent="0.35">
      <c r="A479" s="68"/>
      <c r="B479" s="68"/>
      <c r="C479" s="68"/>
      <c r="D479" s="68"/>
      <c r="E479" s="298" t="s">
        <v>2853</v>
      </c>
      <c r="F479" s="68" t="s">
        <v>2854</v>
      </c>
      <c r="G479" s="68"/>
      <c r="H479" s="68"/>
      <c r="I479" s="68"/>
      <c r="J479" s="68"/>
    </row>
    <row r="480" spans="1:10" hidden="1" x14ac:dyDescent="0.35">
      <c r="A480" s="68"/>
      <c r="B480" s="68"/>
      <c r="C480" s="68"/>
      <c r="D480" s="68"/>
      <c r="E480" s="298" t="s">
        <v>2855</v>
      </c>
      <c r="F480" s="68" t="s">
        <v>2856</v>
      </c>
      <c r="G480" s="68"/>
      <c r="H480" s="68"/>
      <c r="I480" s="68"/>
      <c r="J480" s="68"/>
    </row>
    <row r="481" spans="1:10" hidden="1" x14ac:dyDescent="0.35">
      <c r="A481" s="68"/>
      <c r="B481" s="68"/>
      <c r="C481" s="68"/>
      <c r="D481" s="68"/>
      <c r="E481" s="298" t="s">
        <v>2857</v>
      </c>
      <c r="F481" s="68" t="s">
        <v>2858</v>
      </c>
      <c r="G481" s="68"/>
      <c r="H481" s="68"/>
      <c r="I481" s="68"/>
      <c r="J481" s="68"/>
    </row>
    <row r="482" spans="1:10" hidden="1" x14ac:dyDescent="0.35">
      <c r="A482" s="68"/>
      <c r="B482" s="68"/>
      <c r="C482" s="68"/>
      <c r="D482" s="68"/>
      <c r="E482" s="298" t="s">
        <v>2859</v>
      </c>
      <c r="F482" s="68" t="s">
        <v>2860</v>
      </c>
      <c r="G482" s="68"/>
      <c r="H482" s="68"/>
      <c r="I482" s="68"/>
      <c r="J482" s="68"/>
    </row>
    <row r="483" spans="1:10" hidden="1" x14ac:dyDescent="0.35">
      <c r="A483" s="68"/>
      <c r="B483" s="68"/>
      <c r="C483" s="68"/>
      <c r="D483" s="68"/>
      <c r="E483" s="298" t="s">
        <v>982</v>
      </c>
      <c r="F483" s="68" t="s">
        <v>983</v>
      </c>
      <c r="G483" s="68"/>
      <c r="H483" s="68"/>
      <c r="I483" s="68"/>
      <c r="J483" s="68"/>
    </row>
    <row r="484" spans="1:10" hidden="1" x14ac:dyDescent="0.35">
      <c r="A484" s="68"/>
      <c r="B484" s="68"/>
      <c r="C484" s="68"/>
      <c r="D484" s="68"/>
      <c r="E484" s="298" t="s">
        <v>984</v>
      </c>
      <c r="F484" s="68" t="s">
        <v>2861</v>
      </c>
      <c r="G484" s="68"/>
      <c r="H484" s="68"/>
      <c r="I484" s="68"/>
      <c r="J484" s="68"/>
    </row>
    <row r="485" spans="1:10" hidden="1" x14ac:dyDescent="0.35">
      <c r="A485" s="68"/>
      <c r="B485" s="68"/>
      <c r="C485" s="68"/>
      <c r="D485" s="68"/>
      <c r="E485" s="298" t="s">
        <v>986</v>
      </c>
      <c r="F485" s="68" t="s">
        <v>987</v>
      </c>
      <c r="G485" s="68"/>
      <c r="H485" s="68"/>
      <c r="I485" s="68"/>
      <c r="J485" s="68"/>
    </row>
    <row r="486" spans="1:10" hidden="1" x14ac:dyDescent="0.35">
      <c r="A486" s="68"/>
      <c r="B486" s="68"/>
      <c r="C486" s="68"/>
      <c r="D486" s="68"/>
      <c r="E486" s="298" t="s">
        <v>988</v>
      </c>
      <c r="F486" s="68" t="s">
        <v>989</v>
      </c>
      <c r="G486" s="68"/>
      <c r="H486" s="68"/>
      <c r="I486" s="68"/>
      <c r="J486" s="68"/>
    </row>
    <row r="487" spans="1:10" hidden="1" x14ac:dyDescent="0.35">
      <c r="A487" s="68"/>
      <c r="B487" s="68"/>
      <c r="C487" s="68"/>
      <c r="D487" s="68"/>
      <c r="E487" s="298" t="s">
        <v>2862</v>
      </c>
      <c r="F487" s="68" t="s">
        <v>2863</v>
      </c>
      <c r="G487" s="68"/>
      <c r="H487" s="68"/>
      <c r="I487" s="68"/>
      <c r="J487" s="68"/>
    </row>
    <row r="488" spans="1:10" hidden="1" x14ac:dyDescent="0.35">
      <c r="A488" s="68"/>
      <c r="B488" s="68"/>
      <c r="C488" s="68"/>
      <c r="D488" s="68"/>
      <c r="E488" s="298" t="s">
        <v>2864</v>
      </c>
      <c r="F488" s="68" t="s">
        <v>2865</v>
      </c>
      <c r="G488" s="68"/>
      <c r="H488" s="68"/>
      <c r="I488" s="68"/>
      <c r="J488" s="68"/>
    </row>
    <row r="489" spans="1:10" hidden="1" x14ac:dyDescent="0.35">
      <c r="A489" s="68"/>
      <c r="B489" s="68"/>
      <c r="C489" s="68"/>
      <c r="D489" s="68"/>
      <c r="E489" s="298" t="s">
        <v>2866</v>
      </c>
      <c r="F489" s="68" t="s">
        <v>2867</v>
      </c>
      <c r="G489" s="68"/>
      <c r="H489" s="68"/>
      <c r="I489" s="68"/>
      <c r="J489" s="68"/>
    </row>
    <row r="490" spans="1:10" hidden="1" x14ac:dyDescent="0.35">
      <c r="A490" s="68"/>
      <c r="B490" s="68"/>
      <c r="C490" s="68"/>
      <c r="D490" s="68"/>
      <c r="E490" s="298" t="s">
        <v>2868</v>
      </c>
      <c r="F490" s="68" t="s">
        <v>2869</v>
      </c>
      <c r="G490" s="68"/>
      <c r="H490" s="68"/>
      <c r="I490" s="68"/>
      <c r="J490" s="68"/>
    </row>
    <row r="491" spans="1:10" hidden="1" x14ac:dyDescent="0.35">
      <c r="A491" s="68"/>
      <c r="B491" s="68"/>
      <c r="C491" s="68"/>
      <c r="D491" s="68"/>
      <c r="E491" s="298" t="s">
        <v>2870</v>
      </c>
      <c r="F491" s="68" t="s">
        <v>2871</v>
      </c>
      <c r="G491" s="68"/>
      <c r="H491" s="68"/>
      <c r="I491" s="68"/>
      <c r="J491" s="68"/>
    </row>
    <row r="492" spans="1:10" hidden="1" x14ac:dyDescent="0.35">
      <c r="A492" s="68"/>
      <c r="B492" s="68"/>
      <c r="C492" s="68"/>
      <c r="D492" s="68"/>
      <c r="E492" s="298" t="s">
        <v>2872</v>
      </c>
      <c r="F492" s="68" t="s">
        <v>2873</v>
      </c>
      <c r="G492" s="68"/>
      <c r="H492" s="68"/>
      <c r="I492" s="68"/>
      <c r="J492" s="68"/>
    </row>
    <row r="493" spans="1:10" hidden="1" x14ac:dyDescent="0.35">
      <c r="A493" s="68"/>
      <c r="B493" s="68"/>
      <c r="C493" s="68"/>
      <c r="D493" s="68"/>
      <c r="E493" s="298" t="s">
        <v>2874</v>
      </c>
      <c r="F493" s="68" t="s">
        <v>2875</v>
      </c>
      <c r="G493" s="68"/>
      <c r="H493" s="68"/>
      <c r="I493" s="68"/>
      <c r="J493" s="68"/>
    </row>
    <row r="494" spans="1:10" hidden="1" x14ac:dyDescent="0.35">
      <c r="A494" s="68"/>
      <c r="B494" s="68"/>
      <c r="C494" s="68"/>
      <c r="D494" s="68"/>
      <c r="E494" s="298" t="s">
        <v>2876</v>
      </c>
      <c r="F494" s="68" t="s">
        <v>2877</v>
      </c>
      <c r="G494" s="68"/>
      <c r="H494" s="68"/>
      <c r="I494" s="68"/>
      <c r="J494" s="68"/>
    </row>
    <row r="495" spans="1:10" hidden="1" x14ac:dyDescent="0.35">
      <c r="A495" s="68"/>
      <c r="B495" s="68"/>
      <c r="C495" s="68"/>
      <c r="D495" s="68"/>
      <c r="E495" s="298" t="s">
        <v>2878</v>
      </c>
      <c r="F495" s="68" t="s">
        <v>2879</v>
      </c>
      <c r="G495" s="68"/>
      <c r="H495" s="68"/>
      <c r="I495" s="68"/>
      <c r="J495" s="68"/>
    </row>
    <row r="496" spans="1:10" hidden="1" x14ac:dyDescent="0.35">
      <c r="A496" s="68"/>
      <c r="B496" s="68"/>
      <c r="C496" s="68"/>
      <c r="D496" s="68"/>
      <c r="E496" s="298" t="s">
        <v>2880</v>
      </c>
      <c r="F496" s="68" t="s">
        <v>2881</v>
      </c>
      <c r="G496" s="68"/>
      <c r="H496" s="68"/>
      <c r="I496" s="68"/>
      <c r="J496" s="68"/>
    </row>
    <row r="497" spans="1:10" hidden="1" x14ac:dyDescent="0.35">
      <c r="A497" s="68"/>
      <c r="B497" s="68"/>
      <c r="C497" s="68"/>
      <c r="D497" s="68"/>
      <c r="E497" s="298" t="s">
        <v>2882</v>
      </c>
      <c r="F497" s="68" t="s">
        <v>2883</v>
      </c>
      <c r="G497" s="68"/>
      <c r="H497" s="68"/>
      <c r="I497" s="68"/>
      <c r="J497" s="68"/>
    </row>
    <row r="498" spans="1:10" hidden="1" x14ac:dyDescent="0.35">
      <c r="A498" s="68"/>
      <c r="B498" s="68"/>
      <c r="C498" s="68"/>
      <c r="D498" s="68"/>
      <c r="E498" s="298" t="s">
        <v>2884</v>
      </c>
      <c r="F498" s="68" t="s">
        <v>2885</v>
      </c>
      <c r="G498" s="68"/>
      <c r="H498" s="68"/>
      <c r="I498" s="68"/>
      <c r="J498" s="68"/>
    </row>
    <row r="499" spans="1:10" hidden="1" x14ac:dyDescent="0.35">
      <c r="A499" s="68"/>
      <c r="B499" s="68"/>
      <c r="C499" s="68"/>
      <c r="D499" s="68"/>
      <c r="E499" s="298" t="s">
        <v>2886</v>
      </c>
      <c r="F499" s="68" t="s">
        <v>2887</v>
      </c>
      <c r="G499" s="68"/>
      <c r="H499" s="68"/>
      <c r="I499" s="68"/>
      <c r="J499" s="68"/>
    </row>
    <row r="500" spans="1:10" hidden="1" x14ac:dyDescent="0.35">
      <c r="A500" s="68"/>
      <c r="B500" s="68"/>
      <c r="C500" s="68"/>
      <c r="D500" s="68"/>
      <c r="E500" s="298" t="s">
        <v>2888</v>
      </c>
      <c r="F500" s="68" t="s">
        <v>2889</v>
      </c>
      <c r="G500" s="68"/>
      <c r="H500" s="68"/>
      <c r="I500" s="68"/>
      <c r="J500" s="68"/>
    </row>
    <row r="501" spans="1:10" hidden="1" x14ac:dyDescent="0.35">
      <c r="A501" s="68"/>
      <c r="B501" s="68"/>
      <c r="C501" s="68"/>
      <c r="D501" s="68"/>
      <c r="E501" s="298" t="s">
        <v>2890</v>
      </c>
      <c r="F501" s="68" t="s">
        <v>2891</v>
      </c>
      <c r="G501" s="68"/>
      <c r="H501" s="68"/>
      <c r="I501" s="68"/>
      <c r="J501" s="68"/>
    </row>
    <row r="502" spans="1:10" hidden="1" x14ac:dyDescent="0.35">
      <c r="A502" s="68"/>
      <c r="B502" s="68"/>
      <c r="C502" s="68"/>
      <c r="D502" s="68"/>
      <c r="E502" s="298" t="s">
        <v>1006</v>
      </c>
      <c r="F502" s="68" t="s">
        <v>1015</v>
      </c>
      <c r="G502" s="68"/>
      <c r="H502" s="68"/>
      <c r="I502" s="68"/>
      <c r="J502" s="68"/>
    </row>
    <row r="503" spans="1:10" hidden="1" x14ac:dyDescent="0.35">
      <c r="A503" s="68"/>
      <c r="B503" s="68"/>
      <c r="C503" s="68"/>
      <c r="D503" s="68"/>
      <c r="E503" s="298" t="s">
        <v>1008</v>
      </c>
      <c r="F503" s="68" t="s">
        <v>1017</v>
      </c>
      <c r="G503" s="68"/>
      <c r="H503" s="68"/>
      <c r="I503" s="68"/>
      <c r="J503" s="68"/>
    </row>
    <row r="504" spans="1:10" hidden="1" x14ac:dyDescent="0.35">
      <c r="A504" s="68"/>
      <c r="B504" s="68"/>
      <c r="C504" s="68"/>
      <c r="D504" s="68"/>
      <c r="E504" s="298" t="s">
        <v>1010</v>
      </c>
      <c r="F504" s="68" t="s">
        <v>1019</v>
      </c>
      <c r="G504" s="68"/>
      <c r="H504" s="68"/>
      <c r="I504" s="68"/>
      <c r="J504" s="68"/>
    </row>
    <row r="505" spans="1:10" hidden="1" x14ac:dyDescent="0.35">
      <c r="A505" s="68"/>
      <c r="B505" s="68"/>
      <c r="C505" s="68"/>
      <c r="D505" s="68"/>
      <c r="E505" s="298" t="s">
        <v>1012</v>
      </c>
      <c r="F505" s="68" t="s">
        <v>1021</v>
      </c>
      <c r="G505" s="68"/>
      <c r="H505" s="68"/>
      <c r="I505" s="68"/>
      <c r="J505" s="68"/>
    </row>
    <row r="506" spans="1:10" hidden="1" x14ac:dyDescent="0.35">
      <c r="A506" s="68"/>
      <c r="B506" s="68"/>
      <c r="C506" s="68"/>
      <c r="D506" s="68"/>
      <c r="E506" s="298" t="s">
        <v>1014</v>
      </c>
      <c r="F506" s="68" t="s">
        <v>1023</v>
      </c>
      <c r="G506" s="68"/>
      <c r="H506" s="68"/>
      <c r="I506" s="68"/>
      <c r="J506" s="68"/>
    </row>
    <row r="507" spans="1:10" hidden="1" x14ac:dyDescent="0.35">
      <c r="A507" s="68"/>
      <c r="B507" s="68"/>
      <c r="C507" s="68"/>
      <c r="D507" s="68"/>
      <c r="E507" s="298" t="s">
        <v>2892</v>
      </c>
      <c r="F507" s="68" t="s">
        <v>2893</v>
      </c>
      <c r="G507" s="68"/>
      <c r="H507" s="68"/>
      <c r="I507" s="68"/>
      <c r="J507" s="68"/>
    </row>
    <row r="508" spans="1:10" hidden="1" x14ac:dyDescent="0.35">
      <c r="A508" s="68"/>
      <c r="B508" s="68"/>
      <c r="C508" s="68"/>
      <c r="D508" s="68"/>
      <c r="E508" s="298" t="s">
        <v>2894</v>
      </c>
      <c r="F508" s="68" t="s">
        <v>2895</v>
      </c>
      <c r="G508" s="68"/>
      <c r="H508" s="68"/>
      <c r="I508" s="68"/>
      <c r="J508" s="68"/>
    </row>
    <row r="509" spans="1:10" hidden="1" x14ac:dyDescent="0.35">
      <c r="A509" s="68"/>
      <c r="B509" s="68"/>
      <c r="C509" s="68"/>
      <c r="D509" s="68"/>
      <c r="E509" s="298" t="s">
        <v>2896</v>
      </c>
      <c r="F509" s="68" t="s">
        <v>2897</v>
      </c>
      <c r="G509" s="68"/>
      <c r="H509" s="68"/>
      <c r="I509" s="68"/>
      <c r="J509" s="68"/>
    </row>
    <row r="510" spans="1:10" hidden="1" x14ac:dyDescent="0.35">
      <c r="A510" s="68"/>
      <c r="B510" s="68"/>
      <c r="C510" s="68"/>
      <c r="D510" s="68"/>
      <c r="E510" s="298" t="s">
        <v>1020</v>
      </c>
      <c r="F510" s="68" t="s">
        <v>1029</v>
      </c>
      <c r="G510" s="68"/>
      <c r="H510" s="68"/>
      <c r="I510" s="68"/>
      <c r="J510" s="68"/>
    </row>
    <row r="511" spans="1:10" hidden="1" x14ac:dyDescent="0.35">
      <c r="A511" s="68"/>
      <c r="B511" s="68"/>
      <c r="C511" s="68"/>
      <c r="D511" s="68"/>
      <c r="E511" s="298" t="s">
        <v>1022</v>
      </c>
      <c r="F511" s="68" t="s">
        <v>1030</v>
      </c>
      <c r="G511" s="68"/>
      <c r="H511" s="68"/>
      <c r="I511" s="68"/>
      <c r="J511" s="68"/>
    </row>
    <row r="512" spans="1:10" hidden="1" x14ac:dyDescent="0.35">
      <c r="A512" s="68"/>
      <c r="B512" s="68"/>
      <c r="C512" s="68"/>
      <c r="D512" s="68"/>
      <c r="E512" s="298" t="s">
        <v>1024</v>
      </c>
      <c r="F512" s="68" t="s">
        <v>1032</v>
      </c>
      <c r="G512" s="68"/>
      <c r="H512" s="68"/>
      <c r="I512" s="68"/>
      <c r="J512" s="68"/>
    </row>
    <row r="513" spans="1:10" hidden="1" x14ac:dyDescent="0.35">
      <c r="A513" s="68"/>
      <c r="B513" s="68"/>
      <c r="C513" s="68"/>
      <c r="D513" s="68"/>
      <c r="E513" s="298" t="s">
        <v>1026</v>
      </c>
      <c r="F513" s="68" t="s">
        <v>1034</v>
      </c>
      <c r="G513" s="68"/>
      <c r="H513" s="68"/>
      <c r="I513" s="68"/>
      <c r="J513" s="68"/>
    </row>
    <row r="514" spans="1:10" hidden="1" x14ac:dyDescent="0.35">
      <c r="A514" s="68"/>
      <c r="B514" s="68"/>
      <c r="C514" s="68"/>
      <c r="D514" s="68"/>
      <c r="E514" s="298" t="s">
        <v>1028</v>
      </c>
      <c r="F514" s="68" t="s">
        <v>1036</v>
      </c>
      <c r="G514" s="68"/>
      <c r="H514" s="68"/>
      <c r="I514" s="68"/>
      <c r="J514" s="68"/>
    </row>
    <row r="515" spans="1:10" hidden="1" x14ac:dyDescent="0.35">
      <c r="A515" s="68"/>
      <c r="B515" s="68"/>
      <c r="C515" s="68"/>
      <c r="D515" s="68"/>
      <c r="E515" s="298" t="s">
        <v>2898</v>
      </c>
      <c r="F515" s="68" t="s">
        <v>2899</v>
      </c>
      <c r="G515" s="68"/>
      <c r="H515" s="68"/>
      <c r="I515" s="68"/>
      <c r="J515" s="68"/>
    </row>
    <row r="516" spans="1:10" hidden="1" x14ac:dyDescent="0.35">
      <c r="A516" s="68"/>
      <c r="B516" s="68"/>
      <c r="C516" s="68"/>
      <c r="D516" s="68"/>
      <c r="E516" s="298" t="s">
        <v>2900</v>
      </c>
      <c r="F516" s="68" t="s">
        <v>2901</v>
      </c>
      <c r="G516" s="68"/>
      <c r="H516" s="68"/>
      <c r="I516" s="68"/>
      <c r="J516" s="68"/>
    </row>
    <row r="517" spans="1:10" hidden="1" x14ac:dyDescent="0.35">
      <c r="A517" s="68"/>
      <c r="B517" s="68"/>
      <c r="C517" s="68"/>
      <c r="D517" s="68"/>
      <c r="E517" s="298" t="s">
        <v>2902</v>
      </c>
      <c r="F517" s="68" t="s">
        <v>2903</v>
      </c>
      <c r="G517" s="68"/>
      <c r="H517" s="68"/>
      <c r="I517" s="68"/>
      <c r="J517" s="68"/>
    </row>
    <row r="518" spans="1:10" hidden="1" x14ac:dyDescent="0.35">
      <c r="A518" s="68"/>
      <c r="B518" s="68"/>
      <c r="C518" s="68"/>
      <c r="D518" s="68"/>
      <c r="E518" s="298" t="s">
        <v>2904</v>
      </c>
      <c r="F518" s="68" t="s">
        <v>1042</v>
      </c>
      <c r="G518" s="68"/>
      <c r="H518" s="68"/>
      <c r="I518" s="68"/>
      <c r="J518" s="68"/>
    </row>
    <row r="519" spans="1:10" hidden="1" x14ac:dyDescent="0.35">
      <c r="A519" s="68"/>
      <c r="B519" s="68"/>
      <c r="C519" s="68"/>
      <c r="D519" s="68"/>
      <c r="E519" s="298" t="s">
        <v>2905</v>
      </c>
      <c r="F519" s="68" t="s">
        <v>2906</v>
      </c>
      <c r="G519" s="68"/>
      <c r="H519" s="68"/>
      <c r="I519" s="68"/>
      <c r="J519" s="68"/>
    </row>
    <row r="520" spans="1:10" hidden="1" x14ac:dyDescent="0.35">
      <c r="A520" s="68"/>
      <c r="B520" s="68"/>
      <c r="C520" s="68"/>
      <c r="D520" s="68"/>
      <c r="E520" s="298" t="s">
        <v>2907</v>
      </c>
      <c r="F520" s="68" t="s">
        <v>2908</v>
      </c>
      <c r="G520" s="68"/>
      <c r="H520" s="68"/>
      <c r="I520" s="68"/>
      <c r="J520" s="68"/>
    </row>
    <row r="521" spans="1:10" hidden="1" x14ac:dyDescent="0.35">
      <c r="A521" s="68"/>
      <c r="B521" s="68"/>
      <c r="C521" s="68"/>
      <c r="D521" s="68"/>
      <c r="E521" s="298" t="s">
        <v>2909</v>
      </c>
      <c r="F521" s="68" t="s">
        <v>2910</v>
      </c>
      <c r="G521" s="68"/>
      <c r="H521" s="68"/>
      <c r="I521" s="68"/>
      <c r="J521" s="68"/>
    </row>
    <row r="522" spans="1:10" hidden="1" x14ac:dyDescent="0.35">
      <c r="A522" s="68"/>
      <c r="B522" s="68"/>
      <c r="C522" s="68"/>
      <c r="D522" s="68"/>
      <c r="E522" s="298" t="s">
        <v>2911</v>
      </c>
      <c r="F522" s="68" t="s">
        <v>2912</v>
      </c>
      <c r="G522" s="68"/>
      <c r="H522" s="68"/>
      <c r="I522" s="68"/>
      <c r="J522" s="68"/>
    </row>
    <row r="523" spans="1:10" hidden="1" x14ac:dyDescent="0.35">
      <c r="A523" s="68"/>
      <c r="B523" s="68"/>
      <c r="C523" s="68"/>
      <c r="D523" s="68"/>
      <c r="E523" s="298" t="s">
        <v>2913</v>
      </c>
      <c r="F523" s="68" t="s">
        <v>2914</v>
      </c>
      <c r="G523" s="68"/>
      <c r="H523" s="68"/>
      <c r="I523" s="68"/>
      <c r="J523" s="68"/>
    </row>
    <row r="524" spans="1:10" hidden="1" x14ac:dyDescent="0.35">
      <c r="A524" s="68"/>
      <c r="B524" s="68"/>
      <c r="C524" s="68"/>
      <c r="D524" s="68"/>
      <c r="E524" s="298" t="s">
        <v>2915</v>
      </c>
      <c r="F524" s="68" t="s">
        <v>2916</v>
      </c>
      <c r="G524" s="68"/>
      <c r="H524" s="68"/>
      <c r="I524" s="68"/>
      <c r="J524" s="68"/>
    </row>
    <row r="525" spans="1:10" hidden="1" x14ac:dyDescent="0.35">
      <c r="A525" s="68"/>
      <c r="B525" s="68"/>
      <c r="C525" s="68"/>
      <c r="D525" s="68"/>
      <c r="E525" s="298" t="s">
        <v>2917</v>
      </c>
      <c r="F525" s="68" t="s">
        <v>2918</v>
      </c>
      <c r="G525" s="68"/>
      <c r="H525" s="68"/>
      <c r="I525" s="68"/>
      <c r="J525" s="68"/>
    </row>
    <row r="526" spans="1:10" hidden="1" x14ac:dyDescent="0.35">
      <c r="A526" s="68"/>
      <c r="B526" s="68"/>
      <c r="C526" s="68"/>
      <c r="D526" s="68"/>
      <c r="E526" s="298" t="s">
        <v>1047</v>
      </c>
      <c r="F526" s="68" t="s">
        <v>1056</v>
      </c>
      <c r="G526" s="68"/>
      <c r="H526" s="68"/>
      <c r="I526" s="68"/>
      <c r="J526" s="68"/>
    </row>
    <row r="527" spans="1:10" hidden="1" x14ac:dyDescent="0.35">
      <c r="A527" s="68"/>
      <c r="B527" s="68"/>
      <c r="C527" s="68"/>
      <c r="D527" s="68"/>
      <c r="E527" s="298" t="s">
        <v>1049</v>
      </c>
      <c r="F527" s="68" t="s">
        <v>1058</v>
      </c>
      <c r="G527" s="68"/>
      <c r="H527" s="68"/>
      <c r="I527" s="68"/>
      <c r="J527" s="68"/>
    </row>
    <row r="528" spans="1:10" hidden="1" x14ac:dyDescent="0.35">
      <c r="A528" s="68"/>
      <c r="B528" s="68"/>
      <c r="C528" s="68"/>
      <c r="D528" s="68"/>
      <c r="E528" s="298" t="s">
        <v>2919</v>
      </c>
      <c r="F528" s="68" t="s">
        <v>2920</v>
      </c>
      <c r="G528" s="68"/>
      <c r="H528" s="68"/>
      <c r="I528" s="68"/>
      <c r="J528" s="68"/>
    </row>
    <row r="529" spans="1:10" hidden="1" x14ac:dyDescent="0.35">
      <c r="A529" s="68"/>
      <c r="B529" s="68"/>
      <c r="C529" s="68"/>
      <c r="D529" s="68"/>
      <c r="E529" s="298" t="s">
        <v>2921</v>
      </c>
      <c r="F529" s="68" t="s">
        <v>2922</v>
      </c>
      <c r="G529" s="68"/>
      <c r="H529" s="68"/>
      <c r="I529" s="68"/>
      <c r="J529" s="68"/>
    </row>
    <row r="530" spans="1:10" hidden="1" x14ac:dyDescent="0.35">
      <c r="A530" s="68"/>
      <c r="B530" s="68"/>
      <c r="C530" s="68"/>
      <c r="D530" s="68"/>
      <c r="E530" s="298" t="s">
        <v>2923</v>
      </c>
      <c r="F530" s="68" t="s">
        <v>2924</v>
      </c>
      <c r="G530" s="68"/>
      <c r="H530" s="68"/>
      <c r="I530" s="68"/>
      <c r="J530" s="68"/>
    </row>
    <row r="531" spans="1:10" hidden="1" x14ac:dyDescent="0.35">
      <c r="A531" s="68"/>
      <c r="B531" s="68"/>
      <c r="C531" s="68"/>
      <c r="D531" s="68"/>
      <c r="E531" s="298" t="s">
        <v>2925</v>
      </c>
      <c r="F531" s="68" t="s">
        <v>2926</v>
      </c>
      <c r="G531" s="68"/>
      <c r="H531" s="68"/>
      <c r="I531" s="68"/>
      <c r="J531" s="68"/>
    </row>
    <row r="532" spans="1:10" hidden="1" x14ac:dyDescent="0.35">
      <c r="A532" s="68"/>
      <c r="B532" s="68"/>
      <c r="C532" s="68"/>
      <c r="D532" s="68"/>
      <c r="E532" s="298" t="s">
        <v>2927</v>
      </c>
      <c r="F532" s="68" t="s">
        <v>1066</v>
      </c>
      <c r="G532" s="68"/>
      <c r="H532" s="68"/>
      <c r="I532" s="68"/>
      <c r="J532" s="68"/>
    </row>
    <row r="533" spans="1:10" hidden="1" x14ac:dyDescent="0.35">
      <c r="A533" s="68"/>
      <c r="B533" s="68"/>
      <c r="C533" s="68"/>
      <c r="D533" s="68"/>
      <c r="E533" s="298" t="s">
        <v>1059</v>
      </c>
      <c r="F533" s="68" t="s">
        <v>1068</v>
      </c>
      <c r="G533" s="68"/>
      <c r="H533" s="68"/>
      <c r="I533" s="68"/>
      <c r="J533" s="68"/>
    </row>
    <row r="534" spans="1:10" hidden="1" x14ac:dyDescent="0.35">
      <c r="A534" s="68"/>
      <c r="B534" s="68"/>
      <c r="C534" s="68"/>
      <c r="D534" s="68"/>
      <c r="E534" s="298" t="s">
        <v>2928</v>
      </c>
      <c r="F534" s="68" t="s">
        <v>2929</v>
      </c>
      <c r="G534" s="68"/>
      <c r="H534" s="68"/>
      <c r="I534" s="68"/>
      <c r="J534" s="68"/>
    </row>
    <row r="535" spans="1:10" hidden="1" x14ac:dyDescent="0.35">
      <c r="A535" s="68"/>
      <c r="B535" s="68"/>
      <c r="C535" s="68"/>
      <c r="D535" s="68"/>
      <c r="E535" s="298" t="s">
        <v>2930</v>
      </c>
      <c r="F535" s="68" t="s">
        <v>2931</v>
      </c>
      <c r="G535" s="68"/>
      <c r="H535" s="68"/>
      <c r="I535" s="68"/>
      <c r="J535" s="68"/>
    </row>
    <row r="536" spans="1:10" hidden="1" x14ac:dyDescent="0.35">
      <c r="A536" s="68"/>
      <c r="B536" s="68"/>
      <c r="C536" s="68"/>
      <c r="D536" s="68"/>
      <c r="E536" s="298" t="s">
        <v>2932</v>
      </c>
      <c r="F536" s="68" t="s">
        <v>1072</v>
      </c>
      <c r="G536" s="68"/>
      <c r="H536" s="68"/>
      <c r="I536" s="68"/>
      <c r="J536" s="68"/>
    </row>
    <row r="537" spans="1:10" hidden="1" x14ac:dyDescent="0.35">
      <c r="A537" s="68"/>
      <c r="B537" s="68"/>
      <c r="C537" s="68"/>
      <c r="D537" s="68"/>
      <c r="E537" s="298" t="s">
        <v>2933</v>
      </c>
      <c r="F537" s="68" t="s">
        <v>1074</v>
      </c>
      <c r="G537" s="68"/>
      <c r="H537" s="68"/>
      <c r="I537" s="68"/>
      <c r="J537" s="68"/>
    </row>
    <row r="538" spans="1:10" hidden="1" x14ac:dyDescent="0.35">
      <c r="A538" s="68"/>
      <c r="B538" s="68"/>
      <c r="C538" s="68"/>
      <c r="D538" s="68"/>
      <c r="E538" s="298" t="s">
        <v>2934</v>
      </c>
      <c r="F538" s="68" t="s">
        <v>1076</v>
      </c>
      <c r="G538" s="68"/>
      <c r="H538" s="68"/>
      <c r="I538" s="68"/>
      <c r="J538" s="68"/>
    </row>
    <row r="539" spans="1:10" hidden="1" x14ac:dyDescent="0.35">
      <c r="A539" s="68"/>
      <c r="B539" s="68"/>
      <c r="C539" s="68"/>
      <c r="D539" s="68"/>
      <c r="E539" s="298" t="s">
        <v>2935</v>
      </c>
      <c r="F539" s="68" t="s">
        <v>2936</v>
      </c>
      <c r="G539" s="68"/>
      <c r="H539" s="68"/>
      <c r="I539" s="68"/>
      <c r="J539" s="68"/>
    </row>
    <row r="540" spans="1:10" hidden="1" x14ac:dyDescent="0.35">
      <c r="A540" s="68"/>
      <c r="B540" s="68"/>
      <c r="C540" s="68"/>
      <c r="D540" s="68"/>
      <c r="E540" s="298" t="s">
        <v>2937</v>
      </c>
      <c r="F540" s="68" t="s">
        <v>1078</v>
      </c>
      <c r="G540" s="68"/>
      <c r="H540" s="68"/>
      <c r="I540" s="68"/>
      <c r="J540" s="68"/>
    </row>
    <row r="541" spans="1:10" hidden="1" x14ac:dyDescent="0.35">
      <c r="A541" s="68"/>
      <c r="B541" s="68"/>
      <c r="C541" s="68"/>
      <c r="D541" s="68"/>
      <c r="E541" s="298" t="s">
        <v>2938</v>
      </c>
      <c r="F541" s="68" t="s">
        <v>1080</v>
      </c>
      <c r="G541" s="68"/>
      <c r="H541" s="68"/>
      <c r="I541" s="68"/>
      <c r="J541" s="68"/>
    </row>
    <row r="542" spans="1:10" hidden="1" x14ac:dyDescent="0.35">
      <c r="A542" s="68"/>
      <c r="B542" s="68"/>
      <c r="C542" s="68"/>
      <c r="D542" s="68"/>
      <c r="E542" s="298" t="s">
        <v>2939</v>
      </c>
      <c r="F542" s="68" t="s">
        <v>1082</v>
      </c>
      <c r="G542" s="68"/>
      <c r="H542" s="68"/>
      <c r="I542" s="68"/>
      <c r="J542" s="68"/>
    </row>
    <row r="543" spans="1:10" hidden="1" x14ac:dyDescent="0.35">
      <c r="A543" s="68"/>
      <c r="B543" s="68"/>
      <c r="C543" s="68"/>
      <c r="D543" s="68"/>
      <c r="E543" s="298" t="s">
        <v>2940</v>
      </c>
      <c r="F543" s="68" t="s">
        <v>1084</v>
      </c>
      <c r="G543" s="68"/>
      <c r="H543" s="68"/>
      <c r="I543" s="68"/>
      <c r="J543" s="68"/>
    </row>
    <row r="544" spans="1:10" hidden="1" x14ac:dyDescent="0.35">
      <c r="A544" s="68"/>
      <c r="B544" s="68"/>
      <c r="C544" s="68"/>
      <c r="D544" s="68"/>
      <c r="E544" s="298" t="s">
        <v>1077</v>
      </c>
      <c r="F544" s="68" t="s">
        <v>1086</v>
      </c>
      <c r="G544" s="68"/>
      <c r="H544" s="68"/>
      <c r="I544" s="68"/>
      <c r="J544" s="68"/>
    </row>
    <row r="545" spans="1:10" hidden="1" x14ac:dyDescent="0.35">
      <c r="A545" s="68"/>
      <c r="B545" s="68"/>
      <c r="C545" s="68"/>
      <c r="D545" s="68"/>
      <c r="E545" s="298" t="s">
        <v>1079</v>
      </c>
      <c r="F545" s="68" t="s">
        <v>1088</v>
      </c>
      <c r="G545" s="68"/>
      <c r="H545" s="68"/>
      <c r="I545" s="68"/>
      <c r="J545" s="68"/>
    </row>
    <row r="546" spans="1:10" hidden="1" x14ac:dyDescent="0.35">
      <c r="A546" s="68"/>
      <c r="B546" s="68"/>
      <c r="C546" s="68"/>
      <c r="D546" s="68"/>
      <c r="E546" s="298" t="s">
        <v>2941</v>
      </c>
      <c r="F546" s="68" t="s">
        <v>2942</v>
      </c>
      <c r="G546" s="68"/>
      <c r="H546" s="68"/>
      <c r="I546" s="68"/>
      <c r="J546" s="68"/>
    </row>
    <row r="547" spans="1:10" hidden="1" x14ac:dyDescent="0.35">
      <c r="A547" s="68"/>
      <c r="B547" s="68"/>
      <c r="C547" s="68"/>
      <c r="D547" s="68"/>
      <c r="E547" s="298" t="s">
        <v>2943</v>
      </c>
      <c r="F547" s="68" t="s">
        <v>2944</v>
      </c>
      <c r="G547" s="68"/>
      <c r="H547" s="68"/>
      <c r="I547" s="68"/>
      <c r="J547" s="68"/>
    </row>
    <row r="548" spans="1:10" hidden="1" x14ac:dyDescent="0.35">
      <c r="A548" s="68"/>
      <c r="B548" s="68"/>
      <c r="C548" s="68"/>
      <c r="D548" s="68"/>
      <c r="E548" s="298" t="s">
        <v>2945</v>
      </c>
      <c r="F548" s="68" t="s">
        <v>2946</v>
      </c>
      <c r="G548" s="68"/>
      <c r="H548" s="68"/>
      <c r="I548" s="68"/>
      <c r="J548" s="68"/>
    </row>
    <row r="549" spans="1:10" hidden="1" x14ac:dyDescent="0.35">
      <c r="A549" s="68"/>
      <c r="B549" s="68"/>
      <c r="C549" s="68"/>
      <c r="D549" s="68"/>
      <c r="E549" s="298" t="s">
        <v>2947</v>
      </c>
      <c r="F549" s="68" t="s">
        <v>2948</v>
      </c>
      <c r="G549" s="68"/>
      <c r="H549" s="68"/>
      <c r="I549" s="68"/>
      <c r="J549" s="68"/>
    </row>
    <row r="550" spans="1:10" hidden="1" x14ac:dyDescent="0.35">
      <c r="A550" s="68"/>
      <c r="B550" s="68"/>
      <c r="C550" s="68"/>
      <c r="D550" s="68"/>
      <c r="E550" s="298" t="s">
        <v>2949</v>
      </c>
      <c r="F550" s="68" t="s">
        <v>2950</v>
      </c>
      <c r="G550" s="68"/>
      <c r="H550" s="68"/>
      <c r="I550" s="68"/>
      <c r="J550" s="68"/>
    </row>
    <row r="551" spans="1:10" hidden="1" x14ac:dyDescent="0.35">
      <c r="A551" s="68"/>
      <c r="B551" s="68"/>
      <c r="C551" s="68"/>
      <c r="D551" s="68"/>
      <c r="E551" s="298" t="s">
        <v>1089</v>
      </c>
      <c r="F551" s="68" t="s">
        <v>1098</v>
      </c>
      <c r="G551" s="68"/>
      <c r="H551" s="68"/>
      <c r="I551" s="68"/>
      <c r="J551" s="68"/>
    </row>
    <row r="552" spans="1:10" hidden="1" x14ac:dyDescent="0.35">
      <c r="A552" s="68"/>
      <c r="B552" s="68"/>
      <c r="C552" s="68"/>
      <c r="D552" s="68"/>
      <c r="E552" s="298" t="s">
        <v>1091</v>
      </c>
      <c r="F552" s="68" t="s">
        <v>1100</v>
      </c>
      <c r="G552" s="68"/>
      <c r="H552" s="68"/>
      <c r="I552" s="68"/>
      <c r="J552" s="68"/>
    </row>
    <row r="553" spans="1:10" hidden="1" x14ac:dyDescent="0.35">
      <c r="A553" s="68"/>
      <c r="B553" s="68"/>
      <c r="C553" s="68"/>
      <c r="D553" s="68"/>
      <c r="E553" s="298" t="s">
        <v>1093</v>
      </c>
      <c r="F553" s="68" t="s">
        <v>1102</v>
      </c>
      <c r="G553" s="68"/>
      <c r="H553" s="68"/>
      <c r="I553" s="68"/>
      <c r="J553" s="68"/>
    </row>
    <row r="554" spans="1:10" hidden="1" x14ac:dyDescent="0.35">
      <c r="A554" s="68"/>
      <c r="B554" s="68"/>
      <c r="C554" s="68"/>
      <c r="D554" s="68"/>
      <c r="E554" s="298" t="s">
        <v>1095</v>
      </c>
      <c r="F554" s="68" t="s">
        <v>1104</v>
      </c>
      <c r="G554" s="68"/>
      <c r="H554" s="68"/>
      <c r="I554" s="68"/>
      <c r="J554" s="68"/>
    </row>
    <row r="555" spans="1:10" hidden="1" x14ac:dyDescent="0.35">
      <c r="A555" s="68"/>
      <c r="B555" s="68"/>
      <c r="C555" s="68"/>
      <c r="D555" s="68"/>
      <c r="E555" s="298" t="s">
        <v>1097</v>
      </c>
      <c r="F555" s="68" t="s">
        <v>1106</v>
      </c>
      <c r="G555" s="68"/>
      <c r="H555" s="68"/>
      <c r="I555" s="68"/>
      <c r="J555" s="68"/>
    </row>
    <row r="556" spans="1:10" hidden="1" x14ac:dyDescent="0.35">
      <c r="A556" s="68"/>
      <c r="B556" s="68"/>
      <c r="C556" s="68"/>
      <c r="D556" s="68"/>
      <c r="E556" s="298" t="s">
        <v>1099</v>
      </c>
      <c r="F556" s="68" t="s">
        <v>1108</v>
      </c>
      <c r="G556" s="68"/>
      <c r="H556" s="68"/>
      <c r="I556" s="68"/>
      <c r="J556" s="68"/>
    </row>
    <row r="557" spans="1:10" hidden="1" x14ac:dyDescent="0.35">
      <c r="A557" s="68"/>
      <c r="B557" s="68"/>
      <c r="C557" s="68"/>
      <c r="D557" s="68"/>
      <c r="E557" s="298" t="s">
        <v>1101</v>
      </c>
      <c r="F557" s="68" t="s">
        <v>1110</v>
      </c>
      <c r="G557" s="68"/>
      <c r="H557" s="68"/>
      <c r="I557" s="68"/>
      <c r="J557" s="68"/>
    </row>
    <row r="558" spans="1:10" hidden="1" x14ac:dyDescent="0.35">
      <c r="A558" s="68"/>
      <c r="B558" s="68"/>
      <c r="C558" s="68"/>
      <c r="D558" s="68"/>
      <c r="E558" s="298" t="s">
        <v>1103</v>
      </c>
      <c r="F558" s="68" t="s">
        <v>1112</v>
      </c>
      <c r="G558" s="68"/>
      <c r="H558" s="68"/>
      <c r="I558" s="68"/>
      <c r="J558" s="68"/>
    </row>
    <row r="559" spans="1:10" hidden="1" x14ac:dyDescent="0.35">
      <c r="A559" s="68"/>
      <c r="B559" s="68"/>
      <c r="C559" s="68"/>
      <c r="D559" s="68"/>
      <c r="E559" s="298" t="s">
        <v>1105</v>
      </c>
      <c r="F559" s="68" t="s">
        <v>1114</v>
      </c>
      <c r="G559" s="68"/>
      <c r="H559" s="68"/>
      <c r="I559" s="68"/>
      <c r="J559" s="68"/>
    </row>
    <row r="560" spans="1:10" hidden="1" x14ac:dyDescent="0.35">
      <c r="A560" s="68"/>
      <c r="B560" s="68"/>
      <c r="C560" s="68"/>
      <c r="D560" s="68"/>
      <c r="E560" s="298" t="s">
        <v>1107</v>
      </c>
      <c r="F560" s="68" t="s">
        <v>1116</v>
      </c>
      <c r="G560" s="68"/>
      <c r="H560" s="68"/>
      <c r="I560" s="68"/>
      <c r="J560" s="68"/>
    </row>
    <row r="561" spans="1:10" hidden="1" x14ac:dyDescent="0.35">
      <c r="A561" s="68"/>
      <c r="B561" s="68"/>
      <c r="C561" s="68"/>
      <c r="D561" s="68"/>
      <c r="E561" s="298" t="s">
        <v>1109</v>
      </c>
      <c r="F561" s="68" t="s">
        <v>1118</v>
      </c>
      <c r="G561" s="68"/>
      <c r="H561" s="68"/>
      <c r="I561" s="68"/>
      <c r="J561" s="68"/>
    </row>
    <row r="562" spans="1:10" hidden="1" x14ac:dyDescent="0.35">
      <c r="A562" s="68"/>
      <c r="B562" s="68"/>
      <c r="C562" s="68"/>
      <c r="D562" s="68"/>
      <c r="E562" s="298" t="s">
        <v>1111</v>
      </c>
      <c r="F562" s="68" t="s">
        <v>1120</v>
      </c>
      <c r="G562" s="68"/>
      <c r="H562" s="68"/>
      <c r="I562" s="68"/>
      <c r="J562" s="68"/>
    </row>
    <row r="563" spans="1:10" hidden="1" x14ac:dyDescent="0.35">
      <c r="A563" s="68"/>
      <c r="B563" s="68"/>
      <c r="C563" s="68"/>
      <c r="D563" s="68"/>
      <c r="E563" s="298" t="s">
        <v>1113</v>
      </c>
      <c r="F563" s="68" t="s">
        <v>1122</v>
      </c>
      <c r="G563" s="68"/>
      <c r="H563" s="68"/>
      <c r="I563" s="68"/>
      <c r="J563" s="68"/>
    </row>
    <row r="564" spans="1:10" hidden="1" x14ac:dyDescent="0.35">
      <c r="A564" s="68"/>
      <c r="B564" s="68"/>
      <c r="C564" s="68"/>
      <c r="D564" s="68"/>
      <c r="E564" s="298" t="s">
        <v>1115</v>
      </c>
      <c r="F564" s="68" t="s">
        <v>1124</v>
      </c>
      <c r="G564" s="68"/>
      <c r="H564" s="68"/>
      <c r="I564" s="68"/>
      <c r="J564" s="68"/>
    </row>
    <row r="565" spans="1:10" hidden="1" x14ac:dyDescent="0.35">
      <c r="A565" s="68"/>
      <c r="B565" s="68"/>
      <c r="C565" s="68"/>
      <c r="D565" s="68"/>
      <c r="E565" s="298" t="s">
        <v>1117</v>
      </c>
      <c r="F565" s="68" t="s">
        <v>1126</v>
      </c>
      <c r="G565" s="68"/>
      <c r="H565" s="68"/>
      <c r="I565" s="68"/>
      <c r="J565" s="68"/>
    </row>
    <row r="566" spans="1:10" hidden="1" x14ac:dyDescent="0.35">
      <c r="A566" s="68"/>
      <c r="B566" s="68"/>
      <c r="C566" s="68"/>
      <c r="D566" s="68"/>
      <c r="E566" s="298" t="s">
        <v>1119</v>
      </c>
      <c r="F566" s="68" t="s">
        <v>1128</v>
      </c>
      <c r="G566" s="68"/>
      <c r="H566" s="68"/>
      <c r="I566" s="68"/>
      <c r="J566" s="68"/>
    </row>
    <row r="567" spans="1:10" hidden="1" x14ac:dyDescent="0.35">
      <c r="A567" s="68"/>
      <c r="B567" s="68"/>
      <c r="C567" s="68"/>
      <c r="D567" s="68"/>
      <c r="E567" s="298" t="s">
        <v>1121</v>
      </c>
      <c r="F567" s="68" t="s">
        <v>1130</v>
      </c>
      <c r="G567" s="68"/>
      <c r="H567" s="68"/>
      <c r="I567" s="68"/>
      <c r="J567" s="68"/>
    </row>
    <row r="568" spans="1:10" hidden="1" x14ac:dyDescent="0.35">
      <c r="A568" s="68"/>
      <c r="B568" s="68"/>
      <c r="C568" s="68"/>
      <c r="D568" s="68"/>
      <c r="E568" s="298" t="s">
        <v>1123</v>
      </c>
      <c r="F568" s="68" t="s">
        <v>1132</v>
      </c>
      <c r="G568" s="68"/>
      <c r="H568" s="68"/>
      <c r="I568" s="68"/>
      <c r="J568" s="68"/>
    </row>
    <row r="569" spans="1:10" hidden="1" x14ac:dyDescent="0.35">
      <c r="A569" s="68"/>
      <c r="B569" s="68"/>
      <c r="C569" s="68"/>
      <c r="D569" s="68"/>
      <c r="E569" s="298" t="s">
        <v>1125</v>
      </c>
      <c r="F569" s="68" t="s">
        <v>1134</v>
      </c>
      <c r="G569" s="68"/>
      <c r="H569" s="68"/>
      <c r="I569" s="68"/>
      <c r="J569" s="68"/>
    </row>
    <row r="570" spans="1:10" hidden="1" x14ac:dyDescent="0.35">
      <c r="A570" s="68"/>
      <c r="B570" s="68"/>
      <c r="C570" s="68"/>
      <c r="D570" s="68"/>
      <c r="E570" s="298" t="s">
        <v>1127</v>
      </c>
      <c r="F570" s="68" t="s">
        <v>1136</v>
      </c>
      <c r="G570" s="68"/>
      <c r="H570" s="68"/>
      <c r="I570" s="68"/>
      <c r="J570" s="68"/>
    </row>
    <row r="571" spans="1:10" hidden="1" x14ac:dyDescent="0.35">
      <c r="A571" s="68"/>
      <c r="B571" s="68"/>
      <c r="C571" s="68"/>
      <c r="D571" s="68"/>
      <c r="E571" s="298" t="s">
        <v>1129</v>
      </c>
      <c r="F571" s="68" t="s">
        <v>1138</v>
      </c>
      <c r="G571" s="68"/>
      <c r="H571" s="68"/>
      <c r="I571" s="68"/>
      <c r="J571" s="68"/>
    </row>
    <row r="572" spans="1:10" hidden="1" x14ac:dyDescent="0.35">
      <c r="A572" s="68"/>
      <c r="B572" s="68"/>
      <c r="C572" s="68"/>
      <c r="D572" s="68"/>
      <c r="E572" s="298" t="s">
        <v>1131</v>
      </c>
      <c r="F572" s="68" t="s">
        <v>1140</v>
      </c>
      <c r="G572" s="68"/>
      <c r="H572" s="68"/>
      <c r="I572" s="68"/>
      <c r="J572" s="68"/>
    </row>
    <row r="573" spans="1:10" hidden="1" x14ac:dyDescent="0.35">
      <c r="A573" s="68"/>
      <c r="B573" s="68"/>
      <c r="C573" s="68"/>
      <c r="D573" s="68"/>
      <c r="E573" s="298" t="s">
        <v>1133</v>
      </c>
      <c r="F573" s="68" t="s">
        <v>1142</v>
      </c>
      <c r="G573" s="68"/>
      <c r="H573" s="68"/>
      <c r="I573" s="68"/>
      <c r="J573" s="68"/>
    </row>
    <row r="574" spans="1:10" hidden="1" x14ac:dyDescent="0.35">
      <c r="A574" s="68"/>
      <c r="B574" s="68"/>
      <c r="C574" s="68"/>
      <c r="D574" s="68"/>
      <c r="E574" s="298" t="s">
        <v>1135</v>
      </c>
      <c r="F574" s="68" t="s">
        <v>1144</v>
      </c>
      <c r="G574" s="68"/>
      <c r="H574" s="68"/>
      <c r="I574" s="68"/>
      <c r="J574" s="68"/>
    </row>
    <row r="575" spans="1:10" hidden="1" x14ac:dyDescent="0.35">
      <c r="A575" s="68"/>
      <c r="B575" s="68"/>
      <c r="C575" s="68"/>
      <c r="D575" s="68"/>
      <c r="E575" s="298" t="s">
        <v>1137</v>
      </c>
      <c r="F575" s="68" t="s">
        <v>1146</v>
      </c>
      <c r="G575" s="68"/>
      <c r="H575" s="68"/>
      <c r="I575" s="68"/>
      <c r="J575" s="68"/>
    </row>
    <row r="576" spans="1:10" hidden="1" x14ac:dyDescent="0.35">
      <c r="A576" s="68"/>
      <c r="B576" s="68"/>
      <c r="C576" s="68"/>
      <c r="D576" s="68"/>
      <c r="E576" s="298" t="s">
        <v>1139</v>
      </c>
      <c r="F576" s="68" t="s">
        <v>1148</v>
      </c>
      <c r="G576" s="68"/>
      <c r="H576" s="68"/>
      <c r="I576" s="68"/>
      <c r="J576" s="68"/>
    </row>
    <row r="577" spans="1:10" hidden="1" x14ac:dyDescent="0.35">
      <c r="A577" s="68"/>
      <c r="B577" s="68"/>
      <c r="C577" s="68"/>
      <c r="D577" s="68"/>
      <c r="E577" s="298" t="s">
        <v>1141</v>
      </c>
      <c r="F577" s="68" t="s">
        <v>1150</v>
      </c>
      <c r="G577" s="68"/>
      <c r="H577" s="68"/>
      <c r="I577" s="68"/>
      <c r="J577" s="68"/>
    </row>
    <row r="578" spans="1:10" hidden="1" x14ac:dyDescent="0.35">
      <c r="A578" s="68"/>
      <c r="B578" s="68"/>
      <c r="C578" s="68"/>
      <c r="D578" s="68"/>
      <c r="E578" s="298" t="s">
        <v>1143</v>
      </c>
      <c r="F578" s="68" t="s">
        <v>1152</v>
      </c>
      <c r="G578" s="68"/>
      <c r="H578" s="68"/>
      <c r="I578" s="68"/>
      <c r="J578" s="68"/>
    </row>
    <row r="579" spans="1:10" hidden="1" x14ac:dyDescent="0.35">
      <c r="A579" s="68"/>
      <c r="B579" s="68"/>
      <c r="C579" s="68"/>
      <c r="D579" s="68"/>
      <c r="E579" s="298" t="s">
        <v>1145</v>
      </c>
      <c r="F579" s="68" t="s">
        <v>1154</v>
      </c>
      <c r="G579" s="68"/>
      <c r="H579" s="68"/>
      <c r="I579" s="68"/>
      <c r="J579" s="68"/>
    </row>
    <row r="580" spans="1:10" hidden="1" x14ac:dyDescent="0.35">
      <c r="A580" s="68"/>
      <c r="B580" s="68"/>
      <c r="C580" s="68"/>
      <c r="D580" s="68"/>
      <c r="E580" s="298" t="s">
        <v>1147</v>
      </c>
      <c r="F580" s="68" t="s">
        <v>1156</v>
      </c>
      <c r="G580" s="68"/>
      <c r="H580" s="68"/>
      <c r="I580" s="68"/>
      <c r="J580" s="68"/>
    </row>
    <row r="581" spans="1:10" hidden="1" x14ac:dyDescent="0.35">
      <c r="A581" s="68"/>
      <c r="B581" s="68"/>
      <c r="C581" s="68"/>
      <c r="D581" s="68"/>
      <c r="E581" s="298" t="s">
        <v>1149</v>
      </c>
      <c r="F581" s="68" t="s">
        <v>1158</v>
      </c>
      <c r="G581" s="68"/>
      <c r="H581" s="68"/>
      <c r="I581" s="68"/>
      <c r="J581" s="68"/>
    </row>
    <row r="582" spans="1:10" hidden="1" x14ac:dyDescent="0.35">
      <c r="A582" s="68"/>
      <c r="B582" s="68"/>
      <c r="C582" s="68"/>
      <c r="D582" s="68"/>
      <c r="E582" s="298" t="s">
        <v>1151</v>
      </c>
      <c r="F582" s="68" t="s">
        <v>1160</v>
      </c>
      <c r="G582" s="68"/>
      <c r="H582" s="68"/>
      <c r="I582" s="68"/>
      <c r="J582" s="68"/>
    </row>
    <row r="583" spans="1:10" hidden="1" x14ac:dyDescent="0.35">
      <c r="A583" s="68"/>
      <c r="B583" s="68"/>
      <c r="C583" s="68"/>
      <c r="D583" s="68"/>
      <c r="E583" s="298" t="s">
        <v>2951</v>
      </c>
      <c r="F583" s="68" t="s">
        <v>2952</v>
      </c>
      <c r="G583" s="68"/>
      <c r="H583" s="68"/>
      <c r="I583" s="68"/>
      <c r="J583" s="68"/>
    </row>
    <row r="584" spans="1:10" hidden="1" x14ac:dyDescent="0.35">
      <c r="A584" s="68"/>
      <c r="B584" s="68"/>
      <c r="C584" s="68"/>
      <c r="D584" s="68"/>
      <c r="E584" s="298" t="s">
        <v>2953</v>
      </c>
      <c r="F584" s="68" t="s">
        <v>1162</v>
      </c>
      <c r="G584" s="68"/>
      <c r="H584" s="68"/>
      <c r="I584" s="68"/>
      <c r="J584" s="68"/>
    </row>
    <row r="585" spans="1:10" hidden="1" x14ac:dyDescent="0.35">
      <c r="A585" s="68"/>
      <c r="B585" s="68"/>
      <c r="C585" s="68"/>
      <c r="D585" s="68"/>
      <c r="E585" s="298" t="s">
        <v>2954</v>
      </c>
      <c r="F585" s="68" t="s">
        <v>1164</v>
      </c>
      <c r="G585" s="68"/>
      <c r="H585" s="68"/>
      <c r="I585" s="68"/>
      <c r="J585" s="68"/>
    </row>
    <row r="586" spans="1:10" hidden="1" x14ac:dyDescent="0.35">
      <c r="A586" s="68"/>
      <c r="B586" s="68"/>
      <c r="C586" s="68"/>
      <c r="D586" s="68"/>
      <c r="E586" s="298" t="s">
        <v>2955</v>
      </c>
      <c r="F586" s="68" t="s">
        <v>2956</v>
      </c>
      <c r="G586" s="68"/>
      <c r="H586" s="68"/>
      <c r="I586" s="68"/>
      <c r="J586" s="68"/>
    </row>
    <row r="587" spans="1:10" hidden="1" x14ac:dyDescent="0.35">
      <c r="A587" s="68"/>
      <c r="B587" s="68"/>
      <c r="C587" s="68"/>
      <c r="D587" s="68"/>
      <c r="E587" s="298" t="s">
        <v>2957</v>
      </c>
      <c r="F587" s="68" t="s">
        <v>1167</v>
      </c>
      <c r="G587" s="68"/>
      <c r="H587" s="68"/>
      <c r="I587" s="68"/>
      <c r="J587" s="68"/>
    </row>
    <row r="588" spans="1:10" hidden="1" x14ac:dyDescent="0.35">
      <c r="A588" s="68"/>
      <c r="B588" s="68"/>
      <c r="C588" s="68"/>
      <c r="D588" s="68"/>
      <c r="E588" s="298" t="s">
        <v>2958</v>
      </c>
      <c r="F588" s="68" t="s">
        <v>1169</v>
      </c>
      <c r="G588" s="68"/>
      <c r="H588" s="68"/>
      <c r="I588" s="68"/>
      <c r="J588" s="68"/>
    </row>
    <row r="589" spans="1:10" hidden="1" x14ac:dyDescent="0.35">
      <c r="A589" s="68"/>
      <c r="B589" s="68"/>
      <c r="C589" s="68"/>
      <c r="D589" s="68"/>
      <c r="E589" s="298" t="s">
        <v>2959</v>
      </c>
      <c r="F589" s="68" t="s">
        <v>2960</v>
      </c>
      <c r="G589" s="68"/>
      <c r="H589" s="68"/>
      <c r="I589" s="68"/>
      <c r="J589" s="68"/>
    </row>
    <row r="590" spans="1:10" hidden="1" x14ac:dyDescent="0.35">
      <c r="A590" s="68"/>
      <c r="B590" s="68"/>
      <c r="C590" s="68"/>
      <c r="D590" s="68"/>
      <c r="E590" s="298" t="s">
        <v>2961</v>
      </c>
      <c r="F590" s="68" t="s">
        <v>1171</v>
      </c>
      <c r="G590" s="68"/>
      <c r="H590" s="68"/>
      <c r="I590" s="68"/>
      <c r="J590" s="68"/>
    </row>
    <row r="591" spans="1:10" hidden="1" x14ac:dyDescent="0.35">
      <c r="A591" s="68"/>
      <c r="B591" s="68"/>
      <c r="C591" s="68"/>
      <c r="D591" s="68"/>
      <c r="E591" s="298" t="s">
        <v>2962</v>
      </c>
      <c r="F591" s="68" t="s">
        <v>1173</v>
      </c>
      <c r="G591" s="68"/>
      <c r="H591" s="68"/>
      <c r="I591" s="68"/>
      <c r="J591" s="68"/>
    </row>
    <row r="592" spans="1:10" hidden="1" x14ac:dyDescent="0.35">
      <c r="A592" s="68"/>
      <c r="B592" s="68"/>
      <c r="C592" s="68"/>
      <c r="D592" s="68"/>
      <c r="E592" s="298" t="s">
        <v>2963</v>
      </c>
      <c r="F592" s="68" t="s">
        <v>2964</v>
      </c>
      <c r="G592" s="68"/>
      <c r="H592" s="68"/>
      <c r="I592" s="68"/>
      <c r="J592" s="68"/>
    </row>
    <row r="593" spans="1:10" hidden="1" x14ac:dyDescent="0.35">
      <c r="A593" s="68"/>
      <c r="B593" s="68"/>
      <c r="C593" s="68"/>
      <c r="D593" s="68"/>
      <c r="E593" s="298" t="s">
        <v>2965</v>
      </c>
      <c r="F593" s="68" t="s">
        <v>1177</v>
      </c>
      <c r="G593" s="68"/>
      <c r="H593" s="68"/>
      <c r="I593" s="68"/>
      <c r="J593" s="68"/>
    </row>
    <row r="594" spans="1:10" hidden="1" x14ac:dyDescent="0.35">
      <c r="A594" s="68"/>
      <c r="B594" s="68"/>
      <c r="C594" s="68"/>
      <c r="D594" s="68"/>
      <c r="E594" s="298" t="s">
        <v>2966</v>
      </c>
      <c r="F594" s="68" t="s">
        <v>1179</v>
      </c>
      <c r="G594" s="68"/>
      <c r="H594" s="68"/>
      <c r="I594" s="68"/>
      <c r="J594" s="68"/>
    </row>
    <row r="595" spans="1:10" hidden="1" x14ac:dyDescent="0.35">
      <c r="A595" s="68"/>
      <c r="B595" s="68"/>
      <c r="C595" s="68"/>
      <c r="D595" s="68"/>
      <c r="E595" s="298" t="s">
        <v>2967</v>
      </c>
      <c r="F595" s="68" t="s">
        <v>2968</v>
      </c>
      <c r="G595" s="68"/>
      <c r="H595" s="68"/>
      <c r="I595" s="68"/>
      <c r="J595" s="68"/>
    </row>
    <row r="596" spans="1:10" hidden="1" x14ac:dyDescent="0.35">
      <c r="A596" s="68"/>
      <c r="B596" s="68"/>
      <c r="C596" s="68"/>
      <c r="D596" s="68"/>
      <c r="E596" s="298" t="s">
        <v>2969</v>
      </c>
      <c r="F596" s="68" t="s">
        <v>1181</v>
      </c>
      <c r="G596" s="68"/>
      <c r="H596" s="68"/>
      <c r="I596" s="68"/>
      <c r="J596" s="68"/>
    </row>
    <row r="597" spans="1:10" hidden="1" x14ac:dyDescent="0.35">
      <c r="A597" s="68"/>
      <c r="B597" s="68"/>
      <c r="C597" s="68"/>
      <c r="D597" s="68"/>
      <c r="E597" s="298" t="s">
        <v>2970</v>
      </c>
      <c r="F597" s="68" t="s">
        <v>1183</v>
      </c>
      <c r="G597" s="68"/>
      <c r="H597" s="68"/>
      <c r="I597" s="68"/>
      <c r="J597" s="68"/>
    </row>
    <row r="598" spans="1:10" hidden="1" x14ac:dyDescent="0.35">
      <c r="A598" s="68"/>
      <c r="B598" s="68"/>
      <c r="C598" s="68"/>
      <c r="D598" s="68"/>
      <c r="E598" s="298" t="s">
        <v>2971</v>
      </c>
      <c r="F598" s="68" t="s">
        <v>2972</v>
      </c>
      <c r="G598" s="68"/>
      <c r="H598" s="68"/>
      <c r="I598" s="68"/>
      <c r="J598" s="68"/>
    </row>
    <row r="599" spans="1:10" hidden="1" x14ac:dyDescent="0.35">
      <c r="A599" s="68"/>
      <c r="B599" s="68"/>
      <c r="C599" s="68"/>
      <c r="D599" s="68"/>
      <c r="E599" s="298" t="s">
        <v>2973</v>
      </c>
      <c r="F599" s="68" t="s">
        <v>1187</v>
      </c>
      <c r="G599" s="68"/>
      <c r="H599" s="68"/>
      <c r="I599" s="68"/>
      <c r="J599" s="68"/>
    </row>
    <row r="600" spans="1:10" hidden="1" x14ac:dyDescent="0.35">
      <c r="A600" s="68"/>
      <c r="B600" s="68"/>
      <c r="C600" s="68"/>
      <c r="D600" s="68"/>
      <c r="E600" s="298" t="s">
        <v>2974</v>
      </c>
      <c r="F600" s="68" t="s">
        <v>1189</v>
      </c>
      <c r="G600" s="68"/>
      <c r="H600" s="68"/>
      <c r="I600" s="68"/>
      <c r="J600" s="68"/>
    </row>
    <row r="601" spans="1:10" hidden="1" x14ac:dyDescent="0.35">
      <c r="A601" s="68"/>
      <c r="B601" s="68"/>
      <c r="C601" s="68"/>
      <c r="D601" s="68"/>
      <c r="E601" s="298" t="s">
        <v>2975</v>
      </c>
      <c r="F601" s="68" t="s">
        <v>2976</v>
      </c>
      <c r="G601" s="68"/>
      <c r="H601" s="68"/>
      <c r="I601" s="68"/>
      <c r="J601" s="68"/>
    </row>
    <row r="602" spans="1:10" hidden="1" x14ac:dyDescent="0.35">
      <c r="A602" s="68"/>
      <c r="B602" s="68"/>
      <c r="C602" s="68"/>
      <c r="D602" s="68"/>
      <c r="E602" s="298" t="s">
        <v>2977</v>
      </c>
      <c r="F602" s="68" t="s">
        <v>1191</v>
      </c>
      <c r="G602" s="68"/>
      <c r="H602" s="68"/>
      <c r="I602" s="68"/>
      <c r="J602" s="68"/>
    </row>
    <row r="603" spans="1:10" hidden="1" x14ac:dyDescent="0.35">
      <c r="A603" s="68"/>
      <c r="B603" s="68"/>
      <c r="C603" s="68"/>
      <c r="D603" s="68"/>
      <c r="E603" s="298" t="s">
        <v>2978</v>
      </c>
      <c r="F603" s="68" t="s">
        <v>1193</v>
      </c>
      <c r="G603" s="68"/>
      <c r="H603" s="68"/>
      <c r="I603" s="68"/>
      <c r="J603" s="68"/>
    </row>
    <row r="604" spans="1:10" hidden="1" x14ac:dyDescent="0.35">
      <c r="A604" s="68"/>
      <c r="B604" s="68"/>
      <c r="C604" s="68"/>
      <c r="D604" s="68"/>
      <c r="E604" s="298" t="s">
        <v>2979</v>
      </c>
      <c r="F604" s="68" t="s">
        <v>1195</v>
      </c>
      <c r="G604" s="68"/>
      <c r="H604" s="68"/>
      <c r="I604" s="68"/>
      <c r="J604" s="68"/>
    </row>
    <row r="605" spans="1:10" hidden="1" x14ac:dyDescent="0.35">
      <c r="A605" s="68"/>
      <c r="B605" s="68"/>
      <c r="C605" s="68"/>
      <c r="D605" s="68"/>
      <c r="E605" s="298" t="s">
        <v>2980</v>
      </c>
      <c r="F605" s="68" t="s">
        <v>1197</v>
      </c>
      <c r="G605" s="68"/>
      <c r="H605" s="68"/>
      <c r="I605" s="68"/>
      <c r="J605" s="68"/>
    </row>
    <row r="606" spans="1:10" hidden="1" x14ac:dyDescent="0.35">
      <c r="A606" s="68"/>
      <c r="B606" s="68"/>
      <c r="C606" s="68"/>
      <c r="D606" s="68"/>
      <c r="E606" s="298" t="s">
        <v>2981</v>
      </c>
      <c r="F606" s="68" t="s">
        <v>2982</v>
      </c>
      <c r="G606" s="68"/>
      <c r="H606" s="68"/>
      <c r="I606" s="68"/>
      <c r="J606" s="68"/>
    </row>
    <row r="607" spans="1:10" hidden="1" x14ac:dyDescent="0.35">
      <c r="A607" s="68"/>
      <c r="B607" s="68"/>
      <c r="C607" s="68"/>
      <c r="D607" s="68"/>
      <c r="E607" s="298" t="s">
        <v>2983</v>
      </c>
      <c r="F607" s="68" t="s">
        <v>1199</v>
      </c>
      <c r="G607" s="68"/>
      <c r="H607" s="68"/>
      <c r="I607" s="68"/>
      <c r="J607" s="68"/>
    </row>
    <row r="608" spans="1:10" hidden="1" x14ac:dyDescent="0.35">
      <c r="A608" s="68"/>
      <c r="B608" s="68"/>
      <c r="C608" s="68"/>
      <c r="D608" s="68"/>
      <c r="E608" s="298" t="s">
        <v>2984</v>
      </c>
      <c r="F608" s="68" t="s">
        <v>1201</v>
      </c>
      <c r="G608" s="68"/>
      <c r="H608" s="68"/>
      <c r="I608" s="68"/>
      <c r="J608" s="68"/>
    </row>
    <row r="609" spans="1:10" hidden="1" x14ac:dyDescent="0.35">
      <c r="A609" s="68"/>
      <c r="B609" s="68"/>
      <c r="C609" s="68"/>
      <c r="D609" s="68"/>
      <c r="E609" s="298" t="s">
        <v>2985</v>
      </c>
      <c r="F609" s="68" t="s">
        <v>1203</v>
      </c>
      <c r="G609" s="68"/>
      <c r="H609" s="68"/>
      <c r="I609" s="68"/>
      <c r="J609" s="68"/>
    </row>
    <row r="610" spans="1:10" hidden="1" x14ac:dyDescent="0.35">
      <c r="A610" s="68"/>
      <c r="B610" s="68"/>
      <c r="C610" s="68"/>
      <c r="D610" s="68"/>
      <c r="E610" s="298" t="s">
        <v>2986</v>
      </c>
      <c r="F610" s="68" t="s">
        <v>1205</v>
      </c>
      <c r="G610" s="68"/>
      <c r="H610" s="68"/>
      <c r="I610" s="68"/>
      <c r="J610" s="68"/>
    </row>
    <row r="611" spans="1:10" hidden="1" x14ac:dyDescent="0.35">
      <c r="A611" s="68"/>
      <c r="B611" s="68"/>
      <c r="C611" s="68"/>
      <c r="D611" s="68"/>
      <c r="E611" s="298" t="s">
        <v>2987</v>
      </c>
      <c r="F611" s="68" t="s">
        <v>2988</v>
      </c>
      <c r="G611" s="68"/>
      <c r="H611" s="68"/>
      <c r="I611" s="68"/>
      <c r="J611" s="68"/>
    </row>
    <row r="612" spans="1:10" hidden="1" x14ac:dyDescent="0.35">
      <c r="A612" s="68"/>
      <c r="B612" s="68"/>
      <c r="C612" s="68"/>
      <c r="D612" s="68"/>
      <c r="E612" s="298" t="s">
        <v>2989</v>
      </c>
      <c r="F612" s="68" t="s">
        <v>2990</v>
      </c>
      <c r="G612" s="68"/>
      <c r="H612" s="68"/>
      <c r="I612" s="68"/>
      <c r="J612" s="68"/>
    </row>
    <row r="613" spans="1:10" hidden="1" x14ac:dyDescent="0.35">
      <c r="A613" s="68"/>
      <c r="B613" s="68"/>
      <c r="C613" s="68"/>
      <c r="D613" s="68"/>
      <c r="E613" s="298" t="s">
        <v>2991</v>
      </c>
      <c r="F613" s="68" t="s">
        <v>2992</v>
      </c>
      <c r="G613" s="68"/>
      <c r="H613" s="68"/>
      <c r="I613" s="68"/>
      <c r="J613" s="68"/>
    </row>
    <row r="614" spans="1:10" hidden="1" x14ac:dyDescent="0.35">
      <c r="A614" s="68"/>
      <c r="B614" s="68"/>
      <c r="C614" s="68"/>
      <c r="D614" s="68"/>
      <c r="E614" s="298" t="s">
        <v>2993</v>
      </c>
      <c r="F614" s="68" t="s">
        <v>2994</v>
      </c>
      <c r="G614" s="68"/>
      <c r="H614" s="68"/>
      <c r="I614" s="68"/>
      <c r="J614" s="68"/>
    </row>
    <row r="615" spans="1:10" hidden="1" x14ac:dyDescent="0.35">
      <c r="A615" s="68"/>
      <c r="B615" s="68"/>
      <c r="C615" s="68"/>
      <c r="D615" s="68"/>
      <c r="E615" s="298" t="s">
        <v>2995</v>
      </c>
      <c r="F615" s="68" t="s">
        <v>2996</v>
      </c>
      <c r="G615" s="68"/>
      <c r="H615" s="68"/>
      <c r="I615" s="68"/>
      <c r="J615" s="68"/>
    </row>
    <row r="616" spans="1:10" hidden="1" x14ac:dyDescent="0.35">
      <c r="A616" s="68"/>
      <c r="B616" s="68"/>
      <c r="C616" s="68"/>
      <c r="D616" s="68"/>
      <c r="E616" s="298" t="s">
        <v>2997</v>
      </c>
      <c r="F616" s="68" t="s">
        <v>2998</v>
      </c>
      <c r="G616" s="68"/>
      <c r="H616" s="68"/>
      <c r="I616" s="68"/>
      <c r="J616" s="68"/>
    </row>
    <row r="617" spans="1:10" hidden="1" x14ac:dyDescent="0.35">
      <c r="A617" s="68"/>
      <c r="B617" s="68"/>
      <c r="C617" s="68"/>
      <c r="D617" s="68"/>
      <c r="E617" s="298" t="s">
        <v>2999</v>
      </c>
      <c r="F617" s="68" t="s">
        <v>3000</v>
      </c>
      <c r="G617" s="68"/>
      <c r="H617" s="68"/>
      <c r="I617" s="68"/>
      <c r="J617" s="68"/>
    </row>
    <row r="618" spans="1:10" hidden="1" x14ac:dyDescent="0.35">
      <c r="A618" s="68"/>
      <c r="B618" s="68"/>
      <c r="C618" s="68"/>
      <c r="D618" s="68"/>
      <c r="E618" s="298" t="s">
        <v>3001</v>
      </c>
      <c r="F618" s="68" t="s">
        <v>3002</v>
      </c>
      <c r="G618" s="68"/>
      <c r="H618" s="68"/>
      <c r="I618" s="68"/>
      <c r="J618" s="68"/>
    </row>
    <row r="619" spans="1:10" hidden="1" x14ac:dyDescent="0.35">
      <c r="A619" s="68"/>
      <c r="B619" s="68"/>
      <c r="C619" s="68"/>
      <c r="D619" s="68"/>
      <c r="E619" s="298" t="s">
        <v>3003</v>
      </c>
      <c r="F619" s="68" t="s">
        <v>3004</v>
      </c>
      <c r="G619" s="68"/>
      <c r="H619" s="68"/>
      <c r="I619" s="68"/>
      <c r="J619" s="68"/>
    </row>
    <row r="620" spans="1:10" hidden="1" x14ac:dyDescent="0.35">
      <c r="A620" s="68"/>
      <c r="B620" s="68"/>
      <c r="C620" s="68"/>
      <c r="D620" s="68"/>
      <c r="E620" s="298" t="s">
        <v>3005</v>
      </c>
      <c r="F620" s="68" t="s">
        <v>3006</v>
      </c>
      <c r="G620" s="68"/>
      <c r="H620" s="68"/>
      <c r="I620" s="68"/>
      <c r="J620" s="68"/>
    </row>
    <row r="621" spans="1:10" hidden="1" x14ac:dyDescent="0.35">
      <c r="A621" s="68"/>
      <c r="B621" s="68"/>
      <c r="C621" s="68"/>
      <c r="D621" s="68"/>
      <c r="E621" s="298" t="s">
        <v>3007</v>
      </c>
      <c r="F621" s="68" t="s">
        <v>3008</v>
      </c>
      <c r="G621" s="68"/>
      <c r="H621" s="68"/>
      <c r="I621" s="68"/>
      <c r="J621" s="68"/>
    </row>
    <row r="622" spans="1:10" hidden="1" x14ac:dyDescent="0.35">
      <c r="A622" s="68"/>
      <c r="B622" s="68"/>
      <c r="C622" s="68"/>
      <c r="D622" s="68"/>
      <c r="E622" s="298" t="s">
        <v>3009</v>
      </c>
      <c r="F622" s="68" t="s">
        <v>3010</v>
      </c>
      <c r="G622" s="68"/>
      <c r="H622" s="68"/>
      <c r="I622" s="68"/>
      <c r="J622" s="68"/>
    </row>
    <row r="623" spans="1:10" hidden="1" x14ac:dyDescent="0.35">
      <c r="A623" s="68"/>
      <c r="B623" s="68"/>
      <c r="C623" s="68"/>
      <c r="D623" s="68"/>
      <c r="E623" s="298" t="s">
        <v>3011</v>
      </c>
      <c r="F623" s="68" t="s">
        <v>3012</v>
      </c>
      <c r="G623" s="68"/>
      <c r="H623" s="68"/>
      <c r="I623" s="68"/>
      <c r="J623" s="68"/>
    </row>
    <row r="624" spans="1:10" hidden="1" x14ac:dyDescent="0.35">
      <c r="A624" s="68"/>
      <c r="B624" s="68"/>
      <c r="C624" s="68"/>
      <c r="D624" s="68"/>
      <c r="E624" s="298" t="s">
        <v>3013</v>
      </c>
      <c r="F624" s="68" t="s">
        <v>3014</v>
      </c>
      <c r="G624" s="68"/>
      <c r="H624" s="68"/>
      <c r="I624" s="68"/>
      <c r="J624" s="68"/>
    </row>
    <row r="625" spans="1:10" hidden="1" x14ac:dyDescent="0.35">
      <c r="A625" s="68"/>
      <c r="B625" s="68"/>
      <c r="C625" s="68"/>
      <c r="D625" s="68"/>
      <c r="E625" s="298" t="s">
        <v>3015</v>
      </c>
      <c r="F625" s="68" t="s">
        <v>3016</v>
      </c>
      <c r="G625" s="68"/>
      <c r="H625" s="68"/>
      <c r="I625" s="68"/>
      <c r="J625" s="68"/>
    </row>
    <row r="626" spans="1:10" hidden="1" x14ac:dyDescent="0.35">
      <c r="A626" s="68"/>
      <c r="B626" s="68"/>
      <c r="C626" s="68"/>
      <c r="D626" s="68"/>
      <c r="E626" s="298" t="s">
        <v>3017</v>
      </c>
      <c r="F626" s="68" t="s">
        <v>3018</v>
      </c>
      <c r="G626" s="68"/>
      <c r="H626" s="68"/>
      <c r="I626" s="68"/>
      <c r="J626" s="68"/>
    </row>
    <row r="627" spans="1:10" hidden="1" x14ac:dyDescent="0.35">
      <c r="A627" s="68"/>
      <c r="B627" s="68"/>
      <c r="C627" s="68"/>
      <c r="D627" s="68"/>
      <c r="E627" s="298" t="s">
        <v>3019</v>
      </c>
      <c r="F627" s="68" t="s">
        <v>3020</v>
      </c>
      <c r="G627" s="68"/>
      <c r="H627" s="68"/>
      <c r="I627" s="68"/>
      <c r="J627" s="68"/>
    </row>
    <row r="628" spans="1:10" hidden="1" x14ac:dyDescent="0.35">
      <c r="A628" s="68"/>
      <c r="B628" s="68"/>
      <c r="C628" s="68"/>
      <c r="D628" s="68"/>
      <c r="E628" s="298" t="s">
        <v>3021</v>
      </c>
      <c r="F628" s="68" t="s">
        <v>3022</v>
      </c>
      <c r="G628" s="68"/>
      <c r="H628" s="68"/>
      <c r="I628" s="68"/>
      <c r="J628" s="68"/>
    </row>
    <row r="629" spans="1:10" hidden="1" x14ac:dyDescent="0.35">
      <c r="A629" s="68"/>
      <c r="B629" s="68"/>
      <c r="C629" s="68"/>
      <c r="D629" s="68"/>
      <c r="E629" s="298" t="s">
        <v>3023</v>
      </c>
      <c r="F629" s="68" t="s">
        <v>1235</v>
      </c>
      <c r="G629" s="68"/>
      <c r="H629" s="68"/>
      <c r="I629" s="68"/>
      <c r="J629" s="68"/>
    </row>
    <row r="630" spans="1:10" hidden="1" x14ac:dyDescent="0.35">
      <c r="A630" s="68"/>
      <c r="B630" s="68"/>
      <c r="C630" s="68"/>
      <c r="D630" s="68"/>
      <c r="E630" s="298" t="s">
        <v>3024</v>
      </c>
      <c r="F630" s="68" t="s">
        <v>1237</v>
      </c>
      <c r="G630" s="68"/>
      <c r="H630" s="68"/>
      <c r="I630" s="68"/>
      <c r="J630" s="68"/>
    </row>
    <row r="631" spans="1:10" hidden="1" x14ac:dyDescent="0.35">
      <c r="A631" s="68"/>
      <c r="B631" s="68"/>
      <c r="C631" s="68"/>
      <c r="D631" s="68"/>
      <c r="E631" s="298" t="s">
        <v>3025</v>
      </c>
      <c r="F631" s="68" t="s">
        <v>1239</v>
      </c>
      <c r="G631" s="68"/>
      <c r="H631" s="68"/>
      <c r="I631" s="68"/>
      <c r="J631" s="68"/>
    </row>
    <row r="632" spans="1:10" hidden="1" x14ac:dyDescent="0.35">
      <c r="A632" s="68"/>
      <c r="B632" s="68"/>
      <c r="C632" s="68"/>
      <c r="D632" s="68"/>
      <c r="E632" s="298" t="s">
        <v>3026</v>
      </c>
      <c r="F632" s="68" t="s">
        <v>3027</v>
      </c>
      <c r="G632" s="68"/>
      <c r="H632" s="68"/>
      <c r="I632" s="68"/>
      <c r="J632" s="68"/>
    </row>
    <row r="633" spans="1:10" hidden="1" x14ac:dyDescent="0.35">
      <c r="A633" s="68"/>
      <c r="B633" s="68"/>
      <c r="C633" s="68"/>
      <c r="D633" s="68"/>
      <c r="E633" s="298" t="s">
        <v>3028</v>
      </c>
      <c r="F633" s="68" t="s">
        <v>3029</v>
      </c>
      <c r="G633" s="68"/>
      <c r="H633" s="68"/>
      <c r="I633" s="68"/>
      <c r="J633" s="68"/>
    </row>
    <row r="634" spans="1:10" hidden="1" x14ac:dyDescent="0.35">
      <c r="A634" s="68"/>
      <c r="B634" s="68"/>
      <c r="C634" s="68"/>
      <c r="D634" s="68"/>
      <c r="E634" s="298" t="s">
        <v>3030</v>
      </c>
      <c r="F634" s="68" t="s">
        <v>3031</v>
      </c>
      <c r="G634" s="68"/>
      <c r="H634" s="68"/>
      <c r="I634" s="68"/>
      <c r="J634" s="68"/>
    </row>
    <row r="635" spans="1:10" hidden="1" x14ac:dyDescent="0.35">
      <c r="A635" s="68"/>
      <c r="B635" s="68"/>
      <c r="C635" s="68"/>
      <c r="D635" s="68"/>
      <c r="E635" s="298" t="s">
        <v>3032</v>
      </c>
      <c r="F635" s="68" t="s">
        <v>3033</v>
      </c>
      <c r="G635" s="68"/>
      <c r="H635" s="68"/>
      <c r="I635" s="68"/>
      <c r="J635" s="68"/>
    </row>
    <row r="636" spans="1:10" hidden="1" x14ac:dyDescent="0.35">
      <c r="A636" s="68"/>
      <c r="B636" s="68"/>
      <c r="C636" s="68"/>
      <c r="D636" s="68"/>
      <c r="E636" s="298" t="s">
        <v>3034</v>
      </c>
      <c r="F636" s="68" t="s">
        <v>3035</v>
      </c>
      <c r="G636" s="68"/>
      <c r="H636" s="68"/>
      <c r="I636" s="68"/>
      <c r="J636" s="68"/>
    </row>
    <row r="637" spans="1:10" hidden="1" x14ac:dyDescent="0.35">
      <c r="A637" s="68"/>
      <c r="B637" s="68"/>
      <c r="C637" s="68"/>
      <c r="D637" s="68"/>
      <c r="E637" s="298" t="s">
        <v>3036</v>
      </c>
      <c r="F637" s="68" t="s">
        <v>3037</v>
      </c>
      <c r="G637" s="68"/>
      <c r="H637" s="68"/>
      <c r="I637" s="68"/>
      <c r="J637" s="68"/>
    </row>
    <row r="638" spans="1:10" hidden="1" x14ac:dyDescent="0.35">
      <c r="A638" s="68"/>
      <c r="B638" s="68"/>
      <c r="C638" s="68"/>
      <c r="D638" s="68"/>
      <c r="E638" s="298" t="s">
        <v>3038</v>
      </c>
      <c r="F638" s="68" t="s">
        <v>3039</v>
      </c>
      <c r="G638" s="68"/>
      <c r="H638" s="68"/>
      <c r="I638" s="68"/>
      <c r="J638" s="68"/>
    </row>
    <row r="639" spans="1:10" hidden="1" x14ac:dyDescent="0.35">
      <c r="A639" s="68"/>
      <c r="B639" s="68"/>
      <c r="C639" s="68"/>
      <c r="D639" s="68"/>
      <c r="E639" s="298" t="s">
        <v>3040</v>
      </c>
      <c r="F639" s="68" t="s">
        <v>3041</v>
      </c>
      <c r="G639" s="68"/>
      <c r="H639" s="68"/>
      <c r="I639" s="68"/>
      <c r="J639" s="68"/>
    </row>
    <row r="640" spans="1:10" hidden="1" x14ac:dyDescent="0.35">
      <c r="A640" s="68"/>
      <c r="B640" s="68"/>
      <c r="C640" s="68"/>
      <c r="D640" s="68"/>
      <c r="E640" s="298" t="s">
        <v>3042</v>
      </c>
      <c r="F640" s="68" t="s">
        <v>3043</v>
      </c>
      <c r="G640" s="68"/>
      <c r="H640" s="68"/>
      <c r="I640" s="68"/>
      <c r="J640" s="68"/>
    </row>
    <row r="641" spans="1:10" hidden="1" x14ac:dyDescent="0.35">
      <c r="A641" s="68"/>
      <c r="B641" s="68"/>
      <c r="C641" s="68"/>
      <c r="D641" s="68"/>
      <c r="E641" s="298" t="s">
        <v>3044</v>
      </c>
      <c r="F641" s="68" t="s">
        <v>3045</v>
      </c>
      <c r="G641" s="68"/>
      <c r="H641" s="68"/>
      <c r="I641" s="68"/>
      <c r="J641" s="68"/>
    </row>
    <row r="642" spans="1:10" hidden="1" x14ac:dyDescent="0.35">
      <c r="A642" s="68"/>
      <c r="B642" s="68"/>
      <c r="C642" s="68"/>
      <c r="D642" s="68"/>
      <c r="E642" s="298" t="s">
        <v>3046</v>
      </c>
      <c r="F642" s="68" t="s">
        <v>3047</v>
      </c>
      <c r="G642" s="68"/>
      <c r="H642" s="68"/>
      <c r="I642" s="68"/>
      <c r="J642" s="68"/>
    </row>
    <row r="643" spans="1:10" hidden="1" x14ac:dyDescent="0.35">
      <c r="A643" s="68"/>
      <c r="B643" s="68"/>
      <c r="C643" s="68"/>
      <c r="D643" s="68"/>
      <c r="E643" s="298" t="s">
        <v>3048</v>
      </c>
      <c r="F643" s="68" t="s">
        <v>3049</v>
      </c>
      <c r="G643" s="68"/>
      <c r="H643" s="68"/>
      <c r="I643" s="68"/>
      <c r="J643" s="68"/>
    </row>
    <row r="644" spans="1:10" hidden="1" x14ac:dyDescent="0.35">
      <c r="A644" s="68"/>
      <c r="B644" s="68"/>
      <c r="C644" s="68"/>
      <c r="D644" s="68"/>
      <c r="E644" s="298" t="s">
        <v>3050</v>
      </c>
      <c r="F644" s="68" t="s">
        <v>3051</v>
      </c>
      <c r="G644" s="68"/>
      <c r="H644" s="68"/>
      <c r="I644" s="68"/>
      <c r="J644" s="68"/>
    </row>
    <row r="645" spans="1:10" hidden="1" x14ac:dyDescent="0.35">
      <c r="A645" s="68"/>
      <c r="B645" s="68"/>
      <c r="C645" s="68"/>
      <c r="D645" s="68"/>
      <c r="E645" s="298" t="s">
        <v>3052</v>
      </c>
      <c r="F645" s="68" t="s">
        <v>3053</v>
      </c>
      <c r="G645" s="68"/>
      <c r="H645" s="68"/>
      <c r="I645" s="68"/>
      <c r="J645" s="68"/>
    </row>
    <row r="646" spans="1:10" hidden="1" x14ac:dyDescent="0.35">
      <c r="A646" s="68"/>
      <c r="B646" s="68"/>
      <c r="C646" s="68"/>
      <c r="D646" s="68"/>
      <c r="E646" s="298" t="s">
        <v>3054</v>
      </c>
      <c r="F646" s="68" t="s">
        <v>3055</v>
      </c>
      <c r="G646" s="68"/>
      <c r="H646" s="68"/>
      <c r="I646" s="68"/>
      <c r="J646" s="68"/>
    </row>
    <row r="647" spans="1:10" hidden="1" x14ac:dyDescent="0.35">
      <c r="A647" s="68"/>
      <c r="B647" s="68"/>
      <c r="C647" s="68"/>
      <c r="D647" s="68"/>
      <c r="E647" s="298" t="s">
        <v>3056</v>
      </c>
      <c r="F647" s="68" t="s">
        <v>3057</v>
      </c>
      <c r="G647" s="68"/>
      <c r="H647" s="68"/>
      <c r="I647" s="68"/>
      <c r="J647" s="68"/>
    </row>
    <row r="648" spans="1:10" hidden="1" x14ac:dyDescent="0.35">
      <c r="A648" s="68"/>
      <c r="B648" s="68"/>
      <c r="C648" s="68"/>
      <c r="D648" s="68"/>
      <c r="E648" s="298" t="s">
        <v>3058</v>
      </c>
      <c r="F648" s="68" t="s">
        <v>3059</v>
      </c>
      <c r="G648" s="68"/>
      <c r="H648" s="68"/>
      <c r="I648" s="68"/>
      <c r="J648" s="68"/>
    </row>
    <row r="649" spans="1:10" hidden="1" x14ac:dyDescent="0.35">
      <c r="A649" s="68"/>
      <c r="B649" s="68"/>
      <c r="C649" s="68"/>
      <c r="D649" s="68"/>
      <c r="E649" s="298" t="s">
        <v>3060</v>
      </c>
      <c r="F649" s="68" t="s">
        <v>3061</v>
      </c>
      <c r="G649" s="68"/>
      <c r="H649" s="68"/>
      <c r="I649" s="68"/>
      <c r="J649" s="68"/>
    </row>
    <row r="650" spans="1:10" hidden="1" x14ac:dyDescent="0.35">
      <c r="A650" s="68"/>
      <c r="B650" s="68"/>
      <c r="C650" s="68"/>
      <c r="D650" s="68"/>
      <c r="E650" s="298" t="s">
        <v>3062</v>
      </c>
      <c r="F650" s="68" t="s">
        <v>3063</v>
      </c>
      <c r="G650" s="68"/>
      <c r="H650" s="68"/>
      <c r="I650" s="68"/>
      <c r="J650" s="68"/>
    </row>
    <row r="651" spans="1:10" hidden="1" x14ac:dyDescent="0.35">
      <c r="A651" s="68"/>
      <c r="B651" s="68"/>
      <c r="C651" s="68"/>
      <c r="D651" s="68"/>
      <c r="E651" s="298" t="s">
        <v>3064</v>
      </c>
      <c r="F651" s="68" t="s">
        <v>3065</v>
      </c>
      <c r="G651" s="68"/>
      <c r="H651" s="68"/>
      <c r="I651" s="68"/>
      <c r="J651" s="68"/>
    </row>
    <row r="652" spans="1:10" hidden="1" x14ac:dyDescent="0.35">
      <c r="A652" s="68"/>
      <c r="B652" s="68"/>
      <c r="C652" s="68"/>
      <c r="D652" s="68"/>
      <c r="E652" s="298" t="s">
        <v>3066</v>
      </c>
      <c r="F652" s="68" t="s">
        <v>3067</v>
      </c>
      <c r="G652" s="68"/>
      <c r="H652" s="68"/>
      <c r="I652" s="68"/>
      <c r="J652" s="68"/>
    </row>
    <row r="653" spans="1:10" hidden="1" x14ac:dyDescent="0.35">
      <c r="A653" s="68"/>
      <c r="B653" s="68"/>
      <c r="C653" s="68"/>
      <c r="D653" s="68"/>
      <c r="E653" s="298" t="s">
        <v>3068</v>
      </c>
      <c r="F653" s="68" t="s">
        <v>3069</v>
      </c>
      <c r="G653" s="68"/>
      <c r="H653" s="68"/>
      <c r="I653" s="68"/>
      <c r="J653" s="68"/>
    </row>
    <row r="654" spans="1:10" hidden="1" x14ac:dyDescent="0.35">
      <c r="A654" s="68"/>
      <c r="B654" s="68"/>
      <c r="C654" s="68"/>
      <c r="D654" s="68"/>
      <c r="E654" s="298" t="s">
        <v>3070</v>
      </c>
      <c r="F654" s="68" t="s">
        <v>3071</v>
      </c>
      <c r="G654" s="68"/>
      <c r="H654" s="68"/>
      <c r="I654" s="68"/>
      <c r="J654" s="68"/>
    </row>
    <row r="655" spans="1:10" hidden="1" x14ac:dyDescent="0.35">
      <c r="A655" s="68"/>
      <c r="B655" s="68"/>
      <c r="C655" s="68"/>
      <c r="D655" s="68"/>
      <c r="E655" s="298" t="s">
        <v>3072</v>
      </c>
      <c r="F655" s="68" t="s">
        <v>3073</v>
      </c>
      <c r="G655" s="68"/>
      <c r="H655" s="68"/>
      <c r="I655" s="68"/>
      <c r="J655" s="68"/>
    </row>
    <row r="656" spans="1:10" hidden="1" x14ac:dyDescent="0.35">
      <c r="A656" s="68"/>
      <c r="B656" s="68"/>
      <c r="C656" s="68"/>
      <c r="D656" s="68"/>
      <c r="E656" s="298" t="s">
        <v>3074</v>
      </c>
      <c r="F656" s="68" t="s">
        <v>3075</v>
      </c>
      <c r="G656" s="68"/>
      <c r="H656" s="68"/>
      <c r="I656" s="68"/>
      <c r="J656" s="68"/>
    </row>
    <row r="657" spans="1:10" hidden="1" x14ac:dyDescent="0.35">
      <c r="A657" s="68"/>
      <c r="B657" s="68"/>
      <c r="C657" s="68"/>
      <c r="D657" s="68"/>
      <c r="E657" s="298" t="s">
        <v>3076</v>
      </c>
      <c r="F657" s="68" t="s">
        <v>3077</v>
      </c>
      <c r="G657" s="68"/>
      <c r="H657" s="68"/>
      <c r="I657" s="68"/>
      <c r="J657" s="68"/>
    </row>
    <row r="658" spans="1:10" hidden="1" x14ac:dyDescent="0.35">
      <c r="A658" s="68"/>
      <c r="B658" s="68"/>
      <c r="C658" s="68"/>
      <c r="D658" s="68"/>
      <c r="E658" s="298" t="s">
        <v>3078</v>
      </c>
      <c r="F658" s="68" t="s">
        <v>3079</v>
      </c>
      <c r="G658" s="68"/>
      <c r="H658" s="68"/>
      <c r="I658" s="68"/>
      <c r="J658" s="68"/>
    </row>
    <row r="659" spans="1:10" hidden="1" x14ac:dyDescent="0.35">
      <c r="A659" s="68"/>
      <c r="B659" s="68"/>
      <c r="C659" s="68"/>
      <c r="D659" s="68"/>
      <c r="E659" s="298" t="s">
        <v>3080</v>
      </c>
      <c r="F659" s="68" t="s">
        <v>3081</v>
      </c>
      <c r="G659" s="68"/>
      <c r="H659" s="68"/>
      <c r="I659" s="68"/>
      <c r="J659" s="68"/>
    </row>
    <row r="660" spans="1:10" hidden="1" x14ac:dyDescent="0.35">
      <c r="A660" s="68"/>
      <c r="B660" s="68"/>
      <c r="C660" s="68"/>
      <c r="D660" s="68"/>
      <c r="E660" s="298" t="s">
        <v>3082</v>
      </c>
      <c r="F660" s="68" t="s">
        <v>3083</v>
      </c>
      <c r="G660" s="68"/>
      <c r="H660" s="68"/>
      <c r="I660" s="68"/>
      <c r="J660" s="68"/>
    </row>
    <row r="661" spans="1:10" hidden="1" x14ac:dyDescent="0.35">
      <c r="A661" s="68"/>
      <c r="B661" s="68"/>
      <c r="C661" s="68"/>
      <c r="D661" s="68"/>
      <c r="E661" s="298" t="s">
        <v>3084</v>
      </c>
      <c r="F661" s="68" t="s">
        <v>3085</v>
      </c>
      <c r="G661" s="68"/>
      <c r="H661" s="68"/>
      <c r="I661" s="68"/>
      <c r="J661" s="68"/>
    </row>
    <row r="662" spans="1:10" hidden="1" x14ac:dyDescent="0.35">
      <c r="A662" s="68"/>
      <c r="B662" s="68"/>
      <c r="C662" s="68"/>
      <c r="D662" s="68"/>
      <c r="E662" s="298" t="s">
        <v>3086</v>
      </c>
      <c r="F662" s="68" t="s">
        <v>3087</v>
      </c>
      <c r="G662" s="68"/>
      <c r="H662" s="68"/>
      <c r="I662" s="68"/>
      <c r="J662" s="68"/>
    </row>
    <row r="663" spans="1:10" hidden="1" x14ac:dyDescent="0.35">
      <c r="A663" s="68"/>
      <c r="B663" s="68"/>
      <c r="C663" s="68"/>
      <c r="D663" s="68"/>
      <c r="E663" s="298" t="s">
        <v>3088</v>
      </c>
      <c r="F663" s="68" t="s">
        <v>3089</v>
      </c>
      <c r="G663" s="68"/>
      <c r="H663" s="68"/>
      <c r="I663" s="68"/>
      <c r="J663" s="68"/>
    </row>
    <row r="664" spans="1:10" hidden="1" x14ac:dyDescent="0.35">
      <c r="A664" s="68"/>
      <c r="B664" s="68"/>
      <c r="C664" s="68"/>
      <c r="D664" s="68"/>
      <c r="E664" s="298" t="s">
        <v>3090</v>
      </c>
      <c r="F664" s="68" t="s">
        <v>3091</v>
      </c>
      <c r="G664" s="68"/>
      <c r="H664" s="68"/>
      <c r="I664" s="68"/>
      <c r="J664" s="68"/>
    </row>
    <row r="665" spans="1:10" hidden="1" x14ac:dyDescent="0.35">
      <c r="A665" s="68"/>
      <c r="B665" s="68"/>
      <c r="C665" s="68"/>
      <c r="D665" s="68"/>
      <c r="E665" s="298" t="s">
        <v>3092</v>
      </c>
      <c r="F665" s="68" t="s">
        <v>3093</v>
      </c>
      <c r="G665" s="68"/>
      <c r="H665" s="68"/>
      <c r="I665" s="68"/>
      <c r="J665" s="68"/>
    </row>
    <row r="666" spans="1:10" hidden="1" x14ac:dyDescent="0.35">
      <c r="A666" s="68"/>
      <c r="B666" s="68"/>
      <c r="C666" s="68"/>
      <c r="D666" s="68"/>
      <c r="E666" s="298" t="s">
        <v>3094</v>
      </c>
      <c r="F666" s="68" t="s">
        <v>3095</v>
      </c>
      <c r="G666" s="68"/>
      <c r="H666" s="68"/>
      <c r="I666" s="68"/>
      <c r="J666" s="68"/>
    </row>
    <row r="667" spans="1:10" hidden="1" x14ac:dyDescent="0.35">
      <c r="A667" s="68"/>
      <c r="B667" s="68"/>
      <c r="C667" s="68"/>
      <c r="D667" s="68"/>
      <c r="E667" s="298" t="s">
        <v>3096</v>
      </c>
      <c r="F667" s="68" t="s">
        <v>3097</v>
      </c>
      <c r="G667" s="68"/>
      <c r="H667" s="68"/>
      <c r="I667" s="68"/>
      <c r="J667" s="68"/>
    </row>
    <row r="668" spans="1:10" hidden="1" x14ac:dyDescent="0.35">
      <c r="A668" s="68"/>
      <c r="B668" s="68"/>
      <c r="C668" s="68"/>
      <c r="D668" s="68"/>
      <c r="E668" s="298" t="s">
        <v>3098</v>
      </c>
      <c r="F668" s="68" t="s">
        <v>3099</v>
      </c>
      <c r="G668" s="68"/>
      <c r="H668" s="68"/>
      <c r="I668" s="68"/>
      <c r="J668" s="68"/>
    </row>
    <row r="669" spans="1:10" hidden="1" x14ac:dyDescent="0.35">
      <c r="A669" s="68"/>
      <c r="B669" s="68"/>
      <c r="C669" s="68"/>
      <c r="D669" s="68"/>
      <c r="E669" s="298" t="s">
        <v>3100</v>
      </c>
      <c r="F669" s="68" t="s">
        <v>3101</v>
      </c>
      <c r="G669" s="68"/>
      <c r="H669" s="68"/>
      <c r="I669" s="68"/>
      <c r="J669" s="68"/>
    </row>
    <row r="670" spans="1:10" hidden="1" x14ac:dyDescent="0.35">
      <c r="A670" s="68"/>
      <c r="B670" s="68"/>
      <c r="C670" s="68"/>
      <c r="D670" s="68"/>
      <c r="E670" s="298" t="s">
        <v>3102</v>
      </c>
      <c r="F670" s="68" t="s">
        <v>3103</v>
      </c>
      <c r="G670" s="68"/>
      <c r="H670" s="68"/>
      <c r="I670" s="68"/>
      <c r="J670" s="68"/>
    </row>
    <row r="671" spans="1:10" hidden="1" x14ac:dyDescent="0.35">
      <c r="A671" s="68"/>
      <c r="B671" s="68"/>
      <c r="C671" s="68"/>
      <c r="D671" s="68"/>
      <c r="E671" s="298" t="s">
        <v>3104</v>
      </c>
      <c r="F671" s="68" t="s">
        <v>3105</v>
      </c>
      <c r="G671" s="68"/>
      <c r="H671" s="68"/>
      <c r="I671" s="68"/>
      <c r="J671" s="68"/>
    </row>
    <row r="672" spans="1:10" hidden="1" x14ac:dyDescent="0.35">
      <c r="A672" s="68"/>
      <c r="B672" s="68"/>
      <c r="C672" s="68"/>
      <c r="D672" s="68"/>
      <c r="E672" s="298" t="s">
        <v>3106</v>
      </c>
      <c r="F672" s="68" t="s">
        <v>3107</v>
      </c>
      <c r="G672" s="68"/>
      <c r="H672" s="68"/>
      <c r="I672" s="68"/>
      <c r="J672" s="68"/>
    </row>
    <row r="673" spans="1:10" hidden="1" x14ac:dyDescent="0.35">
      <c r="A673" s="68"/>
      <c r="B673" s="68"/>
      <c r="C673" s="68"/>
      <c r="D673" s="68"/>
      <c r="E673" s="298" t="s">
        <v>3108</v>
      </c>
      <c r="F673" s="68" t="s">
        <v>3109</v>
      </c>
      <c r="G673" s="68"/>
      <c r="H673" s="68"/>
      <c r="I673" s="68"/>
      <c r="J673" s="68"/>
    </row>
    <row r="674" spans="1:10" hidden="1" x14ac:dyDescent="0.35">
      <c r="A674" s="68"/>
      <c r="B674" s="68"/>
      <c r="C674" s="68"/>
      <c r="D674" s="68"/>
      <c r="E674" s="298" t="s">
        <v>3110</v>
      </c>
      <c r="F674" s="68" t="s">
        <v>3111</v>
      </c>
      <c r="G674" s="68"/>
      <c r="H674" s="68"/>
      <c r="I674" s="68"/>
      <c r="J674" s="68"/>
    </row>
    <row r="675" spans="1:10" hidden="1" x14ac:dyDescent="0.35">
      <c r="A675" s="68"/>
      <c r="B675" s="68"/>
      <c r="C675" s="68"/>
      <c r="D675" s="68"/>
      <c r="E675" s="298" t="s">
        <v>3112</v>
      </c>
      <c r="F675" s="68" t="s">
        <v>3113</v>
      </c>
      <c r="G675" s="68"/>
      <c r="H675" s="68"/>
      <c r="I675" s="68"/>
      <c r="J675" s="68"/>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7:F117"/>
    <mergeCell ref="C44:G44"/>
    <mergeCell ref="C45:G45"/>
    <mergeCell ref="B47:G47"/>
    <mergeCell ref="C49:G49"/>
    <mergeCell ref="C50:G50"/>
    <mergeCell ref="C51:G51"/>
    <mergeCell ref="C53:G53"/>
    <mergeCell ref="C54:G54"/>
    <mergeCell ref="C55:G55"/>
    <mergeCell ref="C56:G5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$J$119:$J$120</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$I$119:$I$126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$H$119:$H$123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$G$119:$G$121</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$F$119:$F$579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$E$119:$E$575</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$D$119:$D$178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$C$119:$C$139</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$B$119:$B$124</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a'!A1" display="Regresar"/>
    <hyperlink ref="C38" r:id="rId1"/>
  </hyperlinks>
  <printOptions horizontalCentered="1" verticalCentered="1"/>
  <pageMargins left="0.70866141732283472" right="0.70866141732283472" top="0.74803149606299213" bottom="0.74803149606299213" header="0.31496062992125984" footer="0.31496062992125984"/>
  <pageSetup scale="24"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9"/>
  <dimension ref="A1:O24"/>
  <sheetViews>
    <sheetView showGridLines="0" zoomScale="90" zoomScaleNormal="90" workbookViewId="0"/>
  </sheetViews>
  <sheetFormatPr baseColWidth="10" defaultColWidth="11.453125" defaultRowHeight="14.5" x14ac:dyDescent="0.35"/>
  <cols>
    <col min="1" max="1" width="11.453125" style="17"/>
    <col min="2" max="2" width="22" style="136" customWidth="1"/>
    <col min="3" max="3" width="15" style="136" customWidth="1"/>
    <col min="4" max="6" width="11" style="17" customWidth="1"/>
    <col min="7" max="13" width="13.81640625" style="17" bestFit="1" customWidth="1"/>
    <col min="14" max="16384" width="11.453125" style="17"/>
  </cols>
  <sheetData>
    <row r="1" spans="1:15" ht="15.5" x14ac:dyDescent="0.35">
      <c r="A1" s="23" t="s">
        <v>32</v>
      </c>
      <c r="E1" s="1493" t="s">
        <v>60</v>
      </c>
      <c r="F1" s="1493"/>
    </row>
    <row r="2" spans="1:15" ht="15.5" x14ac:dyDescent="0.35">
      <c r="A2" s="18"/>
      <c r="B2" s="97" t="s">
        <v>5115</v>
      </c>
    </row>
    <row r="3" spans="1:15" x14ac:dyDescent="0.35">
      <c r="B3" s="110" t="s">
        <v>14</v>
      </c>
    </row>
    <row r="4" spans="1:15" x14ac:dyDescent="0.35">
      <c r="B4" s="110" t="s">
        <v>50</v>
      </c>
    </row>
    <row r="5" spans="1:15" x14ac:dyDescent="0.35">
      <c r="B5" s="111" t="s">
        <v>465</v>
      </c>
    </row>
    <row r="6" spans="1:15" x14ac:dyDescent="0.35">
      <c r="B6" s="116" t="s">
        <v>3119</v>
      </c>
    </row>
    <row r="8" spans="1:15" x14ac:dyDescent="0.35">
      <c r="B8" s="10" t="s">
        <v>1580</v>
      </c>
    </row>
    <row r="9" spans="1:15" x14ac:dyDescent="0.35">
      <c r="A9" s="136"/>
      <c r="B9" s="17"/>
      <c r="C9" s="17"/>
    </row>
    <row r="10" spans="1:15" x14ac:dyDescent="0.35">
      <c r="A10" s="136"/>
      <c r="B10" s="134" t="s">
        <v>3120</v>
      </c>
      <c r="C10" s="17"/>
    </row>
    <row r="11" spans="1:15" x14ac:dyDescent="0.35">
      <c r="B11" s="13" t="s">
        <v>3681</v>
      </c>
    </row>
    <row r="12" spans="1:15" x14ac:dyDescent="0.35">
      <c r="B12" s="1755" t="s">
        <v>1583</v>
      </c>
      <c r="C12" s="1755"/>
      <c r="D12" s="875">
        <v>2010</v>
      </c>
      <c r="E12" s="875">
        <v>2011</v>
      </c>
      <c r="F12" s="875">
        <v>2012</v>
      </c>
      <c r="G12" s="875">
        <v>2013</v>
      </c>
      <c r="H12" s="875">
        <v>2014</v>
      </c>
      <c r="I12" s="875">
        <v>2015</v>
      </c>
      <c r="J12" s="875">
        <v>2016</v>
      </c>
      <c r="K12" s="875">
        <v>2017</v>
      </c>
      <c r="L12" s="875">
        <v>2018</v>
      </c>
      <c r="M12" s="875">
        <v>2019</v>
      </c>
      <c r="N12" s="875">
        <v>2020</v>
      </c>
      <c r="O12" s="875">
        <v>2021</v>
      </c>
    </row>
    <row r="13" spans="1:15" x14ac:dyDescent="0.35">
      <c r="B13" s="1763" t="s">
        <v>1503</v>
      </c>
      <c r="C13" s="876" t="s">
        <v>1</v>
      </c>
      <c r="D13" s="869">
        <v>4398488</v>
      </c>
      <c r="E13" s="869">
        <v>4452598</v>
      </c>
      <c r="F13" s="869">
        <v>4548967</v>
      </c>
      <c r="G13" s="869">
        <v>4594702</v>
      </c>
      <c r="H13" s="869">
        <v>4680804</v>
      </c>
      <c r="I13" s="869">
        <v>4735461</v>
      </c>
      <c r="J13" s="869">
        <v>4785103</v>
      </c>
      <c r="K13" s="869">
        <v>4846315</v>
      </c>
      <c r="L13" s="869">
        <v>4914813</v>
      </c>
      <c r="M13" s="869">
        <v>4984336</v>
      </c>
      <c r="N13" s="869">
        <v>5040691</v>
      </c>
      <c r="O13" s="869">
        <v>5083118</v>
      </c>
    </row>
    <row r="14" spans="1:15" x14ac:dyDescent="0.35">
      <c r="B14" s="1764"/>
      <c r="C14" s="868" t="s">
        <v>3615</v>
      </c>
      <c r="D14" s="869">
        <v>3272262</v>
      </c>
      <c r="E14" s="869">
        <v>3307572</v>
      </c>
      <c r="F14" s="869">
        <v>3367479</v>
      </c>
      <c r="G14" s="869">
        <v>3388211</v>
      </c>
      <c r="H14" s="869">
        <v>3444803</v>
      </c>
      <c r="I14" s="869">
        <v>3475085</v>
      </c>
      <c r="J14" s="869">
        <v>3512718</v>
      </c>
      <c r="K14" s="869">
        <v>3543677</v>
      </c>
      <c r="L14" s="869">
        <v>3594563</v>
      </c>
      <c r="M14" s="869">
        <v>3635009</v>
      </c>
      <c r="N14" s="869">
        <v>3674074</v>
      </c>
      <c r="O14" s="869">
        <v>3708672</v>
      </c>
    </row>
    <row r="15" spans="1:15" x14ac:dyDescent="0.35">
      <c r="B15" s="1765"/>
      <c r="C15" s="877" t="s">
        <v>3616</v>
      </c>
      <c r="D15" s="869">
        <v>1126226</v>
      </c>
      <c r="E15" s="869">
        <v>1145026</v>
      </c>
      <c r="F15" s="869">
        <v>1181488</v>
      </c>
      <c r="G15" s="869">
        <v>1206491</v>
      </c>
      <c r="H15" s="869">
        <v>1236001</v>
      </c>
      <c r="I15" s="869">
        <v>1260376</v>
      </c>
      <c r="J15" s="869">
        <v>1272385</v>
      </c>
      <c r="K15" s="869">
        <v>1302638</v>
      </c>
      <c r="L15" s="869">
        <v>1320250</v>
      </c>
      <c r="M15" s="869">
        <v>1349327</v>
      </c>
      <c r="N15" s="869">
        <v>1366617</v>
      </c>
      <c r="O15" s="869">
        <v>1374446</v>
      </c>
    </row>
    <row r="16" spans="1:15" x14ac:dyDescent="0.35">
      <c r="B16" s="1766" t="s">
        <v>1508</v>
      </c>
      <c r="C16" s="870" t="s">
        <v>1</v>
      </c>
      <c r="D16" s="871">
        <v>4398488</v>
      </c>
      <c r="E16" s="871">
        <v>4452598</v>
      </c>
      <c r="F16" s="871">
        <v>4548967</v>
      </c>
      <c r="G16" s="871">
        <v>4594702</v>
      </c>
      <c r="H16" s="871">
        <v>4680804</v>
      </c>
      <c r="I16" s="871">
        <v>4735461</v>
      </c>
      <c r="J16" s="871">
        <v>4785103</v>
      </c>
      <c r="K16" s="871">
        <v>4846315</v>
      </c>
      <c r="L16" s="871">
        <v>4914813</v>
      </c>
      <c r="M16" s="871">
        <v>4984336</v>
      </c>
      <c r="N16" s="871">
        <v>5040691</v>
      </c>
      <c r="O16" s="869">
        <v>5083118</v>
      </c>
    </row>
    <row r="17" spans="2:15" x14ac:dyDescent="0.35">
      <c r="B17" s="1766"/>
      <c r="C17" s="872" t="s">
        <v>1516</v>
      </c>
      <c r="D17" s="871">
        <v>2813634</v>
      </c>
      <c r="E17" s="871">
        <v>2841941</v>
      </c>
      <c r="F17" s="871">
        <v>2885340</v>
      </c>
      <c r="G17" s="871">
        <v>2905442</v>
      </c>
      <c r="H17" s="871">
        <v>2954107</v>
      </c>
      <c r="I17" s="871">
        <v>2984150</v>
      </c>
      <c r="J17" s="871">
        <v>3005698</v>
      </c>
      <c r="K17" s="871">
        <v>3030172</v>
      </c>
      <c r="L17" s="871">
        <v>3070072</v>
      </c>
      <c r="M17" s="871">
        <v>3104386</v>
      </c>
      <c r="N17" s="871">
        <v>3132871</v>
      </c>
      <c r="O17" s="871">
        <v>3159463</v>
      </c>
    </row>
    <row r="18" spans="2:15" x14ac:dyDescent="0.35">
      <c r="B18" s="1766"/>
      <c r="C18" s="872" t="s">
        <v>1517</v>
      </c>
      <c r="D18" s="871">
        <v>312284</v>
      </c>
      <c r="E18" s="871">
        <v>309439</v>
      </c>
      <c r="F18" s="871">
        <v>325829</v>
      </c>
      <c r="G18" s="871">
        <v>332992</v>
      </c>
      <c r="H18" s="871">
        <v>340444</v>
      </c>
      <c r="I18" s="871">
        <v>350729</v>
      </c>
      <c r="J18" s="871">
        <v>361452</v>
      </c>
      <c r="K18" s="871">
        <v>367292</v>
      </c>
      <c r="L18" s="871">
        <v>367609</v>
      </c>
      <c r="M18" s="871">
        <v>380147</v>
      </c>
      <c r="N18" s="871">
        <v>387663</v>
      </c>
      <c r="O18" s="871">
        <v>388780</v>
      </c>
    </row>
    <row r="19" spans="2:15" x14ac:dyDescent="0.35">
      <c r="B19" s="1766"/>
      <c r="C19" s="872" t="s">
        <v>1518</v>
      </c>
      <c r="D19" s="871">
        <v>252375</v>
      </c>
      <c r="E19" s="871">
        <v>255568</v>
      </c>
      <c r="F19" s="871">
        <v>261543</v>
      </c>
      <c r="G19" s="871">
        <v>266887</v>
      </c>
      <c r="H19" s="871">
        <v>271243</v>
      </c>
      <c r="I19" s="871">
        <v>275507</v>
      </c>
      <c r="J19" s="871">
        <v>279440</v>
      </c>
      <c r="K19" s="871">
        <v>280310</v>
      </c>
      <c r="L19" s="871">
        <v>289121</v>
      </c>
      <c r="M19" s="871">
        <v>290364</v>
      </c>
      <c r="N19" s="871">
        <v>297494</v>
      </c>
      <c r="O19" s="871">
        <v>302992</v>
      </c>
    </row>
    <row r="20" spans="2:15" x14ac:dyDescent="0.35">
      <c r="B20" s="1766"/>
      <c r="C20" s="872" t="s">
        <v>1519</v>
      </c>
      <c r="D20" s="871">
        <v>327067</v>
      </c>
      <c r="E20" s="871">
        <v>331420</v>
      </c>
      <c r="F20" s="871">
        <v>339263</v>
      </c>
      <c r="G20" s="871">
        <v>341033</v>
      </c>
      <c r="H20" s="871">
        <v>345215</v>
      </c>
      <c r="I20" s="871">
        <v>346732</v>
      </c>
      <c r="J20" s="871">
        <v>350192</v>
      </c>
      <c r="K20" s="871">
        <v>352897</v>
      </c>
      <c r="L20" s="871">
        <v>361524</v>
      </c>
      <c r="M20" s="871">
        <v>362652</v>
      </c>
      <c r="N20" s="871">
        <v>367762</v>
      </c>
      <c r="O20" s="871">
        <v>362832</v>
      </c>
    </row>
    <row r="21" spans="2:15" x14ac:dyDescent="0.35">
      <c r="B21" s="1766"/>
      <c r="C21" s="872" t="s">
        <v>1777</v>
      </c>
      <c r="D21" s="871">
        <v>380643</v>
      </c>
      <c r="E21" s="871">
        <v>388117</v>
      </c>
      <c r="F21" s="871">
        <v>401419</v>
      </c>
      <c r="G21" s="871">
        <v>402610</v>
      </c>
      <c r="H21" s="871">
        <v>410359</v>
      </c>
      <c r="I21" s="871">
        <v>414846</v>
      </c>
      <c r="J21" s="871">
        <v>417157</v>
      </c>
      <c r="K21" s="871">
        <v>430162</v>
      </c>
      <c r="L21" s="871">
        <v>432754</v>
      </c>
      <c r="M21" s="871">
        <v>443295</v>
      </c>
      <c r="N21" s="871">
        <v>451613</v>
      </c>
      <c r="O21" s="871">
        <v>454306</v>
      </c>
    </row>
    <row r="22" spans="2:15" x14ac:dyDescent="0.35">
      <c r="B22" s="1767"/>
      <c r="C22" s="873" t="s">
        <v>1521</v>
      </c>
      <c r="D22" s="874">
        <v>312485</v>
      </c>
      <c r="E22" s="874">
        <v>326113</v>
      </c>
      <c r="F22" s="874">
        <v>335573</v>
      </c>
      <c r="G22" s="874">
        <v>345738</v>
      </c>
      <c r="H22" s="874">
        <v>359436</v>
      </c>
      <c r="I22" s="874">
        <v>363497</v>
      </c>
      <c r="J22" s="874">
        <v>371164</v>
      </c>
      <c r="K22" s="874">
        <v>385482</v>
      </c>
      <c r="L22" s="874">
        <v>393733</v>
      </c>
      <c r="M22" s="874">
        <v>403492</v>
      </c>
      <c r="N22" s="874">
        <v>403288</v>
      </c>
      <c r="O22" s="874">
        <v>414745</v>
      </c>
    </row>
    <row r="23" spans="2:15" x14ac:dyDescent="0.35">
      <c r="B23" s="1761" t="s">
        <v>3548</v>
      </c>
      <c r="C23" s="1761"/>
      <c r="D23" s="1761"/>
      <c r="E23" s="1761"/>
      <c r="F23" s="1761"/>
      <c r="G23" s="1761"/>
      <c r="H23" s="1761"/>
      <c r="I23" s="1761"/>
      <c r="J23" s="1761"/>
      <c r="K23" s="1761"/>
      <c r="L23" s="1761"/>
      <c r="M23" s="1761"/>
    </row>
    <row r="24" spans="2:15" x14ac:dyDescent="0.35">
      <c r="B24" s="1762" t="s">
        <v>5117</v>
      </c>
      <c r="C24" s="1762"/>
      <c r="D24" s="1762"/>
      <c r="E24" s="1762"/>
      <c r="F24" s="1762"/>
      <c r="G24" s="1762"/>
      <c r="H24" s="1762"/>
      <c r="I24" s="1762"/>
      <c r="J24" s="1762"/>
      <c r="K24" s="1762"/>
      <c r="L24" s="1762"/>
      <c r="M24" s="1762"/>
    </row>
  </sheetData>
  <mergeCells count="6">
    <mergeCell ref="E1:F1"/>
    <mergeCell ref="B23:M23"/>
    <mergeCell ref="B24:M24"/>
    <mergeCell ref="B13:B15"/>
    <mergeCell ref="B16:B22"/>
    <mergeCell ref="B12:C12"/>
  </mergeCells>
  <hyperlinks>
    <hyperlink ref="A1" location="'C5'!A1" display="Regresar"/>
    <hyperlink ref="E1" location="M5.1.2.b.1!A1" display="Ver metadato "/>
    <hyperlink ref="E1" location="'HM 5.1.2.b'!A1" display="Ver metadato "/>
  </hyperlinks>
  <pageMargins left="0.7" right="0.7" top="0.75" bottom="0.75" header="0.3" footer="0.3"/>
  <pageSetup paperSize="9" orientation="portrait" r:id="rId1"/>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0">
    <tabColor theme="8" tint="-0.499984740745262"/>
    <pageSetUpPr fitToPage="1"/>
  </sheetPr>
  <dimension ref="A1:L674"/>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232" t="s">
        <v>260</v>
      </c>
      <c r="C8" s="1690" t="s">
        <v>261</v>
      </c>
      <c r="D8" s="1690"/>
      <c r="E8" s="1690"/>
      <c r="F8" s="1690"/>
      <c r="G8" s="1690"/>
    </row>
    <row r="9" spans="1:7" ht="31" x14ac:dyDescent="0.35">
      <c r="B9" s="232" t="s">
        <v>262</v>
      </c>
      <c r="C9" s="1698" t="s">
        <v>3121</v>
      </c>
      <c r="D9" s="1698"/>
      <c r="E9" s="1698"/>
      <c r="F9" s="1698"/>
      <c r="G9" s="1698"/>
    </row>
    <row r="10" spans="1:7" ht="31" x14ac:dyDescent="0.35">
      <c r="B10" s="1651" t="s">
        <v>263</v>
      </c>
      <c r="C10" s="233" t="s">
        <v>264</v>
      </c>
      <c r="D10" s="233" t="s">
        <v>265</v>
      </c>
      <c r="E10" s="233" t="s">
        <v>266</v>
      </c>
      <c r="F10" s="234" t="s">
        <v>267</v>
      </c>
      <c r="G10" s="234" t="s">
        <v>268</v>
      </c>
    </row>
    <row r="11" spans="1:7" ht="36" customHeight="1" x14ac:dyDescent="0.35">
      <c r="B11" s="1652"/>
      <c r="C11" s="235" t="s">
        <v>341</v>
      </c>
      <c r="D11" s="235" t="s">
        <v>50</v>
      </c>
      <c r="E11" s="235" t="s">
        <v>465</v>
      </c>
      <c r="F11" s="236" t="s">
        <v>1103</v>
      </c>
      <c r="G11" s="236" t="s">
        <v>1112</v>
      </c>
    </row>
    <row r="12" spans="1:7" ht="17.25" customHeight="1" x14ac:dyDescent="0.35">
      <c r="B12" s="1652"/>
      <c r="C12" s="235"/>
      <c r="D12" s="235"/>
      <c r="E12" s="235"/>
      <c r="F12" s="236" t="s">
        <v>274</v>
      </c>
      <c r="G12" s="236"/>
    </row>
    <row r="13" spans="1:7" ht="17.25" customHeight="1" x14ac:dyDescent="0.35">
      <c r="B13" s="1653"/>
      <c r="C13" s="235"/>
      <c r="D13" s="235"/>
      <c r="E13" s="235"/>
      <c r="F13" s="236" t="s">
        <v>274</v>
      </c>
      <c r="G13" s="236"/>
    </row>
    <row r="14" spans="1:7" x14ac:dyDescent="0.35">
      <c r="B14" s="237" t="s">
        <v>275</v>
      </c>
      <c r="C14" s="1690" t="s">
        <v>2</v>
      </c>
      <c r="D14" s="1690"/>
      <c r="E14" s="1690"/>
      <c r="F14" s="1690"/>
      <c r="G14" s="1690"/>
    </row>
    <row r="15" spans="1:7" ht="198.75" customHeight="1" x14ac:dyDescent="0.35">
      <c r="B15" s="232" t="s">
        <v>276</v>
      </c>
      <c r="C15" s="1698" t="s">
        <v>3549</v>
      </c>
      <c r="D15" s="1698"/>
      <c r="E15" s="1698"/>
      <c r="F15" s="1698"/>
      <c r="G15" s="1698"/>
    </row>
    <row r="16" spans="1:7" x14ac:dyDescent="0.35">
      <c r="B16" s="232" t="s">
        <v>277</v>
      </c>
      <c r="C16" s="1690"/>
      <c r="D16" s="1690"/>
      <c r="E16" s="1690"/>
      <c r="F16" s="1690"/>
      <c r="G16" s="1690"/>
    </row>
    <row r="17" spans="2:9" x14ac:dyDescent="0.35">
      <c r="B17" s="232" t="s">
        <v>278</v>
      </c>
      <c r="C17" s="1698" t="s">
        <v>321</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t="s">
        <v>1755</v>
      </c>
      <c r="D19" s="1698"/>
      <c r="E19" s="1698"/>
      <c r="F19" s="1698"/>
      <c r="G19" s="1698"/>
    </row>
    <row r="20" spans="2:9" x14ac:dyDescent="0.35">
      <c r="B20" s="232" t="s">
        <v>282</v>
      </c>
      <c r="C20" s="1690"/>
      <c r="D20" s="1690"/>
      <c r="E20" s="1690"/>
      <c r="F20" s="1690"/>
      <c r="G20" s="1690"/>
    </row>
    <row r="21" spans="2:9" ht="43.5" customHeight="1" x14ac:dyDescent="0.35">
      <c r="B21" s="232" t="s">
        <v>283</v>
      </c>
      <c r="C21" s="238" t="s">
        <v>1740</v>
      </c>
      <c r="D21" s="239" t="s">
        <v>1741</v>
      </c>
      <c r="E21" s="1723" t="s">
        <v>284</v>
      </c>
      <c r="F21" s="1724"/>
      <c r="G21" s="1725"/>
    </row>
    <row r="22" spans="2:9" ht="36.75" customHeight="1" x14ac:dyDescent="0.35">
      <c r="B22" s="232" t="s">
        <v>285</v>
      </c>
      <c r="C22" s="1698" t="s">
        <v>1854</v>
      </c>
      <c r="D22" s="1698"/>
      <c r="E22" s="1698"/>
      <c r="F22" s="1698"/>
      <c r="G22" s="1698"/>
    </row>
    <row r="23" spans="2:9" ht="21" customHeight="1" x14ac:dyDescent="0.35">
      <c r="B23" s="232" t="s">
        <v>286</v>
      </c>
      <c r="C23" s="1698"/>
      <c r="D23" s="1698"/>
      <c r="E23" s="1698"/>
      <c r="F23" s="1698"/>
      <c r="G23" s="1698"/>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240"/>
      <c r="C26" s="240"/>
      <c r="D26" s="240"/>
      <c r="E26" s="29"/>
      <c r="F26" s="47"/>
      <c r="G26" s="47"/>
      <c r="I26" s="11" t="s">
        <v>288</v>
      </c>
    </row>
    <row r="27" spans="2:9" x14ac:dyDescent="0.35">
      <c r="B27" s="232" t="s">
        <v>289</v>
      </c>
      <c r="C27" s="1690" t="s">
        <v>1743</v>
      </c>
      <c r="D27" s="1690"/>
      <c r="E27" s="1690"/>
      <c r="F27" s="1690"/>
      <c r="G27" s="1690"/>
    </row>
    <row r="28" spans="2:9" ht="31" x14ac:dyDescent="0.35">
      <c r="B28" s="232" t="s">
        <v>290</v>
      </c>
      <c r="C28" s="1690" t="s">
        <v>1744</v>
      </c>
      <c r="D28" s="1690"/>
      <c r="E28" s="1690"/>
      <c r="F28" s="1690"/>
      <c r="G28" s="1690"/>
    </row>
    <row r="29" spans="2:9" x14ac:dyDescent="0.35">
      <c r="B29" s="241" t="s">
        <v>291</v>
      </c>
      <c r="C29" s="1698" t="s">
        <v>328</v>
      </c>
      <c r="D29" s="1698"/>
      <c r="E29" s="1698"/>
      <c r="F29" s="1698"/>
      <c r="G29" s="1698"/>
    </row>
    <row r="30" spans="2:9" x14ac:dyDescent="0.35">
      <c r="B30" s="241" t="s">
        <v>293</v>
      </c>
      <c r="C30" s="1722" t="s">
        <v>294</v>
      </c>
      <c r="D30" s="1722"/>
      <c r="E30" s="1722"/>
      <c r="F30" s="1722"/>
      <c r="G30" s="1722"/>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232" t="s">
        <v>296</v>
      </c>
      <c r="C34" s="1690" t="s">
        <v>1745</v>
      </c>
      <c r="D34" s="1690"/>
      <c r="E34" s="1690"/>
      <c r="F34" s="1690"/>
      <c r="G34" s="1690"/>
    </row>
    <row r="35" spans="2:10" ht="18" customHeight="1" x14ac:dyDescent="0.35">
      <c r="B35" s="232" t="s">
        <v>297</v>
      </c>
      <c r="C35" s="1690" t="s">
        <v>1743</v>
      </c>
      <c r="D35" s="1690"/>
      <c r="E35" s="1690"/>
      <c r="F35" s="1690"/>
      <c r="G35" s="1690"/>
    </row>
    <row r="36" spans="2:10" ht="18" customHeight="1" x14ac:dyDescent="0.35">
      <c r="B36" s="232" t="s">
        <v>298</v>
      </c>
      <c r="C36" s="1690" t="s">
        <v>1746</v>
      </c>
      <c r="D36" s="1690"/>
      <c r="E36" s="1690"/>
      <c r="F36" s="1690"/>
      <c r="G36" s="1690"/>
    </row>
    <row r="37" spans="2:10" ht="18" customHeight="1" x14ac:dyDescent="0.35">
      <c r="B37" s="232" t="s">
        <v>299</v>
      </c>
      <c r="C37" s="1690" t="s">
        <v>1747</v>
      </c>
      <c r="D37" s="1690"/>
      <c r="E37" s="1690"/>
      <c r="F37" s="1690"/>
      <c r="G37" s="1690"/>
      <c r="J37" s="29"/>
    </row>
    <row r="38" spans="2:10" ht="18" customHeight="1" x14ac:dyDescent="0.35">
      <c r="B38" s="232" t="s">
        <v>300</v>
      </c>
      <c r="C38" s="1527" t="s">
        <v>1748</v>
      </c>
      <c r="D38" s="1690"/>
      <c r="E38" s="1690"/>
      <c r="F38" s="1690"/>
      <c r="G38" s="1690"/>
    </row>
    <row r="39" spans="2:10" ht="18" customHeight="1" x14ac:dyDescent="0.35">
      <c r="B39" s="232" t="s">
        <v>301</v>
      </c>
      <c r="C39" s="1690" t="s">
        <v>1749</v>
      </c>
      <c r="D39" s="1690"/>
      <c r="E39" s="1690"/>
      <c r="F39" s="1690"/>
      <c r="G39" s="1690"/>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232" t="s">
        <v>303</v>
      </c>
      <c r="C43" s="1690"/>
      <c r="D43" s="1690"/>
      <c r="E43" s="1690"/>
      <c r="F43" s="1690"/>
      <c r="G43" s="1690"/>
    </row>
    <row r="44" spans="2:10" ht="36" customHeight="1" x14ac:dyDescent="0.35">
      <c r="B44" s="232" t="s">
        <v>304</v>
      </c>
      <c r="C44" s="1698"/>
      <c r="D44" s="1698"/>
      <c r="E44" s="1698"/>
      <c r="F44" s="1698"/>
      <c r="G44" s="1698"/>
    </row>
    <row r="45" spans="2:10" ht="21" customHeight="1" x14ac:dyDescent="0.35">
      <c r="B45" s="232" t="s">
        <v>305</v>
      </c>
      <c r="C45" s="1690"/>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242" t="s">
        <v>307</v>
      </c>
      <c r="C49" s="1719" t="s">
        <v>1750</v>
      </c>
      <c r="D49" s="1719"/>
      <c r="E49" s="1719"/>
      <c r="F49" s="1719"/>
      <c r="G49" s="1719"/>
    </row>
    <row r="50" spans="2:7" ht="31" x14ac:dyDescent="0.35">
      <c r="B50" s="243" t="s">
        <v>308</v>
      </c>
      <c r="C50" s="1721" t="s">
        <v>1751</v>
      </c>
      <c r="D50" s="1721"/>
      <c r="E50" s="1721"/>
      <c r="F50" s="1721"/>
      <c r="G50" s="1721"/>
    </row>
    <row r="51" spans="2:7" x14ac:dyDescent="0.35">
      <c r="B51" s="243" t="s">
        <v>309</v>
      </c>
      <c r="C51" s="1719" t="s">
        <v>1751</v>
      </c>
      <c r="D51" s="1719"/>
      <c r="E51" s="1719"/>
      <c r="F51" s="1719"/>
      <c r="G51" s="1719"/>
    </row>
    <row r="52" spans="2:7" x14ac:dyDescent="0.35">
      <c r="B52" s="243" t="s">
        <v>310</v>
      </c>
      <c r="C52" s="1719" t="s">
        <v>1752</v>
      </c>
      <c r="D52" s="1719"/>
      <c r="E52" s="1719"/>
      <c r="F52" s="1719"/>
      <c r="G52" s="1719"/>
    </row>
    <row r="53" spans="2:7" s="351" customFormat="1" x14ac:dyDescent="0.35">
      <c r="B53" s="359" t="s">
        <v>307</v>
      </c>
      <c r="C53" s="1719" t="s">
        <v>3544</v>
      </c>
      <c r="D53" s="1719"/>
      <c r="E53" s="1719"/>
      <c r="F53" s="1719"/>
      <c r="G53" s="1719"/>
    </row>
    <row r="54" spans="2:7" s="351" customFormat="1" ht="31" x14ac:dyDescent="0.35">
      <c r="B54" s="358" t="s">
        <v>308</v>
      </c>
      <c r="C54" s="1721" t="s">
        <v>3550</v>
      </c>
      <c r="D54" s="1721"/>
      <c r="E54" s="1721"/>
      <c r="F54" s="1721"/>
      <c r="G54" s="1721"/>
    </row>
    <row r="55" spans="2:7" s="351" customFormat="1" ht="40.5" customHeight="1" x14ac:dyDescent="0.35">
      <c r="B55" s="358" t="s">
        <v>309</v>
      </c>
      <c r="C55" s="1719" t="s">
        <v>3553</v>
      </c>
      <c r="D55" s="1719"/>
      <c r="E55" s="1719"/>
      <c r="F55" s="1719"/>
      <c r="G55" s="1719"/>
    </row>
    <row r="56" spans="2:7" s="351" customFormat="1" x14ac:dyDescent="0.35">
      <c r="B56" s="358" t="s">
        <v>310</v>
      </c>
      <c r="C56" s="1719" t="s">
        <v>1752</v>
      </c>
      <c r="D56" s="1719"/>
      <c r="E56" s="1719"/>
      <c r="F56" s="1719"/>
      <c r="G56" s="1719"/>
    </row>
    <row r="57" spans="2:7" s="351" customFormat="1" x14ac:dyDescent="0.35">
      <c r="B57" s="580"/>
      <c r="C57" s="581"/>
      <c r="D57" s="581"/>
      <c r="E57" s="581"/>
      <c r="F57" s="581"/>
      <c r="G57" s="581"/>
    </row>
    <row r="58" spans="2:7" x14ac:dyDescent="0.35">
      <c r="B58" s="29"/>
      <c r="C58" s="29"/>
      <c r="D58" s="29"/>
      <c r="E58" s="29"/>
      <c r="F58" s="47"/>
      <c r="G58" s="47"/>
    </row>
    <row r="116" spans="1:12" hidden="1" x14ac:dyDescent="0.35">
      <c r="A116" s="68"/>
      <c r="B116" s="1751" t="s">
        <v>263</v>
      </c>
      <c r="C116" s="1751"/>
      <c r="D116" s="1751"/>
      <c r="E116" s="1751"/>
      <c r="F116" s="1751"/>
      <c r="G116" s="68"/>
      <c r="H116" s="68"/>
      <c r="I116" s="68"/>
      <c r="J116" s="68"/>
    </row>
    <row r="117" spans="1:12" hidden="1" x14ac:dyDescent="0.35">
      <c r="A117" s="296" t="s">
        <v>313</v>
      </c>
      <c r="B117" s="296" t="s">
        <v>264</v>
      </c>
      <c r="C117" s="296" t="s">
        <v>265</v>
      </c>
      <c r="D117" s="296" t="s">
        <v>266</v>
      </c>
      <c r="E117" s="297" t="s">
        <v>314</v>
      </c>
      <c r="F117" s="297" t="s">
        <v>268</v>
      </c>
      <c r="G117" s="296" t="s">
        <v>275</v>
      </c>
      <c r="H117" s="296" t="s">
        <v>278</v>
      </c>
      <c r="I117" s="296" t="s">
        <v>315</v>
      </c>
      <c r="J117" s="296" t="s">
        <v>293</v>
      </c>
      <c r="K117" s="31"/>
      <c r="L117" s="31"/>
    </row>
    <row r="118" spans="1:12" hidden="1" x14ac:dyDescent="0.35">
      <c r="A118" s="68" t="s">
        <v>316</v>
      </c>
      <c r="B118" s="298" t="s">
        <v>317</v>
      </c>
      <c r="C118" s="298" t="s">
        <v>318</v>
      </c>
      <c r="D118" s="298" t="s">
        <v>86</v>
      </c>
      <c r="E118" s="298" t="s">
        <v>2261</v>
      </c>
      <c r="F118" s="68" t="s">
        <v>2262</v>
      </c>
      <c r="G118" s="68" t="s">
        <v>2</v>
      </c>
      <c r="H118" s="68" t="s">
        <v>321</v>
      </c>
      <c r="I118" s="68" t="s">
        <v>322</v>
      </c>
      <c r="J118" s="68" t="s">
        <v>323</v>
      </c>
    </row>
    <row r="119" spans="1:12" hidden="1" x14ac:dyDescent="0.35">
      <c r="A119" s="68" t="s">
        <v>261</v>
      </c>
      <c r="B119" s="298" t="s">
        <v>47</v>
      </c>
      <c r="C119" s="298" t="s">
        <v>324</v>
      </c>
      <c r="D119" s="298" t="s">
        <v>325</v>
      </c>
      <c r="E119" s="298" t="s">
        <v>2263</v>
      </c>
      <c r="F119" s="68" t="s">
        <v>2264</v>
      </c>
      <c r="G119" s="68" t="s">
        <v>0</v>
      </c>
      <c r="H119" s="68" t="s">
        <v>279</v>
      </c>
      <c r="I119" s="68" t="s">
        <v>328</v>
      </c>
      <c r="J119" s="68" t="s">
        <v>294</v>
      </c>
    </row>
    <row r="120" spans="1:12" hidden="1" x14ac:dyDescent="0.35">
      <c r="A120" s="68"/>
      <c r="B120" s="298" t="s">
        <v>25</v>
      </c>
      <c r="C120" s="298" t="s">
        <v>329</v>
      </c>
      <c r="D120" s="298" t="s">
        <v>330</v>
      </c>
      <c r="E120" s="298" t="s">
        <v>2265</v>
      </c>
      <c r="F120" s="68" t="s">
        <v>2266</v>
      </c>
      <c r="G120" s="68" t="s">
        <v>333</v>
      </c>
      <c r="H120" s="68" t="s">
        <v>334</v>
      </c>
      <c r="I120" s="68" t="s">
        <v>335</v>
      </c>
      <c r="J120" s="68"/>
    </row>
    <row r="121" spans="1:12" hidden="1" x14ac:dyDescent="0.35">
      <c r="A121" s="68"/>
      <c r="B121" s="298" t="s">
        <v>2267</v>
      </c>
      <c r="C121" s="298" t="s">
        <v>270</v>
      </c>
      <c r="D121" s="298" t="s">
        <v>337</v>
      </c>
      <c r="E121" s="298" t="s">
        <v>2268</v>
      </c>
      <c r="F121" s="68" t="s">
        <v>2269</v>
      </c>
      <c r="G121" s="68"/>
      <c r="H121" s="68" t="s">
        <v>339</v>
      </c>
      <c r="I121" s="68" t="s">
        <v>340</v>
      </c>
      <c r="J121" s="68"/>
    </row>
    <row r="122" spans="1:12" hidden="1" x14ac:dyDescent="0.35">
      <c r="A122" s="68"/>
      <c r="B122" s="298" t="s">
        <v>341</v>
      </c>
      <c r="C122" s="298" t="s">
        <v>342</v>
      </c>
      <c r="D122" s="298" t="s">
        <v>343</v>
      </c>
      <c r="E122" s="298" t="s">
        <v>2270</v>
      </c>
      <c r="F122" s="68" t="s">
        <v>2271</v>
      </c>
      <c r="G122" s="68"/>
      <c r="H122" s="68" t="s">
        <v>346</v>
      </c>
      <c r="I122" s="68" t="s">
        <v>292</v>
      </c>
      <c r="J122" s="68"/>
    </row>
    <row r="123" spans="1:12" hidden="1" x14ac:dyDescent="0.35">
      <c r="A123" s="68"/>
      <c r="B123" s="298" t="s">
        <v>347</v>
      </c>
      <c r="C123" s="298" t="s">
        <v>348</v>
      </c>
      <c r="D123" s="298" t="s">
        <v>349</v>
      </c>
      <c r="E123" s="298" t="s">
        <v>2272</v>
      </c>
      <c r="F123" s="68" t="s">
        <v>1587</v>
      </c>
      <c r="G123" s="68"/>
      <c r="H123" s="68"/>
      <c r="I123" s="68" t="s">
        <v>352</v>
      </c>
      <c r="J123" s="68"/>
    </row>
    <row r="124" spans="1:12" hidden="1" x14ac:dyDescent="0.35">
      <c r="A124" s="68"/>
      <c r="B124" s="68"/>
      <c r="C124" s="298" t="s">
        <v>2273</v>
      </c>
      <c r="D124" s="298" t="s">
        <v>354</v>
      </c>
      <c r="E124" s="298" t="s">
        <v>2274</v>
      </c>
      <c r="F124" s="68" t="s">
        <v>2275</v>
      </c>
      <c r="G124" s="68"/>
      <c r="H124" s="68"/>
      <c r="I124" s="68" t="s">
        <v>357</v>
      </c>
      <c r="J124" s="68"/>
    </row>
    <row r="125" spans="1:12" hidden="1" x14ac:dyDescent="0.35">
      <c r="A125" s="68"/>
      <c r="B125" s="68"/>
      <c r="C125" s="298" t="s">
        <v>358</v>
      </c>
      <c r="D125" s="298" t="s">
        <v>359</v>
      </c>
      <c r="E125" s="298" t="s">
        <v>2276</v>
      </c>
      <c r="F125" s="68" t="s">
        <v>2277</v>
      </c>
      <c r="G125" s="68"/>
      <c r="H125" s="68"/>
      <c r="I125" s="68" t="s">
        <v>362</v>
      </c>
      <c r="J125" s="68"/>
    </row>
    <row r="126" spans="1:12" hidden="1" x14ac:dyDescent="0.35">
      <c r="A126" s="68"/>
      <c r="B126" s="68"/>
      <c r="C126" s="298" t="s">
        <v>48</v>
      </c>
      <c r="D126" s="298" t="s">
        <v>97</v>
      </c>
      <c r="E126" s="298" t="s">
        <v>2278</v>
      </c>
      <c r="F126" s="68" t="s">
        <v>2279</v>
      </c>
      <c r="G126" s="68"/>
      <c r="H126" s="68"/>
      <c r="I126" s="68"/>
      <c r="J126" s="68"/>
    </row>
    <row r="127" spans="1:12" hidden="1" x14ac:dyDescent="0.35">
      <c r="A127" s="68"/>
      <c r="B127" s="68"/>
      <c r="C127" s="298" t="s">
        <v>365</v>
      </c>
      <c r="D127" s="298" t="s">
        <v>2280</v>
      </c>
      <c r="E127" s="298" t="s">
        <v>2281</v>
      </c>
      <c r="F127" s="68" t="s">
        <v>2282</v>
      </c>
      <c r="G127" s="68"/>
      <c r="H127" s="68"/>
      <c r="I127" s="68"/>
      <c r="J127" s="68"/>
    </row>
    <row r="128" spans="1:12" hidden="1" x14ac:dyDescent="0.35">
      <c r="A128" s="68"/>
      <c r="B128" s="68"/>
      <c r="C128" s="298" t="s">
        <v>369</v>
      </c>
      <c r="D128" s="298" t="s">
        <v>370</v>
      </c>
      <c r="E128" s="298" t="s">
        <v>2283</v>
      </c>
      <c r="F128" s="68" t="s">
        <v>2284</v>
      </c>
      <c r="G128" s="68"/>
      <c r="H128" s="68"/>
      <c r="I128" s="68"/>
      <c r="J128" s="68"/>
    </row>
    <row r="129" spans="1:10" hidden="1" x14ac:dyDescent="0.35">
      <c r="A129" s="68"/>
      <c r="B129" s="68"/>
      <c r="C129" s="298" t="s">
        <v>373</v>
      </c>
      <c r="D129" s="298" t="s">
        <v>374</v>
      </c>
      <c r="E129" s="298" t="s">
        <v>2285</v>
      </c>
      <c r="F129" s="68" t="s">
        <v>2286</v>
      </c>
      <c r="G129" s="68"/>
      <c r="H129" s="68"/>
      <c r="I129" s="68"/>
      <c r="J129" s="68"/>
    </row>
    <row r="130" spans="1:10" hidden="1" x14ac:dyDescent="0.35">
      <c r="A130" s="68"/>
      <c r="B130" s="68"/>
      <c r="C130" s="298" t="s">
        <v>377</v>
      </c>
      <c r="D130" s="298" t="s">
        <v>378</v>
      </c>
      <c r="E130" s="298" t="s">
        <v>2287</v>
      </c>
      <c r="F130" s="68" t="s">
        <v>2288</v>
      </c>
      <c r="G130" s="68"/>
      <c r="H130" s="68"/>
      <c r="I130" s="68"/>
      <c r="J130" s="68"/>
    </row>
    <row r="131" spans="1:10" hidden="1" x14ac:dyDescent="0.35">
      <c r="A131" s="68"/>
      <c r="B131" s="68"/>
      <c r="C131" s="298" t="s">
        <v>381</v>
      </c>
      <c r="D131" s="298" t="s">
        <v>2289</v>
      </c>
      <c r="E131" s="298" t="s">
        <v>2290</v>
      </c>
      <c r="F131" s="68" t="s">
        <v>2291</v>
      </c>
      <c r="G131" s="68"/>
      <c r="H131" s="68"/>
      <c r="I131" s="68"/>
      <c r="J131" s="68"/>
    </row>
    <row r="132" spans="1:10" hidden="1" x14ac:dyDescent="0.35">
      <c r="A132" s="68"/>
      <c r="B132" s="68"/>
      <c r="C132" s="298" t="s">
        <v>384</v>
      </c>
      <c r="D132" s="298" t="s">
        <v>2292</v>
      </c>
      <c r="E132" s="298" t="s">
        <v>2293</v>
      </c>
      <c r="F132" s="68" t="s">
        <v>2294</v>
      </c>
      <c r="G132" s="68"/>
      <c r="H132" s="68"/>
      <c r="I132" s="68"/>
      <c r="J132" s="68"/>
    </row>
    <row r="133" spans="1:10" hidden="1" x14ac:dyDescent="0.35">
      <c r="A133" s="68"/>
      <c r="B133" s="68"/>
      <c r="C133" s="298" t="s">
        <v>50</v>
      </c>
      <c r="D133" s="298" t="s">
        <v>388</v>
      </c>
      <c r="E133" s="298" t="s">
        <v>2295</v>
      </c>
      <c r="F133" s="68" t="s">
        <v>2296</v>
      </c>
      <c r="G133" s="68"/>
      <c r="H133" s="68"/>
      <c r="I133" s="68"/>
      <c r="J133" s="68"/>
    </row>
    <row r="134" spans="1:10" hidden="1" x14ac:dyDescent="0.35">
      <c r="A134" s="68"/>
      <c r="B134" s="68"/>
      <c r="C134" s="298" t="s">
        <v>391</v>
      </c>
      <c r="D134" s="298" t="s">
        <v>392</v>
      </c>
      <c r="E134" s="298" t="s">
        <v>2297</v>
      </c>
      <c r="F134" s="68" t="s">
        <v>2298</v>
      </c>
      <c r="G134" s="68"/>
      <c r="H134" s="68"/>
      <c r="I134" s="68"/>
      <c r="J134" s="68"/>
    </row>
    <row r="135" spans="1:10" hidden="1" x14ac:dyDescent="0.35">
      <c r="A135" s="68"/>
      <c r="B135" s="68"/>
      <c r="C135" s="298" t="s">
        <v>395</v>
      </c>
      <c r="D135" s="298" t="s">
        <v>396</v>
      </c>
      <c r="E135" s="298" t="s">
        <v>2299</v>
      </c>
      <c r="F135" s="68" t="s">
        <v>2300</v>
      </c>
      <c r="G135" s="68"/>
      <c r="H135" s="68"/>
      <c r="I135" s="68"/>
      <c r="J135" s="68"/>
    </row>
    <row r="136" spans="1:10" hidden="1" x14ac:dyDescent="0.35">
      <c r="A136" s="68"/>
      <c r="B136" s="68"/>
      <c r="C136" s="298" t="s">
        <v>399</v>
      </c>
      <c r="D136" s="298" t="s">
        <v>400</v>
      </c>
      <c r="E136" s="298" t="s">
        <v>2301</v>
      </c>
      <c r="F136" s="68" t="s">
        <v>2302</v>
      </c>
      <c r="G136" s="68"/>
      <c r="H136" s="68"/>
      <c r="I136" s="68"/>
      <c r="J136" s="68"/>
    </row>
    <row r="137" spans="1:10" hidden="1" x14ac:dyDescent="0.35">
      <c r="A137" s="68"/>
      <c r="B137" s="68"/>
      <c r="C137" s="298" t="s">
        <v>403</v>
      </c>
      <c r="D137" s="298" t="s">
        <v>404</v>
      </c>
      <c r="E137" s="298" t="s">
        <v>2303</v>
      </c>
      <c r="F137" s="68" t="s">
        <v>2304</v>
      </c>
      <c r="G137" s="68"/>
      <c r="H137" s="68"/>
      <c r="I137" s="68"/>
      <c r="J137" s="68"/>
    </row>
    <row r="138" spans="1:10" hidden="1" x14ac:dyDescent="0.35">
      <c r="A138" s="68"/>
      <c r="B138" s="68"/>
      <c r="C138" s="298" t="s">
        <v>407</v>
      </c>
      <c r="D138" s="298" t="s">
        <v>408</v>
      </c>
      <c r="E138" s="298" t="s">
        <v>2305</v>
      </c>
      <c r="F138" s="68" t="s">
        <v>2306</v>
      </c>
      <c r="G138" s="68"/>
      <c r="H138" s="68"/>
      <c r="I138" s="68"/>
      <c r="J138" s="68"/>
    </row>
    <row r="139" spans="1:10" hidden="1" x14ac:dyDescent="0.35">
      <c r="A139" s="68"/>
      <c r="B139" s="68"/>
      <c r="C139" s="68"/>
      <c r="D139" s="298" t="s">
        <v>411</v>
      </c>
      <c r="E139" s="298" t="s">
        <v>2307</v>
      </c>
      <c r="F139" s="68" t="s">
        <v>2308</v>
      </c>
      <c r="G139" s="68"/>
      <c r="H139" s="68"/>
      <c r="I139" s="68"/>
      <c r="J139" s="68"/>
    </row>
    <row r="140" spans="1:10" hidden="1" x14ac:dyDescent="0.35">
      <c r="A140" s="68"/>
      <c r="B140" s="68"/>
      <c r="C140" s="68"/>
      <c r="D140" s="298" t="s">
        <v>414</v>
      </c>
      <c r="E140" s="298" t="s">
        <v>2309</v>
      </c>
      <c r="F140" s="68" t="s">
        <v>394</v>
      </c>
      <c r="G140" s="68"/>
      <c r="H140" s="68"/>
      <c r="I140" s="68"/>
      <c r="J140" s="68"/>
    </row>
    <row r="141" spans="1:10" hidden="1" x14ac:dyDescent="0.35">
      <c r="A141" s="68"/>
      <c r="B141" s="68"/>
      <c r="C141" s="68"/>
      <c r="D141" s="298" t="s">
        <v>417</v>
      </c>
      <c r="E141" s="298" t="s">
        <v>2310</v>
      </c>
      <c r="F141" s="68" t="s">
        <v>2311</v>
      </c>
      <c r="G141" s="68"/>
      <c r="H141" s="68"/>
      <c r="I141" s="68"/>
      <c r="J141" s="68"/>
    </row>
    <row r="142" spans="1:10" hidden="1" x14ac:dyDescent="0.35">
      <c r="A142" s="68"/>
      <c r="B142" s="68"/>
      <c r="C142" s="68"/>
      <c r="D142" s="298" t="s">
        <v>420</v>
      </c>
      <c r="E142" s="298" t="s">
        <v>2312</v>
      </c>
      <c r="F142" s="68" t="s">
        <v>2313</v>
      </c>
      <c r="G142" s="68"/>
      <c r="H142" s="68"/>
      <c r="I142" s="68"/>
      <c r="J142" s="68"/>
    </row>
    <row r="143" spans="1:10" hidden="1" x14ac:dyDescent="0.35">
      <c r="A143" s="68"/>
      <c r="B143" s="68"/>
      <c r="C143" s="68"/>
      <c r="D143" s="298" t="s">
        <v>423</v>
      </c>
      <c r="E143" s="298" t="s">
        <v>2314</v>
      </c>
      <c r="F143" s="68" t="s">
        <v>2315</v>
      </c>
      <c r="G143" s="68"/>
      <c r="H143" s="68"/>
      <c r="I143" s="68"/>
      <c r="J143" s="68"/>
    </row>
    <row r="144" spans="1:10" hidden="1" x14ac:dyDescent="0.35">
      <c r="A144" s="68"/>
      <c r="B144" s="68"/>
      <c r="C144" s="68"/>
      <c r="D144" s="298" t="s">
        <v>425</v>
      </c>
      <c r="E144" s="298" t="s">
        <v>2316</v>
      </c>
      <c r="F144" s="68" t="s">
        <v>2317</v>
      </c>
      <c r="G144" s="68"/>
      <c r="H144" s="68"/>
      <c r="I144" s="68"/>
      <c r="J144" s="68"/>
    </row>
    <row r="145" spans="1:10" hidden="1" x14ac:dyDescent="0.35">
      <c r="A145" s="68"/>
      <c r="B145" s="68"/>
      <c r="C145" s="68"/>
      <c r="D145" s="298" t="s">
        <v>428</v>
      </c>
      <c r="E145" s="298" t="s">
        <v>2318</v>
      </c>
      <c r="F145" s="68" t="s">
        <v>2319</v>
      </c>
      <c r="G145" s="68"/>
      <c r="H145" s="68"/>
      <c r="I145" s="68"/>
      <c r="J145" s="68"/>
    </row>
    <row r="146" spans="1:10" hidden="1" x14ac:dyDescent="0.35">
      <c r="A146" s="68"/>
      <c r="B146" s="68"/>
      <c r="C146" s="68"/>
      <c r="D146" s="298" t="s">
        <v>431</v>
      </c>
      <c r="E146" s="298" t="s">
        <v>2320</v>
      </c>
      <c r="F146" s="68" t="s">
        <v>2321</v>
      </c>
      <c r="G146" s="68"/>
      <c r="H146" s="68"/>
      <c r="I146" s="68"/>
      <c r="J146" s="68"/>
    </row>
    <row r="147" spans="1:10" hidden="1" x14ac:dyDescent="0.35">
      <c r="A147" s="68"/>
      <c r="B147" s="68"/>
      <c r="C147" s="68"/>
      <c r="D147" s="298" t="s">
        <v>433</v>
      </c>
      <c r="E147" s="298" t="s">
        <v>2322</v>
      </c>
      <c r="F147" s="68" t="s">
        <v>413</v>
      </c>
      <c r="G147" s="68"/>
      <c r="H147" s="68"/>
      <c r="I147" s="68"/>
      <c r="J147" s="68"/>
    </row>
    <row r="148" spans="1:10" hidden="1" x14ac:dyDescent="0.35">
      <c r="A148" s="68"/>
      <c r="B148" s="68"/>
      <c r="C148" s="68"/>
      <c r="D148" s="298" t="s">
        <v>53</v>
      </c>
      <c r="E148" s="298" t="s">
        <v>2323</v>
      </c>
      <c r="F148" s="68" t="s">
        <v>2324</v>
      </c>
      <c r="G148" s="68"/>
      <c r="H148" s="68"/>
      <c r="I148" s="68"/>
      <c r="J148" s="68"/>
    </row>
    <row r="149" spans="1:10" hidden="1" x14ac:dyDescent="0.35">
      <c r="A149" s="68"/>
      <c r="B149" s="68"/>
      <c r="C149" s="68"/>
      <c r="D149" s="298" t="s">
        <v>438</v>
      </c>
      <c r="E149" s="298" t="s">
        <v>2325</v>
      </c>
      <c r="F149" s="68" t="s">
        <v>2326</v>
      </c>
      <c r="G149" s="68"/>
      <c r="H149" s="68"/>
      <c r="I149" s="68"/>
      <c r="J149" s="68"/>
    </row>
    <row r="150" spans="1:10" hidden="1" x14ac:dyDescent="0.35">
      <c r="A150" s="68"/>
      <c r="B150" s="68"/>
      <c r="C150" s="68"/>
      <c r="D150" s="298" t="s">
        <v>441</v>
      </c>
      <c r="E150" s="298" t="s">
        <v>2327</v>
      </c>
      <c r="F150" s="68" t="s">
        <v>2328</v>
      </c>
      <c r="G150" s="68"/>
      <c r="H150" s="68"/>
      <c r="I150" s="68"/>
      <c r="J150" s="68"/>
    </row>
    <row r="151" spans="1:10" hidden="1" x14ac:dyDescent="0.35">
      <c r="A151" s="68"/>
      <c r="B151" s="68"/>
      <c r="C151" s="68"/>
      <c r="D151" s="298" t="s">
        <v>444</v>
      </c>
      <c r="E151" s="298" t="s">
        <v>2329</v>
      </c>
      <c r="F151" s="68" t="s">
        <v>422</v>
      </c>
      <c r="G151" s="68"/>
      <c r="H151" s="68"/>
      <c r="I151" s="68"/>
      <c r="J151" s="68"/>
    </row>
    <row r="152" spans="1:10" hidden="1" x14ac:dyDescent="0.35">
      <c r="A152" s="68"/>
      <c r="B152" s="68"/>
      <c r="C152" s="68"/>
      <c r="D152" s="298" t="s">
        <v>447</v>
      </c>
      <c r="E152" s="298" t="s">
        <v>2330</v>
      </c>
      <c r="F152" s="68" t="s">
        <v>2331</v>
      </c>
      <c r="G152" s="68"/>
      <c r="H152" s="68"/>
      <c r="I152" s="68"/>
      <c r="J152" s="68"/>
    </row>
    <row r="153" spans="1:10" hidden="1" x14ac:dyDescent="0.35">
      <c r="A153" s="68"/>
      <c r="B153" s="68"/>
      <c r="C153" s="68"/>
      <c r="D153" s="298" t="s">
        <v>450</v>
      </c>
      <c r="E153" s="298" t="s">
        <v>2332</v>
      </c>
      <c r="F153" s="68" t="s">
        <v>424</v>
      </c>
      <c r="G153" s="68"/>
      <c r="H153" s="68"/>
      <c r="I153" s="68"/>
      <c r="J153" s="68"/>
    </row>
    <row r="154" spans="1:10" hidden="1" x14ac:dyDescent="0.35">
      <c r="A154" s="68"/>
      <c r="B154" s="68"/>
      <c r="C154" s="68"/>
      <c r="D154" s="298" t="s">
        <v>453</v>
      </c>
      <c r="E154" s="298" t="s">
        <v>2333</v>
      </c>
      <c r="F154" s="68" t="s">
        <v>2334</v>
      </c>
      <c r="G154" s="68"/>
      <c r="H154" s="68"/>
      <c r="I154" s="68"/>
      <c r="J154" s="68"/>
    </row>
    <row r="155" spans="1:10" hidden="1" x14ac:dyDescent="0.35">
      <c r="A155" s="68"/>
      <c r="B155" s="68"/>
      <c r="C155" s="68"/>
      <c r="D155" s="298" t="s">
        <v>456</v>
      </c>
      <c r="E155" s="298" t="s">
        <v>2335</v>
      </c>
      <c r="F155" s="68" t="s">
        <v>427</v>
      </c>
      <c r="G155" s="68"/>
      <c r="H155" s="68"/>
      <c r="I155" s="68"/>
      <c r="J155" s="68"/>
    </row>
    <row r="156" spans="1:10" hidden="1" x14ac:dyDescent="0.35">
      <c r="A156" s="68"/>
      <c r="B156" s="68"/>
      <c r="C156" s="68"/>
      <c r="D156" s="298" t="s">
        <v>459</v>
      </c>
      <c r="E156" s="298" t="s">
        <v>2336</v>
      </c>
      <c r="F156" s="68" t="s">
        <v>430</v>
      </c>
      <c r="G156" s="68"/>
      <c r="H156" s="68"/>
      <c r="I156" s="68"/>
      <c r="J156" s="68"/>
    </row>
    <row r="157" spans="1:10" hidden="1" x14ac:dyDescent="0.35">
      <c r="A157" s="68"/>
      <c r="B157" s="68"/>
      <c r="C157" s="68"/>
      <c r="D157" s="298" t="s">
        <v>462</v>
      </c>
      <c r="E157" s="298" t="s">
        <v>2337</v>
      </c>
      <c r="F157" s="68" t="s">
        <v>2338</v>
      </c>
      <c r="G157" s="68"/>
      <c r="H157" s="68"/>
      <c r="I157" s="68"/>
      <c r="J157" s="68"/>
    </row>
    <row r="158" spans="1:10" hidden="1" x14ac:dyDescent="0.35">
      <c r="A158" s="68"/>
      <c r="B158" s="68"/>
      <c r="C158" s="68"/>
      <c r="D158" s="298" t="s">
        <v>465</v>
      </c>
      <c r="E158" s="298" t="s">
        <v>2339</v>
      </c>
      <c r="F158" s="68" t="s">
        <v>432</v>
      </c>
      <c r="G158" s="68"/>
      <c r="H158" s="68"/>
      <c r="I158" s="68"/>
      <c r="J158" s="68"/>
    </row>
    <row r="159" spans="1:10" hidden="1" x14ac:dyDescent="0.35">
      <c r="A159" s="68"/>
      <c r="B159" s="68"/>
      <c r="C159" s="68"/>
      <c r="D159" s="298" t="s">
        <v>468</v>
      </c>
      <c r="E159" s="298" t="s">
        <v>2340</v>
      </c>
      <c r="F159" s="68" t="s">
        <v>2341</v>
      </c>
      <c r="G159" s="68"/>
      <c r="H159" s="68"/>
      <c r="I159" s="68"/>
      <c r="J159" s="68"/>
    </row>
    <row r="160" spans="1:10" hidden="1" x14ac:dyDescent="0.35">
      <c r="A160" s="68"/>
      <c r="B160" s="68"/>
      <c r="C160" s="68"/>
      <c r="D160" s="298" t="s">
        <v>471</v>
      </c>
      <c r="E160" s="298" t="s">
        <v>2342</v>
      </c>
      <c r="F160" s="68" t="s">
        <v>435</v>
      </c>
      <c r="G160" s="68"/>
      <c r="H160" s="68"/>
      <c r="I160" s="68"/>
      <c r="J160" s="68"/>
    </row>
    <row r="161" spans="1:10" hidden="1" x14ac:dyDescent="0.35">
      <c r="A161" s="68"/>
      <c r="B161" s="68"/>
      <c r="C161" s="68"/>
      <c r="D161" s="298" t="s">
        <v>56</v>
      </c>
      <c r="E161" s="298" t="s">
        <v>2343</v>
      </c>
      <c r="F161" s="68" t="s">
        <v>437</v>
      </c>
      <c r="G161" s="68"/>
      <c r="H161" s="68"/>
      <c r="I161" s="68"/>
      <c r="J161" s="68"/>
    </row>
    <row r="162" spans="1:10" hidden="1" x14ac:dyDescent="0.35">
      <c r="A162" s="68"/>
      <c r="B162" s="68"/>
      <c r="C162" s="68"/>
      <c r="D162" s="298" t="s">
        <v>476</v>
      </c>
      <c r="E162" s="298" t="s">
        <v>2344</v>
      </c>
      <c r="F162" s="68" t="s">
        <v>440</v>
      </c>
      <c r="G162" s="68"/>
      <c r="H162" s="68"/>
      <c r="I162" s="68"/>
      <c r="J162" s="68"/>
    </row>
    <row r="163" spans="1:10" hidden="1" x14ac:dyDescent="0.35">
      <c r="A163" s="68"/>
      <c r="B163" s="68"/>
      <c r="C163" s="68"/>
      <c r="D163" s="298" t="s">
        <v>45</v>
      </c>
      <c r="E163" s="298" t="s">
        <v>2345</v>
      </c>
      <c r="F163" s="68" t="s">
        <v>443</v>
      </c>
      <c r="G163" s="68"/>
      <c r="H163" s="68"/>
      <c r="I163" s="68"/>
      <c r="J163" s="68"/>
    </row>
    <row r="164" spans="1:10" hidden="1" x14ac:dyDescent="0.35">
      <c r="A164" s="68"/>
      <c r="B164" s="68"/>
      <c r="C164" s="68"/>
      <c r="D164" s="298" t="s">
        <v>481</v>
      </c>
      <c r="E164" s="298" t="s">
        <v>2346</v>
      </c>
      <c r="F164" s="68" t="s">
        <v>446</v>
      </c>
      <c r="G164" s="68"/>
      <c r="H164" s="68"/>
      <c r="I164" s="68"/>
      <c r="J164" s="68"/>
    </row>
    <row r="165" spans="1:10" hidden="1" x14ac:dyDescent="0.35">
      <c r="A165" s="68"/>
      <c r="B165" s="68"/>
      <c r="C165" s="68"/>
      <c r="D165" s="298" t="s">
        <v>484</v>
      </c>
      <c r="E165" s="298" t="s">
        <v>448</v>
      </c>
      <c r="F165" s="68" t="s">
        <v>2347</v>
      </c>
      <c r="G165" s="68"/>
      <c r="H165" s="68"/>
      <c r="I165" s="68"/>
      <c r="J165" s="68"/>
    </row>
    <row r="166" spans="1:10" hidden="1" x14ac:dyDescent="0.35">
      <c r="A166" s="68"/>
      <c r="B166" s="68"/>
      <c r="C166" s="68"/>
      <c r="D166" s="298" t="s">
        <v>487</v>
      </c>
      <c r="E166" s="298" t="s">
        <v>451</v>
      </c>
      <c r="F166" s="68" t="s">
        <v>452</v>
      </c>
      <c r="G166" s="68"/>
      <c r="H166" s="68"/>
      <c r="I166" s="68"/>
      <c r="J166" s="68"/>
    </row>
    <row r="167" spans="1:10" hidden="1" x14ac:dyDescent="0.35">
      <c r="A167" s="68"/>
      <c r="B167" s="68"/>
      <c r="C167" s="68"/>
      <c r="D167" s="298" t="s">
        <v>490</v>
      </c>
      <c r="E167" s="298" t="s">
        <v>2348</v>
      </c>
      <c r="F167" s="68" t="s">
        <v>2349</v>
      </c>
      <c r="G167" s="68"/>
      <c r="H167" s="68"/>
      <c r="I167" s="68"/>
      <c r="J167" s="68"/>
    </row>
    <row r="168" spans="1:10" hidden="1" x14ac:dyDescent="0.35">
      <c r="A168" s="68"/>
      <c r="B168" s="68"/>
      <c r="C168" s="68"/>
      <c r="D168" s="298" t="s">
        <v>493</v>
      </c>
      <c r="E168" s="298" t="s">
        <v>2350</v>
      </c>
      <c r="F168" s="68" t="s">
        <v>455</v>
      </c>
      <c r="G168" s="68"/>
      <c r="H168" s="68"/>
      <c r="I168" s="68"/>
      <c r="J168" s="68"/>
    </row>
    <row r="169" spans="1:10" hidden="1" x14ac:dyDescent="0.35">
      <c r="A169" s="68"/>
      <c r="B169" s="68"/>
      <c r="C169" s="68"/>
      <c r="D169" s="298" t="s">
        <v>496</v>
      </c>
      <c r="E169" s="298" t="s">
        <v>2351</v>
      </c>
      <c r="F169" s="68" t="s">
        <v>458</v>
      </c>
      <c r="G169" s="68"/>
      <c r="H169" s="68"/>
      <c r="I169" s="68"/>
      <c r="J169" s="68"/>
    </row>
    <row r="170" spans="1:10" hidden="1" x14ac:dyDescent="0.35">
      <c r="A170" s="68"/>
      <c r="B170" s="68"/>
      <c r="C170" s="68"/>
      <c r="D170" s="298" t="s">
        <v>499</v>
      </c>
      <c r="E170" s="298" t="s">
        <v>2352</v>
      </c>
      <c r="F170" s="68" t="s">
        <v>461</v>
      </c>
      <c r="G170" s="68"/>
      <c r="H170" s="68"/>
      <c r="I170" s="68"/>
      <c r="J170" s="68"/>
    </row>
    <row r="171" spans="1:10" hidden="1" x14ac:dyDescent="0.35">
      <c r="A171" s="68"/>
      <c r="B171" s="68"/>
      <c r="C171" s="68"/>
      <c r="D171" s="298" t="s">
        <v>502</v>
      </c>
      <c r="E171" s="298" t="s">
        <v>2353</v>
      </c>
      <c r="F171" s="68" t="s">
        <v>464</v>
      </c>
      <c r="G171" s="68"/>
      <c r="H171" s="68"/>
      <c r="I171" s="68"/>
      <c r="J171" s="68"/>
    </row>
    <row r="172" spans="1:10" hidden="1" x14ac:dyDescent="0.35">
      <c r="A172" s="68"/>
      <c r="B172" s="68"/>
      <c r="C172" s="68"/>
      <c r="D172" s="298" t="s">
        <v>505</v>
      </c>
      <c r="E172" s="298" t="s">
        <v>2354</v>
      </c>
      <c r="F172" s="68" t="s">
        <v>467</v>
      </c>
      <c r="G172" s="68"/>
      <c r="H172" s="68"/>
      <c r="I172" s="68"/>
      <c r="J172" s="68"/>
    </row>
    <row r="173" spans="1:10" hidden="1" x14ac:dyDescent="0.35">
      <c r="A173" s="68"/>
      <c r="B173" s="68"/>
      <c r="C173" s="68"/>
      <c r="D173" s="298" t="s">
        <v>508</v>
      </c>
      <c r="E173" s="298" t="s">
        <v>2355</v>
      </c>
      <c r="F173" s="68" t="s">
        <v>470</v>
      </c>
      <c r="G173" s="68"/>
      <c r="H173" s="68"/>
      <c r="I173" s="68"/>
      <c r="J173" s="68"/>
    </row>
    <row r="174" spans="1:10" hidden="1" x14ac:dyDescent="0.35">
      <c r="A174" s="68"/>
      <c r="B174" s="68"/>
      <c r="C174" s="68"/>
      <c r="D174" s="298" t="s">
        <v>511</v>
      </c>
      <c r="E174" s="298" t="s">
        <v>2356</v>
      </c>
      <c r="F174" s="68" t="s">
        <v>473</v>
      </c>
      <c r="G174" s="68"/>
      <c r="H174" s="68"/>
      <c r="I174" s="68"/>
      <c r="J174" s="68"/>
    </row>
    <row r="175" spans="1:10" hidden="1" x14ac:dyDescent="0.35">
      <c r="A175" s="68"/>
      <c r="B175" s="68"/>
      <c r="C175" s="68"/>
      <c r="D175" s="298" t="s">
        <v>514</v>
      </c>
      <c r="E175" s="298" t="s">
        <v>2357</v>
      </c>
      <c r="F175" s="68" t="s">
        <v>475</v>
      </c>
      <c r="G175" s="68"/>
      <c r="H175" s="68"/>
      <c r="I175" s="68"/>
      <c r="J175" s="68"/>
    </row>
    <row r="176" spans="1:10" hidden="1" x14ac:dyDescent="0.35">
      <c r="A176" s="68"/>
      <c r="B176" s="68"/>
      <c r="C176" s="68"/>
      <c r="D176" s="298" t="s">
        <v>517</v>
      </c>
      <c r="E176" s="298" t="s">
        <v>2358</v>
      </c>
      <c r="F176" s="68" t="s">
        <v>478</v>
      </c>
      <c r="G176" s="68"/>
      <c r="H176" s="68"/>
      <c r="I176" s="68"/>
      <c r="J176" s="68"/>
    </row>
    <row r="177" spans="1:10" hidden="1" x14ac:dyDescent="0.35">
      <c r="A177" s="68"/>
      <c r="B177" s="68"/>
      <c r="C177" s="68"/>
      <c r="D177" s="298" t="s">
        <v>520</v>
      </c>
      <c r="E177" s="298" t="s">
        <v>479</v>
      </c>
      <c r="F177" s="68" t="s">
        <v>480</v>
      </c>
      <c r="G177" s="68"/>
      <c r="H177" s="68"/>
      <c r="I177" s="68"/>
      <c r="J177" s="68"/>
    </row>
    <row r="178" spans="1:10" hidden="1" x14ac:dyDescent="0.35">
      <c r="A178" s="68"/>
      <c r="B178" s="68"/>
      <c r="C178" s="68"/>
      <c r="D178" s="68"/>
      <c r="E178" s="298" t="s">
        <v>482</v>
      </c>
      <c r="F178" s="68" t="s">
        <v>483</v>
      </c>
      <c r="G178" s="68"/>
      <c r="H178" s="68"/>
      <c r="I178" s="68"/>
      <c r="J178" s="68"/>
    </row>
    <row r="179" spans="1:10" hidden="1" x14ac:dyDescent="0.35">
      <c r="A179" s="68"/>
      <c r="B179" s="68"/>
      <c r="C179" s="68"/>
      <c r="D179" s="68"/>
      <c r="E179" s="298" t="s">
        <v>485</v>
      </c>
      <c r="F179" s="68" t="s">
        <v>486</v>
      </c>
      <c r="G179" s="68"/>
      <c r="H179" s="68"/>
      <c r="I179" s="68"/>
      <c r="J179" s="68"/>
    </row>
    <row r="180" spans="1:10" hidden="1" x14ac:dyDescent="0.35">
      <c r="A180" s="68"/>
      <c r="B180" s="68"/>
      <c r="C180" s="68"/>
      <c r="D180" s="68"/>
      <c r="E180" s="298" t="s">
        <v>2359</v>
      </c>
      <c r="F180" s="68" t="s">
        <v>2360</v>
      </c>
      <c r="G180" s="68"/>
      <c r="H180" s="68"/>
      <c r="I180" s="68"/>
      <c r="J180" s="68"/>
    </row>
    <row r="181" spans="1:10" hidden="1" x14ac:dyDescent="0.35">
      <c r="A181" s="68"/>
      <c r="B181" s="68"/>
      <c r="C181" s="68"/>
      <c r="D181" s="68"/>
      <c r="E181" s="298" t="s">
        <v>2361</v>
      </c>
      <c r="F181" s="68" t="s">
        <v>489</v>
      </c>
      <c r="G181" s="68"/>
      <c r="H181" s="68"/>
      <c r="I181" s="68"/>
      <c r="J181" s="68"/>
    </row>
    <row r="182" spans="1:10" hidden="1" x14ac:dyDescent="0.35">
      <c r="A182" s="68"/>
      <c r="B182" s="68"/>
      <c r="C182" s="68"/>
      <c r="D182" s="68"/>
      <c r="E182" s="298" t="s">
        <v>2362</v>
      </c>
      <c r="F182" s="68" t="s">
        <v>2363</v>
      </c>
      <c r="G182" s="68"/>
      <c r="H182" s="68"/>
      <c r="I182" s="68"/>
      <c r="J182" s="68"/>
    </row>
    <row r="183" spans="1:10" hidden="1" x14ac:dyDescent="0.35">
      <c r="A183" s="68"/>
      <c r="B183" s="68"/>
      <c r="C183" s="68"/>
      <c r="D183" s="68"/>
      <c r="E183" s="298" t="s">
        <v>2364</v>
      </c>
      <c r="F183" s="68" t="s">
        <v>2365</v>
      </c>
      <c r="G183" s="68"/>
      <c r="H183" s="68"/>
      <c r="I183" s="68"/>
      <c r="J183" s="68"/>
    </row>
    <row r="184" spans="1:10" hidden="1" x14ac:dyDescent="0.35">
      <c r="A184" s="68"/>
      <c r="B184" s="68"/>
      <c r="C184" s="68"/>
      <c r="D184" s="68"/>
      <c r="E184" s="298" t="s">
        <v>2366</v>
      </c>
      <c r="F184" s="68" t="s">
        <v>495</v>
      </c>
      <c r="G184" s="68"/>
      <c r="H184" s="68"/>
      <c r="I184" s="68"/>
      <c r="J184" s="68"/>
    </row>
    <row r="185" spans="1:10" hidden="1" x14ac:dyDescent="0.35">
      <c r="A185" s="68"/>
      <c r="B185" s="68"/>
      <c r="C185" s="68"/>
      <c r="D185" s="68"/>
      <c r="E185" s="298" t="s">
        <v>2367</v>
      </c>
      <c r="F185" s="68" t="s">
        <v>498</v>
      </c>
      <c r="G185" s="68"/>
      <c r="H185" s="68"/>
      <c r="I185" s="68"/>
      <c r="J185" s="68"/>
    </row>
    <row r="186" spans="1:10" hidden="1" x14ac:dyDescent="0.35">
      <c r="A186" s="68"/>
      <c r="B186" s="68"/>
      <c r="C186" s="68"/>
      <c r="D186" s="68"/>
      <c r="E186" s="298" t="s">
        <v>2368</v>
      </c>
      <c r="F186" s="68" t="s">
        <v>501</v>
      </c>
      <c r="G186" s="68"/>
      <c r="H186" s="68"/>
      <c r="I186" s="68"/>
      <c r="J186" s="68"/>
    </row>
    <row r="187" spans="1:10" hidden="1" x14ac:dyDescent="0.35">
      <c r="A187" s="68"/>
      <c r="B187" s="68"/>
      <c r="C187" s="68"/>
      <c r="D187" s="68"/>
      <c r="E187" s="298" t="s">
        <v>2369</v>
      </c>
      <c r="F187" s="68" t="s">
        <v>2370</v>
      </c>
      <c r="G187" s="68"/>
      <c r="H187" s="68"/>
      <c r="I187" s="68"/>
      <c r="J187" s="68"/>
    </row>
    <row r="188" spans="1:10" hidden="1" x14ac:dyDescent="0.35">
      <c r="A188" s="68"/>
      <c r="B188" s="68"/>
      <c r="C188" s="68"/>
      <c r="D188" s="68"/>
      <c r="E188" s="298" t="s">
        <v>2371</v>
      </c>
      <c r="F188" s="68" t="s">
        <v>507</v>
      </c>
      <c r="G188" s="68"/>
      <c r="H188" s="68"/>
      <c r="I188" s="68"/>
      <c r="J188" s="68"/>
    </row>
    <row r="189" spans="1:10" hidden="1" x14ac:dyDescent="0.35">
      <c r="A189" s="68"/>
      <c r="B189" s="68"/>
      <c r="C189" s="68"/>
      <c r="D189" s="68"/>
      <c r="E189" s="298" t="s">
        <v>2372</v>
      </c>
      <c r="F189" s="68" t="s">
        <v>2373</v>
      </c>
      <c r="G189" s="68"/>
      <c r="H189" s="68"/>
      <c r="I189" s="68"/>
      <c r="J189" s="68"/>
    </row>
    <row r="190" spans="1:10" hidden="1" x14ac:dyDescent="0.35">
      <c r="A190" s="68"/>
      <c r="B190" s="68"/>
      <c r="C190" s="68"/>
      <c r="D190" s="68"/>
      <c r="E190" s="298" t="s">
        <v>2374</v>
      </c>
      <c r="F190" s="68" t="s">
        <v>2375</v>
      </c>
      <c r="G190" s="68"/>
      <c r="H190" s="68"/>
      <c r="I190" s="68"/>
      <c r="J190" s="68"/>
    </row>
    <row r="191" spans="1:10" hidden="1" x14ac:dyDescent="0.35">
      <c r="A191" s="68"/>
      <c r="B191" s="68"/>
      <c r="C191" s="68"/>
      <c r="D191" s="68"/>
      <c r="E191" s="298" t="s">
        <v>2376</v>
      </c>
      <c r="F191" s="68" t="s">
        <v>2377</v>
      </c>
      <c r="G191" s="68"/>
      <c r="H191" s="68"/>
      <c r="I191" s="68"/>
      <c r="J191" s="68"/>
    </row>
    <row r="192" spans="1:10" hidden="1" x14ac:dyDescent="0.35">
      <c r="A192" s="68"/>
      <c r="B192" s="68"/>
      <c r="C192" s="68"/>
      <c r="D192" s="68"/>
      <c r="E192" s="298" t="s">
        <v>2378</v>
      </c>
      <c r="F192" s="68" t="s">
        <v>2379</v>
      </c>
      <c r="G192" s="68"/>
      <c r="H192" s="68"/>
      <c r="I192" s="68"/>
      <c r="J192" s="68"/>
    </row>
    <row r="193" spans="1:10" hidden="1" x14ac:dyDescent="0.35">
      <c r="A193" s="68"/>
      <c r="B193" s="68"/>
      <c r="C193" s="68"/>
      <c r="D193" s="68"/>
      <c r="E193" s="298" t="s">
        <v>2380</v>
      </c>
      <c r="F193" s="68" t="s">
        <v>2381</v>
      </c>
      <c r="G193" s="68"/>
      <c r="H193" s="68"/>
      <c r="I193" s="68"/>
      <c r="J193" s="68"/>
    </row>
    <row r="194" spans="1:10" hidden="1" x14ac:dyDescent="0.35">
      <c r="A194" s="68"/>
      <c r="B194" s="68"/>
      <c r="C194" s="68"/>
      <c r="D194" s="68"/>
      <c r="E194" s="298" t="s">
        <v>2382</v>
      </c>
      <c r="F194" s="68" t="s">
        <v>2383</v>
      </c>
      <c r="G194" s="68"/>
      <c r="H194" s="68"/>
      <c r="I194" s="68"/>
      <c r="J194" s="68"/>
    </row>
    <row r="195" spans="1:10" hidden="1" x14ac:dyDescent="0.35">
      <c r="A195" s="68"/>
      <c r="B195" s="68"/>
      <c r="C195" s="68"/>
      <c r="D195" s="68"/>
      <c r="E195" s="298" t="s">
        <v>2384</v>
      </c>
      <c r="F195" s="68" t="s">
        <v>2385</v>
      </c>
      <c r="G195" s="68"/>
      <c r="H195" s="68"/>
      <c r="I195" s="68"/>
      <c r="J195" s="68"/>
    </row>
    <row r="196" spans="1:10" hidden="1" x14ac:dyDescent="0.35">
      <c r="A196" s="68"/>
      <c r="B196" s="68"/>
      <c r="C196" s="68"/>
      <c r="D196" s="68"/>
      <c r="E196" s="298" t="s">
        <v>2386</v>
      </c>
      <c r="F196" s="68" t="s">
        <v>2387</v>
      </c>
      <c r="G196" s="68"/>
      <c r="H196" s="68"/>
      <c r="I196" s="68"/>
      <c r="J196" s="68"/>
    </row>
    <row r="197" spans="1:10" hidden="1" x14ac:dyDescent="0.35">
      <c r="A197" s="68"/>
      <c r="B197" s="68"/>
      <c r="C197" s="68"/>
      <c r="D197" s="68"/>
      <c r="E197" s="298" t="s">
        <v>527</v>
      </c>
      <c r="F197" s="68" t="s">
        <v>528</v>
      </c>
      <c r="G197" s="68"/>
      <c r="H197" s="68"/>
      <c r="I197" s="68"/>
      <c r="J197" s="68"/>
    </row>
    <row r="198" spans="1:10" hidden="1" x14ac:dyDescent="0.35">
      <c r="A198" s="68"/>
      <c r="B198" s="68"/>
      <c r="C198" s="68"/>
      <c r="D198" s="68"/>
      <c r="E198" s="298" t="s">
        <v>2388</v>
      </c>
      <c r="F198" s="68" t="s">
        <v>2389</v>
      </c>
      <c r="G198" s="68"/>
      <c r="H198" s="68"/>
      <c r="I198" s="68"/>
      <c r="J198" s="68"/>
    </row>
    <row r="199" spans="1:10" hidden="1" x14ac:dyDescent="0.35">
      <c r="A199" s="68"/>
      <c r="B199" s="68"/>
      <c r="C199" s="68"/>
      <c r="D199" s="68"/>
      <c r="E199" s="298" t="s">
        <v>2390</v>
      </c>
      <c r="F199" s="68" t="s">
        <v>2391</v>
      </c>
      <c r="G199" s="68"/>
      <c r="H199" s="68"/>
      <c r="I199" s="68"/>
      <c r="J199" s="68"/>
    </row>
    <row r="200" spans="1:10" hidden="1" x14ac:dyDescent="0.35">
      <c r="A200" s="68"/>
      <c r="B200" s="68"/>
      <c r="C200" s="68"/>
      <c r="D200" s="68"/>
      <c r="E200" s="298" t="s">
        <v>2392</v>
      </c>
      <c r="F200" s="68" t="s">
        <v>2393</v>
      </c>
      <c r="G200" s="68"/>
      <c r="H200" s="68"/>
      <c r="I200" s="68"/>
      <c r="J200" s="68"/>
    </row>
    <row r="201" spans="1:10" hidden="1" x14ac:dyDescent="0.35">
      <c r="A201" s="68"/>
      <c r="B201" s="68"/>
      <c r="C201" s="68"/>
      <c r="D201" s="68"/>
      <c r="E201" s="298" t="s">
        <v>2394</v>
      </c>
      <c r="F201" s="68" t="s">
        <v>2395</v>
      </c>
      <c r="G201" s="68"/>
      <c r="H201" s="68"/>
      <c r="I201" s="68"/>
      <c r="J201" s="68"/>
    </row>
    <row r="202" spans="1:10" hidden="1" x14ac:dyDescent="0.35">
      <c r="A202" s="68"/>
      <c r="B202" s="68"/>
      <c r="C202" s="68"/>
      <c r="D202" s="68"/>
      <c r="E202" s="298" t="s">
        <v>2396</v>
      </c>
      <c r="F202" s="68" t="s">
        <v>2397</v>
      </c>
      <c r="G202" s="68"/>
      <c r="H202" s="68"/>
      <c r="I202" s="68"/>
      <c r="J202" s="68"/>
    </row>
    <row r="203" spans="1:10" hidden="1" x14ac:dyDescent="0.35">
      <c r="A203" s="68"/>
      <c r="B203" s="68"/>
      <c r="C203" s="68"/>
      <c r="D203" s="68"/>
      <c r="E203" s="298" t="s">
        <v>2398</v>
      </c>
      <c r="F203" s="68" t="s">
        <v>2399</v>
      </c>
      <c r="G203" s="68"/>
      <c r="H203" s="68"/>
      <c r="I203" s="68"/>
      <c r="J203" s="68"/>
    </row>
    <row r="204" spans="1:10" hidden="1" x14ac:dyDescent="0.35">
      <c r="A204" s="68"/>
      <c r="B204" s="68"/>
      <c r="C204" s="68"/>
      <c r="D204" s="68"/>
      <c r="E204" s="298" t="s">
        <v>2400</v>
      </c>
      <c r="F204" s="68" t="s">
        <v>2401</v>
      </c>
      <c r="G204" s="68"/>
      <c r="H204" s="68"/>
      <c r="I204" s="68"/>
      <c r="J204" s="68"/>
    </row>
    <row r="205" spans="1:10" hidden="1" x14ac:dyDescent="0.35">
      <c r="A205" s="68"/>
      <c r="B205" s="68"/>
      <c r="C205" s="68"/>
      <c r="D205" s="68"/>
      <c r="E205" s="298" t="s">
        <v>2402</v>
      </c>
      <c r="F205" s="68" t="s">
        <v>2403</v>
      </c>
      <c r="G205" s="68"/>
      <c r="H205" s="68"/>
      <c r="I205" s="68"/>
      <c r="J205" s="68"/>
    </row>
    <row r="206" spans="1:10" hidden="1" x14ac:dyDescent="0.35">
      <c r="A206" s="68"/>
      <c r="B206" s="68"/>
      <c r="C206" s="68"/>
      <c r="D206" s="68"/>
      <c r="E206" s="298" t="s">
        <v>2404</v>
      </c>
      <c r="F206" s="68" t="s">
        <v>2405</v>
      </c>
      <c r="G206" s="68"/>
      <c r="H206" s="68"/>
      <c r="I206" s="68"/>
      <c r="J206" s="68"/>
    </row>
    <row r="207" spans="1:10" hidden="1" x14ac:dyDescent="0.35">
      <c r="A207" s="68"/>
      <c r="B207" s="68"/>
      <c r="C207" s="68"/>
      <c r="D207" s="68"/>
      <c r="E207" s="298" t="s">
        <v>2406</v>
      </c>
      <c r="F207" s="68" t="s">
        <v>2407</v>
      </c>
      <c r="G207" s="68"/>
      <c r="H207" s="68"/>
      <c r="I207" s="68"/>
      <c r="J207" s="68"/>
    </row>
    <row r="208" spans="1:10" hidden="1" x14ac:dyDescent="0.35">
      <c r="A208" s="68"/>
      <c r="B208" s="68"/>
      <c r="C208" s="68"/>
      <c r="D208" s="68"/>
      <c r="E208" s="298" t="s">
        <v>2408</v>
      </c>
      <c r="F208" s="68" t="s">
        <v>2409</v>
      </c>
      <c r="G208" s="68"/>
      <c r="H208" s="68"/>
      <c r="I208" s="68"/>
      <c r="J208" s="68"/>
    </row>
    <row r="209" spans="1:10" hidden="1" x14ac:dyDescent="0.35">
      <c r="A209" s="68"/>
      <c r="B209" s="68"/>
      <c r="C209" s="68"/>
      <c r="D209" s="68"/>
      <c r="E209" s="298" t="s">
        <v>2410</v>
      </c>
      <c r="F209" s="68" t="s">
        <v>2411</v>
      </c>
      <c r="G209" s="68"/>
      <c r="H209" s="68"/>
      <c r="I209" s="68"/>
      <c r="J209" s="68"/>
    </row>
    <row r="210" spans="1:10" hidden="1" x14ac:dyDescent="0.35">
      <c r="A210" s="68"/>
      <c r="B210" s="68"/>
      <c r="C210" s="68"/>
      <c r="D210" s="68"/>
      <c r="E210" s="298" t="s">
        <v>2412</v>
      </c>
      <c r="F210" s="68" t="s">
        <v>2413</v>
      </c>
      <c r="G210" s="68"/>
      <c r="H210" s="68"/>
      <c r="I210" s="68"/>
      <c r="J210" s="68"/>
    </row>
    <row r="211" spans="1:10" hidden="1" x14ac:dyDescent="0.35">
      <c r="A211" s="68"/>
      <c r="B211" s="68"/>
      <c r="C211" s="68"/>
      <c r="D211" s="68"/>
      <c r="E211" s="298" t="s">
        <v>2414</v>
      </c>
      <c r="F211" s="68" t="s">
        <v>2415</v>
      </c>
      <c r="G211" s="68"/>
      <c r="H211" s="68"/>
      <c r="I211" s="68"/>
      <c r="J211" s="68"/>
    </row>
    <row r="212" spans="1:10" hidden="1" x14ac:dyDescent="0.35">
      <c r="A212" s="68"/>
      <c r="B212" s="68"/>
      <c r="C212" s="68"/>
      <c r="D212" s="68"/>
      <c r="E212" s="298" t="s">
        <v>2416</v>
      </c>
      <c r="F212" s="68" t="s">
        <v>2417</v>
      </c>
      <c r="G212" s="68"/>
      <c r="H212" s="68"/>
      <c r="I212" s="68"/>
      <c r="J212" s="68"/>
    </row>
    <row r="213" spans="1:10" hidden="1" x14ac:dyDescent="0.35">
      <c r="A213" s="68"/>
      <c r="B213" s="68"/>
      <c r="C213" s="68"/>
      <c r="D213" s="68"/>
      <c r="E213" s="298" t="s">
        <v>2418</v>
      </c>
      <c r="F213" s="68" t="s">
        <v>2419</v>
      </c>
      <c r="G213" s="68"/>
      <c r="H213" s="68"/>
      <c r="I213" s="68"/>
      <c r="J213" s="68"/>
    </row>
    <row r="214" spans="1:10" hidden="1" x14ac:dyDescent="0.35">
      <c r="A214" s="68"/>
      <c r="B214" s="68"/>
      <c r="C214" s="68"/>
      <c r="D214" s="68"/>
      <c r="E214" s="298" t="s">
        <v>2420</v>
      </c>
      <c r="F214" s="68" t="s">
        <v>2421</v>
      </c>
      <c r="G214" s="68"/>
      <c r="H214" s="68"/>
      <c r="I214" s="68"/>
      <c r="J214" s="68"/>
    </row>
    <row r="215" spans="1:10" hidden="1" x14ac:dyDescent="0.35">
      <c r="A215" s="68"/>
      <c r="B215" s="68"/>
      <c r="C215" s="68"/>
      <c r="D215" s="68"/>
      <c r="E215" s="298" t="s">
        <v>2422</v>
      </c>
      <c r="F215" s="68" t="s">
        <v>556</v>
      </c>
      <c r="G215" s="68"/>
      <c r="H215" s="68"/>
      <c r="I215" s="68"/>
      <c r="J215" s="68"/>
    </row>
    <row r="216" spans="1:10" hidden="1" x14ac:dyDescent="0.35">
      <c r="A216" s="68"/>
      <c r="B216" s="68"/>
      <c r="C216" s="68"/>
      <c r="D216" s="68"/>
      <c r="E216" s="298" t="s">
        <v>2423</v>
      </c>
      <c r="F216" s="68" t="s">
        <v>558</v>
      </c>
      <c r="G216" s="68"/>
      <c r="H216" s="68"/>
      <c r="I216" s="68"/>
      <c r="J216" s="68"/>
    </row>
    <row r="217" spans="1:10" hidden="1" x14ac:dyDescent="0.35">
      <c r="A217" s="68"/>
      <c r="B217" s="68"/>
      <c r="C217" s="68"/>
      <c r="D217" s="68"/>
      <c r="E217" s="298" t="s">
        <v>2424</v>
      </c>
      <c r="F217" s="68" t="s">
        <v>560</v>
      </c>
      <c r="G217" s="68"/>
      <c r="H217" s="68"/>
      <c r="I217" s="68"/>
      <c r="J217" s="68"/>
    </row>
    <row r="218" spans="1:10" hidden="1" x14ac:dyDescent="0.35">
      <c r="A218" s="68"/>
      <c r="B218" s="68"/>
      <c r="C218" s="68"/>
      <c r="D218" s="68"/>
      <c r="E218" s="298" t="s">
        <v>2425</v>
      </c>
      <c r="F218" s="68" t="s">
        <v>2426</v>
      </c>
      <c r="G218" s="68"/>
      <c r="H218" s="68"/>
      <c r="I218" s="68"/>
      <c r="J218" s="68"/>
    </row>
    <row r="219" spans="1:10" hidden="1" x14ac:dyDescent="0.35">
      <c r="A219" s="68"/>
      <c r="B219" s="68"/>
      <c r="C219" s="68"/>
      <c r="D219" s="68"/>
      <c r="E219" s="298" t="s">
        <v>2427</v>
      </c>
      <c r="F219" s="68" t="s">
        <v>2428</v>
      </c>
      <c r="G219" s="68"/>
      <c r="H219" s="68"/>
      <c r="I219" s="68"/>
      <c r="J219" s="68"/>
    </row>
    <row r="220" spans="1:10" hidden="1" x14ac:dyDescent="0.35">
      <c r="A220" s="68"/>
      <c r="B220" s="68"/>
      <c r="C220" s="68"/>
      <c r="D220" s="68"/>
      <c r="E220" s="298" t="s">
        <v>2429</v>
      </c>
      <c r="F220" s="68" t="s">
        <v>2430</v>
      </c>
      <c r="G220" s="68"/>
      <c r="H220" s="68"/>
      <c r="I220" s="68"/>
      <c r="J220" s="68"/>
    </row>
    <row r="221" spans="1:10" hidden="1" x14ac:dyDescent="0.35">
      <c r="A221" s="68"/>
      <c r="B221" s="68"/>
      <c r="C221" s="68"/>
      <c r="D221" s="68"/>
      <c r="E221" s="298" t="s">
        <v>2431</v>
      </c>
      <c r="F221" s="68" t="s">
        <v>566</v>
      </c>
      <c r="G221" s="68"/>
      <c r="H221" s="68"/>
      <c r="I221" s="68"/>
      <c r="J221" s="68"/>
    </row>
    <row r="222" spans="1:10" hidden="1" x14ac:dyDescent="0.35">
      <c r="A222" s="68"/>
      <c r="B222" s="68"/>
      <c r="C222" s="68"/>
      <c r="D222" s="68"/>
      <c r="E222" s="298" t="s">
        <v>2432</v>
      </c>
      <c r="F222" s="68" t="s">
        <v>2433</v>
      </c>
      <c r="G222" s="68"/>
      <c r="H222" s="68"/>
      <c r="I222" s="68"/>
      <c r="J222" s="68"/>
    </row>
    <row r="223" spans="1:10" hidden="1" x14ac:dyDescent="0.35">
      <c r="A223" s="68"/>
      <c r="B223" s="68"/>
      <c r="C223" s="68"/>
      <c r="D223" s="68"/>
      <c r="E223" s="298" t="s">
        <v>2434</v>
      </c>
      <c r="F223" s="68" t="s">
        <v>2435</v>
      </c>
      <c r="G223" s="68"/>
      <c r="H223" s="68"/>
      <c r="I223" s="68"/>
      <c r="J223" s="68"/>
    </row>
    <row r="224" spans="1:10" hidden="1" x14ac:dyDescent="0.35">
      <c r="A224" s="68"/>
      <c r="B224" s="68"/>
      <c r="C224" s="68"/>
      <c r="D224" s="68"/>
      <c r="E224" s="298" t="s">
        <v>2436</v>
      </c>
      <c r="F224" s="68" t="s">
        <v>2437</v>
      </c>
      <c r="G224" s="68"/>
      <c r="H224" s="68"/>
      <c r="I224" s="68"/>
      <c r="J224" s="68"/>
    </row>
    <row r="225" spans="1:10" hidden="1" x14ac:dyDescent="0.35">
      <c r="A225" s="68"/>
      <c r="B225" s="68"/>
      <c r="C225" s="68"/>
      <c r="D225" s="68"/>
      <c r="E225" s="298" t="s">
        <v>2438</v>
      </c>
      <c r="F225" s="68" t="s">
        <v>2439</v>
      </c>
      <c r="G225" s="68"/>
      <c r="H225" s="68"/>
      <c r="I225" s="68"/>
      <c r="J225" s="68"/>
    </row>
    <row r="226" spans="1:10" hidden="1" x14ac:dyDescent="0.35">
      <c r="A226" s="68"/>
      <c r="B226" s="68"/>
      <c r="C226" s="68"/>
      <c r="D226" s="68"/>
      <c r="E226" s="298" t="s">
        <v>2440</v>
      </c>
      <c r="F226" s="68" t="s">
        <v>2441</v>
      </c>
      <c r="G226" s="68"/>
      <c r="H226" s="68"/>
      <c r="I226" s="68"/>
      <c r="J226" s="68"/>
    </row>
    <row r="227" spans="1:10" hidden="1" x14ac:dyDescent="0.35">
      <c r="A227" s="68"/>
      <c r="B227" s="68"/>
      <c r="C227" s="68"/>
      <c r="D227" s="68"/>
      <c r="E227" s="298" t="s">
        <v>575</v>
      </c>
      <c r="F227" s="68" t="s">
        <v>2442</v>
      </c>
      <c r="G227" s="68"/>
      <c r="H227" s="68"/>
      <c r="I227" s="68"/>
      <c r="J227" s="68"/>
    </row>
    <row r="228" spans="1:10" hidden="1" x14ac:dyDescent="0.35">
      <c r="A228" s="68"/>
      <c r="B228" s="68"/>
      <c r="C228" s="68"/>
      <c r="D228" s="68"/>
      <c r="E228" s="298" t="s">
        <v>2443</v>
      </c>
      <c r="F228" s="68" t="s">
        <v>2444</v>
      </c>
      <c r="G228" s="68"/>
      <c r="H228" s="68"/>
      <c r="I228" s="68"/>
      <c r="J228" s="68"/>
    </row>
    <row r="229" spans="1:10" hidden="1" x14ac:dyDescent="0.35">
      <c r="A229" s="68"/>
      <c r="B229" s="68"/>
      <c r="C229" s="68"/>
      <c r="D229" s="68"/>
      <c r="E229" s="298" t="s">
        <v>2445</v>
      </c>
      <c r="F229" s="68" t="s">
        <v>2446</v>
      </c>
      <c r="G229" s="68"/>
      <c r="H229" s="68"/>
      <c r="I229" s="68"/>
      <c r="J229" s="68"/>
    </row>
    <row r="230" spans="1:10" hidden="1" x14ac:dyDescent="0.35">
      <c r="A230" s="68"/>
      <c r="B230" s="68"/>
      <c r="C230" s="68"/>
      <c r="D230" s="68"/>
      <c r="E230" s="298" t="s">
        <v>2447</v>
      </c>
      <c r="F230" s="68" t="s">
        <v>2448</v>
      </c>
      <c r="G230" s="68"/>
      <c r="H230" s="68"/>
      <c r="I230" s="68"/>
      <c r="J230" s="68"/>
    </row>
    <row r="231" spans="1:10" hidden="1" x14ac:dyDescent="0.35">
      <c r="A231" s="68"/>
      <c r="B231" s="68"/>
      <c r="C231" s="68"/>
      <c r="D231" s="68"/>
      <c r="E231" s="298" t="s">
        <v>2449</v>
      </c>
      <c r="F231" s="68" t="s">
        <v>2450</v>
      </c>
      <c r="G231" s="68"/>
      <c r="H231" s="68"/>
      <c r="I231" s="68"/>
      <c r="J231" s="68"/>
    </row>
    <row r="232" spans="1:10" hidden="1" x14ac:dyDescent="0.35">
      <c r="A232" s="68"/>
      <c r="B232" s="68"/>
      <c r="C232" s="68"/>
      <c r="D232" s="68"/>
      <c r="E232" s="298" t="s">
        <v>2451</v>
      </c>
      <c r="F232" s="68" t="s">
        <v>2452</v>
      </c>
      <c r="G232" s="68"/>
      <c r="H232" s="68"/>
      <c r="I232" s="68"/>
      <c r="J232" s="68"/>
    </row>
    <row r="233" spans="1:10" hidden="1" x14ac:dyDescent="0.35">
      <c r="A233" s="68"/>
      <c r="B233" s="68"/>
      <c r="C233" s="68"/>
      <c r="D233" s="68"/>
      <c r="E233" s="298" t="s">
        <v>2453</v>
      </c>
      <c r="F233" s="68" t="s">
        <v>2454</v>
      </c>
      <c r="G233" s="68"/>
      <c r="H233" s="68"/>
      <c r="I233" s="68"/>
      <c r="J233" s="68"/>
    </row>
    <row r="234" spans="1:10" hidden="1" x14ac:dyDescent="0.35">
      <c r="A234" s="68"/>
      <c r="B234" s="68"/>
      <c r="C234" s="68"/>
      <c r="D234" s="68"/>
      <c r="E234" s="298" t="s">
        <v>2455</v>
      </c>
      <c r="F234" s="68" t="s">
        <v>2456</v>
      </c>
      <c r="G234" s="68"/>
      <c r="H234" s="68"/>
      <c r="I234" s="68"/>
      <c r="J234" s="68"/>
    </row>
    <row r="235" spans="1:10" hidden="1" x14ac:dyDescent="0.35">
      <c r="A235" s="68"/>
      <c r="B235" s="68"/>
      <c r="C235" s="68"/>
      <c r="D235" s="68"/>
      <c r="E235" s="298" t="s">
        <v>2457</v>
      </c>
      <c r="F235" s="68" t="s">
        <v>2458</v>
      </c>
      <c r="G235" s="68"/>
      <c r="H235" s="68"/>
      <c r="I235" s="68"/>
      <c r="J235" s="68"/>
    </row>
    <row r="236" spans="1:10" hidden="1" x14ac:dyDescent="0.35">
      <c r="A236" s="68"/>
      <c r="B236" s="68"/>
      <c r="C236" s="68"/>
      <c r="D236" s="68"/>
      <c r="E236" s="298" t="s">
        <v>2459</v>
      </c>
      <c r="F236" s="68" t="s">
        <v>2460</v>
      </c>
      <c r="G236" s="68"/>
      <c r="H236" s="68"/>
      <c r="I236" s="68"/>
      <c r="J236" s="68"/>
    </row>
    <row r="237" spans="1:10" hidden="1" x14ac:dyDescent="0.35">
      <c r="A237" s="68"/>
      <c r="B237" s="68"/>
      <c r="C237" s="68"/>
      <c r="D237" s="68"/>
      <c r="E237" s="298" t="s">
        <v>2461</v>
      </c>
      <c r="F237" s="68" t="s">
        <v>2462</v>
      </c>
      <c r="G237" s="68"/>
      <c r="H237" s="68"/>
      <c r="I237" s="68"/>
      <c r="J237" s="68"/>
    </row>
    <row r="238" spans="1:10" hidden="1" x14ac:dyDescent="0.35">
      <c r="A238" s="68"/>
      <c r="B238" s="68"/>
      <c r="C238" s="68"/>
      <c r="D238" s="68"/>
      <c r="E238" s="298" t="s">
        <v>2463</v>
      </c>
      <c r="F238" s="68" t="s">
        <v>2464</v>
      </c>
      <c r="G238" s="68"/>
      <c r="H238" s="68"/>
      <c r="I238" s="68"/>
      <c r="J238" s="68"/>
    </row>
    <row r="239" spans="1:10" hidden="1" x14ac:dyDescent="0.35">
      <c r="A239" s="68"/>
      <c r="B239" s="68"/>
      <c r="C239" s="68"/>
      <c r="D239" s="68"/>
      <c r="E239" s="298" t="s">
        <v>2465</v>
      </c>
      <c r="F239" s="68" t="s">
        <v>2466</v>
      </c>
      <c r="G239" s="68"/>
      <c r="H239" s="68"/>
      <c r="I239" s="68"/>
      <c r="J239" s="68"/>
    </row>
    <row r="240" spans="1:10" hidden="1" x14ac:dyDescent="0.35">
      <c r="A240" s="68"/>
      <c r="B240" s="68"/>
      <c r="C240" s="68"/>
      <c r="D240" s="68"/>
      <c r="E240" s="298" t="s">
        <v>2467</v>
      </c>
      <c r="F240" s="68" t="s">
        <v>2468</v>
      </c>
      <c r="G240" s="68"/>
      <c r="H240" s="68"/>
      <c r="I240" s="68"/>
      <c r="J240" s="68"/>
    </row>
    <row r="241" spans="1:10" hidden="1" x14ac:dyDescent="0.35">
      <c r="A241" s="68"/>
      <c r="B241" s="68"/>
      <c r="C241" s="68"/>
      <c r="D241" s="68"/>
      <c r="E241" s="298" t="s">
        <v>2469</v>
      </c>
      <c r="F241" s="68" t="s">
        <v>2470</v>
      </c>
      <c r="G241" s="68"/>
      <c r="H241" s="68"/>
      <c r="I241" s="68"/>
      <c r="J241" s="68"/>
    </row>
    <row r="242" spans="1:10" hidden="1" x14ac:dyDescent="0.35">
      <c r="A242" s="68"/>
      <c r="B242" s="68"/>
      <c r="C242" s="68"/>
      <c r="D242" s="68"/>
      <c r="E242" s="298" t="s">
        <v>2471</v>
      </c>
      <c r="F242" s="68" t="s">
        <v>2472</v>
      </c>
      <c r="G242" s="68"/>
      <c r="H242" s="68"/>
      <c r="I242" s="68"/>
      <c r="J242" s="68"/>
    </row>
    <row r="243" spans="1:10" hidden="1" x14ac:dyDescent="0.35">
      <c r="A243" s="68"/>
      <c r="B243" s="68"/>
      <c r="C243" s="68"/>
      <c r="D243" s="68"/>
      <c r="E243" s="298" t="s">
        <v>2473</v>
      </c>
      <c r="F243" s="68" t="s">
        <v>2474</v>
      </c>
      <c r="G243" s="68"/>
      <c r="H243" s="68"/>
      <c r="I243" s="68"/>
      <c r="J243" s="68"/>
    </row>
    <row r="244" spans="1:10" hidden="1" x14ac:dyDescent="0.35">
      <c r="A244" s="68"/>
      <c r="B244" s="68"/>
      <c r="C244" s="68"/>
      <c r="D244" s="68"/>
      <c r="E244" s="298" t="s">
        <v>2475</v>
      </c>
      <c r="F244" s="68" t="s">
        <v>2476</v>
      </c>
      <c r="G244" s="68"/>
      <c r="H244" s="68"/>
      <c r="I244" s="68"/>
      <c r="J244" s="68"/>
    </row>
    <row r="245" spans="1:10" hidden="1" x14ac:dyDescent="0.35">
      <c r="A245" s="68"/>
      <c r="B245" s="68"/>
      <c r="C245" s="68"/>
      <c r="D245" s="68"/>
      <c r="E245" s="298" t="s">
        <v>2477</v>
      </c>
      <c r="F245" s="68" t="s">
        <v>2478</v>
      </c>
      <c r="G245" s="68"/>
      <c r="H245" s="68"/>
      <c r="I245" s="68"/>
      <c r="J245" s="68"/>
    </row>
    <row r="246" spans="1:10" hidden="1" x14ac:dyDescent="0.35">
      <c r="A246" s="68"/>
      <c r="B246" s="68"/>
      <c r="C246" s="68"/>
      <c r="D246" s="68"/>
      <c r="E246" s="298" t="s">
        <v>2479</v>
      </c>
      <c r="F246" s="68" t="s">
        <v>2480</v>
      </c>
      <c r="G246" s="68"/>
      <c r="H246" s="68"/>
      <c r="I246" s="68"/>
      <c r="J246" s="68"/>
    </row>
    <row r="247" spans="1:10" hidden="1" x14ac:dyDescent="0.35">
      <c r="A247" s="68"/>
      <c r="B247" s="68"/>
      <c r="C247" s="68"/>
      <c r="D247" s="68"/>
      <c r="E247" s="298" t="s">
        <v>2481</v>
      </c>
      <c r="F247" s="68" t="s">
        <v>2482</v>
      </c>
      <c r="G247" s="68"/>
      <c r="H247" s="68"/>
      <c r="I247" s="68"/>
      <c r="J247" s="68"/>
    </row>
    <row r="248" spans="1:10" hidden="1" x14ac:dyDescent="0.35">
      <c r="A248" s="68"/>
      <c r="B248" s="68"/>
      <c r="C248" s="68"/>
      <c r="D248" s="68"/>
      <c r="E248" s="298" t="s">
        <v>2483</v>
      </c>
      <c r="F248" s="68" t="s">
        <v>2484</v>
      </c>
      <c r="G248" s="68"/>
      <c r="H248" s="68"/>
      <c r="I248" s="68"/>
      <c r="J248" s="68"/>
    </row>
    <row r="249" spans="1:10" hidden="1" x14ac:dyDescent="0.35">
      <c r="A249" s="68"/>
      <c r="B249" s="68"/>
      <c r="C249" s="68"/>
      <c r="D249" s="68"/>
      <c r="E249" s="298" t="s">
        <v>2485</v>
      </c>
      <c r="F249" s="68" t="s">
        <v>2486</v>
      </c>
      <c r="G249" s="68"/>
      <c r="H249" s="68"/>
      <c r="I249" s="68"/>
      <c r="J249" s="68"/>
    </row>
    <row r="250" spans="1:10" hidden="1" x14ac:dyDescent="0.35">
      <c r="A250" s="68"/>
      <c r="B250" s="68"/>
      <c r="C250" s="68"/>
      <c r="D250" s="68"/>
      <c r="E250" s="298" t="s">
        <v>2487</v>
      </c>
      <c r="F250" s="68" t="s">
        <v>2488</v>
      </c>
      <c r="G250" s="68"/>
      <c r="H250" s="68"/>
      <c r="I250" s="68"/>
      <c r="J250" s="68"/>
    </row>
    <row r="251" spans="1:10" hidden="1" x14ac:dyDescent="0.35">
      <c r="A251" s="68"/>
      <c r="B251" s="68"/>
      <c r="C251" s="68"/>
      <c r="D251" s="68"/>
      <c r="E251" s="298" t="s">
        <v>2489</v>
      </c>
      <c r="F251" s="68" t="s">
        <v>2490</v>
      </c>
      <c r="G251" s="68"/>
      <c r="H251" s="68"/>
      <c r="I251" s="68"/>
      <c r="J251" s="68"/>
    </row>
    <row r="252" spans="1:10" hidden="1" x14ac:dyDescent="0.35">
      <c r="A252" s="68"/>
      <c r="B252" s="68"/>
      <c r="C252" s="68"/>
      <c r="D252" s="68"/>
      <c r="E252" s="298" t="s">
        <v>2491</v>
      </c>
      <c r="F252" s="68" t="s">
        <v>612</v>
      </c>
      <c r="G252" s="68"/>
      <c r="H252" s="68"/>
      <c r="I252" s="68"/>
      <c r="J252" s="68"/>
    </row>
    <row r="253" spans="1:10" hidden="1" x14ac:dyDescent="0.35">
      <c r="A253" s="68"/>
      <c r="B253" s="68"/>
      <c r="C253" s="68"/>
      <c r="D253" s="68"/>
      <c r="E253" s="298" t="s">
        <v>2492</v>
      </c>
      <c r="F253" s="68" t="s">
        <v>614</v>
      </c>
      <c r="G253" s="68"/>
      <c r="H253" s="68"/>
      <c r="I253" s="68"/>
      <c r="J253" s="68"/>
    </row>
    <row r="254" spans="1:10" hidden="1" x14ac:dyDescent="0.35">
      <c r="A254" s="68"/>
      <c r="B254" s="68"/>
      <c r="C254" s="68"/>
      <c r="D254" s="68"/>
      <c r="E254" s="298" t="s">
        <v>2493</v>
      </c>
      <c r="F254" s="68" t="s">
        <v>2494</v>
      </c>
      <c r="G254" s="68"/>
      <c r="H254" s="68"/>
      <c r="I254" s="68"/>
      <c r="J254" s="68"/>
    </row>
    <row r="255" spans="1:10" hidden="1" x14ac:dyDescent="0.35">
      <c r="A255" s="68"/>
      <c r="B255" s="68"/>
      <c r="C255" s="68"/>
      <c r="D255" s="68"/>
      <c r="E255" s="298" t="s">
        <v>2495</v>
      </c>
      <c r="F255" s="68" t="s">
        <v>2496</v>
      </c>
      <c r="G255" s="68"/>
      <c r="H255" s="68"/>
      <c r="I255" s="68"/>
      <c r="J255" s="68"/>
    </row>
    <row r="256" spans="1:10" hidden="1" x14ac:dyDescent="0.35">
      <c r="A256" s="68"/>
      <c r="B256" s="68"/>
      <c r="C256" s="68"/>
      <c r="D256" s="68"/>
      <c r="E256" s="298" t="s">
        <v>2497</v>
      </c>
      <c r="F256" s="68" t="s">
        <v>2498</v>
      </c>
      <c r="G256" s="68"/>
      <c r="H256" s="68"/>
      <c r="I256" s="68"/>
      <c r="J256" s="68"/>
    </row>
    <row r="257" spans="1:10" hidden="1" x14ac:dyDescent="0.35">
      <c r="A257" s="68"/>
      <c r="B257" s="68"/>
      <c r="C257" s="68"/>
      <c r="D257" s="68"/>
      <c r="E257" s="298" t="s">
        <v>2499</v>
      </c>
      <c r="F257" s="68" t="s">
        <v>2500</v>
      </c>
      <c r="G257" s="68"/>
      <c r="H257" s="68"/>
      <c r="I257" s="68"/>
      <c r="J257" s="68"/>
    </row>
    <row r="258" spans="1:10" hidden="1" x14ac:dyDescent="0.35">
      <c r="A258" s="68"/>
      <c r="B258" s="68"/>
      <c r="C258" s="68"/>
      <c r="D258" s="68"/>
      <c r="E258" s="298" t="s">
        <v>2501</v>
      </c>
      <c r="F258" s="68" t="s">
        <v>2502</v>
      </c>
      <c r="G258" s="68"/>
      <c r="H258" s="68"/>
      <c r="I258" s="68"/>
      <c r="J258" s="68"/>
    </row>
    <row r="259" spans="1:10" hidden="1" x14ac:dyDescent="0.35">
      <c r="A259" s="68"/>
      <c r="B259" s="68"/>
      <c r="C259" s="68"/>
      <c r="D259" s="68"/>
      <c r="E259" s="298" t="s">
        <v>2503</v>
      </c>
      <c r="F259" s="68" t="s">
        <v>2504</v>
      </c>
      <c r="G259" s="68"/>
      <c r="H259" s="68"/>
      <c r="I259" s="68"/>
      <c r="J259" s="68"/>
    </row>
    <row r="260" spans="1:10" hidden="1" x14ac:dyDescent="0.35">
      <c r="A260" s="68"/>
      <c r="B260" s="68"/>
      <c r="C260" s="68"/>
      <c r="D260" s="68"/>
      <c r="E260" s="298" t="s">
        <v>2505</v>
      </c>
      <c r="F260" s="68" t="s">
        <v>2506</v>
      </c>
      <c r="G260" s="68"/>
      <c r="H260" s="68"/>
      <c r="I260" s="68"/>
      <c r="J260" s="68"/>
    </row>
    <row r="261" spans="1:10" hidden="1" x14ac:dyDescent="0.35">
      <c r="A261" s="68"/>
      <c r="B261" s="68"/>
      <c r="C261" s="68"/>
      <c r="D261" s="68"/>
      <c r="E261" s="298" t="s">
        <v>2507</v>
      </c>
      <c r="F261" s="68" t="s">
        <v>2508</v>
      </c>
      <c r="G261" s="68"/>
      <c r="H261" s="68"/>
      <c r="I261" s="68"/>
      <c r="J261" s="68"/>
    </row>
    <row r="262" spans="1:10" hidden="1" x14ac:dyDescent="0.35">
      <c r="A262" s="68"/>
      <c r="B262" s="68"/>
      <c r="C262" s="68"/>
      <c r="D262" s="68"/>
      <c r="E262" s="298" t="s">
        <v>2509</v>
      </c>
      <c r="F262" s="68" t="s">
        <v>2510</v>
      </c>
      <c r="G262" s="68"/>
      <c r="H262" s="68"/>
      <c r="I262" s="68"/>
      <c r="J262" s="68"/>
    </row>
    <row r="263" spans="1:10" hidden="1" x14ac:dyDescent="0.35">
      <c r="A263" s="68"/>
      <c r="B263" s="68"/>
      <c r="C263" s="68"/>
      <c r="D263" s="68"/>
      <c r="E263" s="298" t="s">
        <v>623</v>
      </c>
      <c r="F263" s="68" t="s">
        <v>2511</v>
      </c>
      <c r="G263" s="68"/>
      <c r="H263" s="68"/>
      <c r="I263" s="68"/>
      <c r="J263" s="68"/>
    </row>
    <row r="264" spans="1:10" hidden="1" x14ac:dyDescent="0.35">
      <c r="A264" s="68"/>
      <c r="B264" s="68"/>
      <c r="C264" s="68"/>
      <c r="D264" s="68"/>
      <c r="E264" s="298" t="s">
        <v>2512</v>
      </c>
      <c r="F264" s="68" t="s">
        <v>2513</v>
      </c>
      <c r="G264" s="68"/>
      <c r="H264" s="68"/>
      <c r="I264" s="68"/>
      <c r="J264" s="68"/>
    </row>
    <row r="265" spans="1:10" hidden="1" x14ac:dyDescent="0.35">
      <c r="A265" s="68"/>
      <c r="B265" s="68"/>
      <c r="C265" s="68"/>
      <c r="D265" s="68"/>
      <c r="E265" s="298" t="s">
        <v>2514</v>
      </c>
      <c r="F265" s="68" t="s">
        <v>2515</v>
      </c>
      <c r="G265" s="68"/>
      <c r="H265" s="68"/>
      <c r="I265" s="68"/>
      <c r="J265" s="68"/>
    </row>
    <row r="266" spans="1:10" hidden="1" x14ac:dyDescent="0.35">
      <c r="A266" s="68"/>
      <c r="B266" s="68"/>
      <c r="C266" s="68"/>
      <c r="D266" s="68"/>
      <c r="E266" s="298" t="s">
        <v>2516</v>
      </c>
      <c r="F266" s="68" t="s">
        <v>2517</v>
      </c>
      <c r="G266" s="68"/>
      <c r="H266" s="68"/>
      <c r="I266" s="68"/>
      <c r="J266" s="68"/>
    </row>
    <row r="267" spans="1:10" hidden="1" x14ac:dyDescent="0.35">
      <c r="A267" s="68"/>
      <c r="B267" s="68"/>
      <c r="C267" s="68"/>
      <c r="D267" s="68"/>
      <c r="E267" s="298" t="s">
        <v>2518</v>
      </c>
      <c r="F267" s="68" t="s">
        <v>2519</v>
      </c>
      <c r="G267" s="68"/>
      <c r="H267" s="68"/>
      <c r="I267" s="68"/>
      <c r="J267" s="68"/>
    </row>
    <row r="268" spans="1:10" hidden="1" x14ac:dyDescent="0.35">
      <c r="A268" s="68"/>
      <c r="B268" s="68"/>
      <c r="C268" s="68"/>
      <c r="D268" s="68"/>
      <c r="E268" s="298" t="s">
        <v>2520</v>
      </c>
      <c r="F268" s="68" t="s">
        <v>2521</v>
      </c>
      <c r="G268" s="68"/>
      <c r="H268" s="68"/>
      <c r="I268" s="68"/>
      <c r="J268" s="68"/>
    </row>
    <row r="269" spans="1:10" hidden="1" x14ac:dyDescent="0.35">
      <c r="A269" s="68"/>
      <c r="B269" s="68"/>
      <c r="C269" s="68"/>
      <c r="D269" s="68"/>
      <c r="E269" s="298" t="s">
        <v>2522</v>
      </c>
      <c r="F269" s="68" t="s">
        <v>2523</v>
      </c>
      <c r="G269" s="68"/>
      <c r="H269" s="68"/>
      <c r="I269" s="68"/>
      <c r="J269" s="68"/>
    </row>
    <row r="270" spans="1:10" hidden="1" x14ac:dyDescent="0.35">
      <c r="A270" s="68"/>
      <c r="B270" s="68"/>
      <c r="C270" s="68"/>
      <c r="D270" s="68"/>
      <c r="E270" s="298" t="s">
        <v>2524</v>
      </c>
      <c r="F270" s="68" t="s">
        <v>2525</v>
      </c>
      <c r="G270" s="68"/>
      <c r="H270" s="68"/>
      <c r="I270" s="68"/>
      <c r="J270" s="68"/>
    </row>
    <row r="271" spans="1:10" hidden="1" x14ac:dyDescent="0.35">
      <c r="A271" s="68"/>
      <c r="B271" s="68"/>
      <c r="C271" s="68"/>
      <c r="D271" s="68"/>
      <c r="E271" s="298" t="s">
        <v>2526</v>
      </c>
      <c r="F271" s="68" t="s">
        <v>2527</v>
      </c>
      <c r="G271" s="68"/>
      <c r="H271" s="68"/>
      <c r="I271" s="68"/>
      <c r="J271" s="68"/>
    </row>
    <row r="272" spans="1:10" hidden="1" x14ac:dyDescent="0.35">
      <c r="A272" s="68"/>
      <c r="B272" s="68"/>
      <c r="C272" s="68"/>
      <c r="D272" s="68"/>
      <c r="E272" s="298" t="s">
        <v>2528</v>
      </c>
      <c r="F272" s="68" t="s">
        <v>2529</v>
      </c>
      <c r="G272" s="68"/>
      <c r="H272" s="68"/>
      <c r="I272" s="68"/>
      <c r="J272" s="68"/>
    </row>
    <row r="273" spans="1:10" hidden="1" x14ac:dyDescent="0.35">
      <c r="A273" s="68"/>
      <c r="B273" s="68"/>
      <c r="C273" s="68"/>
      <c r="D273" s="68"/>
      <c r="E273" s="298" t="s">
        <v>2530</v>
      </c>
      <c r="F273" s="68" t="s">
        <v>2531</v>
      </c>
      <c r="G273" s="68"/>
      <c r="H273" s="68"/>
      <c r="I273" s="68"/>
      <c r="J273" s="68"/>
    </row>
    <row r="274" spans="1:10" hidden="1" x14ac:dyDescent="0.35">
      <c r="A274" s="68"/>
      <c r="B274" s="68"/>
      <c r="C274" s="68"/>
      <c r="D274" s="68"/>
      <c r="E274" s="298" t="s">
        <v>2532</v>
      </c>
      <c r="F274" s="68" t="s">
        <v>2533</v>
      </c>
      <c r="G274" s="68"/>
      <c r="H274" s="68"/>
      <c r="I274" s="68"/>
      <c r="J274" s="68"/>
    </row>
    <row r="275" spans="1:10" hidden="1" x14ac:dyDescent="0.35">
      <c r="A275" s="68"/>
      <c r="B275" s="68"/>
      <c r="C275" s="68"/>
      <c r="D275" s="68"/>
      <c r="E275" s="298" t="s">
        <v>2534</v>
      </c>
      <c r="F275" s="68" t="s">
        <v>2535</v>
      </c>
      <c r="G275" s="68"/>
      <c r="H275" s="68"/>
      <c r="I275" s="68"/>
      <c r="J275" s="68"/>
    </row>
    <row r="276" spans="1:10" hidden="1" x14ac:dyDescent="0.35">
      <c r="A276" s="68"/>
      <c r="B276" s="68"/>
      <c r="C276" s="68"/>
      <c r="D276" s="68"/>
      <c r="E276" s="298" t="s">
        <v>2536</v>
      </c>
      <c r="F276" s="68" t="s">
        <v>2537</v>
      </c>
      <c r="G276" s="68"/>
      <c r="H276" s="68"/>
      <c r="I276" s="68"/>
      <c r="J276" s="68"/>
    </row>
    <row r="277" spans="1:10" hidden="1" x14ac:dyDescent="0.35">
      <c r="A277" s="68"/>
      <c r="B277" s="68"/>
      <c r="C277" s="68"/>
      <c r="D277" s="68"/>
      <c r="E277" s="298" t="s">
        <v>2538</v>
      </c>
      <c r="F277" s="68" t="s">
        <v>2539</v>
      </c>
      <c r="G277" s="68"/>
      <c r="H277" s="68"/>
      <c r="I277" s="68"/>
      <c r="J277" s="68"/>
    </row>
    <row r="278" spans="1:10" hidden="1" x14ac:dyDescent="0.35">
      <c r="A278" s="68"/>
      <c r="B278" s="68"/>
      <c r="C278" s="68"/>
      <c r="D278" s="68"/>
      <c r="E278" s="298" t="s">
        <v>2540</v>
      </c>
      <c r="F278" s="68" t="s">
        <v>2541</v>
      </c>
      <c r="G278" s="68"/>
      <c r="H278" s="68"/>
      <c r="I278" s="68"/>
      <c r="J278" s="68"/>
    </row>
    <row r="279" spans="1:10" hidden="1" x14ac:dyDescent="0.35">
      <c r="A279" s="68"/>
      <c r="B279" s="68"/>
      <c r="C279" s="68"/>
      <c r="D279" s="68"/>
      <c r="E279" s="298" t="s">
        <v>2542</v>
      </c>
      <c r="F279" s="68" t="s">
        <v>2543</v>
      </c>
      <c r="G279" s="68"/>
      <c r="H279" s="68"/>
      <c r="I279" s="68"/>
      <c r="J279" s="68"/>
    </row>
    <row r="280" spans="1:10" hidden="1" x14ac:dyDescent="0.35">
      <c r="A280" s="68"/>
      <c r="B280" s="68"/>
      <c r="C280" s="68"/>
      <c r="D280" s="68"/>
      <c r="E280" s="298" t="s">
        <v>2544</v>
      </c>
      <c r="F280" s="68" t="s">
        <v>2545</v>
      </c>
      <c r="G280" s="68"/>
      <c r="H280" s="68"/>
      <c r="I280" s="68"/>
      <c r="J280" s="68"/>
    </row>
    <row r="281" spans="1:10" hidden="1" x14ac:dyDescent="0.35">
      <c r="A281" s="68"/>
      <c r="B281" s="68"/>
      <c r="C281" s="68"/>
      <c r="D281" s="68"/>
      <c r="E281" s="298" t="s">
        <v>2546</v>
      </c>
      <c r="F281" s="68" t="s">
        <v>2547</v>
      </c>
      <c r="G281" s="68"/>
      <c r="H281" s="68"/>
      <c r="I281" s="68"/>
      <c r="J281" s="68"/>
    </row>
    <row r="282" spans="1:10" hidden="1" x14ac:dyDescent="0.35">
      <c r="A282" s="68"/>
      <c r="B282" s="68"/>
      <c r="C282" s="68"/>
      <c r="D282" s="68"/>
      <c r="E282" s="298" t="s">
        <v>2548</v>
      </c>
      <c r="F282" s="68" t="s">
        <v>2549</v>
      </c>
      <c r="G282" s="68"/>
      <c r="H282" s="68"/>
      <c r="I282" s="68"/>
      <c r="J282" s="68"/>
    </row>
    <row r="283" spans="1:10" hidden="1" x14ac:dyDescent="0.35">
      <c r="A283" s="68"/>
      <c r="B283" s="68"/>
      <c r="C283" s="68"/>
      <c r="D283" s="68"/>
      <c r="E283" s="298" t="s">
        <v>2550</v>
      </c>
      <c r="F283" s="68" t="s">
        <v>2551</v>
      </c>
      <c r="G283" s="68"/>
      <c r="H283" s="68"/>
      <c r="I283" s="68"/>
      <c r="J283" s="68"/>
    </row>
    <row r="284" spans="1:10" hidden="1" x14ac:dyDescent="0.35">
      <c r="A284" s="68"/>
      <c r="B284" s="68"/>
      <c r="C284" s="68"/>
      <c r="D284" s="68"/>
      <c r="E284" s="298" t="s">
        <v>2552</v>
      </c>
      <c r="F284" s="68" t="s">
        <v>2553</v>
      </c>
      <c r="G284" s="68"/>
      <c r="H284" s="68"/>
      <c r="I284" s="68"/>
      <c r="J284" s="68"/>
    </row>
    <row r="285" spans="1:10" hidden="1" x14ac:dyDescent="0.35">
      <c r="A285" s="68"/>
      <c r="B285" s="68"/>
      <c r="C285" s="68"/>
      <c r="D285" s="68"/>
      <c r="E285" s="298" t="s">
        <v>2554</v>
      </c>
      <c r="F285" s="68" t="s">
        <v>2555</v>
      </c>
      <c r="G285" s="68"/>
      <c r="H285" s="68"/>
      <c r="I285" s="68"/>
      <c r="J285" s="68"/>
    </row>
    <row r="286" spans="1:10" hidden="1" x14ac:dyDescent="0.35">
      <c r="A286" s="68"/>
      <c r="B286" s="68"/>
      <c r="C286" s="68"/>
      <c r="D286" s="68"/>
      <c r="E286" s="298" t="s">
        <v>2556</v>
      </c>
      <c r="F286" s="68" t="s">
        <v>2557</v>
      </c>
      <c r="G286" s="68"/>
      <c r="H286" s="68"/>
      <c r="I286" s="68"/>
      <c r="J286" s="68"/>
    </row>
    <row r="287" spans="1:10" hidden="1" x14ac:dyDescent="0.35">
      <c r="A287" s="68"/>
      <c r="B287" s="68"/>
      <c r="C287" s="68"/>
      <c r="D287" s="68"/>
      <c r="E287" s="298" t="s">
        <v>2558</v>
      </c>
      <c r="F287" s="68" t="s">
        <v>2559</v>
      </c>
      <c r="G287" s="68"/>
      <c r="H287" s="68"/>
      <c r="I287" s="68"/>
      <c r="J287" s="68"/>
    </row>
    <row r="288" spans="1:10" hidden="1" x14ac:dyDescent="0.35">
      <c r="A288" s="68"/>
      <c r="B288" s="68"/>
      <c r="C288" s="68"/>
      <c r="D288" s="68"/>
      <c r="E288" s="298" t="s">
        <v>2560</v>
      </c>
      <c r="F288" s="68" t="s">
        <v>2561</v>
      </c>
      <c r="G288" s="68"/>
      <c r="H288" s="68"/>
      <c r="I288" s="68"/>
      <c r="J288" s="68"/>
    </row>
    <row r="289" spans="1:10" hidden="1" x14ac:dyDescent="0.35">
      <c r="A289" s="68"/>
      <c r="B289" s="68"/>
      <c r="C289" s="68"/>
      <c r="D289" s="68"/>
      <c r="E289" s="298" t="s">
        <v>2562</v>
      </c>
      <c r="F289" s="68" t="s">
        <v>660</v>
      </c>
      <c r="G289" s="68"/>
      <c r="H289" s="68"/>
      <c r="I289" s="68"/>
      <c r="J289" s="68"/>
    </row>
    <row r="290" spans="1:10" hidden="1" x14ac:dyDescent="0.35">
      <c r="A290" s="68"/>
      <c r="B290" s="68"/>
      <c r="C290" s="68"/>
      <c r="D290" s="68"/>
      <c r="E290" s="298" t="s">
        <v>2563</v>
      </c>
      <c r="F290" s="68" t="s">
        <v>2564</v>
      </c>
      <c r="G290" s="68"/>
      <c r="H290" s="68"/>
      <c r="I290" s="68"/>
      <c r="J290" s="68"/>
    </row>
    <row r="291" spans="1:10" hidden="1" x14ac:dyDescent="0.35">
      <c r="A291" s="68"/>
      <c r="B291" s="68"/>
      <c r="C291" s="68"/>
      <c r="D291" s="68"/>
      <c r="E291" s="298" t="s">
        <v>2565</v>
      </c>
      <c r="F291" s="68" t="s">
        <v>664</v>
      </c>
      <c r="G291" s="68"/>
      <c r="H291" s="68"/>
      <c r="I291" s="68"/>
      <c r="J291" s="68"/>
    </row>
    <row r="292" spans="1:10" hidden="1" x14ac:dyDescent="0.35">
      <c r="A292" s="68"/>
      <c r="B292" s="68"/>
      <c r="C292" s="68"/>
      <c r="D292" s="68"/>
      <c r="E292" s="298" t="s">
        <v>2566</v>
      </c>
      <c r="F292" s="68" t="s">
        <v>2567</v>
      </c>
      <c r="G292" s="68"/>
      <c r="H292" s="68"/>
      <c r="I292" s="68"/>
      <c r="J292" s="68"/>
    </row>
    <row r="293" spans="1:10" hidden="1" x14ac:dyDescent="0.35">
      <c r="A293" s="68"/>
      <c r="B293" s="68"/>
      <c r="C293" s="68"/>
      <c r="D293" s="68"/>
      <c r="E293" s="298" t="s">
        <v>2568</v>
      </c>
      <c r="F293" s="68" t="s">
        <v>2569</v>
      </c>
      <c r="G293" s="68"/>
      <c r="H293" s="68"/>
      <c r="I293" s="68"/>
      <c r="J293" s="68"/>
    </row>
    <row r="294" spans="1:10" hidden="1" x14ac:dyDescent="0.35">
      <c r="A294" s="68"/>
      <c r="B294" s="68"/>
      <c r="C294" s="68"/>
      <c r="D294" s="68"/>
      <c r="E294" s="298" t="s">
        <v>2570</v>
      </c>
      <c r="F294" s="68" t="s">
        <v>2571</v>
      </c>
      <c r="G294" s="68"/>
      <c r="H294" s="68"/>
      <c r="I294" s="68"/>
      <c r="J294" s="68"/>
    </row>
    <row r="295" spans="1:10" hidden="1" x14ac:dyDescent="0.35">
      <c r="A295" s="68"/>
      <c r="B295" s="68"/>
      <c r="C295" s="68"/>
      <c r="D295" s="68"/>
      <c r="E295" s="298" t="s">
        <v>2572</v>
      </c>
      <c r="F295" s="68" t="s">
        <v>2573</v>
      </c>
      <c r="G295" s="68"/>
      <c r="H295" s="68"/>
      <c r="I295" s="68"/>
      <c r="J295" s="68"/>
    </row>
    <row r="296" spans="1:10" hidden="1" x14ac:dyDescent="0.35">
      <c r="A296" s="68"/>
      <c r="B296" s="68"/>
      <c r="C296" s="68"/>
      <c r="D296" s="68"/>
      <c r="E296" s="298" t="s">
        <v>2574</v>
      </c>
      <c r="F296" s="68" t="s">
        <v>2575</v>
      </c>
      <c r="G296" s="68"/>
      <c r="H296" s="68"/>
      <c r="I296" s="68"/>
      <c r="J296" s="68"/>
    </row>
    <row r="297" spans="1:10" hidden="1" x14ac:dyDescent="0.35">
      <c r="A297" s="68"/>
      <c r="B297" s="68"/>
      <c r="C297" s="68"/>
      <c r="D297" s="68"/>
      <c r="E297" s="298" t="s">
        <v>2576</v>
      </c>
      <c r="F297" s="68" t="s">
        <v>2577</v>
      </c>
      <c r="G297" s="68"/>
      <c r="H297" s="68"/>
      <c r="I297" s="68"/>
      <c r="J297" s="68"/>
    </row>
    <row r="298" spans="1:10" hidden="1" x14ac:dyDescent="0.35">
      <c r="A298" s="68"/>
      <c r="B298" s="68"/>
      <c r="C298" s="68"/>
      <c r="D298" s="68"/>
      <c r="E298" s="298" t="s">
        <v>2578</v>
      </c>
      <c r="F298" s="68" t="s">
        <v>2579</v>
      </c>
      <c r="G298" s="68"/>
      <c r="H298" s="68"/>
      <c r="I298" s="68"/>
      <c r="J298" s="68"/>
    </row>
    <row r="299" spans="1:10" hidden="1" x14ac:dyDescent="0.35">
      <c r="A299" s="68"/>
      <c r="B299" s="68"/>
      <c r="C299" s="68"/>
      <c r="D299" s="68"/>
      <c r="E299" s="298" t="s">
        <v>2580</v>
      </c>
      <c r="F299" s="68" t="s">
        <v>2581</v>
      </c>
      <c r="G299" s="68"/>
      <c r="H299" s="68"/>
      <c r="I299" s="68"/>
      <c r="J299" s="68"/>
    </row>
    <row r="300" spans="1:10" hidden="1" x14ac:dyDescent="0.35">
      <c r="A300" s="68"/>
      <c r="B300" s="68"/>
      <c r="C300" s="68"/>
      <c r="D300" s="68"/>
      <c r="E300" s="298" t="s">
        <v>677</v>
      </c>
      <c r="F300" s="68" t="s">
        <v>678</v>
      </c>
      <c r="G300" s="68"/>
      <c r="H300" s="68"/>
      <c r="I300" s="68"/>
      <c r="J300" s="68"/>
    </row>
    <row r="301" spans="1:10" hidden="1" x14ac:dyDescent="0.35">
      <c r="A301" s="68"/>
      <c r="B301" s="68"/>
      <c r="C301" s="68"/>
      <c r="D301" s="68"/>
      <c r="E301" s="298" t="s">
        <v>2582</v>
      </c>
      <c r="F301" s="68" t="s">
        <v>2583</v>
      </c>
      <c r="G301" s="68"/>
      <c r="H301" s="68"/>
      <c r="I301" s="68"/>
      <c r="J301" s="68"/>
    </row>
    <row r="302" spans="1:10" hidden="1" x14ac:dyDescent="0.35">
      <c r="A302" s="68"/>
      <c r="B302" s="68"/>
      <c r="C302" s="68"/>
      <c r="D302" s="68"/>
      <c r="E302" s="298" t="s">
        <v>2584</v>
      </c>
      <c r="F302" s="68" t="s">
        <v>2585</v>
      </c>
      <c r="G302" s="68"/>
      <c r="H302" s="68"/>
      <c r="I302" s="68"/>
      <c r="J302" s="68"/>
    </row>
    <row r="303" spans="1:10" hidden="1" x14ac:dyDescent="0.35">
      <c r="A303" s="68"/>
      <c r="B303" s="68"/>
      <c r="C303" s="68"/>
      <c r="D303" s="68"/>
      <c r="E303" s="298" t="s">
        <v>2586</v>
      </c>
      <c r="F303" s="68" t="s">
        <v>2587</v>
      </c>
      <c r="G303" s="68"/>
      <c r="H303" s="68"/>
      <c r="I303" s="68"/>
      <c r="J303" s="68"/>
    </row>
    <row r="304" spans="1:10" hidden="1" x14ac:dyDescent="0.35">
      <c r="A304" s="68"/>
      <c r="B304" s="68"/>
      <c r="C304" s="68"/>
      <c r="D304" s="68"/>
      <c r="E304" s="298" t="s">
        <v>2588</v>
      </c>
      <c r="F304" s="68" t="s">
        <v>2589</v>
      </c>
      <c r="G304" s="68"/>
      <c r="H304" s="68"/>
      <c r="I304" s="68"/>
      <c r="J304" s="68"/>
    </row>
    <row r="305" spans="1:10" hidden="1" x14ac:dyDescent="0.35">
      <c r="A305" s="68"/>
      <c r="B305" s="68"/>
      <c r="C305" s="68"/>
      <c r="D305" s="68"/>
      <c r="E305" s="298" t="s">
        <v>2590</v>
      </c>
      <c r="F305" s="68" t="s">
        <v>686</v>
      </c>
      <c r="G305" s="68"/>
      <c r="H305" s="68"/>
      <c r="I305" s="68"/>
      <c r="J305" s="68"/>
    </row>
    <row r="306" spans="1:10" hidden="1" x14ac:dyDescent="0.35">
      <c r="A306" s="68"/>
      <c r="B306" s="68"/>
      <c r="C306" s="68"/>
      <c r="D306" s="68"/>
      <c r="E306" s="298" t="s">
        <v>2591</v>
      </c>
      <c r="F306" s="68" t="s">
        <v>2592</v>
      </c>
      <c r="G306" s="68"/>
      <c r="H306" s="68"/>
      <c r="I306" s="68"/>
      <c r="J306" s="68"/>
    </row>
    <row r="307" spans="1:10" hidden="1" x14ac:dyDescent="0.35">
      <c r="A307" s="68"/>
      <c r="B307" s="68"/>
      <c r="C307" s="68"/>
      <c r="D307" s="68"/>
      <c r="E307" s="298" t="s">
        <v>2593</v>
      </c>
      <c r="F307" s="68" t="s">
        <v>690</v>
      </c>
      <c r="G307" s="68"/>
      <c r="H307" s="68"/>
      <c r="I307" s="68"/>
      <c r="J307" s="68"/>
    </row>
    <row r="308" spans="1:10" hidden="1" x14ac:dyDescent="0.35">
      <c r="A308" s="68"/>
      <c r="B308" s="68"/>
      <c r="C308" s="68"/>
      <c r="D308" s="68"/>
      <c r="E308" s="298" t="s">
        <v>2594</v>
      </c>
      <c r="F308" s="68" t="s">
        <v>2595</v>
      </c>
      <c r="G308" s="68"/>
      <c r="H308" s="68"/>
      <c r="I308" s="68"/>
      <c r="J308" s="68"/>
    </row>
    <row r="309" spans="1:10" hidden="1" x14ac:dyDescent="0.35">
      <c r="A309" s="68"/>
      <c r="B309" s="68"/>
      <c r="C309" s="68"/>
      <c r="D309" s="68"/>
      <c r="E309" s="298" t="s">
        <v>2596</v>
      </c>
      <c r="F309" s="68" t="s">
        <v>2597</v>
      </c>
      <c r="G309" s="68"/>
      <c r="H309" s="68"/>
      <c r="I309" s="68"/>
      <c r="J309" s="68"/>
    </row>
    <row r="310" spans="1:10" hidden="1" x14ac:dyDescent="0.35">
      <c r="A310" s="68"/>
      <c r="B310" s="68"/>
      <c r="C310" s="68"/>
      <c r="D310" s="68"/>
      <c r="E310" s="298" t="s">
        <v>2598</v>
      </c>
      <c r="F310" s="68" t="s">
        <v>2599</v>
      </c>
      <c r="G310" s="68"/>
      <c r="H310" s="68"/>
      <c r="I310" s="68"/>
      <c r="J310" s="68"/>
    </row>
    <row r="311" spans="1:10" hidden="1" x14ac:dyDescent="0.35">
      <c r="A311" s="68"/>
      <c r="B311" s="68"/>
      <c r="C311" s="68"/>
      <c r="D311" s="68"/>
      <c r="E311" s="298" t="s">
        <v>2600</v>
      </c>
      <c r="F311" s="68" t="s">
        <v>2601</v>
      </c>
      <c r="G311" s="68"/>
      <c r="H311" s="68"/>
      <c r="I311" s="68"/>
      <c r="J311" s="68"/>
    </row>
    <row r="312" spans="1:10" hidden="1" x14ac:dyDescent="0.35">
      <c r="A312" s="68"/>
      <c r="B312" s="68"/>
      <c r="C312" s="68"/>
      <c r="D312" s="68"/>
      <c r="E312" s="298" t="s">
        <v>2602</v>
      </c>
      <c r="F312" s="68" t="s">
        <v>2603</v>
      </c>
      <c r="G312" s="68"/>
      <c r="H312" s="68"/>
      <c r="I312" s="68"/>
      <c r="J312" s="68"/>
    </row>
    <row r="313" spans="1:10" hidden="1" x14ac:dyDescent="0.35">
      <c r="A313" s="68"/>
      <c r="B313" s="68"/>
      <c r="C313" s="68"/>
      <c r="D313" s="68"/>
      <c r="E313" s="298" t="s">
        <v>701</v>
      </c>
      <c r="F313" s="68" t="s">
        <v>2604</v>
      </c>
      <c r="G313" s="68"/>
      <c r="H313" s="68"/>
      <c r="I313" s="68"/>
      <c r="J313" s="68"/>
    </row>
    <row r="314" spans="1:10" hidden="1" x14ac:dyDescent="0.35">
      <c r="A314" s="68"/>
      <c r="B314" s="68"/>
      <c r="C314" s="68"/>
      <c r="D314" s="68"/>
      <c r="E314" s="298" t="s">
        <v>272</v>
      </c>
      <c r="F314" s="68" t="s">
        <v>2605</v>
      </c>
      <c r="G314" s="68"/>
      <c r="H314" s="68"/>
      <c r="I314" s="68"/>
      <c r="J314" s="68"/>
    </row>
    <row r="315" spans="1:10" hidden="1" x14ac:dyDescent="0.35">
      <c r="A315" s="68"/>
      <c r="B315" s="68"/>
      <c r="C315" s="68"/>
      <c r="D315" s="68"/>
      <c r="E315" s="298" t="s">
        <v>703</v>
      </c>
      <c r="F315" s="68" t="s">
        <v>2606</v>
      </c>
      <c r="G315" s="68"/>
      <c r="H315" s="68"/>
      <c r="I315" s="68"/>
      <c r="J315" s="68"/>
    </row>
    <row r="316" spans="1:10" hidden="1" x14ac:dyDescent="0.35">
      <c r="A316" s="68"/>
      <c r="B316" s="68"/>
      <c r="C316" s="68"/>
      <c r="D316" s="68"/>
      <c r="E316" s="298" t="s">
        <v>2607</v>
      </c>
      <c r="F316" s="68" t="s">
        <v>2608</v>
      </c>
      <c r="G316" s="68"/>
      <c r="H316" s="68"/>
      <c r="I316" s="68"/>
      <c r="J316" s="68"/>
    </row>
    <row r="317" spans="1:10" hidden="1" x14ac:dyDescent="0.35">
      <c r="A317" s="68"/>
      <c r="B317" s="68"/>
      <c r="C317" s="68"/>
      <c r="D317" s="68"/>
      <c r="E317" s="298" t="s">
        <v>2609</v>
      </c>
      <c r="F317" s="68" t="s">
        <v>706</v>
      </c>
      <c r="G317" s="68"/>
      <c r="H317" s="68"/>
      <c r="I317" s="68"/>
      <c r="J317" s="68"/>
    </row>
    <row r="318" spans="1:10" hidden="1" x14ac:dyDescent="0.35">
      <c r="A318" s="68"/>
      <c r="B318" s="68"/>
      <c r="C318" s="68"/>
      <c r="D318" s="68"/>
      <c r="E318" s="298" t="s">
        <v>2610</v>
      </c>
      <c r="F318" s="68" t="s">
        <v>2611</v>
      </c>
      <c r="G318" s="68"/>
      <c r="H318" s="68"/>
      <c r="I318" s="68"/>
      <c r="J318" s="68"/>
    </row>
    <row r="319" spans="1:10" hidden="1" x14ac:dyDescent="0.35">
      <c r="A319" s="68"/>
      <c r="B319" s="68"/>
      <c r="C319" s="68"/>
      <c r="D319" s="68"/>
      <c r="E319" s="298" t="s">
        <v>2612</v>
      </c>
      <c r="F319" s="68" t="s">
        <v>710</v>
      </c>
      <c r="G319" s="68"/>
      <c r="H319" s="68"/>
      <c r="I319" s="68"/>
      <c r="J319" s="68"/>
    </row>
    <row r="320" spans="1:10" hidden="1" x14ac:dyDescent="0.35">
      <c r="A320" s="68"/>
      <c r="B320" s="68"/>
      <c r="C320" s="68"/>
      <c r="D320" s="68"/>
      <c r="E320" s="298" t="s">
        <v>2613</v>
      </c>
      <c r="F320" s="68" t="s">
        <v>712</v>
      </c>
      <c r="G320" s="68"/>
      <c r="H320" s="68"/>
      <c r="I320" s="68"/>
      <c r="J320" s="68"/>
    </row>
    <row r="321" spans="1:10" hidden="1" x14ac:dyDescent="0.35">
      <c r="A321" s="68"/>
      <c r="B321" s="68"/>
      <c r="C321" s="68"/>
      <c r="D321" s="68"/>
      <c r="E321" s="298" t="s">
        <v>2614</v>
      </c>
      <c r="F321" s="68" t="s">
        <v>714</v>
      </c>
      <c r="G321" s="68"/>
      <c r="H321" s="68"/>
      <c r="I321" s="68"/>
      <c r="J321" s="68"/>
    </row>
    <row r="322" spans="1:10" hidden="1" x14ac:dyDescent="0.35">
      <c r="A322" s="68"/>
      <c r="B322" s="68"/>
      <c r="C322" s="68"/>
      <c r="D322" s="68"/>
      <c r="E322" s="298" t="s">
        <v>2615</v>
      </c>
      <c r="F322" s="68" t="s">
        <v>2616</v>
      </c>
      <c r="G322" s="68"/>
      <c r="H322" s="68"/>
      <c r="I322" s="68"/>
      <c r="J322" s="68"/>
    </row>
    <row r="323" spans="1:10" hidden="1" x14ac:dyDescent="0.35">
      <c r="A323" s="68"/>
      <c r="B323" s="68"/>
      <c r="C323" s="68"/>
      <c r="D323" s="68"/>
      <c r="E323" s="298" t="s">
        <v>2617</v>
      </c>
      <c r="F323" s="68" t="s">
        <v>2618</v>
      </c>
      <c r="G323" s="68"/>
      <c r="H323" s="68"/>
      <c r="I323" s="68"/>
      <c r="J323" s="68"/>
    </row>
    <row r="324" spans="1:10" hidden="1" x14ac:dyDescent="0.35">
      <c r="A324" s="68"/>
      <c r="B324" s="68"/>
      <c r="C324" s="68"/>
      <c r="D324" s="68"/>
      <c r="E324" s="298" t="s">
        <v>2619</v>
      </c>
      <c r="F324" s="68" t="s">
        <v>2620</v>
      </c>
      <c r="G324" s="68"/>
      <c r="H324" s="68"/>
      <c r="I324" s="68"/>
      <c r="J324" s="68"/>
    </row>
    <row r="325" spans="1:10" hidden="1" x14ac:dyDescent="0.35">
      <c r="A325" s="68"/>
      <c r="B325" s="68"/>
      <c r="C325" s="68"/>
      <c r="D325" s="68"/>
      <c r="E325" s="298" t="s">
        <v>2621</v>
      </c>
      <c r="F325" s="68" t="s">
        <v>2622</v>
      </c>
      <c r="G325" s="68"/>
      <c r="H325" s="68"/>
      <c r="I325" s="68"/>
      <c r="J325" s="68"/>
    </row>
    <row r="326" spans="1:10" hidden="1" x14ac:dyDescent="0.35">
      <c r="A326" s="68"/>
      <c r="B326" s="68"/>
      <c r="C326" s="68"/>
      <c r="D326" s="68"/>
      <c r="E326" s="298" t="s">
        <v>2623</v>
      </c>
      <c r="F326" s="68" t="s">
        <v>2624</v>
      </c>
      <c r="G326" s="68"/>
      <c r="H326" s="68"/>
      <c r="I326" s="68"/>
      <c r="J326" s="68"/>
    </row>
    <row r="327" spans="1:10" hidden="1" x14ac:dyDescent="0.35">
      <c r="A327" s="68"/>
      <c r="B327" s="68"/>
      <c r="C327" s="68"/>
      <c r="D327" s="68"/>
      <c r="E327" s="298" t="s">
        <v>2625</v>
      </c>
      <c r="F327" s="68" t="s">
        <v>2626</v>
      </c>
      <c r="G327" s="68"/>
      <c r="H327" s="68"/>
      <c r="I327" s="68"/>
      <c r="J327" s="68"/>
    </row>
    <row r="328" spans="1:10" hidden="1" x14ac:dyDescent="0.35">
      <c r="A328" s="68"/>
      <c r="B328" s="68"/>
      <c r="C328" s="68"/>
      <c r="D328" s="68"/>
      <c r="E328" s="298" t="s">
        <v>725</v>
      </c>
      <c r="F328" s="68" t="s">
        <v>2627</v>
      </c>
      <c r="G328" s="68"/>
      <c r="H328" s="68"/>
      <c r="I328" s="68"/>
      <c r="J328" s="68"/>
    </row>
    <row r="329" spans="1:10" hidden="1" x14ac:dyDescent="0.35">
      <c r="A329" s="68"/>
      <c r="B329" s="68"/>
      <c r="C329" s="68"/>
      <c r="D329" s="68"/>
      <c r="E329" s="298" t="s">
        <v>2628</v>
      </c>
      <c r="F329" s="68" t="s">
        <v>2629</v>
      </c>
      <c r="G329" s="68"/>
      <c r="H329" s="68"/>
      <c r="I329" s="68"/>
      <c r="J329" s="68"/>
    </row>
    <row r="330" spans="1:10" hidden="1" x14ac:dyDescent="0.35">
      <c r="A330" s="68"/>
      <c r="B330" s="68"/>
      <c r="C330" s="68"/>
      <c r="D330" s="68"/>
      <c r="E330" s="298" t="s">
        <v>2630</v>
      </c>
      <c r="F330" s="68" t="s">
        <v>2631</v>
      </c>
      <c r="G330" s="68"/>
      <c r="H330" s="68"/>
      <c r="I330" s="68"/>
      <c r="J330" s="68"/>
    </row>
    <row r="331" spans="1:10" hidden="1" x14ac:dyDescent="0.35">
      <c r="A331" s="68"/>
      <c r="B331" s="68"/>
      <c r="C331" s="68"/>
      <c r="D331" s="68"/>
      <c r="E331" s="298" t="s">
        <v>2632</v>
      </c>
      <c r="F331" s="68" t="s">
        <v>2633</v>
      </c>
      <c r="G331" s="68"/>
      <c r="H331" s="68"/>
      <c r="I331" s="68"/>
      <c r="J331" s="68"/>
    </row>
    <row r="332" spans="1:10" hidden="1" x14ac:dyDescent="0.35">
      <c r="A332" s="68"/>
      <c r="B332" s="68"/>
      <c r="C332" s="68"/>
      <c r="D332" s="68"/>
      <c r="E332" s="298" t="s">
        <v>2634</v>
      </c>
      <c r="F332" s="68" t="s">
        <v>2635</v>
      </c>
      <c r="G332" s="68"/>
      <c r="H332" s="68"/>
      <c r="I332" s="68"/>
      <c r="J332" s="68"/>
    </row>
    <row r="333" spans="1:10" hidden="1" x14ac:dyDescent="0.35">
      <c r="A333" s="68"/>
      <c r="B333" s="68"/>
      <c r="C333" s="68"/>
      <c r="D333" s="68"/>
      <c r="E333" s="298" t="s">
        <v>2636</v>
      </c>
      <c r="F333" s="68" t="s">
        <v>2637</v>
      </c>
      <c r="G333" s="68"/>
      <c r="H333" s="68"/>
      <c r="I333" s="68"/>
      <c r="J333" s="68"/>
    </row>
    <row r="334" spans="1:10" hidden="1" x14ac:dyDescent="0.35">
      <c r="A334" s="68"/>
      <c r="B334" s="68"/>
      <c r="C334" s="68"/>
      <c r="D334" s="68"/>
      <c r="E334" s="298" t="s">
        <v>2638</v>
      </c>
      <c r="F334" s="68" t="s">
        <v>2639</v>
      </c>
      <c r="G334" s="68"/>
      <c r="H334" s="68"/>
      <c r="I334" s="68"/>
      <c r="J334" s="68"/>
    </row>
    <row r="335" spans="1:10" hidden="1" x14ac:dyDescent="0.35">
      <c r="A335" s="68"/>
      <c r="B335" s="68"/>
      <c r="C335" s="68"/>
      <c r="D335" s="68"/>
      <c r="E335" s="298" t="s">
        <v>739</v>
      </c>
      <c r="F335" s="68" t="s">
        <v>740</v>
      </c>
      <c r="G335" s="68"/>
      <c r="H335" s="68"/>
      <c r="I335" s="68"/>
      <c r="J335" s="68"/>
    </row>
    <row r="336" spans="1:10" hidden="1" x14ac:dyDescent="0.35">
      <c r="A336" s="68"/>
      <c r="B336" s="68"/>
      <c r="C336" s="68"/>
      <c r="D336" s="68"/>
      <c r="E336" s="298" t="s">
        <v>741</v>
      </c>
      <c r="F336" s="68" t="s">
        <v>742</v>
      </c>
      <c r="G336" s="68"/>
      <c r="H336" s="68"/>
      <c r="I336" s="68"/>
      <c r="J336" s="68"/>
    </row>
    <row r="337" spans="1:10" hidden="1" x14ac:dyDescent="0.35">
      <c r="A337" s="68"/>
      <c r="B337" s="68"/>
      <c r="C337" s="68"/>
      <c r="D337" s="68"/>
      <c r="E337" s="298" t="s">
        <v>743</v>
      </c>
      <c r="F337" s="68" t="s">
        <v>744</v>
      </c>
      <c r="G337" s="68"/>
      <c r="H337" s="68"/>
      <c r="I337" s="68"/>
      <c r="J337" s="68"/>
    </row>
    <row r="338" spans="1:10" hidden="1" x14ac:dyDescent="0.35">
      <c r="A338" s="68"/>
      <c r="B338" s="68"/>
      <c r="C338" s="68"/>
      <c r="D338" s="68"/>
      <c r="E338" s="298" t="s">
        <v>2640</v>
      </c>
      <c r="F338" s="68" t="s">
        <v>2641</v>
      </c>
      <c r="G338" s="68"/>
      <c r="H338" s="68"/>
      <c r="I338" s="68"/>
      <c r="J338" s="68"/>
    </row>
    <row r="339" spans="1:10" hidden="1" x14ac:dyDescent="0.35">
      <c r="A339" s="68"/>
      <c r="B339" s="68"/>
      <c r="C339" s="68"/>
      <c r="D339" s="68"/>
      <c r="E339" s="298" t="s">
        <v>2642</v>
      </c>
      <c r="F339" s="68" t="s">
        <v>746</v>
      </c>
      <c r="G339" s="68"/>
      <c r="H339" s="68"/>
      <c r="I339" s="68"/>
      <c r="J339" s="68"/>
    </row>
    <row r="340" spans="1:10" hidden="1" x14ac:dyDescent="0.35">
      <c r="A340" s="68"/>
      <c r="B340" s="68"/>
      <c r="C340" s="68"/>
      <c r="D340" s="68"/>
      <c r="E340" s="298" t="s">
        <v>2643</v>
      </c>
      <c r="F340" s="68" t="s">
        <v>748</v>
      </c>
      <c r="G340" s="68"/>
      <c r="H340" s="68"/>
      <c r="I340" s="68"/>
      <c r="J340" s="68"/>
    </row>
    <row r="341" spans="1:10" hidden="1" x14ac:dyDescent="0.35">
      <c r="A341" s="68"/>
      <c r="B341" s="68"/>
      <c r="C341" s="68"/>
      <c r="D341" s="68"/>
      <c r="E341" s="298" t="s">
        <v>2644</v>
      </c>
      <c r="F341" s="68" t="s">
        <v>2645</v>
      </c>
      <c r="G341" s="68"/>
      <c r="H341" s="68"/>
      <c r="I341" s="68"/>
      <c r="J341" s="68"/>
    </row>
    <row r="342" spans="1:10" hidden="1" x14ac:dyDescent="0.35">
      <c r="A342" s="68"/>
      <c r="B342" s="68"/>
      <c r="C342" s="68"/>
      <c r="D342" s="68"/>
      <c r="E342" s="298" t="s">
        <v>2646</v>
      </c>
      <c r="F342" s="68" t="s">
        <v>752</v>
      </c>
      <c r="G342" s="68"/>
      <c r="H342" s="68"/>
      <c r="I342" s="68"/>
      <c r="J342" s="68"/>
    </row>
    <row r="343" spans="1:10" hidden="1" x14ac:dyDescent="0.35">
      <c r="A343" s="68"/>
      <c r="B343" s="68"/>
      <c r="C343" s="68"/>
      <c r="D343" s="68"/>
      <c r="E343" s="298" t="s">
        <v>753</v>
      </c>
      <c r="F343" s="68" t="s">
        <v>754</v>
      </c>
      <c r="G343" s="68"/>
      <c r="H343" s="68"/>
      <c r="I343" s="68"/>
      <c r="J343" s="68"/>
    </row>
    <row r="344" spans="1:10" hidden="1" x14ac:dyDescent="0.35">
      <c r="A344" s="68"/>
      <c r="B344" s="68"/>
      <c r="C344" s="68"/>
      <c r="D344" s="68"/>
      <c r="E344" s="298" t="s">
        <v>2647</v>
      </c>
      <c r="F344" s="68" t="s">
        <v>2648</v>
      </c>
      <c r="G344" s="68"/>
      <c r="H344" s="68"/>
      <c r="I344" s="68"/>
      <c r="J344" s="68"/>
    </row>
    <row r="345" spans="1:10" hidden="1" x14ac:dyDescent="0.35">
      <c r="A345" s="68"/>
      <c r="B345" s="68"/>
      <c r="C345" s="68"/>
      <c r="D345" s="68"/>
      <c r="E345" s="298" t="s">
        <v>2649</v>
      </c>
      <c r="F345" s="68" t="s">
        <v>2650</v>
      </c>
      <c r="G345" s="68"/>
      <c r="H345" s="68"/>
      <c r="I345" s="68"/>
      <c r="J345" s="68"/>
    </row>
    <row r="346" spans="1:10" hidden="1" x14ac:dyDescent="0.35">
      <c r="A346" s="68"/>
      <c r="B346" s="68"/>
      <c r="C346" s="68"/>
      <c r="D346" s="68"/>
      <c r="E346" s="298" t="s">
        <v>2651</v>
      </c>
      <c r="F346" s="68" t="s">
        <v>2652</v>
      </c>
      <c r="G346" s="68"/>
      <c r="H346" s="68"/>
      <c r="I346" s="68"/>
      <c r="J346" s="68"/>
    </row>
    <row r="347" spans="1:10" hidden="1" x14ac:dyDescent="0.35">
      <c r="A347" s="68"/>
      <c r="B347" s="68"/>
      <c r="C347" s="68"/>
      <c r="D347" s="68"/>
      <c r="E347" s="298" t="s">
        <v>2653</v>
      </c>
      <c r="F347" s="68" t="s">
        <v>2654</v>
      </c>
      <c r="G347" s="68"/>
      <c r="H347" s="68"/>
      <c r="I347" s="68"/>
      <c r="J347" s="68"/>
    </row>
    <row r="348" spans="1:10" hidden="1" x14ac:dyDescent="0.35">
      <c r="A348" s="68"/>
      <c r="B348" s="68"/>
      <c r="C348" s="68"/>
      <c r="D348" s="68"/>
      <c r="E348" s="298" t="s">
        <v>2655</v>
      </c>
      <c r="F348" s="68" t="s">
        <v>2656</v>
      </c>
      <c r="G348" s="68"/>
      <c r="H348" s="68"/>
      <c r="I348" s="68"/>
      <c r="J348" s="68"/>
    </row>
    <row r="349" spans="1:10" hidden="1" x14ac:dyDescent="0.35">
      <c r="A349" s="68"/>
      <c r="B349" s="68"/>
      <c r="C349" s="68"/>
      <c r="D349" s="68"/>
      <c r="E349" s="298" t="s">
        <v>763</v>
      </c>
      <c r="F349" s="68" t="s">
        <v>764</v>
      </c>
      <c r="G349" s="68"/>
      <c r="H349" s="68"/>
      <c r="I349" s="68"/>
      <c r="J349" s="68"/>
    </row>
    <row r="350" spans="1:10" hidden="1" x14ac:dyDescent="0.35">
      <c r="A350" s="68"/>
      <c r="B350" s="68"/>
      <c r="C350" s="68"/>
      <c r="D350" s="68"/>
      <c r="E350" s="298" t="s">
        <v>2657</v>
      </c>
      <c r="F350" s="68" t="s">
        <v>2658</v>
      </c>
      <c r="G350" s="68"/>
      <c r="H350" s="68"/>
      <c r="I350" s="68"/>
      <c r="J350" s="68"/>
    </row>
    <row r="351" spans="1:10" hidden="1" x14ac:dyDescent="0.35">
      <c r="A351" s="68"/>
      <c r="B351" s="68"/>
      <c r="C351" s="68"/>
      <c r="D351" s="68"/>
      <c r="E351" s="298" t="s">
        <v>2659</v>
      </c>
      <c r="F351" s="68" t="s">
        <v>2660</v>
      </c>
      <c r="G351" s="68"/>
      <c r="H351" s="68"/>
      <c r="I351" s="68"/>
      <c r="J351" s="68"/>
    </row>
    <row r="352" spans="1:10" hidden="1" x14ac:dyDescent="0.35">
      <c r="A352" s="68"/>
      <c r="B352" s="68"/>
      <c r="C352" s="68"/>
      <c r="D352" s="68"/>
      <c r="E352" s="298" t="s">
        <v>2661</v>
      </c>
      <c r="F352" s="68" t="s">
        <v>770</v>
      </c>
      <c r="G352" s="68"/>
      <c r="H352" s="68"/>
      <c r="I352" s="68"/>
      <c r="J352" s="68"/>
    </row>
    <row r="353" spans="1:10" hidden="1" x14ac:dyDescent="0.35">
      <c r="A353" s="68"/>
      <c r="B353" s="68"/>
      <c r="C353" s="68"/>
      <c r="D353" s="68"/>
      <c r="E353" s="298" t="s">
        <v>2662</v>
      </c>
      <c r="F353" s="68" t="s">
        <v>772</v>
      </c>
      <c r="G353" s="68"/>
      <c r="H353" s="68"/>
      <c r="I353" s="68"/>
      <c r="J353" s="68"/>
    </row>
    <row r="354" spans="1:10" hidden="1" x14ac:dyDescent="0.35">
      <c r="A354" s="68"/>
      <c r="B354" s="68"/>
      <c r="C354" s="68"/>
      <c r="D354" s="68"/>
      <c r="E354" s="298" t="s">
        <v>2663</v>
      </c>
      <c r="F354" s="68" t="s">
        <v>774</v>
      </c>
      <c r="G354" s="68"/>
      <c r="H354" s="68"/>
      <c r="I354" s="68"/>
      <c r="J354" s="68"/>
    </row>
    <row r="355" spans="1:10" hidden="1" x14ac:dyDescent="0.35">
      <c r="A355" s="68"/>
      <c r="B355" s="68"/>
      <c r="C355" s="68"/>
      <c r="D355" s="68"/>
      <c r="E355" s="298" t="s">
        <v>2664</v>
      </c>
      <c r="F355" s="68" t="s">
        <v>2665</v>
      </c>
      <c r="G355" s="68"/>
      <c r="H355" s="68"/>
      <c r="I355" s="68"/>
      <c r="J355" s="68"/>
    </row>
    <row r="356" spans="1:10" hidden="1" x14ac:dyDescent="0.35">
      <c r="A356" s="68"/>
      <c r="B356" s="68"/>
      <c r="C356" s="68"/>
      <c r="D356" s="68"/>
      <c r="E356" s="298" t="s">
        <v>2666</v>
      </c>
      <c r="F356" s="68" t="s">
        <v>2667</v>
      </c>
      <c r="G356" s="68"/>
      <c r="H356" s="68"/>
      <c r="I356" s="68"/>
      <c r="J356" s="68"/>
    </row>
    <row r="357" spans="1:10" hidden="1" x14ac:dyDescent="0.35">
      <c r="A357" s="68"/>
      <c r="B357" s="68"/>
      <c r="C357" s="68"/>
      <c r="D357" s="68"/>
      <c r="E357" s="298" t="s">
        <v>2668</v>
      </c>
      <c r="F357" s="68" t="s">
        <v>2669</v>
      </c>
      <c r="G357" s="68"/>
      <c r="H357" s="68"/>
      <c r="I357" s="68"/>
      <c r="J357" s="68"/>
    </row>
    <row r="358" spans="1:10" hidden="1" x14ac:dyDescent="0.35">
      <c r="A358" s="68"/>
      <c r="B358" s="68"/>
      <c r="C358" s="68"/>
      <c r="D358" s="68"/>
      <c r="E358" s="298" t="s">
        <v>2670</v>
      </c>
      <c r="F358" s="68" t="s">
        <v>2671</v>
      </c>
      <c r="G358" s="68"/>
      <c r="H358" s="68"/>
      <c r="I358" s="68"/>
      <c r="J358" s="68"/>
    </row>
    <row r="359" spans="1:10" hidden="1" x14ac:dyDescent="0.35">
      <c r="A359" s="68"/>
      <c r="B359" s="68"/>
      <c r="C359" s="68"/>
      <c r="D359" s="68"/>
      <c r="E359" s="298" t="s">
        <v>2672</v>
      </c>
      <c r="F359" s="68" t="s">
        <v>2673</v>
      </c>
      <c r="G359" s="68"/>
      <c r="H359" s="68"/>
      <c r="I359" s="68"/>
      <c r="J359" s="68"/>
    </row>
    <row r="360" spans="1:10" hidden="1" x14ac:dyDescent="0.35">
      <c r="A360" s="68"/>
      <c r="B360" s="68"/>
      <c r="C360" s="68"/>
      <c r="D360" s="68"/>
      <c r="E360" s="298" t="s">
        <v>2674</v>
      </c>
      <c r="F360" s="68" t="s">
        <v>2675</v>
      </c>
      <c r="G360" s="68"/>
      <c r="H360" s="68"/>
      <c r="I360" s="68"/>
      <c r="J360" s="68"/>
    </row>
    <row r="361" spans="1:10" hidden="1" x14ac:dyDescent="0.35">
      <c r="A361" s="68"/>
      <c r="B361" s="68"/>
      <c r="C361" s="68"/>
      <c r="D361" s="68"/>
      <c r="E361" s="298" t="s">
        <v>2676</v>
      </c>
      <c r="F361" s="68" t="s">
        <v>2677</v>
      </c>
      <c r="G361" s="68"/>
      <c r="H361" s="68"/>
      <c r="I361" s="68"/>
      <c r="J361" s="68"/>
    </row>
    <row r="362" spans="1:10" hidden="1" x14ac:dyDescent="0.35">
      <c r="A362" s="68"/>
      <c r="B362" s="68"/>
      <c r="C362" s="68"/>
      <c r="D362" s="68"/>
      <c r="E362" s="298" t="s">
        <v>2678</v>
      </c>
      <c r="F362" s="68" t="s">
        <v>2679</v>
      </c>
      <c r="G362" s="68"/>
      <c r="H362" s="68"/>
      <c r="I362" s="68"/>
      <c r="J362" s="68"/>
    </row>
    <row r="363" spans="1:10" hidden="1" x14ac:dyDescent="0.35">
      <c r="A363" s="68"/>
      <c r="B363" s="68"/>
      <c r="C363" s="68"/>
      <c r="D363" s="68"/>
      <c r="E363" s="298" t="s">
        <v>2680</v>
      </c>
      <c r="F363" s="68" t="s">
        <v>790</v>
      </c>
      <c r="G363" s="68"/>
      <c r="H363" s="68"/>
      <c r="I363" s="68"/>
      <c r="J363" s="68"/>
    </row>
    <row r="364" spans="1:10" hidden="1" x14ac:dyDescent="0.35">
      <c r="A364" s="68"/>
      <c r="B364" s="68"/>
      <c r="C364" s="68"/>
      <c r="D364" s="68"/>
      <c r="E364" s="298" t="s">
        <v>791</v>
      </c>
      <c r="F364" s="68" t="s">
        <v>792</v>
      </c>
      <c r="G364" s="68"/>
      <c r="H364" s="68"/>
      <c r="I364" s="68"/>
      <c r="J364" s="68"/>
    </row>
    <row r="365" spans="1:10" hidden="1" x14ac:dyDescent="0.35">
      <c r="A365" s="68"/>
      <c r="B365" s="68"/>
      <c r="C365" s="68"/>
      <c r="D365" s="68"/>
      <c r="E365" s="298" t="s">
        <v>793</v>
      </c>
      <c r="F365" s="68" t="s">
        <v>2681</v>
      </c>
      <c r="G365" s="68"/>
      <c r="H365" s="68"/>
      <c r="I365" s="68"/>
      <c r="J365" s="68"/>
    </row>
    <row r="366" spans="1:10" hidden="1" x14ac:dyDescent="0.35">
      <c r="A366" s="68"/>
      <c r="B366" s="68"/>
      <c r="C366" s="68"/>
      <c r="D366" s="68"/>
      <c r="E366" s="298" t="s">
        <v>795</v>
      </c>
      <c r="F366" s="68" t="s">
        <v>796</v>
      </c>
      <c r="G366" s="68"/>
      <c r="H366" s="68"/>
      <c r="I366" s="68"/>
      <c r="J366" s="68"/>
    </row>
    <row r="367" spans="1:10" hidden="1" x14ac:dyDescent="0.35">
      <c r="A367" s="68"/>
      <c r="B367" s="68"/>
      <c r="C367" s="68"/>
      <c r="D367" s="68"/>
      <c r="E367" s="298" t="s">
        <v>797</v>
      </c>
      <c r="F367" s="68" t="s">
        <v>798</v>
      </c>
      <c r="G367" s="68"/>
      <c r="H367" s="68"/>
      <c r="I367" s="68"/>
      <c r="J367" s="68"/>
    </row>
    <row r="368" spans="1:10" hidden="1" x14ac:dyDescent="0.35">
      <c r="A368" s="68"/>
      <c r="B368" s="68"/>
      <c r="C368" s="68"/>
      <c r="D368" s="68"/>
      <c r="E368" s="298" t="s">
        <v>799</v>
      </c>
      <c r="F368" s="68" t="s">
        <v>2682</v>
      </c>
      <c r="G368" s="68"/>
      <c r="H368" s="68"/>
      <c r="I368" s="68"/>
      <c r="J368" s="68"/>
    </row>
    <row r="369" spans="1:10" hidden="1" x14ac:dyDescent="0.35">
      <c r="A369" s="68"/>
      <c r="B369" s="68"/>
      <c r="C369" s="68"/>
      <c r="D369" s="68"/>
      <c r="E369" s="298" t="s">
        <v>2683</v>
      </c>
      <c r="F369" s="68" t="s">
        <v>802</v>
      </c>
      <c r="G369" s="68"/>
      <c r="H369" s="68"/>
      <c r="I369" s="68"/>
      <c r="J369" s="68"/>
    </row>
    <row r="370" spans="1:10" hidden="1" x14ac:dyDescent="0.35">
      <c r="A370" s="68"/>
      <c r="B370" s="68"/>
      <c r="C370" s="68"/>
      <c r="D370" s="68"/>
      <c r="E370" s="298" t="s">
        <v>2684</v>
      </c>
      <c r="F370" s="68" t="s">
        <v>2685</v>
      </c>
      <c r="G370" s="68"/>
      <c r="H370" s="68"/>
      <c r="I370" s="68"/>
      <c r="J370" s="68"/>
    </row>
    <row r="371" spans="1:10" hidden="1" x14ac:dyDescent="0.35">
      <c r="A371" s="68"/>
      <c r="B371" s="68"/>
      <c r="C371" s="68"/>
      <c r="D371" s="68"/>
      <c r="E371" s="298" t="s">
        <v>2686</v>
      </c>
      <c r="F371" s="68" t="s">
        <v>2687</v>
      </c>
      <c r="G371" s="68"/>
      <c r="H371" s="68"/>
      <c r="I371" s="68"/>
      <c r="J371" s="68"/>
    </row>
    <row r="372" spans="1:10" hidden="1" x14ac:dyDescent="0.35">
      <c r="A372" s="68"/>
      <c r="B372" s="68"/>
      <c r="C372" s="68"/>
      <c r="D372" s="68"/>
      <c r="E372" s="298" t="s">
        <v>2688</v>
      </c>
      <c r="F372" s="68" t="s">
        <v>2689</v>
      </c>
      <c r="G372" s="68"/>
      <c r="H372" s="68"/>
      <c r="I372" s="68"/>
      <c r="J372" s="68"/>
    </row>
    <row r="373" spans="1:10" hidden="1" x14ac:dyDescent="0.35">
      <c r="A373" s="68"/>
      <c r="B373" s="68"/>
      <c r="C373" s="68"/>
      <c r="D373" s="68"/>
      <c r="E373" s="298" t="s">
        <v>2690</v>
      </c>
      <c r="F373" s="68" t="s">
        <v>2691</v>
      </c>
      <c r="G373" s="68"/>
      <c r="H373" s="68"/>
      <c r="I373" s="68"/>
      <c r="J373" s="68"/>
    </row>
    <row r="374" spans="1:10" hidden="1" x14ac:dyDescent="0.35">
      <c r="A374" s="68"/>
      <c r="B374" s="68"/>
      <c r="C374" s="68"/>
      <c r="D374" s="68"/>
      <c r="E374" s="298" t="s">
        <v>2692</v>
      </c>
      <c r="F374" s="68" t="s">
        <v>2693</v>
      </c>
      <c r="G374" s="68"/>
      <c r="H374" s="68"/>
      <c r="I374" s="68"/>
      <c r="J374" s="68"/>
    </row>
    <row r="375" spans="1:10" hidden="1" x14ac:dyDescent="0.35">
      <c r="A375" s="68"/>
      <c r="B375" s="68"/>
      <c r="C375" s="68"/>
      <c r="D375" s="68"/>
      <c r="E375" s="298" t="s">
        <v>2694</v>
      </c>
      <c r="F375" s="68" t="s">
        <v>2695</v>
      </c>
      <c r="G375" s="68"/>
      <c r="H375" s="68"/>
      <c r="I375" s="68"/>
      <c r="J375" s="68"/>
    </row>
    <row r="376" spans="1:10" hidden="1" x14ac:dyDescent="0.35">
      <c r="A376" s="68"/>
      <c r="B376" s="68"/>
      <c r="C376" s="68"/>
      <c r="D376" s="68"/>
      <c r="E376" s="298" t="s">
        <v>2696</v>
      </c>
      <c r="F376" s="68" t="s">
        <v>2697</v>
      </c>
      <c r="G376" s="68"/>
      <c r="H376" s="68"/>
      <c r="I376" s="68"/>
      <c r="J376" s="68"/>
    </row>
    <row r="377" spans="1:10" hidden="1" x14ac:dyDescent="0.35">
      <c r="A377" s="68"/>
      <c r="B377" s="68"/>
      <c r="C377" s="68"/>
      <c r="D377" s="68"/>
      <c r="E377" s="298" t="s">
        <v>2698</v>
      </c>
      <c r="F377" s="68" t="s">
        <v>2699</v>
      </c>
      <c r="G377" s="68"/>
      <c r="H377" s="68"/>
      <c r="I377" s="68"/>
      <c r="J377" s="68"/>
    </row>
    <row r="378" spans="1:10" hidden="1" x14ac:dyDescent="0.35">
      <c r="A378" s="68"/>
      <c r="B378" s="68"/>
      <c r="C378" s="68"/>
      <c r="D378" s="68"/>
      <c r="E378" s="298" t="s">
        <v>2700</v>
      </c>
      <c r="F378" s="68" t="s">
        <v>2701</v>
      </c>
      <c r="G378" s="68"/>
      <c r="H378" s="68"/>
      <c r="I378" s="68"/>
      <c r="J378" s="68"/>
    </row>
    <row r="379" spans="1:10" hidden="1" x14ac:dyDescent="0.35">
      <c r="A379" s="68"/>
      <c r="B379" s="68"/>
      <c r="C379" s="68"/>
      <c r="D379" s="68"/>
      <c r="E379" s="298" t="s">
        <v>2702</v>
      </c>
      <c r="F379" s="68" t="s">
        <v>2703</v>
      </c>
      <c r="G379" s="68"/>
      <c r="H379" s="68"/>
      <c r="I379" s="68"/>
      <c r="J379" s="68"/>
    </row>
    <row r="380" spans="1:10" hidden="1" x14ac:dyDescent="0.35">
      <c r="A380" s="68"/>
      <c r="B380" s="68"/>
      <c r="C380" s="68"/>
      <c r="D380" s="68"/>
      <c r="E380" s="298" t="s">
        <v>2704</v>
      </c>
      <c r="F380" s="68" t="s">
        <v>2705</v>
      </c>
      <c r="G380" s="68"/>
      <c r="H380" s="68"/>
      <c r="I380" s="68"/>
      <c r="J380" s="68"/>
    </row>
    <row r="381" spans="1:10" hidden="1" x14ac:dyDescent="0.35">
      <c r="A381" s="68"/>
      <c r="B381" s="68"/>
      <c r="C381" s="68"/>
      <c r="D381" s="68"/>
      <c r="E381" s="298" t="s">
        <v>2706</v>
      </c>
      <c r="F381" s="68" t="s">
        <v>820</v>
      </c>
      <c r="G381" s="68"/>
      <c r="H381" s="68"/>
      <c r="I381" s="68"/>
      <c r="J381" s="68"/>
    </row>
    <row r="382" spans="1:10" hidden="1" x14ac:dyDescent="0.35">
      <c r="A382" s="68"/>
      <c r="B382" s="68"/>
      <c r="C382" s="68"/>
      <c r="D382" s="68"/>
      <c r="E382" s="298" t="s">
        <v>2707</v>
      </c>
      <c r="F382" s="68" t="s">
        <v>822</v>
      </c>
      <c r="G382" s="68"/>
      <c r="H382" s="68"/>
      <c r="I382" s="68"/>
      <c r="J382" s="68"/>
    </row>
    <row r="383" spans="1:10" hidden="1" x14ac:dyDescent="0.35">
      <c r="A383" s="68"/>
      <c r="B383" s="68"/>
      <c r="C383" s="68"/>
      <c r="D383" s="68"/>
      <c r="E383" s="298" t="s">
        <v>2708</v>
      </c>
      <c r="F383" s="68" t="s">
        <v>824</v>
      </c>
      <c r="G383" s="68"/>
      <c r="H383" s="68"/>
      <c r="I383" s="68"/>
      <c r="J383" s="68"/>
    </row>
    <row r="384" spans="1:10" hidden="1" x14ac:dyDescent="0.35">
      <c r="A384" s="68"/>
      <c r="B384" s="68"/>
      <c r="C384" s="68"/>
      <c r="D384" s="68"/>
      <c r="E384" s="298" t="s">
        <v>2709</v>
      </c>
      <c r="F384" s="68" t="s">
        <v>826</v>
      </c>
      <c r="G384" s="68"/>
      <c r="H384" s="68"/>
      <c r="I384" s="68"/>
      <c r="J384" s="68"/>
    </row>
    <row r="385" spans="1:10" hidden="1" x14ac:dyDescent="0.35">
      <c r="A385" s="68"/>
      <c r="B385" s="68"/>
      <c r="C385" s="68"/>
      <c r="D385" s="68"/>
      <c r="E385" s="298" t="s">
        <v>2710</v>
      </c>
      <c r="F385" s="68" t="s">
        <v>2711</v>
      </c>
      <c r="G385" s="68"/>
      <c r="H385" s="68"/>
      <c r="I385" s="68"/>
      <c r="J385" s="68"/>
    </row>
    <row r="386" spans="1:10" hidden="1" x14ac:dyDescent="0.35">
      <c r="A386" s="68"/>
      <c r="B386" s="68"/>
      <c r="C386" s="68"/>
      <c r="D386" s="68"/>
      <c r="E386" s="298" t="s">
        <v>2712</v>
      </c>
      <c r="F386" s="68" t="s">
        <v>2713</v>
      </c>
      <c r="G386" s="68"/>
      <c r="H386" s="68"/>
      <c r="I386" s="68"/>
      <c r="J386" s="68"/>
    </row>
    <row r="387" spans="1:10" hidden="1" x14ac:dyDescent="0.35">
      <c r="A387" s="68"/>
      <c r="B387" s="68"/>
      <c r="C387" s="68"/>
      <c r="D387" s="68"/>
      <c r="E387" s="298" t="s">
        <v>2714</v>
      </c>
      <c r="F387" s="68" t="s">
        <v>2715</v>
      </c>
      <c r="G387" s="68"/>
      <c r="H387" s="68"/>
      <c r="I387" s="68"/>
      <c r="J387" s="68"/>
    </row>
    <row r="388" spans="1:10" hidden="1" x14ac:dyDescent="0.35">
      <c r="A388" s="68"/>
      <c r="B388" s="68"/>
      <c r="C388" s="68"/>
      <c r="D388" s="68"/>
      <c r="E388" s="298" t="s">
        <v>2716</v>
      </c>
      <c r="F388" s="68" t="s">
        <v>2717</v>
      </c>
      <c r="G388" s="68"/>
      <c r="H388" s="68"/>
      <c r="I388" s="68"/>
      <c r="J388" s="68"/>
    </row>
    <row r="389" spans="1:10" hidden="1" x14ac:dyDescent="0.35">
      <c r="A389" s="68"/>
      <c r="B389" s="68"/>
      <c r="C389" s="68"/>
      <c r="D389" s="68"/>
      <c r="E389" s="298" t="s">
        <v>2718</v>
      </c>
      <c r="F389" s="68" t="s">
        <v>2719</v>
      </c>
      <c r="G389" s="68"/>
      <c r="H389" s="68"/>
      <c r="I389" s="68"/>
      <c r="J389" s="68"/>
    </row>
    <row r="390" spans="1:10" hidden="1" x14ac:dyDescent="0.35">
      <c r="A390" s="68"/>
      <c r="B390" s="68"/>
      <c r="C390" s="68"/>
      <c r="D390" s="68"/>
      <c r="E390" s="298" t="s">
        <v>2720</v>
      </c>
      <c r="F390" s="68" t="s">
        <v>2721</v>
      </c>
      <c r="G390" s="68"/>
      <c r="H390" s="68"/>
      <c r="I390" s="68"/>
      <c r="J390" s="68"/>
    </row>
    <row r="391" spans="1:10" hidden="1" x14ac:dyDescent="0.35">
      <c r="A391" s="68"/>
      <c r="B391" s="68"/>
      <c r="C391" s="68"/>
      <c r="D391" s="68"/>
      <c r="E391" s="298" t="s">
        <v>2722</v>
      </c>
      <c r="F391" s="68" t="s">
        <v>2723</v>
      </c>
      <c r="G391" s="68"/>
      <c r="H391" s="68"/>
      <c r="I391" s="68"/>
      <c r="J391" s="68"/>
    </row>
    <row r="392" spans="1:10" hidden="1" x14ac:dyDescent="0.35">
      <c r="A392" s="68"/>
      <c r="B392" s="68"/>
      <c r="C392" s="68"/>
      <c r="D392" s="68"/>
      <c r="E392" s="298" t="s">
        <v>2724</v>
      </c>
      <c r="F392" s="68" t="s">
        <v>838</v>
      </c>
      <c r="G392" s="68"/>
      <c r="H392" s="68"/>
      <c r="I392" s="68"/>
      <c r="J392" s="68"/>
    </row>
    <row r="393" spans="1:10" hidden="1" x14ac:dyDescent="0.35">
      <c r="A393" s="68"/>
      <c r="B393" s="68"/>
      <c r="C393" s="68"/>
      <c r="D393" s="68"/>
      <c r="E393" s="298" t="s">
        <v>2725</v>
      </c>
      <c r="F393" s="68" t="s">
        <v>840</v>
      </c>
      <c r="G393" s="68"/>
      <c r="H393" s="68"/>
      <c r="I393" s="68"/>
      <c r="J393" s="68"/>
    </row>
    <row r="394" spans="1:10" hidden="1" x14ac:dyDescent="0.35">
      <c r="A394" s="68"/>
      <c r="B394" s="68"/>
      <c r="C394" s="68"/>
      <c r="D394" s="68"/>
      <c r="E394" s="298" t="s">
        <v>2726</v>
      </c>
      <c r="F394" s="68" t="s">
        <v>842</v>
      </c>
      <c r="G394" s="68"/>
      <c r="H394" s="68"/>
      <c r="I394" s="68"/>
      <c r="J394" s="68"/>
    </row>
    <row r="395" spans="1:10" hidden="1" x14ac:dyDescent="0.35">
      <c r="A395" s="68"/>
      <c r="B395" s="68"/>
      <c r="C395" s="68"/>
      <c r="D395" s="68"/>
      <c r="E395" s="298" t="s">
        <v>843</v>
      </c>
      <c r="F395" s="68" t="s">
        <v>844</v>
      </c>
      <c r="G395" s="68"/>
      <c r="H395" s="68"/>
      <c r="I395" s="68"/>
      <c r="J395" s="68"/>
    </row>
    <row r="396" spans="1:10" hidden="1" x14ac:dyDescent="0.35">
      <c r="A396" s="68"/>
      <c r="B396" s="68"/>
      <c r="C396" s="68"/>
      <c r="D396" s="68"/>
      <c r="E396" s="298" t="s">
        <v>2727</v>
      </c>
      <c r="F396" s="68" t="s">
        <v>846</v>
      </c>
      <c r="G396" s="68"/>
      <c r="H396" s="68"/>
      <c r="I396" s="68"/>
      <c r="J396" s="68"/>
    </row>
    <row r="397" spans="1:10" hidden="1" x14ac:dyDescent="0.35">
      <c r="A397" s="68"/>
      <c r="B397" s="68"/>
      <c r="C397" s="68"/>
      <c r="D397" s="68"/>
      <c r="E397" s="298" t="s">
        <v>2728</v>
      </c>
      <c r="F397" s="68" t="s">
        <v>2729</v>
      </c>
      <c r="G397" s="68"/>
      <c r="H397" s="68"/>
      <c r="I397" s="68"/>
      <c r="J397" s="68"/>
    </row>
    <row r="398" spans="1:10" hidden="1" x14ac:dyDescent="0.35">
      <c r="A398" s="68"/>
      <c r="B398" s="68"/>
      <c r="C398" s="68"/>
      <c r="D398" s="68"/>
      <c r="E398" s="298" t="s">
        <v>847</v>
      </c>
      <c r="F398" s="68" t="s">
        <v>2730</v>
      </c>
      <c r="G398" s="68"/>
      <c r="H398" s="68"/>
      <c r="I398" s="68"/>
      <c r="J398" s="68"/>
    </row>
    <row r="399" spans="1:10" hidden="1" x14ac:dyDescent="0.35">
      <c r="A399" s="68"/>
      <c r="B399" s="68"/>
      <c r="C399" s="68"/>
      <c r="D399" s="68"/>
      <c r="E399" s="298" t="s">
        <v>2731</v>
      </c>
      <c r="F399" s="68" t="s">
        <v>850</v>
      </c>
      <c r="G399" s="68"/>
      <c r="H399" s="68"/>
      <c r="I399" s="68"/>
      <c r="J399" s="68"/>
    </row>
    <row r="400" spans="1:10" hidden="1" x14ac:dyDescent="0.35">
      <c r="A400" s="68"/>
      <c r="B400" s="68"/>
      <c r="C400" s="68"/>
      <c r="D400" s="68"/>
      <c r="E400" s="298" t="s">
        <v>2732</v>
      </c>
      <c r="F400" s="68" t="s">
        <v>2733</v>
      </c>
      <c r="G400" s="68"/>
      <c r="H400" s="68"/>
      <c r="I400" s="68"/>
      <c r="J400" s="68"/>
    </row>
    <row r="401" spans="1:10" hidden="1" x14ac:dyDescent="0.35">
      <c r="A401" s="68"/>
      <c r="B401" s="68"/>
      <c r="C401" s="68"/>
      <c r="D401" s="68"/>
      <c r="E401" s="298" t="s">
        <v>2734</v>
      </c>
      <c r="F401" s="68" t="s">
        <v>2735</v>
      </c>
      <c r="G401" s="68"/>
      <c r="H401" s="68"/>
      <c r="I401" s="68"/>
      <c r="J401" s="68"/>
    </row>
    <row r="402" spans="1:10" hidden="1" x14ac:dyDescent="0.35">
      <c r="A402" s="68"/>
      <c r="B402" s="68"/>
      <c r="C402" s="68"/>
      <c r="D402" s="68"/>
      <c r="E402" s="298" t="s">
        <v>2736</v>
      </c>
      <c r="F402" s="68" t="s">
        <v>2737</v>
      </c>
      <c r="G402" s="68"/>
      <c r="H402" s="68"/>
      <c r="I402" s="68"/>
      <c r="J402" s="68"/>
    </row>
    <row r="403" spans="1:10" hidden="1" x14ac:dyDescent="0.35">
      <c r="A403" s="68"/>
      <c r="B403" s="68"/>
      <c r="C403" s="68"/>
      <c r="D403" s="68"/>
      <c r="E403" s="298" t="s">
        <v>855</v>
      </c>
      <c r="F403" s="68" t="s">
        <v>856</v>
      </c>
      <c r="G403" s="68"/>
      <c r="H403" s="68"/>
      <c r="I403" s="68"/>
      <c r="J403" s="68"/>
    </row>
    <row r="404" spans="1:10" hidden="1" x14ac:dyDescent="0.35">
      <c r="A404" s="68"/>
      <c r="B404" s="68"/>
      <c r="C404" s="68"/>
      <c r="D404" s="68"/>
      <c r="E404" s="298" t="s">
        <v>857</v>
      </c>
      <c r="F404" s="68" t="s">
        <v>858</v>
      </c>
      <c r="G404" s="68"/>
      <c r="H404" s="68"/>
      <c r="I404" s="68"/>
      <c r="J404" s="68"/>
    </row>
    <row r="405" spans="1:10" hidden="1" x14ac:dyDescent="0.35">
      <c r="A405" s="68"/>
      <c r="B405" s="68"/>
      <c r="C405" s="68"/>
      <c r="D405" s="68"/>
      <c r="E405" s="298" t="s">
        <v>2738</v>
      </c>
      <c r="F405" s="68" t="s">
        <v>2739</v>
      </c>
      <c r="G405" s="68"/>
      <c r="H405" s="68"/>
      <c r="I405" s="68"/>
      <c r="J405" s="68"/>
    </row>
    <row r="406" spans="1:10" hidden="1" x14ac:dyDescent="0.35">
      <c r="A406" s="68"/>
      <c r="B406" s="68"/>
      <c r="C406" s="68"/>
      <c r="D406" s="68"/>
      <c r="E406" s="298" t="s">
        <v>2740</v>
      </c>
      <c r="F406" s="68" t="s">
        <v>860</v>
      </c>
      <c r="G406" s="68"/>
      <c r="H406" s="68"/>
      <c r="I406" s="68"/>
      <c r="J406" s="68"/>
    </row>
    <row r="407" spans="1:10" hidden="1" x14ac:dyDescent="0.35">
      <c r="A407" s="68"/>
      <c r="B407" s="68"/>
      <c r="C407" s="68"/>
      <c r="D407" s="68"/>
      <c r="E407" s="298" t="s">
        <v>2741</v>
      </c>
      <c r="F407" s="68" t="s">
        <v>862</v>
      </c>
      <c r="G407" s="68"/>
      <c r="H407" s="68"/>
      <c r="I407" s="68"/>
      <c r="J407" s="68"/>
    </row>
    <row r="408" spans="1:10" hidden="1" x14ac:dyDescent="0.35">
      <c r="A408" s="68"/>
      <c r="B408" s="68"/>
      <c r="C408" s="68"/>
      <c r="D408" s="68"/>
      <c r="E408" s="298" t="s">
        <v>863</v>
      </c>
      <c r="F408" s="68" t="s">
        <v>2742</v>
      </c>
      <c r="G408" s="68"/>
      <c r="H408" s="68"/>
      <c r="I408" s="68"/>
      <c r="J408" s="68"/>
    </row>
    <row r="409" spans="1:10" hidden="1" x14ac:dyDescent="0.35">
      <c r="A409" s="68"/>
      <c r="B409" s="68"/>
      <c r="C409" s="68"/>
      <c r="D409" s="68"/>
      <c r="E409" s="298" t="s">
        <v>865</v>
      </c>
      <c r="F409" s="68" t="s">
        <v>2743</v>
      </c>
      <c r="G409" s="68"/>
      <c r="H409" s="68"/>
      <c r="I409" s="68"/>
      <c r="J409" s="68"/>
    </row>
    <row r="410" spans="1:10" hidden="1" x14ac:dyDescent="0.35">
      <c r="A410" s="68"/>
      <c r="B410" s="68"/>
      <c r="C410" s="68"/>
      <c r="D410" s="68"/>
      <c r="E410" s="298" t="s">
        <v>867</v>
      </c>
      <c r="F410" s="68" t="s">
        <v>868</v>
      </c>
      <c r="G410" s="68"/>
      <c r="H410" s="68"/>
      <c r="I410" s="68"/>
      <c r="J410" s="68"/>
    </row>
    <row r="411" spans="1:10" hidden="1" x14ac:dyDescent="0.35">
      <c r="A411" s="68"/>
      <c r="B411" s="68"/>
      <c r="C411" s="68"/>
      <c r="D411" s="68"/>
      <c r="E411" s="298" t="s">
        <v>2744</v>
      </c>
      <c r="F411" s="68" t="s">
        <v>870</v>
      </c>
      <c r="G411" s="68"/>
      <c r="H411" s="68"/>
      <c r="I411" s="68"/>
      <c r="J411" s="68"/>
    </row>
    <row r="412" spans="1:10" hidden="1" x14ac:dyDescent="0.35">
      <c r="A412" s="68"/>
      <c r="B412" s="68"/>
      <c r="C412" s="68"/>
      <c r="D412" s="68"/>
      <c r="E412" s="298" t="s">
        <v>871</v>
      </c>
      <c r="F412" s="68" t="s">
        <v>872</v>
      </c>
      <c r="G412" s="68"/>
      <c r="H412" s="68"/>
      <c r="I412" s="68"/>
      <c r="J412" s="68"/>
    </row>
    <row r="413" spans="1:10" hidden="1" x14ac:dyDescent="0.35">
      <c r="A413" s="68"/>
      <c r="B413" s="68"/>
      <c r="C413" s="68"/>
      <c r="D413" s="68"/>
      <c r="E413" s="298" t="s">
        <v>2745</v>
      </c>
      <c r="F413" s="68" t="s">
        <v>2746</v>
      </c>
      <c r="G413" s="68"/>
      <c r="H413" s="68"/>
      <c r="I413" s="68"/>
      <c r="J413" s="68"/>
    </row>
    <row r="414" spans="1:10" hidden="1" x14ac:dyDescent="0.35">
      <c r="A414" s="68"/>
      <c r="B414" s="68"/>
      <c r="C414" s="68"/>
      <c r="D414" s="68"/>
      <c r="E414" s="298" t="s">
        <v>2747</v>
      </c>
      <c r="F414" s="68" t="s">
        <v>2748</v>
      </c>
      <c r="G414" s="68"/>
      <c r="H414" s="68"/>
      <c r="I414" s="68"/>
      <c r="J414" s="68"/>
    </row>
    <row r="415" spans="1:10" hidden="1" x14ac:dyDescent="0.35">
      <c r="A415" s="68"/>
      <c r="B415" s="68"/>
      <c r="C415" s="68"/>
      <c r="D415" s="68"/>
      <c r="E415" s="298" t="s">
        <v>2749</v>
      </c>
      <c r="F415" s="68" t="s">
        <v>2750</v>
      </c>
      <c r="G415" s="68"/>
      <c r="H415" s="68"/>
      <c r="I415" s="68"/>
      <c r="J415" s="68"/>
    </row>
    <row r="416" spans="1:10" hidden="1" x14ac:dyDescent="0.35">
      <c r="A416" s="68"/>
      <c r="B416" s="68"/>
      <c r="C416" s="68"/>
      <c r="D416" s="68"/>
      <c r="E416" s="298" t="s">
        <v>2751</v>
      </c>
      <c r="F416" s="68" t="s">
        <v>2752</v>
      </c>
      <c r="G416" s="68"/>
      <c r="H416" s="68"/>
      <c r="I416" s="68"/>
      <c r="J416" s="68"/>
    </row>
    <row r="417" spans="1:10" hidden="1" x14ac:dyDescent="0.35">
      <c r="A417" s="68"/>
      <c r="B417" s="68"/>
      <c r="C417" s="68"/>
      <c r="D417" s="68"/>
      <c r="E417" s="298" t="s">
        <v>2753</v>
      </c>
      <c r="F417" s="68" t="s">
        <v>2754</v>
      </c>
      <c r="G417" s="68"/>
      <c r="H417" s="68"/>
      <c r="I417" s="68"/>
      <c r="J417" s="68"/>
    </row>
    <row r="418" spans="1:10" hidden="1" x14ac:dyDescent="0.35">
      <c r="A418" s="68"/>
      <c r="B418" s="68"/>
      <c r="C418" s="68"/>
      <c r="D418" s="68"/>
      <c r="E418" s="298" t="s">
        <v>2755</v>
      </c>
      <c r="F418" s="68" t="s">
        <v>2756</v>
      </c>
      <c r="G418" s="68"/>
      <c r="H418" s="68"/>
      <c r="I418" s="68"/>
      <c r="J418" s="68"/>
    </row>
    <row r="419" spans="1:10" hidden="1" x14ac:dyDescent="0.35">
      <c r="A419" s="68"/>
      <c r="B419" s="68"/>
      <c r="C419" s="68"/>
      <c r="D419" s="68"/>
      <c r="E419" s="298" t="s">
        <v>2757</v>
      </c>
      <c r="F419" s="68" t="s">
        <v>2758</v>
      </c>
      <c r="G419" s="68"/>
      <c r="H419" s="68"/>
      <c r="I419" s="68"/>
      <c r="J419" s="68"/>
    </row>
    <row r="420" spans="1:10" hidden="1" x14ac:dyDescent="0.35">
      <c r="A420" s="68"/>
      <c r="B420" s="68"/>
      <c r="C420" s="68"/>
      <c r="D420" s="68"/>
      <c r="E420" s="298" t="s">
        <v>2759</v>
      </c>
      <c r="F420" s="68" t="s">
        <v>2760</v>
      </c>
      <c r="G420" s="68"/>
      <c r="H420" s="68"/>
      <c r="I420" s="68"/>
      <c r="J420" s="68"/>
    </row>
    <row r="421" spans="1:10" hidden="1" x14ac:dyDescent="0.35">
      <c r="A421" s="68"/>
      <c r="B421" s="68"/>
      <c r="C421" s="68"/>
      <c r="D421" s="68"/>
      <c r="E421" s="298" t="s">
        <v>2761</v>
      </c>
      <c r="F421" s="68" t="s">
        <v>2762</v>
      </c>
      <c r="G421" s="68"/>
      <c r="H421" s="68"/>
      <c r="I421" s="68"/>
      <c r="J421" s="68"/>
    </row>
    <row r="422" spans="1:10" hidden="1" x14ac:dyDescent="0.35">
      <c r="A422" s="68"/>
      <c r="B422" s="68"/>
      <c r="C422" s="68"/>
      <c r="D422" s="68"/>
      <c r="E422" s="298" t="s">
        <v>2763</v>
      </c>
      <c r="F422" s="68" t="s">
        <v>2764</v>
      </c>
      <c r="G422" s="68"/>
      <c r="H422" s="68"/>
      <c r="I422" s="68"/>
      <c r="J422" s="68"/>
    </row>
    <row r="423" spans="1:10" hidden="1" x14ac:dyDescent="0.35">
      <c r="A423" s="68"/>
      <c r="B423" s="68"/>
      <c r="C423" s="68"/>
      <c r="D423" s="68"/>
      <c r="E423" s="298" t="s">
        <v>2765</v>
      </c>
      <c r="F423" s="68" t="s">
        <v>2766</v>
      </c>
      <c r="G423" s="68"/>
      <c r="H423" s="68"/>
      <c r="I423" s="68"/>
      <c r="J423" s="68"/>
    </row>
    <row r="424" spans="1:10" hidden="1" x14ac:dyDescent="0.35">
      <c r="A424" s="68"/>
      <c r="B424" s="68"/>
      <c r="C424" s="68"/>
      <c r="D424" s="68"/>
      <c r="E424" s="298" t="s">
        <v>2767</v>
      </c>
      <c r="F424" s="68" t="s">
        <v>2768</v>
      </c>
      <c r="G424" s="68"/>
      <c r="H424" s="68"/>
      <c r="I424" s="68"/>
      <c r="J424" s="68"/>
    </row>
    <row r="425" spans="1:10" hidden="1" x14ac:dyDescent="0.35">
      <c r="A425" s="68"/>
      <c r="B425" s="68"/>
      <c r="C425" s="68"/>
      <c r="D425" s="68"/>
      <c r="E425" s="298" t="s">
        <v>2769</v>
      </c>
      <c r="F425" s="68" t="s">
        <v>2770</v>
      </c>
      <c r="G425" s="68"/>
      <c r="H425" s="68"/>
      <c r="I425" s="68"/>
      <c r="J425" s="68"/>
    </row>
    <row r="426" spans="1:10" hidden="1" x14ac:dyDescent="0.35">
      <c r="A426" s="68"/>
      <c r="B426" s="68"/>
      <c r="C426" s="68"/>
      <c r="D426" s="68"/>
      <c r="E426" s="298" t="s">
        <v>2771</v>
      </c>
      <c r="F426" s="68" t="s">
        <v>2772</v>
      </c>
      <c r="G426" s="68"/>
      <c r="H426" s="68"/>
      <c r="I426" s="68"/>
      <c r="J426" s="68"/>
    </row>
    <row r="427" spans="1:10" hidden="1" x14ac:dyDescent="0.35">
      <c r="A427" s="68"/>
      <c r="B427" s="68"/>
      <c r="C427" s="68"/>
      <c r="D427" s="68"/>
      <c r="E427" s="298" t="s">
        <v>2773</v>
      </c>
      <c r="F427" s="68" t="s">
        <v>2774</v>
      </c>
      <c r="G427" s="68"/>
      <c r="H427" s="68"/>
      <c r="I427" s="68"/>
      <c r="J427" s="68"/>
    </row>
    <row r="428" spans="1:10" hidden="1" x14ac:dyDescent="0.35">
      <c r="A428" s="68"/>
      <c r="B428" s="68"/>
      <c r="C428" s="68"/>
      <c r="D428" s="68"/>
      <c r="E428" s="298" t="s">
        <v>2775</v>
      </c>
      <c r="F428" s="68" t="s">
        <v>2776</v>
      </c>
      <c r="G428" s="68"/>
      <c r="H428" s="68"/>
      <c r="I428" s="68"/>
      <c r="J428" s="68"/>
    </row>
    <row r="429" spans="1:10" hidden="1" x14ac:dyDescent="0.35">
      <c r="A429" s="68"/>
      <c r="B429" s="68"/>
      <c r="C429" s="68"/>
      <c r="D429" s="68"/>
      <c r="E429" s="298" t="s">
        <v>247</v>
      </c>
      <c r="F429" s="68" t="s">
        <v>2777</v>
      </c>
      <c r="G429" s="68"/>
      <c r="H429" s="68"/>
      <c r="I429" s="68"/>
      <c r="J429" s="68"/>
    </row>
    <row r="430" spans="1:10" hidden="1" x14ac:dyDescent="0.35">
      <c r="A430" s="68"/>
      <c r="B430" s="68"/>
      <c r="C430" s="68"/>
      <c r="D430" s="68"/>
      <c r="E430" s="298" t="s">
        <v>248</v>
      </c>
      <c r="F430" s="68" t="s">
        <v>898</v>
      </c>
      <c r="G430" s="68"/>
      <c r="H430" s="68"/>
      <c r="I430" s="68"/>
      <c r="J430" s="68"/>
    </row>
    <row r="431" spans="1:10" hidden="1" x14ac:dyDescent="0.35">
      <c r="A431" s="68"/>
      <c r="B431" s="68"/>
      <c r="C431" s="68"/>
      <c r="D431" s="68"/>
      <c r="E431" s="298" t="s">
        <v>2778</v>
      </c>
      <c r="F431" s="68" t="s">
        <v>2779</v>
      </c>
      <c r="G431" s="68"/>
      <c r="H431" s="68"/>
      <c r="I431" s="68"/>
      <c r="J431" s="68"/>
    </row>
    <row r="432" spans="1:10" hidden="1" x14ac:dyDescent="0.35">
      <c r="A432" s="68"/>
      <c r="B432" s="68"/>
      <c r="C432" s="68"/>
      <c r="D432" s="68"/>
      <c r="E432" s="298" t="s">
        <v>2780</v>
      </c>
      <c r="F432" s="68" t="s">
        <v>2781</v>
      </c>
      <c r="G432" s="68"/>
      <c r="H432" s="68"/>
      <c r="I432" s="68"/>
      <c r="J432" s="68"/>
    </row>
    <row r="433" spans="1:10" hidden="1" x14ac:dyDescent="0.35">
      <c r="A433" s="68"/>
      <c r="B433" s="68"/>
      <c r="C433" s="68"/>
      <c r="D433" s="68"/>
      <c r="E433" s="298" t="s">
        <v>2782</v>
      </c>
      <c r="F433" s="68" t="s">
        <v>2783</v>
      </c>
      <c r="G433" s="68"/>
      <c r="H433" s="68"/>
      <c r="I433" s="68"/>
      <c r="J433" s="68"/>
    </row>
    <row r="434" spans="1:10" hidden="1" x14ac:dyDescent="0.35">
      <c r="A434" s="68"/>
      <c r="B434" s="68"/>
      <c r="C434" s="68"/>
      <c r="D434" s="68"/>
      <c r="E434" s="298" t="s">
        <v>2784</v>
      </c>
      <c r="F434" s="68" t="s">
        <v>2785</v>
      </c>
      <c r="G434" s="68"/>
      <c r="H434" s="68"/>
      <c r="I434" s="68"/>
      <c r="J434" s="68"/>
    </row>
    <row r="435" spans="1:10" hidden="1" x14ac:dyDescent="0.35">
      <c r="A435" s="68"/>
      <c r="B435" s="68"/>
      <c r="C435" s="68"/>
      <c r="D435" s="68"/>
      <c r="E435" s="298" t="s">
        <v>2786</v>
      </c>
      <c r="F435" s="68" t="s">
        <v>906</v>
      </c>
      <c r="G435" s="68"/>
      <c r="H435" s="68"/>
      <c r="I435" s="68"/>
      <c r="J435" s="68"/>
    </row>
    <row r="436" spans="1:10" hidden="1" x14ac:dyDescent="0.35">
      <c r="A436" s="68"/>
      <c r="B436" s="68"/>
      <c r="C436" s="68"/>
      <c r="D436" s="68"/>
      <c r="E436" s="298" t="s">
        <v>2787</v>
      </c>
      <c r="F436" s="68" t="s">
        <v>908</v>
      </c>
      <c r="G436" s="68"/>
      <c r="H436" s="68"/>
      <c r="I436" s="68"/>
      <c r="J436" s="68"/>
    </row>
    <row r="437" spans="1:10" hidden="1" x14ac:dyDescent="0.35">
      <c r="A437" s="68"/>
      <c r="B437" s="68"/>
      <c r="C437" s="68"/>
      <c r="D437" s="68"/>
      <c r="E437" s="298" t="s">
        <v>2788</v>
      </c>
      <c r="F437" s="68" t="s">
        <v>910</v>
      </c>
      <c r="G437" s="68"/>
      <c r="H437" s="68"/>
      <c r="I437" s="68"/>
      <c r="J437" s="68"/>
    </row>
    <row r="438" spans="1:10" hidden="1" x14ac:dyDescent="0.35">
      <c r="A438" s="68"/>
      <c r="B438" s="68"/>
      <c r="C438" s="68"/>
      <c r="D438" s="68"/>
      <c r="E438" s="298" t="s">
        <v>2789</v>
      </c>
      <c r="F438" s="68" t="s">
        <v>911</v>
      </c>
      <c r="G438" s="68"/>
      <c r="H438" s="68"/>
      <c r="I438" s="68"/>
      <c r="J438" s="68"/>
    </row>
    <row r="439" spans="1:10" hidden="1" x14ac:dyDescent="0.35">
      <c r="A439" s="68"/>
      <c r="B439" s="68"/>
      <c r="C439" s="68"/>
      <c r="D439" s="68"/>
      <c r="E439" s="298" t="s">
        <v>2790</v>
      </c>
      <c r="F439" s="68" t="s">
        <v>913</v>
      </c>
      <c r="G439" s="68"/>
      <c r="H439" s="68"/>
      <c r="I439" s="68"/>
      <c r="J439" s="68"/>
    </row>
    <row r="440" spans="1:10" hidden="1" x14ac:dyDescent="0.35">
      <c r="A440" s="68"/>
      <c r="B440" s="68"/>
      <c r="C440" s="68"/>
      <c r="D440" s="68"/>
      <c r="E440" s="298" t="s">
        <v>2791</v>
      </c>
      <c r="F440" s="68" t="s">
        <v>915</v>
      </c>
      <c r="G440" s="68"/>
      <c r="H440" s="68"/>
      <c r="I440" s="68"/>
      <c r="J440" s="68"/>
    </row>
    <row r="441" spans="1:10" hidden="1" x14ac:dyDescent="0.35">
      <c r="A441" s="68"/>
      <c r="B441" s="68"/>
      <c r="C441" s="68"/>
      <c r="D441" s="68"/>
      <c r="E441" s="298" t="s">
        <v>2792</v>
      </c>
      <c r="F441" s="68" t="s">
        <v>916</v>
      </c>
      <c r="G441" s="68"/>
      <c r="H441" s="68"/>
      <c r="I441" s="68"/>
      <c r="J441" s="68"/>
    </row>
    <row r="442" spans="1:10" hidden="1" x14ac:dyDescent="0.35">
      <c r="A442" s="68"/>
      <c r="B442" s="68"/>
      <c r="C442" s="68"/>
      <c r="D442" s="68"/>
      <c r="E442" s="298" t="s">
        <v>2793</v>
      </c>
      <c r="F442" s="68" t="s">
        <v>918</v>
      </c>
      <c r="G442" s="68"/>
      <c r="H442" s="68"/>
      <c r="I442" s="68"/>
      <c r="J442" s="68"/>
    </row>
    <row r="443" spans="1:10" hidden="1" x14ac:dyDescent="0.35">
      <c r="A443" s="68"/>
      <c r="B443" s="68"/>
      <c r="C443" s="68"/>
      <c r="D443" s="68"/>
      <c r="E443" s="298" t="s">
        <v>2794</v>
      </c>
      <c r="F443" s="68" t="s">
        <v>920</v>
      </c>
      <c r="G443" s="68"/>
      <c r="H443" s="68"/>
      <c r="I443" s="68"/>
      <c r="J443" s="68"/>
    </row>
    <row r="444" spans="1:10" hidden="1" x14ac:dyDescent="0.35">
      <c r="A444" s="68"/>
      <c r="B444" s="68"/>
      <c r="C444" s="68"/>
      <c r="D444" s="68"/>
      <c r="E444" s="298" t="s">
        <v>2795</v>
      </c>
      <c r="F444" s="68" t="s">
        <v>922</v>
      </c>
      <c r="G444" s="68"/>
      <c r="H444" s="68"/>
      <c r="I444" s="68"/>
      <c r="J444" s="68"/>
    </row>
    <row r="445" spans="1:10" hidden="1" x14ac:dyDescent="0.35">
      <c r="A445" s="68"/>
      <c r="B445" s="68"/>
      <c r="C445" s="68"/>
      <c r="D445" s="68"/>
      <c r="E445" s="298" t="s">
        <v>2796</v>
      </c>
      <c r="F445" s="68" t="s">
        <v>2797</v>
      </c>
      <c r="G445" s="68"/>
      <c r="H445" s="68"/>
      <c r="I445" s="68"/>
      <c r="J445" s="68"/>
    </row>
    <row r="446" spans="1:10" hidden="1" x14ac:dyDescent="0.35">
      <c r="A446" s="68"/>
      <c r="B446" s="68"/>
      <c r="C446" s="68"/>
      <c r="D446" s="68"/>
      <c r="E446" s="298" t="s">
        <v>2798</v>
      </c>
      <c r="F446" s="68" t="s">
        <v>2799</v>
      </c>
      <c r="G446" s="68"/>
      <c r="H446" s="68"/>
      <c r="I446" s="68"/>
      <c r="J446" s="68"/>
    </row>
    <row r="447" spans="1:10" hidden="1" x14ac:dyDescent="0.35">
      <c r="A447" s="68"/>
      <c r="B447" s="68"/>
      <c r="C447" s="68"/>
      <c r="D447" s="68"/>
      <c r="E447" s="298" t="s">
        <v>2800</v>
      </c>
      <c r="F447" s="68" t="s">
        <v>2801</v>
      </c>
      <c r="G447" s="68"/>
      <c r="H447" s="68"/>
      <c r="I447" s="68"/>
      <c r="J447" s="68"/>
    </row>
    <row r="448" spans="1:10" hidden="1" x14ac:dyDescent="0.35">
      <c r="A448" s="68"/>
      <c r="B448" s="68"/>
      <c r="C448" s="68"/>
      <c r="D448" s="68"/>
      <c r="E448" s="298" t="s">
        <v>2802</v>
      </c>
      <c r="F448" s="68" t="s">
        <v>2803</v>
      </c>
      <c r="G448" s="68"/>
      <c r="H448" s="68"/>
      <c r="I448" s="68"/>
      <c r="J448" s="68"/>
    </row>
    <row r="449" spans="1:10" hidden="1" x14ac:dyDescent="0.35">
      <c r="A449" s="68"/>
      <c r="B449" s="68"/>
      <c r="C449" s="68"/>
      <c r="D449" s="68"/>
      <c r="E449" s="298" t="s">
        <v>2804</v>
      </c>
      <c r="F449" s="68" t="s">
        <v>2805</v>
      </c>
      <c r="G449" s="68"/>
      <c r="H449" s="68"/>
      <c r="I449" s="68"/>
      <c r="J449" s="68"/>
    </row>
    <row r="450" spans="1:10" hidden="1" x14ac:dyDescent="0.35">
      <c r="A450" s="68"/>
      <c r="B450" s="68"/>
      <c r="C450" s="68"/>
      <c r="D450" s="68"/>
      <c r="E450" s="298" t="s">
        <v>2806</v>
      </c>
      <c r="F450" s="68" t="s">
        <v>2807</v>
      </c>
      <c r="G450" s="68"/>
      <c r="H450" s="68"/>
      <c r="I450" s="68"/>
      <c r="J450" s="68"/>
    </row>
    <row r="451" spans="1:10" hidden="1" x14ac:dyDescent="0.35">
      <c r="A451" s="68"/>
      <c r="B451" s="68"/>
      <c r="C451" s="68"/>
      <c r="D451" s="68"/>
      <c r="E451" s="298" t="s">
        <v>2808</v>
      </c>
      <c r="F451" s="68" t="s">
        <v>2809</v>
      </c>
      <c r="G451" s="68"/>
      <c r="H451" s="68"/>
      <c r="I451" s="68"/>
      <c r="J451" s="68"/>
    </row>
    <row r="452" spans="1:10" hidden="1" x14ac:dyDescent="0.35">
      <c r="A452" s="68"/>
      <c r="B452" s="68"/>
      <c r="C452" s="68"/>
      <c r="D452" s="68"/>
      <c r="E452" s="298" t="s">
        <v>2810</v>
      </c>
      <c r="F452" s="68" t="s">
        <v>2811</v>
      </c>
      <c r="G452" s="68"/>
      <c r="H452" s="68"/>
      <c r="I452" s="68"/>
      <c r="J452" s="68"/>
    </row>
    <row r="453" spans="1:10" hidden="1" x14ac:dyDescent="0.35">
      <c r="A453" s="68"/>
      <c r="B453" s="68"/>
      <c r="C453" s="68"/>
      <c r="D453" s="68"/>
      <c r="E453" s="298" t="s">
        <v>2812</v>
      </c>
      <c r="F453" s="68" t="s">
        <v>2813</v>
      </c>
      <c r="G453" s="68"/>
      <c r="H453" s="68"/>
      <c r="I453" s="68"/>
      <c r="J453" s="68"/>
    </row>
    <row r="454" spans="1:10" hidden="1" x14ac:dyDescent="0.35">
      <c r="A454" s="68"/>
      <c r="B454" s="68"/>
      <c r="C454" s="68"/>
      <c r="D454" s="68"/>
      <c r="E454" s="298" t="s">
        <v>2814</v>
      </c>
      <c r="F454" s="68" t="s">
        <v>2815</v>
      </c>
      <c r="G454" s="68"/>
      <c r="H454" s="68"/>
      <c r="I454" s="68"/>
      <c r="J454" s="68"/>
    </row>
    <row r="455" spans="1:10" hidden="1" x14ac:dyDescent="0.35">
      <c r="A455" s="68"/>
      <c r="B455" s="68"/>
      <c r="C455" s="68"/>
      <c r="D455" s="68"/>
      <c r="E455" s="298" t="s">
        <v>2816</v>
      </c>
      <c r="F455" s="68" t="s">
        <v>2817</v>
      </c>
      <c r="G455" s="68"/>
      <c r="H455" s="68"/>
      <c r="I455" s="68"/>
      <c r="J455" s="68"/>
    </row>
    <row r="456" spans="1:10" hidden="1" x14ac:dyDescent="0.35">
      <c r="A456" s="68"/>
      <c r="B456" s="68"/>
      <c r="C456" s="68"/>
      <c r="D456" s="68"/>
      <c r="E456" s="298" t="s">
        <v>2818</v>
      </c>
      <c r="F456" s="68" t="s">
        <v>2819</v>
      </c>
      <c r="G456" s="68"/>
      <c r="H456" s="68"/>
      <c r="I456" s="68"/>
      <c r="J456" s="68"/>
    </row>
    <row r="457" spans="1:10" hidden="1" x14ac:dyDescent="0.35">
      <c r="A457" s="68"/>
      <c r="B457" s="68"/>
      <c r="C457" s="68"/>
      <c r="D457" s="68"/>
      <c r="E457" s="298" t="s">
        <v>2820</v>
      </c>
      <c r="F457" s="68" t="s">
        <v>2821</v>
      </c>
      <c r="G457" s="68"/>
      <c r="H457" s="68"/>
      <c r="I457" s="68"/>
      <c r="J457" s="68"/>
    </row>
    <row r="458" spans="1:10" hidden="1" x14ac:dyDescent="0.35">
      <c r="A458" s="68"/>
      <c r="B458" s="68"/>
      <c r="C458" s="68"/>
      <c r="D458" s="68"/>
      <c r="E458" s="298" t="s">
        <v>2822</v>
      </c>
      <c r="F458" s="68" t="s">
        <v>2823</v>
      </c>
      <c r="G458" s="68"/>
      <c r="H458" s="68"/>
      <c r="I458" s="68"/>
      <c r="J458" s="68"/>
    </row>
    <row r="459" spans="1:10" hidden="1" x14ac:dyDescent="0.35">
      <c r="A459" s="68"/>
      <c r="B459" s="68"/>
      <c r="C459" s="68"/>
      <c r="D459" s="68"/>
      <c r="E459" s="298" t="s">
        <v>2824</v>
      </c>
      <c r="F459" s="68" t="s">
        <v>2825</v>
      </c>
      <c r="G459" s="68"/>
      <c r="H459" s="68"/>
      <c r="I459" s="68"/>
      <c r="J459" s="68"/>
    </row>
    <row r="460" spans="1:10" hidden="1" x14ac:dyDescent="0.35">
      <c r="A460" s="68"/>
      <c r="B460" s="68"/>
      <c r="C460" s="68"/>
      <c r="D460" s="68"/>
      <c r="E460" s="298" t="s">
        <v>2826</v>
      </c>
      <c r="F460" s="68" t="s">
        <v>2827</v>
      </c>
      <c r="G460" s="68"/>
      <c r="H460" s="68"/>
      <c r="I460" s="68"/>
      <c r="J460" s="68"/>
    </row>
    <row r="461" spans="1:10" hidden="1" x14ac:dyDescent="0.35">
      <c r="A461" s="68"/>
      <c r="B461" s="68"/>
      <c r="C461" s="68"/>
      <c r="D461" s="68"/>
      <c r="E461" s="298" t="s">
        <v>2828</v>
      </c>
      <c r="F461" s="68" t="s">
        <v>2829</v>
      </c>
      <c r="G461" s="68"/>
      <c r="H461" s="68"/>
      <c r="I461" s="68"/>
      <c r="J461" s="68"/>
    </row>
    <row r="462" spans="1:10" hidden="1" x14ac:dyDescent="0.35">
      <c r="A462" s="68"/>
      <c r="B462" s="68"/>
      <c r="C462" s="68"/>
      <c r="D462" s="68"/>
      <c r="E462" s="298" t="s">
        <v>2830</v>
      </c>
      <c r="F462" s="68" t="s">
        <v>2831</v>
      </c>
      <c r="G462" s="68"/>
      <c r="H462" s="68"/>
      <c r="I462" s="68"/>
      <c r="J462" s="68"/>
    </row>
    <row r="463" spans="1:10" hidden="1" x14ac:dyDescent="0.35">
      <c r="A463" s="68"/>
      <c r="B463" s="68"/>
      <c r="C463" s="68"/>
      <c r="D463" s="68"/>
      <c r="E463" s="298" t="s">
        <v>2832</v>
      </c>
      <c r="F463" s="68" t="s">
        <v>2833</v>
      </c>
      <c r="G463" s="68"/>
      <c r="H463" s="68"/>
      <c r="I463" s="68"/>
      <c r="J463" s="68"/>
    </row>
    <row r="464" spans="1:10" hidden="1" x14ac:dyDescent="0.35">
      <c r="A464" s="68"/>
      <c r="B464" s="68"/>
      <c r="C464" s="68"/>
      <c r="D464" s="68"/>
      <c r="E464" s="298" t="s">
        <v>2834</v>
      </c>
      <c r="F464" s="68" t="s">
        <v>2835</v>
      </c>
      <c r="G464" s="68"/>
      <c r="H464" s="68"/>
      <c r="I464" s="68"/>
      <c r="J464" s="68"/>
    </row>
    <row r="465" spans="1:10" hidden="1" x14ac:dyDescent="0.35">
      <c r="A465" s="68"/>
      <c r="B465" s="68"/>
      <c r="C465" s="68"/>
      <c r="D465" s="68"/>
      <c r="E465" s="298" t="s">
        <v>2836</v>
      </c>
      <c r="F465" s="68" t="s">
        <v>2837</v>
      </c>
      <c r="G465" s="68"/>
      <c r="H465" s="68"/>
      <c r="I465" s="68"/>
      <c r="J465" s="68"/>
    </row>
    <row r="466" spans="1:10" hidden="1" x14ac:dyDescent="0.35">
      <c r="A466" s="68"/>
      <c r="B466" s="68"/>
      <c r="C466" s="68"/>
      <c r="D466" s="68"/>
      <c r="E466" s="298" t="s">
        <v>2838</v>
      </c>
      <c r="F466" s="68" t="s">
        <v>2839</v>
      </c>
      <c r="G466" s="68"/>
      <c r="H466" s="68"/>
      <c r="I466" s="68"/>
      <c r="J466" s="68"/>
    </row>
    <row r="467" spans="1:10" hidden="1" x14ac:dyDescent="0.35">
      <c r="A467" s="68"/>
      <c r="B467" s="68"/>
      <c r="C467" s="68"/>
      <c r="D467" s="68"/>
      <c r="E467" s="298" t="s">
        <v>2840</v>
      </c>
      <c r="F467" s="68" t="s">
        <v>2841</v>
      </c>
      <c r="G467" s="68"/>
      <c r="H467" s="68"/>
      <c r="I467" s="68"/>
      <c r="J467" s="68"/>
    </row>
    <row r="468" spans="1:10" hidden="1" x14ac:dyDescent="0.35">
      <c r="A468" s="68"/>
      <c r="B468" s="68"/>
      <c r="C468" s="68"/>
      <c r="D468" s="68"/>
      <c r="E468" s="298" t="s">
        <v>2842</v>
      </c>
      <c r="F468" s="68" t="s">
        <v>2843</v>
      </c>
      <c r="G468" s="68"/>
      <c r="H468" s="68"/>
      <c r="I468" s="68"/>
      <c r="J468" s="68"/>
    </row>
    <row r="469" spans="1:10" hidden="1" x14ac:dyDescent="0.35">
      <c r="A469" s="68"/>
      <c r="B469" s="68"/>
      <c r="C469" s="68"/>
      <c r="D469" s="68"/>
      <c r="E469" s="298" t="s">
        <v>963</v>
      </c>
      <c r="F469" s="68" t="s">
        <v>964</v>
      </c>
      <c r="G469" s="68"/>
      <c r="H469" s="68"/>
      <c r="I469" s="68"/>
      <c r="J469" s="68"/>
    </row>
    <row r="470" spans="1:10" hidden="1" x14ac:dyDescent="0.35">
      <c r="A470" s="68"/>
      <c r="B470" s="68"/>
      <c r="C470" s="68"/>
      <c r="D470" s="68"/>
      <c r="E470" s="298" t="s">
        <v>965</v>
      </c>
      <c r="F470" s="68" t="s">
        <v>966</v>
      </c>
      <c r="G470" s="68"/>
      <c r="H470" s="68"/>
      <c r="I470" s="68"/>
      <c r="J470" s="68"/>
    </row>
    <row r="471" spans="1:10" hidden="1" x14ac:dyDescent="0.35">
      <c r="A471" s="68"/>
      <c r="B471" s="68"/>
      <c r="C471" s="68"/>
      <c r="D471" s="68"/>
      <c r="E471" s="298" t="s">
        <v>967</v>
      </c>
      <c r="F471" s="68" t="s">
        <v>2844</v>
      </c>
      <c r="G471" s="68"/>
      <c r="H471" s="68"/>
      <c r="I471" s="68"/>
      <c r="J471" s="68"/>
    </row>
    <row r="472" spans="1:10" hidden="1" x14ac:dyDescent="0.35">
      <c r="A472" s="68"/>
      <c r="B472" s="68"/>
      <c r="C472" s="68"/>
      <c r="D472" s="68"/>
      <c r="E472" s="298" t="s">
        <v>969</v>
      </c>
      <c r="F472" s="68" t="s">
        <v>970</v>
      </c>
      <c r="G472" s="68"/>
      <c r="H472" s="68"/>
      <c r="I472" s="68"/>
      <c r="J472" s="68"/>
    </row>
    <row r="473" spans="1:10" hidden="1" x14ac:dyDescent="0.35">
      <c r="A473" s="68"/>
      <c r="B473" s="68"/>
      <c r="C473" s="68"/>
      <c r="D473" s="68"/>
      <c r="E473" s="298" t="s">
        <v>2845</v>
      </c>
      <c r="F473" s="68" t="s">
        <v>2846</v>
      </c>
      <c r="G473" s="68"/>
      <c r="H473" s="68"/>
      <c r="I473" s="68"/>
      <c r="J473" s="68"/>
    </row>
    <row r="474" spans="1:10" hidden="1" x14ac:dyDescent="0.35">
      <c r="A474" s="68"/>
      <c r="B474" s="68"/>
      <c r="C474" s="68"/>
      <c r="D474" s="68"/>
      <c r="E474" s="298" t="s">
        <v>1310</v>
      </c>
      <c r="F474" s="68" t="s">
        <v>2847</v>
      </c>
      <c r="G474" s="68"/>
      <c r="H474" s="68"/>
      <c r="I474" s="68"/>
      <c r="J474" s="68"/>
    </row>
    <row r="475" spans="1:10" hidden="1" x14ac:dyDescent="0.35">
      <c r="A475" s="68"/>
      <c r="B475" s="68"/>
      <c r="C475" s="68"/>
      <c r="D475" s="68"/>
      <c r="E475" s="298" t="s">
        <v>1311</v>
      </c>
      <c r="F475" s="68" t="s">
        <v>2848</v>
      </c>
      <c r="G475" s="68"/>
      <c r="H475" s="68"/>
      <c r="I475" s="68"/>
      <c r="J475" s="68"/>
    </row>
    <row r="476" spans="1:10" hidden="1" x14ac:dyDescent="0.35">
      <c r="A476" s="68"/>
      <c r="B476" s="68"/>
      <c r="C476" s="68"/>
      <c r="D476" s="68"/>
      <c r="E476" s="298" t="s">
        <v>2849</v>
      </c>
      <c r="F476" s="68" t="s">
        <v>2850</v>
      </c>
      <c r="G476" s="68"/>
      <c r="H476" s="68"/>
      <c r="I476" s="68"/>
      <c r="J476" s="68"/>
    </row>
    <row r="477" spans="1:10" hidden="1" x14ac:dyDescent="0.35">
      <c r="A477" s="68"/>
      <c r="B477" s="68"/>
      <c r="C477" s="68"/>
      <c r="D477" s="68"/>
      <c r="E477" s="298" t="s">
        <v>2851</v>
      </c>
      <c r="F477" s="68" t="s">
        <v>2852</v>
      </c>
      <c r="G477" s="68"/>
      <c r="H477" s="68"/>
      <c r="I477" s="68"/>
      <c r="J477" s="68"/>
    </row>
    <row r="478" spans="1:10" hidden="1" x14ac:dyDescent="0.35">
      <c r="A478" s="68"/>
      <c r="B478" s="68"/>
      <c r="C478" s="68"/>
      <c r="D478" s="68"/>
      <c r="E478" s="298" t="s">
        <v>2853</v>
      </c>
      <c r="F478" s="68" t="s">
        <v>2854</v>
      </c>
      <c r="G478" s="68"/>
      <c r="H478" s="68"/>
      <c r="I478" s="68"/>
      <c r="J478" s="68"/>
    </row>
    <row r="479" spans="1:10" hidden="1" x14ac:dyDescent="0.35">
      <c r="A479" s="68"/>
      <c r="B479" s="68"/>
      <c r="C479" s="68"/>
      <c r="D479" s="68"/>
      <c r="E479" s="298" t="s">
        <v>2855</v>
      </c>
      <c r="F479" s="68" t="s">
        <v>2856</v>
      </c>
      <c r="G479" s="68"/>
      <c r="H479" s="68"/>
      <c r="I479" s="68"/>
      <c r="J479" s="68"/>
    </row>
    <row r="480" spans="1:10" hidden="1" x14ac:dyDescent="0.35">
      <c r="A480" s="68"/>
      <c r="B480" s="68"/>
      <c r="C480" s="68"/>
      <c r="D480" s="68"/>
      <c r="E480" s="298" t="s">
        <v>2857</v>
      </c>
      <c r="F480" s="68" t="s">
        <v>2858</v>
      </c>
      <c r="G480" s="68"/>
      <c r="H480" s="68"/>
      <c r="I480" s="68"/>
      <c r="J480" s="68"/>
    </row>
    <row r="481" spans="1:10" hidden="1" x14ac:dyDescent="0.35">
      <c r="A481" s="68"/>
      <c r="B481" s="68"/>
      <c r="C481" s="68"/>
      <c r="D481" s="68"/>
      <c r="E481" s="298" t="s">
        <v>2859</v>
      </c>
      <c r="F481" s="68" t="s">
        <v>2860</v>
      </c>
      <c r="G481" s="68"/>
      <c r="H481" s="68"/>
      <c r="I481" s="68"/>
      <c r="J481" s="68"/>
    </row>
    <row r="482" spans="1:10" hidden="1" x14ac:dyDescent="0.35">
      <c r="A482" s="68"/>
      <c r="B482" s="68"/>
      <c r="C482" s="68"/>
      <c r="D482" s="68"/>
      <c r="E482" s="298" t="s">
        <v>982</v>
      </c>
      <c r="F482" s="68" t="s">
        <v>983</v>
      </c>
      <c r="G482" s="68"/>
      <c r="H482" s="68"/>
      <c r="I482" s="68"/>
      <c r="J482" s="68"/>
    </row>
    <row r="483" spans="1:10" hidden="1" x14ac:dyDescent="0.35">
      <c r="A483" s="68"/>
      <c r="B483" s="68"/>
      <c r="C483" s="68"/>
      <c r="D483" s="68"/>
      <c r="E483" s="298" t="s">
        <v>984</v>
      </c>
      <c r="F483" s="68" t="s">
        <v>2861</v>
      </c>
      <c r="G483" s="68"/>
      <c r="H483" s="68"/>
      <c r="I483" s="68"/>
      <c r="J483" s="68"/>
    </row>
    <row r="484" spans="1:10" hidden="1" x14ac:dyDescent="0.35">
      <c r="A484" s="68"/>
      <c r="B484" s="68"/>
      <c r="C484" s="68"/>
      <c r="D484" s="68"/>
      <c r="E484" s="298" t="s">
        <v>986</v>
      </c>
      <c r="F484" s="68" t="s">
        <v>987</v>
      </c>
      <c r="G484" s="68"/>
      <c r="H484" s="68"/>
      <c r="I484" s="68"/>
      <c r="J484" s="68"/>
    </row>
    <row r="485" spans="1:10" hidden="1" x14ac:dyDescent="0.35">
      <c r="A485" s="68"/>
      <c r="B485" s="68"/>
      <c r="C485" s="68"/>
      <c r="D485" s="68"/>
      <c r="E485" s="298" t="s">
        <v>988</v>
      </c>
      <c r="F485" s="68" t="s">
        <v>989</v>
      </c>
      <c r="G485" s="68"/>
      <c r="H485" s="68"/>
      <c r="I485" s="68"/>
      <c r="J485" s="68"/>
    </row>
    <row r="486" spans="1:10" hidden="1" x14ac:dyDescent="0.35">
      <c r="A486" s="68"/>
      <c r="B486" s="68"/>
      <c r="C486" s="68"/>
      <c r="D486" s="68"/>
      <c r="E486" s="298" t="s">
        <v>2862</v>
      </c>
      <c r="F486" s="68" t="s">
        <v>2863</v>
      </c>
      <c r="G486" s="68"/>
      <c r="H486" s="68"/>
      <c r="I486" s="68"/>
      <c r="J486" s="68"/>
    </row>
    <row r="487" spans="1:10" hidden="1" x14ac:dyDescent="0.35">
      <c r="A487" s="68"/>
      <c r="B487" s="68"/>
      <c r="C487" s="68"/>
      <c r="D487" s="68"/>
      <c r="E487" s="298" t="s">
        <v>2864</v>
      </c>
      <c r="F487" s="68" t="s">
        <v>2865</v>
      </c>
      <c r="G487" s="68"/>
      <c r="H487" s="68"/>
      <c r="I487" s="68"/>
      <c r="J487" s="68"/>
    </row>
    <row r="488" spans="1:10" hidden="1" x14ac:dyDescent="0.35">
      <c r="A488" s="68"/>
      <c r="B488" s="68"/>
      <c r="C488" s="68"/>
      <c r="D488" s="68"/>
      <c r="E488" s="298" t="s">
        <v>2866</v>
      </c>
      <c r="F488" s="68" t="s">
        <v>2867</v>
      </c>
      <c r="G488" s="68"/>
      <c r="H488" s="68"/>
      <c r="I488" s="68"/>
      <c r="J488" s="68"/>
    </row>
    <row r="489" spans="1:10" hidden="1" x14ac:dyDescent="0.35">
      <c r="A489" s="68"/>
      <c r="B489" s="68"/>
      <c r="C489" s="68"/>
      <c r="D489" s="68"/>
      <c r="E489" s="298" t="s">
        <v>2868</v>
      </c>
      <c r="F489" s="68" t="s">
        <v>2869</v>
      </c>
      <c r="G489" s="68"/>
      <c r="H489" s="68"/>
      <c r="I489" s="68"/>
      <c r="J489" s="68"/>
    </row>
    <row r="490" spans="1:10" hidden="1" x14ac:dyDescent="0.35">
      <c r="A490" s="68"/>
      <c r="B490" s="68"/>
      <c r="C490" s="68"/>
      <c r="D490" s="68"/>
      <c r="E490" s="298" t="s">
        <v>2870</v>
      </c>
      <c r="F490" s="68" t="s">
        <v>2871</v>
      </c>
      <c r="G490" s="68"/>
      <c r="H490" s="68"/>
      <c r="I490" s="68"/>
      <c r="J490" s="68"/>
    </row>
    <row r="491" spans="1:10" hidden="1" x14ac:dyDescent="0.35">
      <c r="A491" s="68"/>
      <c r="B491" s="68"/>
      <c r="C491" s="68"/>
      <c r="D491" s="68"/>
      <c r="E491" s="298" t="s">
        <v>2872</v>
      </c>
      <c r="F491" s="68" t="s">
        <v>2873</v>
      </c>
      <c r="G491" s="68"/>
      <c r="H491" s="68"/>
      <c r="I491" s="68"/>
      <c r="J491" s="68"/>
    </row>
    <row r="492" spans="1:10" hidden="1" x14ac:dyDescent="0.35">
      <c r="A492" s="68"/>
      <c r="B492" s="68"/>
      <c r="C492" s="68"/>
      <c r="D492" s="68"/>
      <c r="E492" s="298" t="s">
        <v>2874</v>
      </c>
      <c r="F492" s="68" t="s">
        <v>2875</v>
      </c>
      <c r="G492" s="68"/>
      <c r="H492" s="68"/>
      <c r="I492" s="68"/>
      <c r="J492" s="68"/>
    </row>
    <row r="493" spans="1:10" hidden="1" x14ac:dyDescent="0.35">
      <c r="A493" s="68"/>
      <c r="B493" s="68"/>
      <c r="C493" s="68"/>
      <c r="D493" s="68"/>
      <c r="E493" s="298" t="s">
        <v>2876</v>
      </c>
      <c r="F493" s="68" t="s">
        <v>2877</v>
      </c>
      <c r="G493" s="68"/>
      <c r="H493" s="68"/>
      <c r="I493" s="68"/>
      <c r="J493" s="68"/>
    </row>
    <row r="494" spans="1:10" hidden="1" x14ac:dyDescent="0.35">
      <c r="A494" s="68"/>
      <c r="B494" s="68"/>
      <c r="C494" s="68"/>
      <c r="D494" s="68"/>
      <c r="E494" s="298" t="s">
        <v>2878</v>
      </c>
      <c r="F494" s="68" t="s">
        <v>2879</v>
      </c>
      <c r="G494" s="68"/>
      <c r="H494" s="68"/>
      <c r="I494" s="68"/>
      <c r="J494" s="68"/>
    </row>
    <row r="495" spans="1:10" hidden="1" x14ac:dyDescent="0.35">
      <c r="A495" s="68"/>
      <c r="B495" s="68"/>
      <c r="C495" s="68"/>
      <c r="D495" s="68"/>
      <c r="E495" s="298" t="s">
        <v>2880</v>
      </c>
      <c r="F495" s="68" t="s">
        <v>2881</v>
      </c>
      <c r="G495" s="68"/>
      <c r="H495" s="68"/>
      <c r="I495" s="68"/>
      <c r="J495" s="68"/>
    </row>
    <row r="496" spans="1:10" hidden="1" x14ac:dyDescent="0.35">
      <c r="A496" s="68"/>
      <c r="B496" s="68"/>
      <c r="C496" s="68"/>
      <c r="D496" s="68"/>
      <c r="E496" s="298" t="s">
        <v>2882</v>
      </c>
      <c r="F496" s="68" t="s">
        <v>2883</v>
      </c>
      <c r="G496" s="68"/>
      <c r="H496" s="68"/>
      <c r="I496" s="68"/>
      <c r="J496" s="68"/>
    </row>
    <row r="497" spans="1:10" hidden="1" x14ac:dyDescent="0.35">
      <c r="A497" s="68"/>
      <c r="B497" s="68"/>
      <c r="C497" s="68"/>
      <c r="D497" s="68"/>
      <c r="E497" s="298" t="s">
        <v>2884</v>
      </c>
      <c r="F497" s="68" t="s">
        <v>2885</v>
      </c>
      <c r="G497" s="68"/>
      <c r="H497" s="68"/>
      <c r="I497" s="68"/>
      <c r="J497" s="68"/>
    </row>
    <row r="498" spans="1:10" hidden="1" x14ac:dyDescent="0.35">
      <c r="A498" s="68"/>
      <c r="B498" s="68"/>
      <c r="C498" s="68"/>
      <c r="D498" s="68"/>
      <c r="E498" s="298" t="s">
        <v>2886</v>
      </c>
      <c r="F498" s="68" t="s">
        <v>2887</v>
      </c>
      <c r="G498" s="68"/>
      <c r="H498" s="68"/>
      <c r="I498" s="68"/>
      <c r="J498" s="68"/>
    </row>
    <row r="499" spans="1:10" hidden="1" x14ac:dyDescent="0.35">
      <c r="A499" s="68"/>
      <c r="B499" s="68"/>
      <c r="C499" s="68"/>
      <c r="D499" s="68"/>
      <c r="E499" s="298" t="s">
        <v>2888</v>
      </c>
      <c r="F499" s="68" t="s">
        <v>2889</v>
      </c>
      <c r="G499" s="68"/>
      <c r="H499" s="68"/>
      <c r="I499" s="68"/>
      <c r="J499" s="68"/>
    </row>
    <row r="500" spans="1:10" hidden="1" x14ac:dyDescent="0.35">
      <c r="A500" s="68"/>
      <c r="B500" s="68"/>
      <c r="C500" s="68"/>
      <c r="D500" s="68"/>
      <c r="E500" s="298" t="s">
        <v>2890</v>
      </c>
      <c r="F500" s="68" t="s">
        <v>2891</v>
      </c>
      <c r="G500" s="68"/>
      <c r="H500" s="68"/>
      <c r="I500" s="68"/>
      <c r="J500" s="68"/>
    </row>
    <row r="501" spans="1:10" hidden="1" x14ac:dyDescent="0.35">
      <c r="A501" s="68"/>
      <c r="B501" s="68"/>
      <c r="C501" s="68"/>
      <c r="D501" s="68"/>
      <c r="E501" s="298" t="s">
        <v>1006</v>
      </c>
      <c r="F501" s="68" t="s">
        <v>1015</v>
      </c>
      <c r="G501" s="68"/>
      <c r="H501" s="68"/>
      <c r="I501" s="68"/>
      <c r="J501" s="68"/>
    </row>
    <row r="502" spans="1:10" hidden="1" x14ac:dyDescent="0.35">
      <c r="A502" s="68"/>
      <c r="B502" s="68"/>
      <c r="C502" s="68"/>
      <c r="D502" s="68"/>
      <c r="E502" s="298" t="s">
        <v>1008</v>
      </c>
      <c r="F502" s="68" t="s">
        <v>1017</v>
      </c>
      <c r="G502" s="68"/>
      <c r="H502" s="68"/>
      <c r="I502" s="68"/>
      <c r="J502" s="68"/>
    </row>
    <row r="503" spans="1:10" hidden="1" x14ac:dyDescent="0.35">
      <c r="A503" s="68"/>
      <c r="B503" s="68"/>
      <c r="C503" s="68"/>
      <c r="D503" s="68"/>
      <c r="E503" s="298" t="s">
        <v>1010</v>
      </c>
      <c r="F503" s="68" t="s">
        <v>1019</v>
      </c>
      <c r="G503" s="68"/>
      <c r="H503" s="68"/>
      <c r="I503" s="68"/>
      <c r="J503" s="68"/>
    </row>
    <row r="504" spans="1:10" hidden="1" x14ac:dyDescent="0.35">
      <c r="A504" s="68"/>
      <c r="B504" s="68"/>
      <c r="C504" s="68"/>
      <c r="D504" s="68"/>
      <c r="E504" s="298" t="s">
        <v>1012</v>
      </c>
      <c r="F504" s="68" t="s">
        <v>1021</v>
      </c>
      <c r="G504" s="68"/>
      <c r="H504" s="68"/>
      <c r="I504" s="68"/>
      <c r="J504" s="68"/>
    </row>
    <row r="505" spans="1:10" hidden="1" x14ac:dyDescent="0.35">
      <c r="A505" s="68"/>
      <c r="B505" s="68"/>
      <c r="C505" s="68"/>
      <c r="D505" s="68"/>
      <c r="E505" s="298" t="s">
        <v>1014</v>
      </c>
      <c r="F505" s="68" t="s">
        <v>1023</v>
      </c>
      <c r="G505" s="68"/>
      <c r="H505" s="68"/>
      <c r="I505" s="68"/>
      <c r="J505" s="68"/>
    </row>
    <row r="506" spans="1:10" hidden="1" x14ac:dyDescent="0.35">
      <c r="A506" s="68"/>
      <c r="B506" s="68"/>
      <c r="C506" s="68"/>
      <c r="D506" s="68"/>
      <c r="E506" s="298" t="s">
        <v>2892</v>
      </c>
      <c r="F506" s="68" t="s">
        <v>2893</v>
      </c>
      <c r="G506" s="68"/>
      <c r="H506" s="68"/>
      <c r="I506" s="68"/>
      <c r="J506" s="68"/>
    </row>
    <row r="507" spans="1:10" hidden="1" x14ac:dyDescent="0.35">
      <c r="A507" s="68"/>
      <c r="B507" s="68"/>
      <c r="C507" s="68"/>
      <c r="D507" s="68"/>
      <c r="E507" s="298" t="s">
        <v>2894</v>
      </c>
      <c r="F507" s="68" t="s">
        <v>2895</v>
      </c>
      <c r="G507" s="68"/>
      <c r="H507" s="68"/>
      <c r="I507" s="68"/>
      <c r="J507" s="68"/>
    </row>
    <row r="508" spans="1:10" hidden="1" x14ac:dyDescent="0.35">
      <c r="A508" s="68"/>
      <c r="B508" s="68"/>
      <c r="C508" s="68"/>
      <c r="D508" s="68"/>
      <c r="E508" s="298" t="s">
        <v>2896</v>
      </c>
      <c r="F508" s="68" t="s">
        <v>2897</v>
      </c>
      <c r="G508" s="68"/>
      <c r="H508" s="68"/>
      <c r="I508" s="68"/>
      <c r="J508" s="68"/>
    </row>
    <row r="509" spans="1:10" hidden="1" x14ac:dyDescent="0.35">
      <c r="A509" s="68"/>
      <c r="B509" s="68"/>
      <c r="C509" s="68"/>
      <c r="D509" s="68"/>
      <c r="E509" s="298" t="s">
        <v>1020</v>
      </c>
      <c r="F509" s="68" t="s">
        <v>1029</v>
      </c>
      <c r="G509" s="68"/>
      <c r="H509" s="68"/>
      <c r="I509" s="68"/>
      <c r="J509" s="68"/>
    </row>
    <row r="510" spans="1:10" hidden="1" x14ac:dyDescent="0.35">
      <c r="A510" s="68"/>
      <c r="B510" s="68"/>
      <c r="C510" s="68"/>
      <c r="D510" s="68"/>
      <c r="E510" s="298" t="s">
        <v>1022</v>
      </c>
      <c r="F510" s="68" t="s">
        <v>1030</v>
      </c>
      <c r="G510" s="68"/>
      <c r="H510" s="68"/>
      <c r="I510" s="68"/>
      <c r="J510" s="68"/>
    </row>
    <row r="511" spans="1:10" hidden="1" x14ac:dyDescent="0.35">
      <c r="A511" s="68"/>
      <c r="B511" s="68"/>
      <c r="C511" s="68"/>
      <c r="D511" s="68"/>
      <c r="E511" s="298" t="s">
        <v>1024</v>
      </c>
      <c r="F511" s="68" t="s">
        <v>1032</v>
      </c>
      <c r="G511" s="68"/>
      <c r="H511" s="68"/>
      <c r="I511" s="68"/>
      <c r="J511" s="68"/>
    </row>
    <row r="512" spans="1:10" hidden="1" x14ac:dyDescent="0.35">
      <c r="A512" s="68"/>
      <c r="B512" s="68"/>
      <c r="C512" s="68"/>
      <c r="D512" s="68"/>
      <c r="E512" s="298" t="s">
        <v>1026</v>
      </c>
      <c r="F512" s="68" t="s">
        <v>1034</v>
      </c>
      <c r="G512" s="68"/>
      <c r="H512" s="68"/>
      <c r="I512" s="68"/>
      <c r="J512" s="68"/>
    </row>
    <row r="513" spans="1:10" hidden="1" x14ac:dyDescent="0.35">
      <c r="A513" s="68"/>
      <c r="B513" s="68"/>
      <c r="C513" s="68"/>
      <c r="D513" s="68"/>
      <c r="E513" s="298" t="s">
        <v>1028</v>
      </c>
      <c r="F513" s="68" t="s">
        <v>1036</v>
      </c>
      <c r="G513" s="68"/>
      <c r="H513" s="68"/>
      <c r="I513" s="68"/>
      <c r="J513" s="68"/>
    </row>
    <row r="514" spans="1:10" hidden="1" x14ac:dyDescent="0.35">
      <c r="A514" s="68"/>
      <c r="B514" s="68"/>
      <c r="C514" s="68"/>
      <c r="D514" s="68"/>
      <c r="E514" s="298" t="s">
        <v>2898</v>
      </c>
      <c r="F514" s="68" t="s">
        <v>2899</v>
      </c>
      <c r="G514" s="68"/>
      <c r="H514" s="68"/>
      <c r="I514" s="68"/>
      <c r="J514" s="68"/>
    </row>
    <row r="515" spans="1:10" hidden="1" x14ac:dyDescent="0.35">
      <c r="A515" s="68"/>
      <c r="B515" s="68"/>
      <c r="C515" s="68"/>
      <c r="D515" s="68"/>
      <c r="E515" s="298" t="s">
        <v>2900</v>
      </c>
      <c r="F515" s="68" t="s">
        <v>2901</v>
      </c>
      <c r="G515" s="68"/>
      <c r="H515" s="68"/>
      <c r="I515" s="68"/>
      <c r="J515" s="68"/>
    </row>
    <row r="516" spans="1:10" hidden="1" x14ac:dyDescent="0.35">
      <c r="A516" s="68"/>
      <c r="B516" s="68"/>
      <c r="C516" s="68"/>
      <c r="D516" s="68"/>
      <c r="E516" s="298" t="s">
        <v>2902</v>
      </c>
      <c r="F516" s="68" t="s">
        <v>2903</v>
      </c>
      <c r="G516" s="68"/>
      <c r="H516" s="68"/>
      <c r="I516" s="68"/>
      <c r="J516" s="68"/>
    </row>
    <row r="517" spans="1:10" hidden="1" x14ac:dyDescent="0.35">
      <c r="A517" s="68"/>
      <c r="B517" s="68"/>
      <c r="C517" s="68"/>
      <c r="D517" s="68"/>
      <c r="E517" s="298" t="s">
        <v>2904</v>
      </c>
      <c r="F517" s="68" t="s">
        <v>1042</v>
      </c>
      <c r="G517" s="68"/>
      <c r="H517" s="68"/>
      <c r="I517" s="68"/>
      <c r="J517" s="68"/>
    </row>
    <row r="518" spans="1:10" hidden="1" x14ac:dyDescent="0.35">
      <c r="A518" s="68"/>
      <c r="B518" s="68"/>
      <c r="C518" s="68"/>
      <c r="D518" s="68"/>
      <c r="E518" s="298" t="s">
        <v>2905</v>
      </c>
      <c r="F518" s="68" t="s">
        <v>2906</v>
      </c>
      <c r="G518" s="68"/>
      <c r="H518" s="68"/>
      <c r="I518" s="68"/>
      <c r="J518" s="68"/>
    </row>
    <row r="519" spans="1:10" hidden="1" x14ac:dyDescent="0.35">
      <c r="A519" s="68"/>
      <c r="B519" s="68"/>
      <c r="C519" s="68"/>
      <c r="D519" s="68"/>
      <c r="E519" s="298" t="s">
        <v>2907</v>
      </c>
      <c r="F519" s="68" t="s">
        <v>2908</v>
      </c>
      <c r="G519" s="68"/>
      <c r="H519" s="68"/>
      <c r="I519" s="68"/>
      <c r="J519" s="68"/>
    </row>
    <row r="520" spans="1:10" hidden="1" x14ac:dyDescent="0.35">
      <c r="A520" s="68"/>
      <c r="B520" s="68"/>
      <c r="C520" s="68"/>
      <c r="D520" s="68"/>
      <c r="E520" s="298" t="s">
        <v>2909</v>
      </c>
      <c r="F520" s="68" t="s">
        <v>2910</v>
      </c>
      <c r="G520" s="68"/>
      <c r="H520" s="68"/>
      <c r="I520" s="68"/>
      <c r="J520" s="68"/>
    </row>
    <row r="521" spans="1:10" hidden="1" x14ac:dyDescent="0.35">
      <c r="A521" s="68"/>
      <c r="B521" s="68"/>
      <c r="C521" s="68"/>
      <c r="D521" s="68"/>
      <c r="E521" s="298" t="s">
        <v>2911</v>
      </c>
      <c r="F521" s="68" t="s">
        <v>2912</v>
      </c>
      <c r="G521" s="68"/>
      <c r="H521" s="68"/>
      <c r="I521" s="68"/>
      <c r="J521" s="68"/>
    </row>
    <row r="522" spans="1:10" hidden="1" x14ac:dyDescent="0.35">
      <c r="A522" s="68"/>
      <c r="B522" s="68"/>
      <c r="C522" s="68"/>
      <c r="D522" s="68"/>
      <c r="E522" s="298" t="s">
        <v>2913</v>
      </c>
      <c r="F522" s="68" t="s">
        <v>2914</v>
      </c>
      <c r="G522" s="68"/>
      <c r="H522" s="68"/>
      <c r="I522" s="68"/>
      <c r="J522" s="68"/>
    </row>
    <row r="523" spans="1:10" hidden="1" x14ac:dyDescent="0.35">
      <c r="A523" s="68"/>
      <c r="B523" s="68"/>
      <c r="C523" s="68"/>
      <c r="D523" s="68"/>
      <c r="E523" s="298" t="s">
        <v>2915</v>
      </c>
      <c r="F523" s="68" t="s">
        <v>2916</v>
      </c>
      <c r="G523" s="68"/>
      <c r="H523" s="68"/>
      <c r="I523" s="68"/>
      <c r="J523" s="68"/>
    </row>
    <row r="524" spans="1:10" hidden="1" x14ac:dyDescent="0.35">
      <c r="A524" s="68"/>
      <c r="B524" s="68"/>
      <c r="C524" s="68"/>
      <c r="D524" s="68"/>
      <c r="E524" s="298" t="s">
        <v>2917</v>
      </c>
      <c r="F524" s="68" t="s">
        <v>2918</v>
      </c>
      <c r="G524" s="68"/>
      <c r="H524" s="68"/>
      <c r="I524" s="68"/>
      <c r="J524" s="68"/>
    </row>
    <row r="525" spans="1:10" hidden="1" x14ac:dyDescent="0.35">
      <c r="A525" s="68"/>
      <c r="B525" s="68"/>
      <c r="C525" s="68"/>
      <c r="D525" s="68"/>
      <c r="E525" s="298" t="s">
        <v>1047</v>
      </c>
      <c r="F525" s="68" t="s">
        <v>1056</v>
      </c>
      <c r="G525" s="68"/>
      <c r="H525" s="68"/>
      <c r="I525" s="68"/>
      <c r="J525" s="68"/>
    </row>
    <row r="526" spans="1:10" hidden="1" x14ac:dyDescent="0.35">
      <c r="A526" s="68"/>
      <c r="B526" s="68"/>
      <c r="C526" s="68"/>
      <c r="D526" s="68"/>
      <c r="E526" s="298" t="s">
        <v>1049</v>
      </c>
      <c r="F526" s="68" t="s">
        <v>1058</v>
      </c>
      <c r="G526" s="68"/>
      <c r="H526" s="68"/>
      <c r="I526" s="68"/>
      <c r="J526" s="68"/>
    </row>
    <row r="527" spans="1:10" hidden="1" x14ac:dyDescent="0.35">
      <c r="A527" s="68"/>
      <c r="B527" s="68"/>
      <c r="C527" s="68"/>
      <c r="D527" s="68"/>
      <c r="E527" s="298" t="s">
        <v>2919</v>
      </c>
      <c r="F527" s="68" t="s">
        <v>2920</v>
      </c>
      <c r="G527" s="68"/>
      <c r="H527" s="68"/>
      <c r="I527" s="68"/>
      <c r="J527" s="68"/>
    </row>
    <row r="528" spans="1:10" hidden="1" x14ac:dyDescent="0.35">
      <c r="A528" s="68"/>
      <c r="B528" s="68"/>
      <c r="C528" s="68"/>
      <c r="D528" s="68"/>
      <c r="E528" s="298" t="s">
        <v>2921</v>
      </c>
      <c r="F528" s="68" t="s">
        <v>2922</v>
      </c>
      <c r="G528" s="68"/>
      <c r="H528" s="68"/>
      <c r="I528" s="68"/>
      <c r="J528" s="68"/>
    </row>
    <row r="529" spans="1:10" hidden="1" x14ac:dyDescent="0.35">
      <c r="A529" s="68"/>
      <c r="B529" s="68"/>
      <c r="C529" s="68"/>
      <c r="D529" s="68"/>
      <c r="E529" s="298" t="s">
        <v>2923</v>
      </c>
      <c r="F529" s="68" t="s">
        <v>2924</v>
      </c>
      <c r="G529" s="68"/>
      <c r="H529" s="68"/>
      <c r="I529" s="68"/>
      <c r="J529" s="68"/>
    </row>
    <row r="530" spans="1:10" hidden="1" x14ac:dyDescent="0.35">
      <c r="A530" s="68"/>
      <c r="B530" s="68"/>
      <c r="C530" s="68"/>
      <c r="D530" s="68"/>
      <c r="E530" s="298" t="s">
        <v>2925</v>
      </c>
      <c r="F530" s="68" t="s">
        <v>2926</v>
      </c>
      <c r="G530" s="68"/>
      <c r="H530" s="68"/>
      <c r="I530" s="68"/>
      <c r="J530" s="68"/>
    </row>
    <row r="531" spans="1:10" hidden="1" x14ac:dyDescent="0.35">
      <c r="A531" s="68"/>
      <c r="B531" s="68"/>
      <c r="C531" s="68"/>
      <c r="D531" s="68"/>
      <c r="E531" s="298" t="s">
        <v>2927</v>
      </c>
      <c r="F531" s="68" t="s">
        <v>1066</v>
      </c>
      <c r="G531" s="68"/>
      <c r="H531" s="68"/>
      <c r="I531" s="68"/>
      <c r="J531" s="68"/>
    </row>
    <row r="532" spans="1:10" hidden="1" x14ac:dyDescent="0.35">
      <c r="A532" s="68"/>
      <c r="B532" s="68"/>
      <c r="C532" s="68"/>
      <c r="D532" s="68"/>
      <c r="E532" s="298" t="s">
        <v>1059</v>
      </c>
      <c r="F532" s="68" t="s">
        <v>1068</v>
      </c>
      <c r="G532" s="68"/>
      <c r="H532" s="68"/>
      <c r="I532" s="68"/>
      <c r="J532" s="68"/>
    </row>
    <row r="533" spans="1:10" hidden="1" x14ac:dyDescent="0.35">
      <c r="A533" s="68"/>
      <c r="B533" s="68"/>
      <c r="C533" s="68"/>
      <c r="D533" s="68"/>
      <c r="E533" s="298" t="s">
        <v>2928</v>
      </c>
      <c r="F533" s="68" t="s">
        <v>2929</v>
      </c>
      <c r="G533" s="68"/>
      <c r="H533" s="68"/>
      <c r="I533" s="68"/>
      <c r="J533" s="68"/>
    </row>
    <row r="534" spans="1:10" hidden="1" x14ac:dyDescent="0.35">
      <c r="A534" s="68"/>
      <c r="B534" s="68"/>
      <c r="C534" s="68"/>
      <c r="D534" s="68"/>
      <c r="E534" s="298" t="s">
        <v>2930</v>
      </c>
      <c r="F534" s="68" t="s">
        <v>2931</v>
      </c>
      <c r="G534" s="68"/>
      <c r="H534" s="68"/>
      <c r="I534" s="68"/>
      <c r="J534" s="68"/>
    </row>
    <row r="535" spans="1:10" hidden="1" x14ac:dyDescent="0.35">
      <c r="A535" s="68"/>
      <c r="B535" s="68"/>
      <c r="C535" s="68"/>
      <c r="D535" s="68"/>
      <c r="E535" s="298" t="s">
        <v>2932</v>
      </c>
      <c r="F535" s="68" t="s">
        <v>1072</v>
      </c>
      <c r="G535" s="68"/>
      <c r="H535" s="68"/>
      <c r="I535" s="68"/>
      <c r="J535" s="68"/>
    </row>
    <row r="536" spans="1:10" hidden="1" x14ac:dyDescent="0.35">
      <c r="A536" s="68"/>
      <c r="B536" s="68"/>
      <c r="C536" s="68"/>
      <c r="D536" s="68"/>
      <c r="E536" s="298" t="s">
        <v>2933</v>
      </c>
      <c r="F536" s="68" t="s">
        <v>1074</v>
      </c>
      <c r="G536" s="68"/>
      <c r="H536" s="68"/>
      <c r="I536" s="68"/>
      <c r="J536" s="68"/>
    </row>
    <row r="537" spans="1:10" hidden="1" x14ac:dyDescent="0.35">
      <c r="A537" s="68"/>
      <c r="B537" s="68"/>
      <c r="C537" s="68"/>
      <c r="D537" s="68"/>
      <c r="E537" s="298" t="s">
        <v>2934</v>
      </c>
      <c r="F537" s="68" t="s">
        <v>1076</v>
      </c>
      <c r="G537" s="68"/>
      <c r="H537" s="68"/>
      <c r="I537" s="68"/>
      <c r="J537" s="68"/>
    </row>
    <row r="538" spans="1:10" hidden="1" x14ac:dyDescent="0.35">
      <c r="A538" s="68"/>
      <c r="B538" s="68"/>
      <c r="C538" s="68"/>
      <c r="D538" s="68"/>
      <c r="E538" s="298" t="s">
        <v>2935</v>
      </c>
      <c r="F538" s="68" t="s">
        <v>2936</v>
      </c>
      <c r="G538" s="68"/>
      <c r="H538" s="68"/>
      <c r="I538" s="68"/>
      <c r="J538" s="68"/>
    </row>
    <row r="539" spans="1:10" hidden="1" x14ac:dyDescent="0.35">
      <c r="A539" s="68"/>
      <c r="B539" s="68"/>
      <c r="C539" s="68"/>
      <c r="D539" s="68"/>
      <c r="E539" s="298" t="s">
        <v>2937</v>
      </c>
      <c r="F539" s="68" t="s">
        <v>1078</v>
      </c>
      <c r="G539" s="68"/>
      <c r="H539" s="68"/>
      <c r="I539" s="68"/>
      <c r="J539" s="68"/>
    </row>
    <row r="540" spans="1:10" hidden="1" x14ac:dyDescent="0.35">
      <c r="A540" s="68"/>
      <c r="B540" s="68"/>
      <c r="C540" s="68"/>
      <c r="D540" s="68"/>
      <c r="E540" s="298" t="s">
        <v>2938</v>
      </c>
      <c r="F540" s="68" t="s">
        <v>1080</v>
      </c>
      <c r="G540" s="68"/>
      <c r="H540" s="68"/>
      <c r="I540" s="68"/>
      <c r="J540" s="68"/>
    </row>
    <row r="541" spans="1:10" hidden="1" x14ac:dyDescent="0.35">
      <c r="A541" s="68"/>
      <c r="B541" s="68"/>
      <c r="C541" s="68"/>
      <c r="D541" s="68"/>
      <c r="E541" s="298" t="s">
        <v>2939</v>
      </c>
      <c r="F541" s="68" t="s">
        <v>1082</v>
      </c>
      <c r="G541" s="68"/>
      <c r="H541" s="68"/>
      <c r="I541" s="68"/>
      <c r="J541" s="68"/>
    </row>
    <row r="542" spans="1:10" hidden="1" x14ac:dyDescent="0.35">
      <c r="A542" s="68"/>
      <c r="B542" s="68"/>
      <c r="C542" s="68"/>
      <c r="D542" s="68"/>
      <c r="E542" s="298" t="s">
        <v>2940</v>
      </c>
      <c r="F542" s="68" t="s">
        <v>1084</v>
      </c>
      <c r="G542" s="68"/>
      <c r="H542" s="68"/>
      <c r="I542" s="68"/>
      <c r="J542" s="68"/>
    </row>
    <row r="543" spans="1:10" hidden="1" x14ac:dyDescent="0.35">
      <c r="A543" s="68"/>
      <c r="B543" s="68"/>
      <c r="C543" s="68"/>
      <c r="D543" s="68"/>
      <c r="E543" s="298" t="s">
        <v>1077</v>
      </c>
      <c r="F543" s="68" t="s">
        <v>1086</v>
      </c>
      <c r="G543" s="68"/>
      <c r="H543" s="68"/>
      <c r="I543" s="68"/>
      <c r="J543" s="68"/>
    </row>
    <row r="544" spans="1:10" hidden="1" x14ac:dyDescent="0.35">
      <c r="A544" s="68"/>
      <c r="B544" s="68"/>
      <c r="C544" s="68"/>
      <c r="D544" s="68"/>
      <c r="E544" s="298" t="s">
        <v>1079</v>
      </c>
      <c r="F544" s="68" t="s">
        <v>1088</v>
      </c>
      <c r="G544" s="68"/>
      <c r="H544" s="68"/>
      <c r="I544" s="68"/>
      <c r="J544" s="68"/>
    </row>
    <row r="545" spans="1:10" hidden="1" x14ac:dyDescent="0.35">
      <c r="A545" s="68"/>
      <c r="B545" s="68"/>
      <c r="C545" s="68"/>
      <c r="D545" s="68"/>
      <c r="E545" s="298" t="s">
        <v>2941</v>
      </c>
      <c r="F545" s="68" t="s">
        <v>2942</v>
      </c>
      <c r="G545" s="68"/>
      <c r="H545" s="68"/>
      <c r="I545" s="68"/>
      <c r="J545" s="68"/>
    </row>
    <row r="546" spans="1:10" hidden="1" x14ac:dyDescent="0.35">
      <c r="A546" s="68"/>
      <c r="B546" s="68"/>
      <c r="C546" s="68"/>
      <c r="D546" s="68"/>
      <c r="E546" s="298" t="s">
        <v>2943</v>
      </c>
      <c r="F546" s="68" t="s">
        <v>2944</v>
      </c>
      <c r="G546" s="68"/>
      <c r="H546" s="68"/>
      <c r="I546" s="68"/>
      <c r="J546" s="68"/>
    </row>
    <row r="547" spans="1:10" hidden="1" x14ac:dyDescent="0.35">
      <c r="A547" s="68"/>
      <c r="B547" s="68"/>
      <c r="C547" s="68"/>
      <c r="D547" s="68"/>
      <c r="E547" s="298" t="s">
        <v>2945</v>
      </c>
      <c r="F547" s="68" t="s">
        <v>2946</v>
      </c>
      <c r="G547" s="68"/>
      <c r="H547" s="68"/>
      <c r="I547" s="68"/>
      <c r="J547" s="68"/>
    </row>
    <row r="548" spans="1:10" hidden="1" x14ac:dyDescent="0.35">
      <c r="A548" s="68"/>
      <c r="B548" s="68"/>
      <c r="C548" s="68"/>
      <c r="D548" s="68"/>
      <c r="E548" s="298" t="s">
        <v>2947</v>
      </c>
      <c r="F548" s="68" t="s">
        <v>2948</v>
      </c>
      <c r="G548" s="68"/>
      <c r="H548" s="68"/>
      <c r="I548" s="68"/>
      <c r="J548" s="68"/>
    </row>
    <row r="549" spans="1:10" hidden="1" x14ac:dyDescent="0.35">
      <c r="A549" s="68"/>
      <c r="B549" s="68"/>
      <c r="C549" s="68"/>
      <c r="D549" s="68"/>
      <c r="E549" s="298" t="s">
        <v>2949</v>
      </c>
      <c r="F549" s="68" t="s">
        <v>2950</v>
      </c>
      <c r="G549" s="68"/>
      <c r="H549" s="68"/>
      <c r="I549" s="68"/>
      <c r="J549" s="68"/>
    </row>
    <row r="550" spans="1:10" hidden="1" x14ac:dyDescent="0.35">
      <c r="A550" s="68"/>
      <c r="B550" s="68"/>
      <c r="C550" s="68"/>
      <c r="D550" s="68"/>
      <c r="E550" s="298" t="s">
        <v>1089</v>
      </c>
      <c r="F550" s="68" t="s">
        <v>1098</v>
      </c>
      <c r="G550" s="68"/>
      <c r="H550" s="68"/>
      <c r="I550" s="68"/>
      <c r="J550" s="68"/>
    </row>
    <row r="551" spans="1:10" hidden="1" x14ac:dyDescent="0.35">
      <c r="A551" s="68"/>
      <c r="B551" s="68"/>
      <c r="C551" s="68"/>
      <c r="D551" s="68"/>
      <c r="E551" s="298" t="s">
        <v>1091</v>
      </c>
      <c r="F551" s="68" t="s">
        <v>1100</v>
      </c>
      <c r="G551" s="68"/>
      <c r="H551" s="68"/>
      <c r="I551" s="68"/>
      <c r="J551" s="68"/>
    </row>
    <row r="552" spans="1:10" hidden="1" x14ac:dyDescent="0.35">
      <c r="A552" s="68"/>
      <c r="B552" s="68"/>
      <c r="C552" s="68"/>
      <c r="D552" s="68"/>
      <c r="E552" s="298" t="s">
        <v>1093</v>
      </c>
      <c r="F552" s="68" t="s">
        <v>1102</v>
      </c>
      <c r="G552" s="68"/>
      <c r="H552" s="68"/>
      <c r="I552" s="68"/>
      <c r="J552" s="68"/>
    </row>
    <row r="553" spans="1:10" hidden="1" x14ac:dyDescent="0.35">
      <c r="A553" s="68"/>
      <c r="B553" s="68"/>
      <c r="C553" s="68"/>
      <c r="D553" s="68"/>
      <c r="E553" s="298" t="s">
        <v>1095</v>
      </c>
      <c r="F553" s="68" t="s">
        <v>1104</v>
      </c>
      <c r="G553" s="68"/>
      <c r="H553" s="68"/>
      <c r="I553" s="68"/>
      <c r="J553" s="68"/>
    </row>
    <row r="554" spans="1:10" hidden="1" x14ac:dyDescent="0.35">
      <c r="A554" s="68"/>
      <c r="B554" s="68"/>
      <c r="C554" s="68"/>
      <c r="D554" s="68"/>
      <c r="E554" s="298" t="s">
        <v>1097</v>
      </c>
      <c r="F554" s="68" t="s">
        <v>1106</v>
      </c>
      <c r="G554" s="68"/>
      <c r="H554" s="68"/>
      <c r="I554" s="68"/>
      <c r="J554" s="68"/>
    </row>
    <row r="555" spans="1:10" hidden="1" x14ac:dyDescent="0.35">
      <c r="A555" s="68"/>
      <c r="B555" s="68"/>
      <c r="C555" s="68"/>
      <c r="D555" s="68"/>
      <c r="E555" s="298" t="s">
        <v>1099</v>
      </c>
      <c r="F555" s="68" t="s">
        <v>1108</v>
      </c>
      <c r="G555" s="68"/>
      <c r="H555" s="68"/>
      <c r="I555" s="68"/>
      <c r="J555" s="68"/>
    </row>
    <row r="556" spans="1:10" hidden="1" x14ac:dyDescent="0.35">
      <c r="A556" s="68"/>
      <c r="B556" s="68"/>
      <c r="C556" s="68"/>
      <c r="D556" s="68"/>
      <c r="E556" s="298" t="s">
        <v>1101</v>
      </c>
      <c r="F556" s="68" t="s">
        <v>1110</v>
      </c>
      <c r="G556" s="68"/>
      <c r="H556" s="68"/>
      <c r="I556" s="68"/>
      <c r="J556" s="68"/>
    </row>
    <row r="557" spans="1:10" hidden="1" x14ac:dyDescent="0.35">
      <c r="A557" s="68"/>
      <c r="B557" s="68"/>
      <c r="C557" s="68"/>
      <c r="D557" s="68"/>
      <c r="E557" s="298" t="s">
        <v>1103</v>
      </c>
      <c r="F557" s="68" t="s">
        <v>1112</v>
      </c>
      <c r="G557" s="68"/>
      <c r="H557" s="68"/>
      <c r="I557" s="68"/>
      <c r="J557" s="68"/>
    </row>
    <row r="558" spans="1:10" hidden="1" x14ac:dyDescent="0.35">
      <c r="A558" s="68"/>
      <c r="B558" s="68"/>
      <c r="C558" s="68"/>
      <c r="D558" s="68"/>
      <c r="E558" s="298" t="s">
        <v>1105</v>
      </c>
      <c r="F558" s="68" t="s">
        <v>1114</v>
      </c>
      <c r="G558" s="68"/>
      <c r="H558" s="68"/>
      <c r="I558" s="68"/>
      <c r="J558" s="68"/>
    </row>
    <row r="559" spans="1:10" hidden="1" x14ac:dyDescent="0.35">
      <c r="A559" s="68"/>
      <c r="B559" s="68"/>
      <c r="C559" s="68"/>
      <c r="D559" s="68"/>
      <c r="E559" s="298" t="s">
        <v>1107</v>
      </c>
      <c r="F559" s="68" t="s">
        <v>1116</v>
      </c>
      <c r="G559" s="68"/>
      <c r="H559" s="68"/>
      <c r="I559" s="68"/>
      <c r="J559" s="68"/>
    </row>
    <row r="560" spans="1:10" hidden="1" x14ac:dyDescent="0.35">
      <c r="A560" s="68"/>
      <c r="B560" s="68"/>
      <c r="C560" s="68"/>
      <c r="D560" s="68"/>
      <c r="E560" s="298" t="s">
        <v>1109</v>
      </c>
      <c r="F560" s="68" t="s">
        <v>1118</v>
      </c>
      <c r="G560" s="68"/>
      <c r="H560" s="68"/>
      <c r="I560" s="68"/>
      <c r="J560" s="68"/>
    </row>
    <row r="561" spans="1:10" hidden="1" x14ac:dyDescent="0.35">
      <c r="A561" s="68"/>
      <c r="B561" s="68"/>
      <c r="C561" s="68"/>
      <c r="D561" s="68"/>
      <c r="E561" s="298" t="s">
        <v>1111</v>
      </c>
      <c r="F561" s="68" t="s">
        <v>1120</v>
      </c>
      <c r="G561" s="68"/>
      <c r="H561" s="68"/>
      <c r="I561" s="68"/>
      <c r="J561" s="68"/>
    </row>
    <row r="562" spans="1:10" hidden="1" x14ac:dyDescent="0.35">
      <c r="A562" s="68"/>
      <c r="B562" s="68"/>
      <c r="C562" s="68"/>
      <c r="D562" s="68"/>
      <c r="E562" s="298" t="s">
        <v>1113</v>
      </c>
      <c r="F562" s="68" t="s">
        <v>1122</v>
      </c>
      <c r="G562" s="68"/>
      <c r="H562" s="68"/>
      <c r="I562" s="68"/>
      <c r="J562" s="68"/>
    </row>
    <row r="563" spans="1:10" hidden="1" x14ac:dyDescent="0.35">
      <c r="A563" s="68"/>
      <c r="B563" s="68"/>
      <c r="C563" s="68"/>
      <c r="D563" s="68"/>
      <c r="E563" s="298" t="s">
        <v>1115</v>
      </c>
      <c r="F563" s="68" t="s">
        <v>1124</v>
      </c>
      <c r="G563" s="68"/>
      <c r="H563" s="68"/>
      <c r="I563" s="68"/>
      <c r="J563" s="68"/>
    </row>
    <row r="564" spans="1:10" hidden="1" x14ac:dyDescent="0.35">
      <c r="A564" s="68"/>
      <c r="B564" s="68"/>
      <c r="C564" s="68"/>
      <c r="D564" s="68"/>
      <c r="E564" s="298" t="s">
        <v>1117</v>
      </c>
      <c r="F564" s="68" t="s">
        <v>1126</v>
      </c>
      <c r="G564" s="68"/>
      <c r="H564" s="68"/>
      <c r="I564" s="68"/>
      <c r="J564" s="68"/>
    </row>
    <row r="565" spans="1:10" hidden="1" x14ac:dyDescent="0.35">
      <c r="A565" s="68"/>
      <c r="B565" s="68"/>
      <c r="C565" s="68"/>
      <c r="D565" s="68"/>
      <c r="E565" s="298" t="s">
        <v>1119</v>
      </c>
      <c r="F565" s="68" t="s">
        <v>1128</v>
      </c>
      <c r="G565" s="68"/>
      <c r="H565" s="68"/>
      <c r="I565" s="68"/>
      <c r="J565" s="68"/>
    </row>
    <row r="566" spans="1:10" hidden="1" x14ac:dyDescent="0.35">
      <c r="A566" s="68"/>
      <c r="B566" s="68"/>
      <c r="C566" s="68"/>
      <c r="D566" s="68"/>
      <c r="E566" s="298" t="s">
        <v>1121</v>
      </c>
      <c r="F566" s="68" t="s">
        <v>1130</v>
      </c>
      <c r="G566" s="68"/>
      <c r="H566" s="68"/>
      <c r="I566" s="68"/>
      <c r="J566" s="68"/>
    </row>
    <row r="567" spans="1:10" hidden="1" x14ac:dyDescent="0.35">
      <c r="A567" s="68"/>
      <c r="B567" s="68"/>
      <c r="C567" s="68"/>
      <c r="D567" s="68"/>
      <c r="E567" s="298" t="s">
        <v>1123</v>
      </c>
      <c r="F567" s="68" t="s">
        <v>1132</v>
      </c>
      <c r="G567" s="68"/>
      <c r="H567" s="68"/>
      <c r="I567" s="68"/>
      <c r="J567" s="68"/>
    </row>
    <row r="568" spans="1:10" hidden="1" x14ac:dyDescent="0.35">
      <c r="A568" s="68"/>
      <c r="B568" s="68"/>
      <c r="C568" s="68"/>
      <c r="D568" s="68"/>
      <c r="E568" s="298" t="s">
        <v>1125</v>
      </c>
      <c r="F568" s="68" t="s">
        <v>1134</v>
      </c>
      <c r="G568" s="68"/>
      <c r="H568" s="68"/>
      <c r="I568" s="68"/>
      <c r="J568" s="68"/>
    </row>
    <row r="569" spans="1:10" hidden="1" x14ac:dyDescent="0.35">
      <c r="A569" s="68"/>
      <c r="B569" s="68"/>
      <c r="C569" s="68"/>
      <c r="D569" s="68"/>
      <c r="E569" s="298" t="s">
        <v>1127</v>
      </c>
      <c r="F569" s="68" t="s">
        <v>1136</v>
      </c>
      <c r="G569" s="68"/>
      <c r="H569" s="68"/>
      <c r="I569" s="68"/>
      <c r="J569" s="68"/>
    </row>
    <row r="570" spans="1:10" hidden="1" x14ac:dyDescent="0.35">
      <c r="A570" s="68"/>
      <c r="B570" s="68"/>
      <c r="C570" s="68"/>
      <c r="D570" s="68"/>
      <c r="E570" s="298" t="s">
        <v>1129</v>
      </c>
      <c r="F570" s="68" t="s">
        <v>1138</v>
      </c>
      <c r="G570" s="68"/>
      <c r="H570" s="68"/>
      <c r="I570" s="68"/>
      <c r="J570" s="68"/>
    </row>
    <row r="571" spans="1:10" hidden="1" x14ac:dyDescent="0.35">
      <c r="A571" s="68"/>
      <c r="B571" s="68"/>
      <c r="C571" s="68"/>
      <c r="D571" s="68"/>
      <c r="E571" s="298" t="s">
        <v>1131</v>
      </c>
      <c r="F571" s="68" t="s">
        <v>1140</v>
      </c>
      <c r="G571" s="68"/>
      <c r="H571" s="68"/>
      <c r="I571" s="68"/>
      <c r="J571" s="68"/>
    </row>
    <row r="572" spans="1:10" hidden="1" x14ac:dyDescent="0.35">
      <c r="A572" s="68"/>
      <c r="B572" s="68"/>
      <c r="C572" s="68"/>
      <c r="D572" s="68"/>
      <c r="E572" s="298" t="s">
        <v>1133</v>
      </c>
      <c r="F572" s="68" t="s">
        <v>1142</v>
      </c>
      <c r="G572" s="68"/>
      <c r="H572" s="68"/>
      <c r="I572" s="68"/>
      <c r="J572" s="68"/>
    </row>
    <row r="573" spans="1:10" hidden="1" x14ac:dyDescent="0.35">
      <c r="A573" s="68"/>
      <c r="B573" s="68"/>
      <c r="C573" s="68"/>
      <c r="D573" s="68"/>
      <c r="E573" s="298" t="s">
        <v>1135</v>
      </c>
      <c r="F573" s="68" t="s">
        <v>1144</v>
      </c>
      <c r="G573" s="68"/>
      <c r="H573" s="68"/>
      <c r="I573" s="68"/>
      <c r="J573" s="68"/>
    </row>
    <row r="574" spans="1:10" hidden="1" x14ac:dyDescent="0.35">
      <c r="A574" s="68"/>
      <c r="B574" s="68"/>
      <c r="C574" s="68"/>
      <c r="D574" s="68"/>
      <c r="E574" s="298" t="s">
        <v>1137</v>
      </c>
      <c r="F574" s="68" t="s">
        <v>1146</v>
      </c>
      <c r="G574" s="68"/>
      <c r="H574" s="68"/>
      <c r="I574" s="68"/>
      <c r="J574" s="68"/>
    </row>
    <row r="575" spans="1:10" hidden="1" x14ac:dyDescent="0.35">
      <c r="A575" s="68"/>
      <c r="B575" s="68"/>
      <c r="C575" s="68"/>
      <c r="D575" s="68"/>
      <c r="E575" s="298" t="s">
        <v>1139</v>
      </c>
      <c r="F575" s="68" t="s">
        <v>1148</v>
      </c>
      <c r="G575" s="68"/>
      <c r="H575" s="68"/>
      <c r="I575" s="68"/>
      <c r="J575" s="68"/>
    </row>
    <row r="576" spans="1:10" hidden="1" x14ac:dyDescent="0.35">
      <c r="A576" s="68"/>
      <c r="B576" s="68"/>
      <c r="C576" s="68"/>
      <c r="D576" s="68"/>
      <c r="E576" s="298" t="s">
        <v>1141</v>
      </c>
      <c r="F576" s="68" t="s">
        <v>1150</v>
      </c>
      <c r="G576" s="68"/>
      <c r="H576" s="68"/>
      <c r="I576" s="68"/>
      <c r="J576" s="68"/>
    </row>
    <row r="577" spans="1:10" hidden="1" x14ac:dyDescent="0.35">
      <c r="A577" s="68"/>
      <c r="B577" s="68"/>
      <c r="C577" s="68"/>
      <c r="D577" s="68"/>
      <c r="E577" s="298" t="s">
        <v>1143</v>
      </c>
      <c r="F577" s="68" t="s">
        <v>1152</v>
      </c>
      <c r="G577" s="68"/>
      <c r="H577" s="68"/>
      <c r="I577" s="68"/>
      <c r="J577" s="68"/>
    </row>
    <row r="578" spans="1:10" hidden="1" x14ac:dyDescent="0.35">
      <c r="A578" s="68"/>
      <c r="B578" s="68"/>
      <c r="C578" s="68"/>
      <c r="D578" s="68"/>
      <c r="E578" s="298" t="s">
        <v>1145</v>
      </c>
      <c r="F578" s="68" t="s">
        <v>1154</v>
      </c>
      <c r="G578" s="68"/>
      <c r="H578" s="68"/>
      <c r="I578" s="68"/>
      <c r="J578" s="68"/>
    </row>
    <row r="579" spans="1:10" hidden="1" x14ac:dyDescent="0.35">
      <c r="A579" s="68"/>
      <c r="B579" s="68"/>
      <c r="C579" s="68"/>
      <c r="D579" s="68"/>
      <c r="E579" s="298" t="s">
        <v>1147</v>
      </c>
      <c r="F579" s="68" t="s">
        <v>1156</v>
      </c>
      <c r="G579" s="68"/>
      <c r="H579" s="68"/>
      <c r="I579" s="68"/>
      <c r="J579" s="68"/>
    </row>
    <row r="580" spans="1:10" hidden="1" x14ac:dyDescent="0.35">
      <c r="A580" s="68"/>
      <c r="B580" s="68"/>
      <c r="C580" s="68"/>
      <c r="D580" s="68"/>
      <c r="E580" s="298" t="s">
        <v>1149</v>
      </c>
      <c r="F580" s="68" t="s">
        <v>1158</v>
      </c>
      <c r="G580" s="68"/>
      <c r="H580" s="68"/>
      <c r="I580" s="68"/>
      <c r="J580" s="68"/>
    </row>
    <row r="581" spans="1:10" hidden="1" x14ac:dyDescent="0.35">
      <c r="A581" s="68"/>
      <c r="B581" s="68"/>
      <c r="C581" s="68"/>
      <c r="D581" s="68"/>
      <c r="E581" s="298" t="s">
        <v>1151</v>
      </c>
      <c r="F581" s="68" t="s">
        <v>1160</v>
      </c>
      <c r="G581" s="68"/>
      <c r="H581" s="68"/>
      <c r="I581" s="68"/>
      <c r="J581" s="68"/>
    </row>
    <row r="582" spans="1:10" hidden="1" x14ac:dyDescent="0.35">
      <c r="A582" s="68"/>
      <c r="B582" s="68"/>
      <c r="C582" s="68"/>
      <c r="D582" s="68"/>
      <c r="E582" s="298" t="s">
        <v>2951</v>
      </c>
      <c r="F582" s="68" t="s">
        <v>2952</v>
      </c>
      <c r="G582" s="68"/>
      <c r="H582" s="68"/>
      <c r="I582" s="68"/>
      <c r="J582" s="68"/>
    </row>
    <row r="583" spans="1:10" hidden="1" x14ac:dyDescent="0.35">
      <c r="A583" s="68"/>
      <c r="B583" s="68"/>
      <c r="C583" s="68"/>
      <c r="D583" s="68"/>
      <c r="E583" s="298" t="s">
        <v>2953</v>
      </c>
      <c r="F583" s="68" t="s">
        <v>1162</v>
      </c>
      <c r="G583" s="68"/>
      <c r="H583" s="68"/>
      <c r="I583" s="68"/>
      <c r="J583" s="68"/>
    </row>
    <row r="584" spans="1:10" hidden="1" x14ac:dyDescent="0.35">
      <c r="A584" s="68"/>
      <c r="B584" s="68"/>
      <c r="C584" s="68"/>
      <c r="D584" s="68"/>
      <c r="E584" s="298" t="s">
        <v>2954</v>
      </c>
      <c r="F584" s="68" t="s">
        <v>1164</v>
      </c>
      <c r="G584" s="68"/>
      <c r="H584" s="68"/>
      <c r="I584" s="68"/>
      <c r="J584" s="68"/>
    </row>
    <row r="585" spans="1:10" hidden="1" x14ac:dyDescent="0.35">
      <c r="A585" s="68"/>
      <c r="B585" s="68"/>
      <c r="C585" s="68"/>
      <c r="D585" s="68"/>
      <c r="E585" s="298" t="s">
        <v>2955</v>
      </c>
      <c r="F585" s="68" t="s">
        <v>2956</v>
      </c>
      <c r="G585" s="68"/>
      <c r="H585" s="68"/>
      <c r="I585" s="68"/>
      <c r="J585" s="68"/>
    </row>
    <row r="586" spans="1:10" hidden="1" x14ac:dyDescent="0.35">
      <c r="A586" s="68"/>
      <c r="B586" s="68"/>
      <c r="C586" s="68"/>
      <c r="D586" s="68"/>
      <c r="E586" s="298" t="s">
        <v>2957</v>
      </c>
      <c r="F586" s="68" t="s">
        <v>1167</v>
      </c>
      <c r="G586" s="68"/>
      <c r="H586" s="68"/>
      <c r="I586" s="68"/>
      <c r="J586" s="68"/>
    </row>
    <row r="587" spans="1:10" hidden="1" x14ac:dyDescent="0.35">
      <c r="A587" s="68"/>
      <c r="B587" s="68"/>
      <c r="C587" s="68"/>
      <c r="D587" s="68"/>
      <c r="E587" s="298" t="s">
        <v>2958</v>
      </c>
      <c r="F587" s="68" t="s">
        <v>1169</v>
      </c>
      <c r="G587" s="68"/>
      <c r="H587" s="68"/>
      <c r="I587" s="68"/>
      <c r="J587" s="68"/>
    </row>
    <row r="588" spans="1:10" hidden="1" x14ac:dyDescent="0.35">
      <c r="A588" s="68"/>
      <c r="B588" s="68"/>
      <c r="C588" s="68"/>
      <c r="D588" s="68"/>
      <c r="E588" s="298" t="s">
        <v>2959</v>
      </c>
      <c r="F588" s="68" t="s">
        <v>2960</v>
      </c>
      <c r="G588" s="68"/>
      <c r="H588" s="68"/>
      <c r="I588" s="68"/>
      <c r="J588" s="68"/>
    </row>
    <row r="589" spans="1:10" hidden="1" x14ac:dyDescent="0.35">
      <c r="A589" s="68"/>
      <c r="B589" s="68"/>
      <c r="C589" s="68"/>
      <c r="D589" s="68"/>
      <c r="E589" s="298" t="s">
        <v>2961</v>
      </c>
      <c r="F589" s="68" t="s">
        <v>1171</v>
      </c>
      <c r="G589" s="68"/>
      <c r="H589" s="68"/>
      <c r="I589" s="68"/>
      <c r="J589" s="68"/>
    </row>
    <row r="590" spans="1:10" hidden="1" x14ac:dyDescent="0.35">
      <c r="A590" s="68"/>
      <c r="B590" s="68"/>
      <c r="C590" s="68"/>
      <c r="D590" s="68"/>
      <c r="E590" s="298" t="s">
        <v>2962</v>
      </c>
      <c r="F590" s="68" t="s">
        <v>1173</v>
      </c>
      <c r="G590" s="68"/>
      <c r="H590" s="68"/>
      <c r="I590" s="68"/>
      <c r="J590" s="68"/>
    </row>
    <row r="591" spans="1:10" hidden="1" x14ac:dyDescent="0.35">
      <c r="A591" s="68"/>
      <c r="B591" s="68"/>
      <c r="C591" s="68"/>
      <c r="D591" s="68"/>
      <c r="E591" s="298" t="s">
        <v>2963</v>
      </c>
      <c r="F591" s="68" t="s">
        <v>2964</v>
      </c>
      <c r="G591" s="68"/>
      <c r="H591" s="68"/>
      <c r="I591" s="68"/>
      <c r="J591" s="68"/>
    </row>
    <row r="592" spans="1:10" hidden="1" x14ac:dyDescent="0.35">
      <c r="A592" s="68"/>
      <c r="B592" s="68"/>
      <c r="C592" s="68"/>
      <c r="D592" s="68"/>
      <c r="E592" s="298" t="s">
        <v>2965</v>
      </c>
      <c r="F592" s="68" t="s">
        <v>1177</v>
      </c>
      <c r="G592" s="68"/>
      <c r="H592" s="68"/>
      <c r="I592" s="68"/>
      <c r="J592" s="68"/>
    </row>
    <row r="593" spans="1:10" hidden="1" x14ac:dyDescent="0.35">
      <c r="A593" s="68"/>
      <c r="B593" s="68"/>
      <c r="C593" s="68"/>
      <c r="D593" s="68"/>
      <c r="E593" s="298" t="s">
        <v>2966</v>
      </c>
      <c r="F593" s="68" t="s">
        <v>1179</v>
      </c>
      <c r="G593" s="68"/>
      <c r="H593" s="68"/>
      <c r="I593" s="68"/>
      <c r="J593" s="68"/>
    </row>
    <row r="594" spans="1:10" hidden="1" x14ac:dyDescent="0.35">
      <c r="A594" s="68"/>
      <c r="B594" s="68"/>
      <c r="C594" s="68"/>
      <c r="D594" s="68"/>
      <c r="E594" s="298" t="s">
        <v>2967</v>
      </c>
      <c r="F594" s="68" t="s">
        <v>2968</v>
      </c>
      <c r="G594" s="68"/>
      <c r="H594" s="68"/>
      <c r="I594" s="68"/>
      <c r="J594" s="68"/>
    </row>
    <row r="595" spans="1:10" hidden="1" x14ac:dyDescent="0.35">
      <c r="A595" s="68"/>
      <c r="B595" s="68"/>
      <c r="C595" s="68"/>
      <c r="D595" s="68"/>
      <c r="E595" s="298" t="s">
        <v>2969</v>
      </c>
      <c r="F595" s="68" t="s">
        <v>1181</v>
      </c>
      <c r="G595" s="68"/>
      <c r="H595" s="68"/>
      <c r="I595" s="68"/>
      <c r="J595" s="68"/>
    </row>
    <row r="596" spans="1:10" hidden="1" x14ac:dyDescent="0.35">
      <c r="A596" s="68"/>
      <c r="B596" s="68"/>
      <c r="C596" s="68"/>
      <c r="D596" s="68"/>
      <c r="E596" s="298" t="s">
        <v>2970</v>
      </c>
      <c r="F596" s="68" t="s">
        <v>1183</v>
      </c>
      <c r="G596" s="68"/>
      <c r="H596" s="68"/>
      <c r="I596" s="68"/>
      <c r="J596" s="68"/>
    </row>
    <row r="597" spans="1:10" hidden="1" x14ac:dyDescent="0.35">
      <c r="A597" s="68"/>
      <c r="B597" s="68"/>
      <c r="C597" s="68"/>
      <c r="D597" s="68"/>
      <c r="E597" s="298" t="s">
        <v>2971</v>
      </c>
      <c r="F597" s="68" t="s">
        <v>2972</v>
      </c>
      <c r="G597" s="68"/>
      <c r="H597" s="68"/>
      <c r="I597" s="68"/>
      <c r="J597" s="68"/>
    </row>
    <row r="598" spans="1:10" hidden="1" x14ac:dyDescent="0.35">
      <c r="A598" s="68"/>
      <c r="B598" s="68"/>
      <c r="C598" s="68"/>
      <c r="D598" s="68"/>
      <c r="E598" s="298" t="s">
        <v>2973</v>
      </c>
      <c r="F598" s="68" t="s">
        <v>1187</v>
      </c>
      <c r="G598" s="68"/>
      <c r="H598" s="68"/>
      <c r="I598" s="68"/>
      <c r="J598" s="68"/>
    </row>
    <row r="599" spans="1:10" hidden="1" x14ac:dyDescent="0.35">
      <c r="A599" s="68"/>
      <c r="B599" s="68"/>
      <c r="C599" s="68"/>
      <c r="D599" s="68"/>
      <c r="E599" s="298" t="s">
        <v>2974</v>
      </c>
      <c r="F599" s="68" t="s">
        <v>1189</v>
      </c>
      <c r="G599" s="68"/>
      <c r="H599" s="68"/>
      <c r="I599" s="68"/>
      <c r="J599" s="68"/>
    </row>
    <row r="600" spans="1:10" hidden="1" x14ac:dyDescent="0.35">
      <c r="A600" s="68"/>
      <c r="B600" s="68"/>
      <c r="C600" s="68"/>
      <c r="D600" s="68"/>
      <c r="E600" s="298" t="s">
        <v>2975</v>
      </c>
      <c r="F600" s="68" t="s">
        <v>2976</v>
      </c>
      <c r="G600" s="68"/>
      <c r="H600" s="68"/>
      <c r="I600" s="68"/>
      <c r="J600" s="68"/>
    </row>
    <row r="601" spans="1:10" hidden="1" x14ac:dyDescent="0.35">
      <c r="A601" s="68"/>
      <c r="B601" s="68"/>
      <c r="C601" s="68"/>
      <c r="D601" s="68"/>
      <c r="E601" s="298" t="s">
        <v>2977</v>
      </c>
      <c r="F601" s="68" t="s">
        <v>1191</v>
      </c>
      <c r="G601" s="68"/>
      <c r="H601" s="68"/>
      <c r="I601" s="68"/>
      <c r="J601" s="68"/>
    </row>
    <row r="602" spans="1:10" hidden="1" x14ac:dyDescent="0.35">
      <c r="A602" s="68"/>
      <c r="B602" s="68"/>
      <c r="C602" s="68"/>
      <c r="D602" s="68"/>
      <c r="E602" s="298" t="s">
        <v>2978</v>
      </c>
      <c r="F602" s="68" t="s">
        <v>1193</v>
      </c>
      <c r="G602" s="68"/>
      <c r="H602" s="68"/>
      <c r="I602" s="68"/>
      <c r="J602" s="68"/>
    </row>
    <row r="603" spans="1:10" hidden="1" x14ac:dyDescent="0.35">
      <c r="A603" s="68"/>
      <c r="B603" s="68"/>
      <c r="C603" s="68"/>
      <c r="D603" s="68"/>
      <c r="E603" s="298" t="s">
        <v>2979</v>
      </c>
      <c r="F603" s="68" t="s">
        <v>1195</v>
      </c>
      <c r="G603" s="68"/>
      <c r="H603" s="68"/>
      <c r="I603" s="68"/>
      <c r="J603" s="68"/>
    </row>
    <row r="604" spans="1:10" hidden="1" x14ac:dyDescent="0.35">
      <c r="A604" s="68"/>
      <c r="B604" s="68"/>
      <c r="C604" s="68"/>
      <c r="D604" s="68"/>
      <c r="E604" s="298" t="s">
        <v>2980</v>
      </c>
      <c r="F604" s="68" t="s">
        <v>1197</v>
      </c>
      <c r="G604" s="68"/>
      <c r="H604" s="68"/>
      <c r="I604" s="68"/>
      <c r="J604" s="68"/>
    </row>
    <row r="605" spans="1:10" hidden="1" x14ac:dyDescent="0.35">
      <c r="A605" s="68"/>
      <c r="B605" s="68"/>
      <c r="C605" s="68"/>
      <c r="D605" s="68"/>
      <c r="E605" s="298" t="s">
        <v>2981</v>
      </c>
      <c r="F605" s="68" t="s">
        <v>2982</v>
      </c>
      <c r="G605" s="68"/>
      <c r="H605" s="68"/>
      <c r="I605" s="68"/>
      <c r="J605" s="68"/>
    </row>
    <row r="606" spans="1:10" hidden="1" x14ac:dyDescent="0.35">
      <c r="A606" s="68"/>
      <c r="B606" s="68"/>
      <c r="C606" s="68"/>
      <c r="D606" s="68"/>
      <c r="E606" s="298" t="s">
        <v>2983</v>
      </c>
      <c r="F606" s="68" t="s">
        <v>1199</v>
      </c>
      <c r="G606" s="68"/>
      <c r="H606" s="68"/>
      <c r="I606" s="68"/>
      <c r="J606" s="68"/>
    </row>
    <row r="607" spans="1:10" hidden="1" x14ac:dyDescent="0.35">
      <c r="A607" s="68"/>
      <c r="B607" s="68"/>
      <c r="C607" s="68"/>
      <c r="D607" s="68"/>
      <c r="E607" s="298" t="s">
        <v>2984</v>
      </c>
      <c r="F607" s="68" t="s">
        <v>1201</v>
      </c>
      <c r="G607" s="68"/>
      <c r="H607" s="68"/>
      <c r="I607" s="68"/>
      <c r="J607" s="68"/>
    </row>
    <row r="608" spans="1:10" hidden="1" x14ac:dyDescent="0.35">
      <c r="A608" s="68"/>
      <c r="B608" s="68"/>
      <c r="C608" s="68"/>
      <c r="D608" s="68"/>
      <c r="E608" s="298" t="s">
        <v>2985</v>
      </c>
      <c r="F608" s="68" t="s">
        <v>1203</v>
      </c>
      <c r="G608" s="68"/>
      <c r="H608" s="68"/>
      <c r="I608" s="68"/>
      <c r="J608" s="68"/>
    </row>
    <row r="609" spans="1:10" hidden="1" x14ac:dyDescent="0.35">
      <c r="A609" s="68"/>
      <c r="B609" s="68"/>
      <c r="C609" s="68"/>
      <c r="D609" s="68"/>
      <c r="E609" s="298" t="s">
        <v>2986</v>
      </c>
      <c r="F609" s="68" t="s">
        <v>1205</v>
      </c>
      <c r="G609" s="68"/>
      <c r="H609" s="68"/>
      <c r="I609" s="68"/>
      <c r="J609" s="68"/>
    </row>
    <row r="610" spans="1:10" hidden="1" x14ac:dyDescent="0.35">
      <c r="A610" s="68"/>
      <c r="B610" s="68"/>
      <c r="C610" s="68"/>
      <c r="D610" s="68"/>
      <c r="E610" s="298" t="s">
        <v>2987</v>
      </c>
      <c r="F610" s="68" t="s">
        <v>2988</v>
      </c>
      <c r="G610" s="68"/>
      <c r="H610" s="68"/>
      <c r="I610" s="68"/>
      <c r="J610" s="68"/>
    </row>
    <row r="611" spans="1:10" hidden="1" x14ac:dyDescent="0.35">
      <c r="A611" s="68"/>
      <c r="B611" s="68"/>
      <c r="C611" s="68"/>
      <c r="D611" s="68"/>
      <c r="E611" s="298" t="s">
        <v>2989</v>
      </c>
      <c r="F611" s="68" t="s">
        <v>2990</v>
      </c>
      <c r="G611" s="68"/>
      <c r="H611" s="68"/>
      <c r="I611" s="68"/>
      <c r="J611" s="68"/>
    </row>
    <row r="612" spans="1:10" hidden="1" x14ac:dyDescent="0.35">
      <c r="A612" s="68"/>
      <c r="B612" s="68"/>
      <c r="C612" s="68"/>
      <c r="D612" s="68"/>
      <c r="E612" s="298" t="s">
        <v>2991</v>
      </c>
      <c r="F612" s="68" t="s">
        <v>2992</v>
      </c>
      <c r="G612" s="68"/>
      <c r="H612" s="68"/>
      <c r="I612" s="68"/>
      <c r="J612" s="68"/>
    </row>
    <row r="613" spans="1:10" hidden="1" x14ac:dyDescent="0.35">
      <c r="A613" s="68"/>
      <c r="B613" s="68"/>
      <c r="C613" s="68"/>
      <c r="D613" s="68"/>
      <c r="E613" s="298" t="s">
        <v>2993</v>
      </c>
      <c r="F613" s="68" t="s">
        <v>2994</v>
      </c>
      <c r="G613" s="68"/>
      <c r="H613" s="68"/>
      <c r="I613" s="68"/>
      <c r="J613" s="68"/>
    </row>
    <row r="614" spans="1:10" hidden="1" x14ac:dyDescent="0.35">
      <c r="A614" s="68"/>
      <c r="B614" s="68"/>
      <c r="C614" s="68"/>
      <c r="D614" s="68"/>
      <c r="E614" s="298" t="s">
        <v>2995</v>
      </c>
      <c r="F614" s="68" t="s">
        <v>2996</v>
      </c>
      <c r="G614" s="68"/>
      <c r="H614" s="68"/>
      <c r="I614" s="68"/>
      <c r="J614" s="68"/>
    </row>
    <row r="615" spans="1:10" hidden="1" x14ac:dyDescent="0.35">
      <c r="A615" s="68"/>
      <c r="B615" s="68"/>
      <c r="C615" s="68"/>
      <c r="D615" s="68"/>
      <c r="E615" s="298" t="s">
        <v>2997</v>
      </c>
      <c r="F615" s="68" t="s">
        <v>2998</v>
      </c>
      <c r="G615" s="68"/>
      <c r="H615" s="68"/>
      <c r="I615" s="68"/>
      <c r="J615" s="68"/>
    </row>
    <row r="616" spans="1:10" hidden="1" x14ac:dyDescent="0.35">
      <c r="A616" s="68"/>
      <c r="B616" s="68"/>
      <c r="C616" s="68"/>
      <c r="D616" s="68"/>
      <c r="E616" s="298" t="s">
        <v>2999</v>
      </c>
      <c r="F616" s="68" t="s">
        <v>3000</v>
      </c>
      <c r="G616" s="68"/>
      <c r="H616" s="68"/>
      <c r="I616" s="68"/>
      <c r="J616" s="68"/>
    </row>
    <row r="617" spans="1:10" hidden="1" x14ac:dyDescent="0.35">
      <c r="A617" s="68"/>
      <c r="B617" s="68"/>
      <c r="C617" s="68"/>
      <c r="D617" s="68"/>
      <c r="E617" s="298" t="s">
        <v>3001</v>
      </c>
      <c r="F617" s="68" t="s">
        <v>3002</v>
      </c>
      <c r="G617" s="68"/>
      <c r="H617" s="68"/>
      <c r="I617" s="68"/>
      <c r="J617" s="68"/>
    </row>
    <row r="618" spans="1:10" hidden="1" x14ac:dyDescent="0.35">
      <c r="A618" s="68"/>
      <c r="B618" s="68"/>
      <c r="C618" s="68"/>
      <c r="D618" s="68"/>
      <c r="E618" s="298" t="s">
        <v>3003</v>
      </c>
      <c r="F618" s="68" t="s">
        <v>3004</v>
      </c>
      <c r="G618" s="68"/>
      <c r="H618" s="68"/>
      <c r="I618" s="68"/>
      <c r="J618" s="68"/>
    </row>
    <row r="619" spans="1:10" hidden="1" x14ac:dyDescent="0.35">
      <c r="A619" s="68"/>
      <c r="B619" s="68"/>
      <c r="C619" s="68"/>
      <c r="D619" s="68"/>
      <c r="E619" s="298" t="s">
        <v>3005</v>
      </c>
      <c r="F619" s="68" t="s">
        <v>3006</v>
      </c>
      <c r="G619" s="68"/>
      <c r="H619" s="68"/>
      <c r="I619" s="68"/>
      <c r="J619" s="68"/>
    </row>
    <row r="620" spans="1:10" hidden="1" x14ac:dyDescent="0.35">
      <c r="A620" s="68"/>
      <c r="B620" s="68"/>
      <c r="C620" s="68"/>
      <c r="D620" s="68"/>
      <c r="E620" s="298" t="s">
        <v>3007</v>
      </c>
      <c r="F620" s="68" t="s">
        <v>3008</v>
      </c>
      <c r="G620" s="68"/>
      <c r="H620" s="68"/>
      <c r="I620" s="68"/>
      <c r="J620" s="68"/>
    </row>
    <row r="621" spans="1:10" hidden="1" x14ac:dyDescent="0.35">
      <c r="A621" s="68"/>
      <c r="B621" s="68"/>
      <c r="C621" s="68"/>
      <c r="D621" s="68"/>
      <c r="E621" s="298" t="s">
        <v>3009</v>
      </c>
      <c r="F621" s="68" t="s">
        <v>3010</v>
      </c>
      <c r="G621" s="68"/>
      <c r="H621" s="68"/>
      <c r="I621" s="68"/>
      <c r="J621" s="68"/>
    </row>
    <row r="622" spans="1:10" hidden="1" x14ac:dyDescent="0.35">
      <c r="A622" s="68"/>
      <c r="B622" s="68"/>
      <c r="C622" s="68"/>
      <c r="D622" s="68"/>
      <c r="E622" s="298" t="s">
        <v>3011</v>
      </c>
      <c r="F622" s="68" t="s">
        <v>3012</v>
      </c>
      <c r="G622" s="68"/>
      <c r="H622" s="68"/>
      <c r="I622" s="68"/>
      <c r="J622" s="68"/>
    </row>
    <row r="623" spans="1:10" hidden="1" x14ac:dyDescent="0.35">
      <c r="A623" s="68"/>
      <c r="B623" s="68"/>
      <c r="C623" s="68"/>
      <c r="D623" s="68"/>
      <c r="E623" s="298" t="s">
        <v>3013</v>
      </c>
      <c r="F623" s="68" t="s">
        <v>3014</v>
      </c>
      <c r="G623" s="68"/>
      <c r="H623" s="68"/>
      <c r="I623" s="68"/>
      <c r="J623" s="68"/>
    </row>
    <row r="624" spans="1:10" hidden="1" x14ac:dyDescent="0.35">
      <c r="A624" s="68"/>
      <c r="B624" s="68"/>
      <c r="C624" s="68"/>
      <c r="D624" s="68"/>
      <c r="E624" s="298" t="s">
        <v>3015</v>
      </c>
      <c r="F624" s="68" t="s">
        <v>3016</v>
      </c>
      <c r="G624" s="68"/>
      <c r="H624" s="68"/>
      <c r="I624" s="68"/>
      <c r="J624" s="68"/>
    </row>
    <row r="625" spans="1:10" hidden="1" x14ac:dyDescent="0.35">
      <c r="A625" s="68"/>
      <c r="B625" s="68"/>
      <c r="C625" s="68"/>
      <c r="D625" s="68"/>
      <c r="E625" s="298" t="s">
        <v>3017</v>
      </c>
      <c r="F625" s="68" t="s">
        <v>3018</v>
      </c>
      <c r="G625" s="68"/>
      <c r="H625" s="68"/>
      <c r="I625" s="68"/>
      <c r="J625" s="68"/>
    </row>
    <row r="626" spans="1:10" hidden="1" x14ac:dyDescent="0.35">
      <c r="A626" s="68"/>
      <c r="B626" s="68"/>
      <c r="C626" s="68"/>
      <c r="D626" s="68"/>
      <c r="E626" s="298" t="s">
        <v>3019</v>
      </c>
      <c r="F626" s="68" t="s">
        <v>3020</v>
      </c>
      <c r="G626" s="68"/>
      <c r="H626" s="68"/>
      <c r="I626" s="68"/>
      <c r="J626" s="68"/>
    </row>
    <row r="627" spans="1:10" hidden="1" x14ac:dyDescent="0.35">
      <c r="A627" s="68"/>
      <c r="B627" s="68"/>
      <c r="C627" s="68"/>
      <c r="D627" s="68"/>
      <c r="E627" s="298" t="s">
        <v>3021</v>
      </c>
      <c r="F627" s="68" t="s">
        <v>3022</v>
      </c>
      <c r="G627" s="68"/>
      <c r="H627" s="68"/>
      <c r="I627" s="68"/>
      <c r="J627" s="68"/>
    </row>
    <row r="628" spans="1:10" hidden="1" x14ac:dyDescent="0.35">
      <c r="A628" s="68"/>
      <c r="B628" s="68"/>
      <c r="C628" s="68"/>
      <c r="D628" s="68"/>
      <c r="E628" s="298" t="s">
        <v>3023</v>
      </c>
      <c r="F628" s="68" t="s">
        <v>1235</v>
      </c>
      <c r="G628" s="68"/>
      <c r="H628" s="68"/>
      <c r="I628" s="68"/>
      <c r="J628" s="68"/>
    </row>
    <row r="629" spans="1:10" hidden="1" x14ac:dyDescent="0.35">
      <c r="A629" s="68"/>
      <c r="B629" s="68"/>
      <c r="C629" s="68"/>
      <c r="D629" s="68"/>
      <c r="E629" s="298" t="s">
        <v>3024</v>
      </c>
      <c r="F629" s="68" t="s">
        <v>1237</v>
      </c>
      <c r="G629" s="68"/>
      <c r="H629" s="68"/>
      <c r="I629" s="68"/>
      <c r="J629" s="68"/>
    </row>
    <row r="630" spans="1:10" hidden="1" x14ac:dyDescent="0.35">
      <c r="A630" s="68"/>
      <c r="B630" s="68"/>
      <c r="C630" s="68"/>
      <c r="D630" s="68"/>
      <c r="E630" s="298" t="s">
        <v>3025</v>
      </c>
      <c r="F630" s="68" t="s">
        <v>1239</v>
      </c>
      <c r="G630" s="68"/>
      <c r="H630" s="68"/>
      <c r="I630" s="68"/>
      <c r="J630" s="68"/>
    </row>
    <row r="631" spans="1:10" hidden="1" x14ac:dyDescent="0.35">
      <c r="A631" s="68"/>
      <c r="B631" s="68"/>
      <c r="C631" s="68"/>
      <c r="D631" s="68"/>
      <c r="E631" s="298" t="s">
        <v>3026</v>
      </c>
      <c r="F631" s="68" t="s">
        <v>3027</v>
      </c>
      <c r="G631" s="68"/>
      <c r="H631" s="68"/>
      <c r="I631" s="68"/>
      <c r="J631" s="68"/>
    </row>
    <row r="632" spans="1:10" hidden="1" x14ac:dyDescent="0.35">
      <c r="A632" s="68"/>
      <c r="B632" s="68"/>
      <c r="C632" s="68"/>
      <c r="D632" s="68"/>
      <c r="E632" s="298" t="s">
        <v>3028</v>
      </c>
      <c r="F632" s="68" t="s">
        <v>3029</v>
      </c>
      <c r="G632" s="68"/>
      <c r="H632" s="68"/>
      <c r="I632" s="68"/>
      <c r="J632" s="68"/>
    </row>
    <row r="633" spans="1:10" hidden="1" x14ac:dyDescent="0.35">
      <c r="A633" s="68"/>
      <c r="B633" s="68"/>
      <c r="C633" s="68"/>
      <c r="D633" s="68"/>
      <c r="E633" s="298" t="s">
        <v>3030</v>
      </c>
      <c r="F633" s="68" t="s">
        <v>3031</v>
      </c>
      <c r="G633" s="68"/>
      <c r="H633" s="68"/>
      <c r="I633" s="68"/>
      <c r="J633" s="68"/>
    </row>
    <row r="634" spans="1:10" hidden="1" x14ac:dyDescent="0.35">
      <c r="A634" s="68"/>
      <c r="B634" s="68"/>
      <c r="C634" s="68"/>
      <c r="D634" s="68"/>
      <c r="E634" s="298" t="s">
        <v>3032</v>
      </c>
      <c r="F634" s="68" t="s">
        <v>3033</v>
      </c>
      <c r="G634" s="68"/>
      <c r="H634" s="68"/>
      <c r="I634" s="68"/>
      <c r="J634" s="68"/>
    </row>
    <row r="635" spans="1:10" hidden="1" x14ac:dyDescent="0.35">
      <c r="A635" s="68"/>
      <c r="B635" s="68"/>
      <c r="C635" s="68"/>
      <c r="D635" s="68"/>
      <c r="E635" s="298" t="s">
        <v>3034</v>
      </c>
      <c r="F635" s="68" t="s">
        <v>3035</v>
      </c>
      <c r="G635" s="68"/>
      <c r="H635" s="68"/>
      <c r="I635" s="68"/>
      <c r="J635" s="68"/>
    </row>
    <row r="636" spans="1:10" hidden="1" x14ac:dyDescent="0.35">
      <c r="A636" s="68"/>
      <c r="B636" s="68"/>
      <c r="C636" s="68"/>
      <c r="D636" s="68"/>
      <c r="E636" s="298" t="s">
        <v>3036</v>
      </c>
      <c r="F636" s="68" t="s">
        <v>3037</v>
      </c>
      <c r="G636" s="68"/>
      <c r="H636" s="68"/>
      <c r="I636" s="68"/>
      <c r="J636" s="68"/>
    </row>
    <row r="637" spans="1:10" hidden="1" x14ac:dyDescent="0.35">
      <c r="A637" s="68"/>
      <c r="B637" s="68"/>
      <c r="C637" s="68"/>
      <c r="D637" s="68"/>
      <c r="E637" s="298" t="s">
        <v>3038</v>
      </c>
      <c r="F637" s="68" t="s">
        <v>3039</v>
      </c>
      <c r="G637" s="68"/>
      <c r="H637" s="68"/>
      <c r="I637" s="68"/>
      <c r="J637" s="68"/>
    </row>
    <row r="638" spans="1:10" hidden="1" x14ac:dyDescent="0.35">
      <c r="A638" s="68"/>
      <c r="B638" s="68"/>
      <c r="C638" s="68"/>
      <c r="D638" s="68"/>
      <c r="E638" s="298" t="s">
        <v>3040</v>
      </c>
      <c r="F638" s="68" t="s">
        <v>3041</v>
      </c>
      <c r="G638" s="68"/>
      <c r="H638" s="68"/>
      <c r="I638" s="68"/>
      <c r="J638" s="68"/>
    </row>
    <row r="639" spans="1:10" hidden="1" x14ac:dyDescent="0.35">
      <c r="A639" s="68"/>
      <c r="B639" s="68"/>
      <c r="C639" s="68"/>
      <c r="D639" s="68"/>
      <c r="E639" s="298" t="s">
        <v>3042</v>
      </c>
      <c r="F639" s="68" t="s">
        <v>3043</v>
      </c>
      <c r="G639" s="68"/>
      <c r="H639" s="68"/>
      <c r="I639" s="68"/>
      <c r="J639" s="68"/>
    </row>
    <row r="640" spans="1:10" hidden="1" x14ac:dyDescent="0.35">
      <c r="A640" s="68"/>
      <c r="B640" s="68"/>
      <c r="C640" s="68"/>
      <c r="D640" s="68"/>
      <c r="E640" s="298" t="s">
        <v>3044</v>
      </c>
      <c r="F640" s="68" t="s">
        <v>3045</v>
      </c>
      <c r="G640" s="68"/>
      <c r="H640" s="68"/>
      <c r="I640" s="68"/>
      <c r="J640" s="68"/>
    </row>
    <row r="641" spans="1:10" hidden="1" x14ac:dyDescent="0.35">
      <c r="A641" s="68"/>
      <c r="B641" s="68"/>
      <c r="C641" s="68"/>
      <c r="D641" s="68"/>
      <c r="E641" s="298" t="s">
        <v>3046</v>
      </c>
      <c r="F641" s="68" t="s">
        <v>3047</v>
      </c>
      <c r="G641" s="68"/>
      <c r="H641" s="68"/>
      <c r="I641" s="68"/>
      <c r="J641" s="68"/>
    </row>
    <row r="642" spans="1:10" hidden="1" x14ac:dyDescent="0.35">
      <c r="A642" s="68"/>
      <c r="B642" s="68"/>
      <c r="C642" s="68"/>
      <c r="D642" s="68"/>
      <c r="E642" s="298" t="s">
        <v>3048</v>
      </c>
      <c r="F642" s="68" t="s">
        <v>3049</v>
      </c>
      <c r="G642" s="68"/>
      <c r="H642" s="68"/>
      <c r="I642" s="68"/>
      <c r="J642" s="68"/>
    </row>
    <row r="643" spans="1:10" hidden="1" x14ac:dyDescent="0.35">
      <c r="A643" s="68"/>
      <c r="B643" s="68"/>
      <c r="C643" s="68"/>
      <c r="D643" s="68"/>
      <c r="E643" s="298" t="s">
        <v>3050</v>
      </c>
      <c r="F643" s="68" t="s">
        <v>3051</v>
      </c>
      <c r="G643" s="68"/>
      <c r="H643" s="68"/>
      <c r="I643" s="68"/>
      <c r="J643" s="68"/>
    </row>
    <row r="644" spans="1:10" hidden="1" x14ac:dyDescent="0.35">
      <c r="A644" s="68"/>
      <c r="B644" s="68"/>
      <c r="C644" s="68"/>
      <c r="D644" s="68"/>
      <c r="E644" s="298" t="s">
        <v>3052</v>
      </c>
      <c r="F644" s="68" t="s">
        <v>3053</v>
      </c>
      <c r="G644" s="68"/>
      <c r="H644" s="68"/>
      <c r="I644" s="68"/>
      <c r="J644" s="68"/>
    </row>
    <row r="645" spans="1:10" hidden="1" x14ac:dyDescent="0.35">
      <c r="A645" s="68"/>
      <c r="B645" s="68"/>
      <c r="C645" s="68"/>
      <c r="D645" s="68"/>
      <c r="E645" s="298" t="s">
        <v>3054</v>
      </c>
      <c r="F645" s="68" t="s">
        <v>3055</v>
      </c>
      <c r="G645" s="68"/>
      <c r="H645" s="68"/>
      <c r="I645" s="68"/>
      <c r="J645" s="68"/>
    </row>
    <row r="646" spans="1:10" hidden="1" x14ac:dyDescent="0.35">
      <c r="A646" s="68"/>
      <c r="B646" s="68"/>
      <c r="C646" s="68"/>
      <c r="D646" s="68"/>
      <c r="E646" s="298" t="s">
        <v>3056</v>
      </c>
      <c r="F646" s="68" t="s">
        <v>3057</v>
      </c>
      <c r="G646" s="68"/>
      <c r="H646" s="68"/>
      <c r="I646" s="68"/>
      <c r="J646" s="68"/>
    </row>
    <row r="647" spans="1:10" hidden="1" x14ac:dyDescent="0.35">
      <c r="A647" s="68"/>
      <c r="B647" s="68"/>
      <c r="C647" s="68"/>
      <c r="D647" s="68"/>
      <c r="E647" s="298" t="s">
        <v>3058</v>
      </c>
      <c r="F647" s="68" t="s">
        <v>3059</v>
      </c>
      <c r="G647" s="68"/>
      <c r="H647" s="68"/>
      <c r="I647" s="68"/>
      <c r="J647" s="68"/>
    </row>
    <row r="648" spans="1:10" hidden="1" x14ac:dyDescent="0.35">
      <c r="A648" s="68"/>
      <c r="B648" s="68"/>
      <c r="C648" s="68"/>
      <c r="D648" s="68"/>
      <c r="E648" s="298" t="s">
        <v>3060</v>
      </c>
      <c r="F648" s="68" t="s">
        <v>3061</v>
      </c>
      <c r="G648" s="68"/>
      <c r="H648" s="68"/>
      <c r="I648" s="68"/>
      <c r="J648" s="68"/>
    </row>
    <row r="649" spans="1:10" hidden="1" x14ac:dyDescent="0.35">
      <c r="A649" s="68"/>
      <c r="B649" s="68"/>
      <c r="C649" s="68"/>
      <c r="D649" s="68"/>
      <c r="E649" s="298" t="s">
        <v>3062</v>
      </c>
      <c r="F649" s="68" t="s">
        <v>3063</v>
      </c>
      <c r="G649" s="68"/>
      <c r="H649" s="68"/>
      <c r="I649" s="68"/>
      <c r="J649" s="68"/>
    </row>
    <row r="650" spans="1:10" hidden="1" x14ac:dyDescent="0.35">
      <c r="A650" s="68"/>
      <c r="B650" s="68"/>
      <c r="C650" s="68"/>
      <c r="D650" s="68"/>
      <c r="E650" s="298" t="s">
        <v>3064</v>
      </c>
      <c r="F650" s="68" t="s">
        <v>3065</v>
      </c>
      <c r="G650" s="68"/>
      <c r="H650" s="68"/>
      <c r="I650" s="68"/>
      <c r="J650" s="68"/>
    </row>
    <row r="651" spans="1:10" hidden="1" x14ac:dyDescent="0.35">
      <c r="A651" s="68"/>
      <c r="B651" s="68"/>
      <c r="C651" s="68"/>
      <c r="D651" s="68"/>
      <c r="E651" s="298" t="s">
        <v>3066</v>
      </c>
      <c r="F651" s="68" t="s">
        <v>3067</v>
      </c>
      <c r="G651" s="68"/>
      <c r="H651" s="68"/>
      <c r="I651" s="68"/>
      <c r="J651" s="68"/>
    </row>
    <row r="652" spans="1:10" hidden="1" x14ac:dyDescent="0.35">
      <c r="A652" s="68"/>
      <c r="B652" s="68"/>
      <c r="C652" s="68"/>
      <c r="D652" s="68"/>
      <c r="E652" s="298" t="s">
        <v>3068</v>
      </c>
      <c r="F652" s="68" t="s">
        <v>3069</v>
      </c>
      <c r="G652" s="68"/>
      <c r="H652" s="68"/>
      <c r="I652" s="68"/>
      <c r="J652" s="68"/>
    </row>
    <row r="653" spans="1:10" hidden="1" x14ac:dyDescent="0.35">
      <c r="A653" s="68"/>
      <c r="B653" s="68"/>
      <c r="C653" s="68"/>
      <c r="D653" s="68"/>
      <c r="E653" s="298" t="s">
        <v>3070</v>
      </c>
      <c r="F653" s="68" t="s">
        <v>3071</v>
      </c>
      <c r="G653" s="68"/>
      <c r="H653" s="68"/>
      <c r="I653" s="68"/>
      <c r="J653" s="68"/>
    </row>
    <row r="654" spans="1:10" hidden="1" x14ac:dyDescent="0.35">
      <c r="A654" s="68"/>
      <c r="B654" s="68"/>
      <c r="C654" s="68"/>
      <c r="D654" s="68"/>
      <c r="E654" s="298" t="s">
        <v>3072</v>
      </c>
      <c r="F654" s="68" t="s">
        <v>3073</v>
      </c>
      <c r="G654" s="68"/>
      <c r="H654" s="68"/>
      <c r="I654" s="68"/>
      <c r="J654" s="68"/>
    </row>
    <row r="655" spans="1:10" hidden="1" x14ac:dyDescent="0.35">
      <c r="A655" s="68"/>
      <c r="B655" s="68"/>
      <c r="C655" s="68"/>
      <c r="D655" s="68"/>
      <c r="E655" s="298" t="s">
        <v>3074</v>
      </c>
      <c r="F655" s="68" t="s">
        <v>3075</v>
      </c>
      <c r="G655" s="68"/>
      <c r="H655" s="68"/>
      <c r="I655" s="68"/>
      <c r="J655" s="68"/>
    </row>
    <row r="656" spans="1:10" hidden="1" x14ac:dyDescent="0.35">
      <c r="A656" s="68"/>
      <c r="B656" s="68"/>
      <c r="C656" s="68"/>
      <c r="D656" s="68"/>
      <c r="E656" s="298" t="s">
        <v>3076</v>
      </c>
      <c r="F656" s="68" t="s">
        <v>3077</v>
      </c>
      <c r="G656" s="68"/>
      <c r="H656" s="68"/>
      <c r="I656" s="68"/>
      <c r="J656" s="68"/>
    </row>
    <row r="657" spans="1:10" hidden="1" x14ac:dyDescent="0.35">
      <c r="A657" s="68"/>
      <c r="B657" s="68"/>
      <c r="C657" s="68"/>
      <c r="D657" s="68"/>
      <c r="E657" s="298" t="s">
        <v>3078</v>
      </c>
      <c r="F657" s="68" t="s">
        <v>3079</v>
      </c>
      <c r="G657" s="68"/>
      <c r="H657" s="68"/>
      <c r="I657" s="68"/>
      <c r="J657" s="68"/>
    </row>
    <row r="658" spans="1:10" hidden="1" x14ac:dyDescent="0.35">
      <c r="A658" s="68"/>
      <c r="B658" s="68"/>
      <c r="C658" s="68"/>
      <c r="D658" s="68"/>
      <c r="E658" s="298" t="s">
        <v>3080</v>
      </c>
      <c r="F658" s="68" t="s">
        <v>3081</v>
      </c>
      <c r="G658" s="68"/>
      <c r="H658" s="68"/>
      <c r="I658" s="68"/>
      <c r="J658" s="68"/>
    </row>
    <row r="659" spans="1:10" hidden="1" x14ac:dyDescent="0.35">
      <c r="A659" s="68"/>
      <c r="B659" s="68"/>
      <c r="C659" s="68"/>
      <c r="D659" s="68"/>
      <c r="E659" s="298" t="s">
        <v>3082</v>
      </c>
      <c r="F659" s="68" t="s">
        <v>3083</v>
      </c>
      <c r="G659" s="68"/>
      <c r="H659" s="68"/>
      <c r="I659" s="68"/>
      <c r="J659" s="68"/>
    </row>
    <row r="660" spans="1:10" hidden="1" x14ac:dyDescent="0.35">
      <c r="A660" s="68"/>
      <c r="B660" s="68"/>
      <c r="C660" s="68"/>
      <c r="D660" s="68"/>
      <c r="E660" s="298" t="s">
        <v>3084</v>
      </c>
      <c r="F660" s="68" t="s">
        <v>3085</v>
      </c>
      <c r="G660" s="68"/>
      <c r="H660" s="68"/>
      <c r="I660" s="68"/>
      <c r="J660" s="68"/>
    </row>
    <row r="661" spans="1:10" hidden="1" x14ac:dyDescent="0.35">
      <c r="A661" s="68"/>
      <c r="B661" s="68"/>
      <c r="C661" s="68"/>
      <c r="D661" s="68"/>
      <c r="E661" s="298" t="s">
        <v>3086</v>
      </c>
      <c r="F661" s="68" t="s">
        <v>3087</v>
      </c>
      <c r="G661" s="68"/>
      <c r="H661" s="68"/>
      <c r="I661" s="68"/>
      <c r="J661" s="68"/>
    </row>
    <row r="662" spans="1:10" hidden="1" x14ac:dyDescent="0.35">
      <c r="A662" s="68"/>
      <c r="B662" s="68"/>
      <c r="C662" s="68"/>
      <c r="D662" s="68"/>
      <c r="E662" s="298" t="s">
        <v>3088</v>
      </c>
      <c r="F662" s="68" t="s">
        <v>3089</v>
      </c>
      <c r="G662" s="68"/>
      <c r="H662" s="68"/>
      <c r="I662" s="68"/>
      <c r="J662" s="68"/>
    </row>
    <row r="663" spans="1:10" hidden="1" x14ac:dyDescent="0.35">
      <c r="A663" s="68"/>
      <c r="B663" s="68"/>
      <c r="C663" s="68"/>
      <c r="D663" s="68"/>
      <c r="E663" s="298" t="s">
        <v>3090</v>
      </c>
      <c r="F663" s="68" t="s">
        <v>3091</v>
      </c>
      <c r="G663" s="68"/>
      <c r="H663" s="68"/>
      <c r="I663" s="68"/>
      <c r="J663" s="68"/>
    </row>
    <row r="664" spans="1:10" hidden="1" x14ac:dyDescent="0.35">
      <c r="A664" s="68"/>
      <c r="B664" s="68"/>
      <c r="C664" s="68"/>
      <c r="D664" s="68"/>
      <c r="E664" s="298" t="s">
        <v>3092</v>
      </c>
      <c r="F664" s="68" t="s">
        <v>3093</v>
      </c>
      <c r="G664" s="68"/>
      <c r="H664" s="68"/>
      <c r="I664" s="68"/>
      <c r="J664" s="68"/>
    </row>
    <row r="665" spans="1:10" hidden="1" x14ac:dyDescent="0.35">
      <c r="A665" s="68"/>
      <c r="B665" s="68"/>
      <c r="C665" s="68"/>
      <c r="D665" s="68"/>
      <c r="E665" s="298" t="s">
        <v>3094</v>
      </c>
      <c r="F665" s="68" t="s">
        <v>3095</v>
      </c>
      <c r="G665" s="68"/>
      <c r="H665" s="68"/>
      <c r="I665" s="68"/>
      <c r="J665" s="68"/>
    </row>
    <row r="666" spans="1:10" hidden="1" x14ac:dyDescent="0.35">
      <c r="A666" s="68"/>
      <c r="B666" s="68"/>
      <c r="C666" s="68"/>
      <c r="D666" s="68"/>
      <c r="E666" s="298" t="s">
        <v>3096</v>
      </c>
      <c r="F666" s="68" t="s">
        <v>3097</v>
      </c>
      <c r="G666" s="68"/>
      <c r="H666" s="68"/>
      <c r="I666" s="68"/>
      <c r="J666" s="68"/>
    </row>
    <row r="667" spans="1:10" hidden="1" x14ac:dyDescent="0.35">
      <c r="A667" s="68"/>
      <c r="B667" s="68"/>
      <c r="C667" s="68"/>
      <c r="D667" s="68"/>
      <c r="E667" s="298" t="s">
        <v>3098</v>
      </c>
      <c r="F667" s="68" t="s">
        <v>3099</v>
      </c>
      <c r="G667" s="68"/>
      <c r="H667" s="68"/>
      <c r="I667" s="68"/>
      <c r="J667" s="68"/>
    </row>
    <row r="668" spans="1:10" hidden="1" x14ac:dyDescent="0.35">
      <c r="A668" s="68"/>
      <c r="B668" s="68"/>
      <c r="C668" s="68"/>
      <c r="D668" s="68"/>
      <c r="E668" s="298" t="s">
        <v>3100</v>
      </c>
      <c r="F668" s="68" t="s">
        <v>3101</v>
      </c>
      <c r="G668" s="68"/>
      <c r="H668" s="68"/>
      <c r="I668" s="68"/>
      <c r="J668" s="68"/>
    </row>
    <row r="669" spans="1:10" hidden="1" x14ac:dyDescent="0.35">
      <c r="A669" s="68"/>
      <c r="B669" s="68"/>
      <c r="C669" s="68"/>
      <c r="D669" s="68"/>
      <c r="E669" s="298" t="s">
        <v>3102</v>
      </c>
      <c r="F669" s="68" t="s">
        <v>3103</v>
      </c>
      <c r="G669" s="68"/>
      <c r="H669" s="68"/>
      <c r="I669" s="68"/>
      <c r="J669" s="68"/>
    </row>
    <row r="670" spans="1:10" hidden="1" x14ac:dyDescent="0.35">
      <c r="A670" s="68"/>
      <c r="B670" s="68"/>
      <c r="C670" s="68"/>
      <c r="D670" s="68"/>
      <c r="E670" s="298" t="s">
        <v>3104</v>
      </c>
      <c r="F670" s="68" t="s">
        <v>3105</v>
      </c>
      <c r="G670" s="68"/>
      <c r="H670" s="68"/>
      <c r="I670" s="68"/>
      <c r="J670" s="68"/>
    </row>
    <row r="671" spans="1:10" hidden="1" x14ac:dyDescent="0.35">
      <c r="A671" s="68"/>
      <c r="B671" s="68"/>
      <c r="C671" s="68"/>
      <c r="D671" s="68"/>
      <c r="E671" s="298" t="s">
        <v>3106</v>
      </c>
      <c r="F671" s="68" t="s">
        <v>3107</v>
      </c>
      <c r="G671" s="68"/>
      <c r="H671" s="68"/>
      <c r="I671" s="68"/>
      <c r="J671" s="68"/>
    </row>
    <row r="672" spans="1:10" hidden="1" x14ac:dyDescent="0.35">
      <c r="A672" s="68"/>
      <c r="B672" s="68"/>
      <c r="C672" s="68"/>
      <c r="D672" s="68"/>
      <c r="E672" s="298" t="s">
        <v>3108</v>
      </c>
      <c r="F672" s="68" t="s">
        <v>3109</v>
      </c>
      <c r="G672" s="68"/>
      <c r="H672" s="68"/>
      <c r="I672" s="68"/>
      <c r="J672" s="68"/>
    </row>
    <row r="673" spans="1:10" hidden="1" x14ac:dyDescent="0.35">
      <c r="A673" s="68"/>
      <c r="B673" s="68"/>
      <c r="C673" s="68"/>
      <c r="D673" s="68"/>
      <c r="E673" s="298" t="s">
        <v>3110</v>
      </c>
      <c r="F673" s="68" t="s">
        <v>3111</v>
      </c>
      <c r="G673" s="68"/>
      <c r="H673" s="68"/>
      <c r="I673" s="68"/>
      <c r="J673" s="68"/>
    </row>
    <row r="674" spans="1:10" hidden="1" x14ac:dyDescent="0.35">
      <c r="A674" s="68"/>
      <c r="B674" s="68"/>
      <c r="C674" s="68"/>
      <c r="D674" s="68"/>
      <c r="E674" s="298" t="s">
        <v>3112</v>
      </c>
      <c r="F674" s="68" t="s">
        <v>3113</v>
      </c>
      <c r="G674" s="68"/>
      <c r="H674" s="68"/>
      <c r="I674" s="68"/>
      <c r="J674" s="68"/>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6:F116"/>
    <mergeCell ref="C44:G44"/>
    <mergeCell ref="C45:G45"/>
    <mergeCell ref="B47:G47"/>
    <mergeCell ref="C49:G49"/>
    <mergeCell ref="C50:G50"/>
    <mergeCell ref="C51:G51"/>
    <mergeCell ref="C53:G53"/>
    <mergeCell ref="C54:G54"/>
    <mergeCell ref="C55:G55"/>
    <mergeCell ref="C56:G5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$F$118:$F$578</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$E$118:$E$574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b'!A1" display="Regresar"/>
    <hyperlink ref="C38" r:id="rId1"/>
  </hyperlinks>
  <printOptions horizontalCentered="1" verticalCentered="1"/>
  <pageMargins left="0.70866141732283472" right="0.70866141732283472" top="0.74803149606299213" bottom="0.74803149606299213" header="0.31496062992125984" footer="0.31496062992125984"/>
  <pageSetup scale="29"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1"/>
  <dimension ref="A1:N69"/>
  <sheetViews>
    <sheetView showGridLines="0" zoomScale="90" zoomScaleNormal="90" workbookViewId="0"/>
  </sheetViews>
  <sheetFormatPr baseColWidth="10" defaultColWidth="11.453125" defaultRowHeight="12.5" x14ac:dyDescent="0.25"/>
  <cols>
    <col min="1" max="1" width="11.453125" style="2"/>
    <col min="2" max="2" width="31.1796875" style="3" customWidth="1"/>
    <col min="3" max="7" width="11.81640625" style="2" customWidth="1"/>
    <col min="8" max="10" width="12.1796875" style="2" customWidth="1"/>
    <col min="11" max="11" width="10.1796875" style="2" customWidth="1"/>
    <col min="12" max="13" width="6.1796875" style="2" customWidth="1"/>
    <col min="14" max="15" width="7" style="2" customWidth="1"/>
    <col min="16" max="16384" width="11.453125" style="2"/>
  </cols>
  <sheetData>
    <row r="1" spans="1:14" ht="14.5" x14ac:dyDescent="0.35">
      <c r="A1" s="1373" t="s">
        <v>32</v>
      </c>
      <c r="D1" s="8"/>
      <c r="E1" s="1699" t="s">
        <v>60</v>
      </c>
      <c r="F1" s="1699"/>
    </row>
    <row r="2" spans="1:14" ht="15.5" x14ac:dyDescent="0.35">
      <c r="A2" s="8"/>
      <c r="B2" s="97" t="s">
        <v>5115</v>
      </c>
    </row>
    <row r="3" spans="1:14" ht="14.5" x14ac:dyDescent="0.35">
      <c r="A3" s="71"/>
      <c r="B3" s="111" t="s">
        <v>14</v>
      </c>
      <c r="C3" s="71"/>
      <c r="D3" s="71"/>
      <c r="E3" s="71"/>
      <c r="F3" s="71"/>
      <c r="G3" s="71"/>
      <c r="H3" s="71"/>
      <c r="I3" s="71"/>
      <c r="J3" s="71"/>
      <c r="K3" s="71"/>
      <c r="L3" s="71"/>
      <c r="M3" s="71"/>
      <c r="N3" s="71"/>
    </row>
    <row r="4" spans="1:14" ht="14.5" x14ac:dyDescent="0.35">
      <c r="A4" s="71"/>
      <c r="B4" s="111" t="s">
        <v>50</v>
      </c>
      <c r="C4" s="71"/>
      <c r="D4" s="71"/>
      <c r="E4" s="71"/>
      <c r="F4" s="71"/>
      <c r="G4" s="71"/>
      <c r="H4" s="71"/>
      <c r="I4" s="71"/>
      <c r="J4" s="71"/>
      <c r="K4" s="71"/>
      <c r="L4" s="71"/>
      <c r="M4" s="71"/>
      <c r="N4" s="71"/>
    </row>
    <row r="5" spans="1:14" ht="14.5" x14ac:dyDescent="0.35">
      <c r="A5" s="71"/>
      <c r="B5" s="111" t="s">
        <v>465</v>
      </c>
      <c r="C5" s="71"/>
      <c r="D5" s="71"/>
      <c r="E5" s="71"/>
      <c r="F5" s="71"/>
      <c r="G5" s="71"/>
      <c r="H5" s="71"/>
      <c r="I5" s="71"/>
      <c r="J5" s="71"/>
      <c r="K5" s="71"/>
      <c r="L5" s="71"/>
      <c r="M5" s="71"/>
      <c r="N5" s="71"/>
    </row>
    <row r="6" spans="1:14" ht="14.5" x14ac:dyDescent="0.35">
      <c r="A6" s="71"/>
      <c r="B6" s="121" t="s">
        <v>3122</v>
      </c>
      <c r="C6" s="71"/>
      <c r="D6" s="71"/>
      <c r="E6" s="71"/>
      <c r="F6" s="71"/>
      <c r="G6" s="71"/>
      <c r="H6" s="71"/>
      <c r="I6" s="71"/>
      <c r="J6" s="71"/>
      <c r="K6" s="71"/>
      <c r="L6" s="71"/>
      <c r="M6" s="71"/>
      <c r="N6" s="71"/>
    </row>
    <row r="7" spans="1:14" ht="14.5" x14ac:dyDescent="0.35">
      <c r="A7" s="71"/>
      <c r="B7" s="120"/>
      <c r="C7" s="71"/>
      <c r="D7" s="71"/>
      <c r="E7" s="71"/>
      <c r="F7" s="71"/>
      <c r="G7" s="71"/>
      <c r="H7" s="71"/>
      <c r="I7" s="71"/>
      <c r="J7" s="71"/>
      <c r="K7" s="71"/>
      <c r="L7" s="71"/>
      <c r="M7" s="71"/>
      <c r="N7" s="71"/>
    </row>
    <row r="8" spans="1:14" ht="14.5" x14ac:dyDescent="0.35">
      <c r="A8" s="71"/>
      <c r="B8" s="71" t="s">
        <v>3655</v>
      </c>
      <c r="C8" s="71"/>
      <c r="D8" s="71"/>
      <c r="E8" s="71"/>
      <c r="F8" s="71"/>
      <c r="G8" s="71"/>
      <c r="H8" s="71"/>
      <c r="I8" s="71"/>
      <c r="J8" s="71"/>
      <c r="K8" s="71"/>
      <c r="L8" s="71"/>
      <c r="M8" s="71"/>
      <c r="N8" s="71"/>
    </row>
    <row r="9" spans="1:14" ht="14.5" x14ac:dyDescent="0.35">
      <c r="A9" s="71"/>
      <c r="B9" s="2"/>
      <c r="C9" s="71"/>
      <c r="D9" s="71"/>
      <c r="E9" s="71"/>
      <c r="F9" s="71"/>
      <c r="G9" s="71"/>
      <c r="H9" s="71"/>
      <c r="I9" s="71"/>
      <c r="J9" s="71"/>
      <c r="K9" s="71"/>
      <c r="L9" s="71"/>
      <c r="M9" s="71"/>
      <c r="N9" s="71"/>
    </row>
    <row r="10" spans="1:14" ht="15.5" x14ac:dyDescent="0.35">
      <c r="A10" s="71"/>
      <c r="B10" s="605" t="s">
        <v>1116</v>
      </c>
      <c r="C10" s="303"/>
      <c r="D10" s="303"/>
      <c r="E10" s="303"/>
      <c r="F10" s="303"/>
      <c r="G10" s="303"/>
      <c r="H10" s="582"/>
      <c r="I10" s="17"/>
      <c r="J10" s="71"/>
      <c r="K10" s="71"/>
      <c r="L10" s="71"/>
      <c r="M10" s="71"/>
      <c r="N10" s="71"/>
    </row>
    <row r="11" spans="1:14" ht="15.5" x14ac:dyDescent="0.35">
      <c r="A11" s="71"/>
      <c r="B11" s="512" t="s">
        <v>3682</v>
      </c>
      <c r="C11" s="303"/>
      <c r="D11" s="303"/>
      <c r="E11" s="303"/>
      <c r="F11" s="303"/>
      <c r="G11" s="303"/>
      <c r="H11" s="582"/>
      <c r="I11" s="17"/>
      <c r="J11" s="82"/>
      <c r="K11" s="122"/>
      <c r="L11" s="71"/>
      <c r="M11" s="71"/>
      <c r="N11" s="71"/>
    </row>
    <row r="12" spans="1:14" s="585" customFormat="1" ht="14.5" x14ac:dyDescent="0.35">
      <c r="A12" s="584"/>
      <c r="B12" s="882"/>
      <c r="C12" s="736">
        <v>2014</v>
      </c>
      <c r="D12" s="736">
        <v>2015</v>
      </c>
      <c r="E12" s="736">
        <v>2016</v>
      </c>
      <c r="F12" s="736">
        <v>2017</v>
      </c>
      <c r="G12" s="736">
        <v>2018</v>
      </c>
      <c r="H12" s="736">
        <v>2019</v>
      </c>
      <c r="I12" s="959">
        <v>2020</v>
      </c>
      <c r="J12" s="1305">
        <v>2021</v>
      </c>
    </row>
    <row r="13" spans="1:14" s="585" customFormat="1" ht="14.5" x14ac:dyDescent="0.35">
      <c r="A13" s="584"/>
      <c r="B13" s="591" t="s">
        <v>3558</v>
      </c>
      <c r="C13" s="881">
        <v>1268705</v>
      </c>
      <c r="D13" s="881">
        <v>1020929</v>
      </c>
      <c r="E13" s="881">
        <v>1039554</v>
      </c>
      <c r="F13" s="881">
        <v>1158526</v>
      </c>
      <c r="G13" s="881">
        <v>1144141</v>
      </c>
      <c r="H13" s="881">
        <v>1109504</v>
      </c>
      <c r="I13" s="881">
        <v>1122249</v>
      </c>
      <c r="J13" s="881">
        <v>1243794</v>
      </c>
    </row>
    <row r="14" spans="1:14" s="587" customFormat="1" ht="14.5" x14ac:dyDescent="0.35">
      <c r="A14" s="586"/>
      <c r="B14" s="592" t="s">
        <v>0</v>
      </c>
      <c r="C14" s="879">
        <v>26.585895763247109</v>
      </c>
      <c r="D14" s="879">
        <v>21.120839463836788</v>
      </c>
      <c r="E14" s="879">
        <v>21.259807737063685</v>
      </c>
      <c r="F14" s="879">
        <v>23.420179109305192</v>
      </c>
      <c r="G14" s="880">
        <v>22.866022619783507</v>
      </c>
      <c r="H14" s="879">
        <v>21.928126599640692</v>
      </c>
      <c r="I14" s="879">
        <v>21.955783194640222</v>
      </c>
      <c r="J14" s="879">
        <v>24.088601860823452</v>
      </c>
    </row>
    <row r="15" spans="1:14" ht="15.5" x14ac:dyDescent="0.35">
      <c r="A15" s="71"/>
      <c r="B15" s="229" t="s">
        <v>3572</v>
      </c>
      <c r="C15" s="303"/>
      <c r="D15" s="303"/>
      <c r="E15" s="303"/>
      <c r="F15" s="303"/>
      <c r="G15" s="303"/>
      <c r="H15" s="588"/>
      <c r="I15" s="71"/>
      <c r="J15" s="71"/>
      <c r="K15" s="71"/>
      <c r="L15" s="71"/>
      <c r="M15" s="71"/>
      <c r="N15" s="71"/>
    </row>
    <row r="16" spans="1:14" ht="15" customHeight="1" x14ac:dyDescent="0.35">
      <c r="A16" s="71"/>
      <c r="B16" s="115" t="s">
        <v>5118</v>
      </c>
      <c r="C16" s="694"/>
      <c r="D16" s="694"/>
      <c r="E16" s="694"/>
      <c r="F16" s="694"/>
      <c r="G16" s="694"/>
      <c r="H16" s="694"/>
      <c r="I16" s="694"/>
      <c r="J16" s="694"/>
      <c r="K16" s="694"/>
      <c r="L16" s="694"/>
      <c r="M16" s="694"/>
      <c r="N16" s="71"/>
    </row>
    <row r="17" spans="1:14" ht="14.5" x14ac:dyDescent="0.35">
      <c r="A17" s="71"/>
      <c r="B17" s="229"/>
      <c r="C17" s="71"/>
      <c r="D17" s="71"/>
      <c r="E17" s="71"/>
      <c r="F17" s="71"/>
      <c r="G17" s="71"/>
      <c r="H17" s="14"/>
      <c r="I17" s="14"/>
      <c r="J17" s="71"/>
      <c r="K17" s="71"/>
      <c r="L17" s="71"/>
      <c r="M17" s="71"/>
      <c r="N17" s="71"/>
    </row>
    <row r="18" spans="1:14" ht="14.5" x14ac:dyDescent="0.35">
      <c r="A18" s="71"/>
      <c r="B18" s="229"/>
      <c r="C18" s="71"/>
      <c r="D18" s="71"/>
      <c r="E18" s="71"/>
      <c r="F18" s="71"/>
      <c r="G18" s="14"/>
      <c r="H18" s="1472"/>
      <c r="I18" s="1473"/>
      <c r="J18" s="1473"/>
      <c r="K18" s="14"/>
      <c r="L18" s="14"/>
      <c r="M18" s="71"/>
      <c r="N18" s="71"/>
    </row>
    <row r="19" spans="1:14" ht="14.5" x14ac:dyDescent="0.35">
      <c r="A19" s="71"/>
      <c r="B19" s="229"/>
      <c r="C19" s="71"/>
      <c r="D19" s="71"/>
      <c r="E19" s="71"/>
      <c r="F19" s="71"/>
      <c r="G19" s="14"/>
      <c r="H19" s="14"/>
      <c r="I19" s="1474"/>
      <c r="J19" s="1474"/>
      <c r="K19" s="14"/>
      <c r="L19" s="14"/>
      <c r="M19" s="71"/>
      <c r="N19" s="71"/>
    </row>
    <row r="20" spans="1:14" ht="14.5" x14ac:dyDescent="0.35">
      <c r="A20" s="71"/>
      <c r="B20" s="229"/>
      <c r="C20" s="878"/>
      <c r="D20" s="878"/>
      <c r="E20" s="878"/>
      <c r="F20" s="878"/>
      <c r="G20" s="1475"/>
      <c r="H20" s="1475"/>
      <c r="I20" s="1475"/>
      <c r="J20" s="1475"/>
      <c r="K20" s="14"/>
      <c r="L20" s="14"/>
      <c r="M20" s="71"/>
      <c r="N20" s="71"/>
    </row>
    <row r="21" spans="1:14" ht="14.5" x14ac:dyDescent="0.35">
      <c r="A21" s="71"/>
      <c r="B21" s="229"/>
      <c r="C21" s="71"/>
      <c r="D21" s="71"/>
      <c r="E21" s="71"/>
      <c r="F21" s="71"/>
      <c r="G21" s="14"/>
      <c r="H21" s="14"/>
      <c r="I21" s="14"/>
      <c r="J21" s="14"/>
      <c r="K21" s="14"/>
      <c r="L21" s="14"/>
      <c r="M21" s="71"/>
      <c r="N21" s="71"/>
    </row>
    <row r="22" spans="1:14" ht="14.5" x14ac:dyDescent="0.35">
      <c r="A22" s="71"/>
      <c r="B22" s="229"/>
      <c r="C22" s="71"/>
      <c r="D22" s="71"/>
      <c r="E22" s="71"/>
      <c r="F22" s="71"/>
      <c r="G22" s="14"/>
      <c r="H22" s="14"/>
      <c r="I22" s="14"/>
      <c r="J22" s="14"/>
      <c r="K22" s="14"/>
      <c r="L22" s="14"/>
      <c r="M22" s="71"/>
      <c r="N22" s="71"/>
    </row>
    <row r="23" spans="1:14" ht="14.5" x14ac:dyDescent="0.35">
      <c r="A23" s="71"/>
      <c r="B23" s="229"/>
      <c r="C23" s="71"/>
      <c r="D23" s="71"/>
      <c r="E23" s="71"/>
      <c r="F23" s="71"/>
      <c r="G23" s="14"/>
      <c r="H23" s="14"/>
      <c r="I23" s="14"/>
      <c r="J23" s="14"/>
      <c r="K23" s="14"/>
      <c r="L23" s="14"/>
      <c r="M23" s="71"/>
      <c r="N23" s="71"/>
    </row>
    <row r="24" spans="1:14" ht="14.5" x14ac:dyDescent="0.35">
      <c r="A24" s="71"/>
      <c r="B24" s="229"/>
      <c r="C24" s="71"/>
      <c r="D24" s="71"/>
      <c r="E24" s="71"/>
      <c r="F24" s="71"/>
      <c r="G24" s="14"/>
      <c r="H24" s="14"/>
      <c r="I24" s="14"/>
      <c r="J24" s="14"/>
      <c r="K24" s="14"/>
      <c r="L24" s="14"/>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sheetData>
  <mergeCells count="1">
    <mergeCell ref="E1:F1"/>
  </mergeCells>
  <hyperlinks>
    <hyperlink ref="A1" location="'C5'!A1" display="Regresar"/>
    <hyperlink ref="E1" location="M5.1.2.a.1!A1" display="Ver metadato "/>
    <hyperlink ref="E1:F1" location="'HM 5.1.2.d'!A1" display="Ver metadato "/>
  </hyperlinks>
  <pageMargins left="0.7" right="0.7" top="0.75" bottom="0.75" header="0.3" footer="0.3"/>
  <pageSetup paperSize="9" orientation="portrait" r:id="rId1"/>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2">
    <tabColor theme="8" tint="-0.499984740745262"/>
    <pageSetUpPr fitToPage="1"/>
  </sheetPr>
  <dimension ref="A1:L674"/>
  <sheetViews>
    <sheetView showGridLines="0" zoomScale="80" zoomScaleNormal="8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1373" t="s">
        <v>32</v>
      </c>
    </row>
    <row r="2" spans="1:7" ht="42" customHeight="1" x14ac:dyDescent="0.35">
      <c r="F2" s="36" t="s">
        <v>256</v>
      </c>
      <c r="G2" s="231"/>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232" t="s">
        <v>260</v>
      </c>
      <c r="C8" s="1690" t="s">
        <v>261</v>
      </c>
      <c r="D8" s="1690"/>
      <c r="E8" s="1690"/>
      <c r="F8" s="1690"/>
      <c r="G8" s="1690"/>
    </row>
    <row r="9" spans="1:7" ht="31" x14ac:dyDescent="0.35">
      <c r="B9" s="232" t="s">
        <v>262</v>
      </c>
      <c r="C9" s="1698" t="s">
        <v>2251</v>
      </c>
      <c r="D9" s="1698"/>
      <c r="E9" s="1698"/>
      <c r="F9" s="1698"/>
      <c r="G9" s="1698"/>
    </row>
    <row r="10" spans="1:7" ht="31" x14ac:dyDescent="0.35">
      <c r="B10" s="1651" t="s">
        <v>263</v>
      </c>
      <c r="C10" s="233" t="s">
        <v>264</v>
      </c>
      <c r="D10" s="233" t="s">
        <v>265</v>
      </c>
      <c r="E10" s="233" t="s">
        <v>266</v>
      </c>
      <c r="F10" s="234" t="s">
        <v>267</v>
      </c>
      <c r="G10" s="234" t="s">
        <v>268</v>
      </c>
    </row>
    <row r="11" spans="1:7" ht="36" customHeight="1" x14ac:dyDescent="0.35">
      <c r="B11" s="1652"/>
      <c r="C11" s="235" t="s">
        <v>341</v>
      </c>
      <c r="D11" s="235" t="s">
        <v>50</v>
      </c>
      <c r="E11" s="235" t="s">
        <v>465</v>
      </c>
      <c r="F11" s="236" t="s">
        <v>1107</v>
      </c>
      <c r="G11" s="236" t="s">
        <v>1116</v>
      </c>
    </row>
    <row r="12" spans="1:7" ht="17.25" customHeight="1" x14ac:dyDescent="0.35">
      <c r="B12" s="1652"/>
      <c r="C12" s="235"/>
      <c r="D12" s="235"/>
      <c r="E12" s="235"/>
      <c r="F12" s="236" t="s">
        <v>274</v>
      </c>
      <c r="G12" s="236"/>
    </row>
    <row r="13" spans="1:7" ht="17.25" customHeight="1" x14ac:dyDescent="0.35">
      <c r="B13" s="1653"/>
      <c r="C13" s="235"/>
      <c r="D13" s="235"/>
      <c r="E13" s="235"/>
      <c r="F13" s="236" t="s">
        <v>274</v>
      </c>
      <c r="G13" s="236"/>
    </row>
    <row r="14" spans="1:7" x14ac:dyDescent="0.35">
      <c r="B14" s="237" t="s">
        <v>275</v>
      </c>
      <c r="C14" s="1690" t="s">
        <v>2</v>
      </c>
      <c r="D14" s="1690"/>
      <c r="E14" s="1690"/>
      <c r="F14" s="1690"/>
      <c r="G14" s="1690"/>
    </row>
    <row r="15" spans="1:7" ht="125.25" customHeight="1" x14ac:dyDescent="0.35">
      <c r="B15" s="232" t="s">
        <v>276</v>
      </c>
      <c r="C15" s="1698" t="s">
        <v>3573</v>
      </c>
      <c r="D15" s="1698"/>
      <c r="E15" s="1698"/>
      <c r="F15" s="1698"/>
      <c r="G15" s="1698"/>
    </row>
    <row r="16" spans="1:7" x14ac:dyDescent="0.35">
      <c r="B16" s="232" t="s">
        <v>277</v>
      </c>
      <c r="C16" s="1690"/>
      <c r="D16" s="1690"/>
      <c r="E16" s="1690"/>
      <c r="F16" s="1690"/>
      <c r="G16" s="1690"/>
    </row>
    <row r="17" spans="2:9" x14ac:dyDescent="0.35">
      <c r="B17" s="232" t="s">
        <v>278</v>
      </c>
      <c r="C17" s="1698" t="s">
        <v>321</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t="s">
        <v>1755</v>
      </c>
      <c r="D19" s="1698"/>
      <c r="E19" s="1698"/>
      <c r="F19" s="1698"/>
      <c r="G19" s="1698"/>
    </row>
    <row r="20" spans="2:9" x14ac:dyDescent="0.35">
      <c r="B20" s="232" t="s">
        <v>282</v>
      </c>
      <c r="C20" s="1690"/>
      <c r="D20" s="1690"/>
      <c r="E20" s="1690"/>
      <c r="F20" s="1690"/>
      <c r="G20" s="1690"/>
    </row>
    <row r="21" spans="2:9" ht="43.5" customHeight="1" x14ac:dyDescent="0.35">
      <c r="B21" s="232" t="s">
        <v>283</v>
      </c>
      <c r="C21" s="238" t="s">
        <v>3574</v>
      </c>
      <c r="D21" s="239" t="s">
        <v>1741</v>
      </c>
      <c r="E21" s="1723" t="s">
        <v>284</v>
      </c>
      <c r="F21" s="1724"/>
      <c r="G21" s="1725"/>
    </row>
    <row r="22" spans="2:9" ht="36.75" customHeight="1" x14ac:dyDescent="0.35">
      <c r="B22" s="232" t="s">
        <v>285</v>
      </c>
      <c r="C22" s="1698" t="s">
        <v>1742</v>
      </c>
      <c r="D22" s="1698"/>
      <c r="E22" s="1698"/>
      <c r="F22" s="1698"/>
      <c r="G22" s="1698"/>
    </row>
    <row r="23" spans="2:9" ht="21" customHeight="1" x14ac:dyDescent="0.35">
      <c r="B23" s="232" t="s">
        <v>286</v>
      </c>
      <c r="C23" s="1698" t="s">
        <v>3575</v>
      </c>
      <c r="D23" s="1698"/>
      <c r="E23" s="1698"/>
      <c r="F23" s="1698"/>
      <c r="G23" s="1698"/>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240"/>
      <c r="C26" s="240"/>
      <c r="D26" s="240"/>
      <c r="E26" s="29"/>
      <c r="F26" s="47"/>
      <c r="G26" s="47"/>
      <c r="I26" s="11" t="s">
        <v>288</v>
      </c>
    </row>
    <row r="27" spans="2:9" x14ac:dyDescent="0.35">
      <c r="B27" s="232" t="s">
        <v>289</v>
      </c>
      <c r="C27" s="1690" t="s">
        <v>1743</v>
      </c>
      <c r="D27" s="1690"/>
      <c r="E27" s="1690"/>
      <c r="F27" s="1690"/>
      <c r="G27" s="1690"/>
    </row>
    <row r="28" spans="2:9" ht="31" x14ac:dyDescent="0.35">
      <c r="B28" s="232" t="s">
        <v>290</v>
      </c>
      <c r="C28" s="1690" t="s">
        <v>1744</v>
      </c>
      <c r="D28" s="1690"/>
      <c r="E28" s="1690"/>
      <c r="F28" s="1690"/>
      <c r="G28" s="1690"/>
    </row>
    <row r="29" spans="2:9" x14ac:dyDescent="0.35">
      <c r="B29" s="241" t="s">
        <v>291</v>
      </c>
      <c r="C29" s="1698" t="s">
        <v>328</v>
      </c>
      <c r="D29" s="1698"/>
      <c r="E29" s="1698"/>
      <c r="F29" s="1698"/>
      <c r="G29" s="1698"/>
    </row>
    <row r="30" spans="2:9" x14ac:dyDescent="0.35">
      <c r="B30" s="241" t="s">
        <v>293</v>
      </c>
      <c r="C30" s="1722" t="s">
        <v>294</v>
      </c>
      <c r="D30" s="1722"/>
      <c r="E30" s="1722"/>
      <c r="F30" s="1722"/>
      <c r="G30" s="1722"/>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232" t="s">
        <v>296</v>
      </c>
      <c r="C34" s="1690" t="s">
        <v>1745</v>
      </c>
      <c r="D34" s="1690"/>
      <c r="E34" s="1690"/>
      <c r="F34" s="1690"/>
      <c r="G34" s="1690"/>
    </row>
    <row r="35" spans="2:10" ht="18" customHeight="1" x14ac:dyDescent="0.35">
      <c r="B35" s="232" t="s">
        <v>297</v>
      </c>
      <c r="C35" s="1690" t="s">
        <v>1743</v>
      </c>
      <c r="D35" s="1690"/>
      <c r="E35" s="1690"/>
      <c r="F35" s="1690"/>
      <c r="G35" s="1690"/>
    </row>
    <row r="36" spans="2:10" ht="18" customHeight="1" x14ac:dyDescent="0.35">
      <c r="B36" s="232" t="s">
        <v>298</v>
      </c>
      <c r="C36" s="1690" t="s">
        <v>1746</v>
      </c>
      <c r="D36" s="1690"/>
      <c r="E36" s="1690"/>
      <c r="F36" s="1690"/>
      <c r="G36" s="1690"/>
    </row>
    <row r="37" spans="2:10" ht="18" customHeight="1" x14ac:dyDescent="0.35">
      <c r="B37" s="232" t="s">
        <v>299</v>
      </c>
      <c r="C37" s="1690" t="s">
        <v>1747</v>
      </c>
      <c r="D37" s="1690"/>
      <c r="E37" s="1690"/>
      <c r="F37" s="1690"/>
      <c r="G37" s="1690"/>
      <c r="J37" s="29"/>
    </row>
    <row r="38" spans="2:10" ht="18" customHeight="1" x14ac:dyDescent="0.35">
      <c r="B38" s="232" t="s">
        <v>300</v>
      </c>
      <c r="C38" s="1527" t="s">
        <v>1748</v>
      </c>
      <c r="D38" s="1690"/>
      <c r="E38" s="1690"/>
      <c r="F38" s="1690"/>
      <c r="G38" s="1690"/>
    </row>
    <row r="39" spans="2:10" ht="18" customHeight="1" x14ac:dyDescent="0.35">
      <c r="B39" s="232" t="s">
        <v>301</v>
      </c>
      <c r="C39" s="1690" t="s">
        <v>1749</v>
      </c>
      <c r="D39" s="1690"/>
      <c r="E39" s="1690"/>
      <c r="F39" s="1690"/>
      <c r="G39" s="1690"/>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232" t="s">
        <v>303</v>
      </c>
      <c r="C43" s="1690" t="s">
        <v>3556</v>
      </c>
      <c r="D43" s="1690"/>
      <c r="E43" s="1690"/>
      <c r="F43" s="1690"/>
      <c r="G43" s="1690"/>
    </row>
    <row r="44" spans="2:10" ht="36" customHeight="1" x14ac:dyDescent="0.35">
      <c r="B44" s="232" t="s">
        <v>304</v>
      </c>
      <c r="C44" s="1698" t="s">
        <v>3557</v>
      </c>
      <c r="D44" s="1698"/>
      <c r="E44" s="1698"/>
      <c r="F44" s="1698"/>
      <c r="G44" s="1698"/>
    </row>
    <row r="45" spans="2:10" ht="21" customHeight="1" x14ac:dyDescent="0.35">
      <c r="B45" s="232" t="s">
        <v>305</v>
      </c>
      <c r="C45" s="1690"/>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s="351" customFormat="1" x14ac:dyDescent="0.35">
      <c r="B49" s="359" t="s">
        <v>307</v>
      </c>
      <c r="C49" s="1719" t="s">
        <v>3544</v>
      </c>
      <c r="D49" s="1719"/>
      <c r="E49" s="1719"/>
      <c r="F49" s="1719"/>
      <c r="G49" s="1719"/>
    </row>
    <row r="50" spans="2:7" s="351" customFormat="1" ht="31" x14ac:dyDescent="0.35">
      <c r="B50" s="358" t="s">
        <v>308</v>
      </c>
      <c r="C50" s="1721" t="s">
        <v>3563</v>
      </c>
      <c r="D50" s="1721"/>
      <c r="E50" s="1721"/>
      <c r="F50" s="1721"/>
      <c r="G50" s="1721"/>
    </row>
    <row r="51" spans="2:7" s="351" customFormat="1" x14ac:dyDescent="0.35">
      <c r="B51" s="358" t="s">
        <v>309</v>
      </c>
      <c r="C51" s="1719"/>
      <c r="D51" s="1719"/>
      <c r="E51" s="1719"/>
      <c r="F51" s="1719"/>
      <c r="G51" s="1719"/>
    </row>
    <row r="52" spans="2:7" s="351" customFormat="1" x14ac:dyDescent="0.35">
      <c r="B52" s="358" t="s">
        <v>310</v>
      </c>
      <c r="C52" s="1719" t="s">
        <v>1752</v>
      </c>
      <c r="D52" s="1719"/>
      <c r="E52" s="1719"/>
      <c r="F52" s="1719"/>
      <c r="G52" s="1719"/>
    </row>
    <row r="53" spans="2:7" x14ac:dyDescent="0.35">
      <c r="B53" s="242" t="s">
        <v>307</v>
      </c>
      <c r="C53" s="1719" t="s">
        <v>1750</v>
      </c>
      <c r="D53" s="1719"/>
      <c r="E53" s="1719"/>
      <c r="F53" s="1719"/>
      <c r="G53" s="1719"/>
    </row>
    <row r="54" spans="2:7" ht="31" x14ac:dyDescent="0.35">
      <c r="B54" s="243" t="s">
        <v>308</v>
      </c>
      <c r="C54" s="1721" t="s">
        <v>1751</v>
      </c>
      <c r="D54" s="1721"/>
      <c r="E54" s="1721"/>
      <c r="F54" s="1721"/>
      <c r="G54" s="1721"/>
    </row>
    <row r="55" spans="2:7" x14ac:dyDescent="0.35">
      <c r="B55" s="243" t="s">
        <v>309</v>
      </c>
      <c r="C55" s="1719" t="s">
        <v>1751</v>
      </c>
      <c r="D55" s="1719"/>
      <c r="E55" s="1719"/>
      <c r="F55" s="1719"/>
      <c r="G55" s="1719"/>
    </row>
    <row r="56" spans="2:7" x14ac:dyDescent="0.35">
      <c r="B56" s="243" t="s">
        <v>310</v>
      </c>
      <c r="C56" s="1719" t="s">
        <v>1752</v>
      </c>
      <c r="D56" s="1719"/>
      <c r="E56" s="1719"/>
      <c r="F56" s="1719"/>
      <c r="G56" s="1719"/>
    </row>
    <row r="57" spans="2:7" x14ac:dyDescent="0.35">
      <c r="B57" s="29"/>
      <c r="C57" s="29"/>
      <c r="D57" s="29"/>
      <c r="E57" s="29"/>
      <c r="F57" s="47"/>
      <c r="G57" s="47"/>
    </row>
    <row r="116" spans="1:12" hidden="1" x14ac:dyDescent="0.35">
      <c r="A116" s="68"/>
      <c r="B116" s="1751" t="s">
        <v>263</v>
      </c>
      <c r="C116" s="1751"/>
      <c r="D116" s="1751"/>
      <c r="E116" s="1751"/>
      <c r="F116" s="1751"/>
      <c r="G116" s="68"/>
      <c r="H116" s="68"/>
      <c r="I116" s="68"/>
      <c r="J116" s="68"/>
    </row>
    <row r="117" spans="1:12" hidden="1" x14ac:dyDescent="0.35">
      <c r="A117" s="296" t="s">
        <v>313</v>
      </c>
      <c r="B117" s="296" t="s">
        <v>264</v>
      </c>
      <c r="C117" s="296" t="s">
        <v>265</v>
      </c>
      <c r="D117" s="296" t="s">
        <v>266</v>
      </c>
      <c r="E117" s="297" t="s">
        <v>314</v>
      </c>
      <c r="F117" s="297" t="s">
        <v>268</v>
      </c>
      <c r="G117" s="296" t="s">
        <v>275</v>
      </c>
      <c r="H117" s="296" t="s">
        <v>278</v>
      </c>
      <c r="I117" s="296" t="s">
        <v>315</v>
      </c>
      <c r="J117" s="296" t="s">
        <v>293</v>
      </c>
      <c r="K117" s="31"/>
      <c r="L117" s="31"/>
    </row>
    <row r="118" spans="1:12" hidden="1" x14ac:dyDescent="0.35">
      <c r="A118" s="68" t="s">
        <v>316</v>
      </c>
      <c r="B118" s="298" t="s">
        <v>317</v>
      </c>
      <c r="C118" s="298" t="s">
        <v>318</v>
      </c>
      <c r="D118" s="298" t="s">
        <v>86</v>
      </c>
      <c r="E118" s="298" t="s">
        <v>2261</v>
      </c>
      <c r="F118" s="68" t="s">
        <v>2262</v>
      </c>
      <c r="G118" s="68" t="s">
        <v>2</v>
      </c>
      <c r="H118" s="68" t="s">
        <v>321</v>
      </c>
      <c r="I118" s="68" t="s">
        <v>322</v>
      </c>
      <c r="J118" s="68" t="s">
        <v>323</v>
      </c>
    </row>
    <row r="119" spans="1:12" hidden="1" x14ac:dyDescent="0.35">
      <c r="A119" s="68" t="s">
        <v>261</v>
      </c>
      <c r="B119" s="298" t="s">
        <v>47</v>
      </c>
      <c r="C119" s="298" t="s">
        <v>324</v>
      </c>
      <c r="D119" s="298" t="s">
        <v>325</v>
      </c>
      <c r="E119" s="298" t="s">
        <v>2263</v>
      </c>
      <c r="F119" s="68" t="s">
        <v>2264</v>
      </c>
      <c r="G119" s="68" t="s">
        <v>0</v>
      </c>
      <c r="H119" s="68" t="s">
        <v>279</v>
      </c>
      <c r="I119" s="68" t="s">
        <v>328</v>
      </c>
      <c r="J119" s="68" t="s">
        <v>294</v>
      </c>
    </row>
    <row r="120" spans="1:12" hidden="1" x14ac:dyDescent="0.35">
      <c r="A120" s="68"/>
      <c r="B120" s="298" t="s">
        <v>25</v>
      </c>
      <c r="C120" s="298" t="s">
        <v>329</v>
      </c>
      <c r="D120" s="298" t="s">
        <v>330</v>
      </c>
      <c r="E120" s="298" t="s">
        <v>2265</v>
      </c>
      <c r="F120" s="68" t="s">
        <v>2266</v>
      </c>
      <c r="G120" s="68" t="s">
        <v>333</v>
      </c>
      <c r="H120" s="68" t="s">
        <v>334</v>
      </c>
      <c r="I120" s="68" t="s">
        <v>335</v>
      </c>
      <c r="J120" s="68"/>
    </row>
    <row r="121" spans="1:12" hidden="1" x14ac:dyDescent="0.35">
      <c r="A121" s="68"/>
      <c r="B121" s="298" t="s">
        <v>2267</v>
      </c>
      <c r="C121" s="298" t="s">
        <v>270</v>
      </c>
      <c r="D121" s="298" t="s">
        <v>337</v>
      </c>
      <c r="E121" s="298" t="s">
        <v>2268</v>
      </c>
      <c r="F121" s="68" t="s">
        <v>2269</v>
      </c>
      <c r="G121" s="68"/>
      <c r="H121" s="68" t="s">
        <v>339</v>
      </c>
      <c r="I121" s="68" t="s">
        <v>340</v>
      </c>
      <c r="J121" s="68"/>
    </row>
    <row r="122" spans="1:12" hidden="1" x14ac:dyDescent="0.35">
      <c r="A122" s="68"/>
      <c r="B122" s="298" t="s">
        <v>341</v>
      </c>
      <c r="C122" s="298" t="s">
        <v>342</v>
      </c>
      <c r="D122" s="298" t="s">
        <v>343</v>
      </c>
      <c r="E122" s="298" t="s">
        <v>2270</v>
      </c>
      <c r="F122" s="68" t="s">
        <v>2271</v>
      </c>
      <c r="G122" s="68"/>
      <c r="H122" s="68" t="s">
        <v>346</v>
      </c>
      <c r="I122" s="68" t="s">
        <v>292</v>
      </c>
      <c r="J122" s="68"/>
    </row>
    <row r="123" spans="1:12" hidden="1" x14ac:dyDescent="0.35">
      <c r="A123" s="68"/>
      <c r="B123" s="298" t="s">
        <v>347</v>
      </c>
      <c r="C123" s="298" t="s">
        <v>348</v>
      </c>
      <c r="D123" s="298" t="s">
        <v>349</v>
      </c>
      <c r="E123" s="298" t="s">
        <v>2272</v>
      </c>
      <c r="F123" s="68" t="s">
        <v>1587</v>
      </c>
      <c r="G123" s="68"/>
      <c r="H123" s="68"/>
      <c r="I123" s="68" t="s">
        <v>352</v>
      </c>
      <c r="J123" s="68"/>
    </row>
    <row r="124" spans="1:12" hidden="1" x14ac:dyDescent="0.35">
      <c r="A124" s="68"/>
      <c r="B124" s="68"/>
      <c r="C124" s="298" t="s">
        <v>2273</v>
      </c>
      <c r="D124" s="298" t="s">
        <v>354</v>
      </c>
      <c r="E124" s="298" t="s">
        <v>2274</v>
      </c>
      <c r="F124" s="68" t="s">
        <v>2275</v>
      </c>
      <c r="G124" s="68"/>
      <c r="H124" s="68"/>
      <c r="I124" s="68" t="s">
        <v>357</v>
      </c>
      <c r="J124" s="68"/>
    </row>
    <row r="125" spans="1:12" hidden="1" x14ac:dyDescent="0.35">
      <c r="A125" s="68"/>
      <c r="B125" s="68"/>
      <c r="C125" s="298" t="s">
        <v>358</v>
      </c>
      <c r="D125" s="298" t="s">
        <v>359</v>
      </c>
      <c r="E125" s="298" t="s">
        <v>2276</v>
      </c>
      <c r="F125" s="68" t="s">
        <v>2277</v>
      </c>
      <c r="G125" s="68"/>
      <c r="H125" s="68"/>
      <c r="I125" s="68" t="s">
        <v>362</v>
      </c>
      <c r="J125" s="68"/>
    </row>
    <row r="126" spans="1:12" hidden="1" x14ac:dyDescent="0.35">
      <c r="A126" s="68"/>
      <c r="B126" s="68"/>
      <c r="C126" s="298" t="s">
        <v>48</v>
      </c>
      <c r="D126" s="298" t="s">
        <v>97</v>
      </c>
      <c r="E126" s="298" t="s">
        <v>2278</v>
      </c>
      <c r="F126" s="68" t="s">
        <v>2279</v>
      </c>
      <c r="G126" s="68"/>
      <c r="H126" s="68"/>
      <c r="I126" s="68"/>
      <c r="J126" s="68"/>
    </row>
    <row r="127" spans="1:12" hidden="1" x14ac:dyDescent="0.35">
      <c r="A127" s="68"/>
      <c r="B127" s="68"/>
      <c r="C127" s="298" t="s">
        <v>365</v>
      </c>
      <c r="D127" s="298" t="s">
        <v>2280</v>
      </c>
      <c r="E127" s="298" t="s">
        <v>2281</v>
      </c>
      <c r="F127" s="68" t="s">
        <v>2282</v>
      </c>
      <c r="G127" s="68"/>
      <c r="H127" s="68"/>
      <c r="I127" s="68"/>
      <c r="J127" s="68"/>
    </row>
    <row r="128" spans="1:12" hidden="1" x14ac:dyDescent="0.35">
      <c r="A128" s="68"/>
      <c r="B128" s="68"/>
      <c r="C128" s="298" t="s">
        <v>369</v>
      </c>
      <c r="D128" s="298" t="s">
        <v>370</v>
      </c>
      <c r="E128" s="298" t="s">
        <v>2283</v>
      </c>
      <c r="F128" s="68" t="s">
        <v>2284</v>
      </c>
      <c r="G128" s="68"/>
      <c r="H128" s="68"/>
      <c r="I128" s="68"/>
      <c r="J128" s="68"/>
    </row>
    <row r="129" spans="1:10" hidden="1" x14ac:dyDescent="0.35">
      <c r="A129" s="68"/>
      <c r="B129" s="68"/>
      <c r="C129" s="298" t="s">
        <v>373</v>
      </c>
      <c r="D129" s="298" t="s">
        <v>374</v>
      </c>
      <c r="E129" s="298" t="s">
        <v>2285</v>
      </c>
      <c r="F129" s="68" t="s">
        <v>2286</v>
      </c>
      <c r="G129" s="68"/>
      <c r="H129" s="68"/>
      <c r="I129" s="68"/>
      <c r="J129" s="68"/>
    </row>
    <row r="130" spans="1:10" hidden="1" x14ac:dyDescent="0.35">
      <c r="A130" s="68"/>
      <c r="B130" s="68"/>
      <c r="C130" s="298" t="s">
        <v>377</v>
      </c>
      <c r="D130" s="298" t="s">
        <v>378</v>
      </c>
      <c r="E130" s="298" t="s">
        <v>2287</v>
      </c>
      <c r="F130" s="68" t="s">
        <v>2288</v>
      </c>
      <c r="G130" s="68"/>
      <c r="H130" s="68"/>
      <c r="I130" s="68"/>
      <c r="J130" s="68"/>
    </row>
    <row r="131" spans="1:10" hidden="1" x14ac:dyDescent="0.35">
      <c r="A131" s="68"/>
      <c r="B131" s="68"/>
      <c r="C131" s="298" t="s">
        <v>381</v>
      </c>
      <c r="D131" s="298" t="s">
        <v>2289</v>
      </c>
      <c r="E131" s="298" t="s">
        <v>2290</v>
      </c>
      <c r="F131" s="68" t="s">
        <v>2291</v>
      </c>
      <c r="G131" s="68"/>
      <c r="H131" s="68"/>
      <c r="I131" s="68"/>
      <c r="J131" s="68"/>
    </row>
    <row r="132" spans="1:10" hidden="1" x14ac:dyDescent="0.35">
      <c r="A132" s="68"/>
      <c r="B132" s="68"/>
      <c r="C132" s="298" t="s">
        <v>384</v>
      </c>
      <c r="D132" s="298" t="s">
        <v>2292</v>
      </c>
      <c r="E132" s="298" t="s">
        <v>2293</v>
      </c>
      <c r="F132" s="68" t="s">
        <v>2294</v>
      </c>
      <c r="G132" s="68"/>
      <c r="H132" s="68"/>
      <c r="I132" s="68"/>
      <c r="J132" s="68"/>
    </row>
    <row r="133" spans="1:10" hidden="1" x14ac:dyDescent="0.35">
      <c r="A133" s="68"/>
      <c r="B133" s="68"/>
      <c r="C133" s="298" t="s">
        <v>50</v>
      </c>
      <c r="D133" s="298" t="s">
        <v>388</v>
      </c>
      <c r="E133" s="298" t="s">
        <v>2295</v>
      </c>
      <c r="F133" s="68" t="s">
        <v>2296</v>
      </c>
      <c r="G133" s="68"/>
      <c r="H133" s="68"/>
      <c r="I133" s="68"/>
      <c r="J133" s="68"/>
    </row>
    <row r="134" spans="1:10" hidden="1" x14ac:dyDescent="0.35">
      <c r="A134" s="68"/>
      <c r="B134" s="68"/>
      <c r="C134" s="298" t="s">
        <v>391</v>
      </c>
      <c r="D134" s="298" t="s">
        <v>392</v>
      </c>
      <c r="E134" s="298" t="s">
        <v>2297</v>
      </c>
      <c r="F134" s="68" t="s">
        <v>2298</v>
      </c>
      <c r="G134" s="68"/>
      <c r="H134" s="68"/>
      <c r="I134" s="68"/>
      <c r="J134" s="68"/>
    </row>
    <row r="135" spans="1:10" hidden="1" x14ac:dyDescent="0.35">
      <c r="A135" s="68"/>
      <c r="B135" s="68"/>
      <c r="C135" s="298" t="s">
        <v>395</v>
      </c>
      <c r="D135" s="298" t="s">
        <v>396</v>
      </c>
      <c r="E135" s="298" t="s">
        <v>2299</v>
      </c>
      <c r="F135" s="68" t="s">
        <v>2300</v>
      </c>
      <c r="G135" s="68"/>
      <c r="H135" s="68"/>
      <c r="I135" s="68"/>
      <c r="J135" s="68"/>
    </row>
    <row r="136" spans="1:10" hidden="1" x14ac:dyDescent="0.35">
      <c r="A136" s="68"/>
      <c r="B136" s="68"/>
      <c r="C136" s="298" t="s">
        <v>399</v>
      </c>
      <c r="D136" s="298" t="s">
        <v>400</v>
      </c>
      <c r="E136" s="298" t="s">
        <v>2301</v>
      </c>
      <c r="F136" s="68" t="s">
        <v>2302</v>
      </c>
      <c r="G136" s="68"/>
      <c r="H136" s="68"/>
      <c r="I136" s="68"/>
      <c r="J136" s="68"/>
    </row>
    <row r="137" spans="1:10" hidden="1" x14ac:dyDescent="0.35">
      <c r="A137" s="68"/>
      <c r="B137" s="68"/>
      <c r="C137" s="298" t="s">
        <v>403</v>
      </c>
      <c r="D137" s="298" t="s">
        <v>404</v>
      </c>
      <c r="E137" s="298" t="s">
        <v>2303</v>
      </c>
      <c r="F137" s="68" t="s">
        <v>2304</v>
      </c>
      <c r="G137" s="68"/>
      <c r="H137" s="68"/>
      <c r="I137" s="68"/>
      <c r="J137" s="68"/>
    </row>
    <row r="138" spans="1:10" hidden="1" x14ac:dyDescent="0.35">
      <c r="A138" s="68"/>
      <c r="B138" s="68"/>
      <c r="C138" s="298" t="s">
        <v>407</v>
      </c>
      <c r="D138" s="298" t="s">
        <v>408</v>
      </c>
      <c r="E138" s="298" t="s">
        <v>2305</v>
      </c>
      <c r="F138" s="68" t="s">
        <v>2306</v>
      </c>
      <c r="G138" s="68"/>
      <c r="H138" s="68"/>
      <c r="I138" s="68"/>
      <c r="J138" s="68"/>
    </row>
    <row r="139" spans="1:10" hidden="1" x14ac:dyDescent="0.35">
      <c r="A139" s="68"/>
      <c r="B139" s="68"/>
      <c r="C139" s="68"/>
      <c r="D139" s="298" t="s">
        <v>411</v>
      </c>
      <c r="E139" s="298" t="s">
        <v>2307</v>
      </c>
      <c r="F139" s="68" t="s">
        <v>2308</v>
      </c>
      <c r="G139" s="68"/>
      <c r="H139" s="68"/>
      <c r="I139" s="68"/>
      <c r="J139" s="68"/>
    </row>
    <row r="140" spans="1:10" hidden="1" x14ac:dyDescent="0.35">
      <c r="A140" s="68"/>
      <c r="B140" s="68"/>
      <c r="C140" s="68"/>
      <c r="D140" s="298" t="s">
        <v>414</v>
      </c>
      <c r="E140" s="298" t="s">
        <v>2309</v>
      </c>
      <c r="F140" s="68" t="s">
        <v>394</v>
      </c>
      <c r="G140" s="68"/>
      <c r="H140" s="68"/>
      <c r="I140" s="68"/>
      <c r="J140" s="68"/>
    </row>
    <row r="141" spans="1:10" hidden="1" x14ac:dyDescent="0.35">
      <c r="A141" s="68"/>
      <c r="B141" s="68"/>
      <c r="C141" s="68"/>
      <c r="D141" s="298" t="s">
        <v>417</v>
      </c>
      <c r="E141" s="298" t="s">
        <v>2310</v>
      </c>
      <c r="F141" s="68" t="s">
        <v>2311</v>
      </c>
      <c r="G141" s="68"/>
      <c r="H141" s="68"/>
      <c r="I141" s="68"/>
      <c r="J141" s="68"/>
    </row>
    <row r="142" spans="1:10" hidden="1" x14ac:dyDescent="0.35">
      <c r="A142" s="68"/>
      <c r="B142" s="68"/>
      <c r="C142" s="68"/>
      <c r="D142" s="298" t="s">
        <v>420</v>
      </c>
      <c r="E142" s="298" t="s">
        <v>2312</v>
      </c>
      <c r="F142" s="68" t="s">
        <v>2313</v>
      </c>
      <c r="G142" s="68"/>
      <c r="H142" s="68"/>
      <c r="I142" s="68"/>
      <c r="J142" s="68"/>
    </row>
    <row r="143" spans="1:10" hidden="1" x14ac:dyDescent="0.35">
      <c r="A143" s="68"/>
      <c r="B143" s="68"/>
      <c r="C143" s="68"/>
      <c r="D143" s="298" t="s">
        <v>423</v>
      </c>
      <c r="E143" s="298" t="s">
        <v>2314</v>
      </c>
      <c r="F143" s="68" t="s">
        <v>2315</v>
      </c>
      <c r="G143" s="68"/>
      <c r="H143" s="68"/>
      <c r="I143" s="68"/>
      <c r="J143" s="68"/>
    </row>
    <row r="144" spans="1:10" hidden="1" x14ac:dyDescent="0.35">
      <c r="A144" s="68"/>
      <c r="B144" s="68"/>
      <c r="C144" s="68"/>
      <c r="D144" s="298" t="s">
        <v>425</v>
      </c>
      <c r="E144" s="298" t="s">
        <v>2316</v>
      </c>
      <c r="F144" s="68" t="s">
        <v>2317</v>
      </c>
      <c r="G144" s="68"/>
      <c r="H144" s="68"/>
      <c r="I144" s="68"/>
      <c r="J144" s="68"/>
    </row>
    <row r="145" spans="1:10" hidden="1" x14ac:dyDescent="0.35">
      <c r="A145" s="68"/>
      <c r="B145" s="68"/>
      <c r="C145" s="68"/>
      <c r="D145" s="298" t="s">
        <v>428</v>
      </c>
      <c r="E145" s="298" t="s">
        <v>2318</v>
      </c>
      <c r="F145" s="68" t="s">
        <v>2319</v>
      </c>
      <c r="G145" s="68"/>
      <c r="H145" s="68"/>
      <c r="I145" s="68"/>
      <c r="J145" s="68"/>
    </row>
    <row r="146" spans="1:10" hidden="1" x14ac:dyDescent="0.35">
      <c r="A146" s="68"/>
      <c r="B146" s="68"/>
      <c r="C146" s="68"/>
      <c r="D146" s="298" t="s">
        <v>431</v>
      </c>
      <c r="E146" s="298" t="s">
        <v>2320</v>
      </c>
      <c r="F146" s="68" t="s">
        <v>2321</v>
      </c>
      <c r="G146" s="68"/>
      <c r="H146" s="68"/>
      <c r="I146" s="68"/>
      <c r="J146" s="68"/>
    </row>
    <row r="147" spans="1:10" hidden="1" x14ac:dyDescent="0.35">
      <c r="A147" s="68"/>
      <c r="B147" s="68"/>
      <c r="C147" s="68"/>
      <c r="D147" s="298" t="s">
        <v>433</v>
      </c>
      <c r="E147" s="298" t="s">
        <v>2322</v>
      </c>
      <c r="F147" s="68" t="s">
        <v>413</v>
      </c>
      <c r="G147" s="68"/>
      <c r="H147" s="68"/>
      <c r="I147" s="68"/>
      <c r="J147" s="68"/>
    </row>
    <row r="148" spans="1:10" hidden="1" x14ac:dyDescent="0.35">
      <c r="A148" s="68"/>
      <c r="B148" s="68"/>
      <c r="C148" s="68"/>
      <c r="D148" s="298" t="s">
        <v>53</v>
      </c>
      <c r="E148" s="298" t="s">
        <v>2323</v>
      </c>
      <c r="F148" s="68" t="s">
        <v>2324</v>
      </c>
      <c r="G148" s="68"/>
      <c r="H148" s="68"/>
      <c r="I148" s="68"/>
      <c r="J148" s="68"/>
    </row>
    <row r="149" spans="1:10" hidden="1" x14ac:dyDescent="0.35">
      <c r="A149" s="68"/>
      <c r="B149" s="68"/>
      <c r="C149" s="68"/>
      <c r="D149" s="298" t="s">
        <v>438</v>
      </c>
      <c r="E149" s="298" t="s">
        <v>2325</v>
      </c>
      <c r="F149" s="68" t="s">
        <v>2326</v>
      </c>
      <c r="G149" s="68"/>
      <c r="H149" s="68"/>
      <c r="I149" s="68"/>
      <c r="J149" s="68"/>
    </row>
    <row r="150" spans="1:10" hidden="1" x14ac:dyDescent="0.35">
      <c r="A150" s="68"/>
      <c r="B150" s="68"/>
      <c r="C150" s="68"/>
      <c r="D150" s="298" t="s">
        <v>441</v>
      </c>
      <c r="E150" s="298" t="s">
        <v>2327</v>
      </c>
      <c r="F150" s="68" t="s">
        <v>2328</v>
      </c>
      <c r="G150" s="68"/>
      <c r="H150" s="68"/>
      <c r="I150" s="68"/>
      <c r="J150" s="68"/>
    </row>
    <row r="151" spans="1:10" hidden="1" x14ac:dyDescent="0.35">
      <c r="A151" s="68"/>
      <c r="B151" s="68"/>
      <c r="C151" s="68"/>
      <c r="D151" s="298" t="s">
        <v>444</v>
      </c>
      <c r="E151" s="298" t="s">
        <v>2329</v>
      </c>
      <c r="F151" s="68" t="s">
        <v>422</v>
      </c>
      <c r="G151" s="68"/>
      <c r="H151" s="68"/>
      <c r="I151" s="68"/>
      <c r="J151" s="68"/>
    </row>
    <row r="152" spans="1:10" hidden="1" x14ac:dyDescent="0.35">
      <c r="A152" s="68"/>
      <c r="B152" s="68"/>
      <c r="C152" s="68"/>
      <c r="D152" s="298" t="s">
        <v>447</v>
      </c>
      <c r="E152" s="298" t="s">
        <v>2330</v>
      </c>
      <c r="F152" s="68" t="s">
        <v>2331</v>
      </c>
      <c r="G152" s="68"/>
      <c r="H152" s="68"/>
      <c r="I152" s="68"/>
      <c r="J152" s="68"/>
    </row>
    <row r="153" spans="1:10" hidden="1" x14ac:dyDescent="0.35">
      <c r="A153" s="68"/>
      <c r="B153" s="68"/>
      <c r="C153" s="68"/>
      <c r="D153" s="298" t="s">
        <v>450</v>
      </c>
      <c r="E153" s="298" t="s">
        <v>2332</v>
      </c>
      <c r="F153" s="68" t="s">
        <v>424</v>
      </c>
      <c r="G153" s="68"/>
      <c r="H153" s="68"/>
      <c r="I153" s="68"/>
      <c r="J153" s="68"/>
    </row>
    <row r="154" spans="1:10" hidden="1" x14ac:dyDescent="0.35">
      <c r="A154" s="68"/>
      <c r="B154" s="68"/>
      <c r="C154" s="68"/>
      <c r="D154" s="298" t="s">
        <v>453</v>
      </c>
      <c r="E154" s="298" t="s">
        <v>2333</v>
      </c>
      <c r="F154" s="68" t="s">
        <v>2334</v>
      </c>
      <c r="G154" s="68"/>
      <c r="H154" s="68"/>
      <c r="I154" s="68"/>
      <c r="J154" s="68"/>
    </row>
    <row r="155" spans="1:10" hidden="1" x14ac:dyDescent="0.35">
      <c r="A155" s="68"/>
      <c r="B155" s="68"/>
      <c r="C155" s="68"/>
      <c r="D155" s="298" t="s">
        <v>456</v>
      </c>
      <c r="E155" s="298" t="s">
        <v>2335</v>
      </c>
      <c r="F155" s="68" t="s">
        <v>427</v>
      </c>
      <c r="G155" s="68"/>
      <c r="H155" s="68"/>
      <c r="I155" s="68"/>
      <c r="J155" s="68"/>
    </row>
    <row r="156" spans="1:10" hidden="1" x14ac:dyDescent="0.35">
      <c r="A156" s="68"/>
      <c r="B156" s="68"/>
      <c r="C156" s="68"/>
      <c r="D156" s="298" t="s">
        <v>459</v>
      </c>
      <c r="E156" s="298" t="s">
        <v>2336</v>
      </c>
      <c r="F156" s="68" t="s">
        <v>430</v>
      </c>
      <c r="G156" s="68"/>
      <c r="H156" s="68"/>
      <c r="I156" s="68"/>
      <c r="J156" s="68"/>
    </row>
    <row r="157" spans="1:10" hidden="1" x14ac:dyDescent="0.35">
      <c r="A157" s="68"/>
      <c r="B157" s="68"/>
      <c r="C157" s="68"/>
      <c r="D157" s="298" t="s">
        <v>462</v>
      </c>
      <c r="E157" s="298" t="s">
        <v>2337</v>
      </c>
      <c r="F157" s="68" t="s">
        <v>2338</v>
      </c>
      <c r="G157" s="68"/>
      <c r="H157" s="68"/>
      <c r="I157" s="68"/>
      <c r="J157" s="68"/>
    </row>
    <row r="158" spans="1:10" hidden="1" x14ac:dyDescent="0.35">
      <c r="A158" s="68"/>
      <c r="B158" s="68"/>
      <c r="C158" s="68"/>
      <c r="D158" s="298" t="s">
        <v>465</v>
      </c>
      <c r="E158" s="298" t="s">
        <v>2339</v>
      </c>
      <c r="F158" s="68" t="s">
        <v>432</v>
      </c>
      <c r="G158" s="68"/>
      <c r="H158" s="68"/>
      <c r="I158" s="68"/>
      <c r="J158" s="68"/>
    </row>
    <row r="159" spans="1:10" hidden="1" x14ac:dyDescent="0.35">
      <c r="A159" s="68"/>
      <c r="B159" s="68"/>
      <c r="C159" s="68"/>
      <c r="D159" s="298" t="s">
        <v>468</v>
      </c>
      <c r="E159" s="298" t="s">
        <v>2340</v>
      </c>
      <c r="F159" s="68" t="s">
        <v>2341</v>
      </c>
      <c r="G159" s="68"/>
      <c r="H159" s="68"/>
      <c r="I159" s="68"/>
      <c r="J159" s="68"/>
    </row>
    <row r="160" spans="1:10" hidden="1" x14ac:dyDescent="0.35">
      <c r="A160" s="68"/>
      <c r="B160" s="68"/>
      <c r="C160" s="68"/>
      <c r="D160" s="298" t="s">
        <v>471</v>
      </c>
      <c r="E160" s="298" t="s">
        <v>2342</v>
      </c>
      <c r="F160" s="68" t="s">
        <v>435</v>
      </c>
      <c r="G160" s="68"/>
      <c r="H160" s="68"/>
      <c r="I160" s="68"/>
      <c r="J160" s="68"/>
    </row>
    <row r="161" spans="1:10" hidden="1" x14ac:dyDescent="0.35">
      <c r="A161" s="68"/>
      <c r="B161" s="68"/>
      <c r="C161" s="68"/>
      <c r="D161" s="298" t="s">
        <v>56</v>
      </c>
      <c r="E161" s="298" t="s">
        <v>2343</v>
      </c>
      <c r="F161" s="68" t="s">
        <v>437</v>
      </c>
      <c r="G161" s="68"/>
      <c r="H161" s="68"/>
      <c r="I161" s="68"/>
      <c r="J161" s="68"/>
    </row>
    <row r="162" spans="1:10" hidden="1" x14ac:dyDescent="0.35">
      <c r="A162" s="68"/>
      <c r="B162" s="68"/>
      <c r="C162" s="68"/>
      <c r="D162" s="298" t="s">
        <v>476</v>
      </c>
      <c r="E162" s="298" t="s">
        <v>2344</v>
      </c>
      <c r="F162" s="68" t="s">
        <v>440</v>
      </c>
      <c r="G162" s="68"/>
      <c r="H162" s="68"/>
      <c r="I162" s="68"/>
      <c r="J162" s="68"/>
    </row>
    <row r="163" spans="1:10" hidden="1" x14ac:dyDescent="0.35">
      <c r="A163" s="68"/>
      <c r="B163" s="68"/>
      <c r="C163" s="68"/>
      <c r="D163" s="298" t="s">
        <v>45</v>
      </c>
      <c r="E163" s="298" t="s">
        <v>2345</v>
      </c>
      <c r="F163" s="68" t="s">
        <v>443</v>
      </c>
      <c r="G163" s="68"/>
      <c r="H163" s="68"/>
      <c r="I163" s="68"/>
      <c r="J163" s="68"/>
    </row>
    <row r="164" spans="1:10" hidden="1" x14ac:dyDescent="0.35">
      <c r="A164" s="68"/>
      <c r="B164" s="68"/>
      <c r="C164" s="68"/>
      <c r="D164" s="298" t="s">
        <v>481</v>
      </c>
      <c r="E164" s="298" t="s">
        <v>2346</v>
      </c>
      <c r="F164" s="68" t="s">
        <v>446</v>
      </c>
      <c r="G164" s="68"/>
      <c r="H164" s="68"/>
      <c r="I164" s="68"/>
      <c r="J164" s="68"/>
    </row>
    <row r="165" spans="1:10" hidden="1" x14ac:dyDescent="0.35">
      <c r="A165" s="68"/>
      <c r="B165" s="68"/>
      <c r="C165" s="68"/>
      <c r="D165" s="298" t="s">
        <v>484</v>
      </c>
      <c r="E165" s="298" t="s">
        <v>448</v>
      </c>
      <c r="F165" s="68" t="s">
        <v>2347</v>
      </c>
      <c r="G165" s="68"/>
      <c r="H165" s="68"/>
      <c r="I165" s="68"/>
      <c r="J165" s="68"/>
    </row>
    <row r="166" spans="1:10" hidden="1" x14ac:dyDescent="0.35">
      <c r="A166" s="68"/>
      <c r="B166" s="68"/>
      <c r="C166" s="68"/>
      <c r="D166" s="298" t="s">
        <v>487</v>
      </c>
      <c r="E166" s="298" t="s">
        <v>451</v>
      </c>
      <c r="F166" s="68" t="s">
        <v>452</v>
      </c>
      <c r="G166" s="68"/>
      <c r="H166" s="68"/>
      <c r="I166" s="68"/>
      <c r="J166" s="68"/>
    </row>
    <row r="167" spans="1:10" hidden="1" x14ac:dyDescent="0.35">
      <c r="A167" s="68"/>
      <c r="B167" s="68"/>
      <c r="C167" s="68"/>
      <c r="D167" s="298" t="s">
        <v>490</v>
      </c>
      <c r="E167" s="298" t="s">
        <v>2348</v>
      </c>
      <c r="F167" s="68" t="s">
        <v>2349</v>
      </c>
      <c r="G167" s="68"/>
      <c r="H167" s="68"/>
      <c r="I167" s="68"/>
      <c r="J167" s="68"/>
    </row>
    <row r="168" spans="1:10" hidden="1" x14ac:dyDescent="0.35">
      <c r="A168" s="68"/>
      <c r="B168" s="68"/>
      <c r="C168" s="68"/>
      <c r="D168" s="298" t="s">
        <v>493</v>
      </c>
      <c r="E168" s="298" t="s">
        <v>2350</v>
      </c>
      <c r="F168" s="68" t="s">
        <v>455</v>
      </c>
      <c r="G168" s="68"/>
      <c r="H168" s="68"/>
      <c r="I168" s="68"/>
      <c r="J168" s="68"/>
    </row>
    <row r="169" spans="1:10" hidden="1" x14ac:dyDescent="0.35">
      <c r="A169" s="68"/>
      <c r="B169" s="68"/>
      <c r="C169" s="68"/>
      <c r="D169" s="298" t="s">
        <v>496</v>
      </c>
      <c r="E169" s="298" t="s">
        <v>2351</v>
      </c>
      <c r="F169" s="68" t="s">
        <v>458</v>
      </c>
      <c r="G169" s="68"/>
      <c r="H169" s="68"/>
      <c r="I169" s="68"/>
      <c r="J169" s="68"/>
    </row>
    <row r="170" spans="1:10" hidden="1" x14ac:dyDescent="0.35">
      <c r="A170" s="68"/>
      <c r="B170" s="68"/>
      <c r="C170" s="68"/>
      <c r="D170" s="298" t="s">
        <v>499</v>
      </c>
      <c r="E170" s="298" t="s">
        <v>2352</v>
      </c>
      <c r="F170" s="68" t="s">
        <v>461</v>
      </c>
      <c r="G170" s="68"/>
      <c r="H170" s="68"/>
      <c r="I170" s="68"/>
      <c r="J170" s="68"/>
    </row>
    <row r="171" spans="1:10" hidden="1" x14ac:dyDescent="0.35">
      <c r="A171" s="68"/>
      <c r="B171" s="68"/>
      <c r="C171" s="68"/>
      <c r="D171" s="298" t="s">
        <v>502</v>
      </c>
      <c r="E171" s="298" t="s">
        <v>2353</v>
      </c>
      <c r="F171" s="68" t="s">
        <v>464</v>
      </c>
      <c r="G171" s="68"/>
      <c r="H171" s="68"/>
      <c r="I171" s="68"/>
      <c r="J171" s="68"/>
    </row>
    <row r="172" spans="1:10" hidden="1" x14ac:dyDescent="0.35">
      <c r="A172" s="68"/>
      <c r="B172" s="68"/>
      <c r="C172" s="68"/>
      <c r="D172" s="298" t="s">
        <v>505</v>
      </c>
      <c r="E172" s="298" t="s">
        <v>2354</v>
      </c>
      <c r="F172" s="68" t="s">
        <v>467</v>
      </c>
      <c r="G172" s="68"/>
      <c r="H172" s="68"/>
      <c r="I172" s="68"/>
      <c r="J172" s="68"/>
    </row>
    <row r="173" spans="1:10" hidden="1" x14ac:dyDescent="0.35">
      <c r="A173" s="68"/>
      <c r="B173" s="68"/>
      <c r="C173" s="68"/>
      <c r="D173" s="298" t="s">
        <v>508</v>
      </c>
      <c r="E173" s="298" t="s">
        <v>2355</v>
      </c>
      <c r="F173" s="68" t="s">
        <v>470</v>
      </c>
      <c r="G173" s="68"/>
      <c r="H173" s="68"/>
      <c r="I173" s="68"/>
      <c r="J173" s="68"/>
    </row>
    <row r="174" spans="1:10" hidden="1" x14ac:dyDescent="0.35">
      <c r="A174" s="68"/>
      <c r="B174" s="68"/>
      <c r="C174" s="68"/>
      <c r="D174" s="298" t="s">
        <v>511</v>
      </c>
      <c r="E174" s="298" t="s">
        <v>2356</v>
      </c>
      <c r="F174" s="68" t="s">
        <v>473</v>
      </c>
      <c r="G174" s="68"/>
      <c r="H174" s="68"/>
      <c r="I174" s="68"/>
      <c r="J174" s="68"/>
    </row>
    <row r="175" spans="1:10" hidden="1" x14ac:dyDescent="0.35">
      <c r="A175" s="68"/>
      <c r="B175" s="68"/>
      <c r="C175" s="68"/>
      <c r="D175" s="298" t="s">
        <v>514</v>
      </c>
      <c r="E175" s="298" t="s">
        <v>2357</v>
      </c>
      <c r="F175" s="68" t="s">
        <v>475</v>
      </c>
      <c r="G175" s="68"/>
      <c r="H175" s="68"/>
      <c r="I175" s="68"/>
      <c r="J175" s="68"/>
    </row>
    <row r="176" spans="1:10" hidden="1" x14ac:dyDescent="0.35">
      <c r="A176" s="68"/>
      <c r="B176" s="68"/>
      <c r="C176" s="68"/>
      <c r="D176" s="298" t="s">
        <v>517</v>
      </c>
      <c r="E176" s="298" t="s">
        <v>2358</v>
      </c>
      <c r="F176" s="68" t="s">
        <v>478</v>
      </c>
      <c r="G176" s="68"/>
      <c r="H176" s="68"/>
      <c r="I176" s="68"/>
      <c r="J176" s="68"/>
    </row>
    <row r="177" spans="1:10" hidden="1" x14ac:dyDescent="0.35">
      <c r="A177" s="68"/>
      <c r="B177" s="68"/>
      <c r="C177" s="68"/>
      <c r="D177" s="298" t="s">
        <v>520</v>
      </c>
      <c r="E177" s="298" t="s">
        <v>479</v>
      </c>
      <c r="F177" s="68" t="s">
        <v>480</v>
      </c>
      <c r="G177" s="68"/>
      <c r="H177" s="68"/>
      <c r="I177" s="68"/>
      <c r="J177" s="68"/>
    </row>
    <row r="178" spans="1:10" hidden="1" x14ac:dyDescent="0.35">
      <c r="A178" s="68"/>
      <c r="B178" s="68"/>
      <c r="C178" s="68"/>
      <c r="D178" s="68"/>
      <c r="E178" s="298" t="s">
        <v>482</v>
      </c>
      <c r="F178" s="68" t="s">
        <v>483</v>
      </c>
      <c r="G178" s="68"/>
      <c r="H178" s="68"/>
      <c r="I178" s="68"/>
      <c r="J178" s="68"/>
    </row>
    <row r="179" spans="1:10" hidden="1" x14ac:dyDescent="0.35">
      <c r="A179" s="68"/>
      <c r="B179" s="68"/>
      <c r="C179" s="68"/>
      <c r="D179" s="68"/>
      <c r="E179" s="298" t="s">
        <v>485</v>
      </c>
      <c r="F179" s="68" t="s">
        <v>486</v>
      </c>
      <c r="G179" s="68"/>
      <c r="H179" s="68"/>
      <c r="I179" s="68"/>
      <c r="J179" s="68"/>
    </row>
    <row r="180" spans="1:10" hidden="1" x14ac:dyDescent="0.35">
      <c r="A180" s="68"/>
      <c r="B180" s="68"/>
      <c r="C180" s="68"/>
      <c r="D180" s="68"/>
      <c r="E180" s="298" t="s">
        <v>2359</v>
      </c>
      <c r="F180" s="68" t="s">
        <v>2360</v>
      </c>
      <c r="G180" s="68"/>
      <c r="H180" s="68"/>
      <c r="I180" s="68"/>
      <c r="J180" s="68"/>
    </row>
    <row r="181" spans="1:10" hidden="1" x14ac:dyDescent="0.35">
      <c r="A181" s="68"/>
      <c r="B181" s="68"/>
      <c r="C181" s="68"/>
      <c r="D181" s="68"/>
      <c r="E181" s="298" t="s">
        <v>2361</v>
      </c>
      <c r="F181" s="68" t="s">
        <v>489</v>
      </c>
      <c r="G181" s="68"/>
      <c r="H181" s="68"/>
      <c r="I181" s="68"/>
      <c r="J181" s="68"/>
    </row>
    <row r="182" spans="1:10" hidden="1" x14ac:dyDescent="0.35">
      <c r="A182" s="68"/>
      <c r="B182" s="68"/>
      <c r="C182" s="68"/>
      <c r="D182" s="68"/>
      <c r="E182" s="298" t="s">
        <v>2362</v>
      </c>
      <c r="F182" s="68" t="s">
        <v>2363</v>
      </c>
      <c r="G182" s="68"/>
      <c r="H182" s="68"/>
      <c r="I182" s="68"/>
      <c r="J182" s="68"/>
    </row>
    <row r="183" spans="1:10" hidden="1" x14ac:dyDescent="0.35">
      <c r="A183" s="68"/>
      <c r="B183" s="68"/>
      <c r="C183" s="68"/>
      <c r="D183" s="68"/>
      <c r="E183" s="298" t="s">
        <v>2364</v>
      </c>
      <c r="F183" s="68" t="s">
        <v>2365</v>
      </c>
      <c r="G183" s="68"/>
      <c r="H183" s="68"/>
      <c r="I183" s="68"/>
      <c r="J183" s="68"/>
    </row>
    <row r="184" spans="1:10" hidden="1" x14ac:dyDescent="0.35">
      <c r="A184" s="68"/>
      <c r="B184" s="68"/>
      <c r="C184" s="68"/>
      <c r="D184" s="68"/>
      <c r="E184" s="298" t="s">
        <v>2366</v>
      </c>
      <c r="F184" s="68" t="s">
        <v>495</v>
      </c>
      <c r="G184" s="68"/>
      <c r="H184" s="68"/>
      <c r="I184" s="68"/>
      <c r="J184" s="68"/>
    </row>
    <row r="185" spans="1:10" hidden="1" x14ac:dyDescent="0.35">
      <c r="A185" s="68"/>
      <c r="B185" s="68"/>
      <c r="C185" s="68"/>
      <c r="D185" s="68"/>
      <c r="E185" s="298" t="s">
        <v>2367</v>
      </c>
      <c r="F185" s="68" t="s">
        <v>498</v>
      </c>
      <c r="G185" s="68"/>
      <c r="H185" s="68"/>
      <c r="I185" s="68"/>
      <c r="J185" s="68"/>
    </row>
    <row r="186" spans="1:10" hidden="1" x14ac:dyDescent="0.35">
      <c r="A186" s="68"/>
      <c r="B186" s="68"/>
      <c r="C186" s="68"/>
      <c r="D186" s="68"/>
      <c r="E186" s="298" t="s">
        <v>2368</v>
      </c>
      <c r="F186" s="68" t="s">
        <v>501</v>
      </c>
      <c r="G186" s="68"/>
      <c r="H186" s="68"/>
      <c r="I186" s="68"/>
      <c r="J186" s="68"/>
    </row>
    <row r="187" spans="1:10" hidden="1" x14ac:dyDescent="0.35">
      <c r="A187" s="68"/>
      <c r="B187" s="68"/>
      <c r="C187" s="68"/>
      <c r="D187" s="68"/>
      <c r="E187" s="298" t="s">
        <v>2369</v>
      </c>
      <c r="F187" s="68" t="s">
        <v>2370</v>
      </c>
      <c r="G187" s="68"/>
      <c r="H187" s="68"/>
      <c r="I187" s="68"/>
      <c r="J187" s="68"/>
    </row>
    <row r="188" spans="1:10" hidden="1" x14ac:dyDescent="0.35">
      <c r="A188" s="68"/>
      <c r="B188" s="68"/>
      <c r="C188" s="68"/>
      <c r="D188" s="68"/>
      <c r="E188" s="298" t="s">
        <v>2371</v>
      </c>
      <c r="F188" s="68" t="s">
        <v>507</v>
      </c>
      <c r="G188" s="68"/>
      <c r="H188" s="68"/>
      <c r="I188" s="68"/>
      <c r="J188" s="68"/>
    </row>
    <row r="189" spans="1:10" hidden="1" x14ac:dyDescent="0.35">
      <c r="A189" s="68"/>
      <c r="B189" s="68"/>
      <c r="C189" s="68"/>
      <c r="D189" s="68"/>
      <c r="E189" s="298" t="s">
        <v>2372</v>
      </c>
      <c r="F189" s="68" t="s">
        <v>2373</v>
      </c>
      <c r="G189" s="68"/>
      <c r="H189" s="68"/>
      <c r="I189" s="68"/>
      <c r="J189" s="68"/>
    </row>
    <row r="190" spans="1:10" hidden="1" x14ac:dyDescent="0.35">
      <c r="A190" s="68"/>
      <c r="B190" s="68"/>
      <c r="C190" s="68"/>
      <c r="D190" s="68"/>
      <c r="E190" s="298" t="s">
        <v>2374</v>
      </c>
      <c r="F190" s="68" t="s">
        <v>2375</v>
      </c>
      <c r="G190" s="68"/>
      <c r="H190" s="68"/>
      <c r="I190" s="68"/>
      <c r="J190" s="68"/>
    </row>
    <row r="191" spans="1:10" hidden="1" x14ac:dyDescent="0.35">
      <c r="A191" s="68"/>
      <c r="B191" s="68"/>
      <c r="C191" s="68"/>
      <c r="D191" s="68"/>
      <c r="E191" s="298" t="s">
        <v>2376</v>
      </c>
      <c r="F191" s="68" t="s">
        <v>2377</v>
      </c>
      <c r="G191" s="68"/>
      <c r="H191" s="68"/>
      <c r="I191" s="68"/>
      <c r="J191" s="68"/>
    </row>
    <row r="192" spans="1:10" hidden="1" x14ac:dyDescent="0.35">
      <c r="A192" s="68"/>
      <c r="B192" s="68"/>
      <c r="C192" s="68"/>
      <c r="D192" s="68"/>
      <c r="E192" s="298" t="s">
        <v>2378</v>
      </c>
      <c r="F192" s="68" t="s">
        <v>2379</v>
      </c>
      <c r="G192" s="68"/>
      <c r="H192" s="68"/>
      <c r="I192" s="68"/>
      <c r="J192" s="68"/>
    </row>
    <row r="193" spans="1:10" hidden="1" x14ac:dyDescent="0.35">
      <c r="A193" s="68"/>
      <c r="B193" s="68"/>
      <c r="C193" s="68"/>
      <c r="D193" s="68"/>
      <c r="E193" s="298" t="s">
        <v>2380</v>
      </c>
      <c r="F193" s="68" t="s">
        <v>2381</v>
      </c>
      <c r="G193" s="68"/>
      <c r="H193" s="68"/>
      <c r="I193" s="68"/>
      <c r="J193" s="68"/>
    </row>
    <row r="194" spans="1:10" hidden="1" x14ac:dyDescent="0.35">
      <c r="A194" s="68"/>
      <c r="B194" s="68"/>
      <c r="C194" s="68"/>
      <c r="D194" s="68"/>
      <c r="E194" s="298" t="s">
        <v>2382</v>
      </c>
      <c r="F194" s="68" t="s">
        <v>2383</v>
      </c>
      <c r="G194" s="68"/>
      <c r="H194" s="68"/>
      <c r="I194" s="68"/>
      <c r="J194" s="68"/>
    </row>
    <row r="195" spans="1:10" hidden="1" x14ac:dyDescent="0.35">
      <c r="A195" s="68"/>
      <c r="B195" s="68"/>
      <c r="C195" s="68"/>
      <c r="D195" s="68"/>
      <c r="E195" s="298" t="s">
        <v>2384</v>
      </c>
      <c r="F195" s="68" t="s">
        <v>2385</v>
      </c>
      <c r="G195" s="68"/>
      <c r="H195" s="68"/>
      <c r="I195" s="68"/>
      <c r="J195" s="68"/>
    </row>
    <row r="196" spans="1:10" hidden="1" x14ac:dyDescent="0.35">
      <c r="A196" s="68"/>
      <c r="B196" s="68"/>
      <c r="C196" s="68"/>
      <c r="D196" s="68"/>
      <c r="E196" s="298" t="s">
        <v>2386</v>
      </c>
      <c r="F196" s="68" t="s">
        <v>2387</v>
      </c>
      <c r="G196" s="68"/>
      <c r="H196" s="68"/>
      <c r="I196" s="68"/>
      <c r="J196" s="68"/>
    </row>
    <row r="197" spans="1:10" hidden="1" x14ac:dyDescent="0.35">
      <c r="A197" s="68"/>
      <c r="B197" s="68"/>
      <c r="C197" s="68"/>
      <c r="D197" s="68"/>
      <c r="E197" s="298" t="s">
        <v>527</v>
      </c>
      <c r="F197" s="68" t="s">
        <v>528</v>
      </c>
      <c r="G197" s="68"/>
      <c r="H197" s="68"/>
      <c r="I197" s="68"/>
      <c r="J197" s="68"/>
    </row>
    <row r="198" spans="1:10" hidden="1" x14ac:dyDescent="0.35">
      <c r="A198" s="68"/>
      <c r="B198" s="68"/>
      <c r="C198" s="68"/>
      <c r="D198" s="68"/>
      <c r="E198" s="298" t="s">
        <v>2388</v>
      </c>
      <c r="F198" s="68" t="s">
        <v>2389</v>
      </c>
      <c r="G198" s="68"/>
      <c r="H198" s="68"/>
      <c r="I198" s="68"/>
      <c r="J198" s="68"/>
    </row>
    <row r="199" spans="1:10" hidden="1" x14ac:dyDescent="0.35">
      <c r="A199" s="68"/>
      <c r="B199" s="68"/>
      <c r="C199" s="68"/>
      <c r="D199" s="68"/>
      <c r="E199" s="298" t="s">
        <v>2390</v>
      </c>
      <c r="F199" s="68" t="s">
        <v>2391</v>
      </c>
      <c r="G199" s="68"/>
      <c r="H199" s="68"/>
      <c r="I199" s="68"/>
      <c r="J199" s="68"/>
    </row>
    <row r="200" spans="1:10" hidden="1" x14ac:dyDescent="0.35">
      <c r="A200" s="68"/>
      <c r="B200" s="68"/>
      <c r="C200" s="68"/>
      <c r="D200" s="68"/>
      <c r="E200" s="298" t="s">
        <v>2392</v>
      </c>
      <c r="F200" s="68" t="s">
        <v>2393</v>
      </c>
      <c r="G200" s="68"/>
      <c r="H200" s="68"/>
      <c r="I200" s="68"/>
      <c r="J200" s="68"/>
    </row>
    <row r="201" spans="1:10" hidden="1" x14ac:dyDescent="0.35">
      <c r="A201" s="68"/>
      <c r="B201" s="68"/>
      <c r="C201" s="68"/>
      <c r="D201" s="68"/>
      <c r="E201" s="298" t="s">
        <v>2394</v>
      </c>
      <c r="F201" s="68" t="s">
        <v>2395</v>
      </c>
      <c r="G201" s="68"/>
      <c r="H201" s="68"/>
      <c r="I201" s="68"/>
      <c r="J201" s="68"/>
    </row>
    <row r="202" spans="1:10" hidden="1" x14ac:dyDescent="0.35">
      <c r="A202" s="68"/>
      <c r="B202" s="68"/>
      <c r="C202" s="68"/>
      <c r="D202" s="68"/>
      <c r="E202" s="298" t="s">
        <v>2396</v>
      </c>
      <c r="F202" s="68" t="s">
        <v>2397</v>
      </c>
      <c r="G202" s="68"/>
      <c r="H202" s="68"/>
      <c r="I202" s="68"/>
      <c r="J202" s="68"/>
    </row>
    <row r="203" spans="1:10" hidden="1" x14ac:dyDescent="0.35">
      <c r="A203" s="68"/>
      <c r="B203" s="68"/>
      <c r="C203" s="68"/>
      <c r="D203" s="68"/>
      <c r="E203" s="298" t="s">
        <v>2398</v>
      </c>
      <c r="F203" s="68" t="s">
        <v>2399</v>
      </c>
      <c r="G203" s="68"/>
      <c r="H203" s="68"/>
      <c r="I203" s="68"/>
      <c r="J203" s="68"/>
    </row>
    <row r="204" spans="1:10" hidden="1" x14ac:dyDescent="0.35">
      <c r="A204" s="68"/>
      <c r="B204" s="68"/>
      <c r="C204" s="68"/>
      <c r="D204" s="68"/>
      <c r="E204" s="298" t="s">
        <v>2400</v>
      </c>
      <c r="F204" s="68" t="s">
        <v>2401</v>
      </c>
      <c r="G204" s="68"/>
      <c r="H204" s="68"/>
      <c r="I204" s="68"/>
      <c r="J204" s="68"/>
    </row>
    <row r="205" spans="1:10" hidden="1" x14ac:dyDescent="0.35">
      <c r="A205" s="68"/>
      <c r="B205" s="68"/>
      <c r="C205" s="68"/>
      <c r="D205" s="68"/>
      <c r="E205" s="298" t="s">
        <v>2402</v>
      </c>
      <c r="F205" s="68" t="s">
        <v>2403</v>
      </c>
      <c r="G205" s="68"/>
      <c r="H205" s="68"/>
      <c r="I205" s="68"/>
      <c r="J205" s="68"/>
    </row>
    <row r="206" spans="1:10" hidden="1" x14ac:dyDescent="0.35">
      <c r="A206" s="68"/>
      <c r="B206" s="68"/>
      <c r="C206" s="68"/>
      <c r="D206" s="68"/>
      <c r="E206" s="298" t="s">
        <v>2404</v>
      </c>
      <c r="F206" s="68" t="s">
        <v>2405</v>
      </c>
      <c r="G206" s="68"/>
      <c r="H206" s="68"/>
      <c r="I206" s="68"/>
      <c r="J206" s="68"/>
    </row>
    <row r="207" spans="1:10" hidden="1" x14ac:dyDescent="0.35">
      <c r="A207" s="68"/>
      <c r="B207" s="68"/>
      <c r="C207" s="68"/>
      <c r="D207" s="68"/>
      <c r="E207" s="298" t="s">
        <v>2406</v>
      </c>
      <c r="F207" s="68" t="s">
        <v>2407</v>
      </c>
      <c r="G207" s="68"/>
      <c r="H207" s="68"/>
      <c r="I207" s="68"/>
      <c r="J207" s="68"/>
    </row>
    <row r="208" spans="1:10" hidden="1" x14ac:dyDescent="0.35">
      <c r="A208" s="68"/>
      <c r="B208" s="68"/>
      <c r="C208" s="68"/>
      <c r="D208" s="68"/>
      <c r="E208" s="298" t="s">
        <v>2408</v>
      </c>
      <c r="F208" s="68" t="s">
        <v>2409</v>
      </c>
      <c r="G208" s="68"/>
      <c r="H208" s="68"/>
      <c r="I208" s="68"/>
      <c r="J208" s="68"/>
    </row>
    <row r="209" spans="1:10" hidden="1" x14ac:dyDescent="0.35">
      <c r="A209" s="68"/>
      <c r="B209" s="68"/>
      <c r="C209" s="68"/>
      <c r="D209" s="68"/>
      <c r="E209" s="298" t="s">
        <v>2410</v>
      </c>
      <c r="F209" s="68" t="s">
        <v>2411</v>
      </c>
      <c r="G209" s="68"/>
      <c r="H209" s="68"/>
      <c r="I209" s="68"/>
      <c r="J209" s="68"/>
    </row>
    <row r="210" spans="1:10" hidden="1" x14ac:dyDescent="0.35">
      <c r="A210" s="68"/>
      <c r="B210" s="68"/>
      <c r="C210" s="68"/>
      <c r="D210" s="68"/>
      <c r="E210" s="298" t="s">
        <v>2412</v>
      </c>
      <c r="F210" s="68" t="s">
        <v>2413</v>
      </c>
      <c r="G210" s="68"/>
      <c r="H210" s="68"/>
      <c r="I210" s="68"/>
      <c r="J210" s="68"/>
    </row>
    <row r="211" spans="1:10" hidden="1" x14ac:dyDescent="0.35">
      <c r="A211" s="68"/>
      <c r="B211" s="68"/>
      <c r="C211" s="68"/>
      <c r="D211" s="68"/>
      <c r="E211" s="298" t="s">
        <v>2414</v>
      </c>
      <c r="F211" s="68" t="s">
        <v>2415</v>
      </c>
      <c r="G211" s="68"/>
      <c r="H211" s="68"/>
      <c r="I211" s="68"/>
      <c r="J211" s="68"/>
    </row>
    <row r="212" spans="1:10" hidden="1" x14ac:dyDescent="0.35">
      <c r="A212" s="68"/>
      <c r="B212" s="68"/>
      <c r="C212" s="68"/>
      <c r="D212" s="68"/>
      <c r="E212" s="298" t="s">
        <v>2416</v>
      </c>
      <c r="F212" s="68" t="s">
        <v>2417</v>
      </c>
      <c r="G212" s="68"/>
      <c r="H212" s="68"/>
      <c r="I212" s="68"/>
      <c r="J212" s="68"/>
    </row>
    <row r="213" spans="1:10" hidden="1" x14ac:dyDescent="0.35">
      <c r="A213" s="68"/>
      <c r="B213" s="68"/>
      <c r="C213" s="68"/>
      <c r="D213" s="68"/>
      <c r="E213" s="298" t="s">
        <v>2418</v>
      </c>
      <c r="F213" s="68" t="s">
        <v>2419</v>
      </c>
      <c r="G213" s="68"/>
      <c r="H213" s="68"/>
      <c r="I213" s="68"/>
      <c r="J213" s="68"/>
    </row>
    <row r="214" spans="1:10" hidden="1" x14ac:dyDescent="0.35">
      <c r="A214" s="68"/>
      <c r="B214" s="68"/>
      <c r="C214" s="68"/>
      <c r="D214" s="68"/>
      <c r="E214" s="298" t="s">
        <v>2420</v>
      </c>
      <c r="F214" s="68" t="s">
        <v>2421</v>
      </c>
      <c r="G214" s="68"/>
      <c r="H214" s="68"/>
      <c r="I214" s="68"/>
      <c r="J214" s="68"/>
    </row>
    <row r="215" spans="1:10" hidden="1" x14ac:dyDescent="0.35">
      <c r="A215" s="68"/>
      <c r="B215" s="68"/>
      <c r="C215" s="68"/>
      <c r="D215" s="68"/>
      <c r="E215" s="298" t="s">
        <v>2422</v>
      </c>
      <c r="F215" s="68" t="s">
        <v>556</v>
      </c>
      <c r="G215" s="68"/>
      <c r="H215" s="68"/>
      <c r="I215" s="68"/>
      <c r="J215" s="68"/>
    </row>
    <row r="216" spans="1:10" hidden="1" x14ac:dyDescent="0.35">
      <c r="A216" s="68"/>
      <c r="B216" s="68"/>
      <c r="C216" s="68"/>
      <c r="D216" s="68"/>
      <c r="E216" s="298" t="s">
        <v>2423</v>
      </c>
      <c r="F216" s="68" t="s">
        <v>558</v>
      </c>
      <c r="G216" s="68"/>
      <c r="H216" s="68"/>
      <c r="I216" s="68"/>
      <c r="J216" s="68"/>
    </row>
    <row r="217" spans="1:10" hidden="1" x14ac:dyDescent="0.35">
      <c r="A217" s="68"/>
      <c r="B217" s="68"/>
      <c r="C217" s="68"/>
      <c r="D217" s="68"/>
      <c r="E217" s="298" t="s">
        <v>2424</v>
      </c>
      <c r="F217" s="68" t="s">
        <v>560</v>
      </c>
      <c r="G217" s="68"/>
      <c r="H217" s="68"/>
      <c r="I217" s="68"/>
      <c r="J217" s="68"/>
    </row>
    <row r="218" spans="1:10" hidden="1" x14ac:dyDescent="0.35">
      <c r="A218" s="68"/>
      <c r="B218" s="68"/>
      <c r="C218" s="68"/>
      <c r="D218" s="68"/>
      <c r="E218" s="298" t="s">
        <v>2425</v>
      </c>
      <c r="F218" s="68" t="s">
        <v>2426</v>
      </c>
      <c r="G218" s="68"/>
      <c r="H218" s="68"/>
      <c r="I218" s="68"/>
      <c r="J218" s="68"/>
    </row>
    <row r="219" spans="1:10" hidden="1" x14ac:dyDescent="0.35">
      <c r="A219" s="68"/>
      <c r="B219" s="68"/>
      <c r="C219" s="68"/>
      <c r="D219" s="68"/>
      <c r="E219" s="298" t="s">
        <v>2427</v>
      </c>
      <c r="F219" s="68" t="s">
        <v>2428</v>
      </c>
      <c r="G219" s="68"/>
      <c r="H219" s="68"/>
      <c r="I219" s="68"/>
      <c r="J219" s="68"/>
    </row>
    <row r="220" spans="1:10" hidden="1" x14ac:dyDescent="0.35">
      <c r="A220" s="68"/>
      <c r="B220" s="68"/>
      <c r="C220" s="68"/>
      <c r="D220" s="68"/>
      <c r="E220" s="298" t="s">
        <v>2429</v>
      </c>
      <c r="F220" s="68" t="s">
        <v>2430</v>
      </c>
      <c r="G220" s="68"/>
      <c r="H220" s="68"/>
      <c r="I220" s="68"/>
      <c r="J220" s="68"/>
    </row>
    <row r="221" spans="1:10" hidden="1" x14ac:dyDescent="0.35">
      <c r="A221" s="68"/>
      <c r="B221" s="68"/>
      <c r="C221" s="68"/>
      <c r="D221" s="68"/>
      <c r="E221" s="298" t="s">
        <v>2431</v>
      </c>
      <c r="F221" s="68" t="s">
        <v>566</v>
      </c>
      <c r="G221" s="68"/>
      <c r="H221" s="68"/>
      <c r="I221" s="68"/>
      <c r="J221" s="68"/>
    </row>
    <row r="222" spans="1:10" hidden="1" x14ac:dyDescent="0.35">
      <c r="A222" s="68"/>
      <c r="B222" s="68"/>
      <c r="C222" s="68"/>
      <c r="D222" s="68"/>
      <c r="E222" s="298" t="s">
        <v>2432</v>
      </c>
      <c r="F222" s="68" t="s">
        <v>2433</v>
      </c>
      <c r="G222" s="68"/>
      <c r="H222" s="68"/>
      <c r="I222" s="68"/>
      <c r="J222" s="68"/>
    </row>
    <row r="223" spans="1:10" hidden="1" x14ac:dyDescent="0.35">
      <c r="A223" s="68"/>
      <c r="B223" s="68"/>
      <c r="C223" s="68"/>
      <c r="D223" s="68"/>
      <c r="E223" s="298" t="s">
        <v>2434</v>
      </c>
      <c r="F223" s="68" t="s">
        <v>2435</v>
      </c>
      <c r="G223" s="68"/>
      <c r="H223" s="68"/>
      <c r="I223" s="68"/>
      <c r="J223" s="68"/>
    </row>
    <row r="224" spans="1:10" hidden="1" x14ac:dyDescent="0.35">
      <c r="A224" s="68"/>
      <c r="B224" s="68"/>
      <c r="C224" s="68"/>
      <c r="D224" s="68"/>
      <c r="E224" s="298" t="s">
        <v>2436</v>
      </c>
      <c r="F224" s="68" t="s">
        <v>2437</v>
      </c>
      <c r="G224" s="68"/>
      <c r="H224" s="68"/>
      <c r="I224" s="68"/>
      <c r="J224" s="68"/>
    </row>
    <row r="225" spans="1:10" hidden="1" x14ac:dyDescent="0.35">
      <c r="A225" s="68"/>
      <c r="B225" s="68"/>
      <c r="C225" s="68"/>
      <c r="D225" s="68"/>
      <c r="E225" s="298" t="s">
        <v>2438</v>
      </c>
      <c r="F225" s="68" t="s">
        <v>2439</v>
      </c>
      <c r="G225" s="68"/>
      <c r="H225" s="68"/>
      <c r="I225" s="68"/>
      <c r="J225" s="68"/>
    </row>
    <row r="226" spans="1:10" hidden="1" x14ac:dyDescent="0.35">
      <c r="A226" s="68"/>
      <c r="B226" s="68"/>
      <c r="C226" s="68"/>
      <c r="D226" s="68"/>
      <c r="E226" s="298" t="s">
        <v>2440</v>
      </c>
      <c r="F226" s="68" t="s">
        <v>2441</v>
      </c>
      <c r="G226" s="68"/>
      <c r="H226" s="68"/>
      <c r="I226" s="68"/>
      <c r="J226" s="68"/>
    </row>
    <row r="227" spans="1:10" hidden="1" x14ac:dyDescent="0.35">
      <c r="A227" s="68"/>
      <c r="B227" s="68"/>
      <c r="C227" s="68"/>
      <c r="D227" s="68"/>
      <c r="E227" s="298" t="s">
        <v>575</v>
      </c>
      <c r="F227" s="68" t="s">
        <v>2442</v>
      </c>
      <c r="G227" s="68"/>
      <c r="H227" s="68"/>
      <c r="I227" s="68"/>
      <c r="J227" s="68"/>
    </row>
    <row r="228" spans="1:10" hidden="1" x14ac:dyDescent="0.35">
      <c r="A228" s="68"/>
      <c r="B228" s="68"/>
      <c r="C228" s="68"/>
      <c r="D228" s="68"/>
      <c r="E228" s="298" t="s">
        <v>2443</v>
      </c>
      <c r="F228" s="68" t="s">
        <v>2444</v>
      </c>
      <c r="G228" s="68"/>
      <c r="H228" s="68"/>
      <c r="I228" s="68"/>
      <c r="J228" s="68"/>
    </row>
    <row r="229" spans="1:10" hidden="1" x14ac:dyDescent="0.35">
      <c r="A229" s="68"/>
      <c r="B229" s="68"/>
      <c r="C229" s="68"/>
      <c r="D229" s="68"/>
      <c r="E229" s="298" t="s">
        <v>2445</v>
      </c>
      <c r="F229" s="68" t="s">
        <v>2446</v>
      </c>
      <c r="G229" s="68"/>
      <c r="H229" s="68"/>
      <c r="I229" s="68"/>
      <c r="J229" s="68"/>
    </row>
    <row r="230" spans="1:10" hidden="1" x14ac:dyDescent="0.35">
      <c r="A230" s="68"/>
      <c r="B230" s="68"/>
      <c r="C230" s="68"/>
      <c r="D230" s="68"/>
      <c r="E230" s="298" t="s">
        <v>2447</v>
      </c>
      <c r="F230" s="68" t="s">
        <v>2448</v>
      </c>
      <c r="G230" s="68"/>
      <c r="H230" s="68"/>
      <c r="I230" s="68"/>
      <c r="J230" s="68"/>
    </row>
    <row r="231" spans="1:10" hidden="1" x14ac:dyDescent="0.35">
      <c r="A231" s="68"/>
      <c r="B231" s="68"/>
      <c r="C231" s="68"/>
      <c r="D231" s="68"/>
      <c r="E231" s="298" t="s">
        <v>2449</v>
      </c>
      <c r="F231" s="68" t="s">
        <v>2450</v>
      </c>
      <c r="G231" s="68"/>
      <c r="H231" s="68"/>
      <c r="I231" s="68"/>
      <c r="J231" s="68"/>
    </row>
    <row r="232" spans="1:10" hidden="1" x14ac:dyDescent="0.35">
      <c r="A232" s="68"/>
      <c r="B232" s="68"/>
      <c r="C232" s="68"/>
      <c r="D232" s="68"/>
      <c r="E232" s="298" t="s">
        <v>2451</v>
      </c>
      <c r="F232" s="68" t="s">
        <v>2452</v>
      </c>
      <c r="G232" s="68"/>
      <c r="H232" s="68"/>
      <c r="I232" s="68"/>
      <c r="J232" s="68"/>
    </row>
    <row r="233" spans="1:10" hidden="1" x14ac:dyDescent="0.35">
      <c r="A233" s="68"/>
      <c r="B233" s="68"/>
      <c r="C233" s="68"/>
      <c r="D233" s="68"/>
      <c r="E233" s="298" t="s">
        <v>2453</v>
      </c>
      <c r="F233" s="68" t="s">
        <v>2454</v>
      </c>
      <c r="G233" s="68"/>
      <c r="H233" s="68"/>
      <c r="I233" s="68"/>
      <c r="J233" s="68"/>
    </row>
    <row r="234" spans="1:10" hidden="1" x14ac:dyDescent="0.35">
      <c r="A234" s="68"/>
      <c r="B234" s="68"/>
      <c r="C234" s="68"/>
      <c r="D234" s="68"/>
      <c r="E234" s="298" t="s">
        <v>2455</v>
      </c>
      <c r="F234" s="68" t="s">
        <v>2456</v>
      </c>
      <c r="G234" s="68"/>
      <c r="H234" s="68"/>
      <c r="I234" s="68"/>
      <c r="J234" s="68"/>
    </row>
    <row r="235" spans="1:10" hidden="1" x14ac:dyDescent="0.35">
      <c r="A235" s="68"/>
      <c r="B235" s="68"/>
      <c r="C235" s="68"/>
      <c r="D235" s="68"/>
      <c r="E235" s="298" t="s">
        <v>2457</v>
      </c>
      <c r="F235" s="68" t="s">
        <v>2458</v>
      </c>
      <c r="G235" s="68"/>
      <c r="H235" s="68"/>
      <c r="I235" s="68"/>
      <c r="J235" s="68"/>
    </row>
    <row r="236" spans="1:10" hidden="1" x14ac:dyDescent="0.35">
      <c r="A236" s="68"/>
      <c r="B236" s="68"/>
      <c r="C236" s="68"/>
      <c r="D236" s="68"/>
      <c r="E236" s="298" t="s">
        <v>2459</v>
      </c>
      <c r="F236" s="68" t="s">
        <v>2460</v>
      </c>
      <c r="G236" s="68"/>
      <c r="H236" s="68"/>
      <c r="I236" s="68"/>
      <c r="J236" s="68"/>
    </row>
    <row r="237" spans="1:10" hidden="1" x14ac:dyDescent="0.35">
      <c r="A237" s="68"/>
      <c r="B237" s="68"/>
      <c r="C237" s="68"/>
      <c r="D237" s="68"/>
      <c r="E237" s="298" t="s">
        <v>2461</v>
      </c>
      <c r="F237" s="68" t="s">
        <v>2462</v>
      </c>
      <c r="G237" s="68"/>
      <c r="H237" s="68"/>
      <c r="I237" s="68"/>
      <c r="J237" s="68"/>
    </row>
    <row r="238" spans="1:10" hidden="1" x14ac:dyDescent="0.35">
      <c r="A238" s="68"/>
      <c r="B238" s="68"/>
      <c r="C238" s="68"/>
      <c r="D238" s="68"/>
      <c r="E238" s="298" t="s">
        <v>2463</v>
      </c>
      <c r="F238" s="68" t="s">
        <v>2464</v>
      </c>
      <c r="G238" s="68"/>
      <c r="H238" s="68"/>
      <c r="I238" s="68"/>
      <c r="J238" s="68"/>
    </row>
    <row r="239" spans="1:10" hidden="1" x14ac:dyDescent="0.35">
      <c r="A239" s="68"/>
      <c r="B239" s="68"/>
      <c r="C239" s="68"/>
      <c r="D239" s="68"/>
      <c r="E239" s="298" t="s">
        <v>2465</v>
      </c>
      <c r="F239" s="68" t="s">
        <v>2466</v>
      </c>
      <c r="G239" s="68"/>
      <c r="H239" s="68"/>
      <c r="I239" s="68"/>
      <c r="J239" s="68"/>
    </row>
    <row r="240" spans="1:10" hidden="1" x14ac:dyDescent="0.35">
      <c r="A240" s="68"/>
      <c r="B240" s="68"/>
      <c r="C240" s="68"/>
      <c r="D240" s="68"/>
      <c r="E240" s="298" t="s">
        <v>2467</v>
      </c>
      <c r="F240" s="68" t="s">
        <v>2468</v>
      </c>
      <c r="G240" s="68"/>
      <c r="H240" s="68"/>
      <c r="I240" s="68"/>
      <c r="J240" s="68"/>
    </row>
    <row r="241" spans="1:10" hidden="1" x14ac:dyDescent="0.35">
      <c r="A241" s="68"/>
      <c r="B241" s="68"/>
      <c r="C241" s="68"/>
      <c r="D241" s="68"/>
      <c r="E241" s="298" t="s">
        <v>2469</v>
      </c>
      <c r="F241" s="68" t="s">
        <v>2470</v>
      </c>
      <c r="G241" s="68"/>
      <c r="H241" s="68"/>
      <c r="I241" s="68"/>
      <c r="J241" s="68"/>
    </row>
    <row r="242" spans="1:10" hidden="1" x14ac:dyDescent="0.35">
      <c r="A242" s="68"/>
      <c r="B242" s="68"/>
      <c r="C242" s="68"/>
      <c r="D242" s="68"/>
      <c r="E242" s="298" t="s">
        <v>2471</v>
      </c>
      <c r="F242" s="68" t="s">
        <v>2472</v>
      </c>
      <c r="G242" s="68"/>
      <c r="H242" s="68"/>
      <c r="I242" s="68"/>
      <c r="J242" s="68"/>
    </row>
    <row r="243" spans="1:10" hidden="1" x14ac:dyDescent="0.35">
      <c r="A243" s="68"/>
      <c r="B243" s="68"/>
      <c r="C243" s="68"/>
      <c r="D243" s="68"/>
      <c r="E243" s="298" t="s">
        <v>2473</v>
      </c>
      <c r="F243" s="68" t="s">
        <v>2474</v>
      </c>
      <c r="G243" s="68"/>
      <c r="H243" s="68"/>
      <c r="I243" s="68"/>
      <c r="J243" s="68"/>
    </row>
    <row r="244" spans="1:10" hidden="1" x14ac:dyDescent="0.35">
      <c r="A244" s="68"/>
      <c r="B244" s="68"/>
      <c r="C244" s="68"/>
      <c r="D244" s="68"/>
      <c r="E244" s="298" t="s">
        <v>2475</v>
      </c>
      <c r="F244" s="68" t="s">
        <v>2476</v>
      </c>
      <c r="G244" s="68"/>
      <c r="H244" s="68"/>
      <c r="I244" s="68"/>
      <c r="J244" s="68"/>
    </row>
    <row r="245" spans="1:10" hidden="1" x14ac:dyDescent="0.35">
      <c r="A245" s="68"/>
      <c r="B245" s="68"/>
      <c r="C245" s="68"/>
      <c r="D245" s="68"/>
      <c r="E245" s="298" t="s">
        <v>2477</v>
      </c>
      <c r="F245" s="68" t="s">
        <v>2478</v>
      </c>
      <c r="G245" s="68"/>
      <c r="H245" s="68"/>
      <c r="I245" s="68"/>
      <c r="J245" s="68"/>
    </row>
    <row r="246" spans="1:10" hidden="1" x14ac:dyDescent="0.35">
      <c r="A246" s="68"/>
      <c r="B246" s="68"/>
      <c r="C246" s="68"/>
      <c r="D246" s="68"/>
      <c r="E246" s="298" t="s">
        <v>2479</v>
      </c>
      <c r="F246" s="68" t="s">
        <v>2480</v>
      </c>
      <c r="G246" s="68"/>
      <c r="H246" s="68"/>
      <c r="I246" s="68"/>
      <c r="J246" s="68"/>
    </row>
    <row r="247" spans="1:10" hidden="1" x14ac:dyDescent="0.35">
      <c r="A247" s="68"/>
      <c r="B247" s="68"/>
      <c r="C247" s="68"/>
      <c r="D247" s="68"/>
      <c r="E247" s="298" t="s">
        <v>2481</v>
      </c>
      <c r="F247" s="68" t="s">
        <v>2482</v>
      </c>
      <c r="G247" s="68"/>
      <c r="H247" s="68"/>
      <c r="I247" s="68"/>
      <c r="J247" s="68"/>
    </row>
    <row r="248" spans="1:10" hidden="1" x14ac:dyDescent="0.35">
      <c r="A248" s="68"/>
      <c r="B248" s="68"/>
      <c r="C248" s="68"/>
      <c r="D248" s="68"/>
      <c r="E248" s="298" t="s">
        <v>2483</v>
      </c>
      <c r="F248" s="68" t="s">
        <v>2484</v>
      </c>
      <c r="G248" s="68"/>
      <c r="H248" s="68"/>
      <c r="I248" s="68"/>
      <c r="J248" s="68"/>
    </row>
    <row r="249" spans="1:10" hidden="1" x14ac:dyDescent="0.35">
      <c r="A249" s="68"/>
      <c r="B249" s="68"/>
      <c r="C249" s="68"/>
      <c r="D249" s="68"/>
      <c r="E249" s="298" t="s">
        <v>2485</v>
      </c>
      <c r="F249" s="68" t="s">
        <v>2486</v>
      </c>
      <c r="G249" s="68"/>
      <c r="H249" s="68"/>
      <c r="I249" s="68"/>
      <c r="J249" s="68"/>
    </row>
    <row r="250" spans="1:10" hidden="1" x14ac:dyDescent="0.35">
      <c r="A250" s="68"/>
      <c r="B250" s="68"/>
      <c r="C250" s="68"/>
      <c r="D250" s="68"/>
      <c r="E250" s="298" t="s">
        <v>2487</v>
      </c>
      <c r="F250" s="68" t="s">
        <v>2488</v>
      </c>
      <c r="G250" s="68"/>
      <c r="H250" s="68"/>
      <c r="I250" s="68"/>
      <c r="J250" s="68"/>
    </row>
    <row r="251" spans="1:10" hidden="1" x14ac:dyDescent="0.35">
      <c r="A251" s="68"/>
      <c r="B251" s="68"/>
      <c r="C251" s="68"/>
      <c r="D251" s="68"/>
      <c r="E251" s="298" t="s">
        <v>2489</v>
      </c>
      <c r="F251" s="68" t="s">
        <v>2490</v>
      </c>
      <c r="G251" s="68"/>
      <c r="H251" s="68"/>
      <c r="I251" s="68"/>
      <c r="J251" s="68"/>
    </row>
    <row r="252" spans="1:10" hidden="1" x14ac:dyDescent="0.35">
      <c r="A252" s="68"/>
      <c r="B252" s="68"/>
      <c r="C252" s="68"/>
      <c r="D252" s="68"/>
      <c r="E252" s="298" t="s">
        <v>2491</v>
      </c>
      <c r="F252" s="68" t="s">
        <v>612</v>
      </c>
      <c r="G252" s="68"/>
      <c r="H252" s="68"/>
      <c r="I252" s="68"/>
      <c r="J252" s="68"/>
    </row>
    <row r="253" spans="1:10" hidden="1" x14ac:dyDescent="0.35">
      <c r="A253" s="68"/>
      <c r="B253" s="68"/>
      <c r="C253" s="68"/>
      <c r="D253" s="68"/>
      <c r="E253" s="298" t="s">
        <v>2492</v>
      </c>
      <c r="F253" s="68" t="s">
        <v>614</v>
      </c>
      <c r="G253" s="68"/>
      <c r="H253" s="68"/>
      <c r="I253" s="68"/>
      <c r="J253" s="68"/>
    </row>
    <row r="254" spans="1:10" hidden="1" x14ac:dyDescent="0.35">
      <c r="A254" s="68"/>
      <c r="B254" s="68"/>
      <c r="C254" s="68"/>
      <c r="D254" s="68"/>
      <c r="E254" s="298" t="s">
        <v>2493</v>
      </c>
      <c r="F254" s="68" t="s">
        <v>2494</v>
      </c>
      <c r="G254" s="68"/>
      <c r="H254" s="68"/>
      <c r="I254" s="68"/>
      <c r="J254" s="68"/>
    </row>
    <row r="255" spans="1:10" hidden="1" x14ac:dyDescent="0.35">
      <c r="A255" s="68"/>
      <c r="B255" s="68"/>
      <c r="C255" s="68"/>
      <c r="D255" s="68"/>
      <c r="E255" s="298" t="s">
        <v>2495</v>
      </c>
      <c r="F255" s="68" t="s">
        <v>2496</v>
      </c>
      <c r="G255" s="68"/>
      <c r="H255" s="68"/>
      <c r="I255" s="68"/>
      <c r="J255" s="68"/>
    </row>
    <row r="256" spans="1:10" hidden="1" x14ac:dyDescent="0.35">
      <c r="A256" s="68"/>
      <c r="B256" s="68"/>
      <c r="C256" s="68"/>
      <c r="D256" s="68"/>
      <c r="E256" s="298" t="s">
        <v>2497</v>
      </c>
      <c r="F256" s="68" t="s">
        <v>2498</v>
      </c>
      <c r="G256" s="68"/>
      <c r="H256" s="68"/>
      <c r="I256" s="68"/>
      <c r="J256" s="68"/>
    </row>
    <row r="257" spans="1:10" hidden="1" x14ac:dyDescent="0.35">
      <c r="A257" s="68"/>
      <c r="B257" s="68"/>
      <c r="C257" s="68"/>
      <c r="D257" s="68"/>
      <c r="E257" s="298" t="s">
        <v>2499</v>
      </c>
      <c r="F257" s="68" t="s">
        <v>2500</v>
      </c>
      <c r="G257" s="68"/>
      <c r="H257" s="68"/>
      <c r="I257" s="68"/>
      <c r="J257" s="68"/>
    </row>
    <row r="258" spans="1:10" hidden="1" x14ac:dyDescent="0.35">
      <c r="A258" s="68"/>
      <c r="B258" s="68"/>
      <c r="C258" s="68"/>
      <c r="D258" s="68"/>
      <c r="E258" s="298" t="s">
        <v>2501</v>
      </c>
      <c r="F258" s="68" t="s">
        <v>2502</v>
      </c>
      <c r="G258" s="68"/>
      <c r="H258" s="68"/>
      <c r="I258" s="68"/>
      <c r="J258" s="68"/>
    </row>
    <row r="259" spans="1:10" hidden="1" x14ac:dyDescent="0.35">
      <c r="A259" s="68"/>
      <c r="B259" s="68"/>
      <c r="C259" s="68"/>
      <c r="D259" s="68"/>
      <c r="E259" s="298" t="s">
        <v>2503</v>
      </c>
      <c r="F259" s="68" t="s">
        <v>2504</v>
      </c>
      <c r="G259" s="68"/>
      <c r="H259" s="68"/>
      <c r="I259" s="68"/>
      <c r="J259" s="68"/>
    </row>
    <row r="260" spans="1:10" hidden="1" x14ac:dyDescent="0.35">
      <c r="A260" s="68"/>
      <c r="B260" s="68"/>
      <c r="C260" s="68"/>
      <c r="D260" s="68"/>
      <c r="E260" s="298" t="s">
        <v>2505</v>
      </c>
      <c r="F260" s="68" t="s">
        <v>2506</v>
      </c>
      <c r="G260" s="68"/>
      <c r="H260" s="68"/>
      <c r="I260" s="68"/>
      <c r="J260" s="68"/>
    </row>
    <row r="261" spans="1:10" hidden="1" x14ac:dyDescent="0.35">
      <c r="A261" s="68"/>
      <c r="B261" s="68"/>
      <c r="C261" s="68"/>
      <c r="D261" s="68"/>
      <c r="E261" s="298" t="s">
        <v>2507</v>
      </c>
      <c r="F261" s="68" t="s">
        <v>2508</v>
      </c>
      <c r="G261" s="68"/>
      <c r="H261" s="68"/>
      <c r="I261" s="68"/>
      <c r="J261" s="68"/>
    </row>
    <row r="262" spans="1:10" hidden="1" x14ac:dyDescent="0.35">
      <c r="A262" s="68"/>
      <c r="B262" s="68"/>
      <c r="C262" s="68"/>
      <c r="D262" s="68"/>
      <c r="E262" s="298" t="s">
        <v>2509</v>
      </c>
      <c r="F262" s="68" t="s">
        <v>2510</v>
      </c>
      <c r="G262" s="68"/>
      <c r="H262" s="68"/>
      <c r="I262" s="68"/>
      <c r="J262" s="68"/>
    </row>
    <row r="263" spans="1:10" hidden="1" x14ac:dyDescent="0.35">
      <c r="A263" s="68"/>
      <c r="B263" s="68"/>
      <c r="C263" s="68"/>
      <c r="D263" s="68"/>
      <c r="E263" s="298" t="s">
        <v>623</v>
      </c>
      <c r="F263" s="68" t="s">
        <v>2511</v>
      </c>
      <c r="G263" s="68"/>
      <c r="H263" s="68"/>
      <c r="I263" s="68"/>
      <c r="J263" s="68"/>
    </row>
    <row r="264" spans="1:10" hidden="1" x14ac:dyDescent="0.35">
      <c r="A264" s="68"/>
      <c r="B264" s="68"/>
      <c r="C264" s="68"/>
      <c r="D264" s="68"/>
      <c r="E264" s="298" t="s">
        <v>2512</v>
      </c>
      <c r="F264" s="68" t="s">
        <v>2513</v>
      </c>
      <c r="G264" s="68"/>
      <c r="H264" s="68"/>
      <c r="I264" s="68"/>
      <c r="J264" s="68"/>
    </row>
    <row r="265" spans="1:10" hidden="1" x14ac:dyDescent="0.35">
      <c r="A265" s="68"/>
      <c r="B265" s="68"/>
      <c r="C265" s="68"/>
      <c r="D265" s="68"/>
      <c r="E265" s="298" t="s">
        <v>2514</v>
      </c>
      <c r="F265" s="68" t="s">
        <v>2515</v>
      </c>
      <c r="G265" s="68"/>
      <c r="H265" s="68"/>
      <c r="I265" s="68"/>
      <c r="J265" s="68"/>
    </row>
    <row r="266" spans="1:10" hidden="1" x14ac:dyDescent="0.35">
      <c r="A266" s="68"/>
      <c r="B266" s="68"/>
      <c r="C266" s="68"/>
      <c r="D266" s="68"/>
      <c r="E266" s="298" t="s">
        <v>2516</v>
      </c>
      <c r="F266" s="68" t="s">
        <v>2517</v>
      </c>
      <c r="G266" s="68"/>
      <c r="H266" s="68"/>
      <c r="I266" s="68"/>
      <c r="J266" s="68"/>
    </row>
    <row r="267" spans="1:10" hidden="1" x14ac:dyDescent="0.35">
      <c r="A267" s="68"/>
      <c r="B267" s="68"/>
      <c r="C267" s="68"/>
      <c r="D267" s="68"/>
      <c r="E267" s="298" t="s">
        <v>2518</v>
      </c>
      <c r="F267" s="68" t="s">
        <v>2519</v>
      </c>
      <c r="G267" s="68"/>
      <c r="H267" s="68"/>
      <c r="I267" s="68"/>
      <c r="J267" s="68"/>
    </row>
    <row r="268" spans="1:10" hidden="1" x14ac:dyDescent="0.35">
      <c r="A268" s="68"/>
      <c r="B268" s="68"/>
      <c r="C268" s="68"/>
      <c r="D268" s="68"/>
      <c r="E268" s="298" t="s">
        <v>2520</v>
      </c>
      <c r="F268" s="68" t="s">
        <v>2521</v>
      </c>
      <c r="G268" s="68"/>
      <c r="H268" s="68"/>
      <c r="I268" s="68"/>
      <c r="J268" s="68"/>
    </row>
    <row r="269" spans="1:10" hidden="1" x14ac:dyDescent="0.35">
      <c r="A269" s="68"/>
      <c r="B269" s="68"/>
      <c r="C269" s="68"/>
      <c r="D269" s="68"/>
      <c r="E269" s="298" t="s">
        <v>2522</v>
      </c>
      <c r="F269" s="68" t="s">
        <v>2523</v>
      </c>
      <c r="G269" s="68"/>
      <c r="H269" s="68"/>
      <c r="I269" s="68"/>
      <c r="J269" s="68"/>
    </row>
    <row r="270" spans="1:10" hidden="1" x14ac:dyDescent="0.35">
      <c r="A270" s="68"/>
      <c r="B270" s="68"/>
      <c r="C270" s="68"/>
      <c r="D270" s="68"/>
      <c r="E270" s="298" t="s">
        <v>2524</v>
      </c>
      <c r="F270" s="68" t="s">
        <v>2525</v>
      </c>
      <c r="G270" s="68"/>
      <c r="H270" s="68"/>
      <c r="I270" s="68"/>
      <c r="J270" s="68"/>
    </row>
    <row r="271" spans="1:10" hidden="1" x14ac:dyDescent="0.35">
      <c r="A271" s="68"/>
      <c r="B271" s="68"/>
      <c r="C271" s="68"/>
      <c r="D271" s="68"/>
      <c r="E271" s="298" t="s">
        <v>2526</v>
      </c>
      <c r="F271" s="68" t="s">
        <v>2527</v>
      </c>
      <c r="G271" s="68"/>
      <c r="H271" s="68"/>
      <c r="I271" s="68"/>
      <c r="J271" s="68"/>
    </row>
    <row r="272" spans="1:10" hidden="1" x14ac:dyDescent="0.35">
      <c r="A272" s="68"/>
      <c r="B272" s="68"/>
      <c r="C272" s="68"/>
      <c r="D272" s="68"/>
      <c r="E272" s="298" t="s">
        <v>2528</v>
      </c>
      <c r="F272" s="68" t="s">
        <v>2529</v>
      </c>
      <c r="G272" s="68"/>
      <c r="H272" s="68"/>
      <c r="I272" s="68"/>
      <c r="J272" s="68"/>
    </row>
    <row r="273" spans="1:10" hidden="1" x14ac:dyDescent="0.35">
      <c r="A273" s="68"/>
      <c r="B273" s="68"/>
      <c r="C273" s="68"/>
      <c r="D273" s="68"/>
      <c r="E273" s="298" t="s">
        <v>2530</v>
      </c>
      <c r="F273" s="68" t="s">
        <v>2531</v>
      </c>
      <c r="G273" s="68"/>
      <c r="H273" s="68"/>
      <c r="I273" s="68"/>
      <c r="J273" s="68"/>
    </row>
    <row r="274" spans="1:10" hidden="1" x14ac:dyDescent="0.35">
      <c r="A274" s="68"/>
      <c r="B274" s="68"/>
      <c r="C274" s="68"/>
      <c r="D274" s="68"/>
      <c r="E274" s="298" t="s">
        <v>2532</v>
      </c>
      <c r="F274" s="68" t="s">
        <v>2533</v>
      </c>
      <c r="G274" s="68"/>
      <c r="H274" s="68"/>
      <c r="I274" s="68"/>
      <c r="J274" s="68"/>
    </row>
    <row r="275" spans="1:10" hidden="1" x14ac:dyDescent="0.35">
      <c r="A275" s="68"/>
      <c r="B275" s="68"/>
      <c r="C275" s="68"/>
      <c r="D275" s="68"/>
      <c r="E275" s="298" t="s">
        <v>2534</v>
      </c>
      <c r="F275" s="68" t="s">
        <v>2535</v>
      </c>
      <c r="G275" s="68"/>
      <c r="H275" s="68"/>
      <c r="I275" s="68"/>
      <c r="J275" s="68"/>
    </row>
    <row r="276" spans="1:10" hidden="1" x14ac:dyDescent="0.35">
      <c r="A276" s="68"/>
      <c r="B276" s="68"/>
      <c r="C276" s="68"/>
      <c r="D276" s="68"/>
      <c r="E276" s="298" t="s">
        <v>2536</v>
      </c>
      <c r="F276" s="68" t="s">
        <v>2537</v>
      </c>
      <c r="G276" s="68"/>
      <c r="H276" s="68"/>
      <c r="I276" s="68"/>
      <c r="J276" s="68"/>
    </row>
    <row r="277" spans="1:10" hidden="1" x14ac:dyDescent="0.35">
      <c r="A277" s="68"/>
      <c r="B277" s="68"/>
      <c r="C277" s="68"/>
      <c r="D277" s="68"/>
      <c r="E277" s="298" t="s">
        <v>2538</v>
      </c>
      <c r="F277" s="68" t="s">
        <v>2539</v>
      </c>
      <c r="G277" s="68"/>
      <c r="H277" s="68"/>
      <c r="I277" s="68"/>
      <c r="J277" s="68"/>
    </row>
    <row r="278" spans="1:10" hidden="1" x14ac:dyDescent="0.35">
      <c r="A278" s="68"/>
      <c r="B278" s="68"/>
      <c r="C278" s="68"/>
      <c r="D278" s="68"/>
      <c r="E278" s="298" t="s">
        <v>2540</v>
      </c>
      <c r="F278" s="68" t="s">
        <v>2541</v>
      </c>
      <c r="G278" s="68"/>
      <c r="H278" s="68"/>
      <c r="I278" s="68"/>
      <c r="J278" s="68"/>
    </row>
    <row r="279" spans="1:10" hidden="1" x14ac:dyDescent="0.35">
      <c r="A279" s="68"/>
      <c r="B279" s="68"/>
      <c r="C279" s="68"/>
      <c r="D279" s="68"/>
      <c r="E279" s="298" t="s">
        <v>2542</v>
      </c>
      <c r="F279" s="68" t="s">
        <v>2543</v>
      </c>
      <c r="G279" s="68"/>
      <c r="H279" s="68"/>
      <c r="I279" s="68"/>
      <c r="J279" s="68"/>
    </row>
    <row r="280" spans="1:10" hidden="1" x14ac:dyDescent="0.35">
      <c r="A280" s="68"/>
      <c r="B280" s="68"/>
      <c r="C280" s="68"/>
      <c r="D280" s="68"/>
      <c r="E280" s="298" t="s">
        <v>2544</v>
      </c>
      <c r="F280" s="68" t="s">
        <v>2545</v>
      </c>
      <c r="G280" s="68"/>
      <c r="H280" s="68"/>
      <c r="I280" s="68"/>
      <c r="J280" s="68"/>
    </row>
    <row r="281" spans="1:10" hidden="1" x14ac:dyDescent="0.35">
      <c r="A281" s="68"/>
      <c r="B281" s="68"/>
      <c r="C281" s="68"/>
      <c r="D281" s="68"/>
      <c r="E281" s="298" t="s">
        <v>2546</v>
      </c>
      <c r="F281" s="68" t="s">
        <v>2547</v>
      </c>
      <c r="G281" s="68"/>
      <c r="H281" s="68"/>
      <c r="I281" s="68"/>
      <c r="J281" s="68"/>
    </row>
    <row r="282" spans="1:10" hidden="1" x14ac:dyDescent="0.35">
      <c r="A282" s="68"/>
      <c r="B282" s="68"/>
      <c r="C282" s="68"/>
      <c r="D282" s="68"/>
      <c r="E282" s="298" t="s">
        <v>2548</v>
      </c>
      <c r="F282" s="68" t="s">
        <v>2549</v>
      </c>
      <c r="G282" s="68"/>
      <c r="H282" s="68"/>
      <c r="I282" s="68"/>
      <c r="J282" s="68"/>
    </row>
    <row r="283" spans="1:10" hidden="1" x14ac:dyDescent="0.35">
      <c r="A283" s="68"/>
      <c r="B283" s="68"/>
      <c r="C283" s="68"/>
      <c r="D283" s="68"/>
      <c r="E283" s="298" t="s">
        <v>2550</v>
      </c>
      <c r="F283" s="68" t="s">
        <v>2551</v>
      </c>
      <c r="G283" s="68"/>
      <c r="H283" s="68"/>
      <c r="I283" s="68"/>
      <c r="J283" s="68"/>
    </row>
    <row r="284" spans="1:10" hidden="1" x14ac:dyDescent="0.35">
      <c r="A284" s="68"/>
      <c r="B284" s="68"/>
      <c r="C284" s="68"/>
      <c r="D284" s="68"/>
      <c r="E284" s="298" t="s">
        <v>2552</v>
      </c>
      <c r="F284" s="68" t="s">
        <v>2553</v>
      </c>
      <c r="G284" s="68"/>
      <c r="H284" s="68"/>
      <c r="I284" s="68"/>
      <c r="J284" s="68"/>
    </row>
    <row r="285" spans="1:10" hidden="1" x14ac:dyDescent="0.35">
      <c r="A285" s="68"/>
      <c r="B285" s="68"/>
      <c r="C285" s="68"/>
      <c r="D285" s="68"/>
      <c r="E285" s="298" t="s">
        <v>2554</v>
      </c>
      <c r="F285" s="68" t="s">
        <v>2555</v>
      </c>
      <c r="G285" s="68"/>
      <c r="H285" s="68"/>
      <c r="I285" s="68"/>
      <c r="J285" s="68"/>
    </row>
    <row r="286" spans="1:10" hidden="1" x14ac:dyDescent="0.35">
      <c r="A286" s="68"/>
      <c r="B286" s="68"/>
      <c r="C286" s="68"/>
      <c r="D286" s="68"/>
      <c r="E286" s="298" t="s">
        <v>2556</v>
      </c>
      <c r="F286" s="68" t="s">
        <v>2557</v>
      </c>
      <c r="G286" s="68"/>
      <c r="H286" s="68"/>
      <c r="I286" s="68"/>
      <c r="J286" s="68"/>
    </row>
    <row r="287" spans="1:10" hidden="1" x14ac:dyDescent="0.35">
      <c r="A287" s="68"/>
      <c r="B287" s="68"/>
      <c r="C287" s="68"/>
      <c r="D287" s="68"/>
      <c r="E287" s="298" t="s">
        <v>2558</v>
      </c>
      <c r="F287" s="68" t="s">
        <v>2559</v>
      </c>
      <c r="G287" s="68"/>
      <c r="H287" s="68"/>
      <c r="I287" s="68"/>
      <c r="J287" s="68"/>
    </row>
    <row r="288" spans="1:10" hidden="1" x14ac:dyDescent="0.35">
      <c r="A288" s="68"/>
      <c r="B288" s="68"/>
      <c r="C288" s="68"/>
      <c r="D288" s="68"/>
      <c r="E288" s="298" t="s">
        <v>2560</v>
      </c>
      <c r="F288" s="68" t="s">
        <v>2561</v>
      </c>
      <c r="G288" s="68"/>
      <c r="H288" s="68"/>
      <c r="I288" s="68"/>
      <c r="J288" s="68"/>
    </row>
    <row r="289" spans="1:10" hidden="1" x14ac:dyDescent="0.35">
      <c r="A289" s="68"/>
      <c r="B289" s="68"/>
      <c r="C289" s="68"/>
      <c r="D289" s="68"/>
      <c r="E289" s="298" t="s">
        <v>2562</v>
      </c>
      <c r="F289" s="68" t="s">
        <v>660</v>
      </c>
      <c r="G289" s="68"/>
      <c r="H289" s="68"/>
      <c r="I289" s="68"/>
      <c r="J289" s="68"/>
    </row>
    <row r="290" spans="1:10" hidden="1" x14ac:dyDescent="0.35">
      <c r="A290" s="68"/>
      <c r="B290" s="68"/>
      <c r="C290" s="68"/>
      <c r="D290" s="68"/>
      <c r="E290" s="298" t="s">
        <v>2563</v>
      </c>
      <c r="F290" s="68" t="s">
        <v>2564</v>
      </c>
      <c r="G290" s="68"/>
      <c r="H290" s="68"/>
      <c r="I290" s="68"/>
      <c r="J290" s="68"/>
    </row>
    <row r="291" spans="1:10" hidden="1" x14ac:dyDescent="0.35">
      <c r="A291" s="68"/>
      <c r="B291" s="68"/>
      <c r="C291" s="68"/>
      <c r="D291" s="68"/>
      <c r="E291" s="298" t="s">
        <v>2565</v>
      </c>
      <c r="F291" s="68" t="s">
        <v>664</v>
      </c>
      <c r="G291" s="68"/>
      <c r="H291" s="68"/>
      <c r="I291" s="68"/>
      <c r="J291" s="68"/>
    </row>
    <row r="292" spans="1:10" hidden="1" x14ac:dyDescent="0.35">
      <c r="A292" s="68"/>
      <c r="B292" s="68"/>
      <c r="C292" s="68"/>
      <c r="D292" s="68"/>
      <c r="E292" s="298" t="s">
        <v>2566</v>
      </c>
      <c r="F292" s="68" t="s">
        <v>2567</v>
      </c>
      <c r="G292" s="68"/>
      <c r="H292" s="68"/>
      <c r="I292" s="68"/>
      <c r="J292" s="68"/>
    </row>
    <row r="293" spans="1:10" hidden="1" x14ac:dyDescent="0.35">
      <c r="A293" s="68"/>
      <c r="B293" s="68"/>
      <c r="C293" s="68"/>
      <c r="D293" s="68"/>
      <c r="E293" s="298" t="s">
        <v>2568</v>
      </c>
      <c r="F293" s="68" t="s">
        <v>2569</v>
      </c>
      <c r="G293" s="68"/>
      <c r="H293" s="68"/>
      <c r="I293" s="68"/>
      <c r="J293" s="68"/>
    </row>
    <row r="294" spans="1:10" hidden="1" x14ac:dyDescent="0.35">
      <c r="A294" s="68"/>
      <c r="B294" s="68"/>
      <c r="C294" s="68"/>
      <c r="D294" s="68"/>
      <c r="E294" s="298" t="s">
        <v>2570</v>
      </c>
      <c r="F294" s="68" t="s">
        <v>2571</v>
      </c>
      <c r="G294" s="68"/>
      <c r="H294" s="68"/>
      <c r="I294" s="68"/>
      <c r="J294" s="68"/>
    </row>
    <row r="295" spans="1:10" hidden="1" x14ac:dyDescent="0.35">
      <c r="A295" s="68"/>
      <c r="B295" s="68"/>
      <c r="C295" s="68"/>
      <c r="D295" s="68"/>
      <c r="E295" s="298" t="s">
        <v>2572</v>
      </c>
      <c r="F295" s="68" t="s">
        <v>2573</v>
      </c>
      <c r="G295" s="68"/>
      <c r="H295" s="68"/>
      <c r="I295" s="68"/>
      <c r="J295" s="68"/>
    </row>
    <row r="296" spans="1:10" hidden="1" x14ac:dyDescent="0.35">
      <c r="A296" s="68"/>
      <c r="B296" s="68"/>
      <c r="C296" s="68"/>
      <c r="D296" s="68"/>
      <c r="E296" s="298" t="s">
        <v>2574</v>
      </c>
      <c r="F296" s="68" t="s">
        <v>2575</v>
      </c>
      <c r="G296" s="68"/>
      <c r="H296" s="68"/>
      <c r="I296" s="68"/>
      <c r="J296" s="68"/>
    </row>
    <row r="297" spans="1:10" hidden="1" x14ac:dyDescent="0.35">
      <c r="A297" s="68"/>
      <c r="B297" s="68"/>
      <c r="C297" s="68"/>
      <c r="D297" s="68"/>
      <c r="E297" s="298" t="s">
        <v>2576</v>
      </c>
      <c r="F297" s="68" t="s">
        <v>2577</v>
      </c>
      <c r="G297" s="68"/>
      <c r="H297" s="68"/>
      <c r="I297" s="68"/>
      <c r="J297" s="68"/>
    </row>
    <row r="298" spans="1:10" hidden="1" x14ac:dyDescent="0.35">
      <c r="A298" s="68"/>
      <c r="B298" s="68"/>
      <c r="C298" s="68"/>
      <c r="D298" s="68"/>
      <c r="E298" s="298" t="s">
        <v>2578</v>
      </c>
      <c r="F298" s="68" t="s">
        <v>2579</v>
      </c>
      <c r="G298" s="68"/>
      <c r="H298" s="68"/>
      <c r="I298" s="68"/>
      <c r="J298" s="68"/>
    </row>
    <row r="299" spans="1:10" hidden="1" x14ac:dyDescent="0.35">
      <c r="A299" s="68"/>
      <c r="B299" s="68"/>
      <c r="C299" s="68"/>
      <c r="D299" s="68"/>
      <c r="E299" s="298" t="s">
        <v>2580</v>
      </c>
      <c r="F299" s="68" t="s">
        <v>2581</v>
      </c>
      <c r="G299" s="68"/>
      <c r="H299" s="68"/>
      <c r="I299" s="68"/>
      <c r="J299" s="68"/>
    </row>
    <row r="300" spans="1:10" hidden="1" x14ac:dyDescent="0.35">
      <c r="A300" s="68"/>
      <c r="B300" s="68"/>
      <c r="C300" s="68"/>
      <c r="D300" s="68"/>
      <c r="E300" s="298" t="s">
        <v>677</v>
      </c>
      <c r="F300" s="68" t="s">
        <v>678</v>
      </c>
      <c r="G300" s="68"/>
      <c r="H300" s="68"/>
      <c r="I300" s="68"/>
      <c r="J300" s="68"/>
    </row>
    <row r="301" spans="1:10" hidden="1" x14ac:dyDescent="0.35">
      <c r="A301" s="68"/>
      <c r="B301" s="68"/>
      <c r="C301" s="68"/>
      <c r="D301" s="68"/>
      <c r="E301" s="298" t="s">
        <v>2582</v>
      </c>
      <c r="F301" s="68" t="s">
        <v>2583</v>
      </c>
      <c r="G301" s="68"/>
      <c r="H301" s="68"/>
      <c r="I301" s="68"/>
      <c r="J301" s="68"/>
    </row>
    <row r="302" spans="1:10" hidden="1" x14ac:dyDescent="0.35">
      <c r="A302" s="68"/>
      <c r="B302" s="68"/>
      <c r="C302" s="68"/>
      <c r="D302" s="68"/>
      <c r="E302" s="298" t="s">
        <v>2584</v>
      </c>
      <c r="F302" s="68" t="s">
        <v>2585</v>
      </c>
      <c r="G302" s="68"/>
      <c r="H302" s="68"/>
      <c r="I302" s="68"/>
      <c r="J302" s="68"/>
    </row>
    <row r="303" spans="1:10" hidden="1" x14ac:dyDescent="0.35">
      <c r="A303" s="68"/>
      <c r="B303" s="68"/>
      <c r="C303" s="68"/>
      <c r="D303" s="68"/>
      <c r="E303" s="298" t="s">
        <v>2586</v>
      </c>
      <c r="F303" s="68" t="s">
        <v>2587</v>
      </c>
      <c r="G303" s="68"/>
      <c r="H303" s="68"/>
      <c r="I303" s="68"/>
      <c r="J303" s="68"/>
    </row>
    <row r="304" spans="1:10" hidden="1" x14ac:dyDescent="0.35">
      <c r="A304" s="68"/>
      <c r="B304" s="68"/>
      <c r="C304" s="68"/>
      <c r="D304" s="68"/>
      <c r="E304" s="298" t="s">
        <v>2588</v>
      </c>
      <c r="F304" s="68" t="s">
        <v>2589</v>
      </c>
      <c r="G304" s="68"/>
      <c r="H304" s="68"/>
      <c r="I304" s="68"/>
      <c r="J304" s="68"/>
    </row>
    <row r="305" spans="1:10" hidden="1" x14ac:dyDescent="0.35">
      <c r="A305" s="68"/>
      <c r="B305" s="68"/>
      <c r="C305" s="68"/>
      <c r="D305" s="68"/>
      <c r="E305" s="298" t="s">
        <v>2590</v>
      </c>
      <c r="F305" s="68" t="s">
        <v>686</v>
      </c>
      <c r="G305" s="68"/>
      <c r="H305" s="68"/>
      <c r="I305" s="68"/>
      <c r="J305" s="68"/>
    </row>
    <row r="306" spans="1:10" hidden="1" x14ac:dyDescent="0.35">
      <c r="A306" s="68"/>
      <c r="B306" s="68"/>
      <c r="C306" s="68"/>
      <c r="D306" s="68"/>
      <c r="E306" s="298" t="s">
        <v>2591</v>
      </c>
      <c r="F306" s="68" t="s">
        <v>2592</v>
      </c>
      <c r="G306" s="68"/>
      <c r="H306" s="68"/>
      <c r="I306" s="68"/>
      <c r="J306" s="68"/>
    </row>
    <row r="307" spans="1:10" hidden="1" x14ac:dyDescent="0.35">
      <c r="A307" s="68"/>
      <c r="B307" s="68"/>
      <c r="C307" s="68"/>
      <c r="D307" s="68"/>
      <c r="E307" s="298" t="s">
        <v>2593</v>
      </c>
      <c r="F307" s="68" t="s">
        <v>690</v>
      </c>
      <c r="G307" s="68"/>
      <c r="H307" s="68"/>
      <c r="I307" s="68"/>
      <c r="J307" s="68"/>
    </row>
    <row r="308" spans="1:10" hidden="1" x14ac:dyDescent="0.35">
      <c r="A308" s="68"/>
      <c r="B308" s="68"/>
      <c r="C308" s="68"/>
      <c r="D308" s="68"/>
      <c r="E308" s="298" t="s">
        <v>2594</v>
      </c>
      <c r="F308" s="68" t="s">
        <v>2595</v>
      </c>
      <c r="G308" s="68"/>
      <c r="H308" s="68"/>
      <c r="I308" s="68"/>
      <c r="J308" s="68"/>
    </row>
    <row r="309" spans="1:10" hidden="1" x14ac:dyDescent="0.35">
      <c r="A309" s="68"/>
      <c r="B309" s="68"/>
      <c r="C309" s="68"/>
      <c r="D309" s="68"/>
      <c r="E309" s="298" t="s">
        <v>2596</v>
      </c>
      <c r="F309" s="68" t="s">
        <v>2597</v>
      </c>
      <c r="G309" s="68"/>
      <c r="H309" s="68"/>
      <c r="I309" s="68"/>
      <c r="J309" s="68"/>
    </row>
    <row r="310" spans="1:10" hidden="1" x14ac:dyDescent="0.35">
      <c r="A310" s="68"/>
      <c r="B310" s="68"/>
      <c r="C310" s="68"/>
      <c r="D310" s="68"/>
      <c r="E310" s="298" t="s">
        <v>2598</v>
      </c>
      <c r="F310" s="68" t="s">
        <v>2599</v>
      </c>
      <c r="G310" s="68"/>
      <c r="H310" s="68"/>
      <c r="I310" s="68"/>
      <c r="J310" s="68"/>
    </row>
    <row r="311" spans="1:10" hidden="1" x14ac:dyDescent="0.35">
      <c r="A311" s="68"/>
      <c r="B311" s="68"/>
      <c r="C311" s="68"/>
      <c r="D311" s="68"/>
      <c r="E311" s="298" t="s">
        <v>2600</v>
      </c>
      <c r="F311" s="68" t="s">
        <v>2601</v>
      </c>
      <c r="G311" s="68"/>
      <c r="H311" s="68"/>
      <c r="I311" s="68"/>
      <c r="J311" s="68"/>
    </row>
    <row r="312" spans="1:10" hidden="1" x14ac:dyDescent="0.35">
      <c r="A312" s="68"/>
      <c r="B312" s="68"/>
      <c r="C312" s="68"/>
      <c r="D312" s="68"/>
      <c r="E312" s="298" t="s">
        <v>2602</v>
      </c>
      <c r="F312" s="68" t="s">
        <v>2603</v>
      </c>
      <c r="G312" s="68"/>
      <c r="H312" s="68"/>
      <c r="I312" s="68"/>
      <c r="J312" s="68"/>
    </row>
    <row r="313" spans="1:10" hidden="1" x14ac:dyDescent="0.35">
      <c r="A313" s="68"/>
      <c r="B313" s="68"/>
      <c r="C313" s="68"/>
      <c r="D313" s="68"/>
      <c r="E313" s="298" t="s">
        <v>701</v>
      </c>
      <c r="F313" s="68" t="s">
        <v>2604</v>
      </c>
      <c r="G313" s="68"/>
      <c r="H313" s="68"/>
      <c r="I313" s="68"/>
      <c r="J313" s="68"/>
    </row>
    <row r="314" spans="1:10" hidden="1" x14ac:dyDescent="0.35">
      <c r="A314" s="68"/>
      <c r="B314" s="68"/>
      <c r="C314" s="68"/>
      <c r="D314" s="68"/>
      <c r="E314" s="298" t="s">
        <v>272</v>
      </c>
      <c r="F314" s="68" t="s">
        <v>2605</v>
      </c>
      <c r="G314" s="68"/>
      <c r="H314" s="68"/>
      <c r="I314" s="68"/>
      <c r="J314" s="68"/>
    </row>
    <row r="315" spans="1:10" hidden="1" x14ac:dyDescent="0.35">
      <c r="A315" s="68"/>
      <c r="B315" s="68"/>
      <c r="C315" s="68"/>
      <c r="D315" s="68"/>
      <c r="E315" s="298" t="s">
        <v>703</v>
      </c>
      <c r="F315" s="68" t="s">
        <v>2606</v>
      </c>
      <c r="G315" s="68"/>
      <c r="H315" s="68"/>
      <c r="I315" s="68"/>
      <c r="J315" s="68"/>
    </row>
    <row r="316" spans="1:10" hidden="1" x14ac:dyDescent="0.35">
      <c r="A316" s="68"/>
      <c r="B316" s="68"/>
      <c r="C316" s="68"/>
      <c r="D316" s="68"/>
      <c r="E316" s="298" t="s">
        <v>2607</v>
      </c>
      <c r="F316" s="68" t="s">
        <v>2608</v>
      </c>
      <c r="G316" s="68"/>
      <c r="H316" s="68"/>
      <c r="I316" s="68"/>
      <c r="J316" s="68"/>
    </row>
    <row r="317" spans="1:10" hidden="1" x14ac:dyDescent="0.35">
      <c r="A317" s="68"/>
      <c r="B317" s="68"/>
      <c r="C317" s="68"/>
      <c r="D317" s="68"/>
      <c r="E317" s="298" t="s">
        <v>2609</v>
      </c>
      <c r="F317" s="68" t="s">
        <v>706</v>
      </c>
      <c r="G317" s="68"/>
      <c r="H317" s="68"/>
      <c r="I317" s="68"/>
      <c r="J317" s="68"/>
    </row>
    <row r="318" spans="1:10" hidden="1" x14ac:dyDescent="0.35">
      <c r="A318" s="68"/>
      <c r="B318" s="68"/>
      <c r="C318" s="68"/>
      <c r="D318" s="68"/>
      <c r="E318" s="298" t="s">
        <v>2610</v>
      </c>
      <c r="F318" s="68" t="s">
        <v>2611</v>
      </c>
      <c r="G318" s="68"/>
      <c r="H318" s="68"/>
      <c r="I318" s="68"/>
      <c r="J318" s="68"/>
    </row>
    <row r="319" spans="1:10" hidden="1" x14ac:dyDescent="0.35">
      <c r="A319" s="68"/>
      <c r="B319" s="68"/>
      <c r="C319" s="68"/>
      <c r="D319" s="68"/>
      <c r="E319" s="298" t="s">
        <v>2612</v>
      </c>
      <c r="F319" s="68" t="s">
        <v>710</v>
      </c>
      <c r="G319" s="68"/>
      <c r="H319" s="68"/>
      <c r="I319" s="68"/>
      <c r="J319" s="68"/>
    </row>
    <row r="320" spans="1:10" hidden="1" x14ac:dyDescent="0.35">
      <c r="A320" s="68"/>
      <c r="B320" s="68"/>
      <c r="C320" s="68"/>
      <c r="D320" s="68"/>
      <c r="E320" s="298" t="s">
        <v>2613</v>
      </c>
      <c r="F320" s="68" t="s">
        <v>712</v>
      </c>
      <c r="G320" s="68"/>
      <c r="H320" s="68"/>
      <c r="I320" s="68"/>
      <c r="J320" s="68"/>
    </row>
    <row r="321" spans="1:10" hidden="1" x14ac:dyDescent="0.35">
      <c r="A321" s="68"/>
      <c r="B321" s="68"/>
      <c r="C321" s="68"/>
      <c r="D321" s="68"/>
      <c r="E321" s="298" t="s">
        <v>2614</v>
      </c>
      <c r="F321" s="68" t="s">
        <v>714</v>
      </c>
      <c r="G321" s="68"/>
      <c r="H321" s="68"/>
      <c r="I321" s="68"/>
      <c r="J321" s="68"/>
    </row>
    <row r="322" spans="1:10" hidden="1" x14ac:dyDescent="0.35">
      <c r="A322" s="68"/>
      <c r="B322" s="68"/>
      <c r="C322" s="68"/>
      <c r="D322" s="68"/>
      <c r="E322" s="298" t="s">
        <v>2615</v>
      </c>
      <c r="F322" s="68" t="s">
        <v>2616</v>
      </c>
      <c r="G322" s="68"/>
      <c r="H322" s="68"/>
      <c r="I322" s="68"/>
      <c r="J322" s="68"/>
    </row>
    <row r="323" spans="1:10" hidden="1" x14ac:dyDescent="0.35">
      <c r="A323" s="68"/>
      <c r="B323" s="68"/>
      <c r="C323" s="68"/>
      <c r="D323" s="68"/>
      <c r="E323" s="298" t="s">
        <v>2617</v>
      </c>
      <c r="F323" s="68" t="s">
        <v>2618</v>
      </c>
      <c r="G323" s="68"/>
      <c r="H323" s="68"/>
      <c r="I323" s="68"/>
      <c r="J323" s="68"/>
    </row>
    <row r="324" spans="1:10" hidden="1" x14ac:dyDescent="0.35">
      <c r="A324" s="68"/>
      <c r="B324" s="68"/>
      <c r="C324" s="68"/>
      <c r="D324" s="68"/>
      <c r="E324" s="298" t="s">
        <v>2619</v>
      </c>
      <c r="F324" s="68" t="s">
        <v>2620</v>
      </c>
      <c r="G324" s="68"/>
      <c r="H324" s="68"/>
      <c r="I324" s="68"/>
      <c r="J324" s="68"/>
    </row>
    <row r="325" spans="1:10" hidden="1" x14ac:dyDescent="0.35">
      <c r="A325" s="68"/>
      <c r="B325" s="68"/>
      <c r="C325" s="68"/>
      <c r="D325" s="68"/>
      <c r="E325" s="298" t="s">
        <v>2621</v>
      </c>
      <c r="F325" s="68" t="s">
        <v>2622</v>
      </c>
      <c r="G325" s="68"/>
      <c r="H325" s="68"/>
      <c r="I325" s="68"/>
      <c r="J325" s="68"/>
    </row>
    <row r="326" spans="1:10" hidden="1" x14ac:dyDescent="0.35">
      <c r="A326" s="68"/>
      <c r="B326" s="68"/>
      <c r="C326" s="68"/>
      <c r="D326" s="68"/>
      <c r="E326" s="298" t="s">
        <v>2623</v>
      </c>
      <c r="F326" s="68" t="s">
        <v>2624</v>
      </c>
      <c r="G326" s="68"/>
      <c r="H326" s="68"/>
      <c r="I326" s="68"/>
      <c r="J326" s="68"/>
    </row>
    <row r="327" spans="1:10" hidden="1" x14ac:dyDescent="0.35">
      <c r="A327" s="68"/>
      <c r="B327" s="68"/>
      <c r="C327" s="68"/>
      <c r="D327" s="68"/>
      <c r="E327" s="298" t="s">
        <v>2625</v>
      </c>
      <c r="F327" s="68" t="s">
        <v>2626</v>
      </c>
      <c r="G327" s="68"/>
      <c r="H327" s="68"/>
      <c r="I327" s="68"/>
      <c r="J327" s="68"/>
    </row>
    <row r="328" spans="1:10" hidden="1" x14ac:dyDescent="0.35">
      <c r="A328" s="68"/>
      <c r="B328" s="68"/>
      <c r="C328" s="68"/>
      <c r="D328" s="68"/>
      <c r="E328" s="298" t="s">
        <v>725</v>
      </c>
      <c r="F328" s="68" t="s">
        <v>2627</v>
      </c>
      <c r="G328" s="68"/>
      <c r="H328" s="68"/>
      <c r="I328" s="68"/>
      <c r="J328" s="68"/>
    </row>
    <row r="329" spans="1:10" hidden="1" x14ac:dyDescent="0.35">
      <c r="A329" s="68"/>
      <c r="B329" s="68"/>
      <c r="C329" s="68"/>
      <c r="D329" s="68"/>
      <c r="E329" s="298" t="s">
        <v>2628</v>
      </c>
      <c r="F329" s="68" t="s">
        <v>2629</v>
      </c>
      <c r="G329" s="68"/>
      <c r="H329" s="68"/>
      <c r="I329" s="68"/>
      <c r="J329" s="68"/>
    </row>
    <row r="330" spans="1:10" hidden="1" x14ac:dyDescent="0.35">
      <c r="A330" s="68"/>
      <c r="B330" s="68"/>
      <c r="C330" s="68"/>
      <c r="D330" s="68"/>
      <c r="E330" s="298" t="s">
        <v>2630</v>
      </c>
      <c r="F330" s="68" t="s">
        <v>2631</v>
      </c>
      <c r="G330" s="68"/>
      <c r="H330" s="68"/>
      <c r="I330" s="68"/>
      <c r="J330" s="68"/>
    </row>
    <row r="331" spans="1:10" hidden="1" x14ac:dyDescent="0.35">
      <c r="A331" s="68"/>
      <c r="B331" s="68"/>
      <c r="C331" s="68"/>
      <c r="D331" s="68"/>
      <c r="E331" s="298" t="s">
        <v>2632</v>
      </c>
      <c r="F331" s="68" t="s">
        <v>2633</v>
      </c>
      <c r="G331" s="68"/>
      <c r="H331" s="68"/>
      <c r="I331" s="68"/>
      <c r="J331" s="68"/>
    </row>
    <row r="332" spans="1:10" hidden="1" x14ac:dyDescent="0.35">
      <c r="A332" s="68"/>
      <c r="B332" s="68"/>
      <c r="C332" s="68"/>
      <c r="D332" s="68"/>
      <c r="E332" s="298" t="s">
        <v>2634</v>
      </c>
      <c r="F332" s="68" t="s">
        <v>2635</v>
      </c>
      <c r="G332" s="68"/>
      <c r="H332" s="68"/>
      <c r="I332" s="68"/>
      <c r="J332" s="68"/>
    </row>
    <row r="333" spans="1:10" hidden="1" x14ac:dyDescent="0.35">
      <c r="A333" s="68"/>
      <c r="B333" s="68"/>
      <c r="C333" s="68"/>
      <c r="D333" s="68"/>
      <c r="E333" s="298" t="s">
        <v>2636</v>
      </c>
      <c r="F333" s="68" t="s">
        <v>2637</v>
      </c>
      <c r="G333" s="68"/>
      <c r="H333" s="68"/>
      <c r="I333" s="68"/>
      <c r="J333" s="68"/>
    </row>
    <row r="334" spans="1:10" hidden="1" x14ac:dyDescent="0.35">
      <c r="A334" s="68"/>
      <c r="B334" s="68"/>
      <c r="C334" s="68"/>
      <c r="D334" s="68"/>
      <c r="E334" s="298" t="s">
        <v>2638</v>
      </c>
      <c r="F334" s="68" t="s">
        <v>2639</v>
      </c>
      <c r="G334" s="68"/>
      <c r="H334" s="68"/>
      <c r="I334" s="68"/>
      <c r="J334" s="68"/>
    </row>
    <row r="335" spans="1:10" hidden="1" x14ac:dyDescent="0.35">
      <c r="A335" s="68"/>
      <c r="B335" s="68"/>
      <c r="C335" s="68"/>
      <c r="D335" s="68"/>
      <c r="E335" s="298" t="s">
        <v>739</v>
      </c>
      <c r="F335" s="68" t="s">
        <v>740</v>
      </c>
      <c r="G335" s="68"/>
      <c r="H335" s="68"/>
      <c r="I335" s="68"/>
      <c r="J335" s="68"/>
    </row>
    <row r="336" spans="1:10" hidden="1" x14ac:dyDescent="0.35">
      <c r="A336" s="68"/>
      <c r="B336" s="68"/>
      <c r="C336" s="68"/>
      <c r="D336" s="68"/>
      <c r="E336" s="298" t="s">
        <v>741</v>
      </c>
      <c r="F336" s="68" t="s">
        <v>742</v>
      </c>
      <c r="G336" s="68"/>
      <c r="H336" s="68"/>
      <c r="I336" s="68"/>
      <c r="J336" s="68"/>
    </row>
    <row r="337" spans="1:10" hidden="1" x14ac:dyDescent="0.35">
      <c r="A337" s="68"/>
      <c r="B337" s="68"/>
      <c r="C337" s="68"/>
      <c r="D337" s="68"/>
      <c r="E337" s="298" t="s">
        <v>743</v>
      </c>
      <c r="F337" s="68" t="s">
        <v>744</v>
      </c>
      <c r="G337" s="68"/>
      <c r="H337" s="68"/>
      <c r="I337" s="68"/>
      <c r="J337" s="68"/>
    </row>
    <row r="338" spans="1:10" hidden="1" x14ac:dyDescent="0.35">
      <c r="A338" s="68"/>
      <c r="B338" s="68"/>
      <c r="C338" s="68"/>
      <c r="D338" s="68"/>
      <c r="E338" s="298" t="s">
        <v>2640</v>
      </c>
      <c r="F338" s="68" t="s">
        <v>2641</v>
      </c>
      <c r="G338" s="68"/>
      <c r="H338" s="68"/>
      <c r="I338" s="68"/>
      <c r="J338" s="68"/>
    </row>
    <row r="339" spans="1:10" hidden="1" x14ac:dyDescent="0.35">
      <c r="A339" s="68"/>
      <c r="B339" s="68"/>
      <c r="C339" s="68"/>
      <c r="D339" s="68"/>
      <c r="E339" s="298" t="s">
        <v>2642</v>
      </c>
      <c r="F339" s="68" t="s">
        <v>746</v>
      </c>
      <c r="G339" s="68"/>
      <c r="H339" s="68"/>
      <c r="I339" s="68"/>
      <c r="J339" s="68"/>
    </row>
    <row r="340" spans="1:10" hidden="1" x14ac:dyDescent="0.35">
      <c r="A340" s="68"/>
      <c r="B340" s="68"/>
      <c r="C340" s="68"/>
      <c r="D340" s="68"/>
      <c r="E340" s="298" t="s">
        <v>2643</v>
      </c>
      <c r="F340" s="68" t="s">
        <v>748</v>
      </c>
      <c r="G340" s="68"/>
      <c r="H340" s="68"/>
      <c r="I340" s="68"/>
      <c r="J340" s="68"/>
    </row>
    <row r="341" spans="1:10" hidden="1" x14ac:dyDescent="0.35">
      <c r="A341" s="68"/>
      <c r="B341" s="68"/>
      <c r="C341" s="68"/>
      <c r="D341" s="68"/>
      <c r="E341" s="298" t="s">
        <v>2644</v>
      </c>
      <c r="F341" s="68" t="s">
        <v>2645</v>
      </c>
      <c r="G341" s="68"/>
      <c r="H341" s="68"/>
      <c r="I341" s="68"/>
      <c r="J341" s="68"/>
    </row>
    <row r="342" spans="1:10" hidden="1" x14ac:dyDescent="0.35">
      <c r="A342" s="68"/>
      <c r="B342" s="68"/>
      <c r="C342" s="68"/>
      <c r="D342" s="68"/>
      <c r="E342" s="298" t="s">
        <v>2646</v>
      </c>
      <c r="F342" s="68" t="s">
        <v>752</v>
      </c>
      <c r="G342" s="68"/>
      <c r="H342" s="68"/>
      <c r="I342" s="68"/>
      <c r="J342" s="68"/>
    </row>
    <row r="343" spans="1:10" hidden="1" x14ac:dyDescent="0.35">
      <c r="A343" s="68"/>
      <c r="B343" s="68"/>
      <c r="C343" s="68"/>
      <c r="D343" s="68"/>
      <c r="E343" s="298" t="s">
        <v>753</v>
      </c>
      <c r="F343" s="68" t="s">
        <v>754</v>
      </c>
      <c r="G343" s="68"/>
      <c r="H343" s="68"/>
      <c r="I343" s="68"/>
      <c r="J343" s="68"/>
    </row>
    <row r="344" spans="1:10" hidden="1" x14ac:dyDescent="0.35">
      <c r="A344" s="68"/>
      <c r="B344" s="68"/>
      <c r="C344" s="68"/>
      <c r="D344" s="68"/>
      <c r="E344" s="298" t="s">
        <v>2647</v>
      </c>
      <c r="F344" s="68" t="s">
        <v>2648</v>
      </c>
      <c r="G344" s="68"/>
      <c r="H344" s="68"/>
      <c r="I344" s="68"/>
      <c r="J344" s="68"/>
    </row>
    <row r="345" spans="1:10" hidden="1" x14ac:dyDescent="0.35">
      <c r="A345" s="68"/>
      <c r="B345" s="68"/>
      <c r="C345" s="68"/>
      <c r="D345" s="68"/>
      <c r="E345" s="298" t="s">
        <v>2649</v>
      </c>
      <c r="F345" s="68" t="s">
        <v>2650</v>
      </c>
      <c r="G345" s="68"/>
      <c r="H345" s="68"/>
      <c r="I345" s="68"/>
      <c r="J345" s="68"/>
    </row>
    <row r="346" spans="1:10" hidden="1" x14ac:dyDescent="0.35">
      <c r="A346" s="68"/>
      <c r="B346" s="68"/>
      <c r="C346" s="68"/>
      <c r="D346" s="68"/>
      <c r="E346" s="298" t="s">
        <v>2651</v>
      </c>
      <c r="F346" s="68" t="s">
        <v>2652</v>
      </c>
      <c r="G346" s="68"/>
      <c r="H346" s="68"/>
      <c r="I346" s="68"/>
      <c r="J346" s="68"/>
    </row>
    <row r="347" spans="1:10" hidden="1" x14ac:dyDescent="0.35">
      <c r="A347" s="68"/>
      <c r="B347" s="68"/>
      <c r="C347" s="68"/>
      <c r="D347" s="68"/>
      <c r="E347" s="298" t="s">
        <v>2653</v>
      </c>
      <c r="F347" s="68" t="s">
        <v>2654</v>
      </c>
      <c r="G347" s="68"/>
      <c r="H347" s="68"/>
      <c r="I347" s="68"/>
      <c r="J347" s="68"/>
    </row>
    <row r="348" spans="1:10" hidden="1" x14ac:dyDescent="0.35">
      <c r="A348" s="68"/>
      <c r="B348" s="68"/>
      <c r="C348" s="68"/>
      <c r="D348" s="68"/>
      <c r="E348" s="298" t="s">
        <v>2655</v>
      </c>
      <c r="F348" s="68" t="s">
        <v>2656</v>
      </c>
      <c r="G348" s="68"/>
      <c r="H348" s="68"/>
      <c r="I348" s="68"/>
      <c r="J348" s="68"/>
    </row>
    <row r="349" spans="1:10" hidden="1" x14ac:dyDescent="0.35">
      <c r="A349" s="68"/>
      <c r="B349" s="68"/>
      <c r="C349" s="68"/>
      <c r="D349" s="68"/>
      <c r="E349" s="298" t="s">
        <v>763</v>
      </c>
      <c r="F349" s="68" t="s">
        <v>764</v>
      </c>
      <c r="G349" s="68"/>
      <c r="H349" s="68"/>
      <c r="I349" s="68"/>
      <c r="J349" s="68"/>
    </row>
    <row r="350" spans="1:10" hidden="1" x14ac:dyDescent="0.35">
      <c r="A350" s="68"/>
      <c r="B350" s="68"/>
      <c r="C350" s="68"/>
      <c r="D350" s="68"/>
      <c r="E350" s="298" t="s">
        <v>2657</v>
      </c>
      <c r="F350" s="68" t="s">
        <v>2658</v>
      </c>
      <c r="G350" s="68"/>
      <c r="H350" s="68"/>
      <c r="I350" s="68"/>
      <c r="J350" s="68"/>
    </row>
    <row r="351" spans="1:10" hidden="1" x14ac:dyDescent="0.35">
      <c r="A351" s="68"/>
      <c r="B351" s="68"/>
      <c r="C351" s="68"/>
      <c r="D351" s="68"/>
      <c r="E351" s="298" t="s">
        <v>2659</v>
      </c>
      <c r="F351" s="68" t="s">
        <v>2660</v>
      </c>
      <c r="G351" s="68"/>
      <c r="H351" s="68"/>
      <c r="I351" s="68"/>
      <c r="J351" s="68"/>
    </row>
    <row r="352" spans="1:10" hidden="1" x14ac:dyDescent="0.35">
      <c r="A352" s="68"/>
      <c r="B352" s="68"/>
      <c r="C352" s="68"/>
      <c r="D352" s="68"/>
      <c r="E352" s="298" t="s">
        <v>2661</v>
      </c>
      <c r="F352" s="68" t="s">
        <v>770</v>
      </c>
      <c r="G352" s="68"/>
      <c r="H352" s="68"/>
      <c r="I352" s="68"/>
      <c r="J352" s="68"/>
    </row>
    <row r="353" spans="1:10" hidden="1" x14ac:dyDescent="0.35">
      <c r="A353" s="68"/>
      <c r="B353" s="68"/>
      <c r="C353" s="68"/>
      <c r="D353" s="68"/>
      <c r="E353" s="298" t="s">
        <v>2662</v>
      </c>
      <c r="F353" s="68" t="s">
        <v>772</v>
      </c>
      <c r="G353" s="68"/>
      <c r="H353" s="68"/>
      <c r="I353" s="68"/>
      <c r="J353" s="68"/>
    </row>
    <row r="354" spans="1:10" hidden="1" x14ac:dyDescent="0.35">
      <c r="A354" s="68"/>
      <c r="B354" s="68"/>
      <c r="C354" s="68"/>
      <c r="D354" s="68"/>
      <c r="E354" s="298" t="s">
        <v>2663</v>
      </c>
      <c r="F354" s="68" t="s">
        <v>774</v>
      </c>
      <c r="G354" s="68"/>
      <c r="H354" s="68"/>
      <c r="I354" s="68"/>
      <c r="J354" s="68"/>
    </row>
    <row r="355" spans="1:10" hidden="1" x14ac:dyDescent="0.35">
      <c r="A355" s="68"/>
      <c r="B355" s="68"/>
      <c r="C355" s="68"/>
      <c r="D355" s="68"/>
      <c r="E355" s="298" t="s">
        <v>2664</v>
      </c>
      <c r="F355" s="68" t="s">
        <v>2665</v>
      </c>
      <c r="G355" s="68"/>
      <c r="H355" s="68"/>
      <c r="I355" s="68"/>
      <c r="J355" s="68"/>
    </row>
    <row r="356" spans="1:10" hidden="1" x14ac:dyDescent="0.35">
      <c r="A356" s="68"/>
      <c r="B356" s="68"/>
      <c r="C356" s="68"/>
      <c r="D356" s="68"/>
      <c r="E356" s="298" t="s">
        <v>2666</v>
      </c>
      <c r="F356" s="68" t="s">
        <v>2667</v>
      </c>
      <c r="G356" s="68"/>
      <c r="H356" s="68"/>
      <c r="I356" s="68"/>
      <c r="J356" s="68"/>
    </row>
    <row r="357" spans="1:10" hidden="1" x14ac:dyDescent="0.35">
      <c r="A357" s="68"/>
      <c r="B357" s="68"/>
      <c r="C357" s="68"/>
      <c r="D357" s="68"/>
      <c r="E357" s="298" t="s">
        <v>2668</v>
      </c>
      <c r="F357" s="68" t="s">
        <v>2669</v>
      </c>
      <c r="G357" s="68"/>
      <c r="H357" s="68"/>
      <c r="I357" s="68"/>
      <c r="J357" s="68"/>
    </row>
    <row r="358" spans="1:10" hidden="1" x14ac:dyDescent="0.35">
      <c r="A358" s="68"/>
      <c r="B358" s="68"/>
      <c r="C358" s="68"/>
      <c r="D358" s="68"/>
      <c r="E358" s="298" t="s">
        <v>2670</v>
      </c>
      <c r="F358" s="68" t="s">
        <v>2671</v>
      </c>
      <c r="G358" s="68"/>
      <c r="H358" s="68"/>
      <c r="I358" s="68"/>
      <c r="J358" s="68"/>
    </row>
    <row r="359" spans="1:10" hidden="1" x14ac:dyDescent="0.35">
      <c r="A359" s="68"/>
      <c r="B359" s="68"/>
      <c r="C359" s="68"/>
      <c r="D359" s="68"/>
      <c r="E359" s="298" t="s">
        <v>2672</v>
      </c>
      <c r="F359" s="68" t="s">
        <v>2673</v>
      </c>
      <c r="G359" s="68"/>
      <c r="H359" s="68"/>
      <c r="I359" s="68"/>
      <c r="J359" s="68"/>
    </row>
    <row r="360" spans="1:10" hidden="1" x14ac:dyDescent="0.35">
      <c r="A360" s="68"/>
      <c r="B360" s="68"/>
      <c r="C360" s="68"/>
      <c r="D360" s="68"/>
      <c r="E360" s="298" t="s">
        <v>2674</v>
      </c>
      <c r="F360" s="68" t="s">
        <v>2675</v>
      </c>
      <c r="G360" s="68"/>
      <c r="H360" s="68"/>
      <c r="I360" s="68"/>
      <c r="J360" s="68"/>
    </row>
    <row r="361" spans="1:10" hidden="1" x14ac:dyDescent="0.35">
      <c r="A361" s="68"/>
      <c r="B361" s="68"/>
      <c r="C361" s="68"/>
      <c r="D361" s="68"/>
      <c r="E361" s="298" t="s">
        <v>2676</v>
      </c>
      <c r="F361" s="68" t="s">
        <v>2677</v>
      </c>
      <c r="G361" s="68"/>
      <c r="H361" s="68"/>
      <c r="I361" s="68"/>
      <c r="J361" s="68"/>
    </row>
    <row r="362" spans="1:10" hidden="1" x14ac:dyDescent="0.35">
      <c r="A362" s="68"/>
      <c r="B362" s="68"/>
      <c r="C362" s="68"/>
      <c r="D362" s="68"/>
      <c r="E362" s="298" t="s">
        <v>2678</v>
      </c>
      <c r="F362" s="68" t="s">
        <v>2679</v>
      </c>
      <c r="G362" s="68"/>
      <c r="H362" s="68"/>
      <c r="I362" s="68"/>
      <c r="J362" s="68"/>
    </row>
    <row r="363" spans="1:10" hidden="1" x14ac:dyDescent="0.35">
      <c r="A363" s="68"/>
      <c r="B363" s="68"/>
      <c r="C363" s="68"/>
      <c r="D363" s="68"/>
      <c r="E363" s="298" t="s">
        <v>2680</v>
      </c>
      <c r="F363" s="68" t="s">
        <v>790</v>
      </c>
      <c r="G363" s="68"/>
      <c r="H363" s="68"/>
      <c r="I363" s="68"/>
      <c r="J363" s="68"/>
    </row>
    <row r="364" spans="1:10" hidden="1" x14ac:dyDescent="0.35">
      <c r="A364" s="68"/>
      <c r="B364" s="68"/>
      <c r="C364" s="68"/>
      <c r="D364" s="68"/>
      <c r="E364" s="298" t="s">
        <v>791</v>
      </c>
      <c r="F364" s="68" t="s">
        <v>792</v>
      </c>
      <c r="G364" s="68"/>
      <c r="H364" s="68"/>
      <c r="I364" s="68"/>
      <c r="J364" s="68"/>
    </row>
    <row r="365" spans="1:10" hidden="1" x14ac:dyDescent="0.35">
      <c r="A365" s="68"/>
      <c r="B365" s="68"/>
      <c r="C365" s="68"/>
      <c r="D365" s="68"/>
      <c r="E365" s="298" t="s">
        <v>793</v>
      </c>
      <c r="F365" s="68" t="s">
        <v>2681</v>
      </c>
      <c r="G365" s="68"/>
      <c r="H365" s="68"/>
      <c r="I365" s="68"/>
      <c r="J365" s="68"/>
    </row>
    <row r="366" spans="1:10" hidden="1" x14ac:dyDescent="0.35">
      <c r="A366" s="68"/>
      <c r="B366" s="68"/>
      <c r="C366" s="68"/>
      <c r="D366" s="68"/>
      <c r="E366" s="298" t="s">
        <v>795</v>
      </c>
      <c r="F366" s="68" t="s">
        <v>796</v>
      </c>
      <c r="G366" s="68"/>
      <c r="H366" s="68"/>
      <c r="I366" s="68"/>
      <c r="J366" s="68"/>
    </row>
    <row r="367" spans="1:10" hidden="1" x14ac:dyDescent="0.35">
      <c r="A367" s="68"/>
      <c r="B367" s="68"/>
      <c r="C367" s="68"/>
      <c r="D367" s="68"/>
      <c r="E367" s="298" t="s">
        <v>797</v>
      </c>
      <c r="F367" s="68" t="s">
        <v>798</v>
      </c>
      <c r="G367" s="68"/>
      <c r="H367" s="68"/>
      <c r="I367" s="68"/>
      <c r="J367" s="68"/>
    </row>
    <row r="368" spans="1:10" hidden="1" x14ac:dyDescent="0.35">
      <c r="A368" s="68"/>
      <c r="B368" s="68"/>
      <c r="C368" s="68"/>
      <c r="D368" s="68"/>
      <c r="E368" s="298" t="s">
        <v>799</v>
      </c>
      <c r="F368" s="68" t="s">
        <v>2682</v>
      </c>
      <c r="G368" s="68"/>
      <c r="H368" s="68"/>
      <c r="I368" s="68"/>
      <c r="J368" s="68"/>
    </row>
    <row r="369" spans="1:10" hidden="1" x14ac:dyDescent="0.35">
      <c r="A369" s="68"/>
      <c r="B369" s="68"/>
      <c r="C369" s="68"/>
      <c r="D369" s="68"/>
      <c r="E369" s="298" t="s">
        <v>2683</v>
      </c>
      <c r="F369" s="68" t="s">
        <v>802</v>
      </c>
      <c r="G369" s="68"/>
      <c r="H369" s="68"/>
      <c r="I369" s="68"/>
      <c r="J369" s="68"/>
    </row>
    <row r="370" spans="1:10" hidden="1" x14ac:dyDescent="0.35">
      <c r="A370" s="68"/>
      <c r="B370" s="68"/>
      <c r="C370" s="68"/>
      <c r="D370" s="68"/>
      <c r="E370" s="298" t="s">
        <v>2684</v>
      </c>
      <c r="F370" s="68" t="s">
        <v>2685</v>
      </c>
      <c r="G370" s="68"/>
      <c r="H370" s="68"/>
      <c r="I370" s="68"/>
      <c r="J370" s="68"/>
    </row>
    <row r="371" spans="1:10" hidden="1" x14ac:dyDescent="0.35">
      <c r="A371" s="68"/>
      <c r="B371" s="68"/>
      <c r="C371" s="68"/>
      <c r="D371" s="68"/>
      <c r="E371" s="298" t="s">
        <v>2686</v>
      </c>
      <c r="F371" s="68" t="s">
        <v>2687</v>
      </c>
      <c r="G371" s="68"/>
      <c r="H371" s="68"/>
      <c r="I371" s="68"/>
      <c r="J371" s="68"/>
    </row>
    <row r="372" spans="1:10" hidden="1" x14ac:dyDescent="0.35">
      <c r="A372" s="68"/>
      <c r="B372" s="68"/>
      <c r="C372" s="68"/>
      <c r="D372" s="68"/>
      <c r="E372" s="298" t="s">
        <v>2688</v>
      </c>
      <c r="F372" s="68" t="s">
        <v>2689</v>
      </c>
      <c r="G372" s="68"/>
      <c r="H372" s="68"/>
      <c r="I372" s="68"/>
      <c r="J372" s="68"/>
    </row>
    <row r="373" spans="1:10" hidden="1" x14ac:dyDescent="0.35">
      <c r="A373" s="68"/>
      <c r="B373" s="68"/>
      <c r="C373" s="68"/>
      <c r="D373" s="68"/>
      <c r="E373" s="298" t="s">
        <v>2690</v>
      </c>
      <c r="F373" s="68" t="s">
        <v>2691</v>
      </c>
      <c r="G373" s="68"/>
      <c r="H373" s="68"/>
      <c r="I373" s="68"/>
      <c r="J373" s="68"/>
    </row>
    <row r="374" spans="1:10" hidden="1" x14ac:dyDescent="0.35">
      <c r="A374" s="68"/>
      <c r="B374" s="68"/>
      <c r="C374" s="68"/>
      <c r="D374" s="68"/>
      <c r="E374" s="298" t="s">
        <v>2692</v>
      </c>
      <c r="F374" s="68" t="s">
        <v>2693</v>
      </c>
      <c r="G374" s="68"/>
      <c r="H374" s="68"/>
      <c r="I374" s="68"/>
      <c r="J374" s="68"/>
    </row>
    <row r="375" spans="1:10" hidden="1" x14ac:dyDescent="0.35">
      <c r="A375" s="68"/>
      <c r="B375" s="68"/>
      <c r="C375" s="68"/>
      <c r="D375" s="68"/>
      <c r="E375" s="298" t="s">
        <v>2694</v>
      </c>
      <c r="F375" s="68" t="s">
        <v>2695</v>
      </c>
      <c r="G375" s="68"/>
      <c r="H375" s="68"/>
      <c r="I375" s="68"/>
      <c r="J375" s="68"/>
    </row>
    <row r="376" spans="1:10" hidden="1" x14ac:dyDescent="0.35">
      <c r="A376" s="68"/>
      <c r="B376" s="68"/>
      <c r="C376" s="68"/>
      <c r="D376" s="68"/>
      <c r="E376" s="298" t="s">
        <v>2696</v>
      </c>
      <c r="F376" s="68" t="s">
        <v>2697</v>
      </c>
      <c r="G376" s="68"/>
      <c r="H376" s="68"/>
      <c r="I376" s="68"/>
      <c r="J376" s="68"/>
    </row>
    <row r="377" spans="1:10" hidden="1" x14ac:dyDescent="0.35">
      <c r="A377" s="68"/>
      <c r="B377" s="68"/>
      <c r="C377" s="68"/>
      <c r="D377" s="68"/>
      <c r="E377" s="298" t="s">
        <v>2698</v>
      </c>
      <c r="F377" s="68" t="s">
        <v>2699</v>
      </c>
      <c r="G377" s="68"/>
      <c r="H377" s="68"/>
      <c r="I377" s="68"/>
      <c r="J377" s="68"/>
    </row>
    <row r="378" spans="1:10" hidden="1" x14ac:dyDescent="0.35">
      <c r="A378" s="68"/>
      <c r="B378" s="68"/>
      <c r="C378" s="68"/>
      <c r="D378" s="68"/>
      <c r="E378" s="298" t="s">
        <v>2700</v>
      </c>
      <c r="F378" s="68" t="s">
        <v>2701</v>
      </c>
      <c r="G378" s="68"/>
      <c r="H378" s="68"/>
      <c r="I378" s="68"/>
      <c r="J378" s="68"/>
    </row>
    <row r="379" spans="1:10" hidden="1" x14ac:dyDescent="0.35">
      <c r="A379" s="68"/>
      <c r="B379" s="68"/>
      <c r="C379" s="68"/>
      <c r="D379" s="68"/>
      <c r="E379" s="298" t="s">
        <v>2702</v>
      </c>
      <c r="F379" s="68" t="s">
        <v>2703</v>
      </c>
      <c r="G379" s="68"/>
      <c r="H379" s="68"/>
      <c r="I379" s="68"/>
      <c r="J379" s="68"/>
    </row>
    <row r="380" spans="1:10" hidden="1" x14ac:dyDescent="0.35">
      <c r="A380" s="68"/>
      <c r="B380" s="68"/>
      <c r="C380" s="68"/>
      <c r="D380" s="68"/>
      <c r="E380" s="298" t="s">
        <v>2704</v>
      </c>
      <c r="F380" s="68" t="s">
        <v>2705</v>
      </c>
      <c r="G380" s="68"/>
      <c r="H380" s="68"/>
      <c r="I380" s="68"/>
      <c r="J380" s="68"/>
    </row>
    <row r="381" spans="1:10" hidden="1" x14ac:dyDescent="0.35">
      <c r="A381" s="68"/>
      <c r="B381" s="68"/>
      <c r="C381" s="68"/>
      <c r="D381" s="68"/>
      <c r="E381" s="298" t="s">
        <v>2706</v>
      </c>
      <c r="F381" s="68" t="s">
        <v>820</v>
      </c>
      <c r="G381" s="68"/>
      <c r="H381" s="68"/>
      <c r="I381" s="68"/>
      <c r="J381" s="68"/>
    </row>
    <row r="382" spans="1:10" hidden="1" x14ac:dyDescent="0.35">
      <c r="A382" s="68"/>
      <c r="B382" s="68"/>
      <c r="C382" s="68"/>
      <c r="D382" s="68"/>
      <c r="E382" s="298" t="s">
        <v>2707</v>
      </c>
      <c r="F382" s="68" t="s">
        <v>822</v>
      </c>
      <c r="G382" s="68"/>
      <c r="H382" s="68"/>
      <c r="I382" s="68"/>
      <c r="J382" s="68"/>
    </row>
    <row r="383" spans="1:10" hidden="1" x14ac:dyDescent="0.35">
      <c r="A383" s="68"/>
      <c r="B383" s="68"/>
      <c r="C383" s="68"/>
      <c r="D383" s="68"/>
      <c r="E383" s="298" t="s">
        <v>2708</v>
      </c>
      <c r="F383" s="68" t="s">
        <v>824</v>
      </c>
      <c r="G383" s="68"/>
      <c r="H383" s="68"/>
      <c r="I383" s="68"/>
      <c r="J383" s="68"/>
    </row>
    <row r="384" spans="1:10" hidden="1" x14ac:dyDescent="0.35">
      <c r="A384" s="68"/>
      <c r="B384" s="68"/>
      <c r="C384" s="68"/>
      <c r="D384" s="68"/>
      <c r="E384" s="298" t="s">
        <v>2709</v>
      </c>
      <c r="F384" s="68" t="s">
        <v>826</v>
      </c>
      <c r="G384" s="68"/>
      <c r="H384" s="68"/>
      <c r="I384" s="68"/>
      <c r="J384" s="68"/>
    </row>
    <row r="385" spans="1:10" hidden="1" x14ac:dyDescent="0.35">
      <c r="A385" s="68"/>
      <c r="B385" s="68"/>
      <c r="C385" s="68"/>
      <c r="D385" s="68"/>
      <c r="E385" s="298" t="s">
        <v>2710</v>
      </c>
      <c r="F385" s="68" t="s">
        <v>2711</v>
      </c>
      <c r="G385" s="68"/>
      <c r="H385" s="68"/>
      <c r="I385" s="68"/>
      <c r="J385" s="68"/>
    </row>
    <row r="386" spans="1:10" hidden="1" x14ac:dyDescent="0.35">
      <c r="A386" s="68"/>
      <c r="B386" s="68"/>
      <c r="C386" s="68"/>
      <c r="D386" s="68"/>
      <c r="E386" s="298" t="s">
        <v>2712</v>
      </c>
      <c r="F386" s="68" t="s">
        <v>2713</v>
      </c>
      <c r="G386" s="68"/>
      <c r="H386" s="68"/>
      <c r="I386" s="68"/>
      <c r="J386" s="68"/>
    </row>
    <row r="387" spans="1:10" hidden="1" x14ac:dyDescent="0.35">
      <c r="A387" s="68"/>
      <c r="B387" s="68"/>
      <c r="C387" s="68"/>
      <c r="D387" s="68"/>
      <c r="E387" s="298" t="s">
        <v>2714</v>
      </c>
      <c r="F387" s="68" t="s">
        <v>2715</v>
      </c>
      <c r="G387" s="68"/>
      <c r="H387" s="68"/>
      <c r="I387" s="68"/>
      <c r="J387" s="68"/>
    </row>
    <row r="388" spans="1:10" hidden="1" x14ac:dyDescent="0.35">
      <c r="A388" s="68"/>
      <c r="B388" s="68"/>
      <c r="C388" s="68"/>
      <c r="D388" s="68"/>
      <c r="E388" s="298" t="s">
        <v>2716</v>
      </c>
      <c r="F388" s="68" t="s">
        <v>2717</v>
      </c>
      <c r="G388" s="68"/>
      <c r="H388" s="68"/>
      <c r="I388" s="68"/>
      <c r="J388" s="68"/>
    </row>
    <row r="389" spans="1:10" hidden="1" x14ac:dyDescent="0.35">
      <c r="A389" s="68"/>
      <c r="B389" s="68"/>
      <c r="C389" s="68"/>
      <c r="D389" s="68"/>
      <c r="E389" s="298" t="s">
        <v>2718</v>
      </c>
      <c r="F389" s="68" t="s">
        <v>2719</v>
      </c>
      <c r="G389" s="68"/>
      <c r="H389" s="68"/>
      <c r="I389" s="68"/>
      <c r="J389" s="68"/>
    </row>
    <row r="390" spans="1:10" hidden="1" x14ac:dyDescent="0.35">
      <c r="A390" s="68"/>
      <c r="B390" s="68"/>
      <c r="C390" s="68"/>
      <c r="D390" s="68"/>
      <c r="E390" s="298" t="s">
        <v>2720</v>
      </c>
      <c r="F390" s="68" t="s">
        <v>2721</v>
      </c>
      <c r="G390" s="68"/>
      <c r="H390" s="68"/>
      <c r="I390" s="68"/>
      <c r="J390" s="68"/>
    </row>
    <row r="391" spans="1:10" hidden="1" x14ac:dyDescent="0.35">
      <c r="A391" s="68"/>
      <c r="B391" s="68"/>
      <c r="C391" s="68"/>
      <c r="D391" s="68"/>
      <c r="E391" s="298" t="s">
        <v>2722</v>
      </c>
      <c r="F391" s="68" t="s">
        <v>2723</v>
      </c>
      <c r="G391" s="68"/>
      <c r="H391" s="68"/>
      <c r="I391" s="68"/>
      <c r="J391" s="68"/>
    </row>
    <row r="392" spans="1:10" hidden="1" x14ac:dyDescent="0.35">
      <c r="A392" s="68"/>
      <c r="B392" s="68"/>
      <c r="C392" s="68"/>
      <c r="D392" s="68"/>
      <c r="E392" s="298" t="s">
        <v>2724</v>
      </c>
      <c r="F392" s="68" t="s">
        <v>838</v>
      </c>
      <c r="G392" s="68"/>
      <c r="H392" s="68"/>
      <c r="I392" s="68"/>
      <c r="J392" s="68"/>
    </row>
    <row r="393" spans="1:10" hidden="1" x14ac:dyDescent="0.35">
      <c r="A393" s="68"/>
      <c r="B393" s="68"/>
      <c r="C393" s="68"/>
      <c r="D393" s="68"/>
      <c r="E393" s="298" t="s">
        <v>2725</v>
      </c>
      <c r="F393" s="68" t="s">
        <v>840</v>
      </c>
      <c r="G393" s="68"/>
      <c r="H393" s="68"/>
      <c r="I393" s="68"/>
      <c r="J393" s="68"/>
    </row>
    <row r="394" spans="1:10" hidden="1" x14ac:dyDescent="0.35">
      <c r="A394" s="68"/>
      <c r="B394" s="68"/>
      <c r="C394" s="68"/>
      <c r="D394" s="68"/>
      <c r="E394" s="298" t="s">
        <v>2726</v>
      </c>
      <c r="F394" s="68" t="s">
        <v>842</v>
      </c>
      <c r="G394" s="68"/>
      <c r="H394" s="68"/>
      <c r="I394" s="68"/>
      <c r="J394" s="68"/>
    </row>
    <row r="395" spans="1:10" hidden="1" x14ac:dyDescent="0.35">
      <c r="A395" s="68"/>
      <c r="B395" s="68"/>
      <c r="C395" s="68"/>
      <c r="D395" s="68"/>
      <c r="E395" s="298" t="s">
        <v>843</v>
      </c>
      <c r="F395" s="68" t="s">
        <v>844</v>
      </c>
      <c r="G395" s="68"/>
      <c r="H395" s="68"/>
      <c r="I395" s="68"/>
      <c r="J395" s="68"/>
    </row>
    <row r="396" spans="1:10" hidden="1" x14ac:dyDescent="0.35">
      <c r="A396" s="68"/>
      <c r="B396" s="68"/>
      <c r="C396" s="68"/>
      <c r="D396" s="68"/>
      <c r="E396" s="298" t="s">
        <v>2727</v>
      </c>
      <c r="F396" s="68" t="s">
        <v>846</v>
      </c>
      <c r="G396" s="68"/>
      <c r="H396" s="68"/>
      <c r="I396" s="68"/>
      <c r="J396" s="68"/>
    </row>
    <row r="397" spans="1:10" hidden="1" x14ac:dyDescent="0.35">
      <c r="A397" s="68"/>
      <c r="B397" s="68"/>
      <c r="C397" s="68"/>
      <c r="D397" s="68"/>
      <c r="E397" s="298" t="s">
        <v>2728</v>
      </c>
      <c r="F397" s="68" t="s">
        <v>2729</v>
      </c>
      <c r="G397" s="68"/>
      <c r="H397" s="68"/>
      <c r="I397" s="68"/>
      <c r="J397" s="68"/>
    </row>
    <row r="398" spans="1:10" hidden="1" x14ac:dyDescent="0.35">
      <c r="A398" s="68"/>
      <c r="B398" s="68"/>
      <c r="C398" s="68"/>
      <c r="D398" s="68"/>
      <c r="E398" s="298" t="s">
        <v>847</v>
      </c>
      <c r="F398" s="68" t="s">
        <v>2730</v>
      </c>
      <c r="G398" s="68"/>
      <c r="H398" s="68"/>
      <c r="I398" s="68"/>
      <c r="J398" s="68"/>
    </row>
    <row r="399" spans="1:10" hidden="1" x14ac:dyDescent="0.35">
      <c r="A399" s="68"/>
      <c r="B399" s="68"/>
      <c r="C399" s="68"/>
      <c r="D399" s="68"/>
      <c r="E399" s="298" t="s">
        <v>2731</v>
      </c>
      <c r="F399" s="68" t="s">
        <v>850</v>
      </c>
      <c r="G399" s="68"/>
      <c r="H399" s="68"/>
      <c r="I399" s="68"/>
      <c r="J399" s="68"/>
    </row>
    <row r="400" spans="1:10" hidden="1" x14ac:dyDescent="0.35">
      <c r="A400" s="68"/>
      <c r="B400" s="68"/>
      <c r="C400" s="68"/>
      <c r="D400" s="68"/>
      <c r="E400" s="298" t="s">
        <v>2732</v>
      </c>
      <c r="F400" s="68" t="s">
        <v>2733</v>
      </c>
      <c r="G400" s="68"/>
      <c r="H400" s="68"/>
      <c r="I400" s="68"/>
      <c r="J400" s="68"/>
    </row>
    <row r="401" spans="1:10" hidden="1" x14ac:dyDescent="0.35">
      <c r="A401" s="68"/>
      <c r="B401" s="68"/>
      <c r="C401" s="68"/>
      <c r="D401" s="68"/>
      <c r="E401" s="298" t="s">
        <v>2734</v>
      </c>
      <c r="F401" s="68" t="s">
        <v>2735</v>
      </c>
      <c r="G401" s="68"/>
      <c r="H401" s="68"/>
      <c r="I401" s="68"/>
      <c r="J401" s="68"/>
    </row>
    <row r="402" spans="1:10" hidden="1" x14ac:dyDescent="0.35">
      <c r="A402" s="68"/>
      <c r="B402" s="68"/>
      <c r="C402" s="68"/>
      <c r="D402" s="68"/>
      <c r="E402" s="298" t="s">
        <v>2736</v>
      </c>
      <c r="F402" s="68" t="s">
        <v>2737</v>
      </c>
      <c r="G402" s="68"/>
      <c r="H402" s="68"/>
      <c r="I402" s="68"/>
      <c r="J402" s="68"/>
    </row>
    <row r="403" spans="1:10" hidden="1" x14ac:dyDescent="0.35">
      <c r="A403" s="68"/>
      <c r="B403" s="68"/>
      <c r="C403" s="68"/>
      <c r="D403" s="68"/>
      <c r="E403" s="298" t="s">
        <v>855</v>
      </c>
      <c r="F403" s="68" t="s">
        <v>856</v>
      </c>
      <c r="G403" s="68"/>
      <c r="H403" s="68"/>
      <c r="I403" s="68"/>
      <c r="J403" s="68"/>
    </row>
    <row r="404" spans="1:10" hidden="1" x14ac:dyDescent="0.35">
      <c r="A404" s="68"/>
      <c r="B404" s="68"/>
      <c r="C404" s="68"/>
      <c r="D404" s="68"/>
      <c r="E404" s="298" t="s">
        <v>857</v>
      </c>
      <c r="F404" s="68" t="s">
        <v>858</v>
      </c>
      <c r="G404" s="68"/>
      <c r="H404" s="68"/>
      <c r="I404" s="68"/>
      <c r="J404" s="68"/>
    </row>
    <row r="405" spans="1:10" hidden="1" x14ac:dyDescent="0.35">
      <c r="A405" s="68"/>
      <c r="B405" s="68"/>
      <c r="C405" s="68"/>
      <c r="D405" s="68"/>
      <c r="E405" s="298" t="s">
        <v>2738</v>
      </c>
      <c r="F405" s="68" t="s">
        <v>2739</v>
      </c>
      <c r="G405" s="68"/>
      <c r="H405" s="68"/>
      <c r="I405" s="68"/>
      <c r="J405" s="68"/>
    </row>
    <row r="406" spans="1:10" hidden="1" x14ac:dyDescent="0.35">
      <c r="A406" s="68"/>
      <c r="B406" s="68"/>
      <c r="C406" s="68"/>
      <c r="D406" s="68"/>
      <c r="E406" s="298" t="s">
        <v>2740</v>
      </c>
      <c r="F406" s="68" t="s">
        <v>860</v>
      </c>
      <c r="G406" s="68"/>
      <c r="H406" s="68"/>
      <c r="I406" s="68"/>
      <c r="J406" s="68"/>
    </row>
    <row r="407" spans="1:10" hidden="1" x14ac:dyDescent="0.35">
      <c r="A407" s="68"/>
      <c r="B407" s="68"/>
      <c r="C407" s="68"/>
      <c r="D407" s="68"/>
      <c r="E407" s="298" t="s">
        <v>2741</v>
      </c>
      <c r="F407" s="68" t="s">
        <v>862</v>
      </c>
      <c r="G407" s="68"/>
      <c r="H407" s="68"/>
      <c r="I407" s="68"/>
      <c r="J407" s="68"/>
    </row>
    <row r="408" spans="1:10" hidden="1" x14ac:dyDescent="0.35">
      <c r="A408" s="68"/>
      <c r="B408" s="68"/>
      <c r="C408" s="68"/>
      <c r="D408" s="68"/>
      <c r="E408" s="298" t="s">
        <v>863</v>
      </c>
      <c r="F408" s="68" t="s">
        <v>2742</v>
      </c>
      <c r="G408" s="68"/>
      <c r="H408" s="68"/>
      <c r="I408" s="68"/>
      <c r="J408" s="68"/>
    </row>
    <row r="409" spans="1:10" hidden="1" x14ac:dyDescent="0.35">
      <c r="A409" s="68"/>
      <c r="B409" s="68"/>
      <c r="C409" s="68"/>
      <c r="D409" s="68"/>
      <c r="E409" s="298" t="s">
        <v>865</v>
      </c>
      <c r="F409" s="68" t="s">
        <v>2743</v>
      </c>
      <c r="G409" s="68"/>
      <c r="H409" s="68"/>
      <c r="I409" s="68"/>
      <c r="J409" s="68"/>
    </row>
    <row r="410" spans="1:10" hidden="1" x14ac:dyDescent="0.35">
      <c r="A410" s="68"/>
      <c r="B410" s="68"/>
      <c r="C410" s="68"/>
      <c r="D410" s="68"/>
      <c r="E410" s="298" t="s">
        <v>867</v>
      </c>
      <c r="F410" s="68" t="s">
        <v>868</v>
      </c>
      <c r="G410" s="68"/>
      <c r="H410" s="68"/>
      <c r="I410" s="68"/>
      <c r="J410" s="68"/>
    </row>
    <row r="411" spans="1:10" hidden="1" x14ac:dyDescent="0.35">
      <c r="A411" s="68"/>
      <c r="B411" s="68"/>
      <c r="C411" s="68"/>
      <c r="D411" s="68"/>
      <c r="E411" s="298" t="s">
        <v>2744</v>
      </c>
      <c r="F411" s="68" t="s">
        <v>870</v>
      </c>
      <c r="G411" s="68"/>
      <c r="H411" s="68"/>
      <c r="I411" s="68"/>
      <c r="J411" s="68"/>
    </row>
    <row r="412" spans="1:10" hidden="1" x14ac:dyDescent="0.35">
      <c r="A412" s="68"/>
      <c r="B412" s="68"/>
      <c r="C412" s="68"/>
      <c r="D412" s="68"/>
      <c r="E412" s="298" t="s">
        <v>871</v>
      </c>
      <c r="F412" s="68" t="s">
        <v>872</v>
      </c>
      <c r="G412" s="68"/>
      <c r="H412" s="68"/>
      <c r="I412" s="68"/>
      <c r="J412" s="68"/>
    </row>
    <row r="413" spans="1:10" hidden="1" x14ac:dyDescent="0.35">
      <c r="A413" s="68"/>
      <c r="B413" s="68"/>
      <c r="C413" s="68"/>
      <c r="D413" s="68"/>
      <c r="E413" s="298" t="s">
        <v>2745</v>
      </c>
      <c r="F413" s="68" t="s">
        <v>2746</v>
      </c>
      <c r="G413" s="68"/>
      <c r="H413" s="68"/>
      <c r="I413" s="68"/>
      <c r="J413" s="68"/>
    </row>
    <row r="414" spans="1:10" hidden="1" x14ac:dyDescent="0.35">
      <c r="A414" s="68"/>
      <c r="B414" s="68"/>
      <c r="C414" s="68"/>
      <c r="D414" s="68"/>
      <c r="E414" s="298" t="s">
        <v>2747</v>
      </c>
      <c r="F414" s="68" t="s">
        <v>2748</v>
      </c>
      <c r="G414" s="68"/>
      <c r="H414" s="68"/>
      <c r="I414" s="68"/>
      <c r="J414" s="68"/>
    </row>
    <row r="415" spans="1:10" hidden="1" x14ac:dyDescent="0.35">
      <c r="A415" s="68"/>
      <c r="B415" s="68"/>
      <c r="C415" s="68"/>
      <c r="D415" s="68"/>
      <c r="E415" s="298" t="s">
        <v>2749</v>
      </c>
      <c r="F415" s="68" t="s">
        <v>2750</v>
      </c>
      <c r="G415" s="68"/>
      <c r="H415" s="68"/>
      <c r="I415" s="68"/>
      <c r="J415" s="68"/>
    </row>
    <row r="416" spans="1:10" hidden="1" x14ac:dyDescent="0.35">
      <c r="A416" s="68"/>
      <c r="B416" s="68"/>
      <c r="C416" s="68"/>
      <c r="D416" s="68"/>
      <c r="E416" s="298" t="s">
        <v>2751</v>
      </c>
      <c r="F416" s="68" t="s">
        <v>2752</v>
      </c>
      <c r="G416" s="68"/>
      <c r="H416" s="68"/>
      <c r="I416" s="68"/>
      <c r="J416" s="68"/>
    </row>
    <row r="417" spans="1:10" hidden="1" x14ac:dyDescent="0.35">
      <c r="A417" s="68"/>
      <c r="B417" s="68"/>
      <c r="C417" s="68"/>
      <c r="D417" s="68"/>
      <c r="E417" s="298" t="s">
        <v>2753</v>
      </c>
      <c r="F417" s="68" t="s">
        <v>2754</v>
      </c>
      <c r="G417" s="68"/>
      <c r="H417" s="68"/>
      <c r="I417" s="68"/>
      <c r="J417" s="68"/>
    </row>
    <row r="418" spans="1:10" hidden="1" x14ac:dyDescent="0.35">
      <c r="A418" s="68"/>
      <c r="B418" s="68"/>
      <c r="C418" s="68"/>
      <c r="D418" s="68"/>
      <c r="E418" s="298" t="s">
        <v>2755</v>
      </c>
      <c r="F418" s="68" t="s">
        <v>2756</v>
      </c>
      <c r="G418" s="68"/>
      <c r="H418" s="68"/>
      <c r="I418" s="68"/>
      <c r="J418" s="68"/>
    </row>
    <row r="419" spans="1:10" hidden="1" x14ac:dyDescent="0.35">
      <c r="A419" s="68"/>
      <c r="B419" s="68"/>
      <c r="C419" s="68"/>
      <c r="D419" s="68"/>
      <c r="E419" s="298" t="s">
        <v>2757</v>
      </c>
      <c r="F419" s="68" t="s">
        <v>2758</v>
      </c>
      <c r="G419" s="68"/>
      <c r="H419" s="68"/>
      <c r="I419" s="68"/>
      <c r="J419" s="68"/>
    </row>
    <row r="420" spans="1:10" hidden="1" x14ac:dyDescent="0.35">
      <c r="A420" s="68"/>
      <c r="B420" s="68"/>
      <c r="C420" s="68"/>
      <c r="D420" s="68"/>
      <c r="E420" s="298" t="s">
        <v>2759</v>
      </c>
      <c r="F420" s="68" t="s">
        <v>2760</v>
      </c>
      <c r="G420" s="68"/>
      <c r="H420" s="68"/>
      <c r="I420" s="68"/>
      <c r="J420" s="68"/>
    </row>
    <row r="421" spans="1:10" hidden="1" x14ac:dyDescent="0.35">
      <c r="A421" s="68"/>
      <c r="B421" s="68"/>
      <c r="C421" s="68"/>
      <c r="D421" s="68"/>
      <c r="E421" s="298" t="s">
        <v>2761</v>
      </c>
      <c r="F421" s="68" t="s">
        <v>2762</v>
      </c>
      <c r="G421" s="68"/>
      <c r="H421" s="68"/>
      <c r="I421" s="68"/>
      <c r="J421" s="68"/>
    </row>
    <row r="422" spans="1:10" hidden="1" x14ac:dyDescent="0.35">
      <c r="A422" s="68"/>
      <c r="B422" s="68"/>
      <c r="C422" s="68"/>
      <c r="D422" s="68"/>
      <c r="E422" s="298" t="s">
        <v>2763</v>
      </c>
      <c r="F422" s="68" t="s">
        <v>2764</v>
      </c>
      <c r="G422" s="68"/>
      <c r="H422" s="68"/>
      <c r="I422" s="68"/>
      <c r="J422" s="68"/>
    </row>
    <row r="423" spans="1:10" hidden="1" x14ac:dyDescent="0.35">
      <c r="A423" s="68"/>
      <c r="B423" s="68"/>
      <c r="C423" s="68"/>
      <c r="D423" s="68"/>
      <c r="E423" s="298" t="s">
        <v>2765</v>
      </c>
      <c r="F423" s="68" t="s">
        <v>2766</v>
      </c>
      <c r="G423" s="68"/>
      <c r="H423" s="68"/>
      <c r="I423" s="68"/>
      <c r="J423" s="68"/>
    </row>
    <row r="424" spans="1:10" hidden="1" x14ac:dyDescent="0.35">
      <c r="A424" s="68"/>
      <c r="B424" s="68"/>
      <c r="C424" s="68"/>
      <c r="D424" s="68"/>
      <c r="E424" s="298" t="s">
        <v>2767</v>
      </c>
      <c r="F424" s="68" t="s">
        <v>2768</v>
      </c>
      <c r="G424" s="68"/>
      <c r="H424" s="68"/>
      <c r="I424" s="68"/>
      <c r="J424" s="68"/>
    </row>
    <row r="425" spans="1:10" hidden="1" x14ac:dyDescent="0.35">
      <c r="A425" s="68"/>
      <c r="B425" s="68"/>
      <c r="C425" s="68"/>
      <c r="D425" s="68"/>
      <c r="E425" s="298" t="s">
        <v>2769</v>
      </c>
      <c r="F425" s="68" t="s">
        <v>2770</v>
      </c>
      <c r="G425" s="68"/>
      <c r="H425" s="68"/>
      <c r="I425" s="68"/>
      <c r="J425" s="68"/>
    </row>
    <row r="426" spans="1:10" hidden="1" x14ac:dyDescent="0.35">
      <c r="A426" s="68"/>
      <c r="B426" s="68"/>
      <c r="C426" s="68"/>
      <c r="D426" s="68"/>
      <c r="E426" s="298" t="s">
        <v>2771</v>
      </c>
      <c r="F426" s="68" t="s">
        <v>2772</v>
      </c>
      <c r="G426" s="68"/>
      <c r="H426" s="68"/>
      <c r="I426" s="68"/>
      <c r="J426" s="68"/>
    </row>
    <row r="427" spans="1:10" hidden="1" x14ac:dyDescent="0.35">
      <c r="A427" s="68"/>
      <c r="B427" s="68"/>
      <c r="C427" s="68"/>
      <c r="D427" s="68"/>
      <c r="E427" s="298" t="s">
        <v>2773</v>
      </c>
      <c r="F427" s="68" t="s">
        <v>2774</v>
      </c>
      <c r="G427" s="68"/>
      <c r="H427" s="68"/>
      <c r="I427" s="68"/>
      <c r="J427" s="68"/>
    </row>
    <row r="428" spans="1:10" hidden="1" x14ac:dyDescent="0.35">
      <c r="A428" s="68"/>
      <c r="B428" s="68"/>
      <c r="C428" s="68"/>
      <c r="D428" s="68"/>
      <c r="E428" s="298" t="s">
        <v>2775</v>
      </c>
      <c r="F428" s="68" t="s">
        <v>2776</v>
      </c>
      <c r="G428" s="68"/>
      <c r="H428" s="68"/>
      <c r="I428" s="68"/>
      <c r="J428" s="68"/>
    </row>
    <row r="429" spans="1:10" hidden="1" x14ac:dyDescent="0.35">
      <c r="A429" s="68"/>
      <c r="B429" s="68"/>
      <c r="C429" s="68"/>
      <c r="D429" s="68"/>
      <c r="E429" s="298" t="s">
        <v>247</v>
      </c>
      <c r="F429" s="68" t="s">
        <v>2777</v>
      </c>
      <c r="G429" s="68"/>
      <c r="H429" s="68"/>
      <c r="I429" s="68"/>
      <c r="J429" s="68"/>
    </row>
    <row r="430" spans="1:10" hidden="1" x14ac:dyDescent="0.35">
      <c r="A430" s="68"/>
      <c r="B430" s="68"/>
      <c r="C430" s="68"/>
      <c r="D430" s="68"/>
      <c r="E430" s="298" t="s">
        <v>248</v>
      </c>
      <c r="F430" s="68" t="s">
        <v>898</v>
      </c>
      <c r="G430" s="68"/>
      <c r="H430" s="68"/>
      <c r="I430" s="68"/>
      <c r="J430" s="68"/>
    </row>
    <row r="431" spans="1:10" hidden="1" x14ac:dyDescent="0.35">
      <c r="A431" s="68"/>
      <c r="B431" s="68"/>
      <c r="C431" s="68"/>
      <c r="D431" s="68"/>
      <c r="E431" s="298" t="s">
        <v>2778</v>
      </c>
      <c r="F431" s="68" t="s">
        <v>2779</v>
      </c>
      <c r="G431" s="68"/>
      <c r="H431" s="68"/>
      <c r="I431" s="68"/>
      <c r="J431" s="68"/>
    </row>
    <row r="432" spans="1:10" hidden="1" x14ac:dyDescent="0.35">
      <c r="A432" s="68"/>
      <c r="B432" s="68"/>
      <c r="C432" s="68"/>
      <c r="D432" s="68"/>
      <c r="E432" s="298" t="s">
        <v>2780</v>
      </c>
      <c r="F432" s="68" t="s">
        <v>2781</v>
      </c>
      <c r="G432" s="68"/>
      <c r="H432" s="68"/>
      <c r="I432" s="68"/>
      <c r="J432" s="68"/>
    </row>
    <row r="433" spans="1:10" hidden="1" x14ac:dyDescent="0.35">
      <c r="A433" s="68"/>
      <c r="B433" s="68"/>
      <c r="C433" s="68"/>
      <c r="D433" s="68"/>
      <c r="E433" s="298" t="s">
        <v>2782</v>
      </c>
      <c r="F433" s="68" t="s">
        <v>2783</v>
      </c>
      <c r="G433" s="68"/>
      <c r="H433" s="68"/>
      <c r="I433" s="68"/>
      <c r="J433" s="68"/>
    </row>
    <row r="434" spans="1:10" hidden="1" x14ac:dyDescent="0.35">
      <c r="A434" s="68"/>
      <c r="B434" s="68"/>
      <c r="C434" s="68"/>
      <c r="D434" s="68"/>
      <c r="E434" s="298" t="s">
        <v>2784</v>
      </c>
      <c r="F434" s="68" t="s">
        <v>2785</v>
      </c>
      <c r="G434" s="68"/>
      <c r="H434" s="68"/>
      <c r="I434" s="68"/>
      <c r="J434" s="68"/>
    </row>
    <row r="435" spans="1:10" hidden="1" x14ac:dyDescent="0.35">
      <c r="A435" s="68"/>
      <c r="B435" s="68"/>
      <c r="C435" s="68"/>
      <c r="D435" s="68"/>
      <c r="E435" s="298" t="s">
        <v>2786</v>
      </c>
      <c r="F435" s="68" t="s">
        <v>906</v>
      </c>
      <c r="G435" s="68"/>
      <c r="H435" s="68"/>
      <c r="I435" s="68"/>
      <c r="J435" s="68"/>
    </row>
    <row r="436" spans="1:10" hidden="1" x14ac:dyDescent="0.35">
      <c r="A436" s="68"/>
      <c r="B436" s="68"/>
      <c r="C436" s="68"/>
      <c r="D436" s="68"/>
      <c r="E436" s="298" t="s">
        <v>2787</v>
      </c>
      <c r="F436" s="68" t="s">
        <v>908</v>
      </c>
      <c r="G436" s="68"/>
      <c r="H436" s="68"/>
      <c r="I436" s="68"/>
      <c r="J436" s="68"/>
    </row>
    <row r="437" spans="1:10" hidden="1" x14ac:dyDescent="0.35">
      <c r="A437" s="68"/>
      <c r="B437" s="68"/>
      <c r="C437" s="68"/>
      <c r="D437" s="68"/>
      <c r="E437" s="298" t="s">
        <v>2788</v>
      </c>
      <c r="F437" s="68" t="s">
        <v>910</v>
      </c>
      <c r="G437" s="68"/>
      <c r="H437" s="68"/>
      <c r="I437" s="68"/>
      <c r="J437" s="68"/>
    </row>
    <row r="438" spans="1:10" hidden="1" x14ac:dyDescent="0.35">
      <c r="A438" s="68"/>
      <c r="B438" s="68"/>
      <c r="C438" s="68"/>
      <c r="D438" s="68"/>
      <c r="E438" s="298" t="s">
        <v>2789</v>
      </c>
      <c r="F438" s="68" t="s">
        <v>911</v>
      </c>
      <c r="G438" s="68"/>
      <c r="H438" s="68"/>
      <c r="I438" s="68"/>
      <c r="J438" s="68"/>
    </row>
    <row r="439" spans="1:10" hidden="1" x14ac:dyDescent="0.35">
      <c r="A439" s="68"/>
      <c r="B439" s="68"/>
      <c r="C439" s="68"/>
      <c r="D439" s="68"/>
      <c r="E439" s="298" t="s">
        <v>2790</v>
      </c>
      <c r="F439" s="68" t="s">
        <v>913</v>
      </c>
      <c r="G439" s="68"/>
      <c r="H439" s="68"/>
      <c r="I439" s="68"/>
      <c r="J439" s="68"/>
    </row>
    <row r="440" spans="1:10" hidden="1" x14ac:dyDescent="0.35">
      <c r="A440" s="68"/>
      <c r="B440" s="68"/>
      <c r="C440" s="68"/>
      <c r="D440" s="68"/>
      <c r="E440" s="298" t="s">
        <v>2791</v>
      </c>
      <c r="F440" s="68" t="s">
        <v>915</v>
      </c>
      <c r="G440" s="68"/>
      <c r="H440" s="68"/>
      <c r="I440" s="68"/>
      <c r="J440" s="68"/>
    </row>
    <row r="441" spans="1:10" hidden="1" x14ac:dyDescent="0.35">
      <c r="A441" s="68"/>
      <c r="B441" s="68"/>
      <c r="C441" s="68"/>
      <c r="D441" s="68"/>
      <c r="E441" s="298" t="s">
        <v>2792</v>
      </c>
      <c r="F441" s="68" t="s">
        <v>916</v>
      </c>
      <c r="G441" s="68"/>
      <c r="H441" s="68"/>
      <c r="I441" s="68"/>
      <c r="J441" s="68"/>
    </row>
    <row r="442" spans="1:10" hidden="1" x14ac:dyDescent="0.35">
      <c r="A442" s="68"/>
      <c r="B442" s="68"/>
      <c r="C442" s="68"/>
      <c r="D442" s="68"/>
      <c r="E442" s="298" t="s">
        <v>2793</v>
      </c>
      <c r="F442" s="68" t="s">
        <v>918</v>
      </c>
      <c r="G442" s="68"/>
      <c r="H442" s="68"/>
      <c r="I442" s="68"/>
      <c r="J442" s="68"/>
    </row>
    <row r="443" spans="1:10" hidden="1" x14ac:dyDescent="0.35">
      <c r="A443" s="68"/>
      <c r="B443" s="68"/>
      <c r="C443" s="68"/>
      <c r="D443" s="68"/>
      <c r="E443" s="298" t="s">
        <v>2794</v>
      </c>
      <c r="F443" s="68" t="s">
        <v>920</v>
      </c>
      <c r="G443" s="68"/>
      <c r="H443" s="68"/>
      <c r="I443" s="68"/>
      <c r="J443" s="68"/>
    </row>
    <row r="444" spans="1:10" hidden="1" x14ac:dyDescent="0.35">
      <c r="A444" s="68"/>
      <c r="B444" s="68"/>
      <c r="C444" s="68"/>
      <c r="D444" s="68"/>
      <c r="E444" s="298" t="s">
        <v>2795</v>
      </c>
      <c r="F444" s="68" t="s">
        <v>922</v>
      </c>
      <c r="G444" s="68"/>
      <c r="H444" s="68"/>
      <c r="I444" s="68"/>
      <c r="J444" s="68"/>
    </row>
    <row r="445" spans="1:10" hidden="1" x14ac:dyDescent="0.35">
      <c r="A445" s="68"/>
      <c r="B445" s="68"/>
      <c r="C445" s="68"/>
      <c r="D445" s="68"/>
      <c r="E445" s="298" t="s">
        <v>2796</v>
      </c>
      <c r="F445" s="68" t="s">
        <v>2797</v>
      </c>
      <c r="G445" s="68"/>
      <c r="H445" s="68"/>
      <c r="I445" s="68"/>
      <c r="J445" s="68"/>
    </row>
    <row r="446" spans="1:10" hidden="1" x14ac:dyDescent="0.35">
      <c r="A446" s="68"/>
      <c r="B446" s="68"/>
      <c r="C446" s="68"/>
      <c r="D446" s="68"/>
      <c r="E446" s="298" t="s">
        <v>2798</v>
      </c>
      <c r="F446" s="68" t="s">
        <v>2799</v>
      </c>
      <c r="G446" s="68"/>
      <c r="H446" s="68"/>
      <c r="I446" s="68"/>
      <c r="J446" s="68"/>
    </row>
    <row r="447" spans="1:10" hidden="1" x14ac:dyDescent="0.35">
      <c r="A447" s="68"/>
      <c r="B447" s="68"/>
      <c r="C447" s="68"/>
      <c r="D447" s="68"/>
      <c r="E447" s="298" t="s">
        <v>2800</v>
      </c>
      <c r="F447" s="68" t="s">
        <v>2801</v>
      </c>
      <c r="G447" s="68"/>
      <c r="H447" s="68"/>
      <c r="I447" s="68"/>
      <c r="J447" s="68"/>
    </row>
    <row r="448" spans="1:10" hidden="1" x14ac:dyDescent="0.35">
      <c r="A448" s="68"/>
      <c r="B448" s="68"/>
      <c r="C448" s="68"/>
      <c r="D448" s="68"/>
      <c r="E448" s="298" t="s">
        <v>2802</v>
      </c>
      <c r="F448" s="68" t="s">
        <v>2803</v>
      </c>
      <c r="G448" s="68"/>
      <c r="H448" s="68"/>
      <c r="I448" s="68"/>
      <c r="J448" s="68"/>
    </row>
    <row r="449" spans="1:10" hidden="1" x14ac:dyDescent="0.35">
      <c r="A449" s="68"/>
      <c r="B449" s="68"/>
      <c r="C449" s="68"/>
      <c r="D449" s="68"/>
      <c r="E449" s="298" t="s">
        <v>2804</v>
      </c>
      <c r="F449" s="68" t="s">
        <v>2805</v>
      </c>
      <c r="G449" s="68"/>
      <c r="H449" s="68"/>
      <c r="I449" s="68"/>
      <c r="J449" s="68"/>
    </row>
    <row r="450" spans="1:10" hidden="1" x14ac:dyDescent="0.35">
      <c r="A450" s="68"/>
      <c r="B450" s="68"/>
      <c r="C450" s="68"/>
      <c r="D450" s="68"/>
      <c r="E450" s="298" t="s">
        <v>2806</v>
      </c>
      <c r="F450" s="68" t="s">
        <v>2807</v>
      </c>
      <c r="G450" s="68"/>
      <c r="H450" s="68"/>
      <c r="I450" s="68"/>
      <c r="J450" s="68"/>
    </row>
    <row r="451" spans="1:10" hidden="1" x14ac:dyDescent="0.35">
      <c r="A451" s="68"/>
      <c r="B451" s="68"/>
      <c r="C451" s="68"/>
      <c r="D451" s="68"/>
      <c r="E451" s="298" t="s">
        <v>2808</v>
      </c>
      <c r="F451" s="68" t="s">
        <v>2809</v>
      </c>
      <c r="G451" s="68"/>
      <c r="H451" s="68"/>
      <c r="I451" s="68"/>
      <c r="J451" s="68"/>
    </row>
    <row r="452" spans="1:10" hidden="1" x14ac:dyDescent="0.35">
      <c r="A452" s="68"/>
      <c r="B452" s="68"/>
      <c r="C452" s="68"/>
      <c r="D452" s="68"/>
      <c r="E452" s="298" t="s">
        <v>2810</v>
      </c>
      <c r="F452" s="68" t="s">
        <v>2811</v>
      </c>
      <c r="G452" s="68"/>
      <c r="H452" s="68"/>
      <c r="I452" s="68"/>
      <c r="J452" s="68"/>
    </row>
    <row r="453" spans="1:10" hidden="1" x14ac:dyDescent="0.35">
      <c r="A453" s="68"/>
      <c r="B453" s="68"/>
      <c r="C453" s="68"/>
      <c r="D453" s="68"/>
      <c r="E453" s="298" t="s">
        <v>2812</v>
      </c>
      <c r="F453" s="68" t="s">
        <v>2813</v>
      </c>
      <c r="G453" s="68"/>
      <c r="H453" s="68"/>
      <c r="I453" s="68"/>
      <c r="J453" s="68"/>
    </row>
    <row r="454" spans="1:10" hidden="1" x14ac:dyDescent="0.35">
      <c r="A454" s="68"/>
      <c r="B454" s="68"/>
      <c r="C454" s="68"/>
      <c r="D454" s="68"/>
      <c r="E454" s="298" t="s">
        <v>2814</v>
      </c>
      <c r="F454" s="68" t="s">
        <v>2815</v>
      </c>
      <c r="G454" s="68"/>
      <c r="H454" s="68"/>
      <c r="I454" s="68"/>
      <c r="J454" s="68"/>
    </row>
    <row r="455" spans="1:10" hidden="1" x14ac:dyDescent="0.35">
      <c r="A455" s="68"/>
      <c r="B455" s="68"/>
      <c r="C455" s="68"/>
      <c r="D455" s="68"/>
      <c r="E455" s="298" t="s">
        <v>2816</v>
      </c>
      <c r="F455" s="68" t="s">
        <v>2817</v>
      </c>
      <c r="G455" s="68"/>
      <c r="H455" s="68"/>
      <c r="I455" s="68"/>
      <c r="J455" s="68"/>
    </row>
    <row r="456" spans="1:10" hidden="1" x14ac:dyDescent="0.35">
      <c r="A456" s="68"/>
      <c r="B456" s="68"/>
      <c r="C456" s="68"/>
      <c r="D456" s="68"/>
      <c r="E456" s="298" t="s">
        <v>2818</v>
      </c>
      <c r="F456" s="68" t="s">
        <v>2819</v>
      </c>
      <c r="G456" s="68"/>
      <c r="H456" s="68"/>
      <c r="I456" s="68"/>
      <c r="J456" s="68"/>
    </row>
    <row r="457" spans="1:10" hidden="1" x14ac:dyDescent="0.35">
      <c r="A457" s="68"/>
      <c r="B457" s="68"/>
      <c r="C457" s="68"/>
      <c r="D457" s="68"/>
      <c r="E457" s="298" t="s">
        <v>2820</v>
      </c>
      <c r="F457" s="68" t="s">
        <v>2821</v>
      </c>
      <c r="G457" s="68"/>
      <c r="H457" s="68"/>
      <c r="I457" s="68"/>
      <c r="J457" s="68"/>
    </row>
    <row r="458" spans="1:10" hidden="1" x14ac:dyDescent="0.35">
      <c r="A458" s="68"/>
      <c r="B458" s="68"/>
      <c r="C458" s="68"/>
      <c r="D458" s="68"/>
      <c r="E458" s="298" t="s">
        <v>2822</v>
      </c>
      <c r="F458" s="68" t="s">
        <v>2823</v>
      </c>
      <c r="G458" s="68"/>
      <c r="H458" s="68"/>
      <c r="I458" s="68"/>
      <c r="J458" s="68"/>
    </row>
    <row r="459" spans="1:10" hidden="1" x14ac:dyDescent="0.35">
      <c r="A459" s="68"/>
      <c r="B459" s="68"/>
      <c r="C459" s="68"/>
      <c r="D459" s="68"/>
      <c r="E459" s="298" t="s">
        <v>2824</v>
      </c>
      <c r="F459" s="68" t="s">
        <v>2825</v>
      </c>
      <c r="G459" s="68"/>
      <c r="H459" s="68"/>
      <c r="I459" s="68"/>
      <c r="J459" s="68"/>
    </row>
    <row r="460" spans="1:10" hidden="1" x14ac:dyDescent="0.35">
      <c r="A460" s="68"/>
      <c r="B460" s="68"/>
      <c r="C460" s="68"/>
      <c r="D460" s="68"/>
      <c r="E460" s="298" t="s">
        <v>2826</v>
      </c>
      <c r="F460" s="68" t="s">
        <v>2827</v>
      </c>
      <c r="G460" s="68"/>
      <c r="H460" s="68"/>
      <c r="I460" s="68"/>
      <c r="J460" s="68"/>
    </row>
    <row r="461" spans="1:10" hidden="1" x14ac:dyDescent="0.35">
      <c r="A461" s="68"/>
      <c r="B461" s="68"/>
      <c r="C461" s="68"/>
      <c r="D461" s="68"/>
      <c r="E461" s="298" t="s">
        <v>2828</v>
      </c>
      <c r="F461" s="68" t="s">
        <v>2829</v>
      </c>
      <c r="G461" s="68"/>
      <c r="H461" s="68"/>
      <c r="I461" s="68"/>
      <c r="J461" s="68"/>
    </row>
    <row r="462" spans="1:10" hidden="1" x14ac:dyDescent="0.35">
      <c r="A462" s="68"/>
      <c r="B462" s="68"/>
      <c r="C462" s="68"/>
      <c r="D462" s="68"/>
      <c r="E462" s="298" t="s">
        <v>2830</v>
      </c>
      <c r="F462" s="68" t="s">
        <v>2831</v>
      </c>
      <c r="G462" s="68"/>
      <c r="H462" s="68"/>
      <c r="I462" s="68"/>
      <c r="J462" s="68"/>
    </row>
    <row r="463" spans="1:10" hidden="1" x14ac:dyDescent="0.35">
      <c r="A463" s="68"/>
      <c r="B463" s="68"/>
      <c r="C463" s="68"/>
      <c r="D463" s="68"/>
      <c r="E463" s="298" t="s">
        <v>2832</v>
      </c>
      <c r="F463" s="68" t="s">
        <v>2833</v>
      </c>
      <c r="G463" s="68"/>
      <c r="H463" s="68"/>
      <c r="I463" s="68"/>
      <c r="J463" s="68"/>
    </row>
    <row r="464" spans="1:10" hidden="1" x14ac:dyDescent="0.35">
      <c r="A464" s="68"/>
      <c r="B464" s="68"/>
      <c r="C464" s="68"/>
      <c r="D464" s="68"/>
      <c r="E464" s="298" t="s">
        <v>2834</v>
      </c>
      <c r="F464" s="68" t="s">
        <v>2835</v>
      </c>
      <c r="G464" s="68"/>
      <c r="H464" s="68"/>
      <c r="I464" s="68"/>
      <c r="J464" s="68"/>
    </row>
    <row r="465" spans="1:10" hidden="1" x14ac:dyDescent="0.35">
      <c r="A465" s="68"/>
      <c r="B465" s="68"/>
      <c r="C465" s="68"/>
      <c r="D465" s="68"/>
      <c r="E465" s="298" t="s">
        <v>2836</v>
      </c>
      <c r="F465" s="68" t="s">
        <v>2837</v>
      </c>
      <c r="G465" s="68"/>
      <c r="H465" s="68"/>
      <c r="I465" s="68"/>
      <c r="J465" s="68"/>
    </row>
    <row r="466" spans="1:10" hidden="1" x14ac:dyDescent="0.35">
      <c r="A466" s="68"/>
      <c r="B466" s="68"/>
      <c r="C466" s="68"/>
      <c r="D466" s="68"/>
      <c r="E466" s="298" t="s">
        <v>2838</v>
      </c>
      <c r="F466" s="68" t="s">
        <v>2839</v>
      </c>
      <c r="G466" s="68"/>
      <c r="H466" s="68"/>
      <c r="I466" s="68"/>
      <c r="J466" s="68"/>
    </row>
    <row r="467" spans="1:10" hidden="1" x14ac:dyDescent="0.35">
      <c r="A467" s="68"/>
      <c r="B467" s="68"/>
      <c r="C467" s="68"/>
      <c r="D467" s="68"/>
      <c r="E467" s="298" t="s">
        <v>2840</v>
      </c>
      <c r="F467" s="68" t="s">
        <v>2841</v>
      </c>
      <c r="G467" s="68"/>
      <c r="H467" s="68"/>
      <c r="I467" s="68"/>
      <c r="J467" s="68"/>
    </row>
    <row r="468" spans="1:10" hidden="1" x14ac:dyDescent="0.35">
      <c r="A468" s="68"/>
      <c r="B468" s="68"/>
      <c r="C468" s="68"/>
      <c r="D468" s="68"/>
      <c r="E468" s="298" t="s">
        <v>2842</v>
      </c>
      <c r="F468" s="68" t="s">
        <v>2843</v>
      </c>
      <c r="G468" s="68"/>
      <c r="H468" s="68"/>
      <c r="I468" s="68"/>
      <c r="J468" s="68"/>
    </row>
    <row r="469" spans="1:10" hidden="1" x14ac:dyDescent="0.35">
      <c r="A469" s="68"/>
      <c r="B469" s="68"/>
      <c r="C469" s="68"/>
      <c r="D469" s="68"/>
      <c r="E469" s="298" t="s">
        <v>963</v>
      </c>
      <c r="F469" s="68" t="s">
        <v>964</v>
      </c>
      <c r="G469" s="68"/>
      <c r="H469" s="68"/>
      <c r="I469" s="68"/>
      <c r="J469" s="68"/>
    </row>
    <row r="470" spans="1:10" hidden="1" x14ac:dyDescent="0.35">
      <c r="A470" s="68"/>
      <c r="B470" s="68"/>
      <c r="C470" s="68"/>
      <c r="D470" s="68"/>
      <c r="E470" s="298" t="s">
        <v>965</v>
      </c>
      <c r="F470" s="68" t="s">
        <v>966</v>
      </c>
      <c r="G470" s="68"/>
      <c r="H470" s="68"/>
      <c r="I470" s="68"/>
      <c r="J470" s="68"/>
    </row>
    <row r="471" spans="1:10" hidden="1" x14ac:dyDescent="0.35">
      <c r="A471" s="68"/>
      <c r="B471" s="68"/>
      <c r="C471" s="68"/>
      <c r="D471" s="68"/>
      <c r="E471" s="298" t="s">
        <v>967</v>
      </c>
      <c r="F471" s="68" t="s">
        <v>2844</v>
      </c>
      <c r="G471" s="68"/>
      <c r="H471" s="68"/>
      <c r="I471" s="68"/>
      <c r="J471" s="68"/>
    </row>
    <row r="472" spans="1:10" hidden="1" x14ac:dyDescent="0.35">
      <c r="A472" s="68"/>
      <c r="B472" s="68"/>
      <c r="C472" s="68"/>
      <c r="D472" s="68"/>
      <c r="E472" s="298" t="s">
        <v>969</v>
      </c>
      <c r="F472" s="68" t="s">
        <v>970</v>
      </c>
      <c r="G472" s="68"/>
      <c r="H472" s="68"/>
      <c r="I472" s="68"/>
      <c r="J472" s="68"/>
    </row>
    <row r="473" spans="1:10" hidden="1" x14ac:dyDescent="0.35">
      <c r="A473" s="68"/>
      <c r="B473" s="68"/>
      <c r="C473" s="68"/>
      <c r="D473" s="68"/>
      <c r="E473" s="298" t="s">
        <v>2845</v>
      </c>
      <c r="F473" s="68" t="s">
        <v>2846</v>
      </c>
      <c r="G473" s="68"/>
      <c r="H473" s="68"/>
      <c r="I473" s="68"/>
      <c r="J473" s="68"/>
    </row>
    <row r="474" spans="1:10" hidden="1" x14ac:dyDescent="0.35">
      <c r="A474" s="68"/>
      <c r="B474" s="68"/>
      <c r="C474" s="68"/>
      <c r="D474" s="68"/>
      <c r="E474" s="298" t="s">
        <v>1310</v>
      </c>
      <c r="F474" s="68" t="s">
        <v>2847</v>
      </c>
      <c r="G474" s="68"/>
      <c r="H474" s="68"/>
      <c r="I474" s="68"/>
      <c r="J474" s="68"/>
    </row>
    <row r="475" spans="1:10" hidden="1" x14ac:dyDescent="0.35">
      <c r="A475" s="68"/>
      <c r="B475" s="68"/>
      <c r="C475" s="68"/>
      <c r="D475" s="68"/>
      <c r="E475" s="298" t="s">
        <v>1311</v>
      </c>
      <c r="F475" s="68" t="s">
        <v>2848</v>
      </c>
      <c r="G475" s="68"/>
      <c r="H475" s="68"/>
      <c r="I475" s="68"/>
      <c r="J475" s="68"/>
    </row>
    <row r="476" spans="1:10" hidden="1" x14ac:dyDescent="0.35">
      <c r="A476" s="68"/>
      <c r="B476" s="68"/>
      <c r="C476" s="68"/>
      <c r="D476" s="68"/>
      <c r="E476" s="298" t="s">
        <v>2849</v>
      </c>
      <c r="F476" s="68" t="s">
        <v>2850</v>
      </c>
      <c r="G476" s="68"/>
      <c r="H476" s="68"/>
      <c r="I476" s="68"/>
      <c r="J476" s="68"/>
    </row>
    <row r="477" spans="1:10" hidden="1" x14ac:dyDescent="0.35">
      <c r="A477" s="68"/>
      <c r="B477" s="68"/>
      <c r="C477" s="68"/>
      <c r="D477" s="68"/>
      <c r="E477" s="298" t="s">
        <v>2851</v>
      </c>
      <c r="F477" s="68" t="s">
        <v>2852</v>
      </c>
      <c r="G477" s="68"/>
      <c r="H477" s="68"/>
      <c r="I477" s="68"/>
      <c r="J477" s="68"/>
    </row>
    <row r="478" spans="1:10" hidden="1" x14ac:dyDescent="0.35">
      <c r="A478" s="68"/>
      <c r="B478" s="68"/>
      <c r="C478" s="68"/>
      <c r="D478" s="68"/>
      <c r="E478" s="298" t="s">
        <v>2853</v>
      </c>
      <c r="F478" s="68" t="s">
        <v>2854</v>
      </c>
      <c r="G478" s="68"/>
      <c r="H478" s="68"/>
      <c r="I478" s="68"/>
      <c r="J478" s="68"/>
    </row>
    <row r="479" spans="1:10" hidden="1" x14ac:dyDescent="0.35">
      <c r="A479" s="68"/>
      <c r="B479" s="68"/>
      <c r="C479" s="68"/>
      <c r="D479" s="68"/>
      <c r="E479" s="298" t="s">
        <v>2855</v>
      </c>
      <c r="F479" s="68" t="s">
        <v>2856</v>
      </c>
      <c r="G479" s="68"/>
      <c r="H479" s="68"/>
      <c r="I479" s="68"/>
      <c r="J479" s="68"/>
    </row>
    <row r="480" spans="1:10" hidden="1" x14ac:dyDescent="0.35">
      <c r="A480" s="68"/>
      <c r="B480" s="68"/>
      <c r="C480" s="68"/>
      <c r="D480" s="68"/>
      <c r="E480" s="298" t="s">
        <v>2857</v>
      </c>
      <c r="F480" s="68" t="s">
        <v>2858</v>
      </c>
      <c r="G480" s="68"/>
      <c r="H480" s="68"/>
      <c r="I480" s="68"/>
      <c r="J480" s="68"/>
    </row>
    <row r="481" spans="1:10" hidden="1" x14ac:dyDescent="0.35">
      <c r="A481" s="68"/>
      <c r="B481" s="68"/>
      <c r="C481" s="68"/>
      <c r="D481" s="68"/>
      <c r="E481" s="298" t="s">
        <v>2859</v>
      </c>
      <c r="F481" s="68" t="s">
        <v>2860</v>
      </c>
      <c r="G481" s="68"/>
      <c r="H481" s="68"/>
      <c r="I481" s="68"/>
      <c r="J481" s="68"/>
    </row>
    <row r="482" spans="1:10" hidden="1" x14ac:dyDescent="0.35">
      <c r="A482" s="68"/>
      <c r="B482" s="68"/>
      <c r="C482" s="68"/>
      <c r="D482" s="68"/>
      <c r="E482" s="298" t="s">
        <v>982</v>
      </c>
      <c r="F482" s="68" t="s">
        <v>983</v>
      </c>
      <c r="G482" s="68"/>
      <c r="H482" s="68"/>
      <c r="I482" s="68"/>
      <c r="J482" s="68"/>
    </row>
    <row r="483" spans="1:10" hidden="1" x14ac:dyDescent="0.35">
      <c r="A483" s="68"/>
      <c r="B483" s="68"/>
      <c r="C483" s="68"/>
      <c r="D483" s="68"/>
      <c r="E483" s="298" t="s">
        <v>984</v>
      </c>
      <c r="F483" s="68" t="s">
        <v>2861</v>
      </c>
      <c r="G483" s="68"/>
      <c r="H483" s="68"/>
      <c r="I483" s="68"/>
      <c r="J483" s="68"/>
    </row>
    <row r="484" spans="1:10" hidden="1" x14ac:dyDescent="0.35">
      <c r="A484" s="68"/>
      <c r="B484" s="68"/>
      <c r="C484" s="68"/>
      <c r="D484" s="68"/>
      <c r="E484" s="298" t="s">
        <v>986</v>
      </c>
      <c r="F484" s="68" t="s">
        <v>987</v>
      </c>
      <c r="G484" s="68"/>
      <c r="H484" s="68"/>
      <c r="I484" s="68"/>
      <c r="J484" s="68"/>
    </row>
    <row r="485" spans="1:10" hidden="1" x14ac:dyDescent="0.35">
      <c r="A485" s="68"/>
      <c r="B485" s="68"/>
      <c r="C485" s="68"/>
      <c r="D485" s="68"/>
      <c r="E485" s="298" t="s">
        <v>988</v>
      </c>
      <c r="F485" s="68" t="s">
        <v>989</v>
      </c>
      <c r="G485" s="68"/>
      <c r="H485" s="68"/>
      <c r="I485" s="68"/>
      <c r="J485" s="68"/>
    </row>
    <row r="486" spans="1:10" hidden="1" x14ac:dyDescent="0.35">
      <c r="A486" s="68"/>
      <c r="B486" s="68"/>
      <c r="C486" s="68"/>
      <c r="D486" s="68"/>
      <c r="E486" s="298" t="s">
        <v>2862</v>
      </c>
      <c r="F486" s="68" t="s">
        <v>2863</v>
      </c>
      <c r="G486" s="68"/>
      <c r="H486" s="68"/>
      <c r="I486" s="68"/>
      <c r="J486" s="68"/>
    </row>
    <row r="487" spans="1:10" hidden="1" x14ac:dyDescent="0.35">
      <c r="A487" s="68"/>
      <c r="B487" s="68"/>
      <c r="C487" s="68"/>
      <c r="D487" s="68"/>
      <c r="E487" s="298" t="s">
        <v>2864</v>
      </c>
      <c r="F487" s="68" t="s">
        <v>2865</v>
      </c>
      <c r="G487" s="68"/>
      <c r="H487" s="68"/>
      <c r="I487" s="68"/>
      <c r="J487" s="68"/>
    </row>
    <row r="488" spans="1:10" hidden="1" x14ac:dyDescent="0.35">
      <c r="A488" s="68"/>
      <c r="B488" s="68"/>
      <c r="C488" s="68"/>
      <c r="D488" s="68"/>
      <c r="E488" s="298" t="s">
        <v>2866</v>
      </c>
      <c r="F488" s="68" t="s">
        <v>2867</v>
      </c>
      <c r="G488" s="68"/>
      <c r="H488" s="68"/>
      <c r="I488" s="68"/>
      <c r="J488" s="68"/>
    </row>
    <row r="489" spans="1:10" hidden="1" x14ac:dyDescent="0.35">
      <c r="A489" s="68"/>
      <c r="B489" s="68"/>
      <c r="C489" s="68"/>
      <c r="D489" s="68"/>
      <c r="E489" s="298" t="s">
        <v>2868</v>
      </c>
      <c r="F489" s="68" t="s">
        <v>2869</v>
      </c>
      <c r="G489" s="68"/>
      <c r="H489" s="68"/>
      <c r="I489" s="68"/>
      <c r="J489" s="68"/>
    </row>
    <row r="490" spans="1:10" hidden="1" x14ac:dyDescent="0.35">
      <c r="A490" s="68"/>
      <c r="B490" s="68"/>
      <c r="C490" s="68"/>
      <c r="D490" s="68"/>
      <c r="E490" s="298" t="s">
        <v>2870</v>
      </c>
      <c r="F490" s="68" t="s">
        <v>2871</v>
      </c>
      <c r="G490" s="68"/>
      <c r="H490" s="68"/>
      <c r="I490" s="68"/>
      <c r="J490" s="68"/>
    </row>
    <row r="491" spans="1:10" hidden="1" x14ac:dyDescent="0.35">
      <c r="A491" s="68"/>
      <c r="B491" s="68"/>
      <c r="C491" s="68"/>
      <c r="D491" s="68"/>
      <c r="E491" s="298" t="s">
        <v>2872</v>
      </c>
      <c r="F491" s="68" t="s">
        <v>2873</v>
      </c>
      <c r="G491" s="68"/>
      <c r="H491" s="68"/>
      <c r="I491" s="68"/>
      <c r="J491" s="68"/>
    </row>
    <row r="492" spans="1:10" hidden="1" x14ac:dyDescent="0.35">
      <c r="A492" s="68"/>
      <c r="B492" s="68"/>
      <c r="C492" s="68"/>
      <c r="D492" s="68"/>
      <c r="E492" s="298" t="s">
        <v>2874</v>
      </c>
      <c r="F492" s="68" t="s">
        <v>2875</v>
      </c>
      <c r="G492" s="68"/>
      <c r="H492" s="68"/>
      <c r="I492" s="68"/>
      <c r="J492" s="68"/>
    </row>
    <row r="493" spans="1:10" hidden="1" x14ac:dyDescent="0.35">
      <c r="A493" s="68"/>
      <c r="B493" s="68"/>
      <c r="C493" s="68"/>
      <c r="D493" s="68"/>
      <c r="E493" s="298" t="s">
        <v>2876</v>
      </c>
      <c r="F493" s="68" t="s">
        <v>2877</v>
      </c>
      <c r="G493" s="68"/>
      <c r="H493" s="68"/>
      <c r="I493" s="68"/>
      <c r="J493" s="68"/>
    </row>
    <row r="494" spans="1:10" hidden="1" x14ac:dyDescent="0.35">
      <c r="A494" s="68"/>
      <c r="B494" s="68"/>
      <c r="C494" s="68"/>
      <c r="D494" s="68"/>
      <c r="E494" s="298" t="s">
        <v>2878</v>
      </c>
      <c r="F494" s="68" t="s">
        <v>2879</v>
      </c>
      <c r="G494" s="68"/>
      <c r="H494" s="68"/>
      <c r="I494" s="68"/>
      <c r="J494" s="68"/>
    </row>
    <row r="495" spans="1:10" hidden="1" x14ac:dyDescent="0.35">
      <c r="A495" s="68"/>
      <c r="B495" s="68"/>
      <c r="C495" s="68"/>
      <c r="D495" s="68"/>
      <c r="E495" s="298" t="s">
        <v>2880</v>
      </c>
      <c r="F495" s="68" t="s">
        <v>2881</v>
      </c>
      <c r="G495" s="68"/>
      <c r="H495" s="68"/>
      <c r="I495" s="68"/>
      <c r="J495" s="68"/>
    </row>
    <row r="496" spans="1:10" hidden="1" x14ac:dyDescent="0.35">
      <c r="A496" s="68"/>
      <c r="B496" s="68"/>
      <c r="C496" s="68"/>
      <c r="D496" s="68"/>
      <c r="E496" s="298" t="s">
        <v>2882</v>
      </c>
      <c r="F496" s="68" t="s">
        <v>2883</v>
      </c>
      <c r="G496" s="68"/>
      <c r="H496" s="68"/>
      <c r="I496" s="68"/>
      <c r="J496" s="68"/>
    </row>
    <row r="497" spans="1:10" hidden="1" x14ac:dyDescent="0.35">
      <c r="A497" s="68"/>
      <c r="B497" s="68"/>
      <c r="C497" s="68"/>
      <c r="D497" s="68"/>
      <c r="E497" s="298" t="s">
        <v>2884</v>
      </c>
      <c r="F497" s="68" t="s">
        <v>2885</v>
      </c>
      <c r="G497" s="68"/>
      <c r="H497" s="68"/>
      <c r="I497" s="68"/>
      <c r="J497" s="68"/>
    </row>
    <row r="498" spans="1:10" hidden="1" x14ac:dyDescent="0.35">
      <c r="A498" s="68"/>
      <c r="B498" s="68"/>
      <c r="C498" s="68"/>
      <c r="D498" s="68"/>
      <c r="E498" s="298" t="s">
        <v>2886</v>
      </c>
      <c r="F498" s="68" t="s">
        <v>2887</v>
      </c>
      <c r="G498" s="68"/>
      <c r="H498" s="68"/>
      <c r="I498" s="68"/>
      <c r="J498" s="68"/>
    </row>
    <row r="499" spans="1:10" hidden="1" x14ac:dyDescent="0.35">
      <c r="A499" s="68"/>
      <c r="B499" s="68"/>
      <c r="C499" s="68"/>
      <c r="D499" s="68"/>
      <c r="E499" s="298" t="s">
        <v>2888</v>
      </c>
      <c r="F499" s="68" t="s">
        <v>2889</v>
      </c>
      <c r="G499" s="68"/>
      <c r="H499" s="68"/>
      <c r="I499" s="68"/>
      <c r="J499" s="68"/>
    </row>
    <row r="500" spans="1:10" hidden="1" x14ac:dyDescent="0.35">
      <c r="A500" s="68"/>
      <c r="B500" s="68"/>
      <c r="C500" s="68"/>
      <c r="D500" s="68"/>
      <c r="E500" s="298" t="s">
        <v>2890</v>
      </c>
      <c r="F500" s="68" t="s">
        <v>2891</v>
      </c>
      <c r="G500" s="68"/>
      <c r="H500" s="68"/>
      <c r="I500" s="68"/>
      <c r="J500" s="68"/>
    </row>
    <row r="501" spans="1:10" hidden="1" x14ac:dyDescent="0.35">
      <c r="A501" s="68"/>
      <c r="B501" s="68"/>
      <c r="C501" s="68"/>
      <c r="D501" s="68"/>
      <c r="E501" s="298" t="s">
        <v>1006</v>
      </c>
      <c r="F501" s="68" t="s">
        <v>1015</v>
      </c>
      <c r="G501" s="68"/>
      <c r="H501" s="68"/>
      <c r="I501" s="68"/>
      <c r="J501" s="68"/>
    </row>
    <row r="502" spans="1:10" hidden="1" x14ac:dyDescent="0.35">
      <c r="A502" s="68"/>
      <c r="B502" s="68"/>
      <c r="C502" s="68"/>
      <c r="D502" s="68"/>
      <c r="E502" s="298" t="s">
        <v>1008</v>
      </c>
      <c r="F502" s="68" t="s">
        <v>1017</v>
      </c>
      <c r="G502" s="68"/>
      <c r="H502" s="68"/>
      <c r="I502" s="68"/>
      <c r="J502" s="68"/>
    </row>
    <row r="503" spans="1:10" hidden="1" x14ac:dyDescent="0.35">
      <c r="A503" s="68"/>
      <c r="B503" s="68"/>
      <c r="C503" s="68"/>
      <c r="D503" s="68"/>
      <c r="E503" s="298" t="s">
        <v>1010</v>
      </c>
      <c r="F503" s="68" t="s">
        <v>1019</v>
      </c>
      <c r="G503" s="68"/>
      <c r="H503" s="68"/>
      <c r="I503" s="68"/>
      <c r="J503" s="68"/>
    </row>
    <row r="504" spans="1:10" hidden="1" x14ac:dyDescent="0.35">
      <c r="A504" s="68"/>
      <c r="B504" s="68"/>
      <c r="C504" s="68"/>
      <c r="D504" s="68"/>
      <c r="E504" s="298" t="s">
        <v>1012</v>
      </c>
      <c r="F504" s="68" t="s">
        <v>1021</v>
      </c>
      <c r="G504" s="68"/>
      <c r="H504" s="68"/>
      <c r="I504" s="68"/>
      <c r="J504" s="68"/>
    </row>
    <row r="505" spans="1:10" hidden="1" x14ac:dyDescent="0.35">
      <c r="A505" s="68"/>
      <c r="B505" s="68"/>
      <c r="C505" s="68"/>
      <c r="D505" s="68"/>
      <c r="E505" s="298" t="s">
        <v>1014</v>
      </c>
      <c r="F505" s="68" t="s">
        <v>1023</v>
      </c>
      <c r="G505" s="68"/>
      <c r="H505" s="68"/>
      <c r="I505" s="68"/>
      <c r="J505" s="68"/>
    </row>
    <row r="506" spans="1:10" hidden="1" x14ac:dyDescent="0.35">
      <c r="A506" s="68"/>
      <c r="B506" s="68"/>
      <c r="C506" s="68"/>
      <c r="D506" s="68"/>
      <c r="E506" s="298" t="s">
        <v>2892</v>
      </c>
      <c r="F506" s="68" t="s">
        <v>2893</v>
      </c>
      <c r="G506" s="68"/>
      <c r="H506" s="68"/>
      <c r="I506" s="68"/>
      <c r="J506" s="68"/>
    </row>
    <row r="507" spans="1:10" hidden="1" x14ac:dyDescent="0.35">
      <c r="A507" s="68"/>
      <c r="B507" s="68"/>
      <c r="C507" s="68"/>
      <c r="D507" s="68"/>
      <c r="E507" s="298" t="s">
        <v>2894</v>
      </c>
      <c r="F507" s="68" t="s">
        <v>2895</v>
      </c>
      <c r="G507" s="68"/>
      <c r="H507" s="68"/>
      <c r="I507" s="68"/>
      <c r="J507" s="68"/>
    </row>
    <row r="508" spans="1:10" hidden="1" x14ac:dyDescent="0.35">
      <c r="A508" s="68"/>
      <c r="B508" s="68"/>
      <c r="C508" s="68"/>
      <c r="D508" s="68"/>
      <c r="E508" s="298" t="s">
        <v>2896</v>
      </c>
      <c r="F508" s="68" t="s">
        <v>2897</v>
      </c>
      <c r="G508" s="68"/>
      <c r="H508" s="68"/>
      <c r="I508" s="68"/>
      <c r="J508" s="68"/>
    </row>
    <row r="509" spans="1:10" hidden="1" x14ac:dyDescent="0.35">
      <c r="A509" s="68"/>
      <c r="B509" s="68"/>
      <c r="C509" s="68"/>
      <c r="D509" s="68"/>
      <c r="E509" s="298" t="s">
        <v>1020</v>
      </c>
      <c r="F509" s="68" t="s">
        <v>1029</v>
      </c>
      <c r="G509" s="68"/>
      <c r="H509" s="68"/>
      <c r="I509" s="68"/>
      <c r="J509" s="68"/>
    </row>
    <row r="510" spans="1:10" hidden="1" x14ac:dyDescent="0.35">
      <c r="A510" s="68"/>
      <c r="B510" s="68"/>
      <c r="C510" s="68"/>
      <c r="D510" s="68"/>
      <c r="E510" s="298" t="s">
        <v>1022</v>
      </c>
      <c r="F510" s="68" t="s">
        <v>1030</v>
      </c>
      <c r="G510" s="68"/>
      <c r="H510" s="68"/>
      <c r="I510" s="68"/>
      <c r="J510" s="68"/>
    </row>
    <row r="511" spans="1:10" hidden="1" x14ac:dyDescent="0.35">
      <c r="A511" s="68"/>
      <c r="B511" s="68"/>
      <c r="C511" s="68"/>
      <c r="D511" s="68"/>
      <c r="E511" s="298" t="s">
        <v>1024</v>
      </c>
      <c r="F511" s="68" t="s">
        <v>1032</v>
      </c>
      <c r="G511" s="68"/>
      <c r="H511" s="68"/>
      <c r="I511" s="68"/>
      <c r="J511" s="68"/>
    </row>
    <row r="512" spans="1:10" hidden="1" x14ac:dyDescent="0.35">
      <c r="A512" s="68"/>
      <c r="B512" s="68"/>
      <c r="C512" s="68"/>
      <c r="D512" s="68"/>
      <c r="E512" s="298" t="s">
        <v>1026</v>
      </c>
      <c r="F512" s="68" t="s">
        <v>1034</v>
      </c>
      <c r="G512" s="68"/>
      <c r="H512" s="68"/>
      <c r="I512" s="68"/>
      <c r="J512" s="68"/>
    </row>
    <row r="513" spans="1:10" hidden="1" x14ac:dyDescent="0.35">
      <c r="A513" s="68"/>
      <c r="B513" s="68"/>
      <c r="C513" s="68"/>
      <c r="D513" s="68"/>
      <c r="E513" s="298" t="s">
        <v>1028</v>
      </c>
      <c r="F513" s="68" t="s">
        <v>1036</v>
      </c>
      <c r="G513" s="68"/>
      <c r="H513" s="68"/>
      <c r="I513" s="68"/>
      <c r="J513" s="68"/>
    </row>
    <row r="514" spans="1:10" hidden="1" x14ac:dyDescent="0.35">
      <c r="A514" s="68"/>
      <c r="B514" s="68"/>
      <c r="C514" s="68"/>
      <c r="D514" s="68"/>
      <c r="E514" s="298" t="s">
        <v>2898</v>
      </c>
      <c r="F514" s="68" t="s">
        <v>2899</v>
      </c>
      <c r="G514" s="68"/>
      <c r="H514" s="68"/>
      <c r="I514" s="68"/>
      <c r="J514" s="68"/>
    </row>
    <row r="515" spans="1:10" hidden="1" x14ac:dyDescent="0.35">
      <c r="A515" s="68"/>
      <c r="B515" s="68"/>
      <c r="C515" s="68"/>
      <c r="D515" s="68"/>
      <c r="E515" s="298" t="s">
        <v>2900</v>
      </c>
      <c r="F515" s="68" t="s">
        <v>2901</v>
      </c>
      <c r="G515" s="68"/>
      <c r="H515" s="68"/>
      <c r="I515" s="68"/>
      <c r="J515" s="68"/>
    </row>
    <row r="516" spans="1:10" hidden="1" x14ac:dyDescent="0.35">
      <c r="A516" s="68"/>
      <c r="B516" s="68"/>
      <c r="C516" s="68"/>
      <c r="D516" s="68"/>
      <c r="E516" s="298" t="s">
        <v>2902</v>
      </c>
      <c r="F516" s="68" t="s">
        <v>2903</v>
      </c>
      <c r="G516" s="68"/>
      <c r="H516" s="68"/>
      <c r="I516" s="68"/>
      <c r="J516" s="68"/>
    </row>
    <row r="517" spans="1:10" hidden="1" x14ac:dyDescent="0.35">
      <c r="A517" s="68"/>
      <c r="B517" s="68"/>
      <c r="C517" s="68"/>
      <c r="D517" s="68"/>
      <c r="E517" s="298" t="s">
        <v>2904</v>
      </c>
      <c r="F517" s="68" t="s">
        <v>1042</v>
      </c>
      <c r="G517" s="68"/>
      <c r="H517" s="68"/>
      <c r="I517" s="68"/>
      <c r="J517" s="68"/>
    </row>
    <row r="518" spans="1:10" hidden="1" x14ac:dyDescent="0.35">
      <c r="A518" s="68"/>
      <c r="B518" s="68"/>
      <c r="C518" s="68"/>
      <c r="D518" s="68"/>
      <c r="E518" s="298" t="s">
        <v>2905</v>
      </c>
      <c r="F518" s="68" t="s">
        <v>2906</v>
      </c>
      <c r="G518" s="68"/>
      <c r="H518" s="68"/>
      <c r="I518" s="68"/>
      <c r="J518" s="68"/>
    </row>
    <row r="519" spans="1:10" hidden="1" x14ac:dyDescent="0.35">
      <c r="A519" s="68"/>
      <c r="B519" s="68"/>
      <c r="C519" s="68"/>
      <c r="D519" s="68"/>
      <c r="E519" s="298" t="s">
        <v>2907</v>
      </c>
      <c r="F519" s="68" t="s">
        <v>2908</v>
      </c>
      <c r="G519" s="68"/>
      <c r="H519" s="68"/>
      <c r="I519" s="68"/>
      <c r="J519" s="68"/>
    </row>
    <row r="520" spans="1:10" hidden="1" x14ac:dyDescent="0.35">
      <c r="A520" s="68"/>
      <c r="B520" s="68"/>
      <c r="C520" s="68"/>
      <c r="D520" s="68"/>
      <c r="E520" s="298" t="s">
        <v>2909</v>
      </c>
      <c r="F520" s="68" t="s">
        <v>2910</v>
      </c>
      <c r="G520" s="68"/>
      <c r="H520" s="68"/>
      <c r="I520" s="68"/>
      <c r="J520" s="68"/>
    </row>
    <row r="521" spans="1:10" hidden="1" x14ac:dyDescent="0.35">
      <c r="A521" s="68"/>
      <c r="B521" s="68"/>
      <c r="C521" s="68"/>
      <c r="D521" s="68"/>
      <c r="E521" s="298" t="s">
        <v>2911</v>
      </c>
      <c r="F521" s="68" t="s">
        <v>2912</v>
      </c>
      <c r="G521" s="68"/>
      <c r="H521" s="68"/>
      <c r="I521" s="68"/>
      <c r="J521" s="68"/>
    </row>
    <row r="522" spans="1:10" hidden="1" x14ac:dyDescent="0.35">
      <c r="A522" s="68"/>
      <c r="B522" s="68"/>
      <c r="C522" s="68"/>
      <c r="D522" s="68"/>
      <c r="E522" s="298" t="s">
        <v>2913</v>
      </c>
      <c r="F522" s="68" t="s">
        <v>2914</v>
      </c>
      <c r="G522" s="68"/>
      <c r="H522" s="68"/>
      <c r="I522" s="68"/>
      <c r="J522" s="68"/>
    </row>
    <row r="523" spans="1:10" hidden="1" x14ac:dyDescent="0.35">
      <c r="A523" s="68"/>
      <c r="B523" s="68"/>
      <c r="C523" s="68"/>
      <c r="D523" s="68"/>
      <c r="E523" s="298" t="s">
        <v>2915</v>
      </c>
      <c r="F523" s="68" t="s">
        <v>2916</v>
      </c>
      <c r="G523" s="68"/>
      <c r="H523" s="68"/>
      <c r="I523" s="68"/>
      <c r="J523" s="68"/>
    </row>
    <row r="524" spans="1:10" hidden="1" x14ac:dyDescent="0.35">
      <c r="A524" s="68"/>
      <c r="B524" s="68"/>
      <c r="C524" s="68"/>
      <c r="D524" s="68"/>
      <c r="E524" s="298" t="s">
        <v>2917</v>
      </c>
      <c r="F524" s="68" t="s">
        <v>2918</v>
      </c>
      <c r="G524" s="68"/>
      <c r="H524" s="68"/>
      <c r="I524" s="68"/>
      <c r="J524" s="68"/>
    </row>
    <row r="525" spans="1:10" hidden="1" x14ac:dyDescent="0.35">
      <c r="A525" s="68"/>
      <c r="B525" s="68"/>
      <c r="C525" s="68"/>
      <c r="D525" s="68"/>
      <c r="E525" s="298" t="s">
        <v>1047</v>
      </c>
      <c r="F525" s="68" t="s">
        <v>1056</v>
      </c>
      <c r="G525" s="68"/>
      <c r="H525" s="68"/>
      <c r="I525" s="68"/>
      <c r="J525" s="68"/>
    </row>
    <row r="526" spans="1:10" hidden="1" x14ac:dyDescent="0.35">
      <c r="A526" s="68"/>
      <c r="B526" s="68"/>
      <c r="C526" s="68"/>
      <c r="D526" s="68"/>
      <c r="E526" s="298" t="s">
        <v>1049</v>
      </c>
      <c r="F526" s="68" t="s">
        <v>1058</v>
      </c>
      <c r="G526" s="68"/>
      <c r="H526" s="68"/>
      <c r="I526" s="68"/>
      <c r="J526" s="68"/>
    </row>
    <row r="527" spans="1:10" hidden="1" x14ac:dyDescent="0.35">
      <c r="A527" s="68"/>
      <c r="B527" s="68"/>
      <c r="C527" s="68"/>
      <c r="D527" s="68"/>
      <c r="E527" s="298" t="s">
        <v>2919</v>
      </c>
      <c r="F527" s="68" t="s">
        <v>2920</v>
      </c>
      <c r="G527" s="68"/>
      <c r="H527" s="68"/>
      <c r="I527" s="68"/>
      <c r="J527" s="68"/>
    </row>
    <row r="528" spans="1:10" hidden="1" x14ac:dyDescent="0.35">
      <c r="A528" s="68"/>
      <c r="B528" s="68"/>
      <c r="C528" s="68"/>
      <c r="D528" s="68"/>
      <c r="E528" s="298" t="s">
        <v>2921</v>
      </c>
      <c r="F528" s="68" t="s">
        <v>2922</v>
      </c>
      <c r="G528" s="68"/>
      <c r="H528" s="68"/>
      <c r="I528" s="68"/>
      <c r="J528" s="68"/>
    </row>
    <row r="529" spans="1:10" hidden="1" x14ac:dyDescent="0.35">
      <c r="A529" s="68"/>
      <c r="B529" s="68"/>
      <c r="C529" s="68"/>
      <c r="D529" s="68"/>
      <c r="E529" s="298" t="s">
        <v>2923</v>
      </c>
      <c r="F529" s="68" t="s">
        <v>2924</v>
      </c>
      <c r="G529" s="68"/>
      <c r="H529" s="68"/>
      <c r="I529" s="68"/>
      <c r="J529" s="68"/>
    </row>
    <row r="530" spans="1:10" hidden="1" x14ac:dyDescent="0.35">
      <c r="A530" s="68"/>
      <c r="B530" s="68"/>
      <c r="C530" s="68"/>
      <c r="D530" s="68"/>
      <c r="E530" s="298" t="s">
        <v>2925</v>
      </c>
      <c r="F530" s="68" t="s">
        <v>2926</v>
      </c>
      <c r="G530" s="68"/>
      <c r="H530" s="68"/>
      <c r="I530" s="68"/>
      <c r="J530" s="68"/>
    </row>
    <row r="531" spans="1:10" hidden="1" x14ac:dyDescent="0.35">
      <c r="A531" s="68"/>
      <c r="B531" s="68"/>
      <c r="C531" s="68"/>
      <c r="D531" s="68"/>
      <c r="E531" s="298" t="s">
        <v>2927</v>
      </c>
      <c r="F531" s="68" t="s">
        <v>1066</v>
      </c>
      <c r="G531" s="68"/>
      <c r="H531" s="68"/>
      <c r="I531" s="68"/>
      <c r="J531" s="68"/>
    </row>
    <row r="532" spans="1:10" hidden="1" x14ac:dyDescent="0.35">
      <c r="A532" s="68"/>
      <c r="B532" s="68"/>
      <c r="C532" s="68"/>
      <c r="D532" s="68"/>
      <c r="E532" s="298" t="s">
        <v>1059</v>
      </c>
      <c r="F532" s="68" t="s">
        <v>1068</v>
      </c>
      <c r="G532" s="68"/>
      <c r="H532" s="68"/>
      <c r="I532" s="68"/>
      <c r="J532" s="68"/>
    </row>
    <row r="533" spans="1:10" hidden="1" x14ac:dyDescent="0.35">
      <c r="A533" s="68"/>
      <c r="B533" s="68"/>
      <c r="C533" s="68"/>
      <c r="D533" s="68"/>
      <c r="E533" s="298" t="s">
        <v>2928</v>
      </c>
      <c r="F533" s="68" t="s">
        <v>2929</v>
      </c>
      <c r="G533" s="68"/>
      <c r="H533" s="68"/>
      <c r="I533" s="68"/>
      <c r="J533" s="68"/>
    </row>
    <row r="534" spans="1:10" hidden="1" x14ac:dyDescent="0.35">
      <c r="A534" s="68"/>
      <c r="B534" s="68"/>
      <c r="C534" s="68"/>
      <c r="D534" s="68"/>
      <c r="E534" s="298" t="s">
        <v>2930</v>
      </c>
      <c r="F534" s="68" t="s">
        <v>2931</v>
      </c>
      <c r="G534" s="68"/>
      <c r="H534" s="68"/>
      <c r="I534" s="68"/>
      <c r="J534" s="68"/>
    </row>
    <row r="535" spans="1:10" hidden="1" x14ac:dyDescent="0.35">
      <c r="A535" s="68"/>
      <c r="B535" s="68"/>
      <c r="C535" s="68"/>
      <c r="D535" s="68"/>
      <c r="E535" s="298" t="s">
        <v>2932</v>
      </c>
      <c r="F535" s="68" t="s">
        <v>1072</v>
      </c>
      <c r="G535" s="68"/>
      <c r="H535" s="68"/>
      <c r="I535" s="68"/>
      <c r="J535" s="68"/>
    </row>
    <row r="536" spans="1:10" hidden="1" x14ac:dyDescent="0.35">
      <c r="A536" s="68"/>
      <c r="B536" s="68"/>
      <c r="C536" s="68"/>
      <c r="D536" s="68"/>
      <c r="E536" s="298" t="s">
        <v>2933</v>
      </c>
      <c r="F536" s="68" t="s">
        <v>1074</v>
      </c>
      <c r="G536" s="68"/>
      <c r="H536" s="68"/>
      <c r="I536" s="68"/>
      <c r="J536" s="68"/>
    </row>
    <row r="537" spans="1:10" hidden="1" x14ac:dyDescent="0.35">
      <c r="A537" s="68"/>
      <c r="B537" s="68"/>
      <c r="C537" s="68"/>
      <c r="D537" s="68"/>
      <c r="E537" s="298" t="s">
        <v>2934</v>
      </c>
      <c r="F537" s="68" t="s">
        <v>1076</v>
      </c>
      <c r="G537" s="68"/>
      <c r="H537" s="68"/>
      <c r="I537" s="68"/>
      <c r="J537" s="68"/>
    </row>
    <row r="538" spans="1:10" hidden="1" x14ac:dyDescent="0.35">
      <c r="A538" s="68"/>
      <c r="B538" s="68"/>
      <c r="C538" s="68"/>
      <c r="D538" s="68"/>
      <c r="E538" s="298" t="s">
        <v>2935</v>
      </c>
      <c r="F538" s="68" t="s">
        <v>2936</v>
      </c>
      <c r="G538" s="68"/>
      <c r="H538" s="68"/>
      <c r="I538" s="68"/>
      <c r="J538" s="68"/>
    </row>
    <row r="539" spans="1:10" hidden="1" x14ac:dyDescent="0.35">
      <c r="A539" s="68"/>
      <c r="B539" s="68"/>
      <c r="C539" s="68"/>
      <c r="D539" s="68"/>
      <c r="E539" s="298" t="s">
        <v>2937</v>
      </c>
      <c r="F539" s="68" t="s">
        <v>1078</v>
      </c>
      <c r="G539" s="68"/>
      <c r="H539" s="68"/>
      <c r="I539" s="68"/>
      <c r="J539" s="68"/>
    </row>
    <row r="540" spans="1:10" hidden="1" x14ac:dyDescent="0.35">
      <c r="A540" s="68"/>
      <c r="B540" s="68"/>
      <c r="C540" s="68"/>
      <c r="D540" s="68"/>
      <c r="E540" s="298" t="s">
        <v>2938</v>
      </c>
      <c r="F540" s="68" t="s">
        <v>1080</v>
      </c>
      <c r="G540" s="68"/>
      <c r="H540" s="68"/>
      <c r="I540" s="68"/>
      <c r="J540" s="68"/>
    </row>
    <row r="541" spans="1:10" hidden="1" x14ac:dyDescent="0.35">
      <c r="A541" s="68"/>
      <c r="B541" s="68"/>
      <c r="C541" s="68"/>
      <c r="D541" s="68"/>
      <c r="E541" s="298" t="s">
        <v>2939</v>
      </c>
      <c r="F541" s="68" t="s">
        <v>1082</v>
      </c>
      <c r="G541" s="68"/>
      <c r="H541" s="68"/>
      <c r="I541" s="68"/>
      <c r="J541" s="68"/>
    </row>
    <row r="542" spans="1:10" hidden="1" x14ac:dyDescent="0.35">
      <c r="A542" s="68"/>
      <c r="B542" s="68"/>
      <c r="C542" s="68"/>
      <c r="D542" s="68"/>
      <c r="E542" s="298" t="s">
        <v>2940</v>
      </c>
      <c r="F542" s="68" t="s">
        <v>1084</v>
      </c>
      <c r="G542" s="68"/>
      <c r="H542" s="68"/>
      <c r="I542" s="68"/>
      <c r="J542" s="68"/>
    </row>
    <row r="543" spans="1:10" hidden="1" x14ac:dyDescent="0.35">
      <c r="A543" s="68"/>
      <c r="B543" s="68"/>
      <c r="C543" s="68"/>
      <c r="D543" s="68"/>
      <c r="E543" s="298" t="s">
        <v>1077</v>
      </c>
      <c r="F543" s="68" t="s">
        <v>1086</v>
      </c>
      <c r="G543" s="68"/>
      <c r="H543" s="68"/>
      <c r="I543" s="68"/>
      <c r="J543" s="68"/>
    </row>
    <row r="544" spans="1:10" hidden="1" x14ac:dyDescent="0.35">
      <c r="A544" s="68"/>
      <c r="B544" s="68"/>
      <c r="C544" s="68"/>
      <c r="D544" s="68"/>
      <c r="E544" s="298" t="s">
        <v>1079</v>
      </c>
      <c r="F544" s="68" t="s">
        <v>1088</v>
      </c>
      <c r="G544" s="68"/>
      <c r="H544" s="68"/>
      <c r="I544" s="68"/>
      <c r="J544" s="68"/>
    </row>
    <row r="545" spans="1:10" hidden="1" x14ac:dyDescent="0.35">
      <c r="A545" s="68"/>
      <c r="B545" s="68"/>
      <c r="C545" s="68"/>
      <c r="D545" s="68"/>
      <c r="E545" s="298" t="s">
        <v>2941</v>
      </c>
      <c r="F545" s="68" t="s">
        <v>2942</v>
      </c>
      <c r="G545" s="68"/>
      <c r="H545" s="68"/>
      <c r="I545" s="68"/>
      <c r="J545" s="68"/>
    </row>
    <row r="546" spans="1:10" hidden="1" x14ac:dyDescent="0.35">
      <c r="A546" s="68"/>
      <c r="B546" s="68"/>
      <c r="C546" s="68"/>
      <c r="D546" s="68"/>
      <c r="E546" s="298" t="s">
        <v>2943</v>
      </c>
      <c r="F546" s="68" t="s">
        <v>2944</v>
      </c>
      <c r="G546" s="68"/>
      <c r="H546" s="68"/>
      <c r="I546" s="68"/>
      <c r="J546" s="68"/>
    </row>
    <row r="547" spans="1:10" hidden="1" x14ac:dyDescent="0.35">
      <c r="A547" s="68"/>
      <c r="B547" s="68"/>
      <c r="C547" s="68"/>
      <c r="D547" s="68"/>
      <c r="E547" s="298" t="s">
        <v>2945</v>
      </c>
      <c r="F547" s="68" t="s">
        <v>2946</v>
      </c>
      <c r="G547" s="68"/>
      <c r="H547" s="68"/>
      <c r="I547" s="68"/>
      <c r="J547" s="68"/>
    </row>
    <row r="548" spans="1:10" hidden="1" x14ac:dyDescent="0.35">
      <c r="A548" s="68"/>
      <c r="B548" s="68"/>
      <c r="C548" s="68"/>
      <c r="D548" s="68"/>
      <c r="E548" s="298" t="s">
        <v>2947</v>
      </c>
      <c r="F548" s="68" t="s">
        <v>2948</v>
      </c>
      <c r="G548" s="68"/>
      <c r="H548" s="68"/>
      <c r="I548" s="68"/>
      <c r="J548" s="68"/>
    </row>
    <row r="549" spans="1:10" hidden="1" x14ac:dyDescent="0.35">
      <c r="A549" s="68"/>
      <c r="B549" s="68"/>
      <c r="C549" s="68"/>
      <c r="D549" s="68"/>
      <c r="E549" s="298" t="s">
        <v>2949</v>
      </c>
      <c r="F549" s="68" t="s">
        <v>2950</v>
      </c>
      <c r="G549" s="68"/>
      <c r="H549" s="68"/>
      <c r="I549" s="68"/>
      <c r="J549" s="68"/>
    </row>
    <row r="550" spans="1:10" hidden="1" x14ac:dyDescent="0.35">
      <c r="A550" s="68"/>
      <c r="B550" s="68"/>
      <c r="C550" s="68"/>
      <c r="D550" s="68"/>
      <c r="E550" s="298" t="s">
        <v>1089</v>
      </c>
      <c r="F550" s="68" t="s">
        <v>1098</v>
      </c>
      <c r="G550" s="68"/>
      <c r="H550" s="68"/>
      <c r="I550" s="68"/>
      <c r="J550" s="68"/>
    </row>
    <row r="551" spans="1:10" hidden="1" x14ac:dyDescent="0.35">
      <c r="A551" s="68"/>
      <c r="B551" s="68"/>
      <c r="C551" s="68"/>
      <c r="D551" s="68"/>
      <c r="E551" s="298" t="s">
        <v>1091</v>
      </c>
      <c r="F551" s="68" t="s">
        <v>1100</v>
      </c>
      <c r="G551" s="68"/>
      <c r="H551" s="68"/>
      <c r="I551" s="68"/>
      <c r="J551" s="68"/>
    </row>
    <row r="552" spans="1:10" hidden="1" x14ac:dyDescent="0.35">
      <c r="A552" s="68"/>
      <c r="B552" s="68"/>
      <c r="C552" s="68"/>
      <c r="D552" s="68"/>
      <c r="E552" s="298" t="s">
        <v>1093</v>
      </c>
      <c r="F552" s="68" t="s">
        <v>1102</v>
      </c>
      <c r="G552" s="68"/>
      <c r="H552" s="68"/>
      <c r="I552" s="68"/>
      <c r="J552" s="68"/>
    </row>
    <row r="553" spans="1:10" hidden="1" x14ac:dyDescent="0.35">
      <c r="A553" s="68"/>
      <c r="B553" s="68"/>
      <c r="C553" s="68"/>
      <c r="D553" s="68"/>
      <c r="E553" s="298" t="s">
        <v>1095</v>
      </c>
      <c r="F553" s="68" t="s">
        <v>1104</v>
      </c>
      <c r="G553" s="68"/>
      <c r="H553" s="68"/>
      <c r="I553" s="68"/>
      <c r="J553" s="68"/>
    </row>
    <row r="554" spans="1:10" hidden="1" x14ac:dyDescent="0.35">
      <c r="A554" s="68"/>
      <c r="B554" s="68"/>
      <c r="C554" s="68"/>
      <c r="D554" s="68"/>
      <c r="E554" s="298" t="s">
        <v>1097</v>
      </c>
      <c r="F554" s="68" t="s">
        <v>1106</v>
      </c>
      <c r="G554" s="68"/>
      <c r="H554" s="68"/>
      <c r="I554" s="68"/>
      <c r="J554" s="68"/>
    </row>
    <row r="555" spans="1:10" hidden="1" x14ac:dyDescent="0.35">
      <c r="A555" s="68"/>
      <c r="B555" s="68"/>
      <c r="C555" s="68"/>
      <c r="D555" s="68"/>
      <c r="E555" s="298" t="s">
        <v>1099</v>
      </c>
      <c r="F555" s="68" t="s">
        <v>1108</v>
      </c>
      <c r="G555" s="68"/>
      <c r="H555" s="68"/>
      <c r="I555" s="68"/>
      <c r="J555" s="68"/>
    </row>
    <row r="556" spans="1:10" hidden="1" x14ac:dyDescent="0.35">
      <c r="A556" s="68"/>
      <c r="B556" s="68"/>
      <c r="C556" s="68"/>
      <c r="D556" s="68"/>
      <c r="E556" s="298" t="s">
        <v>1101</v>
      </c>
      <c r="F556" s="68" t="s">
        <v>1110</v>
      </c>
      <c r="G556" s="68"/>
      <c r="H556" s="68"/>
      <c r="I556" s="68"/>
      <c r="J556" s="68"/>
    </row>
    <row r="557" spans="1:10" hidden="1" x14ac:dyDescent="0.35">
      <c r="A557" s="68"/>
      <c r="B557" s="68"/>
      <c r="C557" s="68"/>
      <c r="D557" s="68"/>
      <c r="E557" s="298" t="s">
        <v>1103</v>
      </c>
      <c r="F557" s="68" t="s">
        <v>1112</v>
      </c>
      <c r="G557" s="68"/>
      <c r="H557" s="68"/>
      <c r="I557" s="68"/>
      <c r="J557" s="68"/>
    </row>
    <row r="558" spans="1:10" hidden="1" x14ac:dyDescent="0.35">
      <c r="A558" s="68"/>
      <c r="B558" s="68"/>
      <c r="C558" s="68"/>
      <c r="D558" s="68"/>
      <c r="E558" s="298" t="s">
        <v>1105</v>
      </c>
      <c r="F558" s="68" t="s">
        <v>1114</v>
      </c>
      <c r="G558" s="68"/>
      <c r="H558" s="68"/>
      <c r="I558" s="68"/>
      <c r="J558" s="68"/>
    </row>
    <row r="559" spans="1:10" hidden="1" x14ac:dyDescent="0.35">
      <c r="A559" s="68"/>
      <c r="B559" s="68"/>
      <c r="C559" s="68"/>
      <c r="D559" s="68"/>
      <c r="E559" s="298" t="s">
        <v>1107</v>
      </c>
      <c r="F559" s="68" t="s">
        <v>1116</v>
      </c>
      <c r="G559" s="68"/>
      <c r="H559" s="68"/>
      <c r="I559" s="68"/>
      <c r="J559" s="68"/>
    </row>
    <row r="560" spans="1:10" hidden="1" x14ac:dyDescent="0.35">
      <c r="A560" s="68"/>
      <c r="B560" s="68"/>
      <c r="C560" s="68"/>
      <c r="D560" s="68"/>
      <c r="E560" s="298" t="s">
        <v>1109</v>
      </c>
      <c r="F560" s="68" t="s">
        <v>1118</v>
      </c>
      <c r="G560" s="68"/>
      <c r="H560" s="68"/>
      <c r="I560" s="68"/>
      <c r="J560" s="68"/>
    </row>
    <row r="561" spans="1:10" hidden="1" x14ac:dyDescent="0.35">
      <c r="A561" s="68"/>
      <c r="B561" s="68"/>
      <c r="C561" s="68"/>
      <c r="D561" s="68"/>
      <c r="E561" s="298" t="s">
        <v>1111</v>
      </c>
      <c r="F561" s="68" t="s">
        <v>1120</v>
      </c>
      <c r="G561" s="68"/>
      <c r="H561" s="68"/>
      <c r="I561" s="68"/>
      <c r="J561" s="68"/>
    </row>
    <row r="562" spans="1:10" hidden="1" x14ac:dyDescent="0.35">
      <c r="A562" s="68"/>
      <c r="B562" s="68"/>
      <c r="C562" s="68"/>
      <c r="D562" s="68"/>
      <c r="E562" s="298" t="s">
        <v>1113</v>
      </c>
      <c r="F562" s="68" t="s">
        <v>1122</v>
      </c>
      <c r="G562" s="68"/>
      <c r="H562" s="68"/>
      <c r="I562" s="68"/>
      <c r="J562" s="68"/>
    </row>
    <row r="563" spans="1:10" hidden="1" x14ac:dyDescent="0.35">
      <c r="A563" s="68"/>
      <c r="B563" s="68"/>
      <c r="C563" s="68"/>
      <c r="D563" s="68"/>
      <c r="E563" s="298" t="s">
        <v>1115</v>
      </c>
      <c r="F563" s="68" t="s">
        <v>1124</v>
      </c>
      <c r="G563" s="68"/>
      <c r="H563" s="68"/>
      <c r="I563" s="68"/>
      <c r="J563" s="68"/>
    </row>
    <row r="564" spans="1:10" hidden="1" x14ac:dyDescent="0.35">
      <c r="A564" s="68"/>
      <c r="B564" s="68"/>
      <c r="C564" s="68"/>
      <c r="D564" s="68"/>
      <c r="E564" s="298" t="s">
        <v>1117</v>
      </c>
      <c r="F564" s="68" t="s">
        <v>1126</v>
      </c>
      <c r="G564" s="68"/>
      <c r="H564" s="68"/>
      <c r="I564" s="68"/>
      <c r="J564" s="68"/>
    </row>
    <row r="565" spans="1:10" hidden="1" x14ac:dyDescent="0.35">
      <c r="A565" s="68"/>
      <c r="B565" s="68"/>
      <c r="C565" s="68"/>
      <c r="D565" s="68"/>
      <c r="E565" s="298" t="s">
        <v>1119</v>
      </c>
      <c r="F565" s="68" t="s">
        <v>1128</v>
      </c>
      <c r="G565" s="68"/>
      <c r="H565" s="68"/>
      <c r="I565" s="68"/>
      <c r="J565" s="68"/>
    </row>
    <row r="566" spans="1:10" hidden="1" x14ac:dyDescent="0.35">
      <c r="A566" s="68"/>
      <c r="B566" s="68"/>
      <c r="C566" s="68"/>
      <c r="D566" s="68"/>
      <c r="E566" s="298" t="s">
        <v>1121</v>
      </c>
      <c r="F566" s="68" t="s">
        <v>1130</v>
      </c>
      <c r="G566" s="68"/>
      <c r="H566" s="68"/>
      <c r="I566" s="68"/>
      <c r="J566" s="68"/>
    </row>
    <row r="567" spans="1:10" hidden="1" x14ac:dyDescent="0.35">
      <c r="A567" s="68"/>
      <c r="B567" s="68"/>
      <c r="C567" s="68"/>
      <c r="D567" s="68"/>
      <c r="E567" s="298" t="s">
        <v>1123</v>
      </c>
      <c r="F567" s="68" t="s">
        <v>1132</v>
      </c>
      <c r="G567" s="68"/>
      <c r="H567" s="68"/>
      <c r="I567" s="68"/>
      <c r="J567" s="68"/>
    </row>
    <row r="568" spans="1:10" hidden="1" x14ac:dyDescent="0.35">
      <c r="A568" s="68"/>
      <c r="B568" s="68"/>
      <c r="C568" s="68"/>
      <c r="D568" s="68"/>
      <c r="E568" s="298" t="s">
        <v>1125</v>
      </c>
      <c r="F568" s="68" t="s">
        <v>1134</v>
      </c>
      <c r="G568" s="68"/>
      <c r="H568" s="68"/>
      <c r="I568" s="68"/>
      <c r="J568" s="68"/>
    </row>
    <row r="569" spans="1:10" hidden="1" x14ac:dyDescent="0.35">
      <c r="A569" s="68"/>
      <c r="B569" s="68"/>
      <c r="C569" s="68"/>
      <c r="D569" s="68"/>
      <c r="E569" s="298" t="s">
        <v>1127</v>
      </c>
      <c r="F569" s="68" t="s">
        <v>1136</v>
      </c>
      <c r="G569" s="68"/>
      <c r="H569" s="68"/>
      <c r="I569" s="68"/>
      <c r="J569" s="68"/>
    </row>
    <row r="570" spans="1:10" hidden="1" x14ac:dyDescent="0.35">
      <c r="A570" s="68"/>
      <c r="B570" s="68"/>
      <c r="C570" s="68"/>
      <c r="D570" s="68"/>
      <c r="E570" s="298" t="s">
        <v>1129</v>
      </c>
      <c r="F570" s="68" t="s">
        <v>1138</v>
      </c>
      <c r="G570" s="68"/>
      <c r="H570" s="68"/>
      <c r="I570" s="68"/>
      <c r="J570" s="68"/>
    </row>
    <row r="571" spans="1:10" hidden="1" x14ac:dyDescent="0.35">
      <c r="A571" s="68"/>
      <c r="B571" s="68"/>
      <c r="C571" s="68"/>
      <c r="D571" s="68"/>
      <c r="E571" s="298" t="s">
        <v>1131</v>
      </c>
      <c r="F571" s="68" t="s">
        <v>1140</v>
      </c>
      <c r="G571" s="68"/>
      <c r="H571" s="68"/>
      <c r="I571" s="68"/>
      <c r="J571" s="68"/>
    </row>
    <row r="572" spans="1:10" hidden="1" x14ac:dyDescent="0.35">
      <c r="A572" s="68"/>
      <c r="B572" s="68"/>
      <c r="C572" s="68"/>
      <c r="D572" s="68"/>
      <c r="E572" s="298" t="s">
        <v>1133</v>
      </c>
      <c r="F572" s="68" t="s">
        <v>1142</v>
      </c>
      <c r="G572" s="68"/>
      <c r="H572" s="68"/>
      <c r="I572" s="68"/>
      <c r="J572" s="68"/>
    </row>
    <row r="573" spans="1:10" hidden="1" x14ac:dyDescent="0.35">
      <c r="A573" s="68"/>
      <c r="B573" s="68"/>
      <c r="C573" s="68"/>
      <c r="D573" s="68"/>
      <c r="E573" s="298" t="s">
        <v>1135</v>
      </c>
      <c r="F573" s="68" t="s">
        <v>1144</v>
      </c>
      <c r="G573" s="68"/>
      <c r="H573" s="68"/>
      <c r="I573" s="68"/>
      <c r="J573" s="68"/>
    </row>
    <row r="574" spans="1:10" hidden="1" x14ac:dyDescent="0.35">
      <c r="A574" s="68"/>
      <c r="B574" s="68"/>
      <c r="C574" s="68"/>
      <c r="D574" s="68"/>
      <c r="E574" s="298" t="s">
        <v>1137</v>
      </c>
      <c r="F574" s="68" t="s">
        <v>1146</v>
      </c>
      <c r="G574" s="68"/>
      <c r="H574" s="68"/>
      <c r="I574" s="68"/>
      <c r="J574" s="68"/>
    </row>
    <row r="575" spans="1:10" hidden="1" x14ac:dyDescent="0.35">
      <c r="A575" s="68"/>
      <c r="B575" s="68"/>
      <c r="C575" s="68"/>
      <c r="D575" s="68"/>
      <c r="E575" s="298" t="s">
        <v>1139</v>
      </c>
      <c r="F575" s="68" t="s">
        <v>1148</v>
      </c>
      <c r="G575" s="68"/>
      <c r="H575" s="68"/>
      <c r="I575" s="68"/>
      <c r="J575" s="68"/>
    </row>
    <row r="576" spans="1:10" hidden="1" x14ac:dyDescent="0.35">
      <c r="A576" s="68"/>
      <c r="B576" s="68"/>
      <c r="C576" s="68"/>
      <c r="D576" s="68"/>
      <c r="E576" s="298" t="s">
        <v>1141</v>
      </c>
      <c r="F576" s="68" t="s">
        <v>1150</v>
      </c>
      <c r="G576" s="68"/>
      <c r="H576" s="68"/>
      <c r="I576" s="68"/>
      <c r="J576" s="68"/>
    </row>
    <row r="577" spans="1:10" hidden="1" x14ac:dyDescent="0.35">
      <c r="A577" s="68"/>
      <c r="B577" s="68"/>
      <c r="C577" s="68"/>
      <c r="D577" s="68"/>
      <c r="E577" s="298" t="s">
        <v>1143</v>
      </c>
      <c r="F577" s="68" t="s">
        <v>1152</v>
      </c>
      <c r="G577" s="68"/>
      <c r="H577" s="68"/>
      <c r="I577" s="68"/>
      <c r="J577" s="68"/>
    </row>
    <row r="578" spans="1:10" hidden="1" x14ac:dyDescent="0.35">
      <c r="A578" s="68"/>
      <c r="B578" s="68"/>
      <c r="C578" s="68"/>
      <c r="D578" s="68"/>
      <c r="E578" s="298" t="s">
        <v>1145</v>
      </c>
      <c r="F578" s="68" t="s">
        <v>1154</v>
      </c>
      <c r="G578" s="68"/>
      <c r="H578" s="68"/>
      <c r="I578" s="68"/>
      <c r="J578" s="68"/>
    </row>
    <row r="579" spans="1:10" hidden="1" x14ac:dyDescent="0.35">
      <c r="A579" s="68"/>
      <c r="B579" s="68"/>
      <c r="C579" s="68"/>
      <c r="D579" s="68"/>
      <c r="E579" s="298" t="s">
        <v>1147</v>
      </c>
      <c r="F579" s="68" t="s">
        <v>1156</v>
      </c>
      <c r="G579" s="68"/>
      <c r="H579" s="68"/>
      <c r="I579" s="68"/>
      <c r="J579" s="68"/>
    </row>
    <row r="580" spans="1:10" hidden="1" x14ac:dyDescent="0.35">
      <c r="A580" s="68"/>
      <c r="B580" s="68"/>
      <c r="C580" s="68"/>
      <c r="D580" s="68"/>
      <c r="E580" s="298" t="s">
        <v>1149</v>
      </c>
      <c r="F580" s="68" t="s">
        <v>1158</v>
      </c>
      <c r="G580" s="68"/>
      <c r="H580" s="68"/>
      <c r="I580" s="68"/>
      <c r="J580" s="68"/>
    </row>
    <row r="581" spans="1:10" hidden="1" x14ac:dyDescent="0.35">
      <c r="A581" s="68"/>
      <c r="B581" s="68"/>
      <c r="C581" s="68"/>
      <c r="D581" s="68"/>
      <c r="E581" s="298" t="s">
        <v>1151</v>
      </c>
      <c r="F581" s="68" t="s">
        <v>1160</v>
      </c>
      <c r="G581" s="68"/>
      <c r="H581" s="68"/>
      <c r="I581" s="68"/>
      <c r="J581" s="68"/>
    </row>
    <row r="582" spans="1:10" hidden="1" x14ac:dyDescent="0.35">
      <c r="A582" s="68"/>
      <c r="B582" s="68"/>
      <c r="C582" s="68"/>
      <c r="D582" s="68"/>
      <c r="E582" s="298" t="s">
        <v>2951</v>
      </c>
      <c r="F582" s="68" t="s">
        <v>2952</v>
      </c>
      <c r="G582" s="68"/>
      <c r="H582" s="68"/>
      <c r="I582" s="68"/>
      <c r="J582" s="68"/>
    </row>
    <row r="583" spans="1:10" hidden="1" x14ac:dyDescent="0.35">
      <c r="A583" s="68"/>
      <c r="B583" s="68"/>
      <c r="C583" s="68"/>
      <c r="D583" s="68"/>
      <c r="E583" s="298" t="s">
        <v>2953</v>
      </c>
      <c r="F583" s="68" t="s">
        <v>1162</v>
      </c>
      <c r="G583" s="68"/>
      <c r="H583" s="68"/>
      <c r="I583" s="68"/>
      <c r="J583" s="68"/>
    </row>
    <row r="584" spans="1:10" hidden="1" x14ac:dyDescent="0.35">
      <c r="A584" s="68"/>
      <c r="B584" s="68"/>
      <c r="C584" s="68"/>
      <c r="D584" s="68"/>
      <c r="E584" s="298" t="s">
        <v>2954</v>
      </c>
      <c r="F584" s="68" t="s">
        <v>1164</v>
      </c>
      <c r="G584" s="68"/>
      <c r="H584" s="68"/>
      <c r="I584" s="68"/>
      <c r="J584" s="68"/>
    </row>
    <row r="585" spans="1:10" hidden="1" x14ac:dyDescent="0.35">
      <c r="A585" s="68"/>
      <c r="B585" s="68"/>
      <c r="C585" s="68"/>
      <c r="D585" s="68"/>
      <c r="E585" s="298" t="s">
        <v>2955</v>
      </c>
      <c r="F585" s="68" t="s">
        <v>2956</v>
      </c>
      <c r="G585" s="68"/>
      <c r="H585" s="68"/>
      <c r="I585" s="68"/>
      <c r="J585" s="68"/>
    </row>
    <row r="586" spans="1:10" hidden="1" x14ac:dyDescent="0.35">
      <c r="A586" s="68"/>
      <c r="B586" s="68"/>
      <c r="C586" s="68"/>
      <c r="D586" s="68"/>
      <c r="E586" s="298" t="s">
        <v>2957</v>
      </c>
      <c r="F586" s="68" t="s">
        <v>1167</v>
      </c>
      <c r="G586" s="68"/>
      <c r="H586" s="68"/>
      <c r="I586" s="68"/>
      <c r="J586" s="68"/>
    </row>
    <row r="587" spans="1:10" hidden="1" x14ac:dyDescent="0.35">
      <c r="A587" s="68"/>
      <c r="B587" s="68"/>
      <c r="C587" s="68"/>
      <c r="D587" s="68"/>
      <c r="E587" s="298" t="s">
        <v>2958</v>
      </c>
      <c r="F587" s="68" t="s">
        <v>1169</v>
      </c>
      <c r="G587" s="68"/>
      <c r="H587" s="68"/>
      <c r="I587" s="68"/>
      <c r="J587" s="68"/>
    </row>
    <row r="588" spans="1:10" hidden="1" x14ac:dyDescent="0.35">
      <c r="A588" s="68"/>
      <c r="B588" s="68"/>
      <c r="C588" s="68"/>
      <c r="D588" s="68"/>
      <c r="E588" s="298" t="s">
        <v>2959</v>
      </c>
      <c r="F588" s="68" t="s">
        <v>2960</v>
      </c>
      <c r="G588" s="68"/>
      <c r="H588" s="68"/>
      <c r="I588" s="68"/>
      <c r="J588" s="68"/>
    </row>
    <row r="589" spans="1:10" hidden="1" x14ac:dyDescent="0.35">
      <c r="A589" s="68"/>
      <c r="B589" s="68"/>
      <c r="C589" s="68"/>
      <c r="D589" s="68"/>
      <c r="E589" s="298" t="s">
        <v>2961</v>
      </c>
      <c r="F589" s="68" t="s">
        <v>1171</v>
      </c>
      <c r="G589" s="68"/>
      <c r="H589" s="68"/>
      <c r="I589" s="68"/>
      <c r="J589" s="68"/>
    </row>
    <row r="590" spans="1:10" hidden="1" x14ac:dyDescent="0.35">
      <c r="A590" s="68"/>
      <c r="B590" s="68"/>
      <c r="C590" s="68"/>
      <c r="D590" s="68"/>
      <c r="E590" s="298" t="s">
        <v>2962</v>
      </c>
      <c r="F590" s="68" t="s">
        <v>1173</v>
      </c>
      <c r="G590" s="68"/>
      <c r="H590" s="68"/>
      <c r="I590" s="68"/>
      <c r="J590" s="68"/>
    </row>
    <row r="591" spans="1:10" hidden="1" x14ac:dyDescent="0.35">
      <c r="A591" s="68"/>
      <c r="B591" s="68"/>
      <c r="C591" s="68"/>
      <c r="D591" s="68"/>
      <c r="E591" s="298" t="s">
        <v>2963</v>
      </c>
      <c r="F591" s="68" t="s">
        <v>2964</v>
      </c>
      <c r="G591" s="68"/>
      <c r="H591" s="68"/>
      <c r="I591" s="68"/>
      <c r="J591" s="68"/>
    </row>
    <row r="592" spans="1:10" hidden="1" x14ac:dyDescent="0.35">
      <c r="A592" s="68"/>
      <c r="B592" s="68"/>
      <c r="C592" s="68"/>
      <c r="D592" s="68"/>
      <c r="E592" s="298" t="s">
        <v>2965</v>
      </c>
      <c r="F592" s="68" t="s">
        <v>1177</v>
      </c>
      <c r="G592" s="68"/>
      <c r="H592" s="68"/>
      <c r="I592" s="68"/>
      <c r="J592" s="68"/>
    </row>
    <row r="593" spans="1:10" hidden="1" x14ac:dyDescent="0.35">
      <c r="A593" s="68"/>
      <c r="B593" s="68"/>
      <c r="C593" s="68"/>
      <c r="D593" s="68"/>
      <c r="E593" s="298" t="s">
        <v>2966</v>
      </c>
      <c r="F593" s="68" t="s">
        <v>1179</v>
      </c>
      <c r="G593" s="68"/>
      <c r="H593" s="68"/>
      <c r="I593" s="68"/>
      <c r="J593" s="68"/>
    </row>
    <row r="594" spans="1:10" hidden="1" x14ac:dyDescent="0.35">
      <c r="A594" s="68"/>
      <c r="B594" s="68"/>
      <c r="C594" s="68"/>
      <c r="D594" s="68"/>
      <c r="E594" s="298" t="s">
        <v>2967</v>
      </c>
      <c r="F594" s="68" t="s">
        <v>2968</v>
      </c>
      <c r="G594" s="68"/>
      <c r="H594" s="68"/>
      <c r="I594" s="68"/>
      <c r="J594" s="68"/>
    </row>
    <row r="595" spans="1:10" hidden="1" x14ac:dyDescent="0.35">
      <c r="A595" s="68"/>
      <c r="B595" s="68"/>
      <c r="C595" s="68"/>
      <c r="D595" s="68"/>
      <c r="E595" s="298" t="s">
        <v>2969</v>
      </c>
      <c r="F595" s="68" t="s">
        <v>1181</v>
      </c>
      <c r="G595" s="68"/>
      <c r="H595" s="68"/>
      <c r="I595" s="68"/>
      <c r="J595" s="68"/>
    </row>
    <row r="596" spans="1:10" hidden="1" x14ac:dyDescent="0.35">
      <c r="A596" s="68"/>
      <c r="B596" s="68"/>
      <c r="C596" s="68"/>
      <c r="D596" s="68"/>
      <c r="E596" s="298" t="s">
        <v>2970</v>
      </c>
      <c r="F596" s="68" t="s">
        <v>1183</v>
      </c>
      <c r="G596" s="68"/>
      <c r="H596" s="68"/>
      <c r="I596" s="68"/>
      <c r="J596" s="68"/>
    </row>
    <row r="597" spans="1:10" hidden="1" x14ac:dyDescent="0.35">
      <c r="A597" s="68"/>
      <c r="B597" s="68"/>
      <c r="C597" s="68"/>
      <c r="D597" s="68"/>
      <c r="E597" s="298" t="s">
        <v>2971</v>
      </c>
      <c r="F597" s="68" t="s">
        <v>2972</v>
      </c>
      <c r="G597" s="68"/>
      <c r="H597" s="68"/>
      <c r="I597" s="68"/>
      <c r="J597" s="68"/>
    </row>
    <row r="598" spans="1:10" hidden="1" x14ac:dyDescent="0.35">
      <c r="A598" s="68"/>
      <c r="B598" s="68"/>
      <c r="C598" s="68"/>
      <c r="D598" s="68"/>
      <c r="E598" s="298" t="s">
        <v>2973</v>
      </c>
      <c r="F598" s="68" t="s">
        <v>1187</v>
      </c>
      <c r="G598" s="68"/>
      <c r="H598" s="68"/>
      <c r="I598" s="68"/>
      <c r="J598" s="68"/>
    </row>
    <row r="599" spans="1:10" hidden="1" x14ac:dyDescent="0.35">
      <c r="A599" s="68"/>
      <c r="B599" s="68"/>
      <c r="C599" s="68"/>
      <c r="D599" s="68"/>
      <c r="E599" s="298" t="s">
        <v>2974</v>
      </c>
      <c r="F599" s="68" t="s">
        <v>1189</v>
      </c>
      <c r="G599" s="68"/>
      <c r="H599" s="68"/>
      <c r="I599" s="68"/>
      <c r="J599" s="68"/>
    </row>
    <row r="600" spans="1:10" hidden="1" x14ac:dyDescent="0.35">
      <c r="A600" s="68"/>
      <c r="B600" s="68"/>
      <c r="C600" s="68"/>
      <c r="D600" s="68"/>
      <c r="E600" s="298" t="s">
        <v>2975</v>
      </c>
      <c r="F600" s="68" t="s">
        <v>2976</v>
      </c>
      <c r="G600" s="68"/>
      <c r="H600" s="68"/>
      <c r="I600" s="68"/>
      <c r="J600" s="68"/>
    </row>
    <row r="601" spans="1:10" hidden="1" x14ac:dyDescent="0.35">
      <c r="A601" s="68"/>
      <c r="B601" s="68"/>
      <c r="C601" s="68"/>
      <c r="D601" s="68"/>
      <c r="E601" s="298" t="s">
        <v>2977</v>
      </c>
      <c r="F601" s="68" t="s">
        <v>1191</v>
      </c>
      <c r="G601" s="68"/>
      <c r="H601" s="68"/>
      <c r="I601" s="68"/>
      <c r="J601" s="68"/>
    </row>
    <row r="602" spans="1:10" hidden="1" x14ac:dyDescent="0.35">
      <c r="A602" s="68"/>
      <c r="B602" s="68"/>
      <c r="C602" s="68"/>
      <c r="D602" s="68"/>
      <c r="E602" s="298" t="s">
        <v>2978</v>
      </c>
      <c r="F602" s="68" t="s">
        <v>1193</v>
      </c>
      <c r="G602" s="68"/>
      <c r="H602" s="68"/>
      <c r="I602" s="68"/>
      <c r="J602" s="68"/>
    </row>
    <row r="603" spans="1:10" hidden="1" x14ac:dyDescent="0.35">
      <c r="A603" s="68"/>
      <c r="B603" s="68"/>
      <c r="C603" s="68"/>
      <c r="D603" s="68"/>
      <c r="E603" s="298" t="s">
        <v>2979</v>
      </c>
      <c r="F603" s="68" t="s">
        <v>1195</v>
      </c>
      <c r="G603" s="68"/>
      <c r="H603" s="68"/>
      <c r="I603" s="68"/>
      <c r="J603" s="68"/>
    </row>
    <row r="604" spans="1:10" hidden="1" x14ac:dyDescent="0.35">
      <c r="A604" s="68"/>
      <c r="B604" s="68"/>
      <c r="C604" s="68"/>
      <c r="D604" s="68"/>
      <c r="E604" s="298" t="s">
        <v>2980</v>
      </c>
      <c r="F604" s="68" t="s">
        <v>1197</v>
      </c>
      <c r="G604" s="68"/>
      <c r="H604" s="68"/>
      <c r="I604" s="68"/>
      <c r="J604" s="68"/>
    </row>
    <row r="605" spans="1:10" hidden="1" x14ac:dyDescent="0.35">
      <c r="A605" s="68"/>
      <c r="B605" s="68"/>
      <c r="C605" s="68"/>
      <c r="D605" s="68"/>
      <c r="E605" s="298" t="s">
        <v>2981</v>
      </c>
      <c r="F605" s="68" t="s">
        <v>2982</v>
      </c>
      <c r="G605" s="68"/>
      <c r="H605" s="68"/>
      <c r="I605" s="68"/>
      <c r="J605" s="68"/>
    </row>
    <row r="606" spans="1:10" hidden="1" x14ac:dyDescent="0.35">
      <c r="A606" s="68"/>
      <c r="B606" s="68"/>
      <c r="C606" s="68"/>
      <c r="D606" s="68"/>
      <c r="E606" s="298" t="s">
        <v>2983</v>
      </c>
      <c r="F606" s="68" t="s">
        <v>1199</v>
      </c>
      <c r="G606" s="68"/>
      <c r="H606" s="68"/>
      <c r="I606" s="68"/>
      <c r="J606" s="68"/>
    </row>
    <row r="607" spans="1:10" hidden="1" x14ac:dyDescent="0.35">
      <c r="A607" s="68"/>
      <c r="B607" s="68"/>
      <c r="C607" s="68"/>
      <c r="D607" s="68"/>
      <c r="E607" s="298" t="s">
        <v>2984</v>
      </c>
      <c r="F607" s="68" t="s">
        <v>1201</v>
      </c>
      <c r="G607" s="68"/>
      <c r="H607" s="68"/>
      <c r="I607" s="68"/>
      <c r="J607" s="68"/>
    </row>
    <row r="608" spans="1:10" hidden="1" x14ac:dyDescent="0.35">
      <c r="A608" s="68"/>
      <c r="B608" s="68"/>
      <c r="C608" s="68"/>
      <c r="D608" s="68"/>
      <c r="E608" s="298" t="s">
        <v>2985</v>
      </c>
      <c r="F608" s="68" t="s">
        <v>1203</v>
      </c>
      <c r="G608" s="68"/>
      <c r="H608" s="68"/>
      <c r="I608" s="68"/>
      <c r="J608" s="68"/>
    </row>
    <row r="609" spans="1:10" hidden="1" x14ac:dyDescent="0.35">
      <c r="A609" s="68"/>
      <c r="B609" s="68"/>
      <c r="C609" s="68"/>
      <c r="D609" s="68"/>
      <c r="E609" s="298" t="s">
        <v>2986</v>
      </c>
      <c r="F609" s="68" t="s">
        <v>1205</v>
      </c>
      <c r="G609" s="68"/>
      <c r="H609" s="68"/>
      <c r="I609" s="68"/>
      <c r="J609" s="68"/>
    </row>
    <row r="610" spans="1:10" hidden="1" x14ac:dyDescent="0.35">
      <c r="A610" s="68"/>
      <c r="B610" s="68"/>
      <c r="C610" s="68"/>
      <c r="D610" s="68"/>
      <c r="E610" s="298" t="s">
        <v>2987</v>
      </c>
      <c r="F610" s="68" t="s">
        <v>2988</v>
      </c>
      <c r="G610" s="68"/>
      <c r="H610" s="68"/>
      <c r="I610" s="68"/>
      <c r="J610" s="68"/>
    </row>
    <row r="611" spans="1:10" hidden="1" x14ac:dyDescent="0.35">
      <c r="A611" s="68"/>
      <c r="B611" s="68"/>
      <c r="C611" s="68"/>
      <c r="D611" s="68"/>
      <c r="E611" s="298" t="s">
        <v>2989</v>
      </c>
      <c r="F611" s="68" t="s">
        <v>2990</v>
      </c>
      <c r="G611" s="68"/>
      <c r="H611" s="68"/>
      <c r="I611" s="68"/>
      <c r="J611" s="68"/>
    </row>
    <row r="612" spans="1:10" hidden="1" x14ac:dyDescent="0.35">
      <c r="A612" s="68"/>
      <c r="B612" s="68"/>
      <c r="C612" s="68"/>
      <c r="D612" s="68"/>
      <c r="E612" s="298" t="s">
        <v>2991</v>
      </c>
      <c r="F612" s="68" t="s">
        <v>2992</v>
      </c>
      <c r="G612" s="68"/>
      <c r="H612" s="68"/>
      <c r="I612" s="68"/>
      <c r="J612" s="68"/>
    </row>
    <row r="613" spans="1:10" hidden="1" x14ac:dyDescent="0.35">
      <c r="A613" s="68"/>
      <c r="B613" s="68"/>
      <c r="C613" s="68"/>
      <c r="D613" s="68"/>
      <c r="E613" s="298" t="s">
        <v>2993</v>
      </c>
      <c r="F613" s="68" t="s">
        <v>2994</v>
      </c>
      <c r="G613" s="68"/>
      <c r="H613" s="68"/>
      <c r="I613" s="68"/>
      <c r="J613" s="68"/>
    </row>
    <row r="614" spans="1:10" hidden="1" x14ac:dyDescent="0.35">
      <c r="A614" s="68"/>
      <c r="B614" s="68"/>
      <c r="C614" s="68"/>
      <c r="D614" s="68"/>
      <c r="E614" s="298" t="s">
        <v>2995</v>
      </c>
      <c r="F614" s="68" t="s">
        <v>2996</v>
      </c>
      <c r="G614" s="68"/>
      <c r="H614" s="68"/>
      <c r="I614" s="68"/>
      <c r="J614" s="68"/>
    </row>
    <row r="615" spans="1:10" hidden="1" x14ac:dyDescent="0.35">
      <c r="A615" s="68"/>
      <c r="B615" s="68"/>
      <c r="C615" s="68"/>
      <c r="D615" s="68"/>
      <c r="E615" s="298" t="s">
        <v>2997</v>
      </c>
      <c r="F615" s="68" t="s">
        <v>2998</v>
      </c>
      <c r="G615" s="68"/>
      <c r="H615" s="68"/>
      <c r="I615" s="68"/>
      <c r="J615" s="68"/>
    </row>
    <row r="616" spans="1:10" hidden="1" x14ac:dyDescent="0.35">
      <c r="A616" s="68"/>
      <c r="B616" s="68"/>
      <c r="C616" s="68"/>
      <c r="D616" s="68"/>
      <c r="E616" s="298" t="s">
        <v>2999</v>
      </c>
      <c r="F616" s="68" t="s">
        <v>3000</v>
      </c>
      <c r="G616" s="68"/>
      <c r="H616" s="68"/>
      <c r="I616" s="68"/>
      <c r="J616" s="68"/>
    </row>
    <row r="617" spans="1:10" hidden="1" x14ac:dyDescent="0.35">
      <c r="A617" s="68"/>
      <c r="B617" s="68"/>
      <c r="C617" s="68"/>
      <c r="D617" s="68"/>
      <c r="E617" s="298" t="s">
        <v>3001</v>
      </c>
      <c r="F617" s="68" t="s">
        <v>3002</v>
      </c>
      <c r="G617" s="68"/>
      <c r="H617" s="68"/>
      <c r="I617" s="68"/>
      <c r="J617" s="68"/>
    </row>
    <row r="618" spans="1:10" hidden="1" x14ac:dyDescent="0.35">
      <c r="A618" s="68"/>
      <c r="B618" s="68"/>
      <c r="C618" s="68"/>
      <c r="D618" s="68"/>
      <c r="E618" s="298" t="s">
        <v>3003</v>
      </c>
      <c r="F618" s="68" t="s">
        <v>3004</v>
      </c>
      <c r="G618" s="68"/>
      <c r="H618" s="68"/>
      <c r="I618" s="68"/>
      <c r="J618" s="68"/>
    </row>
    <row r="619" spans="1:10" hidden="1" x14ac:dyDescent="0.35">
      <c r="A619" s="68"/>
      <c r="B619" s="68"/>
      <c r="C619" s="68"/>
      <c r="D619" s="68"/>
      <c r="E619" s="298" t="s">
        <v>3005</v>
      </c>
      <c r="F619" s="68" t="s">
        <v>3006</v>
      </c>
      <c r="G619" s="68"/>
      <c r="H619" s="68"/>
      <c r="I619" s="68"/>
      <c r="J619" s="68"/>
    </row>
    <row r="620" spans="1:10" hidden="1" x14ac:dyDescent="0.35">
      <c r="A620" s="68"/>
      <c r="B620" s="68"/>
      <c r="C620" s="68"/>
      <c r="D620" s="68"/>
      <c r="E620" s="298" t="s">
        <v>3007</v>
      </c>
      <c r="F620" s="68" t="s">
        <v>3008</v>
      </c>
      <c r="G620" s="68"/>
      <c r="H620" s="68"/>
      <c r="I620" s="68"/>
      <c r="J620" s="68"/>
    </row>
    <row r="621" spans="1:10" hidden="1" x14ac:dyDescent="0.35">
      <c r="A621" s="68"/>
      <c r="B621" s="68"/>
      <c r="C621" s="68"/>
      <c r="D621" s="68"/>
      <c r="E621" s="298" t="s">
        <v>3009</v>
      </c>
      <c r="F621" s="68" t="s">
        <v>3010</v>
      </c>
      <c r="G621" s="68"/>
      <c r="H621" s="68"/>
      <c r="I621" s="68"/>
      <c r="J621" s="68"/>
    </row>
    <row r="622" spans="1:10" hidden="1" x14ac:dyDescent="0.35">
      <c r="A622" s="68"/>
      <c r="B622" s="68"/>
      <c r="C622" s="68"/>
      <c r="D622" s="68"/>
      <c r="E622" s="298" t="s">
        <v>3011</v>
      </c>
      <c r="F622" s="68" t="s">
        <v>3012</v>
      </c>
      <c r="G622" s="68"/>
      <c r="H622" s="68"/>
      <c r="I622" s="68"/>
      <c r="J622" s="68"/>
    </row>
    <row r="623" spans="1:10" hidden="1" x14ac:dyDescent="0.35">
      <c r="A623" s="68"/>
      <c r="B623" s="68"/>
      <c r="C623" s="68"/>
      <c r="D623" s="68"/>
      <c r="E623" s="298" t="s">
        <v>3013</v>
      </c>
      <c r="F623" s="68" t="s">
        <v>3014</v>
      </c>
      <c r="G623" s="68"/>
      <c r="H623" s="68"/>
      <c r="I623" s="68"/>
      <c r="J623" s="68"/>
    </row>
    <row r="624" spans="1:10" hidden="1" x14ac:dyDescent="0.35">
      <c r="A624" s="68"/>
      <c r="B624" s="68"/>
      <c r="C624" s="68"/>
      <c r="D624" s="68"/>
      <c r="E624" s="298" t="s">
        <v>3015</v>
      </c>
      <c r="F624" s="68" t="s">
        <v>3016</v>
      </c>
      <c r="G624" s="68"/>
      <c r="H624" s="68"/>
      <c r="I624" s="68"/>
      <c r="J624" s="68"/>
    </row>
    <row r="625" spans="1:10" hidden="1" x14ac:dyDescent="0.35">
      <c r="A625" s="68"/>
      <c r="B625" s="68"/>
      <c r="C625" s="68"/>
      <c r="D625" s="68"/>
      <c r="E625" s="298" t="s">
        <v>3017</v>
      </c>
      <c r="F625" s="68" t="s">
        <v>3018</v>
      </c>
      <c r="G625" s="68"/>
      <c r="H625" s="68"/>
      <c r="I625" s="68"/>
      <c r="J625" s="68"/>
    </row>
    <row r="626" spans="1:10" hidden="1" x14ac:dyDescent="0.35">
      <c r="A626" s="68"/>
      <c r="B626" s="68"/>
      <c r="C626" s="68"/>
      <c r="D626" s="68"/>
      <c r="E626" s="298" t="s">
        <v>3019</v>
      </c>
      <c r="F626" s="68" t="s">
        <v>3020</v>
      </c>
      <c r="G626" s="68"/>
      <c r="H626" s="68"/>
      <c r="I626" s="68"/>
      <c r="J626" s="68"/>
    </row>
    <row r="627" spans="1:10" hidden="1" x14ac:dyDescent="0.35">
      <c r="A627" s="68"/>
      <c r="B627" s="68"/>
      <c r="C627" s="68"/>
      <c r="D627" s="68"/>
      <c r="E627" s="298" t="s">
        <v>3021</v>
      </c>
      <c r="F627" s="68" t="s">
        <v>3022</v>
      </c>
      <c r="G627" s="68"/>
      <c r="H627" s="68"/>
      <c r="I627" s="68"/>
      <c r="J627" s="68"/>
    </row>
    <row r="628" spans="1:10" hidden="1" x14ac:dyDescent="0.35">
      <c r="A628" s="68"/>
      <c r="B628" s="68"/>
      <c r="C628" s="68"/>
      <c r="D628" s="68"/>
      <c r="E628" s="298" t="s">
        <v>3023</v>
      </c>
      <c r="F628" s="68" t="s">
        <v>1235</v>
      </c>
      <c r="G628" s="68"/>
      <c r="H628" s="68"/>
      <c r="I628" s="68"/>
      <c r="J628" s="68"/>
    </row>
    <row r="629" spans="1:10" hidden="1" x14ac:dyDescent="0.35">
      <c r="A629" s="68"/>
      <c r="B629" s="68"/>
      <c r="C629" s="68"/>
      <c r="D629" s="68"/>
      <c r="E629" s="298" t="s">
        <v>3024</v>
      </c>
      <c r="F629" s="68" t="s">
        <v>1237</v>
      </c>
      <c r="G629" s="68"/>
      <c r="H629" s="68"/>
      <c r="I629" s="68"/>
      <c r="J629" s="68"/>
    </row>
    <row r="630" spans="1:10" hidden="1" x14ac:dyDescent="0.35">
      <c r="A630" s="68"/>
      <c r="B630" s="68"/>
      <c r="C630" s="68"/>
      <c r="D630" s="68"/>
      <c r="E630" s="298" t="s">
        <v>3025</v>
      </c>
      <c r="F630" s="68" t="s">
        <v>1239</v>
      </c>
      <c r="G630" s="68"/>
      <c r="H630" s="68"/>
      <c r="I630" s="68"/>
      <c r="J630" s="68"/>
    </row>
    <row r="631" spans="1:10" hidden="1" x14ac:dyDescent="0.35">
      <c r="A631" s="68"/>
      <c r="B631" s="68"/>
      <c r="C631" s="68"/>
      <c r="D631" s="68"/>
      <c r="E631" s="298" t="s">
        <v>3026</v>
      </c>
      <c r="F631" s="68" t="s">
        <v>3027</v>
      </c>
      <c r="G631" s="68"/>
      <c r="H631" s="68"/>
      <c r="I631" s="68"/>
      <c r="J631" s="68"/>
    </row>
    <row r="632" spans="1:10" hidden="1" x14ac:dyDescent="0.35">
      <c r="A632" s="68"/>
      <c r="B632" s="68"/>
      <c r="C632" s="68"/>
      <c r="D632" s="68"/>
      <c r="E632" s="298" t="s">
        <v>3028</v>
      </c>
      <c r="F632" s="68" t="s">
        <v>3029</v>
      </c>
      <c r="G632" s="68"/>
      <c r="H632" s="68"/>
      <c r="I632" s="68"/>
      <c r="J632" s="68"/>
    </row>
    <row r="633" spans="1:10" hidden="1" x14ac:dyDescent="0.35">
      <c r="A633" s="68"/>
      <c r="B633" s="68"/>
      <c r="C633" s="68"/>
      <c r="D633" s="68"/>
      <c r="E633" s="298" t="s">
        <v>3030</v>
      </c>
      <c r="F633" s="68" t="s">
        <v>3031</v>
      </c>
      <c r="G633" s="68"/>
      <c r="H633" s="68"/>
      <c r="I633" s="68"/>
      <c r="J633" s="68"/>
    </row>
    <row r="634" spans="1:10" hidden="1" x14ac:dyDescent="0.35">
      <c r="A634" s="68"/>
      <c r="B634" s="68"/>
      <c r="C634" s="68"/>
      <c r="D634" s="68"/>
      <c r="E634" s="298" t="s">
        <v>3032</v>
      </c>
      <c r="F634" s="68" t="s">
        <v>3033</v>
      </c>
      <c r="G634" s="68"/>
      <c r="H634" s="68"/>
      <c r="I634" s="68"/>
      <c r="J634" s="68"/>
    </row>
    <row r="635" spans="1:10" hidden="1" x14ac:dyDescent="0.35">
      <c r="A635" s="68"/>
      <c r="B635" s="68"/>
      <c r="C635" s="68"/>
      <c r="D635" s="68"/>
      <c r="E635" s="298" t="s">
        <v>3034</v>
      </c>
      <c r="F635" s="68" t="s">
        <v>3035</v>
      </c>
      <c r="G635" s="68"/>
      <c r="H635" s="68"/>
      <c r="I635" s="68"/>
      <c r="J635" s="68"/>
    </row>
    <row r="636" spans="1:10" hidden="1" x14ac:dyDescent="0.35">
      <c r="A636" s="68"/>
      <c r="B636" s="68"/>
      <c r="C636" s="68"/>
      <c r="D636" s="68"/>
      <c r="E636" s="298" t="s">
        <v>3036</v>
      </c>
      <c r="F636" s="68" t="s">
        <v>3037</v>
      </c>
      <c r="G636" s="68"/>
      <c r="H636" s="68"/>
      <c r="I636" s="68"/>
      <c r="J636" s="68"/>
    </row>
    <row r="637" spans="1:10" hidden="1" x14ac:dyDescent="0.35">
      <c r="A637" s="68"/>
      <c r="B637" s="68"/>
      <c r="C637" s="68"/>
      <c r="D637" s="68"/>
      <c r="E637" s="298" t="s">
        <v>3038</v>
      </c>
      <c r="F637" s="68" t="s">
        <v>3039</v>
      </c>
      <c r="G637" s="68"/>
      <c r="H637" s="68"/>
      <c r="I637" s="68"/>
      <c r="J637" s="68"/>
    </row>
    <row r="638" spans="1:10" hidden="1" x14ac:dyDescent="0.35">
      <c r="A638" s="68"/>
      <c r="B638" s="68"/>
      <c r="C638" s="68"/>
      <c r="D638" s="68"/>
      <c r="E638" s="298" t="s">
        <v>3040</v>
      </c>
      <c r="F638" s="68" t="s">
        <v>3041</v>
      </c>
      <c r="G638" s="68"/>
      <c r="H638" s="68"/>
      <c r="I638" s="68"/>
      <c r="J638" s="68"/>
    </row>
    <row r="639" spans="1:10" hidden="1" x14ac:dyDescent="0.35">
      <c r="A639" s="68"/>
      <c r="B639" s="68"/>
      <c r="C639" s="68"/>
      <c r="D639" s="68"/>
      <c r="E639" s="298" t="s">
        <v>3042</v>
      </c>
      <c r="F639" s="68" t="s">
        <v>3043</v>
      </c>
      <c r="G639" s="68"/>
      <c r="H639" s="68"/>
      <c r="I639" s="68"/>
      <c r="J639" s="68"/>
    </row>
    <row r="640" spans="1:10" hidden="1" x14ac:dyDescent="0.35">
      <c r="A640" s="68"/>
      <c r="B640" s="68"/>
      <c r="C640" s="68"/>
      <c r="D640" s="68"/>
      <c r="E640" s="298" t="s">
        <v>3044</v>
      </c>
      <c r="F640" s="68" t="s">
        <v>3045</v>
      </c>
      <c r="G640" s="68"/>
      <c r="H640" s="68"/>
      <c r="I640" s="68"/>
      <c r="J640" s="68"/>
    </row>
    <row r="641" spans="1:10" hidden="1" x14ac:dyDescent="0.35">
      <c r="A641" s="68"/>
      <c r="B641" s="68"/>
      <c r="C641" s="68"/>
      <c r="D641" s="68"/>
      <c r="E641" s="298" t="s">
        <v>3046</v>
      </c>
      <c r="F641" s="68" t="s">
        <v>3047</v>
      </c>
      <c r="G641" s="68"/>
      <c r="H641" s="68"/>
      <c r="I641" s="68"/>
      <c r="J641" s="68"/>
    </row>
    <row r="642" spans="1:10" hidden="1" x14ac:dyDescent="0.35">
      <c r="A642" s="68"/>
      <c r="B642" s="68"/>
      <c r="C642" s="68"/>
      <c r="D642" s="68"/>
      <c r="E642" s="298" t="s">
        <v>3048</v>
      </c>
      <c r="F642" s="68" t="s">
        <v>3049</v>
      </c>
      <c r="G642" s="68"/>
      <c r="H642" s="68"/>
      <c r="I642" s="68"/>
      <c r="J642" s="68"/>
    </row>
    <row r="643" spans="1:10" hidden="1" x14ac:dyDescent="0.35">
      <c r="A643" s="68"/>
      <c r="B643" s="68"/>
      <c r="C643" s="68"/>
      <c r="D643" s="68"/>
      <c r="E643" s="298" t="s">
        <v>3050</v>
      </c>
      <c r="F643" s="68" t="s">
        <v>3051</v>
      </c>
      <c r="G643" s="68"/>
      <c r="H643" s="68"/>
      <c r="I643" s="68"/>
      <c r="J643" s="68"/>
    </row>
    <row r="644" spans="1:10" hidden="1" x14ac:dyDescent="0.35">
      <c r="A644" s="68"/>
      <c r="B644" s="68"/>
      <c r="C644" s="68"/>
      <c r="D644" s="68"/>
      <c r="E644" s="298" t="s">
        <v>3052</v>
      </c>
      <c r="F644" s="68" t="s">
        <v>3053</v>
      </c>
      <c r="G644" s="68"/>
      <c r="H644" s="68"/>
      <c r="I644" s="68"/>
      <c r="J644" s="68"/>
    </row>
    <row r="645" spans="1:10" hidden="1" x14ac:dyDescent="0.35">
      <c r="A645" s="68"/>
      <c r="B645" s="68"/>
      <c r="C645" s="68"/>
      <c r="D645" s="68"/>
      <c r="E645" s="298" t="s">
        <v>3054</v>
      </c>
      <c r="F645" s="68" t="s">
        <v>3055</v>
      </c>
      <c r="G645" s="68"/>
      <c r="H645" s="68"/>
      <c r="I645" s="68"/>
      <c r="J645" s="68"/>
    </row>
    <row r="646" spans="1:10" hidden="1" x14ac:dyDescent="0.35">
      <c r="A646" s="68"/>
      <c r="B646" s="68"/>
      <c r="C646" s="68"/>
      <c r="D646" s="68"/>
      <c r="E646" s="298" t="s">
        <v>3056</v>
      </c>
      <c r="F646" s="68" t="s">
        <v>3057</v>
      </c>
      <c r="G646" s="68"/>
      <c r="H646" s="68"/>
      <c r="I646" s="68"/>
      <c r="J646" s="68"/>
    </row>
    <row r="647" spans="1:10" hidden="1" x14ac:dyDescent="0.35">
      <c r="A647" s="68"/>
      <c r="B647" s="68"/>
      <c r="C647" s="68"/>
      <c r="D647" s="68"/>
      <c r="E647" s="298" t="s">
        <v>3058</v>
      </c>
      <c r="F647" s="68" t="s">
        <v>3059</v>
      </c>
      <c r="G647" s="68"/>
      <c r="H647" s="68"/>
      <c r="I647" s="68"/>
      <c r="J647" s="68"/>
    </row>
    <row r="648" spans="1:10" hidden="1" x14ac:dyDescent="0.35">
      <c r="A648" s="68"/>
      <c r="B648" s="68"/>
      <c r="C648" s="68"/>
      <c r="D648" s="68"/>
      <c r="E648" s="298" t="s">
        <v>3060</v>
      </c>
      <c r="F648" s="68" t="s">
        <v>3061</v>
      </c>
      <c r="G648" s="68"/>
      <c r="H648" s="68"/>
      <c r="I648" s="68"/>
      <c r="J648" s="68"/>
    </row>
    <row r="649" spans="1:10" hidden="1" x14ac:dyDescent="0.35">
      <c r="A649" s="68"/>
      <c r="B649" s="68"/>
      <c r="C649" s="68"/>
      <c r="D649" s="68"/>
      <c r="E649" s="298" t="s">
        <v>3062</v>
      </c>
      <c r="F649" s="68" t="s">
        <v>3063</v>
      </c>
      <c r="G649" s="68"/>
      <c r="H649" s="68"/>
      <c r="I649" s="68"/>
      <c r="J649" s="68"/>
    </row>
    <row r="650" spans="1:10" hidden="1" x14ac:dyDescent="0.35">
      <c r="A650" s="68"/>
      <c r="B650" s="68"/>
      <c r="C650" s="68"/>
      <c r="D650" s="68"/>
      <c r="E650" s="298" t="s">
        <v>3064</v>
      </c>
      <c r="F650" s="68" t="s">
        <v>3065</v>
      </c>
      <c r="G650" s="68"/>
      <c r="H650" s="68"/>
      <c r="I650" s="68"/>
      <c r="J650" s="68"/>
    </row>
    <row r="651" spans="1:10" hidden="1" x14ac:dyDescent="0.35">
      <c r="A651" s="68"/>
      <c r="B651" s="68"/>
      <c r="C651" s="68"/>
      <c r="D651" s="68"/>
      <c r="E651" s="298" t="s">
        <v>3066</v>
      </c>
      <c r="F651" s="68" t="s">
        <v>3067</v>
      </c>
      <c r="G651" s="68"/>
      <c r="H651" s="68"/>
      <c r="I651" s="68"/>
      <c r="J651" s="68"/>
    </row>
    <row r="652" spans="1:10" hidden="1" x14ac:dyDescent="0.35">
      <c r="A652" s="68"/>
      <c r="B652" s="68"/>
      <c r="C652" s="68"/>
      <c r="D652" s="68"/>
      <c r="E652" s="298" t="s">
        <v>3068</v>
      </c>
      <c r="F652" s="68" t="s">
        <v>3069</v>
      </c>
      <c r="G652" s="68"/>
      <c r="H652" s="68"/>
      <c r="I652" s="68"/>
      <c r="J652" s="68"/>
    </row>
    <row r="653" spans="1:10" hidden="1" x14ac:dyDescent="0.35">
      <c r="A653" s="68"/>
      <c r="B653" s="68"/>
      <c r="C653" s="68"/>
      <c r="D653" s="68"/>
      <c r="E653" s="298" t="s">
        <v>3070</v>
      </c>
      <c r="F653" s="68" t="s">
        <v>3071</v>
      </c>
      <c r="G653" s="68"/>
      <c r="H653" s="68"/>
      <c r="I653" s="68"/>
      <c r="J653" s="68"/>
    </row>
    <row r="654" spans="1:10" hidden="1" x14ac:dyDescent="0.35">
      <c r="A654" s="68"/>
      <c r="B654" s="68"/>
      <c r="C654" s="68"/>
      <c r="D654" s="68"/>
      <c r="E654" s="298" t="s">
        <v>3072</v>
      </c>
      <c r="F654" s="68" t="s">
        <v>3073</v>
      </c>
      <c r="G654" s="68"/>
      <c r="H654" s="68"/>
      <c r="I654" s="68"/>
      <c r="J654" s="68"/>
    </row>
    <row r="655" spans="1:10" hidden="1" x14ac:dyDescent="0.35">
      <c r="A655" s="68"/>
      <c r="B655" s="68"/>
      <c r="C655" s="68"/>
      <c r="D655" s="68"/>
      <c r="E655" s="298" t="s">
        <v>3074</v>
      </c>
      <c r="F655" s="68" t="s">
        <v>3075</v>
      </c>
      <c r="G655" s="68"/>
      <c r="H655" s="68"/>
      <c r="I655" s="68"/>
      <c r="J655" s="68"/>
    </row>
    <row r="656" spans="1:10" hidden="1" x14ac:dyDescent="0.35">
      <c r="A656" s="68"/>
      <c r="B656" s="68"/>
      <c r="C656" s="68"/>
      <c r="D656" s="68"/>
      <c r="E656" s="298" t="s">
        <v>3076</v>
      </c>
      <c r="F656" s="68" t="s">
        <v>3077</v>
      </c>
      <c r="G656" s="68"/>
      <c r="H656" s="68"/>
      <c r="I656" s="68"/>
      <c r="J656" s="68"/>
    </row>
    <row r="657" spans="1:10" hidden="1" x14ac:dyDescent="0.35">
      <c r="A657" s="68"/>
      <c r="B657" s="68"/>
      <c r="C657" s="68"/>
      <c r="D657" s="68"/>
      <c r="E657" s="298" t="s">
        <v>3078</v>
      </c>
      <c r="F657" s="68" t="s">
        <v>3079</v>
      </c>
      <c r="G657" s="68"/>
      <c r="H657" s="68"/>
      <c r="I657" s="68"/>
      <c r="J657" s="68"/>
    </row>
    <row r="658" spans="1:10" hidden="1" x14ac:dyDescent="0.35">
      <c r="A658" s="68"/>
      <c r="B658" s="68"/>
      <c r="C658" s="68"/>
      <c r="D658" s="68"/>
      <c r="E658" s="298" t="s">
        <v>3080</v>
      </c>
      <c r="F658" s="68" t="s">
        <v>3081</v>
      </c>
      <c r="G658" s="68"/>
      <c r="H658" s="68"/>
      <c r="I658" s="68"/>
      <c r="J658" s="68"/>
    </row>
    <row r="659" spans="1:10" hidden="1" x14ac:dyDescent="0.35">
      <c r="A659" s="68"/>
      <c r="B659" s="68"/>
      <c r="C659" s="68"/>
      <c r="D659" s="68"/>
      <c r="E659" s="298" t="s">
        <v>3082</v>
      </c>
      <c r="F659" s="68" t="s">
        <v>3083</v>
      </c>
      <c r="G659" s="68"/>
      <c r="H659" s="68"/>
      <c r="I659" s="68"/>
      <c r="J659" s="68"/>
    </row>
    <row r="660" spans="1:10" hidden="1" x14ac:dyDescent="0.35">
      <c r="A660" s="68"/>
      <c r="B660" s="68"/>
      <c r="C660" s="68"/>
      <c r="D660" s="68"/>
      <c r="E660" s="298" t="s">
        <v>3084</v>
      </c>
      <c r="F660" s="68" t="s">
        <v>3085</v>
      </c>
      <c r="G660" s="68"/>
      <c r="H660" s="68"/>
      <c r="I660" s="68"/>
      <c r="J660" s="68"/>
    </row>
    <row r="661" spans="1:10" hidden="1" x14ac:dyDescent="0.35">
      <c r="A661" s="68"/>
      <c r="B661" s="68"/>
      <c r="C661" s="68"/>
      <c r="D661" s="68"/>
      <c r="E661" s="298" t="s">
        <v>3086</v>
      </c>
      <c r="F661" s="68" t="s">
        <v>3087</v>
      </c>
      <c r="G661" s="68"/>
      <c r="H661" s="68"/>
      <c r="I661" s="68"/>
      <c r="J661" s="68"/>
    </row>
    <row r="662" spans="1:10" hidden="1" x14ac:dyDescent="0.35">
      <c r="A662" s="68"/>
      <c r="B662" s="68"/>
      <c r="C662" s="68"/>
      <c r="D662" s="68"/>
      <c r="E662" s="298" t="s">
        <v>3088</v>
      </c>
      <c r="F662" s="68" t="s">
        <v>3089</v>
      </c>
      <c r="G662" s="68"/>
      <c r="H662" s="68"/>
      <c r="I662" s="68"/>
      <c r="J662" s="68"/>
    </row>
    <row r="663" spans="1:10" hidden="1" x14ac:dyDescent="0.35">
      <c r="A663" s="68"/>
      <c r="B663" s="68"/>
      <c r="C663" s="68"/>
      <c r="D663" s="68"/>
      <c r="E663" s="298" t="s">
        <v>3090</v>
      </c>
      <c r="F663" s="68" t="s">
        <v>3091</v>
      </c>
      <c r="G663" s="68"/>
      <c r="H663" s="68"/>
      <c r="I663" s="68"/>
      <c r="J663" s="68"/>
    </row>
    <row r="664" spans="1:10" hidden="1" x14ac:dyDescent="0.35">
      <c r="A664" s="68"/>
      <c r="B664" s="68"/>
      <c r="C664" s="68"/>
      <c r="D664" s="68"/>
      <c r="E664" s="298" t="s">
        <v>3092</v>
      </c>
      <c r="F664" s="68" t="s">
        <v>3093</v>
      </c>
      <c r="G664" s="68"/>
      <c r="H664" s="68"/>
      <c r="I664" s="68"/>
      <c r="J664" s="68"/>
    </row>
    <row r="665" spans="1:10" hidden="1" x14ac:dyDescent="0.35">
      <c r="A665" s="68"/>
      <c r="B665" s="68"/>
      <c r="C665" s="68"/>
      <c r="D665" s="68"/>
      <c r="E665" s="298" t="s">
        <v>3094</v>
      </c>
      <c r="F665" s="68" t="s">
        <v>3095</v>
      </c>
      <c r="G665" s="68"/>
      <c r="H665" s="68"/>
      <c r="I665" s="68"/>
      <c r="J665" s="68"/>
    </row>
    <row r="666" spans="1:10" hidden="1" x14ac:dyDescent="0.35">
      <c r="A666" s="68"/>
      <c r="B666" s="68"/>
      <c r="C666" s="68"/>
      <c r="D666" s="68"/>
      <c r="E666" s="298" t="s">
        <v>3096</v>
      </c>
      <c r="F666" s="68" t="s">
        <v>3097</v>
      </c>
      <c r="G666" s="68"/>
      <c r="H666" s="68"/>
      <c r="I666" s="68"/>
      <c r="J666" s="68"/>
    </row>
    <row r="667" spans="1:10" hidden="1" x14ac:dyDescent="0.35">
      <c r="A667" s="68"/>
      <c r="B667" s="68"/>
      <c r="C667" s="68"/>
      <c r="D667" s="68"/>
      <c r="E667" s="298" t="s">
        <v>3098</v>
      </c>
      <c r="F667" s="68" t="s">
        <v>3099</v>
      </c>
      <c r="G667" s="68"/>
      <c r="H667" s="68"/>
      <c r="I667" s="68"/>
      <c r="J667" s="68"/>
    </row>
    <row r="668" spans="1:10" hidden="1" x14ac:dyDescent="0.35">
      <c r="A668" s="68"/>
      <c r="B668" s="68"/>
      <c r="C668" s="68"/>
      <c r="D668" s="68"/>
      <c r="E668" s="298" t="s">
        <v>3100</v>
      </c>
      <c r="F668" s="68" t="s">
        <v>3101</v>
      </c>
      <c r="G668" s="68"/>
      <c r="H668" s="68"/>
      <c r="I668" s="68"/>
      <c r="J668" s="68"/>
    </row>
    <row r="669" spans="1:10" hidden="1" x14ac:dyDescent="0.35">
      <c r="A669" s="68"/>
      <c r="B669" s="68"/>
      <c r="C669" s="68"/>
      <c r="D669" s="68"/>
      <c r="E669" s="298" t="s">
        <v>3102</v>
      </c>
      <c r="F669" s="68" t="s">
        <v>3103</v>
      </c>
      <c r="G669" s="68"/>
      <c r="H669" s="68"/>
      <c r="I669" s="68"/>
      <c r="J669" s="68"/>
    </row>
    <row r="670" spans="1:10" hidden="1" x14ac:dyDescent="0.35">
      <c r="A670" s="68"/>
      <c r="B670" s="68"/>
      <c r="C670" s="68"/>
      <c r="D670" s="68"/>
      <c r="E670" s="298" t="s">
        <v>3104</v>
      </c>
      <c r="F670" s="68" t="s">
        <v>3105</v>
      </c>
      <c r="G670" s="68"/>
      <c r="H670" s="68"/>
      <c r="I670" s="68"/>
      <c r="J670" s="68"/>
    </row>
    <row r="671" spans="1:10" hidden="1" x14ac:dyDescent="0.35">
      <c r="A671" s="68"/>
      <c r="B671" s="68"/>
      <c r="C671" s="68"/>
      <c r="D671" s="68"/>
      <c r="E671" s="298" t="s">
        <v>3106</v>
      </c>
      <c r="F671" s="68" t="s">
        <v>3107</v>
      </c>
      <c r="G671" s="68"/>
      <c r="H671" s="68"/>
      <c r="I671" s="68"/>
      <c r="J671" s="68"/>
    </row>
    <row r="672" spans="1:10" hidden="1" x14ac:dyDescent="0.35">
      <c r="A672" s="68"/>
      <c r="B672" s="68"/>
      <c r="C672" s="68"/>
      <c r="D672" s="68"/>
      <c r="E672" s="298" t="s">
        <v>3108</v>
      </c>
      <c r="F672" s="68" t="s">
        <v>3109</v>
      </c>
      <c r="G672" s="68"/>
      <c r="H672" s="68"/>
      <c r="I672" s="68"/>
      <c r="J672" s="68"/>
    </row>
    <row r="673" spans="1:10" hidden="1" x14ac:dyDescent="0.35">
      <c r="A673" s="68"/>
      <c r="B673" s="68"/>
      <c r="C673" s="68"/>
      <c r="D673" s="68"/>
      <c r="E673" s="298" t="s">
        <v>3110</v>
      </c>
      <c r="F673" s="68" t="s">
        <v>3111</v>
      </c>
      <c r="G673" s="68"/>
      <c r="H673" s="68"/>
      <c r="I673" s="68"/>
      <c r="J673" s="68"/>
    </row>
    <row r="674" spans="1:10" hidden="1" x14ac:dyDescent="0.35">
      <c r="A674" s="68"/>
      <c r="B674" s="68"/>
      <c r="C674" s="68"/>
      <c r="D674" s="68"/>
      <c r="E674" s="298" t="s">
        <v>3112</v>
      </c>
      <c r="F674" s="68" t="s">
        <v>3113</v>
      </c>
      <c r="G674" s="68"/>
      <c r="H674" s="68"/>
      <c r="I674" s="68"/>
      <c r="J674" s="68"/>
    </row>
  </sheetData>
  <mergeCells count="48">
    <mergeCell ref="C56:G56"/>
    <mergeCell ref="B116:F116"/>
    <mergeCell ref="C44:G44"/>
    <mergeCell ref="C45:G45"/>
    <mergeCell ref="B47:G47"/>
    <mergeCell ref="C53:G53"/>
    <mergeCell ref="C54:G54"/>
    <mergeCell ref="C55:G55"/>
    <mergeCell ref="C49:G49"/>
    <mergeCell ref="C50:G50"/>
    <mergeCell ref="C51:G51"/>
    <mergeCell ref="C52:G52"/>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$E$118:$E$574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$F$118:$F$578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s>
  <hyperlinks>
    <hyperlink ref="A1" location="'5.1.2.d'!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3"/>
  <dimension ref="A1:R24"/>
  <sheetViews>
    <sheetView showGridLines="0" zoomScale="90" zoomScaleNormal="90" workbookViewId="0"/>
  </sheetViews>
  <sheetFormatPr baseColWidth="10" defaultColWidth="11.453125" defaultRowHeight="14.5" x14ac:dyDescent="0.35"/>
  <cols>
    <col min="1" max="1" width="11.453125" style="118"/>
    <col min="2" max="2" width="59.81640625" style="119" customWidth="1"/>
    <col min="3" max="12" width="12" style="118" customWidth="1"/>
    <col min="13" max="16384" width="11.453125" style="118"/>
  </cols>
  <sheetData>
    <row r="1" spans="1:18" ht="15.5" x14ac:dyDescent="0.35">
      <c r="A1" s="23" t="s">
        <v>32</v>
      </c>
      <c r="C1" s="1493" t="s">
        <v>60</v>
      </c>
      <c r="D1" s="1493"/>
    </row>
    <row r="2" spans="1:18" ht="23.25" customHeight="1" x14ac:dyDescent="0.35">
      <c r="A2" s="117"/>
      <c r="B2" s="167" t="s">
        <v>5115</v>
      </c>
      <c r="E2" s="119"/>
      <c r="F2" s="119"/>
      <c r="G2" s="119"/>
      <c r="H2" s="119"/>
      <c r="I2" s="119"/>
      <c r="J2" s="119"/>
      <c r="K2" s="119"/>
      <c r="L2" s="119"/>
      <c r="M2" s="119"/>
      <c r="N2" s="119"/>
      <c r="O2" s="119"/>
    </row>
    <row r="3" spans="1:18" x14ac:dyDescent="0.35">
      <c r="B3" s="164" t="s">
        <v>14</v>
      </c>
      <c r="E3" s="119"/>
      <c r="F3" s="119"/>
      <c r="G3" s="119"/>
      <c r="H3" s="119"/>
      <c r="I3" s="119"/>
      <c r="J3" s="119"/>
      <c r="K3" s="119"/>
      <c r="L3" s="119"/>
      <c r="M3" s="119"/>
      <c r="N3" s="119"/>
      <c r="O3" s="119"/>
    </row>
    <row r="4" spans="1:18" x14ac:dyDescent="0.35">
      <c r="B4" s="164" t="s">
        <v>50</v>
      </c>
      <c r="E4" s="119"/>
      <c r="F4" s="119"/>
      <c r="G4" s="119"/>
      <c r="H4" s="119"/>
      <c r="I4" s="119"/>
      <c r="J4" s="119"/>
      <c r="K4" s="119"/>
      <c r="L4" s="119"/>
      <c r="M4" s="119"/>
      <c r="N4" s="119"/>
      <c r="O4" s="119"/>
    </row>
    <row r="5" spans="1:18" s="119" customFormat="1" x14ac:dyDescent="0.35">
      <c r="B5" s="227" t="s">
        <v>465</v>
      </c>
    </row>
    <row r="6" spans="1:18" x14ac:dyDescent="0.35">
      <c r="B6" s="299" t="s">
        <v>3123</v>
      </c>
      <c r="E6" s="119"/>
      <c r="F6" s="119"/>
      <c r="G6" s="119"/>
      <c r="H6" s="119"/>
      <c r="I6" s="119"/>
      <c r="J6" s="119"/>
      <c r="K6" s="119"/>
      <c r="L6" s="119"/>
      <c r="M6" s="119"/>
      <c r="N6" s="119"/>
      <c r="O6" s="119"/>
    </row>
    <row r="7" spans="1:18" x14ac:dyDescent="0.35">
      <c r="E7" s="119"/>
      <c r="F7" s="119"/>
      <c r="G7" s="119"/>
      <c r="H7" s="119"/>
      <c r="I7" s="119"/>
      <c r="J7" s="119"/>
      <c r="K7" s="119"/>
      <c r="L7" s="119"/>
      <c r="M7" s="119"/>
      <c r="N7" s="119"/>
      <c r="O7" s="119"/>
    </row>
    <row r="8" spans="1:18" x14ac:dyDescent="0.35">
      <c r="B8" s="168" t="s">
        <v>1581</v>
      </c>
      <c r="E8" s="119"/>
      <c r="F8" s="119"/>
      <c r="G8" s="119"/>
      <c r="H8" s="119"/>
      <c r="I8" s="119"/>
      <c r="J8" s="119"/>
      <c r="K8" s="119"/>
      <c r="L8" s="119"/>
      <c r="M8" s="119"/>
      <c r="N8" s="119"/>
      <c r="O8" s="119"/>
    </row>
    <row r="10" spans="1:18" x14ac:dyDescent="0.35">
      <c r="B10" s="604" t="s">
        <v>1118</v>
      </c>
    </row>
    <row r="11" spans="1:18" x14ac:dyDescent="0.35">
      <c r="B11" s="697" t="s">
        <v>3682</v>
      </c>
    </row>
    <row r="12" spans="1:18" x14ac:dyDescent="0.35">
      <c r="B12" s="1771"/>
      <c r="C12" s="1768">
        <v>2014</v>
      </c>
      <c r="D12" s="1768"/>
      <c r="E12" s="1768">
        <v>2015</v>
      </c>
      <c r="F12" s="1768"/>
      <c r="G12" s="1768">
        <v>2016</v>
      </c>
      <c r="H12" s="1768"/>
      <c r="I12" s="1768">
        <v>2017</v>
      </c>
      <c r="J12" s="1768"/>
      <c r="K12" s="1768">
        <v>2018</v>
      </c>
      <c r="L12" s="1768"/>
      <c r="M12" s="1768">
        <v>2019</v>
      </c>
      <c r="N12" s="1768"/>
      <c r="O12" s="1768">
        <v>2020</v>
      </c>
      <c r="P12" s="1768"/>
      <c r="Q12" s="1768">
        <v>2021</v>
      </c>
      <c r="R12" s="1768"/>
    </row>
    <row r="13" spans="1:18" x14ac:dyDescent="0.35">
      <c r="B13" s="1772"/>
      <c r="C13" s="598" t="s">
        <v>3558</v>
      </c>
      <c r="D13" s="598" t="s">
        <v>0</v>
      </c>
      <c r="E13" s="595" t="s">
        <v>3558</v>
      </c>
      <c r="F13" s="595" t="s">
        <v>0</v>
      </c>
      <c r="G13" s="595" t="s">
        <v>3558</v>
      </c>
      <c r="H13" s="595" t="s">
        <v>0</v>
      </c>
      <c r="I13" s="595" t="s">
        <v>3558</v>
      </c>
      <c r="J13" s="595" t="s">
        <v>0</v>
      </c>
      <c r="K13" s="595" t="s">
        <v>3558</v>
      </c>
      <c r="L13" s="595" t="s">
        <v>0</v>
      </c>
      <c r="M13" s="1277" t="s">
        <v>3558</v>
      </c>
      <c r="N13" s="1277" t="s">
        <v>0</v>
      </c>
      <c r="O13" s="1277" t="s">
        <v>3558</v>
      </c>
      <c r="P13" s="1277" t="s">
        <v>0</v>
      </c>
      <c r="Q13" s="1361" t="s">
        <v>3558</v>
      </c>
      <c r="R13" s="1361" t="s">
        <v>0</v>
      </c>
    </row>
    <row r="14" spans="1:18" s="665" customFormat="1" x14ac:dyDescent="0.35">
      <c r="B14" s="596" t="s">
        <v>5217</v>
      </c>
      <c r="C14" s="696"/>
      <c r="D14" s="597"/>
      <c r="E14" s="603"/>
      <c r="F14" s="590"/>
      <c r="G14" s="603"/>
      <c r="H14" s="590"/>
      <c r="I14" s="603"/>
      <c r="J14" s="590"/>
      <c r="K14" s="603"/>
      <c r="L14" s="589"/>
      <c r="M14" s="603"/>
      <c r="N14" s="589"/>
      <c r="O14" s="603"/>
      <c r="P14" s="589"/>
      <c r="Q14" s="603"/>
      <c r="R14" s="589"/>
    </row>
    <row r="15" spans="1:18" s="665" customFormat="1" x14ac:dyDescent="0.35">
      <c r="B15" s="1294" t="s">
        <v>3554</v>
      </c>
      <c r="C15" s="695">
        <f>C17+C16</f>
        <v>100408</v>
      </c>
      <c r="D15" s="1377">
        <f t="shared" ref="D15:R15" si="0">D17+D16</f>
        <v>2.1040640825062688E-2</v>
      </c>
      <c r="E15" s="695">
        <f t="shared" si="0"/>
        <v>222358</v>
      </c>
      <c r="F15" s="1377">
        <f t="shared" si="0"/>
        <v>4.6001118799640528E-2</v>
      </c>
      <c r="G15" s="695">
        <f t="shared" si="0"/>
        <v>373737.8</v>
      </c>
      <c r="H15" s="1377">
        <f t="shared" si="0"/>
        <v>7.6432717993227484E-2</v>
      </c>
      <c r="I15" s="695">
        <f t="shared" si="0"/>
        <v>375870.8</v>
      </c>
      <c r="J15" s="1377">
        <f t="shared" si="0"/>
        <v>7.598415105019507E-2</v>
      </c>
      <c r="K15" s="695">
        <f t="shared" si="0"/>
        <v>376995.57</v>
      </c>
      <c r="L15" s="1377">
        <f t="shared" si="0"/>
        <v>7.5343766469151752E-2</v>
      </c>
      <c r="M15" s="695">
        <f t="shared" si="0"/>
        <v>375622</v>
      </c>
      <c r="N15" s="1377">
        <f t="shared" si="0"/>
        <v>7.4237558130572187E-2</v>
      </c>
      <c r="O15" s="695">
        <f t="shared" si="0"/>
        <v>369935.6</v>
      </c>
      <c r="P15" s="1377">
        <f t="shared" si="0"/>
        <v>7.2374542811614428E-2</v>
      </c>
      <c r="Q15" s="695">
        <f t="shared" si="0"/>
        <v>366190</v>
      </c>
      <c r="R15" s="1377">
        <f t="shared" si="0"/>
        <v>7.0920145260508896E-2</v>
      </c>
    </row>
    <row r="16" spans="1:18" s="1374" customFormat="1" x14ac:dyDescent="0.35">
      <c r="B16" s="1375" t="s">
        <v>3555</v>
      </c>
      <c r="C16" s="695">
        <v>1925</v>
      </c>
      <c r="D16" s="1476">
        <v>4.0338651888540431E-4</v>
      </c>
      <c r="E16" s="695">
        <v>114204</v>
      </c>
      <c r="F16" s="1476">
        <v>2.3626367260877263E-2</v>
      </c>
      <c r="G16" s="695">
        <v>246540.79999999999</v>
      </c>
      <c r="H16" s="1476">
        <v>5.0419795482888531E-2</v>
      </c>
      <c r="I16" s="695">
        <v>246540.79999999999</v>
      </c>
      <c r="J16" s="1476">
        <v>4.9839448521236375E-2</v>
      </c>
      <c r="K16" s="695">
        <v>244460</v>
      </c>
      <c r="L16" s="1477">
        <v>4.8856110301372609E-2</v>
      </c>
      <c r="M16" s="695">
        <v>244460</v>
      </c>
      <c r="N16" s="1377">
        <v>4.8314831028533144E-2</v>
      </c>
      <c r="O16" s="695">
        <v>246311.5</v>
      </c>
      <c r="P16" s="1477">
        <v>4.8188609589731202E-2</v>
      </c>
      <c r="Q16" s="695">
        <v>224284</v>
      </c>
      <c r="R16" s="1477">
        <v>4.3437160653234594E-2</v>
      </c>
    </row>
    <row r="17" spans="2:18" s="1374" customFormat="1" x14ac:dyDescent="0.35">
      <c r="B17" s="1375" t="s">
        <v>90</v>
      </c>
      <c r="C17" s="695">
        <v>98483</v>
      </c>
      <c r="D17" s="1476">
        <v>2.0637254306177282E-2</v>
      </c>
      <c r="E17" s="695">
        <v>108154</v>
      </c>
      <c r="F17" s="1476">
        <v>2.2374751538763261E-2</v>
      </c>
      <c r="G17" s="695">
        <v>127197</v>
      </c>
      <c r="H17" s="1476">
        <v>2.6012922510338949E-2</v>
      </c>
      <c r="I17" s="695">
        <v>129330</v>
      </c>
      <c r="J17" s="1476">
        <v>2.6144702528958699E-2</v>
      </c>
      <c r="K17" s="695">
        <v>132535.57</v>
      </c>
      <c r="L17" s="1477">
        <v>2.648765616777915E-2</v>
      </c>
      <c r="M17" s="695">
        <v>131162</v>
      </c>
      <c r="N17" s="1477">
        <v>2.592272710203904E-2</v>
      </c>
      <c r="O17" s="695">
        <v>123624.1</v>
      </c>
      <c r="P17" s="1477">
        <v>2.418593322188322E-2</v>
      </c>
      <c r="Q17" s="695">
        <v>141906</v>
      </c>
      <c r="R17" s="1477">
        <v>2.7482984607274299E-2</v>
      </c>
    </row>
    <row r="18" spans="2:18" s="665" customFormat="1" ht="29" x14ac:dyDescent="0.35">
      <c r="B18" s="1295" t="s">
        <v>3566</v>
      </c>
      <c r="C18" s="695">
        <v>3412099</v>
      </c>
      <c r="D18" s="593">
        <v>0.71501025335188007</v>
      </c>
      <c r="E18" s="695">
        <v>3714532</v>
      </c>
      <c r="F18" s="593">
        <v>0.76845729776786231</v>
      </c>
      <c r="G18" s="695">
        <v>3745549</v>
      </c>
      <c r="H18" s="593">
        <v>0.76599822240837079</v>
      </c>
      <c r="I18" s="695">
        <v>3687789</v>
      </c>
      <c r="J18" s="593">
        <v>0.74550488204257381</v>
      </c>
      <c r="K18" s="695">
        <v>3770672</v>
      </c>
      <c r="L18" s="594">
        <v>0.75358081952997324</v>
      </c>
      <c r="M18" s="1376">
        <v>3874832</v>
      </c>
      <c r="N18" s="594">
        <v>0.76581793890187821</v>
      </c>
      <c r="O18" s="1376">
        <v>3918442</v>
      </c>
      <c r="P18" s="594">
        <v>0.76660761571427039</v>
      </c>
      <c r="Q18" s="1376">
        <v>3839324</v>
      </c>
      <c r="R18" s="594">
        <v>0.74356322068368341</v>
      </c>
    </row>
    <row r="19" spans="2:18" x14ac:dyDescent="0.35">
      <c r="B19" s="648" t="s">
        <v>3560</v>
      </c>
      <c r="C19" s="648"/>
      <c r="D19" s="648"/>
      <c r="E19" s="648"/>
      <c r="F19" s="648"/>
      <c r="G19" s="648"/>
      <c r="H19" s="648"/>
      <c r="I19" s="648"/>
      <c r="J19" s="648"/>
      <c r="K19" s="648"/>
    </row>
    <row r="20" spans="2:18" ht="16.75" customHeight="1" x14ac:dyDescent="0.35">
      <c r="B20" s="1770" t="s">
        <v>5112</v>
      </c>
      <c r="C20" s="1770"/>
      <c r="D20" s="1770"/>
      <c r="E20" s="1770"/>
      <c r="F20" s="1770"/>
      <c r="G20" s="1770"/>
      <c r="H20" s="1770"/>
      <c r="I20" s="1770"/>
      <c r="J20" s="1770"/>
      <c r="K20" s="1770"/>
      <c r="L20" s="1770"/>
    </row>
    <row r="21" spans="2:18" x14ac:dyDescent="0.35">
      <c r="B21" s="1769"/>
      <c r="C21" s="1769"/>
      <c r="D21" s="1769"/>
      <c r="E21" s="1769"/>
      <c r="F21" s="1769"/>
      <c r="G21" s="1769"/>
    </row>
    <row r="24" spans="2:18" x14ac:dyDescent="0.35">
      <c r="D24" s="1378"/>
      <c r="E24" s="1378"/>
      <c r="H24" s="1378"/>
      <c r="J24" s="1378"/>
      <c r="L24" s="1378"/>
    </row>
  </sheetData>
  <mergeCells count="12">
    <mergeCell ref="C1:D1"/>
    <mergeCell ref="C12:D12"/>
    <mergeCell ref="E12:F12"/>
    <mergeCell ref="G12:H12"/>
    <mergeCell ref="I12:J12"/>
    <mergeCell ref="Q12:R12"/>
    <mergeCell ref="M12:N12"/>
    <mergeCell ref="O12:P12"/>
    <mergeCell ref="B21:G21"/>
    <mergeCell ref="B20:L20"/>
    <mergeCell ref="K12:L12"/>
    <mergeCell ref="B12:B13"/>
  </mergeCells>
  <hyperlinks>
    <hyperlink ref="A1" location="'C5'!A1" display="Regresar"/>
    <hyperlink ref="C1" location="'HM 5.1.2.e'!A1" display="Ver metadato "/>
  </hyperlinks>
  <pageMargins left="0.7" right="0.7" top="0.75" bottom="0.75" header="0.3" footer="0.3"/>
  <pageSetup orientation="portrait" horizontalDpi="90" verticalDpi="90" r:id="rId1"/>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4">
    <tabColor theme="8" tint="-0.499984740745262"/>
    <pageSetUpPr fitToPage="1"/>
  </sheetPr>
  <dimension ref="A1:L6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232" t="s">
        <v>260</v>
      </c>
      <c r="C8" s="1690" t="s">
        <v>261</v>
      </c>
      <c r="D8" s="1690"/>
      <c r="E8" s="1690"/>
      <c r="F8" s="1690"/>
      <c r="G8" s="1690"/>
    </row>
    <row r="9" spans="1:7" ht="31" x14ac:dyDescent="0.35">
      <c r="B9" s="232" t="s">
        <v>262</v>
      </c>
      <c r="C9" s="1698" t="s">
        <v>2252</v>
      </c>
      <c r="D9" s="1698"/>
      <c r="E9" s="1698"/>
      <c r="F9" s="1698"/>
      <c r="G9" s="1698"/>
    </row>
    <row r="10" spans="1:7" ht="31" x14ac:dyDescent="0.35">
      <c r="B10" s="1651" t="s">
        <v>263</v>
      </c>
      <c r="C10" s="233" t="s">
        <v>264</v>
      </c>
      <c r="D10" s="233" t="s">
        <v>265</v>
      </c>
      <c r="E10" s="233" t="s">
        <v>266</v>
      </c>
      <c r="F10" s="234" t="s">
        <v>267</v>
      </c>
      <c r="G10" s="234" t="s">
        <v>268</v>
      </c>
    </row>
    <row r="11" spans="1:7" ht="36" customHeight="1" x14ac:dyDescent="0.35">
      <c r="B11" s="1652"/>
      <c r="C11" s="235" t="s">
        <v>341</v>
      </c>
      <c r="D11" s="235" t="s">
        <v>50</v>
      </c>
      <c r="E11" s="235" t="s">
        <v>465</v>
      </c>
      <c r="F11" s="236" t="s">
        <v>1109</v>
      </c>
      <c r="G11" s="236" t="s">
        <v>1118</v>
      </c>
    </row>
    <row r="12" spans="1:7" ht="17.25" customHeight="1" x14ac:dyDescent="0.35">
      <c r="B12" s="1652"/>
      <c r="C12" s="235"/>
      <c r="D12" s="235"/>
      <c r="E12" s="235"/>
      <c r="F12" s="236" t="s">
        <v>274</v>
      </c>
      <c r="G12" s="236"/>
    </row>
    <row r="13" spans="1:7" ht="17.25" customHeight="1" x14ac:dyDescent="0.35">
      <c r="B13" s="1653"/>
      <c r="C13" s="235"/>
      <c r="D13" s="235"/>
      <c r="E13" s="235"/>
      <c r="F13" s="236" t="s">
        <v>274</v>
      </c>
      <c r="G13" s="236"/>
    </row>
    <row r="14" spans="1:7" x14ac:dyDescent="0.35">
      <c r="B14" s="237" t="s">
        <v>275</v>
      </c>
      <c r="C14" s="1690" t="s">
        <v>2</v>
      </c>
      <c r="D14" s="1690"/>
      <c r="E14" s="1690"/>
      <c r="F14" s="1690"/>
      <c r="G14" s="1690"/>
    </row>
    <row r="15" spans="1:7" ht="59.25" customHeight="1" x14ac:dyDescent="0.35">
      <c r="B15" s="232" t="s">
        <v>276</v>
      </c>
      <c r="C15" s="1698" t="s">
        <v>3617</v>
      </c>
      <c r="D15" s="1698"/>
      <c r="E15" s="1698"/>
      <c r="F15" s="1698"/>
      <c r="G15" s="1698"/>
    </row>
    <row r="16" spans="1:7" x14ac:dyDescent="0.35">
      <c r="B16" s="232" t="s">
        <v>277</v>
      </c>
      <c r="C16" s="1690"/>
      <c r="D16" s="1690"/>
      <c r="E16" s="1690"/>
      <c r="F16" s="1690"/>
      <c r="G16" s="1690"/>
    </row>
    <row r="17" spans="2:9" x14ac:dyDescent="0.35">
      <c r="B17" s="232" t="s">
        <v>278</v>
      </c>
      <c r="C17" s="1698" t="s">
        <v>279</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c r="D19" s="1698"/>
      <c r="E19" s="1698"/>
      <c r="F19" s="1698"/>
      <c r="G19" s="1698"/>
    </row>
    <row r="20" spans="2:9" x14ac:dyDescent="0.35">
      <c r="B20" s="232" t="s">
        <v>282</v>
      </c>
      <c r="C20" s="1690"/>
      <c r="D20" s="1690"/>
      <c r="E20" s="1690"/>
      <c r="F20" s="1690"/>
      <c r="G20" s="1690"/>
    </row>
    <row r="21" spans="2:9" ht="43.5" customHeight="1" x14ac:dyDescent="0.35">
      <c r="B21" s="232" t="s">
        <v>283</v>
      </c>
      <c r="C21" s="238" t="s">
        <v>3574</v>
      </c>
      <c r="D21" s="239" t="s">
        <v>1741</v>
      </c>
      <c r="E21" s="1723" t="s">
        <v>284</v>
      </c>
      <c r="F21" s="1724"/>
      <c r="G21" s="1725"/>
    </row>
    <row r="22" spans="2:9" ht="36.75" customHeight="1" x14ac:dyDescent="0.35">
      <c r="B22" s="232" t="s">
        <v>285</v>
      </c>
      <c r="C22" s="1698" t="s">
        <v>1742</v>
      </c>
      <c r="D22" s="1698"/>
      <c r="E22" s="1698"/>
      <c r="F22" s="1698"/>
      <c r="G22" s="1698"/>
    </row>
    <row r="23" spans="2:9" ht="21" customHeight="1" x14ac:dyDescent="0.35">
      <c r="B23" s="232" t="s">
        <v>286</v>
      </c>
      <c r="C23" s="1698" t="s">
        <v>3564</v>
      </c>
      <c r="D23" s="1698"/>
      <c r="E23" s="1698"/>
      <c r="F23" s="1698"/>
      <c r="G23" s="1698"/>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240"/>
      <c r="C26" s="240"/>
      <c r="D26" s="240"/>
      <c r="E26" s="29"/>
      <c r="F26" s="47"/>
      <c r="G26" s="47"/>
      <c r="I26" s="11" t="s">
        <v>288</v>
      </c>
    </row>
    <row r="27" spans="2:9" x14ac:dyDescent="0.35">
      <c r="B27" s="232" t="s">
        <v>289</v>
      </c>
      <c r="C27" s="1690" t="s">
        <v>2241</v>
      </c>
      <c r="D27" s="1690"/>
      <c r="E27" s="1690"/>
      <c r="F27" s="1690"/>
      <c r="G27" s="1690"/>
    </row>
    <row r="28" spans="2:9" ht="31" x14ac:dyDescent="0.35">
      <c r="B28" s="232" t="s">
        <v>290</v>
      </c>
      <c r="C28" s="1690" t="s">
        <v>1971</v>
      </c>
      <c r="D28" s="1690"/>
      <c r="E28" s="1690"/>
      <c r="F28" s="1690"/>
      <c r="G28" s="1690"/>
    </row>
    <row r="29" spans="2:9" x14ac:dyDescent="0.35">
      <c r="B29" s="241" t="s">
        <v>291</v>
      </c>
      <c r="C29" s="1698" t="s">
        <v>292</v>
      </c>
      <c r="D29" s="1698"/>
      <c r="E29" s="1698"/>
      <c r="F29" s="1698"/>
      <c r="G29" s="1698"/>
    </row>
    <row r="30" spans="2:9" x14ac:dyDescent="0.35">
      <c r="B30" s="241" t="s">
        <v>293</v>
      </c>
      <c r="C30" s="1722" t="s">
        <v>294</v>
      </c>
      <c r="D30" s="1722"/>
      <c r="E30" s="1722"/>
      <c r="F30" s="1722"/>
      <c r="G30" s="1722"/>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232" t="s">
        <v>296</v>
      </c>
      <c r="C34" s="1690" t="s">
        <v>2244</v>
      </c>
      <c r="D34" s="1690"/>
      <c r="E34" s="1690"/>
      <c r="F34" s="1690"/>
      <c r="G34" s="1690"/>
    </row>
    <row r="35" spans="2:10" ht="18" customHeight="1" x14ac:dyDescent="0.35">
      <c r="B35" s="232" t="s">
        <v>297</v>
      </c>
      <c r="C35" s="1690" t="s">
        <v>3147</v>
      </c>
      <c r="D35" s="1690"/>
      <c r="E35" s="1690"/>
      <c r="F35" s="1690"/>
      <c r="G35" s="1690"/>
    </row>
    <row r="36" spans="2:10" ht="18" customHeight="1" x14ac:dyDescent="0.35">
      <c r="B36" s="232" t="s">
        <v>298</v>
      </c>
      <c r="C36" s="1690" t="s">
        <v>3562</v>
      </c>
      <c r="D36" s="1690"/>
      <c r="E36" s="1690"/>
      <c r="F36" s="1690"/>
      <c r="G36" s="1690"/>
    </row>
    <row r="37" spans="2:10" ht="18" customHeight="1" x14ac:dyDescent="0.35">
      <c r="B37" s="232" t="s">
        <v>299</v>
      </c>
      <c r="C37" s="1690" t="s">
        <v>1870</v>
      </c>
      <c r="D37" s="1690"/>
      <c r="E37" s="1690"/>
      <c r="F37" s="1690"/>
      <c r="G37" s="1690"/>
      <c r="J37" s="29"/>
    </row>
    <row r="38" spans="2:10" ht="18" customHeight="1" x14ac:dyDescent="0.35">
      <c r="B38" s="232" t="s">
        <v>300</v>
      </c>
      <c r="C38" s="1527" t="s">
        <v>1873</v>
      </c>
      <c r="D38" s="1690"/>
      <c r="E38" s="1690"/>
      <c r="F38" s="1690"/>
      <c r="G38" s="1690"/>
    </row>
    <row r="39" spans="2:10" ht="18" customHeight="1" x14ac:dyDescent="0.35">
      <c r="B39" s="232" t="s">
        <v>301</v>
      </c>
      <c r="C39" s="1690"/>
      <c r="D39" s="1690"/>
      <c r="E39" s="1690"/>
      <c r="F39" s="1690"/>
      <c r="G39" s="1690"/>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232" t="s">
        <v>303</v>
      </c>
      <c r="C43" s="1690" t="s">
        <v>3556</v>
      </c>
      <c r="D43" s="1690"/>
      <c r="E43" s="1690"/>
      <c r="F43" s="1690"/>
      <c r="G43" s="1690"/>
    </row>
    <row r="44" spans="2:10" ht="36" customHeight="1" x14ac:dyDescent="0.35">
      <c r="B44" s="232" t="s">
        <v>304</v>
      </c>
      <c r="C44" s="1698" t="s">
        <v>3557</v>
      </c>
      <c r="D44" s="1698"/>
      <c r="E44" s="1698"/>
      <c r="F44" s="1698"/>
      <c r="G44" s="1698"/>
    </row>
    <row r="45" spans="2:10" ht="21" customHeight="1" x14ac:dyDescent="0.35">
      <c r="B45" s="232" t="s">
        <v>305</v>
      </c>
      <c r="C45" s="1690"/>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s="351" customFormat="1" x14ac:dyDescent="0.35">
      <c r="B49" s="359" t="s">
        <v>307</v>
      </c>
      <c r="C49" s="1719" t="s">
        <v>3544</v>
      </c>
      <c r="D49" s="1719"/>
      <c r="E49" s="1719"/>
      <c r="F49" s="1719"/>
      <c r="G49" s="1719"/>
    </row>
    <row r="50" spans="2:7" s="351" customFormat="1" ht="31" x14ac:dyDescent="0.35">
      <c r="B50" s="358" t="s">
        <v>308</v>
      </c>
      <c r="C50" s="1721" t="s">
        <v>3563</v>
      </c>
      <c r="D50" s="1721"/>
      <c r="E50" s="1721"/>
      <c r="F50" s="1721"/>
      <c r="G50" s="1721"/>
    </row>
    <row r="51" spans="2:7" s="351" customFormat="1" x14ac:dyDescent="0.35">
      <c r="B51" s="358" t="s">
        <v>309</v>
      </c>
      <c r="C51" s="1719"/>
      <c r="D51" s="1719"/>
      <c r="E51" s="1719"/>
      <c r="F51" s="1719"/>
      <c r="G51" s="1719"/>
    </row>
    <row r="52" spans="2:7" s="351" customFormat="1" x14ac:dyDescent="0.35">
      <c r="B52" s="358" t="s">
        <v>310</v>
      </c>
      <c r="C52" s="1719" t="s">
        <v>1752</v>
      </c>
      <c r="D52" s="1719"/>
      <c r="E52" s="1719"/>
      <c r="F52" s="1719"/>
      <c r="G52" s="1719"/>
    </row>
    <row r="53" spans="2:7" x14ac:dyDescent="0.35">
      <c r="B53" s="242" t="s">
        <v>307</v>
      </c>
      <c r="C53" s="1719" t="s">
        <v>1750</v>
      </c>
      <c r="D53" s="1719"/>
      <c r="E53" s="1719"/>
      <c r="F53" s="1719"/>
      <c r="G53" s="1719"/>
    </row>
    <row r="54" spans="2:7" ht="31" x14ac:dyDescent="0.35">
      <c r="B54" s="243" t="s">
        <v>308</v>
      </c>
      <c r="C54" s="1721" t="s">
        <v>1751</v>
      </c>
      <c r="D54" s="1721"/>
      <c r="E54" s="1721"/>
      <c r="F54" s="1721"/>
      <c r="G54" s="1721"/>
    </row>
    <row r="55" spans="2:7" x14ac:dyDescent="0.35">
      <c r="B55" s="243" t="s">
        <v>309</v>
      </c>
      <c r="C55" s="1719" t="s">
        <v>1751</v>
      </c>
      <c r="D55" s="1719"/>
      <c r="E55" s="1719"/>
      <c r="F55" s="1719"/>
      <c r="G55" s="1719"/>
    </row>
    <row r="56" spans="2:7" x14ac:dyDescent="0.35">
      <c r="B56" s="243" t="s">
        <v>310</v>
      </c>
      <c r="C56" s="1719" t="s">
        <v>1752</v>
      </c>
      <c r="D56" s="1719"/>
      <c r="E56" s="1719"/>
      <c r="F56" s="1719"/>
      <c r="G56" s="1719"/>
    </row>
    <row r="57" spans="2:7" s="351" customFormat="1" x14ac:dyDescent="0.35">
      <c r="B57" s="580"/>
      <c r="C57" s="581"/>
      <c r="D57" s="581"/>
      <c r="E57" s="581"/>
      <c r="F57" s="581"/>
      <c r="G57" s="581"/>
    </row>
    <row r="58" spans="2:7" x14ac:dyDescent="0.35">
      <c r="B58" s="29"/>
      <c r="C58" s="29"/>
      <c r="D58" s="29"/>
      <c r="E58" s="29"/>
      <c r="F58" s="47"/>
      <c r="G58" s="47"/>
    </row>
    <row r="117" spans="1:12" hidden="1" x14ac:dyDescent="0.35">
      <c r="A117" s="68"/>
      <c r="B117" s="1751" t="s">
        <v>263</v>
      </c>
      <c r="C117" s="1751"/>
      <c r="D117" s="1751"/>
      <c r="E117" s="1751"/>
      <c r="F117" s="1751"/>
      <c r="G117" s="68"/>
      <c r="H117" s="68"/>
      <c r="I117" s="68"/>
      <c r="J117" s="68"/>
    </row>
    <row r="118" spans="1:12" hidden="1" x14ac:dyDescent="0.35">
      <c r="A118" s="296" t="s">
        <v>313</v>
      </c>
      <c r="B118" s="296" t="s">
        <v>264</v>
      </c>
      <c r="C118" s="296" t="s">
        <v>265</v>
      </c>
      <c r="D118" s="296" t="s">
        <v>266</v>
      </c>
      <c r="E118" s="297" t="s">
        <v>314</v>
      </c>
      <c r="F118" s="297" t="s">
        <v>268</v>
      </c>
      <c r="G118" s="296" t="s">
        <v>275</v>
      </c>
      <c r="H118" s="296" t="s">
        <v>278</v>
      </c>
      <c r="I118" s="296" t="s">
        <v>315</v>
      </c>
      <c r="J118" s="296" t="s">
        <v>293</v>
      </c>
      <c r="K118" s="31"/>
      <c r="L118" s="31"/>
    </row>
    <row r="119" spans="1:12" hidden="1" x14ac:dyDescent="0.35">
      <c r="A119" s="68" t="s">
        <v>316</v>
      </c>
      <c r="B119" s="298" t="s">
        <v>317</v>
      </c>
      <c r="C119" s="298" t="s">
        <v>318</v>
      </c>
      <c r="D119" s="298" t="s">
        <v>86</v>
      </c>
      <c r="E119" s="298" t="s">
        <v>2261</v>
      </c>
      <c r="F119" s="68" t="s">
        <v>2262</v>
      </c>
      <c r="G119" s="68" t="s">
        <v>2</v>
      </c>
      <c r="H119" s="68" t="s">
        <v>321</v>
      </c>
      <c r="I119" s="68" t="s">
        <v>322</v>
      </c>
      <c r="J119" s="68" t="s">
        <v>323</v>
      </c>
    </row>
    <row r="120" spans="1:12" hidden="1" x14ac:dyDescent="0.35">
      <c r="A120" s="68" t="s">
        <v>261</v>
      </c>
      <c r="B120" s="298" t="s">
        <v>47</v>
      </c>
      <c r="C120" s="298" t="s">
        <v>324</v>
      </c>
      <c r="D120" s="298" t="s">
        <v>325</v>
      </c>
      <c r="E120" s="298" t="s">
        <v>2263</v>
      </c>
      <c r="F120" s="68" t="s">
        <v>2264</v>
      </c>
      <c r="G120" s="68" t="s">
        <v>0</v>
      </c>
      <c r="H120" s="68" t="s">
        <v>279</v>
      </c>
      <c r="I120" s="68" t="s">
        <v>328</v>
      </c>
      <c r="J120" s="68" t="s">
        <v>294</v>
      </c>
    </row>
    <row r="121" spans="1:12" hidden="1" x14ac:dyDescent="0.35">
      <c r="A121" s="68"/>
      <c r="B121" s="298" t="s">
        <v>25</v>
      </c>
      <c r="C121" s="298" t="s">
        <v>329</v>
      </c>
      <c r="D121" s="298" t="s">
        <v>330</v>
      </c>
      <c r="E121" s="298" t="s">
        <v>2265</v>
      </c>
      <c r="F121" s="68" t="s">
        <v>2266</v>
      </c>
      <c r="G121" s="68" t="s">
        <v>333</v>
      </c>
      <c r="H121" s="68" t="s">
        <v>334</v>
      </c>
      <c r="I121" s="68" t="s">
        <v>335</v>
      </c>
      <c r="J121" s="68"/>
    </row>
    <row r="122" spans="1:12" hidden="1" x14ac:dyDescent="0.35">
      <c r="A122" s="68"/>
      <c r="B122" s="298" t="s">
        <v>2267</v>
      </c>
      <c r="C122" s="298" t="s">
        <v>270</v>
      </c>
      <c r="D122" s="298" t="s">
        <v>337</v>
      </c>
      <c r="E122" s="298" t="s">
        <v>2268</v>
      </c>
      <c r="F122" s="68" t="s">
        <v>2269</v>
      </c>
      <c r="G122" s="68"/>
      <c r="H122" s="68" t="s">
        <v>339</v>
      </c>
      <c r="I122" s="68" t="s">
        <v>340</v>
      </c>
      <c r="J122" s="68"/>
    </row>
    <row r="123" spans="1:12" hidden="1" x14ac:dyDescent="0.35">
      <c r="A123" s="68"/>
      <c r="B123" s="298" t="s">
        <v>341</v>
      </c>
      <c r="C123" s="298" t="s">
        <v>342</v>
      </c>
      <c r="D123" s="298" t="s">
        <v>343</v>
      </c>
      <c r="E123" s="298" t="s">
        <v>2270</v>
      </c>
      <c r="F123" s="68" t="s">
        <v>2271</v>
      </c>
      <c r="G123" s="68"/>
      <c r="H123" s="68" t="s">
        <v>346</v>
      </c>
      <c r="I123" s="68" t="s">
        <v>292</v>
      </c>
      <c r="J123" s="68"/>
    </row>
    <row r="124" spans="1:12" hidden="1" x14ac:dyDescent="0.35">
      <c r="A124" s="68"/>
      <c r="B124" s="298" t="s">
        <v>347</v>
      </c>
      <c r="C124" s="298" t="s">
        <v>348</v>
      </c>
      <c r="D124" s="298" t="s">
        <v>349</v>
      </c>
      <c r="E124" s="298" t="s">
        <v>2272</v>
      </c>
      <c r="F124" s="68" t="s">
        <v>1587</v>
      </c>
      <c r="G124" s="68"/>
      <c r="H124" s="68"/>
      <c r="I124" s="68" t="s">
        <v>352</v>
      </c>
      <c r="J124" s="68"/>
    </row>
    <row r="125" spans="1:12" hidden="1" x14ac:dyDescent="0.35">
      <c r="A125" s="68"/>
      <c r="B125" s="68"/>
      <c r="C125" s="298" t="s">
        <v>2273</v>
      </c>
      <c r="D125" s="298" t="s">
        <v>354</v>
      </c>
      <c r="E125" s="298" t="s">
        <v>2274</v>
      </c>
      <c r="F125" s="68" t="s">
        <v>2275</v>
      </c>
      <c r="G125" s="68"/>
      <c r="H125" s="68"/>
      <c r="I125" s="68" t="s">
        <v>357</v>
      </c>
      <c r="J125" s="68"/>
    </row>
    <row r="126" spans="1:12" hidden="1" x14ac:dyDescent="0.35">
      <c r="A126" s="68"/>
      <c r="B126" s="68"/>
      <c r="C126" s="298" t="s">
        <v>358</v>
      </c>
      <c r="D126" s="298" t="s">
        <v>359</v>
      </c>
      <c r="E126" s="298" t="s">
        <v>2276</v>
      </c>
      <c r="F126" s="68" t="s">
        <v>2277</v>
      </c>
      <c r="G126" s="68"/>
      <c r="H126" s="68"/>
      <c r="I126" s="68" t="s">
        <v>362</v>
      </c>
      <c r="J126" s="68"/>
    </row>
    <row r="127" spans="1:12" hidden="1" x14ac:dyDescent="0.35">
      <c r="A127" s="68"/>
      <c r="B127" s="68"/>
      <c r="C127" s="298" t="s">
        <v>48</v>
      </c>
      <c r="D127" s="298" t="s">
        <v>97</v>
      </c>
      <c r="E127" s="298" t="s">
        <v>2278</v>
      </c>
      <c r="F127" s="68" t="s">
        <v>2279</v>
      </c>
      <c r="G127" s="68"/>
      <c r="H127" s="68"/>
      <c r="I127" s="68"/>
      <c r="J127" s="68"/>
    </row>
    <row r="128" spans="1:12" hidden="1" x14ac:dyDescent="0.35">
      <c r="A128" s="68"/>
      <c r="B128" s="68"/>
      <c r="C128" s="298" t="s">
        <v>365</v>
      </c>
      <c r="D128" s="298" t="s">
        <v>2280</v>
      </c>
      <c r="E128" s="298" t="s">
        <v>2281</v>
      </c>
      <c r="F128" s="68" t="s">
        <v>2282</v>
      </c>
      <c r="G128" s="68"/>
      <c r="H128" s="68"/>
      <c r="I128" s="68"/>
      <c r="J128" s="68"/>
    </row>
    <row r="129" spans="1:10" hidden="1" x14ac:dyDescent="0.35">
      <c r="A129" s="68"/>
      <c r="B129" s="68"/>
      <c r="C129" s="298" t="s">
        <v>369</v>
      </c>
      <c r="D129" s="298" t="s">
        <v>370</v>
      </c>
      <c r="E129" s="298" t="s">
        <v>2283</v>
      </c>
      <c r="F129" s="68" t="s">
        <v>2284</v>
      </c>
      <c r="G129" s="68"/>
      <c r="H129" s="68"/>
      <c r="I129" s="68"/>
      <c r="J129" s="68"/>
    </row>
    <row r="130" spans="1:10" hidden="1" x14ac:dyDescent="0.35">
      <c r="A130" s="68"/>
      <c r="B130" s="68"/>
      <c r="C130" s="298" t="s">
        <v>373</v>
      </c>
      <c r="D130" s="298" t="s">
        <v>374</v>
      </c>
      <c r="E130" s="298" t="s">
        <v>2285</v>
      </c>
      <c r="F130" s="68" t="s">
        <v>2286</v>
      </c>
      <c r="G130" s="68"/>
      <c r="H130" s="68"/>
      <c r="I130" s="68"/>
      <c r="J130" s="68"/>
    </row>
    <row r="131" spans="1:10" hidden="1" x14ac:dyDescent="0.35">
      <c r="A131" s="68"/>
      <c r="B131" s="68"/>
      <c r="C131" s="298" t="s">
        <v>377</v>
      </c>
      <c r="D131" s="298" t="s">
        <v>378</v>
      </c>
      <c r="E131" s="298" t="s">
        <v>2287</v>
      </c>
      <c r="F131" s="68" t="s">
        <v>2288</v>
      </c>
      <c r="G131" s="68"/>
      <c r="H131" s="68"/>
      <c r="I131" s="68"/>
      <c r="J131" s="68"/>
    </row>
    <row r="132" spans="1:10" hidden="1" x14ac:dyDescent="0.35">
      <c r="A132" s="68"/>
      <c r="B132" s="68"/>
      <c r="C132" s="298" t="s">
        <v>381</v>
      </c>
      <c r="D132" s="298" t="s">
        <v>2289</v>
      </c>
      <c r="E132" s="298" t="s">
        <v>2290</v>
      </c>
      <c r="F132" s="68" t="s">
        <v>2291</v>
      </c>
      <c r="G132" s="68"/>
      <c r="H132" s="68"/>
      <c r="I132" s="68"/>
      <c r="J132" s="68"/>
    </row>
    <row r="133" spans="1:10" hidden="1" x14ac:dyDescent="0.35">
      <c r="A133" s="68"/>
      <c r="B133" s="68"/>
      <c r="C133" s="298" t="s">
        <v>384</v>
      </c>
      <c r="D133" s="298" t="s">
        <v>2292</v>
      </c>
      <c r="E133" s="298" t="s">
        <v>2293</v>
      </c>
      <c r="F133" s="68" t="s">
        <v>2294</v>
      </c>
      <c r="G133" s="68"/>
      <c r="H133" s="68"/>
      <c r="I133" s="68"/>
      <c r="J133" s="68"/>
    </row>
    <row r="134" spans="1:10" hidden="1" x14ac:dyDescent="0.35">
      <c r="A134" s="68"/>
      <c r="B134" s="68"/>
      <c r="C134" s="298" t="s">
        <v>50</v>
      </c>
      <c r="D134" s="298" t="s">
        <v>388</v>
      </c>
      <c r="E134" s="298" t="s">
        <v>2295</v>
      </c>
      <c r="F134" s="68" t="s">
        <v>2296</v>
      </c>
      <c r="G134" s="68"/>
      <c r="H134" s="68"/>
      <c r="I134" s="68"/>
      <c r="J134" s="68"/>
    </row>
    <row r="135" spans="1:10" hidden="1" x14ac:dyDescent="0.35">
      <c r="A135" s="68"/>
      <c r="B135" s="68"/>
      <c r="C135" s="298" t="s">
        <v>391</v>
      </c>
      <c r="D135" s="298" t="s">
        <v>392</v>
      </c>
      <c r="E135" s="298" t="s">
        <v>2297</v>
      </c>
      <c r="F135" s="68" t="s">
        <v>2298</v>
      </c>
      <c r="G135" s="68"/>
      <c r="H135" s="68"/>
      <c r="I135" s="68"/>
      <c r="J135" s="68"/>
    </row>
    <row r="136" spans="1:10" hidden="1" x14ac:dyDescent="0.35">
      <c r="A136" s="68"/>
      <c r="B136" s="68"/>
      <c r="C136" s="298" t="s">
        <v>395</v>
      </c>
      <c r="D136" s="298" t="s">
        <v>396</v>
      </c>
      <c r="E136" s="298" t="s">
        <v>2299</v>
      </c>
      <c r="F136" s="68" t="s">
        <v>2300</v>
      </c>
      <c r="G136" s="68"/>
      <c r="H136" s="68"/>
      <c r="I136" s="68"/>
      <c r="J136" s="68"/>
    </row>
    <row r="137" spans="1:10" hidden="1" x14ac:dyDescent="0.35">
      <c r="A137" s="68"/>
      <c r="B137" s="68"/>
      <c r="C137" s="298" t="s">
        <v>399</v>
      </c>
      <c r="D137" s="298" t="s">
        <v>400</v>
      </c>
      <c r="E137" s="298" t="s">
        <v>2301</v>
      </c>
      <c r="F137" s="68" t="s">
        <v>2302</v>
      </c>
      <c r="G137" s="68"/>
      <c r="H137" s="68"/>
      <c r="I137" s="68"/>
      <c r="J137" s="68"/>
    </row>
    <row r="138" spans="1:10" hidden="1" x14ac:dyDescent="0.35">
      <c r="A138" s="68"/>
      <c r="B138" s="68"/>
      <c r="C138" s="298" t="s">
        <v>403</v>
      </c>
      <c r="D138" s="298" t="s">
        <v>404</v>
      </c>
      <c r="E138" s="298" t="s">
        <v>2303</v>
      </c>
      <c r="F138" s="68" t="s">
        <v>2304</v>
      </c>
      <c r="G138" s="68"/>
      <c r="H138" s="68"/>
      <c r="I138" s="68"/>
      <c r="J138" s="68"/>
    </row>
    <row r="139" spans="1:10" hidden="1" x14ac:dyDescent="0.35">
      <c r="A139" s="68"/>
      <c r="B139" s="68"/>
      <c r="C139" s="298" t="s">
        <v>407</v>
      </c>
      <c r="D139" s="298" t="s">
        <v>408</v>
      </c>
      <c r="E139" s="298" t="s">
        <v>2305</v>
      </c>
      <c r="F139" s="68" t="s">
        <v>2306</v>
      </c>
      <c r="G139" s="68"/>
      <c r="H139" s="68"/>
      <c r="I139" s="68"/>
      <c r="J139" s="68"/>
    </row>
    <row r="140" spans="1:10" hidden="1" x14ac:dyDescent="0.35">
      <c r="A140" s="68"/>
      <c r="B140" s="68"/>
      <c r="C140" s="68"/>
      <c r="D140" s="298" t="s">
        <v>411</v>
      </c>
      <c r="E140" s="298" t="s">
        <v>2307</v>
      </c>
      <c r="F140" s="68" t="s">
        <v>2308</v>
      </c>
      <c r="G140" s="68"/>
      <c r="H140" s="68"/>
      <c r="I140" s="68"/>
      <c r="J140" s="68"/>
    </row>
    <row r="141" spans="1:10" hidden="1" x14ac:dyDescent="0.35">
      <c r="A141" s="68"/>
      <c r="B141" s="68"/>
      <c r="C141" s="68"/>
      <c r="D141" s="298" t="s">
        <v>414</v>
      </c>
      <c r="E141" s="298" t="s">
        <v>2309</v>
      </c>
      <c r="F141" s="68" t="s">
        <v>394</v>
      </c>
      <c r="G141" s="68"/>
      <c r="H141" s="68"/>
      <c r="I141" s="68"/>
      <c r="J141" s="68"/>
    </row>
    <row r="142" spans="1:10" hidden="1" x14ac:dyDescent="0.35">
      <c r="A142" s="68"/>
      <c r="B142" s="68"/>
      <c r="C142" s="68"/>
      <c r="D142" s="298" t="s">
        <v>417</v>
      </c>
      <c r="E142" s="298" t="s">
        <v>2310</v>
      </c>
      <c r="F142" s="68" t="s">
        <v>2311</v>
      </c>
      <c r="G142" s="68"/>
      <c r="H142" s="68"/>
      <c r="I142" s="68"/>
      <c r="J142" s="68"/>
    </row>
    <row r="143" spans="1:10" hidden="1" x14ac:dyDescent="0.35">
      <c r="A143" s="68"/>
      <c r="B143" s="68"/>
      <c r="C143" s="68"/>
      <c r="D143" s="298" t="s">
        <v>420</v>
      </c>
      <c r="E143" s="298" t="s">
        <v>2312</v>
      </c>
      <c r="F143" s="68" t="s">
        <v>2313</v>
      </c>
      <c r="G143" s="68"/>
      <c r="H143" s="68"/>
      <c r="I143" s="68"/>
      <c r="J143" s="68"/>
    </row>
    <row r="144" spans="1:10" hidden="1" x14ac:dyDescent="0.35">
      <c r="A144" s="68"/>
      <c r="B144" s="68"/>
      <c r="C144" s="68"/>
      <c r="D144" s="298" t="s">
        <v>423</v>
      </c>
      <c r="E144" s="298" t="s">
        <v>2314</v>
      </c>
      <c r="F144" s="68" t="s">
        <v>2315</v>
      </c>
      <c r="G144" s="68"/>
      <c r="H144" s="68"/>
      <c r="I144" s="68"/>
      <c r="J144" s="68"/>
    </row>
    <row r="145" spans="1:10" hidden="1" x14ac:dyDescent="0.35">
      <c r="A145" s="68"/>
      <c r="B145" s="68"/>
      <c r="C145" s="68"/>
      <c r="D145" s="298" t="s">
        <v>425</v>
      </c>
      <c r="E145" s="298" t="s">
        <v>2316</v>
      </c>
      <c r="F145" s="68" t="s">
        <v>2317</v>
      </c>
      <c r="G145" s="68"/>
      <c r="H145" s="68"/>
      <c r="I145" s="68"/>
      <c r="J145" s="68"/>
    </row>
    <row r="146" spans="1:10" hidden="1" x14ac:dyDescent="0.35">
      <c r="A146" s="68"/>
      <c r="B146" s="68"/>
      <c r="C146" s="68"/>
      <c r="D146" s="298" t="s">
        <v>428</v>
      </c>
      <c r="E146" s="298" t="s">
        <v>2318</v>
      </c>
      <c r="F146" s="68" t="s">
        <v>2319</v>
      </c>
      <c r="G146" s="68"/>
      <c r="H146" s="68"/>
      <c r="I146" s="68"/>
      <c r="J146" s="68"/>
    </row>
    <row r="147" spans="1:10" hidden="1" x14ac:dyDescent="0.35">
      <c r="A147" s="68"/>
      <c r="B147" s="68"/>
      <c r="C147" s="68"/>
      <c r="D147" s="298" t="s">
        <v>431</v>
      </c>
      <c r="E147" s="298" t="s">
        <v>2320</v>
      </c>
      <c r="F147" s="68" t="s">
        <v>2321</v>
      </c>
      <c r="G147" s="68"/>
      <c r="H147" s="68"/>
      <c r="I147" s="68"/>
      <c r="J147" s="68"/>
    </row>
    <row r="148" spans="1:10" hidden="1" x14ac:dyDescent="0.35">
      <c r="A148" s="68"/>
      <c r="B148" s="68"/>
      <c r="C148" s="68"/>
      <c r="D148" s="298" t="s">
        <v>433</v>
      </c>
      <c r="E148" s="298" t="s">
        <v>2322</v>
      </c>
      <c r="F148" s="68" t="s">
        <v>413</v>
      </c>
      <c r="G148" s="68"/>
      <c r="H148" s="68"/>
      <c r="I148" s="68"/>
      <c r="J148" s="68"/>
    </row>
    <row r="149" spans="1:10" hidden="1" x14ac:dyDescent="0.35">
      <c r="A149" s="68"/>
      <c r="B149" s="68"/>
      <c r="C149" s="68"/>
      <c r="D149" s="298" t="s">
        <v>53</v>
      </c>
      <c r="E149" s="298" t="s">
        <v>2323</v>
      </c>
      <c r="F149" s="68" t="s">
        <v>2324</v>
      </c>
      <c r="G149" s="68"/>
      <c r="H149" s="68"/>
      <c r="I149" s="68"/>
      <c r="J149" s="68"/>
    </row>
    <row r="150" spans="1:10" hidden="1" x14ac:dyDescent="0.35">
      <c r="A150" s="68"/>
      <c r="B150" s="68"/>
      <c r="C150" s="68"/>
      <c r="D150" s="298" t="s">
        <v>438</v>
      </c>
      <c r="E150" s="298" t="s">
        <v>2325</v>
      </c>
      <c r="F150" s="68" t="s">
        <v>2326</v>
      </c>
      <c r="G150" s="68"/>
      <c r="H150" s="68"/>
      <c r="I150" s="68"/>
      <c r="J150" s="68"/>
    </row>
    <row r="151" spans="1:10" hidden="1" x14ac:dyDescent="0.35">
      <c r="A151" s="68"/>
      <c r="B151" s="68"/>
      <c r="C151" s="68"/>
      <c r="D151" s="298" t="s">
        <v>441</v>
      </c>
      <c r="E151" s="298" t="s">
        <v>2327</v>
      </c>
      <c r="F151" s="68" t="s">
        <v>2328</v>
      </c>
      <c r="G151" s="68"/>
      <c r="H151" s="68"/>
      <c r="I151" s="68"/>
      <c r="J151" s="68"/>
    </row>
    <row r="152" spans="1:10" hidden="1" x14ac:dyDescent="0.35">
      <c r="A152" s="68"/>
      <c r="B152" s="68"/>
      <c r="C152" s="68"/>
      <c r="D152" s="298" t="s">
        <v>444</v>
      </c>
      <c r="E152" s="298" t="s">
        <v>2329</v>
      </c>
      <c r="F152" s="68" t="s">
        <v>422</v>
      </c>
      <c r="G152" s="68"/>
      <c r="H152" s="68"/>
      <c r="I152" s="68"/>
      <c r="J152" s="68"/>
    </row>
    <row r="153" spans="1:10" hidden="1" x14ac:dyDescent="0.35">
      <c r="A153" s="68"/>
      <c r="B153" s="68"/>
      <c r="C153" s="68"/>
      <c r="D153" s="298" t="s">
        <v>447</v>
      </c>
      <c r="E153" s="298" t="s">
        <v>2330</v>
      </c>
      <c r="F153" s="68" t="s">
        <v>2331</v>
      </c>
      <c r="G153" s="68"/>
      <c r="H153" s="68"/>
      <c r="I153" s="68"/>
      <c r="J153" s="68"/>
    </row>
    <row r="154" spans="1:10" hidden="1" x14ac:dyDescent="0.35">
      <c r="A154" s="68"/>
      <c r="B154" s="68"/>
      <c r="C154" s="68"/>
      <c r="D154" s="298" t="s">
        <v>450</v>
      </c>
      <c r="E154" s="298" t="s">
        <v>2332</v>
      </c>
      <c r="F154" s="68" t="s">
        <v>424</v>
      </c>
      <c r="G154" s="68"/>
      <c r="H154" s="68"/>
      <c r="I154" s="68"/>
      <c r="J154" s="68"/>
    </row>
    <row r="155" spans="1:10" hidden="1" x14ac:dyDescent="0.35">
      <c r="A155" s="68"/>
      <c r="B155" s="68"/>
      <c r="C155" s="68"/>
      <c r="D155" s="298" t="s">
        <v>453</v>
      </c>
      <c r="E155" s="298" t="s">
        <v>2333</v>
      </c>
      <c r="F155" s="68" t="s">
        <v>2334</v>
      </c>
      <c r="G155" s="68"/>
      <c r="H155" s="68"/>
      <c r="I155" s="68"/>
      <c r="J155" s="68"/>
    </row>
    <row r="156" spans="1:10" hidden="1" x14ac:dyDescent="0.35">
      <c r="A156" s="68"/>
      <c r="B156" s="68"/>
      <c r="C156" s="68"/>
      <c r="D156" s="298" t="s">
        <v>456</v>
      </c>
      <c r="E156" s="298" t="s">
        <v>2335</v>
      </c>
      <c r="F156" s="68" t="s">
        <v>427</v>
      </c>
      <c r="G156" s="68"/>
      <c r="H156" s="68"/>
      <c r="I156" s="68"/>
      <c r="J156" s="68"/>
    </row>
    <row r="157" spans="1:10" hidden="1" x14ac:dyDescent="0.35">
      <c r="A157" s="68"/>
      <c r="B157" s="68"/>
      <c r="C157" s="68"/>
      <c r="D157" s="298" t="s">
        <v>459</v>
      </c>
      <c r="E157" s="298" t="s">
        <v>2336</v>
      </c>
      <c r="F157" s="68" t="s">
        <v>430</v>
      </c>
      <c r="G157" s="68"/>
      <c r="H157" s="68"/>
      <c r="I157" s="68"/>
      <c r="J157" s="68"/>
    </row>
    <row r="158" spans="1:10" hidden="1" x14ac:dyDescent="0.35">
      <c r="A158" s="68"/>
      <c r="B158" s="68"/>
      <c r="C158" s="68"/>
      <c r="D158" s="298" t="s">
        <v>462</v>
      </c>
      <c r="E158" s="298" t="s">
        <v>2337</v>
      </c>
      <c r="F158" s="68" t="s">
        <v>2338</v>
      </c>
      <c r="G158" s="68"/>
      <c r="H158" s="68"/>
      <c r="I158" s="68"/>
      <c r="J158" s="68"/>
    </row>
    <row r="159" spans="1:10" hidden="1" x14ac:dyDescent="0.35">
      <c r="A159" s="68"/>
      <c r="B159" s="68"/>
      <c r="C159" s="68"/>
      <c r="D159" s="298" t="s">
        <v>465</v>
      </c>
      <c r="E159" s="298" t="s">
        <v>2339</v>
      </c>
      <c r="F159" s="68" t="s">
        <v>432</v>
      </c>
      <c r="G159" s="68"/>
      <c r="H159" s="68"/>
      <c r="I159" s="68"/>
      <c r="J159" s="68"/>
    </row>
    <row r="160" spans="1:10" hidden="1" x14ac:dyDescent="0.35">
      <c r="A160" s="68"/>
      <c r="B160" s="68"/>
      <c r="C160" s="68"/>
      <c r="D160" s="298" t="s">
        <v>468</v>
      </c>
      <c r="E160" s="298" t="s">
        <v>2340</v>
      </c>
      <c r="F160" s="68" t="s">
        <v>2341</v>
      </c>
      <c r="G160" s="68"/>
      <c r="H160" s="68"/>
      <c r="I160" s="68"/>
      <c r="J160" s="68"/>
    </row>
    <row r="161" spans="1:10" hidden="1" x14ac:dyDescent="0.35">
      <c r="A161" s="68"/>
      <c r="B161" s="68"/>
      <c r="C161" s="68"/>
      <c r="D161" s="298" t="s">
        <v>471</v>
      </c>
      <c r="E161" s="298" t="s">
        <v>2342</v>
      </c>
      <c r="F161" s="68" t="s">
        <v>435</v>
      </c>
      <c r="G161" s="68"/>
      <c r="H161" s="68"/>
      <c r="I161" s="68"/>
      <c r="J161" s="68"/>
    </row>
    <row r="162" spans="1:10" hidden="1" x14ac:dyDescent="0.35">
      <c r="A162" s="68"/>
      <c r="B162" s="68"/>
      <c r="C162" s="68"/>
      <c r="D162" s="298" t="s">
        <v>56</v>
      </c>
      <c r="E162" s="298" t="s">
        <v>2343</v>
      </c>
      <c r="F162" s="68" t="s">
        <v>437</v>
      </c>
      <c r="G162" s="68"/>
      <c r="H162" s="68"/>
      <c r="I162" s="68"/>
      <c r="J162" s="68"/>
    </row>
    <row r="163" spans="1:10" hidden="1" x14ac:dyDescent="0.35">
      <c r="A163" s="68"/>
      <c r="B163" s="68"/>
      <c r="C163" s="68"/>
      <c r="D163" s="298" t="s">
        <v>476</v>
      </c>
      <c r="E163" s="298" t="s">
        <v>2344</v>
      </c>
      <c r="F163" s="68" t="s">
        <v>440</v>
      </c>
      <c r="G163" s="68"/>
      <c r="H163" s="68"/>
      <c r="I163" s="68"/>
      <c r="J163" s="68"/>
    </row>
    <row r="164" spans="1:10" hidden="1" x14ac:dyDescent="0.35">
      <c r="A164" s="68"/>
      <c r="B164" s="68"/>
      <c r="C164" s="68"/>
      <c r="D164" s="298" t="s">
        <v>45</v>
      </c>
      <c r="E164" s="298" t="s">
        <v>2345</v>
      </c>
      <c r="F164" s="68" t="s">
        <v>443</v>
      </c>
      <c r="G164" s="68"/>
      <c r="H164" s="68"/>
      <c r="I164" s="68"/>
      <c r="J164" s="68"/>
    </row>
    <row r="165" spans="1:10" hidden="1" x14ac:dyDescent="0.35">
      <c r="A165" s="68"/>
      <c r="B165" s="68"/>
      <c r="C165" s="68"/>
      <c r="D165" s="298" t="s">
        <v>481</v>
      </c>
      <c r="E165" s="298" t="s">
        <v>2346</v>
      </c>
      <c r="F165" s="68" t="s">
        <v>446</v>
      </c>
      <c r="G165" s="68"/>
      <c r="H165" s="68"/>
      <c r="I165" s="68"/>
      <c r="J165" s="68"/>
    </row>
    <row r="166" spans="1:10" hidden="1" x14ac:dyDescent="0.35">
      <c r="A166" s="68"/>
      <c r="B166" s="68"/>
      <c r="C166" s="68"/>
      <c r="D166" s="298" t="s">
        <v>484</v>
      </c>
      <c r="E166" s="298" t="s">
        <v>448</v>
      </c>
      <c r="F166" s="68" t="s">
        <v>2347</v>
      </c>
      <c r="G166" s="68"/>
      <c r="H166" s="68"/>
      <c r="I166" s="68"/>
      <c r="J166" s="68"/>
    </row>
    <row r="167" spans="1:10" hidden="1" x14ac:dyDescent="0.35">
      <c r="A167" s="68"/>
      <c r="B167" s="68"/>
      <c r="C167" s="68"/>
      <c r="D167" s="298" t="s">
        <v>487</v>
      </c>
      <c r="E167" s="298" t="s">
        <v>451</v>
      </c>
      <c r="F167" s="68" t="s">
        <v>452</v>
      </c>
      <c r="G167" s="68"/>
      <c r="H167" s="68"/>
      <c r="I167" s="68"/>
      <c r="J167" s="68"/>
    </row>
    <row r="168" spans="1:10" hidden="1" x14ac:dyDescent="0.35">
      <c r="A168" s="68"/>
      <c r="B168" s="68"/>
      <c r="C168" s="68"/>
      <c r="D168" s="298" t="s">
        <v>490</v>
      </c>
      <c r="E168" s="298" t="s">
        <v>2348</v>
      </c>
      <c r="F168" s="68" t="s">
        <v>2349</v>
      </c>
      <c r="G168" s="68"/>
      <c r="H168" s="68"/>
      <c r="I168" s="68"/>
      <c r="J168" s="68"/>
    </row>
    <row r="169" spans="1:10" hidden="1" x14ac:dyDescent="0.35">
      <c r="A169" s="68"/>
      <c r="B169" s="68"/>
      <c r="C169" s="68"/>
      <c r="D169" s="298" t="s">
        <v>493</v>
      </c>
      <c r="E169" s="298" t="s">
        <v>2350</v>
      </c>
      <c r="F169" s="68" t="s">
        <v>455</v>
      </c>
      <c r="G169" s="68"/>
      <c r="H169" s="68"/>
      <c r="I169" s="68"/>
      <c r="J169" s="68"/>
    </row>
    <row r="170" spans="1:10" hidden="1" x14ac:dyDescent="0.35">
      <c r="A170" s="68"/>
      <c r="B170" s="68"/>
      <c r="C170" s="68"/>
      <c r="D170" s="298" t="s">
        <v>496</v>
      </c>
      <c r="E170" s="298" t="s">
        <v>2351</v>
      </c>
      <c r="F170" s="68" t="s">
        <v>458</v>
      </c>
      <c r="G170" s="68"/>
      <c r="H170" s="68"/>
      <c r="I170" s="68"/>
      <c r="J170" s="68"/>
    </row>
    <row r="171" spans="1:10" hidden="1" x14ac:dyDescent="0.35">
      <c r="A171" s="68"/>
      <c r="B171" s="68"/>
      <c r="C171" s="68"/>
      <c r="D171" s="298" t="s">
        <v>499</v>
      </c>
      <c r="E171" s="298" t="s">
        <v>2352</v>
      </c>
      <c r="F171" s="68" t="s">
        <v>461</v>
      </c>
      <c r="G171" s="68"/>
      <c r="H171" s="68"/>
      <c r="I171" s="68"/>
      <c r="J171" s="68"/>
    </row>
    <row r="172" spans="1:10" hidden="1" x14ac:dyDescent="0.35">
      <c r="A172" s="68"/>
      <c r="B172" s="68"/>
      <c r="C172" s="68"/>
      <c r="D172" s="298" t="s">
        <v>502</v>
      </c>
      <c r="E172" s="298" t="s">
        <v>2353</v>
      </c>
      <c r="F172" s="68" t="s">
        <v>464</v>
      </c>
      <c r="G172" s="68"/>
      <c r="H172" s="68"/>
      <c r="I172" s="68"/>
      <c r="J172" s="68"/>
    </row>
    <row r="173" spans="1:10" hidden="1" x14ac:dyDescent="0.35">
      <c r="A173" s="68"/>
      <c r="B173" s="68"/>
      <c r="C173" s="68"/>
      <c r="D173" s="298" t="s">
        <v>505</v>
      </c>
      <c r="E173" s="298" t="s">
        <v>2354</v>
      </c>
      <c r="F173" s="68" t="s">
        <v>467</v>
      </c>
      <c r="G173" s="68"/>
      <c r="H173" s="68"/>
      <c r="I173" s="68"/>
      <c r="J173" s="68"/>
    </row>
    <row r="174" spans="1:10" hidden="1" x14ac:dyDescent="0.35">
      <c r="A174" s="68"/>
      <c r="B174" s="68"/>
      <c r="C174" s="68"/>
      <c r="D174" s="298" t="s">
        <v>508</v>
      </c>
      <c r="E174" s="298" t="s">
        <v>2355</v>
      </c>
      <c r="F174" s="68" t="s">
        <v>470</v>
      </c>
      <c r="G174" s="68"/>
      <c r="H174" s="68"/>
      <c r="I174" s="68"/>
      <c r="J174" s="68"/>
    </row>
    <row r="175" spans="1:10" hidden="1" x14ac:dyDescent="0.35">
      <c r="A175" s="68"/>
      <c r="B175" s="68"/>
      <c r="C175" s="68"/>
      <c r="D175" s="298" t="s">
        <v>511</v>
      </c>
      <c r="E175" s="298" t="s">
        <v>2356</v>
      </c>
      <c r="F175" s="68" t="s">
        <v>473</v>
      </c>
      <c r="G175" s="68"/>
      <c r="H175" s="68"/>
      <c r="I175" s="68"/>
      <c r="J175" s="68"/>
    </row>
    <row r="176" spans="1:10" hidden="1" x14ac:dyDescent="0.35">
      <c r="A176" s="68"/>
      <c r="B176" s="68"/>
      <c r="C176" s="68"/>
      <c r="D176" s="298" t="s">
        <v>514</v>
      </c>
      <c r="E176" s="298" t="s">
        <v>2357</v>
      </c>
      <c r="F176" s="68" t="s">
        <v>475</v>
      </c>
      <c r="G176" s="68"/>
      <c r="H176" s="68"/>
      <c r="I176" s="68"/>
      <c r="J176" s="68"/>
    </row>
    <row r="177" spans="1:10" hidden="1" x14ac:dyDescent="0.35">
      <c r="A177" s="68"/>
      <c r="B177" s="68"/>
      <c r="C177" s="68"/>
      <c r="D177" s="298" t="s">
        <v>517</v>
      </c>
      <c r="E177" s="298" t="s">
        <v>2358</v>
      </c>
      <c r="F177" s="68" t="s">
        <v>478</v>
      </c>
      <c r="G177" s="68"/>
      <c r="H177" s="68"/>
      <c r="I177" s="68"/>
      <c r="J177" s="68"/>
    </row>
    <row r="178" spans="1:10" hidden="1" x14ac:dyDescent="0.35">
      <c r="A178" s="68"/>
      <c r="B178" s="68"/>
      <c r="C178" s="68"/>
      <c r="D178" s="298" t="s">
        <v>520</v>
      </c>
      <c r="E178" s="298" t="s">
        <v>479</v>
      </c>
      <c r="F178" s="68" t="s">
        <v>480</v>
      </c>
      <c r="G178" s="68"/>
      <c r="H178" s="68"/>
      <c r="I178" s="68"/>
      <c r="J178" s="68"/>
    </row>
    <row r="179" spans="1:10" hidden="1" x14ac:dyDescent="0.35">
      <c r="A179" s="68"/>
      <c r="B179" s="68"/>
      <c r="C179" s="68"/>
      <c r="D179" s="68"/>
      <c r="E179" s="298" t="s">
        <v>482</v>
      </c>
      <c r="F179" s="68" t="s">
        <v>483</v>
      </c>
      <c r="G179" s="68"/>
      <c r="H179" s="68"/>
      <c r="I179" s="68"/>
      <c r="J179" s="68"/>
    </row>
    <row r="180" spans="1:10" hidden="1" x14ac:dyDescent="0.35">
      <c r="A180" s="68"/>
      <c r="B180" s="68"/>
      <c r="C180" s="68"/>
      <c r="D180" s="68"/>
      <c r="E180" s="298" t="s">
        <v>485</v>
      </c>
      <c r="F180" s="68" t="s">
        <v>486</v>
      </c>
      <c r="G180" s="68"/>
      <c r="H180" s="68"/>
      <c r="I180" s="68"/>
      <c r="J180" s="68"/>
    </row>
    <row r="181" spans="1:10" hidden="1" x14ac:dyDescent="0.35">
      <c r="A181" s="68"/>
      <c r="B181" s="68"/>
      <c r="C181" s="68"/>
      <c r="D181" s="68"/>
      <c r="E181" s="298" t="s">
        <v>2359</v>
      </c>
      <c r="F181" s="68" t="s">
        <v>2360</v>
      </c>
      <c r="G181" s="68"/>
      <c r="H181" s="68"/>
      <c r="I181" s="68"/>
      <c r="J181" s="68"/>
    </row>
    <row r="182" spans="1:10" hidden="1" x14ac:dyDescent="0.35">
      <c r="A182" s="68"/>
      <c r="B182" s="68"/>
      <c r="C182" s="68"/>
      <c r="D182" s="68"/>
      <c r="E182" s="298" t="s">
        <v>2361</v>
      </c>
      <c r="F182" s="68" t="s">
        <v>489</v>
      </c>
      <c r="G182" s="68"/>
      <c r="H182" s="68"/>
      <c r="I182" s="68"/>
      <c r="J182" s="68"/>
    </row>
    <row r="183" spans="1:10" hidden="1" x14ac:dyDescent="0.35">
      <c r="A183" s="68"/>
      <c r="B183" s="68"/>
      <c r="C183" s="68"/>
      <c r="D183" s="68"/>
      <c r="E183" s="298" t="s">
        <v>2362</v>
      </c>
      <c r="F183" s="68" t="s">
        <v>2363</v>
      </c>
      <c r="G183" s="68"/>
      <c r="H183" s="68"/>
      <c r="I183" s="68"/>
      <c r="J183" s="68"/>
    </row>
    <row r="184" spans="1:10" hidden="1" x14ac:dyDescent="0.35">
      <c r="A184" s="68"/>
      <c r="B184" s="68"/>
      <c r="C184" s="68"/>
      <c r="D184" s="68"/>
      <c r="E184" s="298" t="s">
        <v>2364</v>
      </c>
      <c r="F184" s="68" t="s">
        <v>2365</v>
      </c>
      <c r="G184" s="68"/>
      <c r="H184" s="68"/>
      <c r="I184" s="68"/>
      <c r="J184" s="68"/>
    </row>
    <row r="185" spans="1:10" hidden="1" x14ac:dyDescent="0.35">
      <c r="A185" s="68"/>
      <c r="B185" s="68"/>
      <c r="C185" s="68"/>
      <c r="D185" s="68"/>
      <c r="E185" s="298" t="s">
        <v>2366</v>
      </c>
      <c r="F185" s="68" t="s">
        <v>495</v>
      </c>
      <c r="G185" s="68"/>
      <c r="H185" s="68"/>
      <c r="I185" s="68"/>
      <c r="J185" s="68"/>
    </row>
    <row r="186" spans="1:10" hidden="1" x14ac:dyDescent="0.35">
      <c r="A186" s="68"/>
      <c r="B186" s="68"/>
      <c r="C186" s="68"/>
      <c r="D186" s="68"/>
      <c r="E186" s="298" t="s">
        <v>2367</v>
      </c>
      <c r="F186" s="68" t="s">
        <v>498</v>
      </c>
      <c r="G186" s="68"/>
      <c r="H186" s="68"/>
      <c r="I186" s="68"/>
      <c r="J186" s="68"/>
    </row>
    <row r="187" spans="1:10" hidden="1" x14ac:dyDescent="0.35">
      <c r="A187" s="68"/>
      <c r="B187" s="68"/>
      <c r="C187" s="68"/>
      <c r="D187" s="68"/>
      <c r="E187" s="298" t="s">
        <v>2368</v>
      </c>
      <c r="F187" s="68" t="s">
        <v>501</v>
      </c>
      <c r="G187" s="68"/>
      <c r="H187" s="68"/>
      <c r="I187" s="68"/>
      <c r="J187" s="68"/>
    </row>
    <row r="188" spans="1:10" hidden="1" x14ac:dyDescent="0.35">
      <c r="A188" s="68"/>
      <c r="B188" s="68"/>
      <c r="C188" s="68"/>
      <c r="D188" s="68"/>
      <c r="E188" s="298" t="s">
        <v>2369</v>
      </c>
      <c r="F188" s="68" t="s">
        <v>2370</v>
      </c>
      <c r="G188" s="68"/>
      <c r="H188" s="68"/>
      <c r="I188" s="68"/>
      <c r="J188" s="68"/>
    </row>
    <row r="189" spans="1:10" hidden="1" x14ac:dyDescent="0.35">
      <c r="A189" s="68"/>
      <c r="B189" s="68"/>
      <c r="C189" s="68"/>
      <c r="D189" s="68"/>
      <c r="E189" s="298" t="s">
        <v>2371</v>
      </c>
      <c r="F189" s="68" t="s">
        <v>507</v>
      </c>
      <c r="G189" s="68"/>
      <c r="H189" s="68"/>
      <c r="I189" s="68"/>
      <c r="J189" s="68"/>
    </row>
    <row r="190" spans="1:10" hidden="1" x14ac:dyDescent="0.35">
      <c r="A190" s="68"/>
      <c r="B190" s="68"/>
      <c r="C190" s="68"/>
      <c r="D190" s="68"/>
      <c r="E190" s="298" t="s">
        <v>2372</v>
      </c>
      <c r="F190" s="68" t="s">
        <v>2373</v>
      </c>
      <c r="G190" s="68"/>
      <c r="H190" s="68"/>
      <c r="I190" s="68"/>
      <c r="J190" s="68"/>
    </row>
    <row r="191" spans="1:10" hidden="1" x14ac:dyDescent="0.35">
      <c r="A191" s="68"/>
      <c r="B191" s="68"/>
      <c r="C191" s="68"/>
      <c r="D191" s="68"/>
      <c r="E191" s="298" t="s">
        <v>2374</v>
      </c>
      <c r="F191" s="68" t="s">
        <v>2375</v>
      </c>
      <c r="G191" s="68"/>
      <c r="H191" s="68"/>
      <c r="I191" s="68"/>
      <c r="J191" s="68"/>
    </row>
    <row r="192" spans="1:10" hidden="1" x14ac:dyDescent="0.35">
      <c r="A192" s="68"/>
      <c r="B192" s="68"/>
      <c r="C192" s="68"/>
      <c r="D192" s="68"/>
      <c r="E192" s="298" t="s">
        <v>2376</v>
      </c>
      <c r="F192" s="68" t="s">
        <v>2377</v>
      </c>
      <c r="G192" s="68"/>
      <c r="H192" s="68"/>
      <c r="I192" s="68"/>
      <c r="J192" s="68"/>
    </row>
    <row r="193" spans="1:10" hidden="1" x14ac:dyDescent="0.35">
      <c r="A193" s="68"/>
      <c r="B193" s="68"/>
      <c r="C193" s="68"/>
      <c r="D193" s="68"/>
      <c r="E193" s="298" t="s">
        <v>2378</v>
      </c>
      <c r="F193" s="68" t="s">
        <v>2379</v>
      </c>
      <c r="G193" s="68"/>
      <c r="H193" s="68"/>
      <c r="I193" s="68"/>
      <c r="J193" s="68"/>
    </row>
    <row r="194" spans="1:10" hidden="1" x14ac:dyDescent="0.35">
      <c r="A194" s="68"/>
      <c r="B194" s="68"/>
      <c r="C194" s="68"/>
      <c r="D194" s="68"/>
      <c r="E194" s="298" t="s">
        <v>2380</v>
      </c>
      <c r="F194" s="68" t="s">
        <v>2381</v>
      </c>
      <c r="G194" s="68"/>
      <c r="H194" s="68"/>
      <c r="I194" s="68"/>
      <c r="J194" s="68"/>
    </row>
    <row r="195" spans="1:10" hidden="1" x14ac:dyDescent="0.35">
      <c r="A195" s="68"/>
      <c r="B195" s="68"/>
      <c r="C195" s="68"/>
      <c r="D195" s="68"/>
      <c r="E195" s="298" t="s">
        <v>2382</v>
      </c>
      <c r="F195" s="68" t="s">
        <v>2383</v>
      </c>
      <c r="G195" s="68"/>
      <c r="H195" s="68"/>
      <c r="I195" s="68"/>
      <c r="J195" s="68"/>
    </row>
    <row r="196" spans="1:10" hidden="1" x14ac:dyDescent="0.35">
      <c r="A196" s="68"/>
      <c r="B196" s="68"/>
      <c r="C196" s="68"/>
      <c r="D196" s="68"/>
      <c r="E196" s="298" t="s">
        <v>2384</v>
      </c>
      <c r="F196" s="68" t="s">
        <v>2385</v>
      </c>
      <c r="G196" s="68"/>
      <c r="H196" s="68"/>
      <c r="I196" s="68"/>
      <c r="J196" s="68"/>
    </row>
    <row r="197" spans="1:10" hidden="1" x14ac:dyDescent="0.35">
      <c r="A197" s="68"/>
      <c r="B197" s="68"/>
      <c r="C197" s="68"/>
      <c r="D197" s="68"/>
      <c r="E197" s="298" t="s">
        <v>2386</v>
      </c>
      <c r="F197" s="68" t="s">
        <v>2387</v>
      </c>
      <c r="G197" s="68"/>
      <c r="H197" s="68"/>
      <c r="I197" s="68"/>
      <c r="J197" s="68"/>
    </row>
    <row r="198" spans="1:10" hidden="1" x14ac:dyDescent="0.35">
      <c r="A198" s="68"/>
      <c r="B198" s="68"/>
      <c r="C198" s="68"/>
      <c r="D198" s="68"/>
      <c r="E198" s="298" t="s">
        <v>527</v>
      </c>
      <c r="F198" s="68" t="s">
        <v>528</v>
      </c>
      <c r="G198" s="68"/>
      <c r="H198" s="68"/>
      <c r="I198" s="68"/>
      <c r="J198" s="68"/>
    </row>
    <row r="199" spans="1:10" hidden="1" x14ac:dyDescent="0.35">
      <c r="A199" s="68"/>
      <c r="B199" s="68"/>
      <c r="C199" s="68"/>
      <c r="D199" s="68"/>
      <c r="E199" s="298" t="s">
        <v>2388</v>
      </c>
      <c r="F199" s="68" t="s">
        <v>2389</v>
      </c>
      <c r="G199" s="68"/>
      <c r="H199" s="68"/>
      <c r="I199" s="68"/>
      <c r="J199" s="68"/>
    </row>
    <row r="200" spans="1:10" hidden="1" x14ac:dyDescent="0.35">
      <c r="A200" s="68"/>
      <c r="B200" s="68"/>
      <c r="C200" s="68"/>
      <c r="D200" s="68"/>
      <c r="E200" s="298" t="s">
        <v>2390</v>
      </c>
      <c r="F200" s="68" t="s">
        <v>2391</v>
      </c>
      <c r="G200" s="68"/>
      <c r="H200" s="68"/>
      <c r="I200" s="68"/>
      <c r="J200" s="68"/>
    </row>
    <row r="201" spans="1:10" hidden="1" x14ac:dyDescent="0.35">
      <c r="A201" s="68"/>
      <c r="B201" s="68"/>
      <c r="C201" s="68"/>
      <c r="D201" s="68"/>
      <c r="E201" s="298" t="s">
        <v>2392</v>
      </c>
      <c r="F201" s="68" t="s">
        <v>2393</v>
      </c>
      <c r="G201" s="68"/>
      <c r="H201" s="68"/>
      <c r="I201" s="68"/>
      <c r="J201" s="68"/>
    </row>
    <row r="202" spans="1:10" hidden="1" x14ac:dyDescent="0.35">
      <c r="A202" s="68"/>
      <c r="B202" s="68"/>
      <c r="C202" s="68"/>
      <c r="D202" s="68"/>
      <c r="E202" s="298" t="s">
        <v>2394</v>
      </c>
      <c r="F202" s="68" t="s">
        <v>2395</v>
      </c>
      <c r="G202" s="68"/>
      <c r="H202" s="68"/>
      <c r="I202" s="68"/>
      <c r="J202" s="68"/>
    </row>
    <row r="203" spans="1:10" hidden="1" x14ac:dyDescent="0.35">
      <c r="A203" s="68"/>
      <c r="B203" s="68"/>
      <c r="C203" s="68"/>
      <c r="D203" s="68"/>
      <c r="E203" s="298" t="s">
        <v>2396</v>
      </c>
      <c r="F203" s="68" t="s">
        <v>2397</v>
      </c>
      <c r="G203" s="68"/>
      <c r="H203" s="68"/>
      <c r="I203" s="68"/>
      <c r="J203" s="68"/>
    </row>
    <row r="204" spans="1:10" hidden="1" x14ac:dyDescent="0.35">
      <c r="A204" s="68"/>
      <c r="B204" s="68"/>
      <c r="C204" s="68"/>
      <c r="D204" s="68"/>
      <c r="E204" s="298" t="s">
        <v>2398</v>
      </c>
      <c r="F204" s="68" t="s">
        <v>2399</v>
      </c>
      <c r="G204" s="68"/>
      <c r="H204" s="68"/>
      <c r="I204" s="68"/>
      <c r="J204" s="68"/>
    </row>
    <row r="205" spans="1:10" hidden="1" x14ac:dyDescent="0.35">
      <c r="A205" s="68"/>
      <c r="B205" s="68"/>
      <c r="C205" s="68"/>
      <c r="D205" s="68"/>
      <c r="E205" s="298" t="s">
        <v>2400</v>
      </c>
      <c r="F205" s="68" t="s">
        <v>2401</v>
      </c>
      <c r="G205" s="68"/>
      <c r="H205" s="68"/>
      <c r="I205" s="68"/>
      <c r="J205" s="68"/>
    </row>
    <row r="206" spans="1:10" hidden="1" x14ac:dyDescent="0.35">
      <c r="A206" s="68"/>
      <c r="B206" s="68"/>
      <c r="C206" s="68"/>
      <c r="D206" s="68"/>
      <c r="E206" s="298" t="s">
        <v>2402</v>
      </c>
      <c r="F206" s="68" t="s">
        <v>2403</v>
      </c>
      <c r="G206" s="68"/>
      <c r="H206" s="68"/>
      <c r="I206" s="68"/>
      <c r="J206" s="68"/>
    </row>
    <row r="207" spans="1:10" hidden="1" x14ac:dyDescent="0.35">
      <c r="A207" s="68"/>
      <c r="B207" s="68"/>
      <c r="C207" s="68"/>
      <c r="D207" s="68"/>
      <c r="E207" s="298" t="s">
        <v>2404</v>
      </c>
      <c r="F207" s="68" t="s">
        <v>2405</v>
      </c>
      <c r="G207" s="68"/>
      <c r="H207" s="68"/>
      <c r="I207" s="68"/>
      <c r="J207" s="68"/>
    </row>
    <row r="208" spans="1:10" hidden="1" x14ac:dyDescent="0.35">
      <c r="A208" s="68"/>
      <c r="B208" s="68"/>
      <c r="C208" s="68"/>
      <c r="D208" s="68"/>
      <c r="E208" s="298" t="s">
        <v>2406</v>
      </c>
      <c r="F208" s="68" t="s">
        <v>2407</v>
      </c>
      <c r="G208" s="68"/>
      <c r="H208" s="68"/>
      <c r="I208" s="68"/>
      <c r="J208" s="68"/>
    </row>
    <row r="209" spans="1:10" hidden="1" x14ac:dyDescent="0.35">
      <c r="A209" s="68"/>
      <c r="B209" s="68"/>
      <c r="C209" s="68"/>
      <c r="D209" s="68"/>
      <c r="E209" s="298" t="s">
        <v>2408</v>
      </c>
      <c r="F209" s="68" t="s">
        <v>2409</v>
      </c>
      <c r="G209" s="68"/>
      <c r="H209" s="68"/>
      <c r="I209" s="68"/>
      <c r="J209" s="68"/>
    </row>
    <row r="210" spans="1:10" hidden="1" x14ac:dyDescent="0.35">
      <c r="A210" s="68"/>
      <c r="B210" s="68"/>
      <c r="C210" s="68"/>
      <c r="D210" s="68"/>
      <c r="E210" s="298" t="s">
        <v>2410</v>
      </c>
      <c r="F210" s="68" t="s">
        <v>2411</v>
      </c>
      <c r="G210" s="68"/>
      <c r="H210" s="68"/>
      <c r="I210" s="68"/>
      <c r="J210" s="68"/>
    </row>
    <row r="211" spans="1:10" hidden="1" x14ac:dyDescent="0.35">
      <c r="A211" s="68"/>
      <c r="B211" s="68"/>
      <c r="C211" s="68"/>
      <c r="D211" s="68"/>
      <c r="E211" s="298" t="s">
        <v>2412</v>
      </c>
      <c r="F211" s="68" t="s">
        <v>2413</v>
      </c>
      <c r="G211" s="68"/>
      <c r="H211" s="68"/>
      <c r="I211" s="68"/>
      <c r="J211" s="68"/>
    </row>
    <row r="212" spans="1:10" hidden="1" x14ac:dyDescent="0.35">
      <c r="A212" s="68"/>
      <c r="B212" s="68"/>
      <c r="C212" s="68"/>
      <c r="D212" s="68"/>
      <c r="E212" s="298" t="s">
        <v>2414</v>
      </c>
      <c r="F212" s="68" t="s">
        <v>2415</v>
      </c>
      <c r="G212" s="68"/>
      <c r="H212" s="68"/>
      <c r="I212" s="68"/>
      <c r="J212" s="68"/>
    </row>
    <row r="213" spans="1:10" hidden="1" x14ac:dyDescent="0.35">
      <c r="A213" s="68"/>
      <c r="B213" s="68"/>
      <c r="C213" s="68"/>
      <c r="D213" s="68"/>
      <c r="E213" s="298" t="s">
        <v>2416</v>
      </c>
      <c r="F213" s="68" t="s">
        <v>2417</v>
      </c>
      <c r="G213" s="68"/>
      <c r="H213" s="68"/>
      <c r="I213" s="68"/>
      <c r="J213" s="68"/>
    </row>
    <row r="214" spans="1:10" hidden="1" x14ac:dyDescent="0.35">
      <c r="A214" s="68"/>
      <c r="B214" s="68"/>
      <c r="C214" s="68"/>
      <c r="D214" s="68"/>
      <c r="E214" s="298" t="s">
        <v>2418</v>
      </c>
      <c r="F214" s="68" t="s">
        <v>2419</v>
      </c>
      <c r="G214" s="68"/>
      <c r="H214" s="68"/>
      <c r="I214" s="68"/>
      <c r="J214" s="68"/>
    </row>
    <row r="215" spans="1:10" hidden="1" x14ac:dyDescent="0.35">
      <c r="A215" s="68"/>
      <c r="B215" s="68"/>
      <c r="C215" s="68"/>
      <c r="D215" s="68"/>
      <c r="E215" s="298" t="s">
        <v>2420</v>
      </c>
      <c r="F215" s="68" t="s">
        <v>2421</v>
      </c>
      <c r="G215" s="68"/>
      <c r="H215" s="68"/>
      <c r="I215" s="68"/>
      <c r="J215" s="68"/>
    </row>
    <row r="216" spans="1:10" hidden="1" x14ac:dyDescent="0.35">
      <c r="A216" s="68"/>
      <c r="B216" s="68"/>
      <c r="C216" s="68"/>
      <c r="D216" s="68"/>
      <c r="E216" s="298" t="s">
        <v>2422</v>
      </c>
      <c r="F216" s="68" t="s">
        <v>556</v>
      </c>
      <c r="G216" s="68"/>
      <c r="H216" s="68"/>
      <c r="I216" s="68"/>
      <c r="J216" s="68"/>
    </row>
    <row r="217" spans="1:10" hidden="1" x14ac:dyDescent="0.35">
      <c r="A217" s="68"/>
      <c r="B217" s="68"/>
      <c r="C217" s="68"/>
      <c r="D217" s="68"/>
      <c r="E217" s="298" t="s">
        <v>2423</v>
      </c>
      <c r="F217" s="68" t="s">
        <v>558</v>
      </c>
      <c r="G217" s="68"/>
      <c r="H217" s="68"/>
      <c r="I217" s="68"/>
      <c r="J217" s="68"/>
    </row>
    <row r="218" spans="1:10" hidden="1" x14ac:dyDescent="0.35">
      <c r="A218" s="68"/>
      <c r="B218" s="68"/>
      <c r="C218" s="68"/>
      <c r="D218" s="68"/>
      <c r="E218" s="298" t="s">
        <v>2424</v>
      </c>
      <c r="F218" s="68" t="s">
        <v>560</v>
      </c>
      <c r="G218" s="68"/>
      <c r="H218" s="68"/>
      <c r="I218" s="68"/>
      <c r="J218" s="68"/>
    </row>
    <row r="219" spans="1:10" hidden="1" x14ac:dyDescent="0.35">
      <c r="A219" s="68"/>
      <c r="B219" s="68"/>
      <c r="C219" s="68"/>
      <c r="D219" s="68"/>
      <c r="E219" s="298" t="s">
        <v>2425</v>
      </c>
      <c r="F219" s="68" t="s">
        <v>2426</v>
      </c>
      <c r="G219" s="68"/>
      <c r="H219" s="68"/>
      <c r="I219" s="68"/>
      <c r="J219" s="68"/>
    </row>
    <row r="220" spans="1:10" hidden="1" x14ac:dyDescent="0.35">
      <c r="A220" s="68"/>
      <c r="B220" s="68"/>
      <c r="C220" s="68"/>
      <c r="D220" s="68"/>
      <c r="E220" s="298" t="s">
        <v>2427</v>
      </c>
      <c r="F220" s="68" t="s">
        <v>2428</v>
      </c>
      <c r="G220" s="68"/>
      <c r="H220" s="68"/>
      <c r="I220" s="68"/>
      <c r="J220" s="68"/>
    </row>
    <row r="221" spans="1:10" hidden="1" x14ac:dyDescent="0.35">
      <c r="A221" s="68"/>
      <c r="B221" s="68"/>
      <c r="C221" s="68"/>
      <c r="D221" s="68"/>
      <c r="E221" s="298" t="s">
        <v>2429</v>
      </c>
      <c r="F221" s="68" t="s">
        <v>2430</v>
      </c>
      <c r="G221" s="68"/>
      <c r="H221" s="68"/>
      <c r="I221" s="68"/>
      <c r="J221" s="68"/>
    </row>
    <row r="222" spans="1:10" hidden="1" x14ac:dyDescent="0.35">
      <c r="A222" s="68"/>
      <c r="B222" s="68"/>
      <c r="C222" s="68"/>
      <c r="D222" s="68"/>
      <c r="E222" s="298" t="s">
        <v>2431</v>
      </c>
      <c r="F222" s="68" t="s">
        <v>566</v>
      </c>
      <c r="G222" s="68"/>
      <c r="H222" s="68"/>
      <c r="I222" s="68"/>
      <c r="J222" s="68"/>
    </row>
    <row r="223" spans="1:10" hidden="1" x14ac:dyDescent="0.35">
      <c r="A223" s="68"/>
      <c r="B223" s="68"/>
      <c r="C223" s="68"/>
      <c r="D223" s="68"/>
      <c r="E223" s="298" t="s">
        <v>2432</v>
      </c>
      <c r="F223" s="68" t="s">
        <v>2433</v>
      </c>
      <c r="G223" s="68"/>
      <c r="H223" s="68"/>
      <c r="I223" s="68"/>
      <c r="J223" s="68"/>
    </row>
    <row r="224" spans="1:10" hidden="1" x14ac:dyDescent="0.35">
      <c r="A224" s="68"/>
      <c r="B224" s="68"/>
      <c r="C224" s="68"/>
      <c r="D224" s="68"/>
      <c r="E224" s="298" t="s">
        <v>2434</v>
      </c>
      <c r="F224" s="68" t="s">
        <v>2435</v>
      </c>
      <c r="G224" s="68"/>
      <c r="H224" s="68"/>
      <c r="I224" s="68"/>
      <c r="J224" s="68"/>
    </row>
    <row r="225" spans="1:10" hidden="1" x14ac:dyDescent="0.35">
      <c r="A225" s="68"/>
      <c r="B225" s="68"/>
      <c r="C225" s="68"/>
      <c r="D225" s="68"/>
      <c r="E225" s="298" t="s">
        <v>2436</v>
      </c>
      <c r="F225" s="68" t="s">
        <v>2437</v>
      </c>
      <c r="G225" s="68"/>
      <c r="H225" s="68"/>
      <c r="I225" s="68"/>
      <c r="J225" s="68"/>
    </row>
    <row r="226" spans="1:10" hidden="1" x14ac:dyDescent="0.35">
      <c r="A226" s="68"/>
      <c r="B226" s="68"/>
      <c r="C226" s="68"/>
      <c r="D226" s="68"/>
      <c r="E226" s="298" t="s">
        <v>2438</v>
      </c>
      <c r="F226" s="68" t="s">
        <v>2439</v>
      </c>
      <c r="G226" s="68"/>
      <c r="H226" s="68"/>
      <c r="I226" s="68"/>
      <c r="J226" s="68"/>
    </row>
    <row r="227" spans="1:10" hidden="1" x14ac:dyDescent="0.35">
      <c r="A227" s="68"/>
      <c r="B227" s="68"/>
      <c r="C227" s="68"/>
      <c r="D227" s="68"/>
      <c r="E227" s="298" t="s">
        <v>2440</v>
      </c>
      <c r="F227" s="68" t="s">
        <v>2441</v>
      </c>
      <c r="G227" s="68"/>
      <c r="H227" s="68"/>
      <c r="I227" s="68"/>
      <c r="J227" s="68"/>
    </row>
    <row r="228" spans="1:10" hidden="1" x14ac:dyDescent="0.35">
      <c r="A228" s="68"/>
      <c r="B228" s="68"/>
      <c r="C228" s="68"/>
      <c r="D228" s="68"/>
      <c r="E228" s="298" t="s">
        <v>575</v>
      </c>
      <c r="F228" s="68" t="s">
        <v>2442</v>
      </c>
      <c r="G228" s="68"/>
      <c r="H228" s="68"/>
      <c r="I228" s="68"/>
      <c r="J228" s="68"/>
    </row>
    <row r="229" spans="1:10" hidden="1" x14ac:dyDescent="0.35">
      <c r="A229" s="68"/>
      <c r="B229" s="68"/>
      <c r="C229" s="68"/>
      <c r="D229" s="68"/>
      <c r="E229" s="298" t="s">
        <v>2443</v>
      </c>
      <c r="F229" s="68" t="s">
        <v>2444</v>
      </c>
      <c r="G229" s="68"/>
      <c r="H229" s="68"/>
      <c r="I229" s="68"/>
      <c r="J229" s="68"/>
    </row>
    <row r="230" spans="1:10" hidden="1" x14ac:dyDescent="0.35">
      <c r="A230" s="68"/>
      <c r="B230" s="68"/>
      <c r="C230" s="68"/>
      <c r="D230" s="68"/>
      <c r="E230" s="298" t="s">
        <v>2445</v>
      </c>
      <c r="F230" s="68" t="s">
        <v>2446</v>
      </c>
      <c r="G230" s="68"/>
      <c r="H230" s="68"/>
      <c r="I230" s="68"/>
      <c r="J230" s="68"/>
    </row>
    <row r="231" spans="1:10" hidden="1" x14ac:dyDescent="0.35">
      <c r="A231" s="68"/>
      <c r="B231" s="68"/>
      <c r="C231" s="68"/>
      <c r="D231" s="68"/>
      <c r="E231" s="298" t="s">
        <v>2447</v>
      </c>
      <c r="F231" s="68" t="s">
        <v>2448</v>
      </c>
      <c r="G231" s="68"/>
      <c r="H231" s="68"/>
      <c r="I231" s="68"/>
      <c r="J231" s="68"/>
    </row>
    <row r="232" spans="1:10" hidden="1" x14ac:dyDescent="0.35">
      <c r="A232" s="68"/>
      <c r="B232" s="68"/>
      <c r="C232" s="68"/>
      <c r="D232" s="68"/>
      <c r="E232" s="298" t="s">
        <v>2449</v>
      </c>
      <c r="F232" s="68" t="s">
        <v>2450</v>
      </c>
      <c r="G232" s="68"/>
      <c r="H232" s="68"/>
      <c r="I232" s="68"/>
      <c r="J232" s="68"/>
    </row>
    <row r="233" spans="1:10" hidden="1" x14ac:dyDescent="0.35">
      <c r="A233" s="68"/>
      <c r="B233" s="68"/>
      <c r="C233" s="68"/>
      <c r="D233" s="68"/>
      <c r="E233" s="298" t="s">
        <v>2451</v>
      </c>
      <c r="F233" s="68" t="s">
        <v>2452</v>
      </c>
      <c r="G233" s="68"/>
      <c r="H233" s="68"/>
      <c r="I233" s="68"/>
      <c r="J233" s="68"/>
    </row>
    <row r="234" spans="1:10" hidden="1" x14ac:dyDescent="0.35">
      <c r="A234" s="68"/>
      <c r="B234" s="68"/>
      <c r="C234" s="68"/>
      <c r="D234" s="68"/>
      <c r="E234" s="298" t="s">
        <v>2453</v>
      </c>
      <c r="F234" s="68" t="s">
        <v>2454</v>
      </c>
      <c r="G234" s="68"/>
      <c r="H234" s="68"/>
      <c r="I234" s="68"/>
      <c r="J234" s="68"/>
    </row>
    <row r="235" spans="1:10" hidden="1" x14ac:dyDescent="0.35">
      <c r="A235" s="68"/>
      <c r="B235" s="68"/>
      <c r="C235" s="68"/>
      <c r="D235" s="68"/>
      <c r="E235" s="298" t="s">
        <v>2455</v>
      </c>
      <c r="F235" s="68" t="s">
        <v>2456</v>
      </c>
      <c r="G235" s="68"/>
      <c r="H235" s="68"/>
      <c r="I235" s="68"/>
      <c r="J235" s="68"/>
    </row>
    <row r="236" spans="1:10" hidden="1" x14ac:dyDescent="0.35">
      <c r="A236" s="68"/>
      <c r="B236" s="68"/>
      <c r="C236" s="68"/>
      <c r="D236" s="68"/>
      <c r="E236" s="298" t="s">
        <v>2457</v>
      </c>
      <c r="F236" s="68" t="s">
        <v>2458</v>
      </c>
      <c r="G236" s="68"/>
      <c r="H236" s="68"/>
      <c r="I236" s="68"/>
      <c r="J236" s="68"/>
    </row>
    <row r="237" spans="1:10" hidden="1" x14ac:dyDescent="0.35">
      <c r="A237" s="68"/>
      <c r="B237" s="68"/>
      <c r="C237" s="68"/>
      <c r="D237" s="68"/>
      <c r="E237" s="298" t="s">
        <v>2459</v>
      </c>
      <c r="F237" s="68" t="s">
        <v>2460</v>
      </c>
      <c r="G237" s="68"/>
      <c r="H237" s="68"/>
      <c r="I237" s="68"/>
      <c r="J237" s="68"/>
    </row>
    <row r="238" spans="1:10" hidden="1" x14ac:dyDescent="0.35">
      <c r="A238" s="68"/>
      <c r="B238" s="68"/>
      <c r="C238" s="68"/>
      <c r="D238" s="68"/>
      <c r="E238" s="298" t="s">
        <v>2461</v>
      </c>
      <c r="F238" s="68" t="s">
        <v>2462</v>
      </c>
      <c r="G238" s="68"/>
      <c r="H238" s="68"/>
      <c r="I238" s="68"/>
      <c r="J238" s="68"/>
    </row>
    <row r="239" spans="1:10" hidden="1" x14ac:dyDescent="0.35">
      <c r="A239" s="68"/>
      <c r="B239" s="68"/>
      <c r="C239" s="68"/>
      <c r="D239" s="68"/>
      <c r="E239" s="298" t="s">
        <v>2463</v>
      </c>
      <c r="F239" s="68" t="s">
        <v>2464</v>
      </c>
      <c r="G239" s="68"/>
      <c r="H239" s="68"/>
      <c r="I239" s="68"/>
      <c r="J239" s="68"/>
    </row>
    <row r="240" spans="1:10" hidden="1" x14ac:dyDescent="0.35">
      <c r="A240" s="68"/>
      <c r="B240" s="68"/>
      <c r="C240" s="68"/>
      <c r="D240" s="68"/>
      <c r="E240" s="298" t="s">
        <v>2465</v>
      </c>
      <c r="F240" s="68" t="s">
        <v>2466</v>
      </c>
      <c r="G240" s="68"/>
      <c r="H240" s="68"/>
      <c r="I240" s="68"/>
      <c r="J240" s="68"/>
    </row>
    <row r="241" spans="1:10" hidden="1" x14ac:dyDescent="0.35">
      <c r="A241" s="68"/>
      <c r="B241" s="68"/>
      <c r="C241" s="68"/>
      <c r="D241" s="68"/>
      <c r="E241" s="298" t="s">
        <v>2467</v>
      </c>
      <c r="F241" s="68" t="s">
        <v>2468</v>
      </c>
      <c r="G241" s="68"/>
      <c r="H241" s="68"/>
      <c r="I241" s="68"/>
      <c r="J241" s="68"/>
    </row>
    <row r="242" spans="1:10" hidden="1" x14ac:dyDescent="0.35">
      <c r="A242" s="68"/>
      <c r="B242" s="68"/>
      <c r="C242" s="68"/>
      <c r="D242" s="68"/>
      <c r="E242" s="298" t="s">
        <v>2469</v>
      </c>
      <c r="F242" s="68" t="s">
        <v>2470</v>
      </c>
      <c r="G242" s="68"/>
      <c r="H242" s="68"/>
      <c r="I242" s="68"/>
      <c r="J242" s="68"/>
    </row>
    <row r="243" spans="1:10" hidden="1" x14ac:dyDescent="0.35">
      <c r="A243" s="68"/>
      <c r="B243" s="68"/>
      <c r="C243" s="68"/>
      <c r="D243" s="68"/>
      <c r="E243" s="298" t="s">
        <v>2471</v>
      </c>
      <c r="F243" s="68" t="s">
        <v>2472</v>
      </c>
      <c r="G243" s="68"/>
      <c r="H243" s="68"/>
      <c r="I243" s="68"/>
      <c r="J243" s="68"/>
    </row>
    <row r="244" spans="1:10" hidden="1" x14ac:dyDescent="0.35">
      <c r="A244" s="68"/>
      <c r="B244" s="68"/>
      <c r="C244" s="68"/>
      <c r="D244" s="68"/>
      <c r="E244" s="298" t="s">
        <v>2473</v>
      </c>
      <c r="F244" s="68" t="s">
        <v>2474</v>
      </c>
      <c r="G244" s="68"/>
      <c r="H244" s="68"/>
      <c r="I244" s="68"/>
      <c r="J244" s="68"/>
    </row>
    <row r="245" spans="1:10" hidden="1" x14ac:dyDescent="0.35">
      <c r="A245" s="68"/>
      <c r="B245" s="68"/>
      <c r="C245" s="68"/>
      <c r="D245" s="68"/>
      <c r="E245" s="298" t="s">
        <v>2475</v>
      </c>
      <c r="F245" s="68" t="s">
        <v>2476</v>
      </c>
      <c r="G245" s="68"/>
      <c r="H245" s="68"/>
      <c r="I245" s="68"/>
      <c r="J245" s="68"/>
    </row>
    <row r="246" spans="1:10" hidden="1" x14ac:dyDescent="0.35">
      <c r="A246" s="68"/>
      <c r="B246" s="68"/>
      <c r="C246" s="68"/>
      <c r="D246" s="68"/>
      <c r="E246" s="298" t="s">
        <v>2477</v>
      </c>
      <c r="F246" s="68" t="s">
        <v>2478</v>
      </c>
      <c r="G246" s="68"/>
      <c r="H246" s="68"/>
      <c r="I246" s="68"/>
      <c r="J246" s="68"/>
    </row>
    <row r="247" spans="1:10" hidden="1" x14ac:dyDescent="0.35">
      <c r="A247" s="68"/>
      <c r="B247" s="68"/>
      <c r="C247" s="68"/>
      <c r="D247" s="68"/>
      <c r="E247" s="298" t="s">
        <v>2479</v>
      </c>
      <c r="F247" s="68" t="s">
        <v>2480</v>
      </c>
      <c r="G247" s="68"/>
      <c r="H247" s="68"/>
      <c r="I247" s="68"/>
      <c r="J247" s="68"/>
    </row>
    <row r="248" spans="1:10" hidden="1" x14ac:dyDescent="0.35">
      <c r="A248" s="68"/>
      <c r="B248" s="68"/>
      <c r="C248" s="68"/>
      <c r="D248" s="68"/>
      <c r="E248" s="298" t="s">
        <v>2481</v>
      </c>
      <c r="F248" s="68" t="s">
        <v>2482</v>
      </c>
      <c r="G248" s="68"/>
      <c r="H248" s="68"/>
      <c r="I248" s="68"/>
      <c r="J248" s="68"/>
    </row>
    <row r="249" spans="1:10" hidden="1" x14ac:dyDescent="0.35">
      <c r="A249" s="68"/>
      <c r="B249" s="68"/>
      <c r="C249" s="68"/>
      <c r="D249" s="68"/>
      <c r="E249" s="298" t="s">
        <v>2483</v>
      </c>
      <c r="F249" s="68" t="s">
        <v>2484</v>
      </c>
      <c r="G249" s="68"/>
      <c r="H249" s="68"/>
      <c r="I249" s="68"/>
      <c r="J249" s="68"/>
    </row>
    <row r="250" spans="1:10" hidden="1" x14ac:dyDescent="0.35">
      <c r="A250" s="68"/>
      <c r="B250" s="68"/>
      <c r="C250" s="68"/>
      <c r="D250" s="68"/>
      <c r="E250" s="298" t="s">
        <v>2485</v>
      </c>
      <c r="F250" s="68" t="s">
        <v>2486</v>
      </c>
      <c r="G250" s="68"/>
      <c r="H250" s="68"/>
      <c r="I250" s="68"/>
      <c r="J250" s="68"/>
    </row>
    <row r="251" spans="1:10" hidden="1" x14ac:dyDescent="0.35">
      <c r="A251" s="68"/>
      <c r="B251" s="68"/>
      <c r="C251" s="68"/>
      <c r="D251" s="68"/>
      <c r="E251" s="298" t="s">
        <v>2487</v>
      </c>
      <c r="F251" s="68" t="s">
        <v>2488</v>
      </c>
      <c r="G251" s="68"/>
      <c r="H251" s="68"/>
      <c r="I251" s="68"/>
      <c r="J251" s="68"/>
    </row>
    <row r="252" spans="1:10" hidden="1" x14ac:dyDescent="0.35">
      <c r="A252" s="68"/>
      <c r="B252" s="68"/>
      <c r="C252" s="68"/>
      <c r="D252" s="68"/>
      <c r="E252" s="298" t="s">
        <v>2489</v>
      </c>
      <c r="F252" s="68" t="s">
        <v>2490</v>
      </c>
      <c r="G252" s="68"/>
      <c r="H252" s="68"/>
      <c r="I252" s="68"/>
      <c r="J252" s="68"/>
    </row>
    <row r="253" spans="1:10" hidden="1" x14ac:dyDescent="0.35">
      <c r="A253" s="68"/>
      <c r="B253" s="68"/>
      <c r="C253" s="68"/>
      <c r="D253" s="68"/>
      <c r="E253" s="298" t="s">
        <v>2491</v>
      </c>
      <c r="F253" s="68" t="s">
        <v>612</v>
      </c>
      <c r="G253" s="68"/>
      <c r="H253" s="68"/>
      <c r="I253" s="68"/>
      <c r="J253" s="68"/>
    </row>
    <row r="254" spans="1:10" hidden="1" x14ac:dyDescent="0.35">
      <c r="A254" s="68"/>
      <c r="B254" s="68"/>
      <c r="C254" s="68"/>
      <c r="D254" s="68"/>
      <c r="E254" s="298" t="s">
        <v>2492</v>
      </c>
      <c r="F254" s="68" t="s">
        <v>614</v>
      </c>
      <c r="G254" s="68"/>
      <c r="H254" s="68"/>
      <c r="I254" s="68"/>
      <c r="J254" s="68"/>
    </row>
    <row r="255" spans="1:10" hidden="1" x14ac:dyDescent="0.35">
      <c r="A255" s="68"/>
      <c r="B255" s="68"/>
      <c r="C255" s="68"/>
      <c r="D255" s="68"/>
      <c r="E255" s="298" t="s">
        <v>2493</v>
      </c>
      <c r="F255" s="68" t="s">
        <v>2494</v>
      </c>
      <c r="G255" s="68"/>
      <c r="H255" s="68"/>
      <c r="I255" s="68"/>
      <c r="J255" s="68"/>
    </row>
    <row r="256" spans="1:10" hidden="1" x14ac:dyDescent="0.35">
      <c r="A256" s="68"/>
      <c r="B256" s="68"/>
      <c r="C256" s="68"/>
      <c r="D256" s="68"/>
      <c r="E256" s="298" t="s">
        <v>2495</v>
      </c>
      <c r="F256" s="68" t="s">
        <v>2496</v>
      </c>
      <c r="G256" s="68"/>
      <c r="H256" s="68"/>
      <c r="I256" s="68"/>
      <c r="J256" s="68"/>
    </row>
    <row r="257" spans="1:10" hidden="1" x14ac:dyDescent="0.35">
      <c r="A257" s="68"/>
      <c r="B257" s="68"/>
      <c r="C257" s="68"/>
      <c r="D257" s="68"/>
      <c r="E257" s="298" t="s">
        <v>2497</v>
      </c>
      <c r="F257" s="68" t="s">
        <v>2498</v>
      </c>
      <c r="G257" s="68"/>
      <c r="H257" s="68"/>
      <c r="I257" s="68"/>
      <c r="J257" s="68"/>
    </row>
    <row r="258" spans="1:10" hidden="1" x14ac:dyDescent="0.35">
      <c r="A258" s="68"/>
      <c r="B258" s="68"/>
      <c r="C258" s="68"/>
      <c r="D258" s="68"/>
      <c r="E258" s="298" t="s">
        <v>2499</v>
      </c>
      <c r="F258" s="68" t="s">
        <v>2500</v>
      </c>
      <c r="G258" s="68"/>
      <c r="H258" s="68"/>
      <c r="I258" s="68"/>
      <c r="J258" s="68"/>
    </row>
    <row r="259" spans="1:10" hidden="1" x14ac:dyDescent="0.35">
      <c r="A259" s="68"/>
      <c r="B259" s="68"/>
      <c r="C259" s="68"/>
      <c r="D259" s="68"/>
      <c r="E259" s="298" t="s">
        <v>2501</v>
      </c>
      <c r="F259" s="68" t="s">
        <v>2502</v>
      </c>
      <c r="G259" s="68"/>
      <c r="H259" s="68"/>
      <c r="I259" s="68"/>
      <c r="J259" s="68"/>
    </row>
    <row r="260" spans="1:10" hidden="1" x14ac:dyDescent="0.35">
      <c r="A260" s="68"/>
      <c r="B260" s="68"/>
      <c r="C260" s="68"/>
      <c r="D260" s="68"/>
      <c r="E260" s="298" t="s">
        <v>2503</v>
      </c>
      <c r="F260" s="68" t="s">
        <v>2504</v>
      </c>
      <c r="G260" s="68"/>
      <c r="H260" s="68"/>
      <c r="I260" s="68"/>
      <c r="J260" s="68"/>
    </row>
    <row r="261" spans="1:10" hidden="1" x14ac:dyDescent="0.35">
      <c r="A261" s="68"/>
      <c r="B261" s="68"/>
      <c r="C261" s="68"/>
      <c r="D261" s="68"/>
      <c r="E261" s="298" t="s">
        <v>2505</v>
      </c>
      <c r="F261" s="68" t="s">
        <v>2506</v>
      </c>
      <c r="G261" s="68"/>
      <c r="H261" s="68"/>
      <c r="I261" s="68"/>
      <c r="J261" s="68"/>
    </row>
    <row r="262" spans="1:10" hidden="1" x14ac:dyDescent="0.35">
      <c r="A262" s="68"/>
      <c r="B262" s="68"/>
      <c r="C262" s="68"/>
      <c r="D262" s="68"/>
      <c r="E262" s="298" t="s">
        <v>2507</v>
      </c>
      <c r="F262" s="68" t="s">
        <v>2508</v>
      </c>
      <c r="G262" s="68"/>
      <c r="H262" s="68"/>
      <c r="I262" s="68"/>
      <c r="J262" s="68"/>
    </row>
    <row r="263" spans="1:10" hidden="1" x14ac:dyDescent="0.35">
      <c r="A263" s="68"/>
      <c r="B263" s="68"/>
      <c r="C263" s="68"/>
      <c r="D263" s="68"/>
      <c r="E263" s="298" t="s">
        <v>2509</v>
      </c>
      <c r="F263" s="68" t="s">
        <v>2510</v>
      </c>
      <c r="G263" s="68"/>
      <c r="H263" s="68"/>
      <c r="I263" s="68"/>
      <c r="J263" s="68"/>
    </row>
    <row r="264" spans="1:10" hidden="1" x14ac:dyDescent="0.35">
      <c r="A264" s="68"/>
      <c r="B264" s="68"/>
      <c r="C264" s="68"/>
      <c r="D264" s="68"/>
      <c r="E264" s="298" t="s">
        <v>623</v>
      </c>
      <c r="F264" s="68" t="s">
        <v>2511</v>
      </c>
      <c r="G264" s="68"/>
      <c r="H264" s="68"/>
      <c r="I264" s="68"/>
      <c r="J264" s="68"/>
    </row>
    <row r="265" spans="1:10" hidden="1" x14ac:dyDescent="0.35">
      <c r="A265" s="68"/>
      <c r="B265" s="68"/>
      <c r="C265" s="68"/>
      <c r="D265" s="68"/>
      <c r="E265" s="298" t="s">
        <v>2512</v>
      </c>
      <c r="F265" s="68" t="s">
        <v>2513</v>
      </c>
      <c r="G265" s="68"/>
      <c r="H265" s="68"/>
      <c r="I265" s="68"/>
      <c r="J265" s="68"/>
    </row>
    <row r="266" spans="1:10" hidden="1" x14ac:dyDescent="0.35">
      <c r="A266" s="68"/>
      <c r="B266" s="68"/>
      <c r="C266" s="68"/>
      <c r="D266" s="68"/>
      <c r="E266" s="298" t="s">
        <v>2514</v>
      </c>
      <c r="F266" s="68" t="s">
        <v>2515</v>
      </c>
      <c r="G266" s="68"/>
      <c r="H266" s="68"/>
      <c r="I266" s="68"/>
      <c r="J266" s="68"/>
    </row>
    <row r="267" spans="1:10" hidden="1" x14ac:dyDescent="0.35">
      <c r="A267" s="68"/>
      <c r="B267" s="68"/>
      <c r="C267" s="68"/>
      <c r="D267" s="68"/>
      <c r="E267" s="298" t="s">
        <v>2516</v>
      </c>
      <c r="F267" s="68" t="s">
        <v>2517</v>
      </c>
      <c r="G267" s="68"/>
      <c r="H267" s="68"/>
      <c r="I267" s="68"/>
      <c r="J267" s="68"/>
    </row>
    <row r="268" spans="1:10" hidden="1" x14ac:dyDescent="0.35">
      <c r="A268" s="68"/>
      <c r="B268" s="68"/>
      <c r="C268" s="68"/>
      <c r="D268" s="68"/>
      <c r="E268" s="298" t="s">
        <v>2518</v>
      </c>
      <c r="F268" s="68" t="s">
        <v>2519</v>
      </c>
      <c r="G268" s="68"/>
      <c r="H268" s="68"/>
      <c r="I268" s="68"/>
      <c r="J268" s="68"/>
    </row>
    <row r="269" spans="1:10" hidden="1" x14ac:dyDescent="0.35">
      <c r="A269" s="68"/>
      <c r="B269" s="68"/>
      <c r="C269" s="68"/>
      <c r="D269" s="68"/>
      <c r="E269" s="298" t="s">
        <v>2520</v>
      </c>
      <c r="F269" s="68" t="s">
        <v>2521</v>
      </c>
      <c r="G269" s="68"/>
      <c r="H269" s="68"/>
      <c r="I269" s="68"/>
      <c r="J269" s="68"/>
    </row>
    <row r="270" spans="1:10" hidden="1" x14ac:dyDescent="0.35">
      <c r="A270" s="68"/>
      <c r="B270" s="68"/>
      <c r="C270" s="68"/>
      <c r="D270" s="68"/>
      <c r="E270" s="298" t="s">
        <v>2522</v>
      </c>
      <c r="F270" s="68" t="s">
        <v>2523</v>
      </c>
      <c r="G270" s="68"/>
      <c r="H270" s="68"/>
      <c r="I270" s="68"/>
      <c r="J270" s="68"/>
    </row>
    <row r="271" spans="1:10" hidden="1" x14ac:dyDescent="0.35">
      <c r="A271" s="68"/>
      <c r="B271" s="68"/>
      <c r="C271" s="68"/>
      <c r="D271" s="68"/>
      <c r="E271" s="298" t="s">
        <v>2524</v>
      </c>
      <c r="F271" s="68" t="s">
        <v>2525</v>
      </c>
      <c r="G271" s="68"/>
      <c r="H271" s="68"/>
      <c r="I271" s="68"/>
      <c r="J271" s="68"/>
    </row>
    <row r="272" spans="1:10" hidden="1" x14ac:dyDescent="0.35">
      <c r="A272" s="68"/>
      <c r="B272" s="68"/>
      <c r="C272" s="68"/>
      <c r="D272" s="68"/>
      <c r="E272" s="298" t="s">
        <v>2526</v>
      </c>
      <c r="F272" s="68" t="s">
        <v>2527</v>
      </c>
      <c r="G272" s="68"/>
      <c r="H272" s="68"/>
      <c r="I272" s="68"/>
      <c r="J272" s="68"/>
    </row>
    <row r="273" spans="1:10" hidden="1" x14ac:dyDescent="0.35">
      <c r="A273" s="68"/>
      <c r="B273" s="68"/>
      <c r="C273" s="68"/>
      <c r="D273" s="68"/>
      <c r="E273" s="298" t="s">
        <v>2528</v>
      </c>
      <c r="F273" s="68" t="s">
        <v>2529</v>
      </c>
      <c r="G273" s="68"/>
      <c r="H273" s="68"/>
      <c r="I273" s="68"/>
      <c r="J273" s="68"/>
    </row>
    <row r="274" spans="1:10" hidden="1" x14ac:dyDescent="0.35">
      <c r="A274" s="68"/>
      <c r="B274" s="68"/>
      <c r="C274" s="68"/>
      <c r="D274" s="68"/>
      <c r="E274" s="298" t="s">
        <v>2530</v>
      </c>
      <c r="F274" s="68" t="s">
        <v>2531</v>
      </c>
      <c r="G274" s="68"/>
      <c r="H274" s="68"/>
      <c r="I274" s="68"/>
      <c r="J274" s="68"/>
    </row>
    <row r="275" spans="1:10" hidden="1" x14ac:dyDescent="0.35">
      <c r="A275" s="68"/>
      <c r="B275" s="68"/>
      <c r="C275" s="68"/>
      <c r="D275" s="68"/>
      <c r="E275" s="298" t="s">
        <v>2532</v>
      </c>
      <c r="F275" s="68" t="s">
        <v>2533</v>
      </c>
      <c r="G275" s="68"/>
      <c r="H275" s="68"/>
      <c r="I275" s="68"/>
      <c r="J275" s="68"/>
    </row>
    <row r="276" spans="1:10" hidden="1" x14ac:dyDescent="0.35">
      <c r="A276" s="68"/>
      <c r="B276" s="68"/>
      <c r="C276" s="68"/>
      <c r="D276" s="68"/>
      <c r="E276" s="298" t="s">
        <v>2534</v>
      </c>
      <c r="F276" s="68" t="s">
        <v>2535</v>
      </c>
      <c r="G276" s="68"/>
      <c r="H276" s="68"/>
      <c r="I276" s="68"/>
      <c r="J276" s="68"/>
    </row>
    <row r="277" spans="1:10" hidden="1" x14ac:dyDescent="0.35">
      <c r="A277" s="68"/>
      <c r="B277" s="68"/>
      <c r="C277" s="68"/>
      <c r="D277" s="68"/>
      <c r="E277" s="298" t="s">
        <v>2536</v>
      </c>
      <c r="F277" s="68" t="s">
        <v>2537</v>
      </c>
      <c r="G277" s="68"/>
      <c r="H277" s="68"/>
      <c r="I277" s="68"/>
      <c r="J277" s="68"/>
    </row>
    <row r="278" spans="1:10" hidden="1" x14ac:dyDescent="0.35">
      <c r="A278" s="68"/>
      <c r="B278" s="68"/>
      <c r="C278" s="68"/>
      <c r="D278" s="68"/>
      <c r="E278" s="298" t="s">
        <v>2538</v>
      </c>
      <c r="F278" s="68" t="s">
        <v>2539</v>
      </c>
      <c r="G278" s="68"/>
      <c r="H278" s="68"/>
      <c r="I278" s="68"/>
      <c r="J278" s="68"/>
    </row>
    <row r="279" spans="1:10" hidden="1" x14ac:dyDescent="0.35">
      <c r="A279" s="68"/>
      <c r="B279" s="68"/>
      <c r="C279" s="68"/>
      <c r="D279" s="68"/>
      <c r="E279" s="298" t="s">
        <v>2540</v>
      </c>
      <c r="F279" s="68" t="s">
        <v>2541</v>
      </c>
      <c r="G279" s="68"/>
      <c r="H279" s="68"/>
      <c r="I279" s="68"/>
      <c r="J279" s="68"/>
    </row>
    <row r="280" spans="1:10" hidden="1" x14ac:dyDescent="0.35">
      <c r="A280" s="68"/>
      <c r="B280" s="68"/>
      <c r="C280" s="68"/>
      <c r="D280" s="68"/>
      <c r="E280" s="298" t="s">
        <v>2542</v>
      </c>
      <c r="F280" s="68" t="s">
        <v>2543</v>
      </c>
      <c r="G280" s="68"/>
      <c r="H280" s="68"/>
      <c r="I280" s="68"/>
      <c r="J280" s="68"/>
    </row>
    <row r="281" spans="1:10" hidden="1" x14ac:dyDescent="0.35">
      <c r="A281" s="68"/>
      <c r="B281" s="68"/>
      <c r="C281" s="68"/>
      <c r="D281" s="68"/>
      <c r="E281" s="298" t="s">
        <v>2544</v>
      </c>
      <c r="F281" s="68" t="s">
        <v>2545</v>
      </c>
      <c r="G281" s="68"/>
      <c r="H281" s="68"/>
      <c r="I281" s="68"/>
      <c r="J281" s="68"/>
    </row>
    <row r="282" spans="1:10" hidden="1" x14ac:dyDescent="0.35">
      <c r="A282" s="68"/>
      <c r="B282" s="68"/>
      <c r="C282" s="68"/>
      <c r="D282" s="68"/>
      <c r="E282" s="298" t="s">
        <v>2546</v>
      </c>
      <c r="F282" s="68" t="s">
        <v>2547</v>
      </c>
      <c r="G282" s="68"/>
      <c r="H282" s="68"/>
      <c r="I282" s="68"/>
      <c r="J282" s="68"/>
    </row>
    <row r="283" spans="1:10" hidden="1" x14ac:dyDescent="0.35">
      <c r="A283" s="68"/>
      <c r="B283" s="68"/>
      <c r="C283" s="68"/>
      <c r="D283" s="68"/>
      <c r="E283" s="298" t="s">
        <v>2548</v>
      </c>
      <c r="F283" s="68" t="s">
        <v>2549</v>
      </c>
      <c r="G283" s="68"/>
      <c r="H283" s="68"/>
      <c r="I283" s="68"/>
      <c r="J283" s="68"/>
    </row>
    <row r="284" spans="1:10" hidden="1" x14ac:dyDescent="0.35">
      <c r="A284" s="68"/>
      <c r="B284" s="68"/>
      <c r="C284" s="68"/>
      <c r="D284" s="68"/>
      <c r="E284" s="298" t="s">
        <v>2550</v>
      </c>
      <c r="F284" s="68" t="s">
        <v>2551</v>
      </c>
      <c r="G284" s="68"/>
      <c r="H284" s="68"/>
      <c r="I284" s="68"/>
      <c r="J284" s="68"/>
    </row>
    <row r="285" spans="1:10" hidden="1" x14ac:dyDescent="0.35">
      <c r="A285" s="68"/>
      <c r="B285" s="68"/>
      <c r="C285" s="68"/>
      <c r="D285" s="68"/>
      <c r="E285" s="298" t="s">
        <v>2552</v>
      </c>
      <c r="F285" s="68" t="s">
        <v>2553</v>
      </c>
      <c r="G285" s="68"/>
      <c r="H285" s="68"/>
      <c r="I285" s="68"/>
      <c r="J285" s="68"/>
    </row>
    <row r="286" spans="1:10" hidden="1" x14ac:dyDescent="0.35">
      <c r="A286" s="68"/>
      <c r="B286" s="68"/>
      <c r="C286" s="68"/>
      <c r="D286" s="68"/>
      <c r="E286" s="298" t="s">
        <v>2554</v>
      </c>
      <c r="F286" s="68" t="s">
        <v>2555</v>
      </c>
      <c r="G286" s="68"/>
      <c r="H286" s="68"/>
      <c r="I286" s="68"/>
      <c r="J286" s="68"/>
    </row>
    <row r="287" spans="1:10" hidden="1" x14ac:dyDescent="0.35">
      <c r="A287" s="68"/>
      <c r="B287" s="68"/>
      <c r="C287" s="68"/>
      <c r="D287" s="68"/>
      <c r="E287" s="298" t="s">
        <v>2556</v>
      </c>
      <c r="F287" s="68" t="s">
        <v>2557</v>
      </c>
      <c r="G287" s="68"/>
      <c r="H287" s="68"/>
      <c r="I287" s="68"/>
      <c r="J287" s="68"/>
    </row>
    <row r="288" spans="1:10" hidden="1" x14ac:dyDescent="0.35">
      <c r="A288" s="68"/>
      <c r="B288" s="68"/>
      <c r="C288" s="68"/>
      <c r="D288" s="68"/>
      <c r="E288" s="298" t="s">
        <v>2558</v>
      </c>
      <c r="F288" s="68" t="s">
        <v>2559</v>
      </c>
      <c r="G288" s="68"/>
      <c r="H288" s="68"/>
      <c r="I288" s="68"/>
      <c r="J288" s="68"/>
    </row>
    <row r="289" spans="1:10" hidden="1" x14ac:dyDescent="0.35">
      <c r="A289" s="68"/>
      <c r="B289" s="68"/>
      <c r="C289" s="68"/>
      <c r="D289" s="68"/>
      <c r="E289" s="298" t="s">
        <v>2560</v>
      </c>
      <c r="F289" s="68" t="s">
        <v>2561</v>
      </c>
      <c r="G289" s="68"/>
      <c r="H289" s="68"/>
      <c r="I289" s="68"/>
      <c r="J289" s="68"/>
    </row>
    <row r="290" spans="1:10" hidden="1" x14ac:dyDescent="0.35">
      <c r="A290" s="68"/>
      <c r="B290" s="68"/>
      <c r="C290" s="68"/>
      <c r="D290" s="68"/>
      <c r="E290" s="298" t="s">
        <v>2562</v>
      </c>
      <c r="F290" s="68" t="s">
        <v>660</v>
      </c>
      <c r="G290" s="68"/>
      <c r="H290" s="68"/>
      <c r="I290" s="68"/>
      <c r="J290" s="68"/>
    </row>
    <row r="291" spans="1:10" hidden="1" x14ac:dyDescent="0.35">
      <c r="A291" s="68"/>
      <c r="B291" s="68"/>
      <c r="C291" s="68"/>
      <c r="D291" s="68"/>
      <c r="E291" s="298" t="s">
        <v>2563</v>
      </c>
      <c r="F291" s="68" t="s">
        <v>2564</v>
      </c>
      <c r="G291" s="68"/>
      <c r="H291" s="68"/>
      <c r="I291" s="68"/>
      <c r="J291" s="68"/>
    </row>
    <row r="292" spans="1:10" hidden="1" x14ac:dyDescent="0.35">
      <c r="A292" s="68"/>
      <c r="B292" s="68"/>
      <c r="C292" s="68"/>
      <c r="D292" s="68"/>
      <c r="E292" s="298" t="s">
        <v>2565</v>
      </c>
      <c r="F292" s="68" t="s">
        <v>664</v>
      </c>
      <c r="G292" s="68"/>
      <c r="H292" s="68"/>
      <c r="I292" s="68"/>
      <c r="J292" s="68"/>
    </row>
    <row r="293" spans="1:10" hidden="1" x14ac:dyDescent="0.35">
      <c r="A293" s="68"/>
      <c r="B293" s="68"/>
      <c r="C293" s="68"/>
      <c r="D293" s="68"/>
      <c r="E293" s="298" t="s">
        <v>2566</v>
      </c>
      <c r="F293" s="68" t="s">
        <v>2567</v>
      </c>
      <c r="G293" s="68"/>
      <c r="H293" s="68"/>
      <c r="I293" s="68"/>
      <c r="J293" s="68"/>
    </row>
    <row r="294" spans="1:10" hidden="1" x14ac:dyDescent="0.35">
      <c r="A294" s="68"/>
      <c r="B294" s="68"/>
      <c r="C294" s="68"/>
      <c r="D294" s="68"/>
      <c r="E294" s="298" t="s">
        <v>2568</v>
      </c>
      <c r="F294" s="68" t="s">
        <v>2569</v>
      </c>
      <c r="G294" s="68"/>
      <c r="H294" s="68"/>
      <c r="I294" s="68"/>
      <c r="J294" s="68"/>
    </row>
    <row r="295" spans="1:10" hidden="1" x14ac:dyDescent="0.35">
      <c r="A295" s="68"/>
      <c r="B295" s="68"/>
      <c r="C295" s="68"/>
      <c r="D295" s="68"/>
      <c r="E295" s="298" t="s">
        <v>2570</v>
      </c>
      <c r="F295" s="68" t="s">
        <v>2571</v>
      </c>
      <c r="G295" s="68"/>
      <c r="H295" s="68"/>
      <c r="I295" s="68"/>
      <c r="J295" s="68"/>
    </row>
    <row r="296" spans="1:10" hidden="1" x14ac:dyDescent="0.35">
      <c r="A296" s="68"/>
      <c r="B296" s="68"/>
      <c r="C296" s="68"/>
      <c r="D296" s="68"/>
      <c r="E296" s="298" t="s">
        <v>2572</v>
      </c>
      <c r="F296" s="68" t="s">
        <v>2573</v>
      </c>
      <c r="G296" s="68"/>
      <c r="H296" s="68"/>
      <c r="I296" s="68"/>
      <c r="J296" s="68"/>
    </row>
    <row r="297" spans="1:10" hidden="1" x14ac:dyDescent="0.35">
      <c r="A297" s="68"/>
      <c r="B297" s="68"/>
      <c r="C297" s="68"/>
      <c r="D297" s="68"/>
      <c r="E297" s="298" t="s">
        <v>2574</v>
      </c>
      <c r="F297" s="68" t="s">
        <v>2575</v>
      </c>
      <c r="G297" s="68"/>
      <c r="H297" s="68"/>
      <c r="I297" s="68"/>
      <c r="J297" s="68"/>
    </row>
    <row r="298" spans="1:10" hidden="1" x14ac:dyDescent="0.35">
      <c r="A298" s="68"/>
      <c r="B298" s="68"/>
      <c r="C298" s="68"/>
      <c r="D298" s="68"/>
      <c r="E298" s="298" t="s">
        <v>2576</v>
      </c>
      <c r="F298" s="68" t="s">
        <v>2577</v>
      </c>
      <c r="G298" s="68"/>
      <c r="H298" s="68"/>
      <c r="I298" s="68"/>
      <c r="J298" s="68"/>
    </row>
    <row r="299" spans="1:10" hidden="1" x14ac:dyDescent="0.35">
      <c r="A299" s="68"/>
      <c r="B299" s="68"/>
      <c r="C299" s="68"/>
      <c r="D299" s="68"/>
      <c r="E299" s="298" t="s">
        <v>2578</v>
      </c>
      <c r="F299" s="68" t="s">
        <v>2579</v>
      </c>
      <c r="G299" s="68"/>
      <c r="H299" s="68"/>
      <c r="I299" s="68"/>
      <c r="J299" s="68"/>
    </row>
    <row r="300" spans="1:10" hidden="1" x14ac:dyDescent="0.35">
      <c r="A300" s="68"/>
      <c r="B300" s="68"/>
      <c r="C300" s="68"/>
      <c r="D300" s="68"/>
      <c r="E300" s="298" t="s">
        <v>2580</v>
      </c>
      <c r="F300" s="68" t="s">
        <v>2581</v>
      </c>
      <c r="G300" s="68"/>
      <c r="H300" s="68"/>
      <c r="I300" s="68"/>
      <c r="J300" s="68"/>
    </row>
    <row r="301" spans="1:10" hidden="1" x14ac:dyDescent="0.35">
      <c r="A301" s="68"/>
      <c r="B301" s="68"/>
      <c r="C301" s="68"/>
      <c r="D301" s="68"/>
      <c r="E301" s="298" t="s">
        <v>677</v>
      </c>
      <c r="F301" s="68" t="s">
        <v>678</v>
      </c>
      <c r="G301" s="68"/>
      <c r="H301" s="68"/>
      <c r="I301" s="68"/>
      <c r="J301" s="68"/>
    </row>
    <row r="302" spans="1:10" hidden="1" x14ac:dyDescent="0.35">
      <c r="A302" s="68"/>
      <c r="B302" s="68"/>
      <c r="C302" s="68"/>
      <c r="D302" s="68"/>
      <c r="E302" s="298" t="s">
        <v>2582</v>
      </c>
      <c r="F302" s="68" t="s">
        <v>2583</v>
      </c>
      <c r="G302" s="68"/>
      <c r="H302" s="68"/>
      <c r="I302" s="68"/>
      <c r="J302" s="68"/>
    </row>
    <row r="303" spans="1:10" hidden="1" x14ac:dyDescent="0.35">
      <c r="A303" s="68"/>
      <c r="B303" s="68"/>
      <c r="C303" s="68"/>
      <c r="D303" s="68"/>
      <c r="E303" s="298" t="s">
        <v>2584</v>
      </c>
      <c r="F303" s="68" t="s">
        <v>2585</v>
      </c>
      <c r="G303" s="68"/>
      <c r="H303" s="68"/>
      <c r="I303" s="68"/>
      <c r="J303" s="68"/>
    </row>
    <row r="304" spans="1:10" hidden="1" x14ac:dyDescent="0.35">
      <c r="A304" s="68"/>
      <c r="B304" s="68"/>
      <c r="C304" s="68"/>
      <c r="D304" s="68"/>
      <c r="E304" s="298" t="s">
        <v>2586</v>
      </c>
      <c r="F304" s="68" t="s">
        <v>2587</v>
      </c>
      <c r="G304" s="68"/>
      <c r="H304" s="68"/>
      <c r="I304" s="68"/>
      <c r="J304" s="68"/>
    </row>
    <row r="305" spans="1:10" hidden="1" x14ac:dyDescent="0.35">
      <c r="A305" s="68"/>
      <c r="B305" s="68"/>
      <c r="C305" s="68"/>
      <c r="D305" s="68"/>
      <c r="E305" s="298" t="s">
        <v>2588</v>
      </c>
      <c r="F305" s="68" t="s">
        <v>2589</v>
      </c>
      <c r="G305" s="68"/>
      <c r="H305" s="68"/>
      <c r="I305" s="68"/>
      <c r="J305" s="68"/>
    </row>
    <row r="306" spans="1:10" hidden="1" x14ac:dyDescent="0.35">
      <c r="A306" s="68"/>
      <c r="B306" s="68"/>
      <c r="C306" s="68"/>
      <c r="D306" s="68"/>
      <c r="E306" s="298" t="s">
        <v>2590</v>
      </c>
      <c r="F306" s="68" t="s">
        <v>686</v>
      </c>
      <c r="G306" s="68"/>
      <c r="H306" s="68"/>
      <c r="I306" s="68"/>
      <c r="J306" s="68"/>
    </row>
    <row r="307" spans="1:10" hidden="1" x14ac:dyDescent="0.35">
      <c r="A307" s="68"/>
      <c r="B307" s="68"/>
      <c r="C307" s="68"/>
      <c r="D307" s="68"/>
      <c r="E307" s="298" t="s">
        <v>2591</v>
      </c>
      <c r="F307" s="68" t="s">
        <v>2592</v>
      </c>
      <c r="G307" s="68"/>
      <c r="H307" s="68"/>
      <c r="I307" s="68"/>
      <c r="J307" s="68"/>
    </row>
    <row r="308" spans="1:10" hidden="1" x14ac:dyDescent="0.35">
      <c r="A308" s="68"/>
      <c r="B308" s="68"/>
      <c r="C308" s="68"/>
      <c r="D308" s="68"/>
      <c r="E308" s="298" t="s">
        <v>2593</v>
      </c>
      <c r="F308" s="68" t="s">
        <v>690</v>
      </c>
      <c r="G308" s="68"/>
      <c r="H308" s="68"/>
      <c r="I308" s="68"/>
      <c r="J308" s="68"/>
    </row>
    <row r="309" spans="1:10" hidden="1" x14ac:dyDescent="0.35">
      <c r="A309" s="68"/>
      <c r="B309" s="68"/>
      <c r="C309" s="68"/>
      <c r="D309" s="68"/>
      <c r="E309" s="298" t="s">
        <v>2594</v>
      </c>
      <c r="F309" s="68" t="s">
        <v>2595</v>
      </c>
      <c r="G309" s="68"/>
      <c r="H309" s="68"/>
      <c r="I309" s="68"/>
      <c r="J309" s="68"/>
    </row>
    <row r="310" spans="1:10" hidden="1" x14ac:dyDescent="0.35">
      <c r="A310" s="68"/>
      <c r="B310" s="68"/>
      <c r="C310" s="68"/>
      <c r="D310" s="68"/>
      <c r="E310" s="298" t="s">
        <v>2596</v>
      </c>
      <c r="F310" s="68" t="s">
        <v>2597</v>
      </c>
      <c r="G310" s="68"/>
      <c r="H310" s="68"/>
      <c r="I310" s="68"/>
      <c r="J310" s="68"/>
    </row>
    <row r="311" spans="1:10" hidden="1" x14ac:dyDescent="0.35">
      <c r="A311" s="68"/>
      <c r="B311" s="68"/>
      <c r="C311" s="68"/>
      <c r="D311" s="68"/>
      <c r="E311" s="298" t="s">
        <v>2598</v>
      </c>
      <c r="F311" s="68" t="s">
        <v>2599</v>
      </c>
      <c r="G311" s="68"/>
      <c r="H311" s="68"/>
      <c r="I311" s="68"/>
      <c r="J311" s="68"/>
    </row>
    <row r="312" spans="1:10" hidden="1" x14ac:dyDescent="0.35">
      <c r="A312" s="68"/>
      <c r="B312" s="68"/>
      <c r="C312" s="68"/>
      <c r="D312" s="68"/>
      <c r="E312" s="298" t="s">
        <v>2600</v>
      </c>
      <c r="F312" s="68" t="s">
        <v>2601</v>
      </c>
      <c r="G312" s="68"/>
      <c r="H312" s="68"/>
      <c r="I312" s="68"/>
      <c r="J312" s="68"/>
    </row>
    <row r="313" spans="1:10" hidden="1" x14ac:dyDescent="0.35">
      <c r="A313" s="68"/>
      <c r="B313" s="68"/>
      <c r="C313" s="68"/>
      <c r="D313" s="68"/>
      <c r="E313" s="298" t="s">
        <v>2602</v>
      </c>
      <c r="F313" s="68" t="s">
        <v>2603</v>
      </c>
      <c r="G313" s="68"/>
      <c r="H313" s="68"/>
      <c r="I313" s="68"/>
      <c r="J313" s="68"/>
    </row>
    <row r="314" spans="1:10" hidden="1" x14ac:dyDescent="0.35">
      <c r="A314" s="68"/>
      <c r="B314" s="68"/>
      <c r="C314" s="68"/>
      <c r="D314" s="68"/>
      <c r="E314" s="298" t="s">
        <v>701</v>
      </c>
      <c r="F314" s="68" t="s">
        <v>2604</v>
      </c>
      <c r="G314" s="68"/>
      <c r="H314" s="68"/>
      <c r="I314" s="68"/>
      <c r="J314" s="68"/>
    </row>
    <row r="315" spans="1:10" hidden="1" x14ac:dyDescent="0.35">
      <c r="A315" s="68"/>
      <c r="B315" s="68"/>
      <c r="C315" s="68"/>
      <c r="D315" s="68"/>
      <c r="E315" s="298" t="s">
        <v>272</v>
      </c>
      <c r="F315" s="68" t="s">
        <v>2605</v>
      </c>
      <c r="G315" s="68"/>
      <c r="H315" s="68"/>
      <c r="I315" s="68"/>
      <c r="J315" s="68"/>
    </row>
    <row r="316" spans="1:10" hidden="1" x14ac:dyDescent="0.35">
      <c r="A316" s="68"/>
      <c r="B316" s="68"/>
      <c r="C316" s="68"/>
      <c r="D316" s="68"/>
      <c r="E316" s="298" t="s">
        <v>703</v>
      </c>
      <c r="F316" s="68" t="s">
        <v>2606</v>
      </c>
      <c r="G316" s="68"/>
      <c r="H316" s="68"/>
      <c r="I316" s="68"/>
      <c r="J316" s="68"/>
    </row>
    <row r="317" spans="1:10" hidden="1" x14ac:dyDescent="0.35">
      <c r="A317" s="68"/>
      <c r="B317" s="68"/>
      <c r="C317" s="68"/>
      <c r="D317" s="68"/>
      <c r="E317" s="298" t="s">
        <v>2607</v>
      </c>
      <c r="F317" s="68" t="s">
        <v>2608</v>
      </c>
      <c r="G317" s="68"/>
      <c r="H317" s="68"/>
      <c r="I317" s="68"/>
      <c r="J317" s="68"/>
    </row>
    <row r="318" spans="1:10" hidden="1" x14ac:dyDescent="0.35">
      <c r="A318" s="68"/>
      <c r="B318" s="68"/>
      <c r="C318" s="68"/>
      <c r="D318" s="68"/>
      <c r="E318" s="298" t="s">
        <v>2609</v>
      </c>
      <c r="F318" s="68" t="s">
        <v>706</v>
      </c>
      <c r="G318" s="68"/>
      <c r="H318" s="68"/>
      <c r="I318" s="68"/>
      <c r="J318" s="68"/>
    </row>
    <row r="319" spans="1:10" hidden="1" x14ac:dyDescent="0.35">
      <c r="A319" s="68"/>
      <c r="B319" s="68"/>
      <c r="C319" s="68"/>
      <c r="D319" s="68"/>
      <c r="E319" s="298" t="s">
        <v>2610</v>
      </c>
      <c r="F319" s="68" t="s">
        <v>2611</v>
      </c>
      <c r="G319" s="68"/>
      <c r="H319" s="68"/>
      <c r="I319" s="68"/>
      <c r="J319" s="68"/>
    </row>
    <row r="320" spans="1:10" hidden="1" x14ac:dyDescent="0.35">
      <c r="A320" s="68"/>
      <c r="B320" s="68"/>
      <c r="C320" s="68"/>
      <c r="D320" s="68"/>
      <c r="E320" s="298" t="s">
        <v>2612</v>
      </c>
      <c r="F320" s="68" t="s">
        <v>710</v>
      </c>
      <c r="G320" s="68"/>
      <c r="H320" s="68"/>
      <c r="I320" s="68"/>
      <c r="J320" s="68"/>
    </row>
    <row r="321" spans="1:10" hidden="1" x14ac:dyDescent="0.35">
      <c r="A321" s="68"/>
      <c r="B321" s="68"/>
      <c r="C321" s="68"/>
      <c r="D321" s="68"/>
      <c r="E321" s="298" t="s">
        <v>2613</v>
      </c>
      <c r="F321" s="68" t="s">
        <v>712</v>
      </c>
      <c r="G321" s="68"/>
      <c r="H321" s="68"/>
      <c r="I321" s="68"/>
      <c r="J321" s="68"/>
    </row>
    <row r="322" spans="1:10" hidden="1" x14ac:dyDescent="0.35">
      <c r="A322" s="68"/>
      <c r="B322" s="68"/>
      <c r="C322" s="68"/>
      <c r="D322" s="68"/>
      <c r="E322" s="298" t="s">
        <v>2614</v>
      </c>
      <c r="F322" s="68" t="s">
        <v>714</v>
      </c>
      <c r="G322" s="68"/>
      <c r="H322" s="68"/>
      <c r="I322" s="68"/>
      <c r="J322" s="68"/>
    </row>
    <row r="323" spans="1:10" hidden="1" x14ac:dyDescent="0.35">
      <c r="A323" s="68"/>
      <c r="B323" s="68"/>
      <c r="C323" s="68"/>
      <c r="D323" s="68"/>
      <c r="E323" s="298" t="s">
        <v>2615</v>
      </c>
      <c r="F323" s="68" t="s">
        <v>2616</v>
      </c>
      <c r="G323" s="68"/>
      <c r="H323" s="68"/>
      <c r="I323" s="68"/>
      <c r="J323" s="68"/>
    </row>
    <row r="324" spans="1:10" hidden="1" x14ac:dyDescent="0.35">
      <c r="A324" s="68"/>
      <c r="B324" s="68"/>
      <c r="C324" s="68"/>
      <c r="D324" s="68"/>
      <c r="E324" s="298" t="s">
        <v>2617</v>
      </c>
      <c r="F324" s="68" t="s">
        <v>2618</v>
      </c>
      <c r="G324" s="68"/>
      <c r="H324" s="68"/>
      <c r="I324" s="68"/>
      <c r="J324" s="68"/>
    </row>
    <row r="325" spans="1:10" hidden="1" x14ac:dyDescent="0.35">
      <c r="A325" s="68"/>
      <c r="B325" s="68"/>
      <c r="C325" s="68"/>
      <c r="D325" s="68"/>
      <c r="E325" s="298" t="s">
        <v>2619</v>
      </c>
      <c r="F325" s="68" t="s">
        <v>2620</v>
      </c>
      <c r="G325" s="68"/>
      <c r="H325" s="68"/>
      <c r="I325" s="68"/>
      <c r="J325" s="68"/>
    </row>
    <row r="326" spans="1:10" hidden="1" x14ac:dyDescent="0.35">
      <c r="A326" s="68"/>
      <c r="B326" s="68"/>
      <c r="C326" s="68"/>
      <c r="D326" s="68"/>
      <c r="E326" s="298" t="s">
        <v>2621</v>
      </c>
      <c r="F326" s="68" t="s">
        <v>2622</v>
      </c>
      <c r="G326" s="68"/>
      <c r="H326" s="68"/>
      <c r="I326" s="68"/>
      <c r="J326" s="68"/>
    </row>
    <row r="327" spans="1:10" hidden="1" x14ac:dyDescent="0.35">
      <c r="A327" s="68"/>
      <c r="B327" s="68"/>
      <c r="C327" s="68"/>
      <c r="D327" s="68"/>
      <c r="E327" s="298" t="s">
        <v>2623</v>
      </c>
      <c r="F327" s="68" t="s">
        <v>2624</v>
      </c>
      <c r="G327" s="68"/>
      <c r="H327" s="68"/>
      <c r="I327" s="68"/>
      <c r="J327" s="68"/>
    </row>
    <row r="328" spans="1:10" hidden="1" x14ac:dyDescent="0.35">
      <c r="A328" s="68"/>
      <c r="B328" s="68"/>
      <c r="C328" s="68"/>
      <c r="D328" s="68"/>
      <c r="E328" s="298" t="s">
        <v>2625</v>
      </c>
      <c r="F328" s="68" t="s">
        <v>2626</v>
      </c>
      <c r="G328" s="68"/>
      <c r="H328" s="68"/>
      <c r="I328" s="68"/>
      <c r="J328" s="68"/>
    </row>
    <row r="329" spans="1:10" hidden="1" x14ac:dyDescent="0.35">
      <c r="A329" s="68"/>
      <c r="B329" s="68"/>
      <c r="C329" s="68"/>
      <c r="D329" s="68"/>
      <c r="E329" s="298" t="s">
        <v>725</v>
      </c>
      <c r="F329" s="68" t="s">
        <v>2627</v>
      </c>
      <c r="G329" s="68"/>
      <c r="H329" s="68"/>
      <c r="I329" s="68"/>
      <c r="J329" s="68"/>
    </row>
    <row r="330" spans="1:10" hidden="1" x14ac:dyDescent="0.35">
      <c r="A330" s="68"/>
      <c r="B330" s="68"/>
      <c r="C330" s="68"/>
      <c r="D330" s="68"/>
      <c r="E330" s="298" t="s">
        <v>2628</v>
      </c>
      <c r="F330" s="68" t="s">
        <v>2629</v>
      </c>
      <c r="G330" s="68"/>
      <c r="H330" s="68"/>
      <c r="I330" s="68"/>
      <c r="J330" s="68"/>
    </row>
    <row r="331" spans="1:10" hidden="1" x14ac:dyDescent="0.35">
      <c r="A331" s="68"/>
      <c r="B331" s="68"/>
      <c r="C331" s="68"/>
      <c r="D331" s="68"/>
      <c r="E331" s="298" t="s">
        <v>2630</v>
      </c>
      <c r="F331" s="68" t="s">
        <v>2631</v>
      </c>
      <c r="G331" s="68"/>
      <c r="H331" s="68"/>
      <c r="I331" s="68"/>
      <c r="J331" s="68"/>
    </row>
    <row r="332" spans="1:10" hidden="1" x14ac:dyDescent="0.35">
      <c r="A332" s="68"/>
      <c r="B332" s="68"/>
      <c r="C332" s="68"/>
      <c r="D332" s="68"/>
      <c r="E332" s="298" t="s">
        <v>2632</v>
      </c>
      <c r="F332" s="68" t="s">
        <v>2633</v>
      </c>
      <c r="G332" s="68"/>
      <c r="H332" s="68"/>
      <c r="I332" s="68"/>
      <c r="J332" s="68"/>
    </row>
    <row r="333" spans="1:10" hidden="1" x14ac:dyDescent="0.35">
      <c r="A333" s="68"/>
      <c r="B333" s="68"/>
      <c r="C333" s="68"/>
      <c r="D333" s="68"/>
      <c r="E333" s="298" t="s">
        <v>2634</v>
      </c>
      <c r="F333" s="68" t="s">
        <v>2635</v>
      </c>
      <c r="G333" s="68"/>
      <c r="H333" s="68"/>
      <c r="I333" s="68"/>
      <c r="J333" s="68"/>
    </row>
    <row r="334" spans="1:10" hidden="1" x14ac:dyDescent="0.35">
      <c r="A334" s="68"/>
      <c r="B334" s="68"/>
      <c r="C334" s="68"/>
      <c r="D334" s="68"/>
      <c r="E334" s="298" t="s">
        <v>2636</v>
      </c>
      <c r="F334" s="68" t="s">
        <v>2637</v>
      </c>
      <c r="G334" s="68"/>
      <c r="H334" s="68"/>
      <c r="I334" s="68"/>
      <c r="J334" s="68"/>
    </row>
    <row r="335" spans="1:10" hidden="1" x14ac:dyDescent="0.35">
      <c r="A335" s="68"/>
      <c r="B335" s="68"/>
      <c r="C335" s="68"/>
      <c r="D335" s="68"/>
      <c r="E335" s="298" t="s">
        <v>2638</v>
      </c>
      <c r="F335" s="68" t="s">
        <v>2639</v>
      </c>
      <c r="G335" s="68"/>
      <c r="H335" s="68"/>
      <c r="I335" s="68"/>
      <c r="J335" s="68"/>
    </row>
    <row r="336" spans="1:10" hidden="1" x14ac:dyDescent="0.35">
      <c r="A336" s="68"/>
      <c r="B336" s="68"/>
      <c r="C336" s="68"/>
      <c r="D336" s="68"/>
      <c r="E336" s="298" t="s">
        <v>739</v>
      </c>
      <c r="F336" s="68" t="s">
        <v>740</v>
      </c>
      <c r="G336" s="68"/>
      <c r="H336" s="68"/>
      <c r="I336" s="68"/>
      <c r="J336" s="68"/>
    </row>
    <row r="337" spans="1:10" hidden="1" x14ac:dyDescent="0.35">
      <c r="A337" s="68"/>
      <c r="B337" s="68"/>
      <c r="C337" s="68"/>
      <c r="D337" s="68"/>
      <c r="E337" s="298" t="s">
        <v>741</v>
      </c>
      <c r="F337" s="68" t="s">
        <v>742</v>
      </c>
      <c r="G337" s="68"/>
      <c r="H337" s="68"/>
      <c r="I337" s="68"/>
      <c r="J337" s="68"/>
    </row>
    <row r="338" spans="1:10" hidden="1" x14ac:dyDescent="0.35">
      <c r="A338" s="68"/>
      <c r="B338" s="68"/>
      <c r="C338" s="68"/>
      <c r="D338" s="68"/>
      <c r="E338" s="298" t="s">
        <v>743</v>
      </c>
      <c r="F338" s="68" t="s">
        <v>744</v>
      </c>
      <c r="G338" s="68"/>
      <c r="H338" s="68"/>
      <c r="I338" s="68"/>
      <c r="J338" s="68"/>
    </row>
    <row r="339" spans="1:10" hidden="1" x14ac:dyDescent="0.35">
      <c r="A339" s="68"/>
      <c r="B339" s="68"/>
      <c r="C339" s="68"/>
      <c r="D339" s="68"/>
      <c r="E339" s="298" t="s">
        <v>2640</v>
      </c>
      <c r="F339" s="68" t="s">
        <v>2641</v>
      </c>
      <c r="G339" s="68"/>
      <c r="H339" s="68"/>
      <c r="I339" s="68"/>
      <c r="J339" s="68"/>
    </row>
    <row r="340" spans="1:10" hidden="1" x14ac:dyDescent="0.35">
      <c r="A340" s="68"/>
      <c r="B340" s="68"/>
      <c r="C340" s="68"/>
      <c r="D340" s="68"/>
      <c r="E340" s="298" t="s">
        <v>2642</v>
      </c>
      <c r="F340" s="68" t="s">
        <v>746</v>
      </c>
      <c r="G340" s="68"/>
      <c r="H340" s="68"/>
      <c r="I340" s="68"/>
      <c r="J340" s="68"/>
    </row>
    <row r="341" spans="1:10" hidden="1" x14ac:dyDescent="0.35">
      <c r="A341" s="68"/>
      <c r="B341" s="68"/>
      <c r="C341" s="68"/>
      <c r="D341" s="68"/>
      <c r="E341" s="298" t="s">
        <v>2643</v>
      </c>
      <c r="F341" s="68" t="s">
        <v>748</v>
      </c>
      <c r="G341" s="68"/>
      <c r="H341" s="68"/>
      <c r="I341" s="68"/>
      <c r="J341" s="68"/>
    </row>
    <row r="342" spans="1:10" hidden="1" x14ac:dyDescent="0.35">
      <c r="A342" s="68"/>
      <c r="B342" s="68"/>
      <c r="C342" s="68"/>
      <c r="D342" s="68"/>
      <c r="E342" s="298" t="s">
        <v>2644</v>
      </c>
      <c r="F342" s="68" t="s">
        <v>2645</v>
      </c>
      <c r="G342" s="68"/>
      <c r="H342" s="68"/>
      <c r="I342" s="68"/>
      <c r="J342" s="68"/>
    </row>
    <row r="343" spans="1:10" hidden="1" x14ac:dyDescent="0.35">
      <c r="A343" s="68"/>
      <c r="B343" s="68"/>
      <c r="C343" s="68"/>
      <c r="D343" s="68"/>
      <c r="E343" s="298" t="s">
        <v>2646</v>
      </c>
      <c r="F343" s="68" t="s">
        <v>752</v>
      </c>
      <c r="G343" s="68"/>
      <c r="H343" s="68"/>
      <c r="I343" s="68"/>
      <c r="J343" s="68"/>
    </row>
    <row r="344" spans="1:10" hidden="1" x14ac:dyDescent="0.35">
      <c r="A344" s="68"/>
      <c r="B344" s="68"/>
      <c r="C344" s="68"/>
      <c r="D344" s="68"/>
      <c r="E344" s="298" t="s">
        <v>753</v>
      </c>
      <c r="F344" s="68" t="s">
        <v>754</v>
      </c>
      <c r="G344" s="68"/>
      <c r="H344" s="68"/>
      <c r="I344" s="68"/>
      <c r="J344" s="68"/>
    </row>
    <row r="345" spans="1:10" hidden="1" x14ac:dyDescent="0.35">
      <c r="A345" s="68"/>
      <c r="B345" s="68"/>
      <c r="C345" s="68"/>
      <c r="D345" s="68"/>
      <c r="E345" s="298" t="s">
        <v>2647</v>
      </c>
      <c r="F345" s="68" t="s">
        <v>2648</v>
      </c>
      <c r="G345" s="68"/>
      <c r="H345" s="68"/>
      <c r="I345" s="68"/>
      <c r="J345" s="68"/>
    </row>
    <row r="346" spans="1:10" hidden="1" x14ac:dyDescent="0.35">
      <c r="A346" s="68"/>
      <c r="B346" s="68"/>
      <c r="C346" s="68"/>
      <c r="D346" s="68"/>
      <c r="E346" s="298" t="s">
        <v>2649</v>
      </c>
      <c r="F346" s="68" t="s">
        <v>2650</v>
      </c>
      <c r="G346" s="68"/>
      <c r="H346" s="68"/>
      <c r="I346" s="68"/>
      <c r="J346" s="68"/>
    </row>
    <row r="347" spans="1:10" hidden="1" x14ac:dyDescent="0.35">
      <c r="A347" s="68"/>
      <c r="B347" s="68"/>
      <c r="C347" s="68"/>
      <c r="D347" s="68"/>
      <c r="E347" s="298" t="s">
        <v>2651</v>
      </c>
      <c r="F347" s="68" t="s">
        <v>2652</v>
      </c>
      <c r="G347" s="68"/>
      <c r="H347" s="68"/>
      <c r="I347" s="68"/>
      <c r="J347" s="68"/>
    </row>
    <row r="348" spans="1:10" hidden="1" x14ac:dyDescent="0.35">
      <c r="A348" s="68"/>
      <c r="B348" s="68"/>
      <c r="C348" s="68"/>
      <c r="D348" s="68"/>
      <c r="E348" s="298" t="s">
        <v>2653</v>
      </c>
      <c r="F348" s="68" t="s">
        <v>2654</v>
      </c>
      <c r="G348" s="68"/>
      <c r="H348" s="68"/>
      <c r="I348" s="68"/>
      <c r="J348" s="68"/>
    </row>
    <row r="349" spans="1:10" hidden="1" x14ac:dyDescent="0.35">
      <c r="A349" s="68"/>
      <c r="B349" s="68"/>
      <c r="C349" s="68"/>
      <c r="D349" s="68"/>
      <c r="E349" s="298" t="s">
        <v>2655</v>
      </c>
      <c r="F349" s="68" t="s">
        <v>2656</v>
      </c>
      <c r="G349" s="68"/>
      <c r="H349" s="68"/>
      <c r="I349" s="68"/>
      <c r="J349" s="68"/>
    </row>
    <row r="350" spans="1:10" hidden="1" x14ac:dyDescent="0.35">
      <c r="A350" s="68"/>
      <c r="B350" s="68"/>
      <c r="C350" s="68"/>
      <c r="D350" s="68"/>
      <c r="E350" s="298" t="s">
        <v>763</v>
      </c>
      <c r="F350" s="68" t="s">
        <v>764</v>
      </c>
      <c r="G350" s="68"/>
      <c r="H350" s="68"/>
      <c r="I350" s="68"/>
      <c r="J350" s="68"/>
    </row>
    <row r="351" spans="1:10" hidden="1" x14ac:dyDescent="0.35">
      <c r="A351" s="68"/>
      <c r="B351" s="68"/>
      <c r="C351" s="68"/>
      <c r="D351" s="68"/>
      <c r="E351" s="298" t="s">
        <v>2657</v>
      </c>
      <c r="F351" s="68" t="s">
        <v>2658</v>
      </c>
      <c r="G351" s="68"/>
      <c r="H351" s="68"/>
      <c r="I351" s="68"/>
      <c r="J351" s="68"/>
    </row>
    <row r="352" spans="1:10" hidden="1" x14ac:dyDescent="0.35">
      <c r="A352" s="68"/>
      <c r="B352" s="68"/>
      <c r="C352" s="68"/>
      <c r="D352" s="68"/>
      <c r="E352" s="298" t="s">
        <v>2659</v>
      </c>
      <c r="F352" s="68" t="s">
        <v>2660</v>
      </c>
      <c r="G352" s="68"/>
      <c r="H352" s="68"/>
      <c r="I352" s="68"/>
      <c r="J352" s="68"/>
    </row>
    <row r="353" spans="1:10" hidden="1" x14ac:dyDescent="0.35">
      <c r="A353" s="68"/>
      <c r="B353" s="68"/>
      <c r="C353" s="68"/>
      <c r="D353" s="68"/>
      <c r="E353" s="298" t="s">
        <v>2661</v>
      </c>
      <c r="F353" s="68" t="s">
        <v>770</v>
      </c>
      <c r="G353" s="68"/>
      <c r="H353" s="68"/>
      <c r="I353" s="68"/>
      <c r="J353" s="68"/>
    </row>
    <row r="354" spans="1:10" hidden="1" x14ac:dyDescent="0.35">
      <c r="A354" s="68"/>
      <c r="B354" s="68"/>
      <c r="C354" s="68"/>
      <c r="D354" s="68"/>
      <c r="E354" s="298" t="s">
        <v>2662</v>
      </c>
      <c r="F354" s="68" t="s">
        <v>772</v>
      </c>
      <c r="G354" s="68"/>
      <c r="H354" s="68"/>
      <c r="I354" s="68"/>
      <c r="J354" s="68"/>
    </row>
    <row r="355" spans="1:10" hidden="1" x14ac:dyDescent="0.35">
      <c r="A355" s="68"/>
      <c r="B355" s="68"/>
      <c r="C355" s="68"/>
      <c r="D355" s="68"/>
      <c r="E355" s="298" t="s">
        <v>2663</v>
      </c>
      <c r="F355" s="68" t="s">
        <v>774</v>
      </c>
      <c r="G355" s="68"/>
      <c r="H355" s="68"/>
      <c r="I355" s="68"/>
      <c r="J355" s="68"/>
    </row>
    <row r="356" spans="1:10" hidden="1" x14ac:dyDescent="0.35">
      <c r="A356" s="68"/>
      <c r="B356" s="68"/>
      <c r="C356" s="68"/>
      <c r="D356" s="68"/>
      <c r="E356" s="298" t="s">
        <v>2664</v>
      </c>
      <c r="F356" s="68" t="s">
        <v>2665</v>
      </c>
      <c r="G356" s="68"/>
      <c r="H356" s="68"/>
      <c r="I356" s="68"/>
      <c r="J356" s="68"/>
    </row>
    <row r="357" spans="1:10" hidden="1" x14ac:dyDescent="0.35">
      <c r="A357" s="68"/>
      <c r="B357" s="68"/>
      <c r="C357" s="68"/>
      <c r="D357" s="68"/>
      <c r="E357" s="298" t="s">
        <v>2666</v>
      </c>
      <c r="F357" s="68" t="s">
        <v>2667</v>
      </c>
      <c r="G357" s="68"/>
      <c r="H357" s="68"/>
      <c r="I357" s="68"/>
      <c r="J357" s="68"/>
    </row>
    <row r="358" spans="1:10" hidden="1" x14ac:dyDescent="0.35">
      <c r="A358" s="68"/>
      <c r="B358" s="68"/>
      <c r="C358" s="68"/>
      <c r="D358" s="68"/>
      <c r="E358" s="298" t="s">
        <v>2668</v>
      </c>
      <c r="F358" s="68" t="s">
        <v>2669</v>
      </c>
      <c r="G358" s="68"/>
      <c r="H358" s="68"/>
      <c r="I358" s="68"/>
      <c r="J358" s="68"/>
    </row>
    <row r="359" spans="1:10" hidden="1" x14ac:dyDescent="0.35">
      <c r="A359" s="68"/>
      <c r="B359" s="68"/>
      <c r="C359" s="68"/>
      <c r="D359" s="68"/>
      <c r="E359" s="298" t="s">
        <v>2670</v>
      </c>
      <c r="F359" s="68" t="s">
        <v>2671</v>
      </c>
      <c r="G359" s="68"/>
      <c r="H359" s="68"/>
      <c r="I359" s="68"/>
      <c r="J359" s="68"/>
    </row>
    <row r="360" spans="1:10" hidden="1" x14ac:dyDescent="0.35">
      <c r="A360" s="68"/>
      <c r="B360" s="68"/>
      <c r="C360" s="68"/>
      <c r="D360" s="68"/>
      <c r="E360" s="298" t="s">
        <v>2672</v>
      </c>
      <c r="F360" s="68" t="s">
        <v>2673</v>
      </c>
      <c r="G360" s="68"/>
      <c r="H360" s="68"/>
      <c r="I360" s="68"/>
      <c r="J360" s="68"/>
    </row>
    <row r="361" spans="1:10" hidden="1" x14ac:dyDescent="0.35">
      <c r="A361" s="68"/>
      <c r="B361" s="68"/>
      <c r="C361" s="68"/>
      <c r="D361" s="68"/>
      <c r="E361" s="298" t="s">
        <v>2674</v>
      </c>
      <c r="F361" s="68" t="s">
        <v>2675</v>
      </c>
      <c r="G361" s="68"/>
      <c r="H361" s="68"/>
      <c r="I361" s="68"/>
      <c r="J361" s="68"/>
    </row>
    <row r="362" spans="1:10" hidden="1" x14ac:dyDescent="0.35">
      <c r="A362" s="68"/>
      <c r="B362" s="68"/>
      <c r="C362" s="68"/>
      <c r="D362" s="68"/>
      <c r="E362" s="298" t="s">
        <v>2676</v>
      </c>
      <c r="F362" s="68" t="s">
        <v>2677</v>
      </c>
      <c r="G362" s="68"/>
      <c r="H362" s="68"/>
      <c r="I362" s="68"/>
      <c r="J362" s="68"/>
    </row>
    <row r="363" spans="1:10" hidden="1" x14ac:dyDescent="0.35">
      <c r="A363" s="68"/>
      <c r="B363" s="68"/>
      <c r="C363" s="68"/>
      <c r="D363" s="68"/>
      <c r="E363" s="298" t="s">
        <v>2678</v>
      </c>
      <c r="F363" s="68" t="s">
        <v>2679</v>
      </c>
      <c r="G363" s="68"/>
      <c r="H363" s="68"/>
      <c r="I363" s="68"/>
      <c r="J363" s="68"/>
    </row>
    <row r="364" spans="1:10" hidden="1" x14ac:dyDescent="0.35">
      <c r="A364" s="68"/>
      <c r="B364" s="68"/>
      <c r="C364" s="68"/>
      <c r="D364" s="68"/>
      <c r="E364" s="298" t="s">
        <v>2680</v>
      </c>
      <c r="F364" s="68" t="s">
        <v>790</v>
      </c>
      <c r="G364" s="68"/>
      <c r="H364" s="68"/>
      <c r="I364" s="68"/>
      <c r="J364" s="68"/>
    </row>
    <row r="365" spans="1:10" hidden="1" x14ac:dyDescent="0.35">
      <c r="A365" s="68"/>
      <c r="B365" s="68"/>
      <c r="C365" s="68"/>
      <c r="D365" s="68"/>
      <c r="E365" s="298" t="s">
        <v>791</v>
      </c>
      <c r="F365" s="68" t="s">
        <v>792</v>
      </c>
      <c r="G365" s="68"/>
      <c r="H365" s="68"/>
      <c r="I365" s="68"/>
      <c r="J365" s="68"/>
    </row>
    <row r="366" spans="1:10" hidden="1" x14ac:dyDescent="0.35">
      <c r="A366" s="68"/>
      <c r="B366" s="68"/>
      <c r="C366" s="68"/>
      <c r="D366" s="68"/>
      <c r="E366" s="298" t="s">
        <v>793</v>
      </c>
      <c r="F366" s="68" t="s">
        <v>2681</v>
      </c>
      <c r="G366" s="68"/>
      <c r="H366" s="68"/>
      <c r="I366" s="68"/>
      <c r="J366" s="68"/>
    </row>
    <row r="367" spans="1:10" hidden="1" x14ac:dyDescent="0.35">
      <c r="A367" s="68"/>
      <c r="B367" s="68"/>
      <c r="C367" s="68"/>
      <c r="D367" s="68"/>
      <c r="E367" s="298" t="s">
        <v>795</v>
      </c>
      <c r="F367" s="68" t="s">
        <v>796</v>
      </c>
      <c r="G367" s="68"/>
      <c r="H367" s="68"/>
      <c r="I367" s="68"/>
      <c r="J367" s="68"/>
    </row>
    <row r="368" spans="1:10" hidden="1" x14ac:dyDescent="0.35">
      <c r="A368" s="68"/>
      <c r="B368" s="68"/>
      <c r="C368" s="68"/>
      <c r="D368" s="68"/>
      <c r="E368" s="298" t="s">
        <v>797</v>
      </c>
      <c r="F368" s="68" t="s">
        <v>798</v>
      </c>
      <c r="G368" s="68"/>
      <c r="H368" s="68"/>
      <c r="I368" s="68"/>
      <c r="J368" s="68"/>
    </row>
    <row r="369" spans="1:10" hidden="1" x14ac:dyDescent="0.35">
      <c r="A369" s="68"/>
      <c r="B369" s="68"/>
      <c r="C369" s="68"/>
      <c r="D369" s="68"/>
      <c r="E369" s="298" t="s">
        <v>799</v>
      </c>
      <c r="F369" s="68" t="s">
        <v>2682</v>
      </c>
      <c r="G369" s="68"/>
      <c r="H369" s="68"/>
      <c r="I369" s="68"/>
      <c r="J369" s="68"/>
    </row>
    <row r="370" spans="1:10" hidden="1" x14ac:dyDescent="0.35">
      <c r="A370" s="68"/>
      <c r="B370" s="68"/>
      <c r="C370" s="68"/>
      <c r="D370" s="68"/>
      <c r="E370" s="298" t="s">
        <v>2683</v>
      </c>
      <c r="F370" s="68" t="s">
        <v>802</v>
      </c>
      <c r="G370" s="68"/>
      <c r="H370" s="68"/>
      <c r="I370" s="68"/>
      <c r="J370" s="68"/>
    </row>
    <row r="371" spans="1:10" hidden="1" x14ac:dyDescent="0.35">
      <c r="A371" s="68"/>
      <c r="B371" s="68"/>
      <c r="C371" s="68"/>
      <c r="D371" s="68"/>
      <c r="E371" s="298" t="s">
        <v>2684</v>
      </c>
      <c r="F371" s="68" t="s">
        <v>2685</v>
      </c>
      <c r="G371" s="68"/>
      <c r="H371" s="68"/>
      <c r="I371" s="68"/>
      <c r="J371" s="68"/>
    </row>
    <row r="372" spans="1:10" hidden="1" x14ac:dyDescent="0.35">
      <c r="A372" s="68"/>
      <c r="B372" s="68"/>
      <c r="C372" s="68"/>
      <c r="D372" s="68"/>
      <c r="E372" s="298" t="s">
        <v>2686</v>
      </c>
      <c r="F372" s="68" t="s">
        <v>2687</v>
      </c>
      <c r="G372" s="68"/>
      <c r="H372" s="68"/>
      <c r="I372" s="68"/>
      <c r="J372" s="68"/>
    </row>
    <row r="373" spans="1:10" hidden="1" x14ac:dyDescent="0.35">
      <c r="A373" s="68"/>
      <c r="B373" s="68"/>
      <c r="C373" s="68"/>
      <c r="D373" s="68"/>
      <c r="E373" s="298" t="s">
        <v>2688</v>
      </c>
      <c r="F373" s="68" t="s">
        <v>2689</v>
      </c>
      <c r="G373" s="68"/>
      <c r="H373" s="68"/>
      <c r="I373" s="68"/>
      <c r="J373" s="68"/>
    </row>
    <row r="374" spans="1:10" hidden="1" x14ac:dyDescent="0.35">
      <c r="A374" s="68"/>
      <c r="B374" s="68"/>
      <c r="C374" s="68"/>
      <c r="D374" s="68"/>
      <c r="E374" s="298" t="s">
        <v>2690</v>
      </c>
      <c r="F374" s="68" t="s">
        <v>2691</v>
      </c>
      <c r="G374" s="68"/>
      <c r="H374" s="68"/>
      <c r="I374" s="68"/>
      <c r="J374" s="68"/>
    </row>
    <row r="375" spans="1:10" hidden="1" x14ac:dyDescent="0.35">
      <c r="A375" s="68"/>
      <c r="B375" s="68"/>
      <c r="C375" s="68"/>
      <c r="D375" s="68"/>
      <c r="E375" s="298" t="s">
        <v>2692</v>
      </c>
      <c r="F375" s="68" t="s">
        <v>2693</v>
      </c>
      <c r="G375" s="68"/>
      <c r="H375" s="68"/>
      <c r="I375" s="68"/>
      <c r="J375" s="68"/>
    </row>
    <row r="376" spans="1:10" hidden="1" x14ac:dyDescent="0.35">
      <c r="A376" s="68"/>
      <c r="B376" s="68"/>
      <c r="C376" s="68"/>
      <c r="D376" s="68"/>
      <c r="E376" s="298" t="s">
        <v>2694</v>
      </c>
      <c r="F376" s="68" t="s">
        <v>2695</v>
      </c>
      <c r="G376" s="68"/>
      <c r="H376" s="68"/>
      <c r="I376" s="68"/>
      <c r="J376" s="68"/>
    </row>
    <row r="377" spans="1:10" hidden="1" x14ac:dyDescent="0.35">
      <c r="A377" s="68"/>
      <c r="B377" s="68"/>
      <c r="C377" s="68"/>
      <c r="D377" s="68"/>
      <c r="E377" s="298" t="s">
        <v>2696</v>
      </c>
      <c r="F377" s="68" t="s">
        <v>2697</v>
      </c>
      <c r="G377" s="68"/>
      <c r="H377" s="68"/>
      <c r="I377" s="68"/>
      <c r="J377" s="68"/>
    </row>
    <row r="378" spans="1:10" hidden="1" x14ac:dyDescent="0.35">
      <c r="A378" s="68"/>
      <c r="B378" s="68"/>
      <c r="C378" s="68"/>
      <c r="D378" s="68"/>
      <c r="E378" s="298" t="s">
        <v>2698</v>
      </c>
      <c r="F378" s="68" t="s">
        <v>2699</v>
      </c>
      <c r="G378" s="68"/>
      <c r="H378" s="68"/>
      <c r="I378" s="68"/>
      <c r="J378" s="68"/>
    </row>
    <row r="379" spans="1:10" hidden="1" x14ac:dyDescent="0.35">
      <c r="A379" s="68"/>
      <c r="B379" s="68"/>
      <c r="C379" s="68"/>
      <c r="D379" s="68"/>
      <c r="E379" s="298" t="s">
        <v>2700</v>
      </c>
      <c r="F379" s="68" t="s">
        <v>2701</v>
      </c>
      <c r="G379" s="68"/>
      <c r="H379" s="68"/>
      <c r="I379" s="68"/>
      <c r="J379" s="68"/>
    </row>
    <row r="380" spans="1:10" hidden="1" x14ac:dyDescent="0.35">
      <c r="A380" s="68"/>
      <c r="B380" s="68"/>
      <c r="C380" s="68"/>
      <c r="D380" s="68"/>
      <c r="E380" s="298" t="s">
        <v>2702</v>
      </c>
      <c r="F380" s="68" t="s">
        <v>2703</v>
      </c>
      <c r="G380" s="68"/>
      <c r="H380" s="68"/>
      <c r="I380" s="68"/>
      <c r="J380" s="68"/>
    </row>
    <row r="381" spans="1:10" hidden="1" x14ac:dyDescent="0.35">
      <c r="A381" s="68"/>
      <c r="B381" s="68"/>
      <c r="C381" s="68"/>
      <c r="D381" s="68"/>
      <c r="E381" s="298" t="s">
        <v>2704</v>
      </c>
      <c r="F381" s="68" t="s">
        <v>2705</v>
      </c>
      <c r="G381" s="68"/>
      <c r="H381" s="68"/>
      <c r="I381" s="68"/>
      <c r="J381" s="68"/>
    </row>
    <row r="382" spans="1:10" hidden="1" x14ac:dyDescent="0.35">
      <c r="A382" s="68"/>
      <c r="B382" s="68"/>
      <c r="C382" s="68"/>
      <c r="D382" s="68"/>
      <c r="E382" s="298" t="s">
        <v>2706</v>
      </c>
      <c r="F382" s="68" t="s">
        <v>820</v>
      </c>
      <c r="G382" s="68"/>
      <c r="H382" s="68"/>
      <c r="I382" s="68"/>
      <c r="J382" s="68"/>
    </row>
    <row r="383" spans="1:10" hidden="1" x14ac:dyDescent="0.35">
      <c r="A383" s="68"/>
      <c r="B383" s="68"/>
      <c r="C383" s="68"/>
      <c r="D383" s="68"/>
      <c r="E383" s="298" t="s">
        <v>2707</v>
      </c>
      <c r="F383" s="68" t="s">
        <v>822</v>
      </c>
      <c r="G383" s="68"/>
      <c r="H383" s="68"/>
      <c r="I383" s="68"/>
      <c r="J383" s="68"/>
    </row>
    <row r="384" spans="1:10" hidden="1" x14ac:dyDescent="0.35">
      <c r="A384" s="68"/>
      <c r="B384" s="68"/>
      <c r="C384" s="68"/>
      <c r="D384" s="68"/>
      <c r="E384" s="298" t="s">
        <v>2708</v>
      </c>
      <c r="F384" s="68" t="s">
        <v>824</v>
      </c>
      <c r="G384" s="68"/>
      <c r="H384" s="68"/>
      <c r="I384" s="68"/>
      <c r="J384" s="68"/>
    </row>
    <row r="385" spans="1:10" hidden="1" x14ac:dyDescent="0.35">
      <c r="A385" s="68"/>
      <c r="B385" s="68"/>
      <c r="C385" s="68"/>
      <c r="D385" s="68"/>
      <c r="E385" s="298" t="s">
        <v>2709</v>
      </c>
      <c r="F385" s="68" t="s">
        <v>826</v>
      </c>
      <c r="G385" s="68"/>
      <c r="H385" s="68"/>
      <c r="I385" s="68"/>
      <c r="J385" s="68"/>
    </row>
    <row r="386" spans="1:10" hidden="1" x14ac:dyDescent="0.35">
      <c r="A386" s="68"/>
      <c r="B386" s="68"/>
      <c r="C386" s="68"/>
      <c r="D386" s="68"/>
      <c r="E386" s="298" t="s">
        <v>2710</v>
      </c>
      <c r="F386" s="68" t="s">
        <v>2711</v>
      </c>
      <c r="G386" s="68"/>
      <c r="H386" s="68"/>
      <c r="I386" s="68"/>
      <c r="J386" s="68"/>
    </row>
    <row r="387" spans="1:10" hidden="1" x14ac:dyDescent="0.35">
      <c r="A387" s="68"/>
      <c r="B387" s="68"/>
      <c r="C387" s="68"/>
      <c r="D387" s="68"/>
      <c r="E387" s="298" t="s">
        <v>2712</v>
      </c>
      <c r="F387" s="68" t="s">
        <v>2713</v>
      </c>
      <c r="G387" s="68"/>
      <c r="H387" s="68"/>
      <c r="I387" s="68"/>
      <c r="J387" s="68"/>
    </row>
    <row r="388" spans="1:10" hidden="1" x14ac:dyDescent="0.35">
      <c r="A388" s="68"/>
      <c r="B388" s="68"/>
      <c r="C388" s="68"/>
      <c r="D388" s="68"/>
      <c r="E388" s="298" t="s">
        <v>2714</v>
      </c>
      <c r="F388" s="68" t="s">
        <v>2715</v>
      </c>
      <c r="G388" s="68"/>
      <c r="H388" s="68"/>
      <c r="I388" s="68"/>
      <c r="J388" s="68"/>
    </row>
    <row r="389" spans="1:10" hidden="1" x14ac:dyDescent="0.35">
      <c r="A389" s="68"/>
      <c r="B389" s="68"/>
      <c r="C389" s="68"/>
      <c r="D389" s="68"/>
      <c r="E389" s="298" t="s">
        <v>2716</v>
      </c>
      <c r="F389" s="68" t="s">
        <v>2717</v>
      </c>
      <c r="G389" s="68"/>
      <c r="H389" s="68"/>
      <c r="I389" s="68"/>
      <c r="J389" s="68"/>
    </row>
    <row r="390" spans="1:10" hidden="1" x14ac:dyDescent="0.35">
      <c r="A390" s="68"/>
      <c r="B390" s="68"/>
      <c r="C390" s="68"/>
      <c r="D390" s="68"/>
      <c r="E390" s="298" t="s">
        <v>2718</v>
      </c>
      <c r="F390" s="68" t="s">
        <v>2719</v>
      </c>
      <c r="G390" s="68"/>
      <c r="H390" s="68"/>
      <c r="I390" s="68"/>
      <c r="J390" s="68"/>
    </row>
    <row r="391" spans="1:10" hidden="1" x14ac:dyDescent="0.35">
      <c r="A391" s="68"/>
      <c r="B391" s="68"/>
      <c r="C391" s="68"/>
      <c r="D391" s="68"/>
      <c r="E391" s="298" t="s">
        <v>2720</v>
      </c>
      <c r="F391" s="68" t="s">
        <v>2721</v>
      </c>
      <c r="G391" s="68"/>
      <c r="H391" s="68"/>
      <c r="I391" s="68"/>
      <c r="J391" s="68"/>
    </row>
    <row r="392" spans="1:10" hidden="1" x14ac:dyDescent="0.35">
      <c r="A392" s="68"/>
      <c r="B392" s="68"/>
      <c r="C392" s="68"/>
      <c r="D392" s="68"/>
      <c r="E392" s="298" t="s">
        <v>2722</v>
      </c>
      <c r="F392" s="68" t="s">
        <v>2723</v>
      </c>
      <c r="G392" s="68"/>
      <c r="H392" s="68"/>
      <c r="I392" s="68"/>
      <c r="J392" s="68"/>
    </row>
    <row r="393" spans="1:10" hidden="1" x14ac:dyDescent="0.35">
      <c r="A393" s="68"/>
      <c r="B393" s="68"/>
      <c r="C393" s="68"/>
      <c r="D393" s="68"/>
      <c r="E393" s="298" t="s">
        <v>2724</v>
      </c>
      <c r="F393" s="68" t="s">
        <v>838</v>
      </c>
      <c r="G393" s="68"/>
      <c r="H393" s="68"/>
      <c r="I393" s="68"/>
      <c r="J393" s="68"/>
    </row>
    <row r="394" spans="1:10" hidden="1" x14ac:dyDescent="0.35">
      <c r="A394" s="68"/>
      <c r="B394" s="68"/>
      <c r="C394" s="68"/>
      <c r="D394" s="68"/>
      <c r="E394" s="298" t="s">
        <v>2725</v>
      </c>
      <c r="F394" s="68" t="s">
        <v>840</v>
      </c>
      <c r="G394" s="68"/>
      <c r="H394" s="68"/>
      <c r="I394" s="68"/>
      <c r="J394" s="68"/>
    </row>
    <row r="395" spans="1:10" hidden="1" x14ac:dyDescent="0.35">
      <c r="A395" s="68"/>
      <c r="B395" s="68"/>
      <c r="C395" s="68"/>
      <c r="D395" s="68"/>
      <c r="E395" s="298" t="s">
        <v>2726</v>
      </c>
      <c r="F395" s="68" t="s">
        <v>842</v>
      </c>
      <c r="G395" s="68"/>
      <c r="H395" s="68"/>
      <c r="I395" s="68"/>
      <c r="J395" s="68"/>
    </row>
    <row r="396" spans="1:10" hidden="1" x14ac:dyDescent="0.35">
      <c r="A396" s="68"/>
      <c r="B396" s="68"/>
      <c r="C396" s="68"/>
      <c r="D396" s="68"/>
      <c r="E396" s="298" t="s">
        <v>843</v>
      </c>
      <c r="F396" s="68" t="s">
        <v>844</v>
      </c>
      <c r="G396" s="68"/>
      <c r="H396" s="68"/>
      <c r="I396" s="68"/>
      <c r="J396" s="68"/>
    </row>
    <row r="397" spans="1:10" hidden="1" x14ac:dyDescent="0.35">
      <c r="A397" s="68"/>
      <c r="B397" s="68"/>
      <c r="C397" s="68"/>
      <c r="D397" s="68"/>
      <c r="E397" s="298" t="s">
        <v>2727</v>
      </c>
      <c r="F397" s="68" t="s">
        <v>846</v>
      </c>
      <c r="G397" s="68"/>
      <c r="H397" s="68"/>
      <c r="I397" s="68"/>
      <c r="J397" s="68"/>
    </row>
    <row r="398" spans="1:10" hidden="1" x14ac:dyDescent="0.35">
      <c r="A398" s="68"/>
      <c r="B398" s="68"/>
      <c r="C398" s="68"/>
      <c r="D398" s="68"/>
      <c r="E398" s="298" t="s">
        <v>2728</v>
      </c>
      <c r="F398" s="68" t="s">
        <v>2729</v>
      </c>
      <c r="G398" s="68"/>
      <c r="H398" s="68"/>
      <c r="I398" s="68"/>
      <c r="J398" s="68"/>
    </row>
    <row r="399" spans="1:10" hidden="1" x14ac:dyDescent="0.35">
      <c r="A399" s="68"/>
      <c r="B399" s="68"/>
      <c r="C399" s="68"/>
      <c r="D399" s="68"/>
      <c r="E399" s="298" t="s">
        <v>847</v>
      </c>
      <c r="F399" s="68" t="s">
        <v>2730</v>
      </c>
      <c r="G399" s="68"/>
      <c r="H399" s="68"/>
      <c r="I399" s="68"/>
      <c r="J399" s="68"/>
    </row>
    <row r="400" spans="1:10" hidden="1" x14ac:dyDescent="0.35">
      <c r="A400" s="68"/>
      <c r="B400" s="68"/>
      <c r="C400" s="68"/>
      <c r="D400" s="68"/>
      <c r="E400" s="298" t="s">
        <v>2731</v>
      </c>
      <c r="F400" s="68" t="s">
        <v>850</v>
      </c>
      <c r="G400" s="68"/>
      <c r="H400" s="68"/>
      <c r="I400" s="68"/>
      <c r="J400" s="68"/>
    </row>
    <row r="401" spans="1:10" hidden="1" x14ac:dyDescent="0.35">
      <c r="A401" s="68"/>
      <c r="B401" s="68"/>
      <c r="C401" s="68"/>
      <c r="D401" s="68"/>
      <c r="E401" s="298" t="s">
        <v>2732</v>
      </c>
      <c r="F401" s="68" t="s">
        <v>2733</v>
      </c>
      <c r="G401" s="68"/>
      <c r="H401" s="68"/>
      <c r="I401" s="68"/>
      <c r="J401" s="68"/>
    </row>
    <row r="402" spans="1:10" hidden="1" x14ac:dyDescent="0.35">
      <c r="A402" s="68"/>
      <c r="B402" s="68"/>
      <c r="C402" s="68"/>
      <c r="D402" s="68"/>
      <c r="E402" s="298" t="s">
        <v>2734</v>
      </c>
      <c r="F402" s="68" t="s">
        <v>2735</v>
      </c>
      <c r="G402" s="68"/>
      <c r="H402" s="68"/>
      <c r="I402" s="68"/>
      <c r="J402" s="68"/>
    </row>
    <row r="403" spans="1:10" hidden="1" x14ac:dyDescent="0.35">
      <c r="A403" s="68"/>
      <c r="B403" s="68"/>
      <c r="C403" s="68"/>
      <c r="D403" s="68"/>
      <c r="E403" s="298" t="s">
        <v>2736</v>
      </c>
      <c r="F403" s="68" t="s">
        <v>2737</v>
      </c>
      <c r="G403" s="68"/>
      <c r="H403" s="68"/>
      <c r="I403" s="68"/>
      <c r="J403" s="68"/>
    </row>
    <row r="404" spans="1:10" hidden="1" x14ac:dyDescent="0.35">
      <c r="A404" s="68"/>
      <c r="B404" s="68"/>
      <c r="C404" s="68"/>
      <c r="D404" s="68"/>
      <c r="E404" s="298" t="s">
        <v>855</v>
      </c>
      <c r="F404" s="68" t="s">
        <v>856</v>
      </c>
      <c r="G404" s="68"/>
      <c r="H404" s="68"/>
      <c r="I404" s="68"/>
      <c r="J404" s="68"/>
    </row>
    <row r="405" spans="1:10" hidden="1" x14ac:dyDescent="0.35">
      <c r="A405" s="68"/>
      <c r="B405" s="68"/>
      <c r="C405" s="68"/>
      <c r="D405" s="68"/>
      <c r="E405" s="298" t="s">
        <v>857</v>
      </c>
      <c r="F405" s="68" t="s">
        <v>858</v>
      </c>
      <c r="G405" s="68"/>
      <c r="H405" s="68"/>
      <c r="I405" s="68"/>
      <c r="J405" s="68"/>
    </row>
    <row r="406" spans="1:10" hidden="1" x14ac:dyDescent="0.35">
      <c r="A406" s="68"/>
      <c r="B406" s="68"/>
      <c r="C406" s="68"/>
      <c r="D406" s="68"/>
      <c r="E406" s="298" t="s">
        <v>2738</v>
      </c>
      <c r="F406" s="68" t="s">
        <v>2739</v>
      </c>
      <c r="G406" s="68"/>
      <c r="H406" s="68"/>
      <c r="I406" s="68"/>
      <c r="J406" s="68"/>
    </row>
    <row r="407" spans="1:10" hidden="1" x14ac:dyDescent="0.35">
      <c r="A407" s="68"/>
      <c r="B407" s="68"/>
      <c r="C407" s="68"/>
      <c r="D407" s="68"/>
      <c r="E407" s="298" t="s">
        <v>2740</v>
      </c>
      <c r="F407" s="68" t="s">
        <v>860</v>
      </c>
      <c r="G407" s="68"/>
      <c r="H407" s="68"/>
      <c r="I407" s="68"/>
      <c r="J407" s="68"/>
    </row>
    <row r="408" spans="1:10" hidden="1" x14ac:dyDescent="0.35">
      <c r="A408" s="68"/>
      <c r="B408" s="68"/>
      <c r="C408" s="68"/>
      <c r="D408" s="68"/>
      <c r="E408" s="298" t="s">
        <v>2741</v>
      </c>
      <c r="F408" s="68" t="s">
        <v>862</v>
      </c>
      <c r="G408" s="68"/>
      <c r="H408" s="68"/>
      <c r="I408" s="68"/>
      <c r="J408" s="68"/>
    </row>
    <row r="409" spans="1:10" hidden="1" x14ac:dyDescent="0.35">
      <c r="A409" s="68"/>
      <c r="B409" s="68"/>
      <c r="C409" s="68"/>
      <c r="D409" s="68"/>
      <c r="E409" s="298" t="s">
        <v>863</v>
      </c>
      <c r="F409" s="68" t="s">
        <v>2742</v>
      </c>
      <c r="G409" s="68"/>
      <c r="H409" s="68"/>
      <c r="I409" s="68"/>
      <c r="J409" s="68"/>
    </row>
    <row r="410" spans="1:10" hidden="1" x14ac:dyDescent="0.35">
      <c r="A410" s="68"/>
      <c r="B410" s="68"/>
      <c r="C410" s="68"/>
      <c r="D410" s="68"/>
      <c r="E410" s="298" t="s">
        <v>865</v>
      </c>
      <c r="F410" s="68" t="s">
        <v>2743</v>
      </c>
      <c r="G410" s="68"/>
      <c r="H410" s="68"/>
      <c r="I410" s="68"/>
      <c r="J410" s="68"/>
    </row>
    <row r="411" spans="1:10" hidden="1" x14ac:dyDescent="0.35">
      <c r="A411" s="68"/>
      <c r="B411" s="68"/>
      <c r="C411" s="68"/>
      <c r="D411" s="68"/>
      <c r="E411" s="298" t="s">
        <v>867</v>
      </c>
      <c r="F411" s="68" t="s">
        <v>868</v>
      </c>
      <c r="G411" s="68"/>
      <c r="H411" s="68"/>
      <c r="I411" s="68"/>
      <c r="J411" s="68"/>
    </row>
    <row r="412" spans="1:10" hidden="1" x14ac:dyDescent="0.35">
      <c r="A412" s="68"/>
      <c r="B412" s="68"/>
      <c r="C412" s="68"/>
      <c r="D412" s="68"/>
      <c r="E412" s="298" t="s">
        <v>2744</v>
      </c>
      <c r="F412" s="68" t="s">
        <v>870</v>
      </c>
      <c r="G412" s="68"/>
      <c r="H412" s="68"/>
      <c r="I412" s="68"/>
      <c r="J412" s="68"/>
    </row>
    <row r="413" spans="1:10" hidden="1" x14ac:dyDescent="0.35">
      <c r="A413" s="68"/>
      <c r="B413" s="68"/>
      <c r="C413" s="68"/>
      <c r="D413" s="68"/>
      <c r="E413" s="298" t="s">
        <v>871</v>
      </c>
      <c r="F413" s="68" t="s">
        <v>872</v>
      </c>
      <c r="G413" s="68"/>
      <c r="H413" s="68"/>
      <c r="I413" s="68"/>
      <c r="J413" s="68"/>
    </row>
    <row r="414" spans="1:10" hidden="1" x14ac:dyDescent="0.35">
      <c r="A414" s="68"/>
      <c r="B414" s="68"/>
      <c r="C414" s="68"/>
      <c r="D414" s="68"/>
      <c r="E414" s="298" t="s">
        <v>2745</v>
      </c>
      <c r="F414" s="68" t="s">
        <v>2746</v>
      </c>
      <c r="G414" s="68"/>
      <c r="H414" s="68"/>
      <c r="I414" s="68"/>
      <c r="J414" s="68"/>
    </row>
    <row r="415" spans="1:10" hidden="1" x14ac:dyDescent="0.35">
      <c r="A415" s="68"/>
      <c r="B415" s="68"/>
      <c r="C415" s="68"/>
      <c r="D415" s="68"/>
      <c r="E415" s="298" t="s">
        <v>2747</v>
      </c>
      <c r="F415" s="68" t="s">
        <v>2748</v>
      </c>
      <c r="G415" s="68"/>
      <c r="H415" s="68"/>
      <c r="I415" s="68"/>
      <c r="J415" s="68"/>
    </row>
    <row r="416" spans="1:10" hidden="1" x14ac:dyDescent="0.35">
      <c r="A416" s="68"/>
      <c r="B416" s="68"/>
      <c r="C416" s="68"/>
      <c r="D416" s="68"/>
      <c r="E416" s="298" t="s">
        <v>2749</v>
      </c>
      <c r="F416" s="68" t="s">
        <v>2750</v>
      </c>
      <c r="G416" s="68"/>
      <c r="H416" s="68"/>
      <c r="I416" s="68"/>
      <c r="J416" s="68"/>
    </row>
    <row r="417" spans="1:10" hidden="1" x14ac:dyDescent="0.35">
      <c r="A417" s="68"/>
      <c r="B417" s="68"/>
      <c r="C417" s="68"/>
      <c r="D417" s="68"/>
      <c r="E417" s="298" t="s">
        <v>2751</v>
      </c>
      <c r="F417" s="68" t="s">
        <v>2752</v>
      </c>
      <c r="G417" s="68"/>
      <c r="H417" s="68"/>
      <c r="I417" s="68"/>
      <c r="J417" s="68"/>
    </row>
    <row r="418" spans="1:10" hidden="1" x14ac:dyDescent="0.35">
      <c r="A418" s="68"/>
      <c r="B418" s="68"/>
      <c r="C418" s="68"/>
      <c r="D418" s="68"/>
      <c r="E418" s="298" t="s">
        <v>2753</v>
      </c>
      <c r="F418" s="68" t="s">
        <v>2754</v>
      </c>
      <c r="G418" s="68"/>
      <c r="H418" s="68"/>
      <c r="I418" s="68"/>
      <c r="J418" s="68"/>
    </row>
    <row r="419" spans="1:10" hidden="1" x14ac:dyDescent="0.35">
      <c r="A419" s="68"/>
      <c r="B419" s="68"/>
      <c r="C419" s="68"/>
      <c r="D419" s="68"/>
      <c r="E419" s="298" t="s">
        <v>2755</v>
      </c>
      <c r="F419" s="68" t="s">
        <v>2756</v>
      </c>
      <c r="G419" s="68"/>
      <c r="H419" s="68"/>
      <c r="I419" s="68"/>
      <c r="J419" s="68"/>
    </row>
    <row r="420" spans="1:10" hidden="1" x14ac:dyDescent="0.35">
      <c r="A420" s="68"/>
      <c r="B420" s="68"/>
      <c r="C420" s="68"/>
      <c r="D420" s="68"/>
      <c r="E420" s="298" t="s">
        <v>2757</v>
      </c>
      <c r="F420" s="68" t="s">
        <v>2758</v>
      </c>
      <c r="G420" s="68"/>
      <c r="H420" s="68"/>
      <c r="I420" s="68"/>
      <c r="J420" s="68"/>
    </row>
    <row r="421" spans="1:10" hidden="1" x14ac:dyDescent="0.35">
      <c r="A421" s="68"/>
      <c r="B421" s="68"/>
      <c r="C421" s="68"/>
      <c r="D421" s="68"/>
      <c r="E421" s="298" t="s">
        <v>2759</v>
      </c>
      <c r="F421" s="68" t="s">
        <v>2760</v>
      </c>
      <c r="G421" s="68"/>
      <c r="H421" s="68"/>
      <c r="I421" s="68"/>
      <c r="J421" s="68"/>
    </row>
    <row r="422" spans="1:10" hidden="1" x14ac:dyDescent="0.35">
      <c r="A422" s="68"/>
      <c r="B422" s="68"/>
      <c r="C422" s="68"/>
      <c r="D422" s="68"/>
      <c r="E422" s="298" t="s">
        <v>2761</v>
      </c>
      <c r="F422" s="68" t="s">
        <v>2762</v>
      </c>
      <c r="G422" s="68"/>
      <c r="H422" s="68"/>
      <c r="I422" s="68"/>
      <c r="J422" s="68"/>
    </row>
    <row r="423" spans="1:10" hidden="1" x14ac:dyDescent="0.35">
      <c r="A423" s="68"/>
      <c r="B423" s="68"/>
      <c r="C423" s="68"/>
      <c r="D423" s="68"/>
      <c r="E423" s="298" t="s">
        <v>2763</v>
      </c>
      <c r="F423" s="68" t="s">
        <v>2764</v>
      </c>
      <c r="G423" s="68"/>
      <c r="H423" s="68"/>
      <c r="I423" s="68"/>
      <c r="J423" s="68"/>
    </row>
    <row r="424" spans="1:10" hidden="1" x14ac:dyDescent="0.35">
      <c r="A424" s="68"/>
      <c r="B424" s="68"/>
      <c r="C424" s="68"/>
      <c r="D424" s="68"/>
      <c r="E424" s="298" t="s">
        <v>2765</v>
      </c>
      <c r="F424" s="68" t="s">
        <v>2766</v>
      </c>
      <c r="G424" s="68"/>
      <c r="H424" s="68"/>
      <c r="I424" s="68"/>
      <c r="J424" s="68"/>
    </row>
    <row r="425" spans="1:10" hidden="1" x14ac:dyDescent="0.35">
      <c r="A425" s="68"/>
      <c r="B425" s="68"/>
      <c r="C425" s="68"/>
      <c r="D425" s="68"/>
      <c r="E425" s="298" t="s">
        <v>2767</v>
      </c>
      <c r="F425" s="68" t="s">
        <v>2768</v>
      </c>
      <c r="G425" s="68"/>
      <c r="H425" s="68"/>
      <c r="I425" s="68"/>
      <c r="J425" s="68"/>
    </row>
    <row r="426" spans="1:10" hidden="1" x14ac:dyDescent="0.35">
      <c r="A426" s="68"/>
      <c r="B426" s="68"/>
      <c r="C426" s="68"/>
      <c r="D426" s="68"/>
      <c r="E426" s="298" t="s">
        <v>2769</v>
      </c>
      <c r="F426" s="68" t="s">
        <v>2770</v>
      </c>
      <c r="G426" s="68"/>
      <c r="H426" s="68"/>
      <c r="I426" s="68"/>
      <c r="J426" s="68"/>
    </row>
    <row r="427" spans="1:10" hidden="1" x14ac:dyDescent="0.35">
      <c r="A427" s="68"/>
      <c r="B427" s="68"/>
      <c r="C427" s="68"/>
      <c r="D427" s="68"/>
      <c r="E427" s="298" t="s">
        <v>2771</v>
      </c>
      <c r="F427" s="68" t="s">
        <v>2772</v>
      </c>
      <c r="G427" s="68"/>
      <c r="H427" s="68"/>
      <c r="I427" s="68"/>
      <c r="J427" s="68"/>
    </row>
    <row r="428" spans="1:10" hidden="1" x14ac:dyDescent="0.35">
      <c r="A428" s="68"/>
      <c r="B428" s="68"/>
      <c r="C428" s="68"/>
      <c r="D428" s="68"/>
      <c r="E428" s="298" t="s">
        <v>2773</v>
      </c>
      <c r="F428" s="68" t="s">
        <v>2774</v>
      </c>
      <c r="G428" s="68"/>
      <c r="H428" s="68"/>
      <c r="I428" s="68"/>
      <c r="J428" s="68"/>
    </row>
    <row r="429" spans="1:10" hidden="1" x14ac:dyDescent="0.35">
      <c r="A429" s="68"/>
      <c r="B429" s="68"/>
      <c r="C429" s="68"/>
      <c r="D429" s="68"/>
      <c r="E429" s="298" t="s">
        <v>2775</v>
      </c>
      <c r="F429" s="68" t="s">
        <v>2776</v>
      </c>
      <c r="G429" s="68"/>
      <c r="H429" s="68"/>
      <c r="I429" s="68"/>
      <c r="J429" s="68"/>
    </row>
    <row r="430" spans="1:10" hidden="1" x14ac:dyDescent="0.35">
      <c r="A430" s="68"/>
      <c r="B430" s="68"/>
      <c r="C430" s="68"/>
      <c r="D430" s="68"/>
      <c r="E430" s="298" t="s">
        <v>247</v>
      </c>
      <c r="F430" s="68" t="s">
        <v>2777</v>
      </c>
      <c r="G430" s="68"/>
      <c r="H430" s="68"/>
      <c r="I430" s="68"/>
      <c r="J430" s="68"/>
    </row>
    <row r="431" spans="1:10" hidden="1" x14ac:dyDescent="0.35">
      <c r="A431" s="68"/>
      <c r="B431" s="68"/>
      <c r="C431" s="68"/>
      <c r="D431" s="68"/>
      <c r="E431" s="298" t="s">
        <v>248</v>
      </c>
      <c r="F431" s="68" t="s">
        <v>898</v>
      </c>
      <c r="G431" s="68"/>
      <c r="H431" s="68"/>
      <c r="I431" s="68"/>
      <c r="J431" s="68"/>
    </row>
    <row r="432" spans="1:10" hidden="1" x14ac:dyDescent="0.35">
      <c r="A432" s="68"/>
      <c r="B432" s="68"/>
      <c r="C432" s="68"/>
      <c r="D432" s="68"/>
      <c r="E432" s="298" t="s">
        <v>2778</v>
      </c>
      <c r="F432" s="68" t="s">
        <v>2779</v>
      </c>
      <c r="G432" s="68"/>
      <c r="H432" s="68"/>
      <c r="I432" s="68"/>
      <c r="J432" s="68"/>
    </row>
    <row r="433" spans="1:10" hidden="1" x14ac:dyDescent="0.35">
      <c r="A433" s="68"/>
      <c r="B433" s="68"/>
      <c r="C433" s="68"/>
      <c r="D433" s="68"/>
      <c r="E433" s="298" t="s">
        <v>2780</v>
      </c>
      <c r="F433" s="68" t="s">
        <v>2781</v>
      </c>
      <c r="G433" s="68"/>
      <c r="H433" s="68"/>
      <c r="I433" s="68"/>
      <c r="J433" s="68"/>
    </row>
    <row r="434" spans="1:10" hidden="1" x14ac:dyDescent="0.35">
      <c r="A434" s="68"/>
      <c r="B434" s="68"/>
      <c r="C434" s="68"/>
      <c r="D434" s="68"/>
      <c r="E434" s="298" t="s">
        <v>2782</v>
      </c>
      <c r="F434" s="68" t="s">
        <v>2783</v>
      </c>
      <c r="G434" s="68"/>
      <c r="H434" s="68"/>
      <c r="I434" s="68"/>
      <c r="J434" s="68"/>
    </row>
    <row r="435" spans="1:10" hidden="1" x14ac:dyDescent="0.35">
      <c r="A435" s="68"/>
      <c r="B435" s="68"/>
      <c r="C435" s="68"/>
      <c r="D435" s="68"/>
      <c r="E435" s="298" t="s">
        <v>2784</v>
      </c>
      <c r="F435" s="68" t="s">
        <v>2785</v>
      </c>
      <c r="G435" s="68"/>
      <c r="H435" s="68"/>
      <c r="I435" s="68"/>
      <c r="J435" s="68"/>
    </row>
    <row r="436" spans="1:10" hidden="1" x14ac:dyDescent="0.35">
      <c r="A436" s="68"/>
      <c r="B436" s="68"/>
      <c r="C436" s="68"/>
      <c r="D436" s="68"/>
      <c r="E436" s="298" t="s">
        <v>2786</v>
      </c>
      <c r="F436" s="68" t="s">
        <v>906</v>
      </c>
      <c r="G436" s="68"/>
      <c r="H436" s="68"/>
      <c r="I436" s="68"/>
      <c r="J436" s="68"/>
    </row>
    <row r="437" spans="1:10" hidden="1" x14ac:dyDescent="0.35">
      <c r="A437" s="68"/>
      <c r="B437" s="68"/>
      <c r="C437" s="68"/>
      <c r="D437" s="68"/>
      <c r="E437" s="298" t="s">
        <v>2787</v>
      </c>
      <c r="F437" s="68" t="s">
        <v>908</v>
      </c>
      <c r="G437" s="68"/>
      <c r="H437" s="68"/>
      <c r="I437" s="68"/>
      <c r="J437" s="68"/>
    </row>
    <row r="438" spans="1:10" hidden="1" x14ac:dyDescent="0.35">
      <c r="A438" s="68"/>
      <c r="B438" s="68"/>
      <c r="C438" s="68"/>
      <c r="D438" s="68"/>
      <c r="E438" s="298" t="s">
        <v>2788</v>
      </c>
      <c r="F438" s="68" t="s">
        <v>910</v>
      </c>
      <c r="G438" s="68"/>
      <c r="H438" s="68"/>
      <c r="I438" s="68"/>
      <c r="J438" s="68"/>
    </row>
    <row r="439" spans="1:10" hidden="1" x14ac:dyDescent="0.35">
      <c r="A439" s="68"/>
      <c r="B439" s="68"/>
      <c r="C439" s="68"/>
      <c r="D439" s="68"/>
      <c r="E439" s="298" t="s">
        <v>2789</v>
      </c>
      <c r="F439" s="68" t="s">
        <v>911</v>
      </c>
      <c r="G439" s="68"/>
      <c r="H439" s="68"/>
      <c r="I439" s="68"/>
      <c r="J439" s="68"/>
    </row>
    <row r="440" spans="1:10" hidden="1" x14ac:dyDescent="0.35">
      <c r="A440" s="68"/>
      <c r="B440" s="68"/>
      <c r="C440" s="68"/>
      <c r="D440" s="68"/>
      <c r="E440" s="298" t="s">
        <v>2790</v>
      </c>
      <c r="F440" s="68" t="s">
        <v>913</v>
      </c>
      <c r="G440" s="68"/>
      <c r="H440" s="68"/>
      <c r="I440" s="68"/>
      <c r="J440" s="68"/>
    </row>
    <row r="441" spans="1:10" hidden="1" x14ac:dyDescent="0.35">
      <c r="A441" s="68"/>
      <c r="B441" s="68"/>
      <c r="C441" s="68"/>
      <c r="D441" s="68"/>
      <c r="E441" s="298" t="s">
        <v>2791</v>
      </c>
      <c r="F441" s="68" t="s">
        <v>915</v>
      </c>
      <c r="G441" s="68"/>
      <c r="H441" s="68"/>
      <c r="I441" s="68"/>
      <c r="J441" s="68"/>
    </row>
    <row r="442" spans="1:10" hidden="1" x14ac:dyDescent="0.35">
      <c r="A442" s="68"/>
      <c r="B442" s="68"/>
      <c r="C442" s="68"/>
      <c r="D442" s="68"/>
      <c r="E442" s="298" t="s">
        <v>2792</v>
      </c>
      <c r="F442" s="68" t="s">
        <v>916</v>
      </c>
      <c r="G442" s="68"/>
      <c r="H442" s="68"/>
      <c r="I442" s="68"/>
      <c r="J442" s="68"/>
    </row>
    <row r="443" spans="1:10" hidden="1" x14ac:dyDescent="0.35">
      <c r="A443" s="68"/>
      <c r="B443" s="68"/>
      <c r="C443" s="68"/>
      <c r="D443" s="68"/>
      <c r="E443" s="298" t="s">
        <v>2793</v>
      </c>
      <c r="F443" s="68" t="s">
        <v>918</v>
      </c>
      <c r="G443" s="68"/>
      <c r="H443" s="68"/>
      <c r="I443" s="68"/>
      <c r="J443" s="68"/>
    </row>
    <row r="444" spans="1:10" hidden="1" x14ac:dyDescent="0.35">
      <c r="A444" s="68"/>
      <c r="B444" s="68"/>
      <c r="C444" s="68"/>
      <c r="D444" s="68"/>
      <c r="E444" s="298" t="s">
        <v>2794</v>
      </c>
      <c r="F444" s="68" t="s">
        <v>920</v>
      </c>
      <c r="G444" s="68"/>
      <c r="H444" s="68"/>
      <c r="I444" s="68"/>
      <c r="J444" s="68"/>
    </row>
    <row r="445" spans="1:10" hidden="1" x14ac:dyDescent="0.35">
      <c r="A445" s="68"/>
      <c r="B445" s="68"/>
      <c r="C445" s="68"/>
      <c r="D445" s="68"/>
      <c r="E445" s="298" t="s">
        <v>2795</v>
      </c>
      <c r="F445" s="68" t="s">
        <v>922</v>
      </c>
      <c r="G445" s="68"/>
      <c r="H445" s="68"/>
      <c r="I445" s="68"/>
      <c r="J445" s="68"/>
    </row>
    <row r="446" spans="1:10" hidden="1" x14ac:dyDescent="0.35">
      <c r="A446" s="68"/>
      <c r="B446" s="68"/>
      <c r="C446" s="68"/>
      <c r="D446" s="68"/>
      <c r="E446" s="298" t="s">
        <v>2796</v>
      </c>
      <c r="F446" s="68" t="s">
        <v>2797</v>
      </c>
      <c r="G446" s="68"/>
      <c r="H446" s="68"/>
      <c r="I446" s="68"/>
      <c r="J446" s="68"/>
    </row>
    <row r="447" spans="1:10" hidden="1" x14ac:dyDescent="0.35">
      <c r="A447" s="68"/>
      <c r="B447" s="68"/>
      <c r="C447" s="68"/>
      <c r="D447" s="68"/>
      <c r="E447" s="298" t="s">
        <v>2798</v>
      </c>
      <c r="F447" s="68" t="s">
        <v>2799</v>
      </c>
      <c r="G447" s="68"/>
      <c r="H447" s="68"/>
      <c r="I447" s="68"/>
      <c r="J447" s="68"/>
    </row>
    <row r="448" spans="1:10" hidden="1" x14ac:dyDescent="0.35">
      <c r="A448" s="68"/>
      <c r="B448" s="68"/>
      <c r="C448" s="68"/>
      <c r="D448" s="68"/>
      <c r="E448" s="298" t="s">
        <v>2800</v>
      </c>
      <c r="F448" s="68" t="s">
        <v>2801</v>
      </c>
      <c r="G448" s="68"/>
      <c r="H448" s="68"/>
      <c r="I448" s="68"/>
      <c r="J448" s="68"/>
    </row>
    <row r="449" spans="1:10" hidden="1" x14ac:dyDescent="0.35">
      <c r="A449" s="68"/>
      <c r="B449" s="68"/>
      <c r="C449" s="68"/>
      <c r="D449" s="68"/>
      <c r="E449" s="298" t="s">
        <v>2802</v>
      </c>
      <c r="F449" s="68" t="s">
        <v>2803</v>
      </c>
      <c r="G449" s="68"/>
      <c r="H449" s="68"/>
      <c r="I449" s="68"/>
      <c r="J449" s="68"/>
    </row>
    <row r="450" spans="1:10" hidden="1" x14ac:dyDescent="0.35">
      <c r="A450" s="68"/>
      <c r="B450" s="68"/>
      <c r="C450" s="68"/>
      <c r="D450" s="68"/>
      <c r="E450" s="298" t="s">
        <v>2804</v>
      </c>
      <c r="F450" s="68" t="s">
        <v>2805</v>
      </c>
      <c r="G450" s="68"/>
      <c r="H450" s="68"/>
      <c r="I450" s="68"/>
      <c r="J450" s="68"/>
    </row>
    <row r="451" spans="1:10" hidden="1" x14ac:dyDescent="0.35">
      <c r="A451" s="68"/>
      <c r="B451" s="68"/>
      <c r="C451" s="68"/>
      <c r="D451" s="68"/>
      <c r="E451" s="298" t="s">
        <v>2806</v>
      </c>
      <c r="F451" s="68" t="s">
        <v>2807</v>
      </c>
      <c r="G451" s="68"/>
      <c r="H451" s="68"/>
      <c r="I451" s="68"/>
      <c r="J451" s="68"/>
    </row>
    <row r="452" spans="1:10" hidden="1" x14ac:dyDescent="0.35">
      <c r="A452" s="68"/>
      <c r="B452" s="68"/>
      <c r="C452" s="68"/>
      <c r="D452" s="68"/>
      <c r="E452" s="298" t="s">
        <v>2808</v>
      </c>
      <c r="F452" s="68" t="s">
        <v>2809</v>
      </c>
      <c r="G452" s="68"/>
      <c r="H452" s="68"/>
      <c r="I452" s="68"/>
      <c r="J452" s="68"/>
    </row>
    <row r="453" spans="1:10" hidden="1" x14ac:dyDescent="0.35">
      <c r="A453" s="68"/>
      <c r="B453" s="68"/>
      <c r="C453" s="68"/>
      <c r="D453" s="68"/>
      <c r="E453" s="298" t="s">
        <v>2810</v>
      </c>
      <c r="F453" s="68" t="s">
        <v>2811</v>
      </c>
      <c r="G453" s="68"/>
      <c r="H453" s="68"/>
      <c r="I453" s="68"/>
      <c r="J453" s="68"/>
    </row>
    <row r="454" spans="1:10" hidden="1" x14ac:dyDescent="0.35">
      <c r="A454" s="68"/>
      <c r="B454" s="68"/>
      <c r="C454" s="68"/>
      <c r="D454" s="68"/>
      <c r="E454" s="298" t="s">
        <v>2812</v>
      </c>
      <c r="F454" s="68" t="s">
        <v>2813</v>
      </c>
      <c r="G454" s="68"/>
      <c r="H454" s="68"/>
      <c r="I454" s="68"/>
      <c r="J454" s="68"/>
    </row>
    <row r="455" spans="1:10" hidden="1" x14ac:dyDescent="0.35">
      <c r="A455" s="68"/>
      <c r="B455" s="68"/>
      <c r="C455" s="68"/>
      <c r="D455" s="68"/>
      <c r="E455" s="298" t="s">
        <v>2814</v>
      </c>
      <c r="F455" s="68" t="s">
        <v>2815</v>
      </c>
      <c r="G455" s="68"/>
      <c r="H455" s="68"/>
      <c r="I455" s="68"/>
      <c r="J455" s="68"/>
    </row>
    <row r="456" spans="1:10" hidden="1" x14ac:dyDescent="0.35">
      <c r="A456" s="68"/>
      <c r="B456" s="68"/>
      <c r="C456" s="68"/>
      <c r="D456" s="68"/>
      <c r="E456" s="298" t="s">
        <v>2816</v>
      </c>
      <c r="F456" s="68" t="s">
        <v>2817</v>
      </c>
      <c r="G456" s="68"/>
      <c r="H456" s="68"/>
      <c r="I456" s="68"/>
      <c r="J456" s="68"/>
    </row>
    <row r="457" spans="1:10" hidden="1" x14ac:dyDescent="0.35">
      <c r="A457" s="68"/>
      <c r="B457" s="68"/>
      <c r="C457" s="68"/>
      <c r="D457" s="68"/>
      <c r="E457" s="298" t="s">
        <v>2818</v>
      </c>
      <c r="F457" s="68" t="s">
        <v>2819</v>
      </c>
      <c r="G457" s="68"/>
      <c r="H457" s="68"/>
      <c r="I457" s="68"/>
      <c r="J457" s="68"/>
    </row>
    <row r="458" spans="1:10" hidden="1" x14ac:dyDescent="0.35">
      <c r="A458" s="68"/>
      <c r="B458" s="68"/>
      <c r="C458" s="68"/>
      <c r="D458" s="68"/>
      <c r="E458" s="298" t="s">
        <v>2820</v>
      </c>
      <c r="F458" s="68" t="s">
        <v>2821</v>
      </c>
      <c r="G458" s="68"/>
      <c r="H458" s="68"/>
      <c r="I458" s="68"/>
      <c r="J458" s="68"/>
    </row>
    <row r="459" spans="1:10" hidden="1" x14ac:dyDescent="0.35">
      <c r="A459" s="68"/>
      <c r="B459" s="68"/>
      <c r="C459" s="68"/>
      <c r="D459" s="68"/>
      <c r="E459" s="298" t="s">
        <v>2822</v>
      </c>
      <c r="F459" s="68" t="s">
        <v>2823</v>
      </c>
      <c r="G459" s="68"/>
      <c r="H459" s="68"/>
      <c r="I459" s="68"/>
      <c r="J459" s="68"/>
    </row>
    <row r="460" spans="1:10" hidden="1" x14ac:dyDescent="0.35">
      <c r="A460" s="68"/>
      <c r="B460" s="68"/>
      <c r="C460" s="68"/>
      <c r="D460" s="68"/>
      <c r="E460" s="298" t="s">
        <v>2824</v>
      </c>
      <c r="F460" s="68" t="s">
        <v>2825</v>
      </c>
      <c r="G460" s="68"/>
      <c r="H460" s="68"/>
      <c r="I460" s="68"/>
      <c r="J460" s="68"/>
    </row>
    <row r="461" spans="1:10" hidden="1" x14ac:dyDescent="0.35">
      <c r="A461" s="68"/>
      <c r="B461" s="68"/>
      <c r="C461" s="68"/>
      <c r="D461" s="68"/>
      <c r="E461" s="298" t="s">
        <v>2826</v>
      </c>
      <c r="F461" s="68" t="s">
        <v>2827</v>
      </c>
      <c r="G461" s="68"/>
      <c r="H461" s="68"/>
      <c r="I461" s="68"/>
      <c r="J461" s="68"/>
    </row>
    <row r="462" spans="1:10" hidden="1" x14ac:dyDescent="0.35">
      <c r="A462" s="68"/>
      <c r="B462" s="68"/>
      <c r="C462" s="68"/>
      <c r="D462" s="68"/>
      <c r="E462" s="298" t="s">
        <v>2828</v>
      </c>
      <c r="F462" s="68" t="s">
        <v>2829</v>
      </c>
      <c r="G462" s="68"/>
      <c r="H462" s="68"/>
      <c r="I462" s="68"/>
      <c r="J462" s="68"/>
    </row>
    <row r="463" spans="1:10" hidden="1" x14ac:dyDescent="0.35">
      <c r="A463" s="68"/>
      <c r="B463" s="68"/>
      <c r="C463" s="68"/>
      <c r="D463" s="68"/>
      <c r="E463" s="298" t="s">
        <v>2830</v>
      </c>
      <c r="F463" s="68" t="s">
        <v>2831</v>
      </c>
      <c r="G463" s="68"/>
      <c r="H463" s="68"/>
      <c r="I463" s="68"/>
      <c r="J463" s="68"/>
    </row>
    <row r="464" spans="1:10" hidden="1" x14ac:dyDescent="0.35">
      <c r="A464" s="68"/>
      <c r="B464" s="68"/>
      <c r="C464" s="68"/>
      <c r="D464" s="68"/>
      <c r="E464" s="298" t="s">
        <v>2832</v>
      </c>
      <c r="F464" s="68" t="s">
        <v>2833</v>
      </c>
      <c r="G464" s="68"/>
      <c r="H464" s="68"/>
      <c r="I464" s="68"/>
      <c r="J464" s="68"/>
    </row>
    <row r="465" spans="1:10" hidden="1" x14ac:dyDescent="0.35">
      <c r="A465" s="68"/>
      <c r="B465" s="68"/>
      <c r="C465" s="68"/>
      <c r="D465" s="68"/>
      <c r="E465" s="298" t="s">
        <v>2834</v>
      </c>
      <c r="F465" s="68" t="s">
        <v>2835</v>
      </c>
      <c r="G465" s="68"/>
      <c r="H465" s="68"/>
      <c r="I465" s="68"/>
      <c r="J465" s="68"/>
    </row>
    <row r="466" spans="1:10" hidden="1" x14ac:dyDescent="0.35">
      <c r="A466" s="68"/>
      <c r="B466" s="68"/>
      <c r="C466" s="68"/>
      <c r="D466" s="68"/>
      <c r="E466" s="298" t="s">
        <v>2836</v>
      </c>
      <c r="F466" s="68" t="s">
        <v>2837</v>
      </c>
      <c r="G466" s="68"/>
      <c r="H466" s="68"/>
      <c r="I466" s="68"/>
      <c r="J466" s="68"/>
    </row>
    <row r="467" spans="1:10" hidden="1" x14ac:dyDescent="0.35">
      <c r="A467" s="68"/>
      <c r="B467" s="68"/>
      <c r="C467" s="68"/>
      <c r="D467" s="68"/>
      <c r="E467" s="298" t="s">
        <v>2838</v>
      </c>
      <c r="F467" s="68" t="s">
        <v>2839</v>
      </c>
      <c r="G467" s="68"/>
      <c r="H467" s="68"/>
      <c r="I467" s="68"/>
      <c r="J467" s="68"/>
    </row>
    <row r="468" spans="1:10" hidden="1" x14ac:dyDescent="0.35">
      <c r="A468" s="68"/>
      <c r="B468" s="68"/>
      <c r="C468" s="68"/>
      <c r="D468" s="68"/>
      <c r="E468" s="298" t="s">
        <v>2840</v>
      </c>
      <c r="F468" s="68" t="s">
        <v>2841</v>
      </c>
      <c r="G468" s="68"/>
      <c r="H468" s="68"/>
      <c r="I468" s="68"/>
      <c r="J468" s="68"/>
    </row>
    <row r="469" spans="1:10" hidden="1" x14ac:dyDescent="0.35">
      <c r="A469" s="68"/>
      <c r="B469" s="68"/>
      <c r="C469" s="68"/>
      <c r="D469" s="68"/>
      <c r="E469" s="298" t="s">
        <v>2842</v>
      </c>
      <c r="F469" s="68" t="s">
        <v>2843</v>
      </c>
      <c r="G469" s="68"/>
      <c r="H469" s="68"/>
      <c r="I469" s="68"/>
      <c r="J469" s="68"/>
    </row>
    <row r="470" spans="1:10" hidden="1" x14ac:dyDescent="0.35">
      <c r="A470" s="68"/>
      <c r="B470" s="68"/>
      <c r="C470" s="68"/>
      <c r="D470" s="68"/>
      <c r="E470" s="298" t="s">
        <v>963</v>
      </c>
      <c r="F470" s="68" t="s">
        <v>964</v>
      </c>
      <c r="G470" s="68"/>
      <c r="H470" s="68"/>
      <c r="I470" s="68"/>
      <c r="J470" s="68"/>
    </row>
    <row r="471" spans="1:10" hidden="1" x14ac:dyDescent="0.35">
      <c r="A471" s="68"/>
      <c r="B471" s="68"/>
      <c r="C471" s="68"/>
      <c r="D471" s="68"/>
      <c r="E471" s="298" t="s">
        <v>965</v>
      </c>
      <c r="F471" s="68" t="s">
        <v>966</v>
      </c>
      <c r="G471" s="68"/>
      <c r="H471" s="68"/>
      <c r="I471" s="68"/>
      <c r="J471" s="68"/>
    </row>
    <row r="472" spans="1:10" hidden="1" x14ac:dyDescent="0.35">
      <c r="A472" s="68"/>
      <c r="B472" s="68"/>
      <c r="C472" s="68"/>
      <c r="D472" s="68"/>
      <c r="E472" s="298" t="s">
        <v>967</v>
      </c>
      <c r="F472" s="68" t="s">
        <v>2844</v>
      </c>
      <c r="G472" s="68"/>
      <c r="H472" s="68"/>
      <c r="I472" s="68"/>
      <c r="J472" s="68"/>
    </row>
    <row r="473" spans="1:10" hidden="1" x14ac:dyDescent="0.35">
      <c r="A473" s="68"/>
      <c r="B473" s="68"/>
      <c r="C473" s="68"/>
      <c r="D473" s="68"/>
      <c r="E473" s="298" t="s">
        <v>969</v>
      </c>
      <c r="F473" s="68" t="s">
        <v>970</v>
      </c>
      <c r="G473" s="68"/>
      <c r="H473" s="68"/>
      <c r="I473" s="68"/>
      <c r="J473" s="68"/>
    </row>
    <row r="474" spans="1:10" hidden="1" x14ac:dyDescent="0.35">
      <c r="A474" s="68"/>
      <c r="B474" s="68"/>
      <c r="C474" s="68"/>
      <c r="D474" s="68"/>
      <c r="E474" s="298" t="s">
        <v>2845</v>
      </c>
      <c r="F474" s="68" t="s">
        <v>2846</v>
      </c>
      <c r="G474" s="68"/>
      <c r="H474" s="68"/>
      <c r="I474" s="68"/>
      <c r="J474" s="68"/>
    </row>
    <row r="475" spans="1:10" hidden="1" x14ac:dyDescent="0.35">
      <c r="A475" s="68"/>
      <c r="B475" s="68"/>
      <c r="C475" s="68"/>
      <c r="D475" s="68"/>
      <c r="E475" s="298" t="s">
        <v>1310</v>
      </c>
      <c r="F475" s="68" t="s">
        <v>2847</v>
      </c>
      <c r="G475" s="68"/>
      <c r="H475" s="68"/>
      <c r="I475" s="68"/>
      <c r="J475" s="68"/>
    </row>
    <row r="476" spans="1:10" hidden="1" x14ac:dyDescent="0.35">
      <c r="A476" s="68"/>
      <c r="B476" s="68"/>
      <c r="C476" s="68"/>
      <c r="D476" s="68"/>
      <c r="E476" s="298" t="s">
        <v>1311</v>
      </c>
      <c r="F476" s="68" t="s">
        <v>2848</v>
      </c>
      <c r="G476" s="68"/>
      <c r="H476" s="68"/>
      <c r="I476" s="68"/>
      <c r="J476" s="68"/>
    </row>
    <row r="477" spans="1:10" hidden="1" x14ac:dyDescent="0.35">
      <c r="A477" s="68"/>
      <c r="B477" s="68"/>
      <c r="C477" s="68"/>
      <c r="D477" s="68"/>
      <c r="E477" s="298" t="s">
        <v>2849</v>
      </c>
      <c r="F477" s="68" t="s">
        <v>2850</v>
      </c>
      <c r="G477" s="68"/>
      <c r="H477" s="68"/>
      <c r="I477" s="68"/>
      <c r="J477" s="68"/>
    </row>
    <row r="478" spans="1:10" hidden="1" x14ac:dyDescent="0.35">
      <c r="A478" s="68"/>
      <c r="B478" s="68"/>
      <c r="C478" s="68"/>
      <c r="D478" s="68"/>
      <c r="E478" s="298" t="s">
        <v>2851</v>
      </c>
      <c r="F478" s="68" t="s">
        <v>2852</v>
      </c>
      <c r="G478" s="68"/>
      <c r="H478" s="68"/>
      <c r="I478" s="68"/>
      <c r="J478" s="68"/>
    </row>
    <row r="479" spans="1:10" hidden="1" x14ac:dyDescent="0.35">
      <c r="A479" s="68"/>
      <c r="B479" s="68"/>
      <c r="C479" s="68"/>
      <c r="D479" s="68"/>
      <c r="E479" s="298" t="s">
        <v>2853</v>
      </c>
      <c r="F479" s="68" t="s">
        <v>2854</v>
      </c>
      <c r="G479" s="68"/>
      <c r="H479" s="68"/>
      <c r="I479" s="68"/>
      <c r="J479" s="68"/>
    </row>
    <row r="480" spans="1:10" hidden="1" x14ac:dyDescent="0.35">
      <c r="A480" s="68"/>
      <c r="B480" s="68"/>
      <c r="C480" s="68"/>
      <c r="D480" s="68"/>
      <c r="E480" s="298" t="s">
        <v>2855</v>
      </c>
      <c r="F480" s="68" t="s">
        <v>2856</v>
      </c>
      <c r="G480" s="68"/>
      <c r="H480" s="68"/>
      <c r="I480" s="68"/>
      <c r="J480" s="68"/>
    </row>
    <row r="481" spans="1:10" hidden="1" x14ac:dyDescent="0.35">
      <c r="A481" s="68"/>
      <c r="B481" s="68"/>
      <c r="C481" s="68"/>
      <c r="D481" s="68"/>
      <c r="E481" s="298" t="s">
        <v>2857</v>
      </c>
      <c r="F481" s="68" t="s">
        <v>2858</v>
      </c>
      <c r="G481" s="68"/>
      <c r="H481" s="68"/>
      <c r="I481" s="68"/>
      <c r="J481" s="68"/>
    </row>
    <row r="482" spans="1:10" hidden="1" x14ac:dyDescent="0.35">
      <c r="A482" s="68"/>
      <c r="B482" s="68"/>
      <c r="C482" s="68"/>
      <c r="D482" s="68"/>
      <c r="E482" s="298" t="s">
        <v>2859</v>
      </c>
      <c r="F482" s="68" t="s">
        <v>2860</v>
      </c>
      <c r="G482" s="68"/>
      <c r="H482" s="68"/>
      <c r="I482" s="68"/>
      <c r="J482" s="68"/>
    </row>
    <row r="483" spans="1:10" hidden="1" x14ac:dyDescent="0.35">
      <c r="A483" s="68"/>
      <c r="B483" s="68"/>
      <c r="C483" s="68"/>
      <c r="D483" s="68"/>
      <c r="E483" s="298" t="s">
        <v>982</v>
      </c>
      <c r="F483" s="68" t="s">
        <v>983</v>
      </c>
      <c r="G483" s="68"/>
      <c r="H483" s="68"/>
      <c r="I483" s="68"/>
      <c r="J483" s="68"/>
    </row>
    <row r="484" spans="1:10" hidden="1" x14ac:dyDescent="0.35">
      <c r="A484" s="68"/>
      <c r="B484" s="68"/>
      <c r="C484" s="68"/>
      <c r="D484" s="68"/>
      <c r="E484" s="298" t="s">
        <v>984</v>
      </c>
      <c r="F484" s="68" t="s">
        <v>2861</v>
      </c>
      <c r="G484" s="68"/>
      <c r="H484" s="68"/>
      <c r="I484" s="68"/>
      <c r="J484" s="68"/>
    </row>
    <row r="485" spans="1:10" hidden="1" x14ac:dyDescent="0.35">
      <c r="A485" s="68"/>
      <c r="B485" s="68"/>
      <c r="C485" s="68"/>
      <c r="D485" s="68"/>
      <c r="E485" s="298" t="s">
        <v>986</v>
      </c>
      <c r="F485" s="68" t="s">
        <v>987</v>
      </c>
      <c r="G485" s="68"/>
      <c r="H485" s="68"/>
      <c r="I485" s="68"/>
      <c r="J485" s="68"/>
    </row>
    <row r="486" spans="1:10" hidden="1" x14ac:dyDescent="0.35">
      <c r="A486" s="68"/>
      <c r="B486" s="68"/>
      <c r="C486" s="68"/>
      <c r="D486" s="68"/>
      <c r="E486" s="298" t="s">
        <v>988</v>
      </c>
      <c r="F486" s="68" t="s">
        <v>989</v>
      </c>
      <c r="G486" s="68"/>
      <c r="H486" s="68"/>
      <c r="I486" s="68"/>
      <c r="J486" s="68"/>
    </row>
    <row r="487" spans="1:10" hidden="1" x14ac:dyDescent="0.35">
      <c r="A487" s="68"/>
      <c r="B487" s="68"/>
      <c r="C487" s="68"/>
      <c r="D487" s="68"/>
      <c r="E487" s="298" t="s">
        <v>2862</v>
      </c>
      <c r="F487" s="68" t="s">
        <v>2863</v>
      </c>
      <c r="G487" s="68"/>
      <c r="H487" s="68"/>
      <c r="I487" s="68"/>
      <c r="J487" s="68"/>
    </row>
    <row r="488" spans="1:10" hidden="1" x14ac:dyDescent="0.35">
      <c r="A488" s="68"/>
      <c r="B488" s="68"/>
      <c r="C488" s="68"/>
      <c r="D488" s="68"/>
      <c r="E488" s="298" t="s">
        <v>2864</v>
      </c>
      <c r="F488" s="68" t="s">
        <v>2865</v>
      </c>
      <c r="G488" s="68"/>
      <c r="H488" s="68"/>
      <c r="I488" s="68"/>
      <c r="J488" s="68"/>
    </row>
    <row r="489" spans="1:10" hidden="1" x14ac:dyDescent="0.35">
      <c r="A489" s="68"/>
      <c r="B489" s="68"/>
      <c r="C489" s="68"/>
      <c r="D489" s="68"/>
      <c r="E489" s="298" t="s">
        <v>2866</v>
      </c>
      <c r="F489" s="68" t="s">
        <v>2867</v>
      </c>
      <c r="G489" s="68"/>
      <c r="H489" s="68"/>
      <c r="I489" s="68"/>
      <c r="J489" s="68"/>
    </row>
    <row r="490" spans="1:10" hidden="1" x14ac:dyDescent="0.35">
      <c r="A490" s="68"/>
      <c r="B490" s="68"/>
      <c r="C490" s="68"/>
      <c r="D490" s="68"/>
      <c r="E490" s="298" t="s">
        <v>2868</v>
      </c>
      <c r="F490" s="68" t="s">
        <v>2869</v>
      </c>
      <c r="G490" s="68"/>
      <c r="H490" s="68"/>
      <c r="I490" s="68"/>
      <c r="J490" s="68"/>
    </row>
    <row r="491" spans="1:10" hidden="1" x14ac:dyDescent="0.35">
      <c r="A491" s="68"/>
      <c r="B491" s="68"/>
      <c r="C491" s="68"/>
      <c r="D491" s="68"/>
      <c r="E491" s="298" t="s">
        <v>2870</v>
      </c>
      <c r="F491" s="68" t="s">
        <v>2871</v>
      </c>
      <c r="G491" s="68"/>
      <c r="H491" s="68"/>
      <c r="I491" s="68"/>
      <c r="J491" s="68"/>
    </row>
    <row r="492" spans="1:10" hidden="1" x14ac:dyDescent="0.35">
      <c r="A492" s="68"/>
      <c r="B492" s="68"/>
      <c r="C492" s="68"/>
      <c r="D492" s="68"/>
      <c r="E492" s="298" t="s">
        <v>2872</v>
      </c>
      <c r="F492" s="68" t="s">
        <v>2873</v>
      </c>
      <c r="G492" s="68"/>
      <c r="H492" s="68"/>
      <c r="I492" s="68"/>
      <c r="J492" s="68"/>
    </row>
    <row r="493" spans="1:10" hidden="1" x14ac:dyDescent="0.35">
      <c r="A493" s="68"/>
      <c r="B493" s="68"/>
      <c r="C493" s="68"/>
      <c r="D493" s="68"/>
      <c r="E493" s="298" t="s">
        <v>2874</v>
      </c>
      <c r="F493" s="68" t="s">
        <v>2875</v>
      </c>
      <c r="G493" s="68"/>
      <c r="H493" s="68"/>
      <c r="I493" s="68"/>
      <c r="J493" s="68"/>
    </row>
    <row r="494" spans="1:10" hidden="1" x14ac:dyDescent="0.35">
      <c r="A494" s="68"/>
      <c r="B494" s="68"/>
      <c r="C494" s="68"/>
      <c r="D494" s="68"/>
      <c r="E494" s="298" t="s">
        <v>2876</v>
      </c>
      <c r="F494" s="68" t="s">
        <v>2877</v>
      </c>
      <c r="G494" s="68"/>
      <c r="H494" s="68"/>
      <c r="I494" s="68"/>
      <c r="J494" s="68"/>
    </row>
    <row r="495" spans="1:10" hidden="1" x14ac:dyDescent="0.35">
      <c r="A495" s="68"/>
      <c r="B495" s="68"/>
      <c r="C495" s="68"/>
      <c r="D495" s="68"/>
      <c r="E495" s="298" t="s">
        <v>2878</v>
      </c>
      <c r="F495" s="68" t="s">
        <v>2879</v>
      </c>
      <c r="G495" s="68"/>
      <c r="H495" s="68"/>
      <c r="I495" s="68"/>
      <c r="J495" s="68"/>
    </row>
    <row r="496" spans="1:10" hidden="1" x14ac:dyDescent="0.35">
      <c r="A496" s="68"/>
      <c r="B496" s="68"/>
      <c r="C496" s="68"/>
      <c r="D496" s="68"/>
      <c r="E496" s="298" t="s">
        <v>2880</v>
      </c>
      <c r="F496" s="68" t="s">
        <v>2881</v>
      </c>
      <c r="G496" s="68"/>
      <c r="H496" s="68"/>
      <c r="I496" s="68"/>
      <c r="J496" s="68"/>
    </row>
    <row r="497" spans="1:10" hidden="1" x14ac:dyDescent="0.35">
      <c r="A497" s="68"/>
      <c r="B497" s="68"/>
      <c r="C497" s="68"/>
      <c r="D497" s="68"/>
      <c r="E497" s="298" t="s">
        <v>2882</v>
      </c>
      <c r="F497" s="68" t="s">
        <v>2883</v>
      </c>
      <c r="G497" s="68"/>
      <c r="H497" s="68"/>
      <c r="I497" s="68"/>
      <c r="J497" s="68"/>
    </row>
    <row r="498" spans="1:10" hidden="1" x14ac:dyDescent="0.35">
      <c r="A498" s="68"/>
      <c r="B498" s="68"/>
      <c r="C498" s="68"/>
      <c r="D498" s="68"/>
      <c r="E498" s="298" t="s">
        <v>2884</v>
      </c>
      <c r="F498" s="68" t="s">
        <v>2885</v>
      </c>
      <c r="G498" s="68"/>
      <c r="H498" s="68"/>
      <c r="I498" s="68"/>
      <c r="J498" s="68"/>
    </row>
    <row r="499" spans="1:10" hidden="1" x14ac:dyDescent="0.35">
      <c r="A499" s="68"/>
      <c r="B499" s="68"/>
      <c r="C499" s="68"/>
      <c r="D499" s="68"/>
      <c r="E499" s="298" t="s">
        <v>2886</v>
      </c>
      <c r="F499" s="68" t="s">
        <v>2887</v>
      </c>
      <c r="G499" s="68"/>
      <c r="H499" s="68"/>
      <c r="I499" s="68"/>
      <c r="J499" s="68"/>
    </row>
    <row r="500" spans="1:10" hidden="1" x14ac:dyDescent="0.35">
      <c r="A500" s="68"/>
      <c r="B500" s="68"/>
      <c r="C500" s="68"/>
      <c r="D500" s="68"/>
      <c r="E500" s="298" t="s">
        <v>2888</v>
      </c>
      <c r="F500" s="68" t="s">
        <v>2889</v>
      </c>
      <c r="G500" s="68"/>
      <c r="H500" s="68"/>
      <c r="I500" s="68"/>
      <c r="J500" s="68"/>
    </row>
    <row r="501" spans="1:10" hidden="1" x14ac:dyDescent="0.35">
      <c r="A501" s="68"/>
      <c r="B501" s="68"/>
      <c r="C501" s="68"/>
      <c r="D501" s="68"/>
      <c r="E501" s="298" t="s">
        <v>2890</v>
      </c>
      <c r="F501" s="68" t="s">
        <v>2891</v>
      </c>
      <c r="G501" s="68"/>
      <c r="H501" s="68"/>
      <c r="I501" s="68"/>
      <c r="J501" s="68"/>
    </row>
    <row r="502" spans="1:10" hidden="1" x14ac:dyDescent="0.35">
      <c r="A502" s="68"/>
      <c r="B502" s="68"/>
      <c r="C502" s="68"/>
      <c r="D502" s="68"/>
      <c r="E502" s="298" t="s">
        <v>1006</v>
      </c>
      <c r="F502" s="68" t="s">
        <v>1015</v>
      </c>
      <c r="G502" s="68"/>
      <c r="H502" s="68"/>
      <c r="I502" s="68"/>
      <c r="J502" s="68"/>
    </row>
    <row r="503" spans="1:10" hidden="1" x14ac:dyDescent="0.35">
      <c r="A503" s="68"/>
      <c r="B503" s="68"/>
      <c r="C503" s="68"/>
      <c r="D503" s="68"/>
      <c r="E503" s="298" t="s">
        <v>1008</v>
      </c>
      <c r="F503" s="68" t="s">
        <v>1017</v>
      </c>
      <c r="G503" s="68"/>
      <c r="H503" s="68"/>
      <c r="I503" s="68"/>
      <c r="J503" s="68"/>
    </row>
    <row r="504" spans="1:10" hidden="1" x14ac:dyDescent="0.35">
      <c r="A504" s="68"/>
      <c r="B504" s="68"/>
      <c r="C504" s="68"/>
      <c r="D504" s="68"/>
      <c r="E504" s="298" t="s">
        <v>1010</v>
      </c>
      <c r="F504" s="68" t="s">
        <v>1019</v>
      </c>
      <c r="G504" s="68"/>
      <c r="H504" s="68"/>
      <c r="I504" s="68"/>
      <c r="J504" s="68"/>
    </row>
    <row r="505" spans="1:10" hidden="1" x14ac:dyDescent="0.35">
      <c r="A505" s="68"/>
      <c r="B505" s="68"/>
      <c r="C505" s="68"/>
      <c r="D505" s="68"/>
      <c r="E505" s="298" t="s">
        <v>1012</v>
      </c>
      <c r="F505" s="68" t="s">
        <v>1021</v>
      </c>
      <c r="G505" s="68"/>
      <c r="H505" s="68"/>
      <c r="I505" s="68"/>
      <c r="J505" s="68"/>
    </row>
    <row r="506" spans="1:10" hidden="1" x14ac:dyDescent="0.35">
      <c r="A506" s="68"/>
      <c r="B506" s="68"/>
      <c r="C506" s="68"/>
      <c r="D506" s="68"/>
      <c r="E506" s="298" t="s">
        <v>1014</v>
      </c>
      <c r="F506" s="68" t="s">
        <v>1023</v>
      </c>
      <c r="G506" s="68"/>
      <c r="H506" s="68"/>
      <c r="I506" s="68"/>
      <c r="J506" s="68"/>
    </row>
    <row r="507" spans="1:10" hidden="1" x14ac:dyDescent="0.35">
      <c r="A507" s="68"/>
      <c r="B507" s="68"/>
      <c r="C507" s="68"/>
      <c r="D507" s="68"/>
      <c r="E507" s="298" t="s">
        <v>2892</v>
      </c>
      <c r="F507" s="68" t="s">
        <v>2893</v>
      </c>
      <c r="G507" s="68"/>
      <c r="H507" s="68"/>
      <c r="I507" s="68"/>
      <c r="J507" s="68"/>
    </row>
    <row r="508" spans="1:10" hidden="1" x14ac:dyDescent="0.35">
      <c r="A508" s="68"/>
      <c r="B508" s="68"/>
      <c r="C508" s="68"/>
      <c r="D508" s="68"/>
      <c r="E508" s="298" t="s">
        <v>2894</v>
      </c>
      <c r="F508" s="68" t="s">
        <v>2895</v>
      </c>
      <c r="G508" s="68"/>
      <c r="H508" s="68"/>
      <c r="I508" s="68"/>
      <c r="J508" s="68"/>
    </row>
    <row r="509" spans="1:10" hidden="1" x14ac:dyDescent="0.35">
      <c r="A509" s="68"/>
      <c r="B509" s="68"/>
      <c r="C509" s="68"/>
      <c r="D509" s="68"/>
      <c r="E509" s="298" t="s">
        <v>2896</v>
      </c>
      <c r="F509" s="68" t="s">
        <v>2897</v>
      </c>
      <c r="G509" s="68"/>
      <c r="H509" s="68"/>
      <c r="I509" s="68"/>
      <c r="J509" s="68"/>
    </row>
    <row r="510" spans="1:10" hidden="1" x14ac:dyDescent="0.35">
      <c r="A510" s="68"/>
      <c r="B510" s="68"/>
      <c r="C510" s="68"/>
      <c r="D510" s="68"/>
      <c r="E510" s="298" t="s">
        <v>1020</v>
      </c>
      <c r="F510" s="68" t="s">
        <v>1029</v>
      </c>
      <c r="G510" s="68"/>
      <c r="H510" s="68"/>
      <c r="I510" s="68"/>
      <c r="J510" s="68"/>
    </row>
    <row r="511" spans="1:10" hidden="1" x14ac:dyDescent="0.35">
      <c r="A511" s="68"/>
      <c r="B511" s="68"/>
      <c r="C511" s="68"/>
      <c r="D511" s="68"/>
      <c r="E511" s="298" t="s">
        <v>1022</v>
      </c>
      <c r="F511" s="68" t="s">
        <v>1030</v>
      </c>
      <c r="G511" s="68"/>
      <c r="H511" s="68"/>
      <c r="I511" s="68"/>
      <c r="J511" s="68"/>
    </row>
    <row r="512" spans="1:10" hidden="1" x14ac:dyDescent="0.35">
      <c r="A512" s="68"/>
      <c r="B512" s="68"/>
      <c r="C512" s="68"/>
      <c r="D512" s="68"/>
      <c r="E512" s="298" t="s">
        <v>1024</v>
      </c>
      <c r="F512" s="68" t="s">
        <v>1032</v>
      </c>
      <c r="G512" s="68"/>
      <c r="H512" s="68"/>
      <c r="I512" s="68"/>
      <c r="J512" s="68"/>
    </row>
    <row r="513" spans="1:10" hidden="1" x14ac:dyDescent="0.35">
      <c r="A513" s="68"/>
      <c r="B513" s="68"/>
      <c r="C513" s="68"/>
      <c r="D513" s="68"/>
      <c r="E513" s="298" t="s">
        <v>1026</v>
      </c>
      <c r="F513" s="68" t="s">
        <v>1034</v>
      </c>
      <c r="G513" s="68"/>
      <c r="H513" s="68"/>
      <c r="I513" s="68"/>
      <c r="J513" s="68"/>
    </row>
    <row r="514" spans="1:10" hidden="1" x14ac:dyDescent="0.35">
      <c r="A514" s="68"/>
      <c r="B514" s="68"/>
      <c r="C514" s="68"/>
      <c r="D514" s="68"/>
      <c r="E514" s="298" t="s">
        <v>1028</v>
      </c>
      <c r="F514" s="68" t="s">
        <v>1036</v>
      </c>
      <c r="G514" s="68"/>
      <c r="H514" s="68"/>
      <c r="I514" s="68"/>
      <c r="J514" s="68"/>
    </row>
    <row r="515" spans="1:10" hidden="1" x14ac:dyDescent="0.35">
      <c r="A515" s="68"/>
      <c r="B515" s="68"/>
      <c r="C515" s="68"/>
      <c r="D515" s="68"/>
      <c r="E515" s="298" t="s">
        <v>2898</v>
      </c>
      <c r="F515" s="68" t="s">
        <v>2899</v>
      </c>
      <c r="G515" s="68"/>
      <c r="H515" s="68"/>
      <c r="I515" s="68"/>
      <c r="J515" s="68"/>
    </row>
    <row r="516" spans="1:10" hidden="1" x14ac:dyDescent="0.35">
      <c r="A516" s="68"/>
      <c r="B516" s="68"/>
      <c r="C516" s="68"/>
      <c r="D516" s="68"/>
      <c r="E516" s="298" t="s">
        <v>2900</v>
      </c>
      <c r="F516" s="68" t="s">
        <v>2901</v>
      </c>
      <c r="G516" s="68"/>
      <c r="H516" s="68"/>
      <c r="I516" s="68"/>
      <c r="J516" s="68"/>
    </row>
    <row r="517" spans="1:10" hidden="1" x14ac:dyDescent="0.35">
      <c r="A517" s="68"/>
      <c r="B517" s="68"/>
      <c r="C517" s="68"/>
      <c r="D517" s="68"/>
      <c r="E517" s="298" t="s">
        <v>2902</v>
      </c>
      <c r="F517" s="68" t="s">
        <v>2903</v>
      </c>
      <c r="G517" s="68"/>
      <c r="H517" s="68"/>
      <c r="I517" s="68"/>
      <c r="J517" s="68"/>
    </row>
    <row r="518" spans="1:10" hidden="1" x14ac:dyDescent="0.35">
      <c r="A518" s="68"/>
      <c r="B518" s="68"/>
      <c r="C518" s="68"/>
      <c r="D518" s="68"/>
      <c r="E518" s="298" t="s">
        <v>2904</v>
      </c>
      <c r="F518" s="68" t="s">
        <v>1042</v>
      </c>
      <c r="G518" s="68"/>
      <c r="H518" s="68"/>
      <c r="I518" s="68"/>
      <c r="J518" s="68"/>
    </row>
    <row r="519" spans="1:10" hidden="1" x14ac:dyDescent="0.35">
      <c r="A519" s="68"/>
      <c r="B519" s="68"/>
      <c r="C519" s="68"/>
      <c r="D519" s="68"/>
      <c r="E519" s="298" t="s">
        <v>2905</v>
      </c>
      <c r="F519" s="68" t="s">
        <v>2906</v>
      </c>
      <c r="G519" s="68"/>
      <c r="H519" s="68"/>
      <c r="I519" s="68"/>
      <c r="J519" s="68"/>
    </row>
    <row r="520" spans="1:10" hidden="1" x14ac:dyDescent="0.35">
      <c r="A520" s="68"/>
      <c r="B520" s="68"/>
      <c r="C520" s="68"/>
      <c r="D520" s="68"/>
      <c r="E520" s="298" t="s">
        <v>2907</v>
      </c>
      <c r="F520" s="68" t="s">
        <v>2908</v>
      </c>
      <c r="G520" s="68"/>
      <c r="H520" s="68"/>
      <c r="I520" s="68"/>
      <c r="J520" s="68"/>
    </row>
    <row r="521" spans="1:10" hidden="1" x14ac:dyDescent="0.35">
      <c r="A521" s="68"/>
      <c r="B521" s="68"/>
      <c r="C521" s="68"/>
      <c r="D521" s="68"/>
      <c r="E521" s="298" t="s">
        <v>2909</v>
      </c>
      <c r="F521" s="68" t="s">
        <v>2910</v>
      </c>
      <c r="G521" s="68"/>
      <c r="H521" s="68"/>
      <c r="I521" s="68"/>
      <c r="J521" s="68"/>
    </row>
    <row r="522" spans="1:10" hidden="1" x14ac:dyDescent="0.35">
      <c r="A522" s="68"/>
      <c r="B522" s="68"/>
      <c r="C522" s="68"/>
      <c r="D522" s="68"/>
      <c r="E522" s="298" t="s">
        <v>2911</v>
      </c>
      <c r="F522" s="68" t="s">
        <v>2912</v>
      </c>
      <c r="G522" s="68"/>
      <c r="H522" s="68"/>
      <c r="I522" s="68"/>
      <c r="J522" s="68"/>
    </row>
    <row r="523" spans="1:10" hidden="1" x14ac:dyDescent="0.35">
      <c r="A523" s="68"/>
      <c r="B523" s="68"/>
      <c r="C523" s="68"/>
      <c r="D523" s="68"/>
      <c r="E523" s="298" t="s">
        <v>2913</v>
      </c>
      <c r="F523" s="68" t="s">
        <v>2914</v>
      </c>
      <c r="G523" s="68"/>
      <c r="H523" s="68"/>
      <c r="I523" s="68"/>
      <c r="J523" s="68"/>
    </row>
    <row r="524" spans="1:10" hidden="1" x14ac:dyDescent="0.35">
      <c r="A524" s="68"/>
      <c r="B524" s="68"/>
      <c r="C524" s="68"/>
      <c r="D524" s="68"/>
      <c r="E524" s="298" t="s">
        <v>2915</v>
      </c>
      <c r="F524" s="68" t="s">
        <v>2916</v>
      </c>
      <c r="G524" s="68"/>
      <c r="H524" s="68"/>
      <c r="I524" s="68"/>
      <c r="J524" s="68"/>
    </row>
    <row r="525" spans="1:10" hidden="1" x14ac:dyDescent="0.35">
      <c r="A525" s="68"/>
      <c r="B525" s="68"/>
      <c r="C525" s="68"/>
      <c r="D525" s="68"/>
      <c r="E525" s="298" t="s">
        <v>2917</v>
      </c>
      <c r="F525" s="68" t="s">
        <v>2918</v>
      </c>
      <c r="G525" s="68"/>
      <c r="H525" s="68"/>
      <c r="I525" s="68"/>
      <c r="J525" s="68"/>
    </row>
    <row r="526" spans="1:10" hidden="1" x14ac:dyDescent="0.35">
      <c r="A526" s="68"/>
      <c r="B526" s="68"/>
      <c r="C526" s="68"/>
      <c r="D526" s="68"/>
      <c r="E526" s="298" t="s">
        <v>1047</v>
      </c>
      <c r="F526" s="68" t="s">
        <v>1056</v>
      </c>
      <c r="G526" s="68"/>
      <c r="H526" s="68"/>
      <c r="I526" s="68"/>
      <c r="J526" s="68"/>
    </row>
    <row r="527" spans="1:10" hidden="1" x14ac:dyDescent="0.35">
      <c r="A527" s="68"/>
      <c r="B527" s="68"/>
      <c r="C527" s="68"/>
      <c r="D527" s="68"/>
      <c r="E527" s="298" t="s">
        <v>1049</v>
      </c>
      <c r="F527" s="68" t="s">
        <v>1058</v>
      </c>
      <c r="G527" s="68"/>
      <c r="H527" s="68"/>
      <c r="I527" s="68"/>
      <c r="J527" s="68"/>
    </row>
    <row r="528" spans="1:10" hidden="1" x14ac:dyDescent="0.35">
      <c r="A528" s="68"/>
      <c r="B528" s="68"/>
      <c r="C528" s="68"/>
      <c r="D528" s="68"/>
      <c r="E528" s="298" t="s">
        <v>2919</v>
      </c>
      <c r="F528" s="68" t="s">
        <v>2920</v>
      </c>
      <c r="G528" s="68"/>
      <c r="H528" s="68"/>
      <c r="I528" s="68"/>
      <c r="J528" s="68"/>
    </row>
    <row r="529" spans="1:10" hidden="1" x14ac:dyDescent="0.35">
      <c r="A529" s="68"/>
      <c r="B529" s="68"/>
      <c r="C529" s="68"/>
      <c r="D529" s="68"/>
      <c r="E529" s="298" t="s">
        <v>2921</v>
      </c>
      <c r="F529" s="68" t="s">
        <v>2922</v>
      </c>
      <c r="G529" s="68"/>
      <c r="H529" s="68"/>
      <c r="I529" s="68"/>
      <c r="J529" s="68"/>
    </row>
    <row r="530" spans="1:10" hidden="1" x14ac:dyDescent="0.35">
      <c r="A530" s="68"/>
      <c r="B530" s="68"/>
      <c r="C530" s="68"/>
      <c r="D530" s="68"/>
      <c r="E530" s="298" t="s">
        <v>2923</v>
      </c>
      <c r="F530" s="68" t="s">
        <v>2924</v>
      </c>
      <c r="G530" s="68"/>
      <c r="H530" s="68"/>
      <c r="I530" s="68"/>
      <c r="J530" s="68"/>
    </row>
    <row r="531" spans="1:10" hidden="1" x14ac:dyDescent="0.35">
      <c r="A531" s="68"/>
      <c r="B531" s="68"/>
      <c r="C531" s="68"/>
      <c r="D531" s="68"/>
      <c r="E531" s="298" t="s">
        <v>2925</v>
      </c>
      <c r="F531" s="68" t="s">
        <v>2926</v>
      </c>
      <c r="G531" s="68"/>
      <c r="H531" s="68"/>
      <c r="I531" s="68"/>
      <c r="J531" s="68"/>
    </row>
    <row r="532" spans="1:10" hidden="1" x14ac:dyDescent="0.35">
      <c r="A532" s="68"/>
      <c r="B532" s="68"/>
      <c r="C532" s="68"/>
      <c r="D532" s="68"/>
      <c r="E532" s="298" t="s">
        <v>2927</v>
      </c>
      <c r="F532" s="68" t="s">
        <v>1066</v>
      </c>
      <c r="G532" s="68"/>
      <c r="H532" s="68"/>
      <c r="I532" s="68"/>
      <c r="J532" s="68"/>
    </row>
    <row r="533" spans="1:10" hidden="1" x14ac:dyDescent="0.35">
      <c r="A533" s="68"/>
      <c r="B533" s="68"/>
      <c r="C533" s="68"/>
      <c r="D533" s="68"/>
      <c r="E533" s="298" t="s">
        <v>1059</v>
      </c>
      <c r="F533" s="68" t="s">
        <v>1068</v>
      </c>
      <c r="G533" s="68"/>
      <c r="H533" s="68"/>
      <c r="I533" s="68"/>
      <c r="J533" s="68"/>
    </row>
    <row r="534" spans="1:10" hidden="1" x14ac:dyDescent="0.35">
      <c r="A534" s="68"/>
      <c r="B534" s="68"/>
      <c r="C534" s="68"/>
      <c r="D534" s="68"/>
      <c r="E534" s="298" t="s">
        <v>2928</v>
      </c>
      <c r="F534" s="68" t="s">
        <v>2929</v>
      </c>
      <c r="G534" s="68"/>
      <c r="H534" s="68"/>
      <c r="I534" s="68"/>
      <c r="J534" s="68"/>
    </row>
    <row r="535" spans="1:10" hidden="1" x14ac:dyDescent="0.35">
      <c r="A535" s="68"/>
      <c r="B535" s="68"/>
      <c r="C535" s="68"/>
      <c r="D535" s="68"/>
      <c r="E535" s="298" t="s">
        <v>2930</v>
      </c>
      <c r="F535" s="68" t="s">
        <v>2931</v>
      </c>
      <c r="G535" s="68"/>
      <c r="H535" s="68"/>
      <c r="I535" s="68"/>
      <c r="J535" s="68"/>
    </row>
    <row r="536" spans="1:10" hidden="1" x14ac:dyDescent="0.35">
      <c r="A536" s="68"/>
      <c r="B536" s="68"/>
      <c r="C536" s="68"/>
      <c r="D536" s="68"/>
      <c r="E536" s="298" t="s">
        <v>2932</v>
      </c>
      <c r="F536" s="68" t="s">
        <v>1072</v>
      </c>
      <c r="G536" s="68"/>
      <c r="H536" s="68"/>
      <c r="I536" s="68"/>
      <c r="J536" s="68"/>
    </row>
    <row r="537" spans="1:10" hidden="1" x14ac:dyDescent="0.35">
      <c r="A537" s="68"/>
      <c r="B537" s="68"/>
      <c r="C537" s="68"/>
      <c r="D537" s="68"/>
      <c r="E537" s="298" t="s">
        <v>2933</v>
      </c>
      <c r="F537" s="68" t="s">
        <v>1074</v>
      </c>
      <c r="G537" s="68"/>
      <c r="H537" s="68"/>
      <c r="I537" s="68"/>
      <c r="J537" s="68"/>
    </row>
    <row r="538" spans="1:10" hidden="1" x14ac:dyDescent="0.35">
      <c r="A538" s="68"/>
      <c r="B538" s="68"/>
      <c r="C538" s="68"/>
      <c r="D538" s="68"/>
      <c r="E538" s="298" t="s">
        <v>2934</v>
      </c>
      <c r="F538" s="68" t="s">
        <v>1076</v>
      </c>
      <c r="G538" s="68"/>
      <c r="H538" s="68"/>
      <c r="I538" s="68"/>
      <c r="J538" s="68"/>
    </row>
    <row r="539" spans="1:10" hidden="1" x14ac:dyDescent="0.35">
      <c r="A539" s="68"/>
      <c r="B539" s="68"/>
      <c r="C539" s="68"/>
      <c r="D539" s="68"/>
      <c r="E539" s="298" t="s">
        <v>2935</v>
      </c>
      <c r="F539" s="68" t="s">
        <v>2936</v>
      </c>
      <c r="G539" s="68"/>
      <c r="H539" s="68"/>
      <c r="I539" s="68"/>
      <c r="J539" s="68"/>
    </row>
    <row r="540" spans="1:10" hidden="1" x14ac:dyDescent="0.35">
      <c r="A540" s="68"/>
      <c r="B540" s="68"/>
      <c r="C540" s="68"/>
      <c r="D540" s="68"/>
      <c r="E540" s="298" t="s">
        <v>2937</v>
      </c>
      <c r="F540" s="68" t="s">
        <v>1078</v>
      </c>
      <c r="G540" s="68"/>
      <c r="H540" s="68"/>
      <c r="I540" s="68"/>
      <c r="J540" s="68"/>
    </row>
    <row r="541" spans="1:10" hidden="1" x14ac:dyDescent="0.35">
      <c r="A541" s="68"/>
      <c r="B541" s="68"/>
      <c r="C541" s="68"/>
      <c r="D541" s="68"/>
      <c r="E541" s="298" t="s">
        <v>2938</v>
      </c>
      <c r="F541" s="68" t="s">
        <v>1080</v>
      </c>
      <c r="G541" s="68"/>
      <c r="H541" s="68"/>
      <c r="I541" s="68"/>
      <c r="J541" s="68"/>
    </row>
    <row r="542" spans="1:10" hidden="1" x14ac:dyDescent="0.35">
      <c r="A542" s="68"/>
      <c r="B542" s="68"/>
      <c r="C542" s="68"/>
      <c r="D542" s="68"/>
      <c r="E542" s="298" t="s">
        <v>2939</v>
      </c>
      <c r="F542" s="68" t="s">
        <v>1082</v>
      </c>
      <c r="G542" s="68"/>
      <c r="H542" s="68"/>
      <c r="I542" s="68"/>
      <c r="J542" s="68"/>
    </row>
    <row r="543" spans="1:10" hidden="1" x14ac:dyDescent="0.35">
      <c r="A543" s="68"/>
      <c r="B543" s="68"/>
      <c r="C543" s="68"/>
      <c r="D543" s="68"/>
      <c r="E543" s="298" t="s">
        <v>2940</v>
      </c>
      <c r="F543" s="68" t="s">
        <v>1084</v>
      </c>
      <c r="G543" s="68"/>
      <c r="H543" s="68"/>
      <c r="I543" s="68"/>
      <c r="J543" s="68"/>
    </row>
    <row r="544" spans="1:10" hidden="1" x14ac:dyDescent="0.35">
      <c r="A544" s="68"/>
      <c r="B544" s="68"/>
      <c r="C544" s="68"/>
      <c r="D544" s="68"/>
      <c r="E544" s="298" t="s">
        <v>1077</v>
      </c>
      <c r="F544" s="68" t="s">
        <v>1086</v>
      </c>
      <c r="G544" s="68"/>
      <c r="H544" s="68"/>
      <c r="I544" s="68"/>
      <c r="J544" s="68"/>
    </row>
    <row r="545" spans="1:10" hidden="1" x14ac:dyDescent="0.35">
      <c r="A545" s="68"/>
      <c r="B545" s="68"/>
      <c r="C545" s="68"/>
      <c r="D545" s="68"/>
      <c r="E545" s="298" t="s">
        <v>1079</v>
      </c>
      <c r="F545" s="68" t="s">
        <v>1088</v>
      </c>
      <c r="G545" s="68"/>
      <c r="H545" s="68"/>
      <c r="I545" s="68"/>
      <c r="J545" s="68"/>
    </row>
    <row r="546" spans="1:10" hidden="1" x14ac:dyDescent="0.35">
      <c r="A546" s="68"/>
      <c r="B546" s="68"/>
      <c r="C546" s="68"/>
      <c r="D546" s="68"/>
      <c r="E546" s="298" t="s">
        <v>2941</v>
      </c>
      <c r="F546" s="68" t="s">
        <v>2942</v>
      </c>
      <c r="G546" s="68"/>
      <c r="H546" s="68"/>
      <c r="I546" s="68"/>
      <c r="J546" s="68"/>
    </row>
    <row r="547" spans="1:10" hidden="1" x14ac:dyDescent="0.35">
      <c r="A547" s="68"/>
      <c r="B547" s="68"/>
      <c r="C547" s="68"/>
      <c r="D547" s="68"/>
      <c r="E547" s="298" t="s">
        <v>2943</v>
      </c>
      <c r="F547" s="68" t="s">
        <v>2944</v>
      </c>
      <c r="G547" s="68"/>
      <c r="H547" s="68"/>
      <c r="I547" s="68"/>
      <c r="J547" s="68"/>
    </row>
    <row r="548" spans="1:10" hidden="1" x14ac:dyDescent="0.35">
      <c r="A548" s="68"/>
      <c r="B548" s="68"/>
      <c r="C548" s="68"/>
      <c r="D548" s="68"/>
      <c r="E548" s="298" t="s">
        <v>2945</v>
      </c>
      <c r="F548" s="68" t="s">
        <v>2946</v>
      </c>
      <c r="G548" s="68"/>
      <c r="H548" s="68"/>
      <c r="I548" s="68"/>
      <c r="J548" s="68"/>
    </row>
    <row r="549" spans="1:10" hidden="1" x14ac:dyDescent="0.35">
      <c r="A549" s="68"/>
      <c r="B549" s="68"/>
      <c r="C549" s="68"/>
      <c r="D549" s="68"/>
      <c r="E549" s="298" t="s">
        <v>2947</v>
      </c>
      <c r="F549" s="68" t="s">
        <v>2948</v>
      </c>
      <c r="G549" s="68"/>
      <c r="H549" s="68"/>
      <c r="I549" s="68"/>
      <c r="J549" s="68"/>
    </row>
    <row r="550" spans="1:10" hidden="1" x14ac:dyDescent="0.35">
      <c r="A550" s="68"/>
      <c r="B550" s="68"/>
      <c r="C550" s="68"/>
      <c r="D550" s="68"/>
      <c r="E550" s="298" t="s">
        <v>2949</v>
      </c>
      <c r="F550" s="68" t="s">
        <v>2950</v>
      </c>
      <c r="G550" s="68"/>
      <c r="H550" s="68"/>
      <c r="I550" s="68"/>
      <c r="J550" s="68"/>
    </row>
    <row r="551" spans="1:10" hidden="1" x14ac:dyDescent="0.35">
      <c r="A551" s="68"/>
      <c r="B551" s="68"/>
      <c r="C551" s="68"/>
      <c r="D551" s="68"/>
      <c r="E551" s="298" t="s">
        <v>1089</v>
      </c>
      <c r="F551" s="68" t="s">
        <v>1098</v>
      </c>
      <c r="G551" s="68"/>
      <c r="H551" s="68"/>
      <c r="I551" s="68"/>
      <c r="J551" s="68"/>
    </row>
    <row r="552" spans="1:10" hidden="1" x14ac:dyDescent="0.35">
      <c r="A552" s="68"/>
      <c r="B552" s="68"/>
      <c r="C552" s="68"/>
      <c r="D552" s="68"/>
      <c r="E552" s="298" t="s">
        <v>1091</v>
      </c>
      <c r="F552" s="68" t="s">
        <v>1100</v>
      </c>
      <c r="G552" s="68"/>
      <c r="H552" s="68"/>
      <c r="I552" s="68"/>
      <c r="J552" s="68"/>
    </row>
    <row r="553" spans="1:10" hidden="1" x14ac:dyDescent="0.35">
      <c r="A553" s="68"/>
      <c r="B553" s="68"/>
      <c r="C553" s="68"/>
      <c r="D553" s="68"/>
      <c r="E553" s="298" t="s">
        <v>1093</v>
      </c>
      <c r="F553" s="68" t="s">
        <v>1102</v>
      </c>
      <c r="G553" s="68"/>
      <c r="H553" s="68"/>
      <c r="I553" s="68"/>
      <c r="J553" s="68"/>
    </row>
    <row r="554" spans="1:10" hidden="1" x14ac:dyDescent="0.35">
      <c r="A554" s="68"/>
      <c r="B554" s="68"/>
      <c r="C554" s="68"/>
      <c r="D554" s="68"/>
      <c r="E554" s="298" t="s">
        <v>1095</v>
      </c>
      <c r="F554" s="68" t="s">
        <v>1104</v>
      </c>
      <c r="G554" s="68"/>
      <c r="H554" s="68"/>
      <c r="I554" s="68"/>
      <c r="J554" s="68"/>
    </row>
    <row r="555" spans="1:10" hidden="1" x14ac:dyDescent="0.35">
      <c r="A555" s="68"/>
      <c r="B555" s="68"/>
      <c r="C555" s="68"/>
      <c r="D555" s="68"/>
      <c r="E555" s="298" t="s">
        <v>1097</v>
      </c>
      <c r="F555" s="68" t="s">
        <v>1106</v>
      </c>
      <c r="G555" s="68"/>
      <c r="H555" s="68"/>
      <c r="I555" s="68"/>
      <c r="J555" s="68"/>
    </row>
    <row r="556" spans="1:10" hidden="1" x14ac:dyDescent="0.35">
      <c r="A556" s="68"/>
      <c r="B556" s="68"/>
      <c r="C556" s="68"/>
      <c r="D556" s="68"/>
      <c r="E556" s="298" t="s">
        <v>1099</v>
      </c>
      <c r="F556" s="68" t="s">
        <v>1108</v>
      </c>
      <c r="G556" s="68"/>
      <c r="H556" s="68"/>
      <c r="I556" s="68"/>
      <c r="J556" s="68"/>
    </row>
    <row r="557" spans="1:10" hidden="1" x14ac:dyDescent="0.35">
      <c r="A557" s="68"/>
      <c r="B557" s="68"/>
      <c r="C557" s="68"/>
      <c r="D557" s="68"/>
      <c r="E557" s="298" t="s">
        <v>1101</v>
      </c>
      <c r="F557" s="68" t="s">
        <v>1110</v>
      </c>
      <c r="G557" s="68"/>
      <c r="H557" s="68"/>
      <c r="I557" s="68"/>
      <c r="J557" s="68"/>
    </row>
    <row r="558" spans="1:10" hidden="1" x14ac:dyDescent="0.35">
      <c r="A558" s="68"/>
      <c r="B558" s="68"/>
      <c r="C558" s="68"/>
      <c r="D558" s="68"/>
      <c r="E558" s="298" t="s">
        <v>1103</v>
      </c>
      <c r="F558" s="68" t="s">
        <v>1112</v>
      </c>
      <c r="G558" s="68"/>
      <c r="H558" s="68"/>
      <c r="I558" s="68"/>
      <c r="J558" s="68"/>
    </row>
    <row r="559" spans="1:10" hidden="1" x14ac:dyDescent="0.35">
      <c r="A559" s="68"/>
      <c r="B559" s="68"/>
      <c r="C559" s="68"/>
      <c r="D559" s="68"/>
      <c r="E559" s="298" t="s">
        <v>1105</v>
      </c>
      <c r="F559" s="68" t="s">
        <v>1114</v>
      </c>
      <c r="G559" s="68"/>
      <c r="H559" s="68"/>
      <c r="I559" s="68"/>
      <c r="J559" s="68"/>
    </row>
    <row r="560" spans="1:10" hidden="1" x14ac:dyDescent="0.35">
      <c r="A560" s="68"/>
      <c r="B560" s="68"/>
      <c r="C560" s="68"/>
      <c r="D560" s="68"/>
      <c r="E560" s="298" t="s">
        <v>1107</v>
      </c>
      <c r="F560" s="68" t="s">
        <v>1116</v>
      </c>
      <c r="G560" s="68"/>
      <c r="H560" s="68"/>
      <c r="I560" s="68"/>
      <c r="J560" s="68"/>
    </row>
    <row r="561" spans="1:10" hidden="1" x14ac:dyDescent="0.35">
      <c r="A561" s="68"/>
      <c r="B561" s="68"/>
      <c r="C561" s="68"/>
      <c r="D561" s="68"/>
      <c r="E561" s="298" t="s">
        <v>1109</v>
      </c>
      <c r="F561" s="68" t="s">
        <v>1118</v>
      </c>
      <c r="G561" s="68"/>
      <c r="H561" s="68"/>
      <c r="I561" s="68"/>
      <c r="J561" s="68"/>
    </row>
    <row r="562" spans="1:10" hidden="1" x14ac:dyDescent="0.35">
      <c r="A562" s="68"/>
      <c r="B562" s="68"/>
      <c r="C562" s="68"/>
      <c r="D562" s="68"/>
      <c r="E562" s="298" t="s">
        <v>1111</v>
      </c>
      <c r="F562" s="68" t="s">
        <v>1120</v>
      </c>
      <c r="G562" s="68"/>
      <c r="H562" s="68"/>
      <c r="I562" s="68"/>
      <c r="J562" s="68"/>
    </row>
    <row r="563" spans="1:10" hidden="1" x14ac:dyDescent="0.35">
      <c r="A563" s="68"/>
      <c r="B563" s="68"/>
      <c r="C563" s="68"/>
      <c r="D563" s="68"/>
      <c r="E563" s="298" t="s">
        <v>1113</v>
      </c>
      <c r="F563" s="68" t="s">
        <v>1122</v>
      </c>
      <c r="G563" s="68"/>
      <c r="H563" s="68"/>
      <c r="I563" s="68"/>
      <c r="J563" s="68"/>
    </row>
    <row r="564" spans="1:10" hidden="1" x14ac:dyDescent="0.35">
      <c r="A564" s="68"/>
      <c r="B564" s="68"/>
      <c r="C564" s="68"/>
      <c r="D564" s="68"/>
      <c r="E564" s="298" t="s">
        <v>1115</v>
      </c>
      <c r="F564" s="68" t="s">
        <v>1124</v>
      </c>
      <c r="G564" s="68"/>
      <c r="H564" s="68"/>
      <c r="I564" s="68"/>
      <c r="J564" s="68"/>
    </row>
    <row r="565" spans="1:10" hidden="1" x14ac:dyDescent="0.35">
      <c r="A565" s="68"/>
      <c r="B565" s="68"/>
      <c r="C565" s="68"/>
      <c r="D565" s="68"/>
      <c r="E565" s="298" t="s">
        <v>1117</v>
      </c>
      <c r="F565" s="68" t="s">
        <v>1126</v>
      </c>
      <c r="G565" s="68"/>
      <c r="H565" s="68"/>
      <c r="I565" s="68"/>
      <c r="J565" s="68"/>
    </row>
    <row r="566" spans="1:10" hidden="1" x14ac:dyDescent="0.35">
      <c r="A566" s="68"/>
      <c r="B566" s="68"/>
      <c r="C566" s="68"/>
      <c r="D566" s="68"/>
      <c r="E566" s="298" t="s">
        <v>1119</v>
      </c>
      <c r="F566" s="68" t="s">
        <v>1128</v>
      </c>
      <c r="G566" s="68"/>
      <c r="H566" s="68"/>
      <c r="I566" s="68"/>
      <c r="J566" s="68"/>
    </row>
    <row r="567" spans="1:10" hidden="1" x14ac:dyDescent="0.35">
      <c r="A567" s="68"/>
      <c r="B567" s="68"/>
      <c r="C567" s="68"/>
      <c r="D567" s="68"/>
      <c r="E567" s="298" t="s">
        <v>1121</v>
      </c>
      <c r="F567" s="68" t="s">
        <v>1130</v>
      </c>
      <c r="G567" s="68"/>
      <c r="H567" s="68"/>
      <c r="I567" s="68"/>
      <c r="J567" s="68"/>
    </row>
    <row r="568" spans="1:10" hidden="1" x14ac:dyDescent="0.35">
      <c r="A568" s="68"/>
      <c r="B568" s="68"/>
      <c r="C568" s="68"/>
      <c r="D568" s="68"/>
      <c r="E568" s="298" t="s">
        <v>1123</v>
      </c>
      <c r="F568" s="68" t="s">
        <v>1132</v>
      </c>
      <c r="G568" s="68"/>
      <c r="H568" s="68"/>
      <c r="I568" s="68"/>
      <c r="J568" s="68"/>
    </row>
    <row r="569" spans="1:10" hidden="1" x14ac:dyDescent="0.35">
      <c r="A569" s="68"/>
      <c r="B569" s="68"/>
      <c r="C569" s="68"/>
      <c r="D569" s="68"/>
      <c r="E569" s="298" t="s">
        <v>1125</v>
      </c>
      <c r="F569" s="68" t="s">
        <v>1134</v>
      </c>
      <c r="G569" s="68"/>
      <c r="H569" s="68"/>
      <c r="I569" s="68"/>
      <c r="J569" s="68"/>
    </row>
    <row r="570" spans="1:10" hidden="1" x14ac:dyDescent="0.35">
      <c r="A570" s="68"/>
      <c r="B570" s="68"/>
      <c r="C570" s="68"/>
      <c r="D570" s="68"/>
      <c r="E570" s="298" t="s">
        <v>1127</v>
      </c>
      <c r="F570" s="68" t="s">
        <v>1136</v>
      </c>
      <c r="G570" s="68"/>
      <c r="H570" s="68"/>
      <c r="I570" s="68"/>
      <c r="J570" s="68"/>
    </row>
    <row r="571" spans="1:10" hidden="1" x14ac:dyDescent="0.35">
      <c r="A571" s="68"/>
      <c r="B571" s="68"/>
      <c r="C571" s="68"/>
      <c r="D571" s="68"/>
      <c r="E571" s="298" t="s">
        <v>1129</v>
      </c>
      <c r="F571" s="68" t="s">
        <v>1138</v>
      </c>
      <c r="G571" s="68"/>
      <c r="H571" s="68"/>
      <c r="I571" s="68"/>
      <c r="J571" s="68"/>
    </row>
    <row r="572" spans="1:10" hidden="1" x14ac:dyDescent="0.35">
      <c r="A572" s="68"/>
      <c r="B572" s="68"/>
      <c r="C572" s="68"/>
      <c r="D572" s="68"/>
      <c r="E572" s="298" t="s">
        <v>1131</v>
      </c>
      <c r="F572" s="68" t="s">
        <v>1140</v>
      </c>
      <c r="G572" s="68"/>
      <c r="H572" s="68"/>
      <c r="I572" s="68"/>
      <c r="J572" s="68"/>
    </row>
    <row r="573" spans="1:10" hidden="1" x14ac:dyDescent="0.35">
      <c r="A573" s="68"/>
      <c r="B573" s="68"/>
      <c r="C573" s="68"/>
      <c r="D573" s="68"/>
      <c r="E573" s="298" t="s">
        <v>1133</v>
      </c>
      <c r="F573" s="68" t="s">
        <v>1142</v>
      </c>
      <c r="G573" s="68"/>
      <c r="H573" s="68"/>
      <c r="I573" s="68"/>
      <c r="J573" s="68"/>
    </row>
    <row r="574" spans="1:10" hidden="1" x14ac:dyDescent="0.35">
      <c r="A574" s="68"/>
      <c r="B574" s="68"/>
      <c r="C574" s="68"/>
      <c r="D574" s="68"/>
      <c r="E574" s="298" t="s">
        <v>1135</v>
      </c>
      <c r="F574" s="68" t="s">
        <v>1144</v>
      </c>
      <c r="G574" s="68"/>
      <c r="H574" s="68"/>
      <c r="I574" s="68"/>
      <c r="J574" s="68"/>
    </row>
    <row r="575" spans="1:10" hidden="1" x14ac:dyDescent="0.35">
      <c r="A575" s="68"/>
      <c r="B575" s="68"/>
      <c r="C575" s="68"/>
      <c r="D575" s="68"/>
      <c r="E575" s="298" t="s">
        <v>1137</v>
      </c>
      <c r="F575" s="68" t="s">
        <v>1146</v>
      </c>
      <c r="G575" s="68"/>
      <c r="H575" s="68"/>
      <c r="I575" s="68"/>
      <c r="J575" s="68"/>
    </row>
    <row r="576" spans="1:10" hidden="1" x14ac:dyDescent="0.35">
      <c r="A576" s="68"/>
      <c r="B576" s="68"/>
      <c r="C576" s="68"/>
      <c r="D576" s="68"/>
      <c r="E576" s="298" t="s">
        <v>1139</v>
      </c>
      <c r="F576" s="68" t="s">
        <v>1148</v>
      </c>
      <c r="G576" s="68"/>
      <c r="H576" s="68"/>
      <c r="I576" s="68"/>
      <c r="J576" s="68"/>
    </row>
    <row r="577" spans="1:10" hidden="1" x14ac:dyDescent="0.35">
      <c r="A577" s="68"/>
      <c r="B577" s="68"/>
      <c r="C577" s="68"/>
      <c r="D577" s="68"/>
      <c r="E577" s="298" t="s">
        <v>1141</v>
      </c>
      <c r="F577" s="68" t="s">
        <v>1150</v>
      </c>
      <c r="G577" s="68"/>
      <c r="H577" s="68"/>
      <c r="I577" s="68"/>
      <c r="J577" s="68"/>
    </row>
    <row r="578" spans="1:10" hidden="1" x14ac:dyDescent="0.35">
      <c r="A578" s="68"/>
      <c r="B578" s="68"/>
      <c r="C578" s="68"/>
      <c r="D578" s="68"/>
      <c r="E578" s="298" t="s">
        <v>1143</v>
      </c>
      <c r="F578" s="68" t="s">
        <v>1152</v>
      </c>
      <c r="G578" s="68"/>
      <c r="H578" s="68"/>
      <c r="I578" s="68"/>
      <c r="J578" s="68"/>
    </row>
    <row r="579" spans="1:10" hidden="1" x14ac:dyDescent="0.35">
      <c r="A579" s="68"/>
      <c r="B579" s="68"/>
      <c r="C579" s="68"/>
      <c r="D579" s="68"/>
      <c r="E579" s="298" t="s">
        <v>1145</v>
      </c>
      <c r="F579" s="68" t="s">
        <v>1154</v>
      </c>
      <c r="G579" s="68"/>
      <c r="H579" s="68"/>
      <c r="I579" s="68"/>
      <c r="J579" s="68"/>
    </row>
    <row r="580" spans="1:10" hidden="1" x14ac:dyDescent="0.35">
      <c r="A580" s="68"/>
      <c r="B580" s="68"/>
      <c r="C580" s="68"/>
      <c r="D580" s="68"/>
      <c r="E580" s="298" t="s">
        <v>1147</v>
      </c>
      <c r="F580" s="68" t="s">
        <v>1156</v>
      </c>
      <c r="G580" s="68"/>
      <c r="H580" s="68"/>
      <c r="I580" s="68"/>
      <c r="J580" s="68"/>
    </row>
    <row r="581" spans="1:10" hidden="1" x14ac:dyDescent="0.35">
      <c r="A581" s="68"/>
      <c r="B581" s="68"/>
      <c r="C581" s="68"/>
      <c r="D581" s="68"/>
      <c r="E581" s="298" t="s">
        <v>1149</v>
      </c>
      <c r="F581" s="68" t="s">
        <v>1158</v>
      </c>
      <c r="G581" s="68"/>
      <c r="H581" s="68"/>
      <c r="I581" s="68"/>
      <c r="J581" s="68"/>
    </row>
    <row r="582" spans="1:10" hidden="1" x14ac:dyDescent="0.35">
      <c r="A582" s="68"/>
      <c r="B582" s="68"/>
      <c r="C582" s="68"/>
      <c r="D582" s="68"/>
      <c r="E582" s="298" t="s">
        <v>1151</v>
      </c>
      <c r="F582" s="68" t="s">
        <v>1160</v>
      </c>
      <c r="G582" s="68"/>
      <c r="H582" s="68"/>
      <c r="I582" s="68"/>
      <c r="J582" s="68"/>
    </row>
    <row r="583" spans="1:10" hidden="1" x14ac:dyDescent="0.35">
      <c r="A583" s="68"/>
      <c r="B583" s="68"/>
      <c r="C583" s="68"/>
      <c r="D583" s="68"/>
      <c r="E583" s="298" t="s">
        <v>2951</v>
      </c>
      <c r="F583" s="68" t="s">
        <v>2952</v>
      </c>
      <c r="G583" s="68"/>
      <c r="H583" s="68"/>
      <c r="I583" s="68"/>
      <c r="J583" s="68"/>
    </row>
    <row r="584" spans="1:10" hidden="1" x14ac:dyDescent="0.35">
      <c r="A584" s="68"/>
      <c r="B584" s="68"/>
      <c r="C584" s="68"/>
      <c r="D584" s="68"/>
      <c r="E584" s="298" t="s">
        <v>2953</v>
      </c>
      <c r="F584" s="68" t="s">
        <v>1162</v>
      </c>
      <c r="G584" s="68"/>
      <c r="H584" s="68"/>
      <c r="I584" s="68"/>
      <c r="J584" s="68"/>
    </row>
    <row r="585" spans="1:10" hidden="1" x14ac:dyDescent="0.35">
      <c r="A585" s="68"/>
      <c r="B585" s="68"/>
      <c r="C585" s="68"/>
      <c r="D585" s="68"/>
      <c r="E585" s="298" t="s">
        <v>2954</v>
      </c>
      <c r="F585" s="68" t="s">
        <v>1164</v>
      </c>
      <c r="G585" s="68"/>
      <c r="H585" s="68"/>
      <c r="I585" s="68"/>
      <c r="J585" s="68"/>
    </row>
    <row r="586" spans="1:10" hidden="1" x14ac:dyDescent="0.35">
      <c r="A586" s="68"/>
      <c r="B586" s="68"/>
      <c r="C586" s="68"/>
      <c r="D586" s="68"/>
      <c r="E586" s="298" t="s">
        <v>2955</v>
      </c>
      <c r="F586" s="68" t="s">
        <v>2956</v>
      </c>
      <c r="G586" s="68"/>
      <c r="H586" s="68"/>
      <c r="I586" s="68"/>
      <c r="J586" s="68"/>
    </row>
    <row r="587" spans="1:10" hidden="1" x14ac:dyDescent="0.35">
      <c r="A587" s="68"/>
      <c r="B587" s="68"/>
      <c r="C587" s="68"/>
      <c r="D587" s="68"/>
      <c r="E587" s="298" t="s">
        <v>2957</v>
      </c>
      <c r="F587" s="68" t="s">
        <v>1167</v>
      </c>
      <c r="G587" s="68"/>
      <c r="H587" s="68"/>
      <c r="I587" s="68"/>
      <c r="J587" s="68"/>
    </row>
    <row r="588" spans="1:10" hidden="1" x14ac:dyDescent="0.35">
      <c r="A588" s="68"/>
      <c r="B588" s="68"/>
      <c r="C588" s="68"/>
      <c r="D588" s="68"/>
      <c r="E588" s="298" t="s">
        <v>2958</v>
      </c>
      <c r="F588" s="68" t="s">
        <v>1169</v>
      </c>
      <c r="G588" s="68"/>
      <c r="H588" s="68"/>
      <c r="I588" s="68"/>
      <c r="J588" s="68"/>
    </row>
    <row r="589" spans="1:10" hidden="1" x14ac:dyDescent="0.35">
      <c r="A589" s="68"/>
      <c r="B589" s="68"/>
      <c r="C589" s="68"/>
      <c r="D589" s="68"/>
      <c r="E589" s="298" t="s">
        <v>2959</v>
      </c>
      <c r="F589" s="68" t="s">
        <v>2960</v>
      </c>
      <c r="G589" s="68"/>
      <c r="H589" s="68"/>
      <c r="I589" s="68"/>
      <c r="J589" s="68"/>
    </row>
    <row r="590" spans="1:10" hidden="1" x14ac:dyDescent="0.35">
      <c r="A590" s="68"/>
      <c r="B590" s="68"/>
      <c r="C590" s="68"/>
      <c r="D590" s="68"/>
      <c r="E590" s="298" t="s">
        <v>2961</v>
      </c>
      <c r="F590" s="68" t="s">
        <v>1171</v>
      </c>
      <c r="G590" s="68"/>
      <c r="H590" s="68"/>
      <c r="I590" s="68"/>
      <c r="J590" s="68"/>
    </row>
    <row r="591" spans="1:10" hidden="1" x14ac:dyDescent="0.35">
      <c r="A591" s="68"/>
      <c r="B591" s="68"/>
      <c r="C591" s="68"/>
      <c r="D591" s="68"/>
      <c r="E591" s="298" t="s">
        <v>2962</v>
      </c>
      <c r="F591" s="68" t="s">
        <v>1173</v>
      </c>
      <c r="G591" s="68"/>
      <c r="H591" s="68"/>
      <c r="I591" s="68"/>
      <c r="J591" s="68"/>
    </row>
    <row r="592" spans="1:10" hidden="1" x14ac:dyDescent="0.35">
      <c r="A592" s="68"/>
      <c r="B592" s="68"/>
      <c r="C592" s="68"/>
      <c r="D592" s="68"/>
      <c r="E592" s="298" t="s">
        <v>2963</v>
      </c>
      <c r="F592" s="68" t="s">
        <v>2964</v>
      </c>
      <c r="G592" s="68"/>
      <c r="H592" s="68"/>
      <c r="I592" s="68"/>
      <c r="J592" s="68"/>
    </row>
    <row r="593" spans="1:10" hidden="1" x14ac:dyDescent="0.35">
      <c r="A593" s="68"/>
      <c r="B593" s="68"/>
      <c r="C593" s="68"/>
      <c r="D593" s="68"/>
      <c r="E593" s="298" t="s">
        <v>2965</v>
      </c>
      <c r="F593" s="68" t="s">
        <v>1177</v>
      </c>
      <c r="G593" s="68"/>
      <c r="H593" s="68"/>
      <c r="I593" s="68"/>
      <c r="J593" s="68"/>
    </row>
    <row r="594" spans="1:10" hidden="1" x14ac:dyDescent="0.35">
      <c r="A594" s="68"/>
      <c r="B594" s="68"/>
      <c r="C594" s="68"/>
      <c r="D594" s="68"/>
      <c r="E594" s="298" t="s">
        <v>2966</v>
      </c>
      <c r="F594" s="68" t="s">
        <v>1179</v>
      </c>
      <c r="G594" s="68"/>
      <c r="H594" s="68"/>
      <c r="I594" s="68"/>
      <c r="J594" s="68"/>
    </row>
    <row r="595" spans="1:10" hidden="1" x14ac:dyDescent="0.35">
      <c r="A595" s="68"/>
      <c r="B595" s="68"/>
      <c r="C595" s="68"/>
      <c r="D595" s="68"/>
      <c r="E595" s="298" t="s">
        <v>2967</v>
      </c>
      <c r="F595" s="68" t="s">
        <v>2968</v>
      </c>
      <c r="G595" s="68"/>
      <c r="H595" s="68"/>
      <c r="I595" s="68"/>
      <c r="J595" s="68"/>
    </row>
    <row r="596" spans="1:10" hidden="1" x14ac:dyDescent="0.35">
      <c r="A596" s="68"/>
      <c r="B596" s="68"/>
      <c r="C596" s="68"/>
      <c r="D596" s="68"/>
      <c r="E596" s="298" t="s">
        <v>2969</v>
      </c>
      <c r="F596" s="68" t="s">
        <v>1181</v>
      </c>
      <c r="G596" s="68"/>
      <c r="H596" s="68"/>
      <c r="I596" s="68"/>
      <c r="J596" s="68"/>
    </row>
    <row r="597" spans="1:10" hidden="1" x14ac:dyDescent="0.35">
      <c r="A597" s="68"/>
      <c r="B597" s="68"/>
      <c r="C597" s="68"/>
      <c r="D597" s="68"/>
      <c r="E597" s="298" t="s">
        <v>2970</v>
      </c>
      <c r="F597" s="68" t="s">
        <v>1183</v>
      </c>
      <c r="G597" s="68"/>
      <c r="H597" s="68"/>
      <c r="I597" s="68"/>
      <c r="J597" s="68"/>
    </row>
    <row r="598" spans="1:10" hidden="1" x14ac:dyDescent="0.35">
      <c r="A598" s="68"/>
      <c r="B598" s="68"/>
      <c r="C598" s="68"/>
      <c r="D598" s="68"/>
      <c r="E598" s="298" t="s">
        <v>2971</v>
      </c>
      <c r="F598" s="68" t="s">
        <v>2972</v>
      </c>
      <c r="G598" s="68"/>
      <c r="H598" s="68"/>
      <c r="I598" s="68"/>
      <c r="J598" s="68"/>
    </row>
    <row r="599" spans="1:10" hidden="1" x14ac:dyDescent="0.35">
      <c r="A599" s="68"/>
      <c r="B599" s="68"/>
      <c r="C599" s="68"/>
      <c r="D599" s="68"/>
      <c r="E599" s="298" t="s">
        <v>2973</v>
      </c>
      <c r="F599" s="68" t="s">
        <v>1187</v>
      </c>
      <c r="G599" s="68"/>
      <c r="H599" s="68"/>
      <c r="I599" s="68"/>
      <c r="J599" s="68"/>
    </row>
    <row r="600" spans="1:10" hidden="1" x14ac:dyDescent="0.35">
      <c r="A600" s="68"/>
      <c r="B600" s="68"/>
      <c r="C600" s="68"/>
      <c r="D600" s="68"/>
      <c r="E600" s="298" t="s">
        <v>2974</v>
      </c>
      <c r="F600" s="68" t="s">
        <v>1189</v>
      </c>
      <c r="G600" s="68"/>
      <c r="H600" s="68"/>
      <c r="I600" s="68"/>
      <c r="J600" s="68"/>
    </row>
    <row r="601" spans="1:10" hidden="1" x14ac:dyDescent="0.35">
      <c r="A601" s="68"/>
      <c r="B601" s="68"/>
      <c r="C601" s="68"/>
      <c r="D601" s="68"/>
      <c r="E601" s="298" t="s">
        <v>2975</v>
      </c>
      <c r="F601" s="68" t="s">
        <v>2976</v>
      </c>
      <c r="G601" s="68"/>
      <c r="H601" s="68"/>
      <c r="I601" s="68"/>
      <c r="J601" s="68"/>
    </row>
    <row r="602" spans="1:10" hidden="1" x14ac:dyDescent="0.35">
      <c r="A602" s="68"/>
      <c r="B602" s="68"/>
      <c r="C602" s="68"/>
      <c r="D602" s="68"/>
      <c r="E602" s="298" t="s">
        <v>2977</v>
      </c>
      <c r="F602" s="68" t="s">
        <v>1191</v>
      </c>
      <c r="G602" s="68"/>
      <c r="H602" s="68"/>
      <c r="I602" s="68"/>
      <c r="J602" s="68"/>
    </row>
    <row r="603" spans="1:10" hidden="1" x14ac:dyDescent="0.35">
      <c r="A603" s="68"/>
      <c r="B603" s="68"/>
      <c r="C603" s="68"/>
      <c r="D603" s="68"/>
      <c r="E603" s="298" t="s">
        <v>2978</v>
      </c>
      <c r="F603" s="68" t="s">
        <v>1193</v>
      </c>
      <c r="G603" s="68"/>
      <c r="H603" s="68"/>
      <c r="I603" s="68"/>
      <c r="J603" s="68"/>
    </row>
    <row r="604" spans="1:10" hidden="1" x14ac:dyDescent="0.35">
      <c r="A604" s="68"/>
      <c r="B604" s="68"/>
      <c r="C604" s="68"/>
      <c r="D604" s="68"/>
      <c r="E604" s="298" t="s">
        <v>2979</v>
      </c>
      <c r="F604" s="68" t="s">
        <v>1195</v>
      </c>
      <c r="G604" s="68"/>
      <c r="H604" s="68"/>
      <c r="I604" s="68"/>
      <c r="J604" s="68"/>
    </row>
    <row r="605" spans="1:10" hidden="1" x14ac:dyDescent="0.35">
      <c r="A605" s="68"/>
      <c r="B605" s="68"/>
      <c r="C605" s="68"/>
      <c r="D605" s="68"/>
      <c r="E605" s="298" t="s">
        <v>2980</v>
      </c>
      <c r="F605" s="68" t="s">
        <v>1197</v>
      </c>
      <c r="G605" s="68"/>
      <c r="H605" s="68"/>
      <c r="I605" s="68"/>
      <c r="J605" s="68"/>
    </row>
    <row r="606" spans="1:10" hidden="1" x14ac:dyDescent="0.35">
      <c r="A606" s="68"/>
      <c r="B606" s="68"/>
      <c r="C606" s="68"/>
      <c r="D606" s="68"/>
      <c r="E606" s="298" t="s">
        <v>2981</v>
      </c>
      <c r="F606" s="68" t="s">
        <v>2982</v>
      </c>
      <c r="G606" s="68"/>
      <c r="H606" s="68"/>
      <c r="I606" s="68"/>
      <c r="J606" s="68"/>
    </row>
    <row r="607" spans="1:10" hidden="1" x14ac:dyDescent="0.35">
      <c r="A607" s="68"/>
      <c r="B607" s="68"/>
      <c r="C607" s="68"/>
      <c r="D607" s="68"/>
      <c r="E607" s="298" t="s">
        <v>2983</v>
      </c>
      <c r="F607" s="68" t="s">
        <v>1199</v>
      </c>
      <c r="G607" s="68"/>
      <c r="H607" s="68"/>
      <c r="I607" s="68"/>
      <c r="J607" s="68"/>
    </row>
    <row r="608" spans="1:10" hidden="1" x14ac:dyDescent="0.35">
      <c r="A608" s="68"/>
      <c r="B608" s="68"/>
      <c r="C608" s="68"/>
      <c r="D608" s="68"/>
      <c r="E608" s="298" t="s">
        <v>2984</v>
      </c>
      <c r="F608" s="68" t="s">
        <v>1201</v>
      </c>
      <c r="G608" s="68"/>
      <c r="H608" s="68"/>
      <c r="I608" s="68"/>
      <c r="J608" s="68"/>
    </row>
    <row r="609" spans="1:10" hidden="1" x14ac:dyDescent="0.35">
      <c r="A609" s="68"/>
      <c r="B609" s="68"/>
      <c r="C609" s="68"/>
      <c r="D609" s="68"/>
      <c r="E609" s="298" t="s">
        <v>2985</v>
      </c>
      <c r="F609" s="68" t="s">
        <v>1203</v>
      </c>
      <c r="G609" s="68"/>
      <c r="H609" s="68"/>
      <c r="I609" s="68"/>
      <c r="J609" s="68"/>
    </row>
    <row r="610" spans="1:10" hidden="1" x14ac:dyDescent="0.35">
      <c r="A610" s="68"/>
      <c r="B610" s="68"/>
      <c r="C610" s="68"/>
      <c r="D610" s="68"/>
      <c r="E610" s="298" t="s">
        <v>2986</v>
      </c>
      <c r="F610" s="68" t="s">
        <v>1205</v>
      </c>
      <c r="G610" s="68"/>
      <c r="H610" s="68"/>
      <c r="I610" s="68"/>
      <c r="J610" s="68"/>
    </row>
    <row r="611" spans="1:10" hidden="1" x14ac:dyDescent="0.35">
      <c r="A611" s="68"/>
      <c r="B611" s="68"/>
      <c r="C611" s="68"/>
      <c r="D611" s="68"/>
      <c r="E611" s="298" t="s">
        <v>2987</v>
      </c>
      <c r="F611" s="68" t="s">
        <v>2988</v>
      </c>
      <c r="G611" s="68"/>
      <c r="H611" s="68"/>
      <c r="I611" s="68"/>
      <c r="J611" s="68"/>
    </row>
    <row r="612" spans="1:10" hidden="1" x14ac:dyDescent="0.35">
      <c r="A612" s="68"/>
      <c r="B612" s="68"/>
      <c r="C612" s="68"/>
      <c r="D612" s="68"/>
      <c r="E612" s="298" t="s">
        <v>2989</v>
      </c>
      <c r="F612" s="68" t="s">
        <v>2990</v>
      </c>
      <c r="G612" s="68"/>
      <c r="H612" s="68"/>
      <c r="I612" s="68"/>
      <c r="J612" s="68"/>
    </row>
    <row r="613" spans="1:10" hidden="1" x14ac:dyDescent="0.35">
      <c r="A613" s="68"/>
      <c r="B613" s="68"/>
      <c r="C613" s="68"/>
      <c r="D613" s="68"/>
      <c r="E613" s="298" t="s">
        <v>2991</v>
      </c>
      <c r="F613" s="68" t="s">
        <v>2992</v>
      </c>
      <c r="G613" s="68"/>
      <c r="H613" s="68"/>
      <c r="I613" s="68"/>
      <c r="J613" s="68"/>
    </row>
    <row r="614" spans="1:10" hidden="1" x14ac:dyDescent="0.35">
      <c r="A614" s="68"/>
      <c r="B614" s="68"/>
      <c r="C614" s="68"/>
      <c r="D614" s="68"/>
      <c r="E614" s="298" t="s">
        <v>2993</v>
      </c>
      <c r="F614" s="68" t="s">
        <v>2994</v>
      </c>
      <c r="G614" s="68"/>
      <c r="H614" s="68"/>
      <c r="I614" s="68"/>
      <c r="J614" s="68"/>
    </row>
    <row r="615" spans="1:10" hidden="1" x14ac:dyDescent="0.35">
      <c r="A615" s="68"/>
      <c r="B615" s="68"/>
      <c r="C615" s="68"/>
      <c r="D615" s="68"/>
      <c r="E615" s="298" t="s">
        <v>2995</v>
      </c>
      <c r="F615" s="68" t="s">
        <v>2996</v>
      </c>
      <c r="G615" s="68"/>
      <c r="H615" s="68"/>
      <c r="I615" s="68"/>
      <c r="J615" s="68"/>
    </row>
    <row r="616" spans="1:10" hidden="1" x14ac:dyDescent="0.35">
      <c r="A616" s="68"/>
      <c r="B616" s="68"/>
      <c r="C616" s="68"/>
      <c r="D616" s="68"/>
      <c r="E616" s="298" t="s">
        <v>2997</v>
      </c>
      <c r="F616" s="68" t="s">
        <v>2998</v>
      </c>
      <c r="G616" s="68"/>
      <c r="H616" s="68"/>
      <c r="I616" s="68"/>
      <c r="J616" s="68"/>
    </row>
    <row r="617" spans="1:10" hidden="1" x14ac:dyDescent="0.35">
      <c r="A617" s="68"/>
      <c r="B617" s="68"/>
      <c r="C617" s="68"/>
      <c r="D617" s="68"/>
      <c r="E617" s="298" t="s">
        <v>2999</v>
      </c>
      <c r="F617" s="68" t="s">
        <v>3000</v>
      </c>
      <c r="G617" s="68"/>
      <c r="H617" s="68"/>
      <c r="I617" s="68"/>
      <c r="J617" s="68"/>
    </row>
    <row r="618" spans="1:10" hidden="1" x14ac:dyDescent="0.35">
      <c r="A618" s="68"/>
      <c r="B618" s="68"/>
      <c r="C618" s="68"/>
      <c r="D618" s="68"/>
      <c r="E618" s="298" t="s">
        <v>3001</v>
      </c>
      <c r="F618" s="68" t="s">
        <v>3002</v>
      </c>
      <c r="G618" s="68"/>
      <c r="H618" s="68"/>
      <c r="I618" s="68"/>
      <c r="J618" s="68"/>
    </row>
    <row r="619" spans="1:10" hidden="1" x14ac:dyDescent="0.35">
      <c r="A619" s="68"/>
      <c r="B619" s="68"/>
      <c r="C619" s="68"/>
      <c r="D619" s="68"/>
      <c r="E619" s="298" t="s">
        <v>3003</v>
      </c>
      <c r="F619" s="68" t="s">
        <v>3004</v>
      </c>
      <c r="G619" s="68"/>
      <c r="H619" s="68"/>
      <c r="I619" s="68"/>
      <c r="J619" s="68"/>
    </row>
    <row r="620" spans="1:10" hidden="1" x14ac:dyDescent="0.35">
      <c r="A620" s="68"/>
      <c r="B620" s="68"/>
      <c r="C620" s="68"/>
      <c r="D620" s="68"/>
      <c r="E620" s="298" t="s">
        <v>3005</v>
      </c>
      <c r="F620" s="68" t="s">
        <v>3006</v>
      </c>
      <c r="G620" s="68"/>
      <c r="H620" s="68"/>
      <c r="I620" s="68"/>
      <c r="J620" s="68"/>
    </row>
    <row r="621" spans="1:10" hidden="1" x14ac:dyDescent="0.35">
      <c r="A621" s="68"/>
      <c r="B621" s="68"/>
      <c r="C621" s="68"/>
      <c r="D621" s="68"/>
      <c r="E621" s="298" t="s">
        <v>3007</v>
      </c>
      <c r="F621" s="68" t="s">
        <v>3008</v>
      </c>
      <c r="G621" s="68"/>
      <c r="H621" s="68"/>
      <c r="I621" s="68"/>
      <c r="J621" s="68"/>
    </row>
    <row r="622" spans="1:10" hidden="1" x14ac:dyDescent="0.35">
      <c r="A622" s="68"/>
      <c r="B622" s="68"/>
      <c r="C622" s="68"/>
      <c r="D622" s="68"/>
      <c r="E622" s="298" t="s">
        <v>3009</v>
      </c>
      <c r="F622" s="68" t="s">
        <v>3010</v>
      </c>
      <c r="G622" s="68"/>
      <c r="H622" s="68"/>
      <c r="I622" s="68"/>
      <c r="J622" s="68"/>
    </row>
    <row r="623" spans="1:10" hidden="1" x14ac:dyDescent="0.35">
      <c r="A623" s="68"/>
      <c r="B623" s="68"/>
      <c r="C623" s="68"/>
      <c r="D623" s="68"/>
      <c r="E623" s="298" t="s">
        <v>3011</v>
      </c>
      <c r="F623" s="68" t="s">
        <v>3012</v>
      </c>
      <c r="G623" s="68"/>
      <c r="H623" s="68"/>
      <c r="I623" s="68"/>
      <c r="J623" s="68"/>
    </row>
    <row r="624" spans="1:10" hidden="1" x14ac:dyDescent="0.35">
      <c r="A624" s="68"/>
      <c r="B624" s="68"/>
      <c r="C624" s="68"/>
      <c r="D624" s="68"/>
      <c r="E624" s="298" t="s">
        <v>3013</v>
      </c>
      <c r="F624" s="68" t="s">
        <v>3014</v>
      </c>
      <c r="G624" s="68"/>
      <c r="H624" s="68"/>
      <c r="I624" s="68"/>
      <c r="J624" s="68"/>
    </row>
    <row r="625" spans="1:10" hidden="1" x14ac:dyDescent="0.35">
      <c r="A625" s="68"/>
      <c r="B625" s="68"/>
      <c r="C625" s="68"/>
      <c r="D625" s="68"/>
      <c r="E625" s="298" t="s">
        <v>3015</v>
      </c>
      <c r="F625" s="68" t="s">
        <v>3016</v>
      </c>
      <c r="G625" s="68"/>
      <c r="H625" s="68"/>
      <c r="I625" s="68"/>
      <c r="J625" s="68"/>
    </row>
    <row r="626" spans="1:10" hidden="1" x14ac:dyDescent="0.35">
      <c r="A626" s="68"/>
      <c r="B626" s="68"/>
      <c r="C626" s="68"/>
      <c r="D626" s="68"/>
      <c r="E626" s="298" t="s">
        <v>3017</v>
      </c>
      <c r="F626" s="68" t="s">
        <v>3018</v>
      </c>
      <c r="G626" s="68"/>
      <c r="H626" s="68"/>
      <c r="I626" s="68"/>
      <c r="J626" s="68"/>
    </row>
    <row r="627" spans="1:10" hidden="1" x14ac:dyDescent="0.35">
      <c r="A627" s="68"/>
      <c r="B627" s="68"/>
      <c r="C627" s="68"/>
      <c r="D627" s="68"/>
      <c r="E627" s="298" t="s">
        <v>3019</v>
      </c>
      <c r="F627" s="68" t="s">
        <v>3020</v>
      </c>
      <c r="G627" s="68"/>
      <c r="H627" s="68"/>
      <c r="I627" s="68"/>
      <c r="J627" s="68"/>
    </row>
    <row r="628" spans="1:10" hidden="1" x14ac:dyDescent="0.35">
      <c r="A628" s="68"/>
      <c r="B628" s="68"/>
      <c r="C628" s="68"/>
      <c r="D628" s="68"/>
      <c r="E628" s="298" t="s">
        <v>3021</v>
      </c>
      <c r="F628" s="68" t="s">
        <v>3022</v>
      </c>
      <c r="G628" s="68"/>
      <c r="H628" s="68"/>
      <c r="I628" s="68"/>
      <c r="J628" s="68"/>
    </row>
    <row r="629" spans="1:10" hidden="1" x14ac:dyDescent="0.35">
      <c r="A629" s="68"/>
      <c r="B629" s="68"/>
      <c r="C629" s="68"/>
      <c r="D629" s="68"/>
      <c r="E629" s="298" t="s">
        <v>3023</v>
      </c>
      <c r="F629" s="68" t="s">
        <v>1235</v>
      </c>
      <c r="G629" s="68"/>
      <c r="H629" s="68"/>
      <c r="I629" s="68"/>
      <c r="J629" s="68"/>
    </row>
    <row r="630" spans="1:10" hidden="1" x14ac:dyDescent="0.35">
      <c r="A630" s="68"/>
      <c r="B630" s="68"/>
      <c r="C630" s="68"/>
      <c r="D630" s="68"/>
      <c r="E630" s="298" t="s">
        <v>3024</v>
      </c>
      <c r="F630" s="68" t="s">
        <v>1237</v>
      </c>
      <c r="G630" s="68"/>
      <c r="H630" s="68"/>
      <c r="I630" s="68"/>
      <c r="J630" s="68"/>
    </row>
    <row r="631" spans="1:10" hidden="1" x14ac:dyDescent="0.35">
      <c r="A631" s="68"/>
      <c r="B631" s="68"/>
      <c r="C631" s="68"/>
      <c r="D631" s="68"/>
      <c r="E631" s="298" t="s">
        <v>3025</v>
      </c>
      <c r="F631" s="68" t="s">
        <v>1239</v>
      </c>
      <c r="G631" s="68"/>
      <c r="H631" s="68"/>
      <c r="I631" s="68"/>
      <c r="J631" s="68"/>
    </row>
    <row r="632" spans="1:10" hidden="1" x14ac:dyDescent="0.35">
      <c r="A632" s="68"/>
      <c r="B632" s="68"/>
      <c r="C632" s="68"/>
      <c r="D632" s="68"/>
      <c r="E632" s="298" t="s">
        <v>3026</v>
      </c>
      <c r="F632" s="68" t="s">
        <v>3027</v>
      </c>
      <c r="G632" s="68"/>
      <c r="H632" s="68"/>
      <c r="I632" s="68"/>
      <c r="J632" s="68"/>
    </row>
    <row r="633" spans="1:10" hidden="1" x14ac:dyDescent="0.35">
      <c r="A633" s="68"/>
      <c r="B633" s="68"/>
      <c r="C633" s="68"/>
      <c r="D633" s="68"/>
      <c r="E633" s="298" t="s">
        <v>3028</v>
      </c>
      <c r="F633" s="68" t="s">
        <v>3029</v>
      </c>
      <c r="G633" s="68"/>
      <c r="H633" s="68"/>
      <c r="I633" s="68"/>
      <c r="J633" s="68"/>
    </row>
    <row r="634" spans="1:10" hidden="1" x14ac:dyDescent="0.35">
      <c r="A634" s="68"/>
      <c r="B634" s="68"/>
      <c r="C634" s="68"/>
      <c r="D634" s="68"/>
      <c r="E634" s="298" t="s">
        <v>3030</v>
      </c>
      <c r="F634" s="68" t="s">
        <v>3031</v>
      </c>
      <c r="G634" s="68"/>
      <c r="H634" s="68"/>
      <c r="I634" s="68"/>
      <c r="J634" s="68"/>
    </row>
    <row r="635" spans="1:10" hidden="1" x14ac:dyDescent="0.35">
      <c r="A635" s="68"/>
      <c r="B635" s="68"/>
      <c r="C635" s="68"/>
      <c r="D635" s="68"/>
      <c r="E635" s="298" t="s">
        <v>3032</v>
      </c>
      <c r="F635" s="68" t="s">
        <v>3033</v>
      </c>
      <c r="G635" s="68"/>
      <c r="H635" s="68"/>
      <c r="I635" s="68"/>
      <c r="J635" s="68"/>
    </row>
    <row r="636" spans="1:10" hidden="1" x14ac:dyDescent="0.35">
      <c r="A636" s="68"/>
      <c r="B636" s="68"/>
      <c r="C636" s="68"/>
      <c r="D636" s="68"/>
      <c r="E636" s="298" t="s">
        <v>3034</v>
      </c>
      <c r="F636" s="68" t="s">
        <v>3035</v>
      </c>
      <c r="G636" s="68"/>
      <c r="H636" s="68"/>
      <c r="I636" s="68"/>
      <c r="J636" s="68"/>
    </row>
    <row r="637" spans="1:10" hidden="1" x14ac:dyDescent="0.35">
      <c r="A637" s="68"/>
      <c r="B637" s="68"/>
      <c r="C637" s="68"/>
      <c r="D637" s="68"/>
      <c r="E637" s="298" t="s">
        <v>3036</v>
      </c>
      <c r="F637" s="68" t="s">
        <v>3037</v>
      </c>
      <c r="G637" s="68"/>
      <c r="H637" s="68"/>
      <c r="I637" s="68"/>
      <c r="J637" s="68"/>
    </row>
    <row r="638" spans="1:10" hidden="1" x14ac:dyDescent="0.35">
      <c r="A638" s="68"/>
      <c r="B638" s="68"/>
      <c r="C638" s="68"/>
      <c r="D638" s="68"/>
      <c r="E638" s="298" t="s">
        <v>3038</v>
      </c>
      <c r="F638" s="68" t="s">
        <v>3039</v>
      </c>
      <c r="G638" s="68"/>
      <c r="H638" s="68"/>
      <c r="I638" s="68"/>
      <c r="J638" s="68"/>
    </row>
    <row r="639" spans="1:10" hidden="1" x14ac:dyDescent="0.35">
      <c r="A639" s="68"/>
      <c r="B639" s="68"/>
      <c r="C639" s="68"/>
      <c r="D639" s="68"/>
      <c r="E639" s="298" t="s">
        <v>3040</v>
      </c>
      <c r="F639" s="68" t="s">
        <v>3041</v>
      </c>
      <c r="G639" s="68"/>
      <c r="H639" s="68"/>
      <c r="I639" s="68"/>
      <c r="J639" s="68"/>
    </row>
    <row r="640" spans="1:10" hidden="1" x14ac:dyDescent="0.35">
      <c r="A640" s="68"/>
      <c r="B640" s="68"/>
      <c r="C640" s="68"/>
      <c r="D640" s="68"/>
      <c r="E640" s="298" t="s">
        <v>3042</v>
      </c>
      <c r="F640" s="68" t="s">
        <v>3043</v>
      </c>
      <c r="G640" s="68"/>
      <c r="H640" s="68"/>
      <c r="I640" s="68"/>
      <c r="J640" s="68"/>
    </row>
    <row r="641" spans="1:10" hidden="1" x14ac:dyDescent="0.35">
      <c r="A641" s="68"/>
      <c r="B641" s="68"/>
      <c r="C641" s="68"/>
      <c r="D641" s="68"/>
      <c r="E641" s="298" t="s">
        <v>3044</v>
      </c>
      <c r="F641" s="68" t="s">
        <v>3045</v>
      </c>
      <c r="G641" s="68"/>
      <c r="H641" s="68"/>
      <c r="I641" s="68"/>
      <c r="J641" s="68"/>
    </row>
    <row r="642" spans="1:10" hidden="1" x14ac:dyDescent="0.35">
      <c r="A642" s="68"/>
      <c r="B642" s="68"/>
      <c r="C642" s="68"/>
      <c r="D642" s="68"/>
      <c r="E642" s="298" t="s">
        <v>3046</v>
      </c>
      <c r="F642" s="68" t="s">
        <v>3047</v>
      </c>
      <c r="G642" s="68"/>
      <c r="H642" s="68"/>
      <c r="I642" s="68"/>
      <c r="J642" s="68"/>
    </row>
    <row r="643" spans="1:10" hidden="1" x14ac:dyDescent="0.35">
      <c r="A643" s="68"/>
      <c r="B643" s="68"/>
      <c r="C643" s="68"/>
      <c r="D643" s="68"/>
      <c r="E643" s="298" t="s">
        <v>3048</v>
      </c>
      <c r="F643" s="68" t="s">
        <v>3049</v>
      </c>
      <c r="G643" s="68"/>
      <c r="H643" s="68"/>
      <c r="I643" s="68"/>
      <c r="J643" s="68"/>
    </row>
    <row r="644" spans="1:10" hidden="1" x14ac:dyDescent="0.35">
      <c r="A644" s="68"/>
      <c r="B644" s="68"/>
      <c r="C644" s="68"/>
      <c r="D644" s="68"/>
      <c r="E644" s="298" t="s">
        <v>3050</v>
      </c>
      <c r="F644" s="68" t="s">
        <v>3051</v>
      </c>
      <c r="G644" s="68"/>
      <c r="H644" s="68"/>
      <c r="I644" s="68"/>
      <c r="J644" s="68"/>
    </row>
    <row r="645" spans="1:10" hidden="1" x14ac:dyDescent="0.35">
      <c r="A645" s="68"/>
      <c r="B645" s="68"/>
      <c r="C645" s="68"/>
      <c r="D645" s="68"/>
      <c r="E645" s="298" t="s">
        <v>3052</v>
      </c>
      <c r="F645" s="68" t="s">
        <v>3053</v>
      </c>
      <c r="G645" s="68"/>
      <c r="H645" s="68"/>
      <c r="I645" s="68"/>
      <c r="J645" s="68"/>
    </row>
    <row r="646" spans="1:10" hidden="1" x14ac:dyDescent="0.35">
      <c r="A646" s="68"/>
      <c r="B646" s="68"/>
      <c r="C646" s="68"/>
      <c r="D646" s="68"/>
      <c r="E646" s="298" t="s">
        <v>3054</v>
      </c>
      <c r="F646" s="68" t="s">
        <v>3055</v>
      </c>
      <c r="G646" s="68"/>
      <c r="H646" s="68"/>
      <c r="I646" s="68"/>
      <c r="J646" s="68"/>
    </row>
    <row r="647" spans="1:10" hidden="1" x14ac:dyDescent="0.35">
      <c r="A647" s="68"/>
      <c r="B647" s="68"/>
      <c r="C647" s="68"/>
      <c r="D647" s="68"/>
      <c r="E647" s="298" t="s">
        <v>3056</v>
      </c>
      <c r="F647" s="68" t="s">
        <v>3057</v>
      </c>
      <c r="G647" s="68"/>
      <c r="H647" s="68"/>
      <c r="I647" s="68"/>
      <c r="J647" s="68"/>
    </row>
    <row r="648" spans="1:10" hidden="1" x14ac:dyDescent="0.35">
      <c r="A648" s="68"/>
      <c r="B648" s="68"/>
      <c r="C648" s="68"/>
      <c r="D648" s="68"/>
      <c r="E648" s="298" t="s">
        <v>3058</v>
      </c>
      <c r="F648" s="68" t="s">
        <v>3059</v>
      </c>
      <c r="G648" s="68"/>
      <c r="H648" s="68"/>
      <c r="I648" s="68"/>
      <c r="J648" s="68"/>
    </row>
    <row r="649" spans="1:10" hidden="1" x14ac:dyDescent="0.35">
      <c r="A649" s="68"/>
      <c r="B649" s="68"/>
      <c r="C649" s="68"/>
      <c r="D649" s="68"/>
      <c r="E649" s="298" t="s">
        <v>3060</v>
      </c>
      <c r="F649" s="68" t="s">
        <v>3061</v>
      </c>
      <c r="G649" s="68"/>
      <c r="H649" s="68"/>
      <c r="I649" s="68"/>
      <c r="J649" s="68"/>
    </row>
    <row r="650" spans="1:10" hidden="1" x14ac:dyDescent="0.35">
      <c r="A650" s="68"/>
      <c r="B650" s="68"/>
      <c r="C650" s="68"/>
      <c r="D650" s="68"/>
      <c r="E650" s="298" t="s">
        <v>3062</v>
      </c>
      <c r="F650" s="68" t="s">
        <v>3063</v>
      </c>
      <c r="G650" s="68"/>
      <c r="H650" s="68"/>
      <c r="I650" s="68"/>
      <c r="J650" s="68"/>
    </row>
    <row r="651" spans="1:10" hidden="1" x14ac:dyDescent="0.35">
      <c r="A651" s="68"/>
      <c r="B651" s="68"/>
      <c r="C651" s="68"/>
      <c r="D651" s="68"/>
      <c r="E651" s="298" t="s">
        <v>3064</v>
      </c>
      <c r="F651" s="68" t="s">
        <v>3065</v>
      </c>
      <c r="G651" s="68"/>
      <c r="H651" s="68"/>
      <c r="I651" s="68"/>
      <c r="J651" s="68"/>
    </row>
    <row r="652" spans="1:10" hidden="1" x14ac:dyDescent="0.35">
      <c r="A652" s="68"/>
      <c r="B652" s="68"/>
      <c r="C652" s="68"/>
      <c r="D652" s="68"/>
      <c r="E652" s="298" t="s">
        <v>3066</v>
      </c>
      <c r="F652" s="68" t="s">
        <v>3067</v>
      </c>
      <c r="G652" s="68"/>
      <c r="H652" s="68"/>
      <c r="I652" s="68"/>
      <c r="J652" s="68"/>
    </row>
    <row r="653" spans="1:10" hidden="1" x14ac:dyDescent="0.35">
      <c r="A653" s="68"/>
      <c r="B653" s="68"/>
      <c r="C653" s="68"/>
      <c r="D653" s="68"/>
      <c r="E653" s="298" t="s">
        <v>3068</v>
      </c>
      <c r="F653" s="68" t="s">
        <v>3069</v>
      </c>
      <c r="G653" s="68"/>
      <c r="H653" s="68"/>
      <c r="I653" s="68"/>
      <c r="J653" s="68"/>
    </row>
    <row r="654" spans="1:10" hidden="1" x14ac:dyDescent="0.35">
      <c r="A654" s="68"/>
      <c r="B654" s="68"/>
      <c r="C654" s="68"/>
      <c r="D654" s="68"/>
      <c r="E654" s="298" t="s">
        <v>3070</v>
      </c>
      <c r="F654" s="68" t="s">
        <v>3071</v>
      </c>
      <c r="G654" s="68"/>
      <c r="H654" s="68"/>
      <c r="I654" s="68"/>
      <c r="J654" s="68"/>
    </row>
    <row r="655" spans="1:10" hidden="1" x14ac:dyDescent="0.35">
      <c r="A655" s="68"/>
      <c r="B655" s="68"/>
      <c r="C655" s="68"/>
      <c r="D655" s="68"/>
      <c r="E655" s="298" t="s">
        <v>3072</v>
      </c>
      <c r="F655" s="68" t="s">
        <v>3073</v>
      </c>
      <c r="G655" s="68"/>
      <c r="H655" s="68"/>
      <c r="I655" s="68"/>
      <c r="J655" s="68"/>
    </row>
    <row r="656" spans="1:10" hidden="1" x14ac:dyDescent="0.35">
      <c r="A656" s="68"/>
      <c r="B656" s="68"/>
      <c r="C656" s="68"/>
      <c r="D656" s="68"/>
      <c r="E656" s="298" t="s">
        <v>3074</v>
      </c>
      <c r="F656" s="68" t="s">
        <v>3075</v>
      </c>
      <c r="G656" s="68"/>
      <c r="H656" s="68"/>
      <c r="I656" s="68"/>
      <c r="J656" s="68"/>
    </row>
    <row r="657" spans="1:10" hidden="1" x14ac:dyDescent="0.35">
      <c r="A657" s="68"/>
      <c r="B657" s="68"/>
      <c r="C657" s="68"/>
      <c r="D657" s="68"/>
      <c r="E657" s="298" t="s">
        <v>3076</v>
      </c>
      <c r="F657" s="68" t="s">
        <v>3077</v>
      </c>
      <c r="G657" s="68"/>
      <c r="H657" s="68"/>
      <c r="I657" s="68"/>
      <c r="J657" s="68"/>
    </row>
    <row r="658" spans="1:10" hidden="1" x14ac:dyDescent="0.35">
      <c r="A658" s="68"/>
      <c r="B658" s="68"/>
      <c r="C658" s="68"/>
      <c r="D658" s="68"/>
      <c r="E658" s="298" t="s">
        <v>3078</v>
      </c>
      <c r="F658" s="68" t="s">
        <v>3079</v>
      </c>
      <c r="G658" s="68"/>
      <c r="H658" s="68"/>
      <c r="I658" s="68"/>
      <c r="J658" s="68"/>
    </row>
    <row r="659" spans="1:10" hidden="1" x14ac:dyDescent="0.35">
      <c r="A659" s="68"/>
      <c r="B659" s="68"/>
      <c r="C659" s="68"/>
      <c r="D659" s="68"/>
      <c r="E659" s="298" t="s">
        <v>3080</v>
      </c>
      <c r="F659" s="68" t="s">
        <v>3081</v>
      </c>
      <c r="G659" s="68"/>
      <c r="H659" s="68"/>
      <c r="I659" s="68"/>
      <c r="J659" s="68"/>
    </row>
    <row r="660" spans="1:10" hidden="1" x14ac:dyDescent="0.35">
      <c r="A660" s="68"/>
      <c r="B660" s="68"/>
      <c r="C660" s="68"/>
      <c r="D660" s="68"/>
      <c r="E660" s="298" t="s">
        <v>3082</v>
      </c>
      <c r="F660" s="68" t="s">
        <v>3083</v>
      </c>
      <c r="G660" s="68"/>
      <c r="H660" s="68"/>
      <c r="I660" s="68"/>
      <c r="J660" s="68"/>
    </row>
    <row r="661" spans="1:10" hidden="1" x14ac:dyDescent="0.35">
      <c r="A661" s="68"/>
      <c r="B661" s="68"/>
      <c r="C661" s="68"/>
      <c r="D661" s="68"/>
      <c r="E661" s="298" t="s">
        <v>3084</v>
      </c>
      <c r="F661" s="68" t="s">
        <v>3085</v>
      </c>
      <c r="G661" s="68"/>
      <c r="H661" s="68"/>
      <c r="I661" s="68"/>
      <c r="J661" s="68"/>
    </row>
    <row r="662" spans="1:10" hidden="1" x14ac:dyDescent="0.35">
      <c r="A662" s="68"/>
      <c r="B662" s="68"/>
      <c r="C662" s="68"/>
      <c r="D662" s="68"/>
      <c r="E662" s="298" t="s">
        <v>3086</v>
      </c>
      <c r="F662" s="68" t="s">
        <v>3087</v>
      </c>
      <c r="G662" s="68"/>
      <c r="H662" s="68"/>
      <c r="I662" s="68"/>
      <c r="J662" s="68"/>
    </row>
    <row r="663" spans="1:10" hidden="1" x14ac:dyDescent="0.35">
      <c r="A663" s="68"/>
      <c r="B663" s="68"/>
      <c r="C663" s="68"/>
      <c r="D663" s="68"/>
      <c r="E663" s="298" t="s">
        <v>3088</v>
      </c>
      <c r="F663" s="68" t="s">
        <v>3089</v>
      </c>
      <c r="G663" s="68"/>
      <c r="H663" s="68"/>
      <c r="I663" s="68"/>
      <c r="J663" s="68"/>
    </row>
    <row r="664" spans="1:10" hidden="1" x14ac:dyDescent="0.35">
      <c r="A664" s="68"/>
      <c r="B664" s="68"/>
      <c r="C664" s="68"/>
      <c r="D664" s="68"/>
      <c r="E664" s="298" t="s">
        <v>3090</v>
      </c>
      <c r="F664" s="68" t="s">
        <v>3091</v>
      </c>
      <c r="G664" s="68"/>
      <c r="H664" s="68"/>
      <c r="I664" s="68"/>
      <c r="J664" s="68"/>
    </row>
    <row r="665" spans="1:10" hidden="1" x14ac:dyDescent="0.35">
      <c r="A665" s="68"/>
      <c r="B665" s="68"/>
      <c r="C665" s="68"/>
      <c r="D665" s="68"/>
      <c r="E665" s="298" t="s">
        <v>3092</v>
      </c>
      <c r="F665" s="68" t="s">
        <v>3093</v>
      </c>
      <c r="G665" s="68"/>
      <c r="H665" s="68"/>
      <c r="I665" s="68"/>
      <c r="J665" s="68"/>
    </row>
    <row r="666" spans="1:10" hidden="1" x14ac:dyDescent="0.35">
      <c r="A666" s="68"/>
      <c r="B666" s="68"/>
      <c r="C666" s="68"/>
      <c r="D666" s="68"/>
      <c r="E666" s="298" t="s">
        <v>3094</v>
      </c>
      <c r="F666" s="68" t="s">
        <v>3095</v>
      </c>
      <c r="G666" s="68"/>
      <c r="H666" s="68"/>
      <c r="I666" s="68"/>
      <c r="J666" s="68"/>
    </row>
    <row r="667" spans="1:10" hidden="1" x14ac:dyDescent="0.35">
      <c r="A667" s="68"/>
      <c r="B667" s="68"/>
      <c r="C667" s="68"/>
      <c r="D667" s="68"/>
      <c r="E667" s="298" t="s">
        <v>3096</v>
      </c>
      <c r="F667" s="68" t="s">
        <v>3097</v>
      </c>
      <c r="G667" s="68"/>
      <c r="H667" s="68"/>
      <c r="I667" s="68"/>
      <c r="J667" s="68"/>
    </row>
    <row r="668" spans="1:10" hidden="1" x14ac:dyDescent="0.35">
      <c r="A668" s="68"/>
      <c r="B668" s="68"/>
      <c r="C668" s="68"/>
      <c r="D668" s="68"/>
      <c r="E668" s="298" t="s">
        <v>3098</v>
      </c>
      <c r="F668" s="68" t="s">
        <v>3099</v>
      </c>
      <c r="G668" s="68"/>
      <c r="H668" s="68"/>
      <c r="I668" s="68"/>
      <c r="J668" s="68"/>
    </row>
    <row r="669" spans="1:10" hidden="1" x14ac:dyDescent="0.35">
      <c r="A669" s="68"/>
      <c r="B669" s="68"/>
      <c r="C669" s="68"/>
      <c r="D669" s="68"/>
      <c r="E669" s="298" t="s">
        <v>3100</v>
      </c>
      <c r="F669" s="68" t="s">
        <v>3101</v>
      </c>
      <c r="G669" s="68"/>
      <c r="H669" s="68"/>
      <c r="I669" s="68"/>
      <c r="J669" s="68"/>
    </row>
    <row r="670" spans="1:10" hidden="1" x14ac:dyDescent="0.35">
      <c r="A670" s="68"/>
      <c r="B670" s="68"/>
      <c r="C670" s="68"/>
      <c r="D670" s="68"/>
      <c r="E670" s="298" t="s">
        <v>3102</v>
      </c>
      <c r="F670" s="68" t="s">
        <v>3103</v>
      </c>
      <c r="G670" s="68"/>
      <c r="H670" s="68"/>
      <c r="I670" s="68"/>
      <c r="J670" s="68"/>
    </row>
    <row r="671" spans="1:10" hidden="1" x14ac:dyDescent="0.35">
      <c r="A671" s="68"/>
      <c r="B671" s="68"/>
      <c r="C671" s="68"/>
      <c r="D671" s="68"/>
      <c r="E671" s="298" t="s">
        <v>3104</v>
      </c>
      <c r="F671" s="68" t="s">
        <v>3105</v>
      </c>
      <c r="G671" s="68"/>
      <c r="H671" s="68"/>
      <c r="I671" s="68"/>
      <c r="J671" s="68"/>
    </row>
    <row r="672" spans="1:10" hidden="1" x14ac:dyDescent="0.35">
      <c r="A672" s="68"/>
      <c r="B672" s="68"/>
      <c r="C672" s="68"/>
      <c r="D672" s="68"/>
      <c r="E672" s="298" t="s">
        <v>3106</v>
      </c>
      <c r="F672" s="68" t="s">
        <v>3107</v>
      </c>
      <c r="G672" s="68"/>
      <c r="H672" s="68"/>
      <c r="I672" s="68"/>
      <c r="J672" s="68"/>
    </row>
    <row r="673" spans="1:10" hidden="1" x14ac:dyDescent="0.35">
      <c r="A673" s="68"/>
      <c r="B673" s="68"/>
      <c r="C673" s="68"/>
      <c r="D673" s="68"/>
      <c r="E673" s="298" t="s">
        <v>3108</v>
      </c>
      <c r="F673" s="68" t="s">
        <v>3109</v>
      </c>
      <c r="G673" s="68"/>
      <c r="H673" s="68"/>
      <c r="I673" s="68"/>
      <c r="J673" s="68"/>
    </row>
    <row r="674" spans="1:10" hidden="1" x14ac:dyDescent="0.35">
      <c r="A674" s="68"/>
      <c r="B674" s="68"/>
      <c r="C674" s="68"/>
      <c r="D674" s="68"/>
      <c r="E674" s="298" t="s">
        <v>3110</v>
      </c>
      <c r="F674" s="68" t="s">
        <v>3111</v>
      </c>
      <c r="G674" s="68"/>
      <c r="H674" s="68"/>
      <c r="I674" s="68"/>
      <c r="J674" s="68"/>
    </row>
    <row r="675" spans="1:10" hidden="1" x14ac:dyDescent="0.35">
      <c r="A675" s="68"/>
      <c r="B675" s="68"/>
      <c r="C675" s="68"/>
      <c r="D675" s="68"/>
      <c r="E675" s="298" t="s">
        <v>3112</v>
      </c>
      <c r="F675" s="68" t="s">
        <v>3113</v>
      </c>
      <c r="G675" s="68"/>
      <c r="H675" s="68"/>
      <c r="I675" s="68"/>
      <c r="J675" s="68"/>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6:G56"/>
    <mergeCell ref="B117:F117"/>
    <mergeCell ref="C44:G44"/>
    <mergeCell ref="C45:G45"/>
    <mergeCell ref="B47:G47"/>
    <mergeCell ref="C53:G53"/>
    <mergeCell ref="C54:G54"/>
    <mergeCell ref="C55:G55"/>
    <mergeCell ref="C49:G49"/>
    <mergeCell ref="C50:G50"/>
    <mergeCell ref="C51:G51"/>
    <mergeCell ref="C52:G52"/>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$J$119:$J$120</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$I$119:$I$126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$H$119:$H$123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$G$119:$G$121</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$F$119:$F$579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$E$119:$E$575</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$D$119:$D$178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$C$119:$C$139</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$B$119:$B$124</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e'!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5"/>
  <dimension ref="A1:N83"/>
  <sheetViews>
    <sheetView showGridLines="0" zoomScale="90" zoomScaleNormal="90" workbookViewId="0"/>
  </sheetViews>
  <sheetFormatPr baseColWidth="10" defaultColWidth="11.453125" defaultRowHeight="12.5" x14ac:dyDescent="0.25"/>
  <cols>
    <col min="1" max="1" width="11.453125" style="2"/>
    <col min="2" max="2" width="26.1796875" style="3" customWidth="1"/>
    <col min="3" max="11" width="13.81640625" style="2" bestFit="1" customWidth="1"/>
    <col min="12" max="16384" width="11.453125" style="2"/>
  </cols>
  <sheetData>
    <row r="1" spans="1:14" ht="15.5" x14ac:dyDescent="0.35">
      <c r="A1" s="23" t="s">
        <v>32</v>
      </c>
      <c r="D1" s="8"/>
      <c r="E1" s="1699" t="s">
        <v>60</v>
      </c>
      <c r="F1" s="1699"/>
    </row>
    <row r="2" spans="1:14" ht="15.5" x14ac:dyDescent="0.35">
      <c r="A2" s="8"/>
      <c r="B2" s="97" t="s">
        <v>5115</v>
      </c>
    </row>
    <row r="3" spans="1:14" ht="14.5" x14ac:dyDescent="0.35">
      <c r="A3" s="71"/>
      <c r="B3" s="111" t="s">
        <v>14</v>
      </c>
      <c r="C3" s="71"/>
      <c r="D3" s="71"/>
      <c r="E3" s="71"/>
      <c r="F3" s="71"/>
      <c r="G3" s="71"/>
      <c r="H3" s="71"/>
      <c r="I3" s="71"/>
      <c r="J3" s="71"/>
      <c r="K3" s="71"/>
      <c r="L3" s="71"/>
      <c r="M3" s="71"/>
      <c r="N3" s="71"/>
    </row>
    <row r="4" spans="1:14" ht="14.5" x14ac:dyDescent="0.35">
      <c r="A4" s="71"/>
      <c r="B4" s="111" t="s">
        <v>50</v>
      </c>
      <c r="C4" s="71"/>
      <c r="D4" s="71"/>
      <c r="E4" s="71"/>
      <c r="F4" s="71"/>
      <c r="G4" s="71"/>
      <c r="H4" s="71"/>
      <c r="I4" s="71"/>
      <c r="J4" s="71"/>
      <c r="K4" s="71"/>
      <c r="L4" s="71"/>
      <c r="M4" s="71"/>
      <c r="N4" s="71"/>
    </row>
    <row r="5" spans="1:14" ht="14.5" x14ac:dyDescent="0.35">
      <c r="A5" s="71"/>
      <c r="B5" s="111" t="s">
        <v>465</v>
      </c>
      <c r="C5" s="71"/>
      <c r="D5" s="71"/>
      <c r="E5" s="71"/>
      <c r="F5" s="71"/>
      <c r="G5" s="71"/>
      <c r="H5" s="71"/>
      <c r="I5" s="71"/>
      <c r="J5" s="71"/>
      <c r="K5" s="71"/>
      <c r="L5" s="71"/>
      <c r="M5" s="71"/>
      <c r="N5" s="71"/>
    </row>
    <row r="6" spans="1:14" ht="14.5" x14ac:dyDescent="0.35">
      <c r="A6" s="71"/>
      <c r="B6" s="121" t="s">
        <v>3124</v>
      </c>
      <c r="C6" s="71"/>
      <c r="D6" s="71"/>
      <c r="E6" s="71"/>
      <c r="F6" s="71"/>
      <c r="G6" s="71"/>
      <c r="H6" s="71"/>
      <c r="I6" s="71"/>
      <c r="J6" s="71"/>
      <c r="K6" s="71"/>
      <c r="L6" s="71"/>
      <c r="M6" s="71"/>
      <c r="N6" s="71"/>
    </row>
    <row r="7" spans="1:14" ht="14.5" x14ac:dyDescent="0.35">
      <c r="A7" s="71"/>
      <c r="B7" s="120"/>
      <c r="C7" s="71"/>
      <c r="D7" s="71"/>
      <c r="E7" s="71"/>
      <c r="F7" s="71"/>
      <c r="G7" s="71"/>
      <c r="H7" s="71"/>
      <c r="I7" s="71"/>
      <c r="J7" s="71"/>
      <c r="K7" s="71"/>
      <c r="L7" s="71"/>
      <c r="M7" s="71"/>
      <c r="N7" s="71"/>
    </row>
    <row r="8" spans="1:14" ht="14.5" x14ac:dyDescent="0.35">
      <c r="A8" s="71"/>
      <c r="B8" s="10" t="s">
        <v>1582</v>
      </c>
      <c r="C8" s="71"/>
      <c r="D8" s="71"/>
      <c r="E8" s="71"/>
      <c r="F8" s="71"/>
      <c r="G8" s="71"/>
      <c r="H8" s="71"/>
      <c r="I8" s="71"/>
      <c r="J8" s="71"/>
      <c r="K8" s="71"/>
      <c r="L8" s="71"/>
      <c r="M8" s="71"/>
      <c r="N8" s="71"/>
    </row>
    <row r="9" spans="1:14" ht="14.5" x14ac:dyDescent="0.35">
      <c r="A9" s="71"/>
      <c r="B9" s="120"/>
      <c r="C9" s="71"/>
      <c r="D9" s="71"/>
      <c r="E9" s="71"/>
      <c r="F9" s="71"/>
      <c r="G9" s="71"/>
      <c r="H9" s="71"/>
      <c r="I9" s="71"/>
      <c r="J9" s="71"/>
      <c r="K9" s="71"/>
      <c r="L9" s="71"/>
      <c r="M9" s="71"/>
      <c r="N9" s="71"/>
    </row>
    <row r="10" spans="1:14" ht="14.5" x14ac:dyDescent="0.35">
      <c r="A10" s="71"/>
      <c r="B10" s="617" t="s">
        <v>3683</v>
      </c>
      <c r="C10" s="71"/>
      <c r="D10" s="71"/>
      <c r="E10" s="71"/>
      <c r="F10" s="71"/>
      <c r="G10" s="71"/>
      <c r="H10" s="71"/>
      <c r="I10" s="71"/>
      <c r="J10" s="71"/>
      <c r="K10" s="71"/>
      <c r="L10" s="71"/>
      <c r="M10" s="71"/>
      <c r="N10" s="71"/>
    </row>
    <row r="11" spans="1:14" ht="14.5" x14ac:dyDescent="0.35">
      <c r="A11" s="71"/>
      <c r="B11" s="13" t="s">
        <v>3681</v>
      </c>
      <c r="C11" s="82"/>
      <c r="D11" s="82"/>
      <c r="E11" s="82"/>
      <c r="F11" s="82"/>
      <c r="G11" s="82"/>
      <c r="H11" s="82"/>
      <c r="I11" s="82"/>
      <c r="J11" s="82"/>
      <c r="K11" s="10"/>
      <c r="L11" s="71"/>
      <c r="M11" s="71"/>
      <c r="N11" s="71"/>
    </row>
    <row r="12" spans="1:14" ht="29" x14ac:dyDescent="0.35">
      <c r="A12" s="71"/>
      <c r="B12" s="887" t="s">
        <v>1522</v>
      </c>
      <c r="C12" s="888">
        <v>2010</v>
      </c>
      <c r="D12" s="888">
        <v>2011</v>
      </c>
      <c r="E12" s="888">
        <v>2012</v>
      </c>
      <c r="F12" s="888">
        <v>2013</v>
      </c>
      <c r="G12" s="888">
        <v>2014</v>
      </c>
      <c r="H12" s="888">
        <v>2015</v>
      </c>
      <c r="I12" s="888">
        <v>2016</v>
      </c>
      <c r="J12" s="888">
        <v>2017</v>
      </c>
      <c r="K12" s="888">
        <v>2018</v>
      </c>
      <c r="L12" s="888">
        <v>2019</v>
      </c>
      <c r="M12" s="888">
        <v>2020</v>
      </c>
      <c r="N12" s="1478">
        <v>2021</v>
      </c>
    </row>
    <row r="13" spans="1:14" ht="14.5" x14ac:dyDescent="0.35">
      <c r="A13" s="71"/>
      <c r="B13" s="883" t="s">
        <v>5164</v>
      </c>
      <c r="C13" s="884">
        <v>4538307</v>
      </c>
      <c r="D13" s="884">
        <v>4592346</v>
      </c>
      <c r="E13" s="884">
        <v>4651166</v>
      </c>
      <c r="F13" s="884">
        <v>4711986</v>
      </c>
      <c r="G13" s="884">
        <v>4772098</v>
      </c>
      <c r="H13" s="884">
        <v>4833752</v>
      </c>
      <c r="I13" s="884">
        <v>4889762</v>
      </c>
      <c r="J13" s="884">
        <v>4946700</v>
      </c>
      <c r="K13" s="884">
        <v>5003673</v>
      </c>
      <c r="L13" s="884">
        <v>5059730</v>
      </c>
      <c r="M13" s="884">
        <v>5111405</v>
      </c>
      <c r="N13" s="884">
        <v>5163413</v>
      </c>
    </row>
    <row r="14" spans="1:14" ht="14.5" x14ac:dyDescent="0.35">
      <c r="A14" s="71"/>
      <c r="B14" s="1334" t="s">
        <v>1523</v>
      </c>
      <c r="C14" s="884">
        <v>2707278</v>
      </c>
      <c r="D14" s="884">
        <v>2724276</v>
      </c>
      <c r="E14" s="884">
        <v>2711859</v>
      </c>
      <c r="F14" s="884">
        <v>2828482</v>
      </c>
      <c r="G14" s="884">
        <v>2674720</v>
      </c>
      <c r="H14" s="884">
        <v>2756432</v>
      </c>
      <c r="I14" s="884">
        <v>2774204</v>
      </c>
      <c r="J14" s="884">
        <v>2763435</v>
      </c>
      <c r="K14" s="884">
        <v>2865938</v>
      </c>
      <c r="L14" s="884">
        <v>2804898</v>
      </c>
      <c r="M14" s="884">
        <v>2672075</v>
      </c>
      <c r="N14" s="884">
        <v>2818034</v>
      </c>
    </row>
    <row r="15" spans="1:14" ht="14.5" x14ac:dyDescent="0.35">
      <c r="A15" s="71"/>
      <c r="B15" s="1334" t="s">
        <v>43</v>
      </c>
      <c r="C15" s="884">
        <v>654694</v>
      </c>
      <c r="D15" s="884">
        <v>654841</v>
      </c>
      <c r="E15" s="884">
        <v>704491</v>
      </c>
      <c r="F15" s="884">
        <v>747997</v>
      </c>
      <c r="G15" s="884">
        <v>900394</v>
      </c>
      <c r="H15" s="884">
        <v>982147</v>
      </c>
      <c r="I15" s="884">
        <v>970352</v>
      </c>
      <c r="J15" s="884">
        <v>1030486</v>
      </c>
      <c r="K15" s="884">
        <v>958521</v>
      </c>
      <c r="L15" s="884">
        <v>1096559</v>
      </c>
      <c r="M15" s="884">
        <v>1203215</v>
      </c>
      <c r="N15" s="884">
        <v>1121578</v>
      </c>
    </row>
    <row r="16" spans="1:14" ht="14.5" x14ac:dyDescent="0.35">
      <c r="A16" s="71"/>
      <c r="B16" s="1334" t="s">
        <v>42</v>
      </c>
      <c r="C16" s="884">
        <v>667375</v>
      </c>
      <c r="D16" s="884">
        <v>729162</v>
      </c>
      <c r="E16" s="884">
        <v>752015</v>
      </c>
      <c r="F16" s="884">
        <v>685122</v>
      </c>
      <c r="G16" s="884">
        <v>725608</v>
      </c>
      <c r="H16" s="884">
        <v>684987</v>
      </c>
      <c r="I16" s="884">
        <v>717015</v>
      </c>
      <c r="J16" s="884">
        <v>689024</v>
      </c>
      <c r="K16" s="884">
        <v>735361</v>
      </c>
      <c r="L16" s="884">
        <v>760700</v>
      </c>
      <c r="M16" s="884">
        <v>862196</v>
      </c>
      <c r="N16" s="884">
        <v>761332</v>
      </c>
    </row>
    <row r="17" spans="1:14" ht="14.5" x14ac:dyDescent="0.35">
      <c r="A17" s="71"/>
      <c r="B17" s="1335" t="s">
        <v>1524</v>
      </c>
      <c r="C17" s="886">
        <v>173042</v>
      </c>
      <c r="D17" s="886">
        <v>186103</v>
      </c>
      <c r="E17" s="886">
        <v>218645</v>
      </c>
      <c r="F17" s="886">
        <v>196127</v>
      </c>
      <c r="G17" s="886">
        <v>236235</v>
      </c>
      <c r="H17" s="886">
        <v>164256</v>
      </c>
      <c r="I17" s="886">
        <v>196933</v>
      </c>
      <c r="J17" s="886">
        <v>226995</v>
      </c>
      <c r="K17" s="886">
        <v>228406</v>
      </c>
      <c r="L17" s="886">
        <v>175320</v>
      </c>
      <c r="M17" s="886">
        <v>173747</v>
      </c>
      <c r="N17" s="886">
        <v>239357</v>
      </c>
    </row>
    <row r="18" spans="1:14" ht="34" customHeight="1" x14ac:dyDescent="0.35">
      <c r="A18" s="71"/>
      <c r="B18" s="1773" t="s">
        <v>5165</v>
      </c>
      <c r="C18" s="1773"/>
      <c r="D18" s="1773"/>
      <c r="E18" s="1773"/>
      <c r="F18" s="1773"/>
      <c r="G18" s="1773"/>
      <c r="H18" s="1773"/>
      <c r="I18" s="1773"/>
      <c r="J18" s="1773"/>
      <c r="K18" s="1773"/>
      <c r="L18" s="732"/>
      <c r="M18" s="71"/>
      <c r="N18" s="71"/>
    </row>
    <row r="19" spans="1:14" ht="14.5" x14ac:dyDescent="0.35">
      <c r="A19" s="71"/>
      <c r="B19" s="853" t="s">
        <v>5114</v>
      </c>
      <c r="C19" s="71"/>
      <c r="D19" s="71"/>
      <c r="E19" s="71"/>
      <c r="F19" s="71"/>
      <c r="G19" s="71"/>
      <c r="H19" s="71"/>
      <c r="I19" s="71"/>
      <c r="J19" s="71"/>
      <c r="K19" s="71"/>
      <c r="L19" s="71"/>
      <c r="M19" s="71"/>
      <c r="N19" s="71"/>
    </row>
    <row r="20" spans="1:14" ht="14.5" x14ac:dyDescent="0.35">
      <c r="A20" s="71"/>
      <c r="B20" s="229"/>
      <c r="C20" s="71"/>
      <c r="D20" s="71"/>
      <c r="E20" s="71"/>
      <c r="F20" s="71"/>
      <c r="G20" s="71"/>
      <c r="H20" s="71"/>
      <c r="I20" s="71"/>
      <c r="J20" s="71"/>
      <c r="K20" s="71"/>
      <c r="L20" s="71"/>
      <c r="M20" s="71"/>
      <c r="N20" s="71"/>
    </row>
    <row r="21" spans="1:14" ht="14.5" x14ac:dyDescent="0.35">
      <c r="A21" s="71"/>
      <c r="B21" s="229"/>
      <c r="C21" s="71"/>
      <c r="D21" s="71"/>
      <c r="E21" s="71"/>
      <c r="F21" s="71"/>
      <c r="G21" s="71"/>
      <c r="H21" s="71"/>
      <c r="I21" s="71"/>
      <c r="J21" s="71"/>
      <c r="K21" s="71"/>
      <c r="L21" s="71"/>
      <c r="M21" s="71"/>
      <c r="N21" s="71"/>
    </row>
    <row r="22" spans="1:14" ht="14.5" x14ac:dyDescent="0.35">
      <c r="A22" s="71"/>
      <c r="B22" s="229"/>
      <c r="C22" s="71"/>
      <c r="D22" s="71"/>
      <c r="E22" s="71"/>
      <c r="F22" s="71"/>
      <c r="G22" s="71"/>
      <c r="H22" s="71"/>
      <c r="I22" s="71"/>
      <c r="J22" s="71"/>
      <c r="K22" s="71"/>
      <c r="L22" s="71"/>
      <c r="M22" s="71"/>
      <c r="N22" s="71"/>
    </row>
    <row r="23" spans="1:14" ht="14.5" x14ac:dyDescent="0.35">
      <c r="A23" s="71"/>
      <c r="B23" s="229"/>
      <c r="C23" s="71"/>
      <c r="D23" s="71"/>
      <c r="E23" s="71"/>
      <c r="F23" s="71"/>
      <c r="G23" s="71"/>
      <c r="H23" s="71"/>
      <c r="I23" s="71"/>
      <c r="J23" s="71"/>
      <c r="K23" s="71"/>
      <c r="L23" s="71"/>
      <c r="M23" s="71"/>
      <c r="N23" s="71"/>
    </row>
    <row r="24" spans="1:14" ht="14.5" x14ac:dyDescent="0.35">
      <c r="A24" s="71"/>
      <c r="B24" s="229"/>
      <c r="C24" s="71"/>
      <c r="D24" s="71"/>
      <c r="E24" s="71"/>
      <c r="F24" s="71"/>
      <c r="G24" s="71"/>
      <c r="H24" s="71"/>
      <c r="I24" s="71"/>
      <c r="J24" s="71"/>
      <c r="K24" s="71"/>
      <c r="L24" s="71"/>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row r="70" spans="1:14" ht="14.5" x14ac:dyDescent="0.35">
      <c r="A70" s="71"/>
      <c r="B70" s="229"/>
      <c r="C70" s="71"/>
      <c r="D70" s="71"/>
      <c r="E70" s="71"/>
      <c r="F70" s="71"/>
      <c r="G70" s="71"/>
      <c r="H70" s="71"/>
      <c r="I70" s="71"/>
      <c r="J70" s="71"/>
      <c r="K70" s="71"/>
      <c r="L70" s="71"/>
      <c r="M70" s="71"/>
      <c r="N70" s="71"/>
    </row>
    <row r="71" spans="1:14" ht="14.5" x14ac:dyDescent="0.35">
      <c r="A71" s="71"/>
      <c r="B71" s="229"/>
      <c r="C71" s="71"/>
      <c r="D71" s="71"/>
      <c r="E71" s="71"/>
      <c r="F71" s="71"/>
      <c r="G71" s="71"/>
      <c r="H71" s="71"/>
      <c r="I71" s="71"/>
      <c r="J71" s="71"/>
      <c r="K71" s="71"/>
      <c r="L71" s="71"/>
      <c r="M71" s="71"/>
      <c r="N71" s="71"/>
    </row>
    <row r="72" spans="1:14" ht="14.5" x14ac:dyDescent="0.35">
      <c r="A72" s="71"/>
      <c r="B72" s="229"/>
      <c r="C72" s="71"/>
      <c r="D72" s="71"/>
      <c r="E72" s="71"/>
      <c r="F72" s="71"/>
      <c r="G72" s="71"/>
      <c r="H72" s="71"/>
      <c r="I72" s="71"/>
      <c r="J72" s="71"/>
      <c r="K72" s="71"/>
      <c r="L72" s="71"/>
      <c r="M72" s="71"/>
      <c r="N72" s="71"/>
    </row>
    <row r="73" spans="1:14" ht="14.5" x14ac:dyDescent="0.35">
      <c r="A73" s="71"/>
      <c r="B73" s="229"/>
      <c r="C73" s="71"/>
      <c r="D73" s="71"/>
      <c r="E73" s="71"/>
      <c r="F73" s="71"/>
      <c r="G73" s="71"/>
      <c r="H73" s="71"/>
      <c r="I73" s="71"/>
      <c r="J73" s="71"/>
      <c r="K73" s="71"/>
      <c r="L73" s="71"/>
      <c r="M73" s="71"/>
      <c r="N73" s="71"/>
    </row>
    <row r="74" spans="1:14" ht="14.5" x14ac:dyDescent="0.35">
      <c r="A74" s="71"/>
      <c r="B74" s="229"/>
      <c r="C74" s="71"/>
      <c r="D74" s="71"/>
      <c r="E74" s="71"/>
      <c r="F74" s="71"/>
      <c r="G74" s="71"/>
      <c r="H74" s="71"/>
      <c r="I74" s="71"/>
      <c r="J74" s="71"/>
      <c r="K74" s="71"/>
      <c r="L74" s="71"/>
      <c r="M74" s="71"/>
      <c r="N74" s="71"/>
    </row>
    <row r="75" spans="1:14" ht="14.5" x14ac:dyDescent="0.35">
      <c r="A75" s="71"/>
      <c r="B75" s="229"/>
      <c r="C75" s="71"/>
      <c r="D75" s="71"/>
      <c r="E75" s="71"/>
      <c r="F75" s="71"/>
      <c r="G75" s="71"/>
      <c r="H75" s="71"/>
      <c r="I75" s="71"/>
      <c r="J75" s="71"/>
      <c r="K75" s="71"/>
      <c r="L75" s="71"/>
      <c r="M75" s="71"/>
      <c r="N75" s="71"/>
    </row>
    <row r="76" spans="1:14" ht="14.5" x14ac:dyDescent="0.35">
      <c r="A76" s="71"/>
      <c r="B76" s="229"/>
      <c r="C76" s="71"/>
      <c r="D76" s="71"/>
      <c r="E76" s="71"/>
      <c r="F76" s="71"/>
      <c r="G76" s="71"/>
      <c r="H76" s="71"/>
      <c r="I76" s="71"/>
      <c r="J76" s="71"/>
      <c r="K76" s="71"/>
      <c r="L76" s="71"/>
      <c r="M76" s="71"/>
      <c r="N76" s="71"/>
    </row>
    <row r="77" spans="1:14" ht="14.5" x14ac:dyDescent="0.35">
      <c r="A77" s="71"/>
      <c r="B77" s="229"/>
      <c r="C77" s="71"/>
      <c r="D77" s="71"/>
      <c r="E77" s="71"/>
      <c r="F77" s="71"/>
      <c r="G77" s="71"/>
      <c r="H77" s="71"/>
      <c r="I77" s="71"/>
      <c r="J77" s="71"/>
      <c r="K77" s="71"/>
      <c r="L77" s="71"/>
      <c r="M77" s="71"/>
      <c r="N77" s="71"/>
    </row>
    <row r="78" spans="1:14" ht="14.5" x14ac:dyDescent="0.35">
      <c r="A78" s="71"/>
      <c r="B78" s="229"/>
      <c r="C78" s="71"/>
      <c r="D78" s="71"/>
      <c r="E78" s="71"/>
      <c r="F78" s="71"/>
      <c r="G78" s="71"/>
      <c r="H78" s="71"/>
      <c r="I78" s="71"/>
      <c r="J78" s="71"/>
      <c r="K78" s="71"/>
      <c r="L78" s="71"/>
      <c r="M78" s="71"/>
      <c r="N78" s="71"/>
    </row>
    <row r="79" spans="1:14" ht="14.5" x14ac:dyDescent="0.35">
      <c r="A79" s="71"/>
      <c r="B79" s="229"/>
      <c r="C79" s="71"/>
      <c r="D79" s="71"/>
      <c r="E79" s="71"/>
      <c r="F79" s="71"/>
      <c r="G79" s="71"/>
      <c r="H79" s="71"/>
      <c r="I79" s="71"/>
      <c r="J79" s="71"/>
      <c r="K79" s="71"/>
      <c r="L79" s="71"/>
      <c r="M79" s="71"/>
      <c r="N79" s="71"/>
    </row>
    <row r="80" spans="1:14" ht="14.5" x14ac:dyDescent="0.35">
      <c r="A80" s="71"/>
      <c r="B80" s="229"/>
      <c r="C80" s="71"/>
      <c r="D80" s="71"/>
      <c r="E80" s="71"/>
      <c r="F80" s="71"/>
      <c r="G80" s="71"/>
      <c r="H80" s="71"/>
      <c r="I80" s="71"/>
      <c r="J80" s="71"/>
      <c r="K80" s="71"/>
      <c r="L80" s="71"/>
      <c r="M80" s="71"/>
      <c r="N80" s="71"/>
    </row>
    <row r="81" spans="1:14" ht="14.5" x14ac:dyDescent="0.35">
      <c r="A81" s="71"/>
      <c r="B81" s="229"/>
      <c r="C81" s="71"/>
      <c r="D81" s="71"/>
      <c r="E81" s="71"/>
      <c r="F81" s="71"/>
      <c r="G81" s="71"/>
      <c r="H81" s="71"/>
      <c r="I81" s="71"/>
      <c r="J81" s="71"/>
      <c r="K81" s="71"/>
      <c r="L81" s="71"/>
      <c r="M81" s="71"/>
      <c r="N81" s="71"/>
    </row>
    <row r="82" spans="1:14" ht="14.5" x14ac:dyDescent="0.35">
      <c r="A82" s="71"/>
      <c r="B82" s="229"/>
      <c r="C82" s="71"/>
      <c r="D82" s="71"/>
      <c r="E82" s="71"/>
      <c r="F82" s="71"/>
      <c r="G82" s="71"/>
      <c r="H82" s="71"/>
      <c r="I82" s="71"/>
      <c r="J82" s="71"/>
      <c r="K82" s="71"/>
      <c r="L82" s="71"/>
      <c r="M82" s="71"/>
      <c r="N82" s="71"/>
    </row>
    <row r="83" spans="1:14" ht="14.5" x14ac:dyDescent="0.35">
      <c r="A83" s="71"/>
      <c r="B83" s="229"/>
      <c r="C83" s="71"/>
      <c r="D83" s="71"/>
      <c r="E83" s="71"/>
      <c r="F83" s="71"/>
      <c r="G83" s="71"/>
      <c r="H83" s="71"/>
      <c r="I83" s="71"/>
      <c r="J83" s="71"/>
      <c r="K83" s="71"/>
      <c r="L83" s="71"/>
      <c r="M83" s="71"/>
      <c r="N83" s="71"/>
    </row>
  </sheetData>
  <mergeCells count="2">
    <mergeCell ref="E1:F1"/>
    <mergeCell ref="B18:K18"/>
  </mergeCells>
  <hyperlinks>
    <hyperlink ref="A1" location="'C5'!A1" display="Regresar"/>
    <hyperlink ref="E1" location="M5.1.2.a.1!A1" display="Ver metadato "/>
    <hyperlink ref="E1:F1" location="'HM 5.1.2.f'!A1" display="Ver metadato "/>
  </hyperlinks>
  <pageMargins left="0.7" right="0.7" top="0.75" bottom="0.75" header="0.3" footer="0.3"/>
  <pageSetup paperSize="9" orientation="portrait" r:id="rId1"/>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6">
    <tabColor theme="8" tint="-0.499984740745262"/>
    <pageSetUpPr fitToPage="1"/>
  </sheetPr>
  <dimension ref="A1:L674"/>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232" t="s">
        <v>260</v>
      </c>
      <c r="C8" s="1690" t="s">
        <v>261</v>
      </c>
      <c r="D8" s="1690"/>
      <c r="E8" s="1690"/>
      <c r="F8" s="1690"/>
      <c r="G8" s="1690"/>
    </row>
    <row r="9" spans="1:7" ht="31" x14ac:dyDescent="0.35">
      <c r="B9" s="232" t="s">
        <v>262</v>
      </c>
      <c r="C9" s="1698" t="s">
        <v>3576</v>
      </c>
      <c r="D9" s="1698"/>
      <c r="E9" s="1698"/>
      <c r="F9" s="1698"/>
      <c r="G9" s="1698"/>
    </row>
    <row r="10" spans="1:7" ht="31" x14ac:dyDescent="0.35">
      <c r="B10" s="1651" t="s">
        <v>263</v>
      </c>
      <c r="C10" s="233" t="s">
        <v>264</v>
      </c>
      <c r="D10" s="233" t="s">
        <v>265</v>
      </c>
      <c r="E10" s="233" t="s">
        <v>266</v>
      </c>
      <c r="F10" s="234" t="s">
        <v>267</v>
      </c>
      <c r="G10" s="234" t="s">
        <v>268</v>
      </c>
    </row>
    <row r="11" spans="1:7" ht="36" customHeight="1" x14ac:dyDescent="0.35">
      <c r="B11" s="1652"/>
      <c r="C11" s="235" t="s">
        <v>341</v>
      </c>
      <c r="D11" s="235" t="s">
        <v>50</v>
      </c>
      <c r="E11" s="235" t="s">
        <v>465</v>
      </c>
      <c r="F11" s="236" t="s">
        <v>1111</v>
      </c>
      <c r="G11" s="236" t="s">
        <v>1120</v>
      </c>
    </row>
    <row r="12" spans="1:7" ht="17.25" customHeight="1" x14ac:dyDescent="0.35">
      <c r="B12" s="1652"/>
      <c r="C12" s="235"/>
      <c r="D12" s="235"/>
      <c r="E12" s="235"/>
      <c r="F12" s="236" t="s">
        <v>274</v>
      </c>
      <c r="G12" s="236"/>
    </row>
    <row r="13" spans="1:7" ht="17.25" customHeight="1" x14ac:dyDescent="0.35">
      <c r="B13" s="1653"/>
      <c r="C13" s="235"/>
      <c r="D13" s="235"/>
      <c r="E13" s="235"/>
      <c r="F13" s="236" t="s">
        <v>274</v>
      </c>
      <c r="G13" s="236"/>
    </row>
    <row r="14" spans="1:7" x14ac:dyDescent="0.35">
      <c r="B14" s="237" t="s">
        <v>275</v>
      </c>
      <c r="C14" s="1690" t="s">
        <v>2</v>
      </c>
      <c r="D14" s="1690"/>
      <c r="E14" s="1690"/>
      <c r="F14" s="1690"/>
      <c r="G14" s="1690"/>
    </row>
    <row r="15" spans="1:7" ht="146.25" customHeight="1" x14ac:dyDescent="0.35">
      <c r="B15" s="232" t="s">
        <v>276</v>
      </c>
      <c r="C15" s="1698" t="s">
        <v>3577</v>
      </c>
      <c r="D15" s="1698"/>
      <c r="E15" s="1698"/>
      <c r="F15" s="1698"/>
      <c r="G15" s="1698"/>
    </row>
    <row r="16" spans="1:7" x14ac:dyDescent="0.35">
      <c r="B16" s="232" t="s">
        <v>277</v>
      </c>
      <c r="C16" s="1690"/>
      <c r="D16" s="1690"/>
      <c r="E16" s="1690"/>
      <c r="F16" s="1690"/>
      <c r="G16" s="1690"/>
    </row>
    <row r="17" spans="2:9" x14ac:dyDescent="0.35">
      <c r="B17" s="232" t="s">
        <v>278</v>
      </c>
      <c r="C17" s="1698" t="s">
        <v>279</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t="s">
        <v>1755</v>
      </c>
      <c r="D19" s="1698"/>
      <c r="E19" s="1698"/>
      <c r="F19" s="1698"/>
      <c r="G19" s="1698"/>
    </row>
    <row r="20" spans="2:9" x14ac:dyDescent="0.35">
      <c r="B20" s="232" t="s">
        <v>282</v>
      </c>
      <c r="C20" s="1690"/>
      <c r="D20" s="1690"/>
      <c r="E20" s="1690"/>
      <c r="F20" s="1690"/>
      <c r="G20" s="1690"/>
    </row>
    <row r="21" spans="2:9" ht="43.5" customHeight="1" x14ac:dyDescent="0.35">
      <c r="B21" s="232" t="s">
        <v>283</v>
      </c>
      <c r="C21" s="238" t="s">
        <v>1740</v>
      </c>
      <c r="D21" s="239" t="s">
        <v>1741</v>
      </c>
      <c r="E21" s="1723" t="s">
        <v>284</v>
      </c>
      <c r="F21" s="1724"/>
      <c r="G21" s="1725"/>
    </row>
    <row r="22" spans="2:9" ht="36.75" customHeight="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240"/>
      <c r="C26" s="240"/>
      <c r="D26" s="240"/>
      <c r="E26" s="29"/>
      <c r="F26" s="47"/>
      <c r="G26" s="47"/>
      <c r="I26" s="11" t="s">
        <v>288</v>
      </c>
    </row>
    <row r="27" spans="2:9" x14ac:dyDescent="0.35">
      <c r="B27" s="232" t="s">
        <v>289</v>
      </c>
      <c r="C27" s="1690" t="s">
        <v>1743</v>
      </c>
      <c r="D27" s="1690"/>
      <c r="E27" s="1690"/>
      <c r="F27" s="1690"/>
      <c r="G27" s="1690"/>
    </row>
    <row r="28" spans="2:9" ht="31" x14ac:dyDescent="0.35">
      <c r="B28" s="232" t="s">
        <v>290</v>
      </c>
      <c r="C28" s="1690" t="s">
        <v>1744</v>
      </c>
      <c r="D28" s="1690"/>
      <c r="E28" s="1690"/>
      <c r="F28" s="1690"/>
      <c r="G28" s="1690"/>
    </row>
    <row r="29" spans="2:9" x14ac:dyDescent="0.35">
      <c r="B29" s="241" t="s">
        <v>291</v>
      </c>
      <c r="C29" s="1698" t="s">
        <v>328</v>
      </c>
      <c r="D29" s="1698"/>
      <c r="E29" s="1698"/>
      <c r="F29" s="1698"/>
      <c r="G29" s="1698"/>
    </row>
    <row r="30" spans="2:9" x14ac:dyDescent="0.35">
      <c r="B30" s="241" t="s">
        <v>293</v>
      </c>
      <c r="C30" s="1722" t="s">
        <v>294</v>
      </c>
      <c r="D30" s="1722"/>
      <c r="E30" s="1722"/>
      <c r="F30" s="1722"/>
      <c r="G30" s="1722"/>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232" t="s">
        <v>296</v>
      </c>
      <c r="C34" s="1690" t="s">
        <v>1745</v>
      </c>
      <c r="D34" s="1690"/>
      <c r="E34" s="1690"/>
      <c r="F34" s="1690"/>
      <c r="G34" s="1690"/>
    </row>
    <row r="35" spans="2:10" ht="18" customHeight="1" x14ac:dyDescent="0.35">
      <c r="B35" s="232" t="s">
        <v>297</v>
      </c>
      <c r="C35" s="1690" t="s">
        <v>1743</v>
      </c>
      <c r="D35" s="1690"/>
      <c r="E35" s="1690"/>
      <c r="F35" s="1690"/>
      <c r="G35" s="1690"/>
    </row>
    <row r="36" spans="2:10" ht="18" customHeight="1" x14ac:dyDescent="0.35">
      <c r="B36" s="232" t="s">
        <v>298</v>
      </c>
      <c r="C36" s="1690" t="s">
        <v>1746</v>
      </c>
      <c r="D36" s="1690"/>
      <c r="E36" s="1690"/>
      <c r="F36" s="1690"/>
      <c r="G36" s="1690"/>
    </row>
    <row r="37" spans="2:10" ht="18" customHeight="1" x14ac:dyDescent="0.35">
      <c r="B37" s="232" t="s">
        <v>299</v>
      </c>
      <c r="C37" s="1690" t="s">
        <v>1747</v>
      </c>
      <c r="D37" s="1690"/>
      <c r="E37" s="1690"/>
      <c r="F37" s="1690"/>
      <c r="G37" s="1690"/>
      <c r="J37" s="29"/>
    </row>
    <row r="38" spans="2:10" ht="18" customHeight="1" x14ac:dyDescent="0.35">
      <c r="B38" s="232" t="s">
        <v>300</v>
      </c>
      <c r="C38" s="1527" t="s">
        <v>1748</v>
      </c>
      <c r="D38" s="1690"/>
      <c r="E38" s="1690"/>
      <c r="F38" s="1690"/>
      <c r="G38" s="1690"/>
    </row>
    <row r="39" spans="2:10" ht="18" customHeight="1" x14ac:dyDescent="0.35">
      <c r="B39" s="232" t="s">
        <v>301</v>
      </c>
      <c r="C39" s="1690" t="s">
        <v>1749</v>
      </c>
      <c r="D39" s="1690"/>
      <c r="E39" s="1690"/>
      <c r="F39" s="1690"/>
      <c r="G39" s="1690"/>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31" x14ac:dyDescent="0.35">
      <c r="B43" s="232" t="s">
        <v>303</v>
      </c>
      <c r="C43" s="1690"/>
      <c r="D43" s="1690"/>
      <c r="E43" s="1690"/>
      <c r="F43" s="1690"/>
      <c r="G43" s="1690"/>
    </row>
    <row r="44" spans="2:10" ht="36" customHeight="1" x14ac:dyDescent="0.35">
      <c r="B44" s="232" t="s">
        <v>304</v>
      </c>
      <c r="C44" s="1698"/>
      <c r="D44" s="1698"/>
      <c r="E44" s="1698"/>
      <c r="F44" s="1698"/>
      <c r="G44" s="1698"/>
    </row>
    <row r="45" spans="2:10" ht="21" customHeight="1" x14ac:dyDescent="0.35">
      <c r="B45" s="232" t="s">
        <v>305</v>
      </c>
      <c r="C45" s="1690"/>
      <c r="D45" s="1690"/>
      <c r="E45" s="1690"/>
      <c r="F45" s="1690"/>
      <c r="G45" s="1690"/>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s="351" customFormat="1" x14ac:dyDescent="0.35">
      <c r="B49" s="359" t="s">
        <v>307</v>
      </c>
      <c r="C49" s="1719" t="s">
        <v>3578</v>
      </c>
      <c r="D49" s="1719"/>
      <c r="E49" s="1719"/>
      <c r="F49" s="1719"/>
      <c r="G49" s="1719"/>
    </row>
    <row r="50" spans="2:7" s="351" customFormat="1" ht="31" x14ac:dyDescent="0.35">
      <c r="B50" s="358" t="s">
        <v>308</v>
      </c>
      <c r="C50" s="1721" t="s">
        <v>3579</v>
      </c>
      <c r="D50" s="1721"/>
      <c r="E50" s="1721"/>
      <c r="F50" s="1721"/>
      <c r="G50" s="1721"/>
    </row>
    <row r="51" spans="2:7" s="351" customFormat="1" x14ac:dyDescent="0.35">
      <c r="B51" s="358" t="s">
        <v>309</v>
      </c>
      <c r="C51" s="1721" t="s">
        <v>3579</v>
      </c>
      <c r="D51" s="1721"/>
      <c r="E51" s="1721"/>
      <c r="F51" s="1721"/>
      <c r="G51" s="1721"/>
    </row>
    <row r="52" spans="2:7" s="351" customFormat="1" x14ac:dyDescent="0.35">
      <c r="B52" s="358" t="s">
        <v>310</v>
      </c>
      <c r="C52" s="1719" t="s">
        <v>1752</v>
      </c>
      <c r="D52" s="1719"/>
      <c r="E52" s="1719"/>
      <c r="F52" s="1719"/>
      <c r="G52" s="1719"/>
    </row>
    <row r="53" spans="2:7" x14ac:dyDescent="0.35">
      <c r="B53" s="242" t="s">
        <v>307</v>
      </c>
      <c r="C53" s="1719" t="s">
        <v>1750</v>
      </c>
      <c r="D53" s="1719"/>
      <c r="E53" s="1719"/>
      <c r="F53" s="1719"/>
      <c r="G53" s="1719"/>
    </row>
    <row r="54" spans="2:7" ht="31" x14ac:dyDescent="0.35">
      <c r="B54" s="243" t="s">
        <v>308</v>
      </c>
      <c r="C54" s="1721" t="s">
        <v>1751</v>
      </c>
      <c r="D54" s="1721"/>
      <c r="E54" s="1721"/>
      <c r="F54" s="1721"/>
      <c r="G54" s="1721"/>
    </row>
    <row r="55" spans="2:7" x14ac:dyDescent="0.35">
      <c r="B55" s="243" t="s">
        <v>309</v>
      </c>
      <c r="C55" s="1719" t="s">
        <v>1751</v>
      </c>
      <c r="D55" s="1719"/>
      <c r="E55" s="1719"/>
      <c r="F55" s="1719"/>
      <c r="G55" s="1719"/>
    </row>
    <row r="56" spans="2:7" x14ac:dyDescent="0.35">
      <c r="B56" s="243" t="s">
        <v>310</v>
      </c>
      <c r="C56" s="1719" t="s">
        <v>1752</v>
      </c>
      <c r="D56" s="1719"/>
      <c r="E56" s="1719"/>
      <c r="F56" s="1719"/>
      <c r="G56" s="1719"/>
    </row>
    <row r="57" spans="2:7" x14ac:dyDescent="0.35">
      <c r="B57" s="29"/>
      <c r="C57" s="29"/>
      <c r="D57" s="29"/>
      <c r="E57" s="29"/>
      <c r="F57" s="47"/>
      <c r="G57" s="47"/>
    </row>
    <row r="116" spans="1:12" hidden="1" x14ac:dyDescent="0.35">
      <c r="A116" s="68"/>
      <c r="B116" s="1751" t="s">
        <v>263</v>
      </c>
      <c r="C116" s="1751"/>
      <c r="D116" s="1751"/>
      <c r="E116" s="1751"/>
      <c r="F116" s="1751"/>
      <c r="G116" s="68"/>
      <c r="H116" s="68"/>
      <c r="I116" s="68"/>
      <c r="J116" s="68"/>
    </row>
    <row r="117" spans="1:12" hidden="1" x14ac:dyDescent="0.35">
      <c r="A117" s="296" t="s">
        <v>313</v>
      </c>
      <c r="B117" s="296" t="s">
        <v>264</v>
      </c>
      <c r="C117" s="296" t="s">
        <v>265</v>
      </c>
      <c r="D117" s="296" t="s">
        <v>266</v>
      </c>
      <c r="E117" s="297" t="s">
        <v>314</v>
      </c>
      <c r="F117" s="297" t="s">
        <v>268</v>
      </c>
      <c r="G117" s="296" t="s">
        <v>275</v>
      </c>
      <c r="H117" s="296" t="s">
        <v>278</v>
      </c>
      <c r="I117" s="296" t="s">
        <v>315</v>
      </c>
      <c r="J117" s="296" t="s">
        <v>293</v>
      </c>
      <c r="K117" s="31"/>
      <c r="L117" s="31"/>
    </row>
    <row r="118" spans="1:12" hidden="1" x14ac:dyDescent="0.35">
      <c r="A118" s="68" t="s">
        <v>316</v>
      </c>
      <c r="B118" s="298" t="s">
        <v>317</v>
      </c>
      <c r="C118" s="298" t="s">
        <v>318</v>
      </c>
      <c r="D118" s="298" t="s">
        <v>86</v>
      </c>
      <c r="E118" s="298" t="s">
        <v>2261</v>
      </c>
      <c r="F118" s="68" t="s">
        <v>2262</v>
      </c>
      <c r="G118" s="68" t="s">
        <v>2</v>
      </c>
      <c r="H118" s="68" t="s">
        <v>321</v>
      </c>
      <c r="I118" s="68" t="s">
        <v>322</v>
      </c>
      <c r="J118" s="68" t="s">
        <v>323</v>
      </c>
    </row>
    <row r="119" spans="1:12" hidden="1" x14ac:dyDescent="0.35">
      <c r="A119" s="68" t="s">
        <v>261</v>
      </c>
      <c r="B119" s="298" t="s">
        <v>47</v>
      </c>
      <c r="C119" s="298" t="s">
        <v>324</v>
      </c>
      <c r="D119" s="298" t="s">
        <v>325</v>
      </c>
      <c r="E119" s="298" t="s">
        <v>2263</v>
      </c>
      <c r="F119" s="68" t="s">
        <v>2264</v>
      </c>
      <c r="G119" s="68" t="s">
        <v>0</v>
      </c>
      <c r="H119" s="68" t="s">
        <v>279</v>
      </c>
      <c r="I119" s="68" t="s">
        <v>328</v>
      </c>
      <c r="J119" s="68" t="s">
        <v>294</v>
      </c>
    </row>
    <row r="120" spans="1:12" hidden="1" x14ac:dyDescent="0.35">
      <c r="A120" s="68"/>
      <c r="B120" s="298" t="s">
        <v>25</v>
      </c>
      <c r="C120" s="298" t="s">
        <v>329</v>
      </c>
      <c r="D120" s="298" t="s">
        <v>330</v>
      </c>
      <c r="E120" s="298" t="s">
        <v>2265</v>
      </c>
      <c r="F120" s="68" t="s">
        <v>2266</v>
      </c>
      <c r="G120" s="68" t="s">
        <v>333</v>
      </c>
      <c r="H120" s="68" t="s">
        <v>334</v>
      </c>
      <c r="I120" s="68" t="s">
        <v>335</v>
      </c>
      <c r="J120" s="68"/>
    </row>
    <row r="121" spans="1:12" hidden="1" x14ac:dyDescent="0.35">
      <c r="A121" s="68"/>
      <c r="B121" s="298" t="s">
        <v>2267</v>
      </c>
      <c r="C121" s="298" t="s">
        <v>270</v>
      </c>
      <c r="D121" s="298" t="s">
        <v>337</v>
      </c>
      <c r="E121" s="298" t="s">
        <v>2268</v>
      </c>
      <c r="F121" s="68" t="s">
        <v>2269</v>
      </c>
      <c r="G121" s="68"/>
      <c r="H121" s="68" t="s">
        <v>339</v>
      </c>
      <c r="I121" s="68" t="s">
        <v>340</v>
      </c>
      <c r="J121" s="68"/>
    </row>
    <row r="122" spans="1:12" hidden="1" x14ac:dyDescent="0.35">
      <c r="A122" s="68"/>
      <c r="B122" s="298" t="s">
        <v>341</v>
      </c>
      <c r="C122" s="298" t="s">
        <v>342</v>
      </c>
      <c r="D122" s="298" t="s">
        <v>343</v>
      </c>
      <c r="E122" s="298" t="s">
        <v>2270</v>
      </c>
      <c r="F122" s="68" t="s">
        <v>2271</v>
      </c>
      <c r="G122" s="68"/>
      <c r="H122" s="68" t="s">
        <v>346</v>
      </c>
      <c r="I122" s="68" t="s">
        <v>292</v>
      </c>
      <c r="J122" s="68"/>
    </row>
    <row r="123" spans="1:12" hidden="1" x14ac:dyDescent="0.35">
      <c r="A123" s="68"/>
      <c r="B123" s="298" t="s">
        <v>347</v>
      </c>
      <c r="C123" s="298" t="s">
        <v>348</v>
      </c>
      <c r="D123" s="298" t="s">
        <v>349</v>
      </c>
      <c r="E123" s="298" t="s">
        <v>2272</v>
      </c>
      <c r="F123" s="68" t="s">
        <v>1587</v>
      </c>
      <c r="G123" s="68"/>
      <c r="H123" s="68"/>
      <c r="I123" s="68" t="s">
        <v>352</v>
      </c>
      <c r="J123" s="68"/>
    </row>
    <row r="124" spans="1:12" hidden="1" x14ac:dyDescent="0.35">
      <c r="A124" s="68"/>
      <c r="B124" s="68"/>
      <c r="C124" s="298" t="s">
        <v>2273</v>
      </c>
      <c r="D124" s="298" t="s">
        <v>354</v>
      </c>
      <c r="E124" s="298" t="s">
        <v>2274</v>
      </c>
      <c r="F124" s="68" t="s">
        <v>2275</v>
      </c>
      <c r="G124" s="68"/>
      <c r="H124" s="68"/>
      <c r="I124" s="68" t="s">
        <v>357</v>
      </c>
      <c r="J124" s="68"/>
    </row>
    <row r="125" spans="1:12" hidden="1" x14ac:dyDescent="0.35">
      <c r="A125" s="68"/>
      <c r="B125" s="68"/>
      <c r="C125" s="298" t="s">
        <v>358</v>
      </c>
      <c r="D125" s="298" t="s">
        <v>359</v>
      </c>
      <c r="E125" s="298" t="s">
        <v>2276</v>
      </c>
      <c r="F125" s="68" t="s">
        <v>2277</v>
      </c>
      <c r="G125" s="68"/>
      <c r="H125" s="68"/>
      <c r="I125" s="68" t="s">
        <v>362</v>
      </c>
      <c r="J125" s="68"/>
    </row>
    <row r="126" spans="1:12" hidden="1" x14ac:dyDescent="0.35">
      <c r="A126" s="68"/>
      <c r="B126" s="68"/>
      <c r="C126" s="298" t="s">
        <v>48</v>
      </c>
      <c r="D126" s="298" t="s">
        <v>97</v>
      </c>
      <c r="E126" s="298" t="s">
        <v>2278</v>
      </c>
      <c r="F126" s="68" t="s">
        <v>2279</v>
      </c>
      <c r="G126" s="68"/>
      <c r="H126" s="68"/>
      <c r="I126" s="68"/>
      <c r="J126" s="68"/>
    </row>
    <row r="127" spans="1:12" hidden="1" x14ac:dyDescent="0.35">
      <c r="A127" s="68"/>
      <c r="B127" s="68"/>
      <c r="C127" s="298" t="s">
        <v>365</v>
      </c>
      <c r="D127" s="298" t="s">
        <v>2280</v>
      </c>
      <c r="E127" s="298" t="s">
        <v>2281</v>
      </c>
      <c r="F127" s="68" t="s">
        <v>2282</v>
      </c>
      <c r="G127" s="68"/>
      <c r="H127" s="68"/>
      <c r="I127" s="68"/>
      <c r="J127" s="68"/>
    </row>
    <row r="128" spans="1:12" hidden="1" x14ac:dyDescent="0.35">
      <c r="A128" s="68"/>
      <c r="B128" s="68"/>
      <c r="C128" s="298" t="s">
        <v>369</v>
      </c>
      <c r="D128" s="298" t="s">
        <v>370</v>
      </c>
      <c r="E128" s="298" t="s">
        <v>2283</v>
      </c>
      <c r="F128" s="68" t="s">
        <v>2284</v>
      </c>
      <c r="G128" s="68"/>
      <c r="H128" s="68"/>
      <c r="I128" s="68"/>
      <c r="J128" s="68"/>
    </row>
    <row r="129" spans="1:10" hidden="1" x14ac:dyDescent="0.35">
      <c r="A129" s="68"/>
      <c r="B129" s="68"/>
      <c r="C129" s="298" t="s">
        <v>373</v>
      </c>
      <c r="D129" s="298" t="s">
        <v>374</v>
      </c>
      <c r="E129" s="298" t="s">
        <v>2285</v>
      </c>
      <c r="F129" s="68" t="s">
        <v>2286</v>
      </c>
      <c r="G129" s="68"/>
      <c r="H129" s="68"/>
      <c r="I129" s="68"/>
      <c r="J129" s="68"/>
    </row>
    <row r="130" spans="1:10" hidden="1" x14ac:dyDescent="0.35">
      <c r="A130" s="68"/>
      <c r="B130" s="68"/>
      <c r="C130" s="298" t="s">
        <v>377</v>
      </c>
      <c r="D130" s="298" t="s">
        <v>378</v>
      </c>
      <c r="E130" s="298" t="s">
        <v>2287</v>
      </c>
      <c r="F130" s="68" t="s">
        <v>2288</v>
      </c>
      <c r="G130" s="68"/>
      <c r="H130" s="68"/>
      <c r="I130" s="68"/>
      <c r="J130" s="68"/>
    </row>
    <row r="131" spans="1:10" hidden="1" x14ac:dyDescent="0.35">
      <c r="A131" s="68"/>
      <c r="B131" s="68"/>
      <c r="C131" s="298" t="s">
        <v>381</v>
      </c>
      <c r="D131" s="298" t="s">
        <v>2289</v>
      </c>
      <c r="E131" s="298" t="s">
        <v>2290</v>
      </c>
      <c r="F131" s="68" t="s">
        <v>2291</v>
      </c>
      <c r="G131" s="68"/>
      <c r="H131" s="68"/>
      <c r="I131" s="68"/>
      <c r="J131" s="68"/>
    </row>
    <row r="132" spans="1:10" hidden="1" x14ac:dyDescent="0.35">
      <c r="A132" s="68"/>
      <c r="B132" s="68"/>
      <c r="C132" s="298" t="s">
        <v>384</v>
      </c>
      <c r="D132" s="298" t="s">
        <v>2292</v>
      </c>
      <c r="E132" s="298" t="s">
        <v>2293</v>
      </c>
      <c r="F132" s="68" t="s">
        <v>2294</v>
      </c>
      <c r="G132" s="68"/>
      <c r="H132" s="68"/>
      <c r="I132" s="68"/>
      <c r="J132" s="68"/>
    </row>
    <row r="133" spans="1:10" hidden="1" x14ac:dyDescent="0.35">
      <c r="A133" s="68"/>
      <c r="B133" s="68"/>
      <c r="C133" s="298" t="s">
        <v>50</v>
      </c>
      <c r="D133" s="298" t="s">
        <v>388</v>
      </c>
      <c r="E133" s="298" t="s">
        <v>2295</v>
      </c>
      <c r="F133" s="68" t="s">
        <v>2296</v>
      </c>
      <c r="G133" s="68"/>
      <c r="H133" s="68"/>
      <c r="I133" s="68"/>
      <c r="J133" s="68"/>
    </row>
    <row r="134" spans="1:10" hidden="1" x14ac:dyDescent="0.35">
      <c r="A134" s="68"/>
      <c r="B134" s="68"/>
      <c r="C134" s="298" t="s">
        <v>391</v>
      </c>
      <c r="D134" s="298" t="s">
        <v>392</v>
      </c>
      <c r="E134" s="298" t="s">
        <v>2297</v>
      </c>
      <c r="F134" s="68" t="s">
        <v>2298</v>
      </c>
      <c r="G134" s="68"/>
      <c r="H134" s="68"/>
      <c r="I134" s="68"/>
      <c r="J134" s="68"/>
    </row>
    <row r="135" spans="1:10" hidden="1" x14ac:dyDescent="0.35">
      <c r="A135" s="68"/>
      <c r="B135" s="68"/>
      <c r="C135" s="298" t="s">
        <v>395</v>
      </c>
      <c r="D135" s="298" t="s">
        <v>396</v>
      </c>
      <c r="E135" s="298" t="s">
        <v>2299</v>
      </c>
      <c r="F135" s="68" t="s">
        <v>2300</v>
      </c>
      <c r="G135" s="68"/>
      <c r="H135" s="68"/>
      <c r="I135" s="68"/>
      <c r="J135" s="68"/>
    </row>
    <row r="136" spans="1:10" hidden="1" x14ac:dyDescent="0.35">
      <c r="A136" s="68"/>
      <c r="B136" s="68"/>
      <c r="C136" s="298" t="s">
        <v>399</v>
      </c>
      <c r="D136" s="298" t="s">
        <v>400</v>
      </c>
      <c r="E136" s="298" t="s">
        <v>2301</v>
      </c>
      <c r="F136" s="68" t="s">
        <v>2302</v>
      </c>
      <c r="G136" s="68"/>
      <c r="H136" s="68"/>
      <c r="I136" s="68"/>
      <c r="J136" s="68"/>
    </row>
    <row r="137" spans="1:10" hidden="1" x14ac:dyDescent="0.35">
      <c r="A137" s="68"/>
      <c r="B137" s="68"/>
      <c r="C137" s="298" t="s">
        <v>403</v>
      </c>
      <c r="D137" s="298" t="s">
        <v>404</v>
      </c>
      <c r="E137" s="298" t="s">
        <v>2303</v>
      </c>
      <c r="F137" s="68" t="s">
        <v>2304</v>
      </c>
      <c r="G137" s="68"/>
      <c r="H137" s="68"/>
      <c r="I137" s="68"/>
      <c r="J137" s="68"/>
    </row>
    <row r="138" spans="1:10" hidden="1" x14ac:dyDescent="0.35">
      <c r="A138" s="68"/>
      <c r="B138" s="68"/>
      <c r="C138" s="298" t="s">
        <v>407</v>
      </c>
      <c r="D138" s="298" t="s">
        <v>408</v>
      </c>
      <c r="E138" s="298" t="s">
        <v>2305</v>
      </c>
      <c r="F138" s="68" t="s">
        <v>2306</v>
      </c>
      <c r="G138" s="68"/>
      <c r="H138" s="68"/>
      <c r="I138" s="68"/>
      <c r="J138" s="68"/>
    </row>
    <row r="139" spans="1:10" hidden="1" x14ac:dyDescent="0.35">
      <c r="A139" s="68"/>
      <c r="B139" s="68"/>
      <c r="C139" s="68"/>
      <c r="D139" s="298" t="s">
        <v>411</v>
      </c>
      <c r="E139" s="298" t="s">
        <v>2307</v>
      </c>
      <c r="F139" s="68" t="s">
        <v>2308</v>
      </c>
      <c r="G139" s="68"/>
      <c r="H139" s="68"/>
      <c r="I139" s="68"/>
      <c r="J139" s="68"/>
    </row>
    <row r="140" spans="1:10" hidden="1" x14ac:dyDescent="0.35">
      <c r="A140" s="68"/>
      <c r="B140" s="68"/>
      <c r="C140" s="68"/>
      <c r="D140" s="298" t="s">
        <v>414</v>
      </c>
      <c r="E140" s="298" t="s">
        <v>2309</v>
      </c>
      <c r="F140" s="68" t="s">
        <v>394</v>
      </c>
      <c r="G140" s="68"/>
      <c r="H140" s="68"/>
      <c r="I140" s="68"/>
      <c r="J140" s="68"/>
    </row>
    <row r="141" spans="1:10" hidden="1" x14ac:dyDescent="0.35">
      <c r="A141" s="68"/>
      <c r="B141" s="68"/>
      <c r="C141" s="68"/>
      <c r="D141" s="298" t="s">
        <v>417</v>
      </c>
      <c r="E141" s="298" t="s">
        <v>2310</v>
      </c>
      <c r="F141" s="68" t="s">
        <v>2311</v>
      </c>
      <c r="G141" s="68"/>
      <c r="H141" s="68"/>
      <c r="I141" s="68"/>
      <c r="J141" s="68"/>
    </row>
    <row r="142" spans="1:10" hidden="1" x14ac:dyDescent="0.35">
      <c r="A142" s="68"/>
      <c r="B142" s="68"/>
      <c r="C142" s="68"/>
      <c r="D142" s="298" t="s">
        <v>420</v>
      </c>
      <c r="E142" s="298" t="s">
        <v>2312</v>
      </c>
      <c r="F142" s="68" t="s">
        <v>2313</v>
      </c>
      <c r="G142" s="68"/>
      <c r="H142" s="68"/>
      <c r="I142" s="68"/>
      <c r="J142" s="68"/>
    </row>
    <row r="143" spans="1:10" hidden="1" x14ac:dyDescent="0.35">
      <c r="A143" s="68"/>
      <c r="B143" s="68"/>
      <c r="C143" s="68"/>
      <c r="D143" s="298" t="s">
        <v>423</v>
      </c>
      <c r="E143" s="298" t="s">
        <v>2314</v>
      </c>
      <c r="F143" s="68" t="s">
        <v>2315</v>
      </c>
      <c r="G143" s="68"/>
      <c r="H143" s="68"/>
      <c r="I143" s="68"/>
      <c r="J143" s="68"/>
    </row>
    <row r="144" spans="1:10" hidden="1" x14ac:dyDescent="0.35">
      <c r="A144" s="68"/>
      <c r="B144" s="68"/>
      <c r="C144" s="68"/>
      <c r="D144" s="298" t="s">
        <v>425</v>
      </c>
      <c r="E144" s="298" t="s">
        <v>2316</v>
      </c>
      <c r="F144" s="68" t="s">
        <v>2317</v>
      </c>
      <c r="G144" s="68"/>
      <c r="H144" s="68"/>
      <c r="I144" s="68"/>
      <c r="J144" s="68"/>
    </row>
    <row r="145" spans="1:10" hidden="1" x14ac:dyDescent="0.35">
      <c r="A145" s="68"/>
      <c r="B145" s="68"/>
      <c r="C145" s="68"/>
      <c r="D145" s="298" t="s">
        <v>428</v>
      </c>
      <c r="E145" s="298" t="s">
        <v>2318</v>
      </c>
      <c r="F145" s="68" t="s">
        <v>2319</v>
      </c>
      <c r="G145" s="68"/>
      <c r="H145" s="68"/>
      <c r="I145" s="68"/>
      <c r="J145" s="68"/>
    </row>
    <row r="146" spans="1:10" hidden="1" x14ac:dyDescent="0.35">
      <c r="A146" s="68"/>
      <c r="B146" s="68"/>
      <c r="C146" s="68"/>
      <c r="D146" s="298" t="s">
        <v>431</v>
      </c>
      <c r="E146" s="298" t="s">
        <v>2320</v>
      </c>
      <c r="F146" s="68" t="s">
        <v>2321</v>
      </c>
      <c r="G146" s="68"/>
      <c r="H146" s="68"/>
      <c r="I146" s="68"/>
      <c r="J146" s="68"/>
    </row>
    <row r="147" spans="1:10" hidden="1" x14ac:dyDescent="0.35">
      <c r="A147" s="68"/>
      <c r="B147" s="68"/>
      <c r="C147" s="68"/>
      <c r="D147" s="298" t="s">
        <v>433</v>
      </c>
      <c r="E147" s="298" t="s">
        <v>2322</v>
      </c>
      <c r="F147" s="68" t="s">
        <v>413</v>
      </c>
      <c r="G147" s="68"/>
      <c r="H147" s="68"/>
      <c r="I147" s="68"/>
      <c r="J147" s="68"/>
    </row>
    <row r="148" spans="1:10" hidden="1" x14ac:dyDescent="0.35">
      <c r="A148" s="68"/>
      <c r="B148" s="68"/>
      <c r="C148" s="68"/>
      <c r="D148" s="298" t="s">
        <v>53</v>
      </c>
      <c r="E148" s="298" t="s">
        <v>2323</v>
      </c>
      <c r="F148" s="68" t="s">
        <v>2324</v>
      </c>
      <c r="G148" s="68"/>
      <c r="H148" s="68"/>
      <c r="I148" s="68"/>
      <c r="J148" s="68"/>
    </row>
    <row r="149" spans="1:10" hidden="1" x14ac:dyDescent="0.35">
      <c r="A149" s="68"/>
      <c r="B149" s="68"/>
      <c r="C149" s="68"/>
      <c r="D149" s="298" t="s">
        <v>438</v>
      </c>
      <c r="E149" s="298" t="s">
        <v>2325</v>
      </c>
      <c r="F149" s="68" t="s">
        <v>2326</v>
      </c>
      <c r="G149" s="68"/>
      <c r="H149" s="68"/>
      <c r="I149" s="68"/>
      <c r="J149" s="68"/>
    </row>
    <row r="150" spans="1:10" hidden="1" x14ac:dyDescent="0.35">
      <c r="A150" s="68"/>
      <c r="B150" s="68"/>
      <c r="C150" s="68"/>
      <c r="D150" s="298" t="s">
        <v>441</v>
      </c>
      <c r="E150" s="298" t="s">
        <v>2327</v>
      </c>
      <c r="F150" s="68" t="s">
        <v>2328</v>
      </c>
      <c r="G150" s="68"/>
      <c r="H150" s="68"/>
      <c r="I150" s="68"/>
      <c r="J150" s="68"/>
    </row>
    <row r="151" spans="1:10" hidden="1" x14ac:dyDescent="0.35">
      <c r="A151" s="68"/>
      <c r="B151" s="68"/>
      <c r="C151" s="68"/>
      <c r="D151" s="298" t="s">
        <v>444</v>
      </c>
      <c r="E151" s="298" t="s">
        <v>2329</v>
      </c>
      <c r="F151" s="68" t="s">
        <v>422</v>
      </c>
      <c r="G151" s="68"/>
      <c r="H151" s="68"/>
      <c r="I151" s="68"/>
      <c r="J151" s="68"/>
    </row>
    <row r="152" spans="1:10" hidden="1" x14ac:dyDescent="0.35">
      <c r="A152" s="68"/>
      <c r="B152" s="68"/>
      <c r="C152" s="68"/>
      <c r="D152" s="298" t="s">
        <v>447</v>
      </c>
      <c r="E152" s="298" t="s">
        <v>2330</v>
      </c>
      <c r="F152" s="68" t="s">
        <v>2331</v>
      </c>
      <c r="G152" s="68"/>
      <c r="H152" s="68"/>
      <c r="I152" s="68"/>
      <c r="J152" s="68"/>
    </row>
    <row r="153" spans="1:10" hidden="1" x14ac:dyDescent="0.35">
      <c r="A153" s="68"/>
      <c r="B153" s="68"/>
      <c r="C153" s="68"/>
      <c r="D153" s="298" t="s">
        <v>450</v>
      </c>
      <c r="E153" s="298" t="s">
        <v>2332</v>
      </c>
      <c r="F153" s="68" t="s">
        <v>424</v>
      </c>
      <c r="G153" s="68"/>
      <c r="H153" s="68"/>
      <c r="I153" s="68"/>
      <c r="J153" s="68"/>
    </row>
    <row r="154" spans="1:10" hidden="1" x14ac:dyDescent="0.35">
      <c r="A154" s="68"/>
      <c r="B154" s="68"/>
      <c r="C154" s="68"/>
      <c r="D154" s="298" t="s">
        <v>453</v>
      </c>
      <c r="E154" s="298" t="s">
        <v>2333</v>
      </c>
      <c r="F154" s="68" t="s">
        <v>2334</v>
      </c>
      <c r="G154" s="68"/>
      <c r="H154" s="68"/>
      <c r="I154" s="68"/>
      <c r="J154" s="68"/>
    </row>
    <row r="155" spans="1:10" hidden="1" x14ac:dyDescent="0.35">
      <c r="A155" s="68"/>
      <c r="B155" s="68"/>
      <c r="C155" s="68"/>
      <c r="D155" s="298" t="s">
        <v>456</v>
      </c>
      <c r="E155" s="298" t="s">
        <v>2335</v>
      </c>
      <c r="F155" s="68" t="s">
        <v>427</v>
      </c>
      <c r="G155" s="68"/>
      <c r="H155" s="68"/>
      <c r="I155" s="68"/>
      <c r="J155" s="68"/>
    </row>
    <row r="156" spans="1:10" hidden="1" x14ac:dyDescent="0.35">
      <c r="A156" s="68"/>
      <c r="B156" s="68"/>
      <c r="C156" s="68"/>
      <c r="D156" s="298" t="s">
        <v>459</v>
      </c>
      <c r="E156" s="298" t="s">
        <v>2336</v>
      </c>
      <c r="F156" s="68" t="s">
        <v>430</v>
      </c>
      <c r="G156" s="68"/>
      <c r="H156" s="68"/>
      <c r="I156" s="68"/>
      <c r="J156" s="68"/>
    </row>
    <row r="157" spans="1:10" hidden="1" x14ac:dyDescent="0.35">
      <c r="A157" s="68"/>
      <c r="B157" s="68"/>
      <c r="C157" s="68"/>
      <c r="D157" s="298" t="s">
        <v>462</v>
      </c>
      <c r="E157" s="298" t="s">
        <v>2337</v>
      </c>
      <c r="F157" s="68" t="s">
        <v>2338</v>
      </c>
      <c r="G157" s="68"/>
      <c r="H157" s="68"/>
      <c r="I157" s="68"/>
      <c r="J157" s="68"/>
    </row>
    <row r="158" spans="1:10" hidden="1" x14ac:dyDescent="0.35">
      <c r="A158" s="68"/>
      <c r="B158" s="68"/>
      <c r="C158" s="68"/>
      <c r="D158" s="298" t="s">
        <v>465</v>
      </c>
      <c r="E158" s="298" t="s">
        <v>2339</v>
      </c>
      <c r="F158" s="68" t="s">
        <v>432</v>
      </c>
      <c r="G158" s="68"/>
      <c r="H158" s="68"/>
      <c r="I158" s="68"/>
      <c r="J158" s="68"/>
    </row>
    <row r="159" spans="1:10" hidden="1" x14ac:dyDescent="0.35">
      <c r="A159" s="68"/>
      <c r="B159" s="68"/>
      <c r="C159" s="68"/>
      <c r="D159" s="298" t="s">
        <v>468</v>
      </c>
      <c r="E159" s="298" t="s">
        <v>2340</v>
      </c>
      <c r="F159" s="68" t="s">
        <v>2341</v>
      </c>
      <c r="G159" s="68"/>
      <c r="H159" s="68"/>
      <c r="I159" s="68"/>
      <c r="J159" s="68"/>
    </row>
    <row r="160" spans="1:10" hidden="1" x14ac:dyDescent="0.35">
      <c r="A160" s="68"/>
      <c r="B160" s="68"/>
      <c r="C160" s="68"/>
      <c r="D160" s="298" t="s">
        <v>471</v>
      </c>
      <c r="E160" s="298" t="s">
        <v>2342</v>
      </c>
      <c r="F160" s="68" t="s">
        <v>435</v>
      </c>
      <c r="G160" s="68"/>
      <c r="H160" s="68"/>
      <c r="I160" s="68"/>
      <c r="J160" s="68"/>
    </row>
    <row r="161" spans="1:10" hidden="1" x14ac:dyDescent="0.35">
      <c r="A161" s="68"/>
      <c r="B161" s="68"/>
      <c r="C161" s="68"/>
      <c r="D161" s="298" t="s">
        <v>56</v>
      </c>
      <c r="E161" s="298" t="s">
        <v>2343</v>
      </c>
      <c r="F161" s="68" t="s">
        <v>437</v>
      </c>
      <c r="G161" s="68"/>
      <c r="H161" s="68"/>
      <c r="I161" s="68"/>
      <c r="J161" s="68"/>
    </row>
    <row r="162" spans="1:10" hidden="1" x14ac:dyDescent="0.35">
      <c r="A162" s="68"/>
      <c r="B162" s="68"/>
      <c r="C162" s="68"/>
      <c r="D162" s="298" t="s">
        <v>476</v>
      </c>
      <c r="E162" s="298" t="s">
        <v>2344</v>
      </c>
      <c r="F162" s="68" t="s">
        <v>440</v>
      </c>
      <c r="G162" s="68"/>
      <c r="H162" s="68"/>
      <c r="I162" s="68"/>
      <c r="J162" s="68"/>
    </row>
    <row r="163" spans="1:10" hidden="1" x14ac:dyDescent="0.35">
      <c r="A163" s="68"/>
      <c r="B163" s="68"/>
      <c r="C163" s="68"/>
      <c r="D163" s="298" t="s">
        <v>45</v>
      </c>
      <c r="E163" s="298" t="s">
        <v>2345</v>
      </c>
      <c r="F163" s="68" t="s">
        <v>443</v>
      </c>
      <c r="G163" s="68"/>
      <c r="H163" s="68"/>
      <c r="I163" s="68"/>
      <c r="J163" s="68"/>
    </row>
    <row r="164" spans="1:10" hidden="1" x14ac:dyDescent="0.35">
      <c r="A164" s="68"/>
      <c r="B164" s="68"/>
      <c r="C164" s="68"/>
      <c r="D164" s="298" t="s">
        <v>481</v>
      </c>
      <c r="E164" s="298" t="s">
        <v>2346</v>
      </c>
      <c r="F164" s="68" t="s">
        <v>446</v>
      </c>
      <c r="G164" s="68"/>
      <c r="H164" s="68"/>
      <c r="I164" s="68"/>
      <c r="J164" s="68"/>
    </row>
    <row r="165" spans="1:10" hidden="1" x14ac:dyDescent="0.35">
      <c r="A165" s="68"/>
      <c r="B165" s="68"/>
      <c r="C165" s="68"/>
      <c r="D165" s="298" t="s">
        <v>484</v>
      </c>
      <c r="E165" s="298" t="s">
        <v>448</v>
      </c>
      <c r="F165" s="68" t="s">
        <v>2347</v>
      </c>
      <c r="G165" s="68"/>
      <c r="H165" s="68"/>
      <c r="I165" s="68"/>
      <c r="J165" s="68"/>
    </row>
    <row r="166" spans="1:10" hidden="1" x14ac:dyDescent="0.35">
      <c r="A166" s="68"/>
      <c r="B166" s="68"/>
      <c r="C166" s="68"/>
      <c r="D166" s="298" t="s">
        <v>487</v>
      </c>
      <c r="E166" s="298" t="s">
        <v>451</v>
      </c>
      <c r="F166" s="68" t="s">
        <v>452</v>
      </c>
      <c r="G166" s="68"/>
      <c r="H166" s="68"/>
      <c r="I166" s="68"/>
      <c r="J166" s="68"/>
    </row>
    <row r="167" spans="1:10" hidden="1" x14ac:dyDescent="0.35">
      <c r="A167" s="68"/>
      <c r="B167" s="68"/>
      <c r="C167" s="68"/>
      <c r="D167" s="298" t="s">
        <v>490</v>
      </c>
      <c r="E167" s="298" t="s">
        <v>2348</v>
      </c>
      <c r="F167" s="68" t="s">
        <v>2349</v>
      </c>
      <c r="G167" s="68"/>
      <c r="H167" s="68"/>
      <c r="I167" s="68"/>
      <c r="J167" s="68"/>
    </row>
    <row r="168" spans="1:10" hidden="1" x14ac:dyDescent="0.35">
      <c r="A168" s="68"/>
      <c r="B168" s="68"/>
      <c r="C168" s="68"/>
      <c r="D168" s="298" t="s">
        <v>493</v>
      </c>
      <c r="E168" s="298" t="s">
        <v>2350</v>
      </c>
      <c r="F168" s="68" t="s">
        <v>455</v>
      </c>
      <c r="G168" s="68"/>
      <c r="H168" s="68"/>
      <c r="I168" s="68"/>
      <c r="J168" s="68"/>
    </row>
    <row r="169" spans="1:10" hidden="1" x14ac:dyDescent="0.35">
      <c r="A169" s="68"/>
      <c r="B169" s="68"/>
      <c r="C169" s="68"/>
      <c r="D169" s="298" t="s">
        <v>496</v>
      </c>
      <c r="E169" s="298" t="s">
        <v>2351</v>
      </c>
      <c r="F169" s="68" t="s">
        <v>458</v>
      </c>
      <c r="G169" s="68"/>
      <c r="H169" s="68"/>
      <c r="I169" s="68"/>
      <c r="J169" s="68"/>
    </row>
    <row r="170" spans="1:10" hidden="1" x14ac:dyDescent="0.35">
      <c r="A170" s="68"/>
      <c r="B170" s="68"/>
      <c r="C170" s="68"/>
      <c r="D170" s="298" t="s">
        <v>499</v>
      </c>
      <c r="E170" s="298" t="s">
        <v>2352</v>
      </c>
      <c r="F170" s="68" t="s">
        <v>461</v>
      </c>
      <c r="G170" s="68"/>
      <c r="H170" s="68"/>
      <c r="I170" s="68"/>
      <c r="J170" s="68"/>
    </row>
    <row r="171" spans="1:10" hidden="1" x14ac:dyDescent="0.35">
      <c r="A171" s="68"/>
      <c r="B171" s="68"/>
      <c r="C171" s="68"/>
      <c r="D171" s="298" t="s">
        <v>502</v>
      </c>
      <c r="E171" s="298" t="s">
        <v>2353</v>
      </c>
      <c r="F171" s="68" t="s">
        <v>464</v>
      </c>
      <c r="G171" s="68"/>
      <c r="H171" s="68"/>
      <c r="I171" s="68"/>
      <c r="J171" s="68"/>
    </row>
    <row r="172" spans="1:10" hidden="1" x14ac:dyDescent="0.35">
      <c r="A172" s="68"/>
      <c r="B172" s="68"/>
      <c r="C172" s="68"/>
      <c r="D172" s="298" t="s">
        <v>505</v>
      </c>
      <c r="E172" s="298" t="s">
        <v>2354</v>
      </c>
      <c r="F172" s="68" t="s">
        <v>467</v>
      </c>
      <c r="G172" s="68"/>
      <c r="H172" s="68"/>
      <c r="I172" s="68"/>
      <c r="J172" s="68"/>
    </row>
    <row r="173" spans="1:10" hidden="1" x14ac:dyDescent="0.35">
      <c r="A173" s="68"/>
      <c r="B173" s="68"/>
      <c r="C173" s="68"/>
      <c r="D173" s="298" t="s">
        <v>508</v>
      </c>
      <c r="E173" s="298" t="s">
        <v>2355</v>
      </c>
      <c r="F173" s="68" t="s">
        <v>470</v>
      </c>
      <c r="G173" s="68"/>
      <c r="H173" s="68"/>
      <c r="I173" s="68"/>
      <c r="J173" s="68"/>
    </row>
    <row r="174" spans="1:10" hidden="1" x14ac:dyDescent="0.35">
      <c r="A174" s="68"/>
      <c r="B174" s="68"/>
      <c r="C174" s="68"/>
      <c r="D174" s="298" t="s">
        <v>511</v>
      </c>
      <c r="E174" s="298" t="s">
        <v>2356</v>
      </c>
      <c r="F174" s="68" t="s">
        <v>473</v>
      </c>
      <c r="G174" s="68"/>
      <c r="H174" s="68"/>
      <c r="I174" s="68"/>
      <c r="J174" s="68"/>
    </row>
    <row r="175" spans="1:10" hidden="1" x14ac:dyDescent="0.35">
      <c r="A175" s="68"/>
      <c r="B175" s="68"/>
      <c r="C175" s="68"/>
      <c r="D175" s="298" t="s">
        <v>514</v>
      </c>
      <c r="E175" s="298" t="s">
        <v>2357</v>
      </c>
      <c r="F175" s="68" t="s">
        <v>475</v>
      </c>
      <c r="G175" s="68"/>
      <c r="H175" s="68"/>
      <c r="I175" s="68"/>
      <c r="J175" s="68"/>
    </row>
    <row r="176" spans="1:10" hidden="1" x14ac:dyDescent="0.35">
      <c r="A176" s="68"/>
      <c r="B176" s="68"/>
      <c r="C176" s="68"/>
      <c r="D176" s="298" t="s">
        <v>517</v>
      </c>
      <c r="E176" s="298" t="s">
        <v>2358</v>
      </c>
      <c r="F176" s="68" t="s">
        <v>478</v>
      </c>
      <c r="G176" s="68"/>
      <c r="H176" s="68"/>
      <c r="I176" s="68"/>
      <c r="J176" s="68"/>
    </row>
    <row r="177" spans="1:10" hidden="1" x14ac:dyDescent="0.35">
      <c r="A177" s="68"/>
      <c r="B177" s="68"/>
      <c r="C177" s="68"/>
      <c r="D177" s="298" t="s">
        <v>520</v>
      </c>
      <c r="E177" s="298" t="s">
        <v>479</v>
      </c>
      <c r="F177" s="68" t="s">
        <v>480</v>
      </c>
      <c r="G177" s="68"/>
      <c r="H177" s="68"/>
      <c r="I177" s="68"/>
      <c r="J177" s="68"/>
    </row>
    <row r="178" spans="1:10" hidden="1" x14ac:dyDescent="0.35">
      <c r="A178" s="68"/>
      <c r="B178" s="68"/>
      <c r="C178" s="68"/>
      <c r="D178" s="68"/>
      <c r="E178" s="298" t="s">
        <v>482</v>
      </c>
      <c r="F178" s="68" t="s">
        <v>483</v>
      </c>
      <c r="G178" s="68"/>
      <c r="H178" s="68"/>
      <c r="I178" s="68"/>
      <c r="J178" s="68"/>
    </row>
    <row r="179" spans="1:10" hidden="1" x14ac:dyDescent="0.35">
      <c r="A179" s="68"/>
      <c r="B179" s="68"/>
      <c r="C179" s="68"/>
      <c r="D179" s="68"/>
      <c r="E179" s="298" t="s">
        <v>485</v>
      </c>
      <c r="F179" s="68" t="s">
        <v>486</v>
      </c>
      <c r="G179" s="68"/>
      <c r="H179" s="68"/>
      <c r="I179" s="68"/>
      <c r="J179" s="68"/>
    </row>
    <row r="180" spans="1:10" hidden="1" x14ac:dyDescent="0.35">
      <c r="A180" s="68"/>
      <c r="B180" s="68"/>
      <c r="C180" s="68"/>
      <c r="D180" s="68"/>
      <c r="E180" s="298" t="s">
        <v>2359</v>
      </c>
      <c r="F180" s="68" t="s">
        <v>2360</v>
      </c>
      <c r="G180" s="68"/>
      <c r="H180" s="68"/>
      <c r="I180" s="68"/>
      <c r="J180" s="68"/>
    </row>
    <row r="181" spans="1:10" hidden="1" x14ac:dyDescent="0.35">
      <c r="A181" s="68"/>
      <c r="B181" s="68"/>
      <c r="C181" s="68"/>
      <c r="D181" s="68"/>
      <c r="E181" s="298" t="s">
        <v>2361</v>
      </c>
      <c r="F181" s="68" t="s">
        <v>489</v>
      </c>
      <c r="G181" s="68"/>
      <c r="H181" s="68"/>
      <c r="I181" s="68"/>
      <c r="J181" s="68"/>
    </row>
    <row r="182" spans="1:10" hidden="1" x14ac:dyDescent="0.35">
      <c r="A182" s="68"/>
      <c r="B182" s="68"/>
      <c r="C182" s="68"/>
      <c r="D182" s="68"/>
      <c r="E182" s="298" t="s">
        <v>2362</v>
      </c>
      <c r="F182" s="68" t="s">
        <v>2363</v>
      </c>
      <c r="G182" s="68"/>
      <c r="H182" s="68"/>
      <c r="I182" s="68"/>
      <c r="J182" s="68"/>
    </row>
    <row r="183" spans="1:10" hidden="1" x14ac:dyDescent="0.35">
      <c r="A183" s="68"/>
      <c r="B183" s="68"/>
      <c r="C183" s="68"/>
      <c r="D183" s="68"/>
      <c r="E183" s="298" t="s">
        <v>2364</v>
      </c>
      <c r="F183" s="68" t="s">
        <v>2365</v>
      </c>
      <c r="G183" s="68"/>
      <c r="H183" s="68"/>
      <c r="I183" s="68"/>
      <c r="J183" s="68"/>
    </row>
    <row r="184" spans="1:10" hidden="1" x14ac:dyDescent="0.35">
      <c r="A184" s="68"/>
      <c r="B184" s="68"/>
      <c r="C184" s="68"/>
      <c r="D184" s="68"/>
      <c r="E184" s="298" t="s">
        <v>2366</v>
      </c>
      <c r="F184" s="68" t="s">
        <v>495</v>
      </c>
      <c r="G184" s="68"/>
      <c r="H184" s="68"/>
      <c r="I184" s="68"/>
      <c r="J184" s="68"/>
    </row>
    <row r="185" spans="1:10" hidden="1" x14ac:dyDescent="0.35">
      <c r="A185" s="68"/>
      <c r="B185" s="68"/>
      <c r="C185" s="68"/>
      <c r="D185" s="68"/>
      <c r="E185" s="298" t="s">
        <v>2367</v>
      </c>
      <c r="F185" s="68" t="s">
        <v>498</v>
      </c>
      <c r="G185" s="68"/>
      <c r="H185" s="68"/>
      <c r="I185" s="68"/>
      <c r="J185" s="68"/>
    </row>
    <row r="186" spans="1:10" hidden="1" x14ac:dyDescent="0.35">
      <c r="A186" s="68"/>
      <c r="B186" s="68"/>
      <c r="C186" s="68"/>
      <c r="D186" s="68"/>
      <c r="E186" s="298" t="s">
        <v>2368</v>
      </c>
      <c r="F186" s="68" t="s">
        <v>501</v>
      </c>
      <c r="G186" s="68"/>
      <c r="H186" s="68"/>
      <c r="I186" s="68"/>
      <c r="J186" s="68"/>
    </row>
    <row r="187" spans="1:10" hidden="1" x14ac:dyDescent="0.35">
      <c r="A187" s="68"/>
      <c r="B187" s="68"/>
      <c r="C187" s="68"/>
      <c r="D187" s="68"/>
      <c r="E187" s="298" t="s">
        <v>2369</v>
      </c>
      <c r="F187" s="68" t="s">
        <v>2370</v>
      </c>
      <c r="G187" s="68"/>
      <c r="H187" s="68"/>
      <c r="I187" s="68"/>
      <c r="J187" s="68"/>
    </row>
    <row r="188" spans="1:10" hidden="1" x14ac:dyDescent="0.35">
      <c r="A188" s="68"/>
      <c r="B188" s="68"/>
      <c r="C188" s="68"/>
      <c r="D188" s="68"/>
      <c r="E188" s="298" t="s">
        <v>2371</v>
      </c>
      <c r="F188" s="68" t="s">
        <v>507</v>
      </c>
      <c r="G188" s="68"/>
      <c r="H188" s="68"/>
      <c r="I188" s="68"/>
      <c r="J188" s="68"/>
    </row>
    <row r="189" spans="1:10" hidden="1" x14ac:dyDescent="0.35">
      <c r="A189" s="68"/>
      <c r="B189" s="68"/>
      <c r="C189" s="68"/>
      <c r="D189" s="68"/>
      <c r="E189" s="298" t="s">
        <v>2372</v>
      </c>
      <c r="F189" s="68" t="s">
        <v>2373</v>
      </c>
      <c r="G189" s="68"/>
      <c r="H189" s="68"/>
      <c r="I189" s="68"/>
      <c r="J189" s="68"/>
    </row>
    <row r="190" spans="1:10" hidden="1" x14ac:dyDescent="0.35">
      <c r="A190" s="68"/>
      <c r="B190" s="68"/>
      <c r="C190" s="68"/>
      <c r="D190" s="68"/>
      <c r="E190" s="298" t="s">
        <v>2374</v>
      </c>
      <c r="F190" s="68" t="s">
        <v>2375</v>
      </c>
      <c r="G190" s="68"/>
      <c r="H190" s="68"/>
      <c r="I190" s="68"/>
      <c r="J190" s="68"/>
    </row>
    <row r="191" spans="1:10" hidden="1" x14ac:dyDescent="0.35">
      <c r="A191" s="68"/>
      <c r="B191" s="68"/>
      <c r="C191" s="68"/>
      <c r="D191" s="68"/>
      <c r="E191" s="298" t="s">
        <v>2376</v>
      </c>
      <c r="F191" s="68" t="s">
        <v>2377</v>
      </c>
      <c r="G191" s="68"/>
      <c r="H191" s="68"/>
      <c r="I191" s="68"/>
      <c r="J191" s="68"/>
    </row>
    <row r="192" spans="1:10" hidden="1" x14ac:dyDescent="0.35">
      <c r="A192" s="68"/>
      <c r="B192" s="68"/>
      <c r="C192" s="68"/>
      <c r="D192" s="68"/>
      <c r="E192" s="298" t="s">
        <v>2378</v>
      </c>
      <c r="F192" s="68" t="s">
        <v>2379</v>
      </c>
      <c r="G192" s="68"/>
      <c r="H192" s="68"/>
      <c r="I192" s="68"/>
      <c r="J192" s="68"/>
    </row>
    <row r="193" spans="1:10" hidden="1" x14ac:dyDescent="0.35">
      <c r="A193" s="68"/>
      <c r="B193" s="68"/>
      <c r="C193" s="68"/>
      <c r="D193" s="68"/>
      <c r="E193" s="298" t="s">
        <v>2380</v>
      </c>
      <c r="F193" s="68" t="s">
        <v>2381</v>
      </c>
      <c r="G193" s="68"/>
      <c r="H193" s="68"/>
      <c r="I193" s="68"/>
      <c r="J193" s="68"/>
    </row>
    <row r="194" spans="1:10" hidden="1" x14ac:dyDescent="0.35">
      <c r="A194" s="68"/>
      <c r="B194" s="68"/>
      <c r="C194" s="68"/>
      <c r="D194" s="68"/>
      <c r="E194" s="298" t="s">
        <v>2382</v>
      </c>
      <c r="F194" s="68" t="s">
        <v>2383</v>
      </c>
      <c r="G194" s="68"/>
      <c r="H194" s="68"/>
      <c r="I194" s="68"/>
      <c r="J194" s="68"/>
    </row>
    <row r="195" spans="1:10" hidden="1" x14ac:dyDescent="0.35">
      <c r="A195" s="68"/>
      <c r="B195" s="68"/>
      <c r="C195" s="68"/>
      <c r="D195" s="68"/>
      <c r="E195" s="298" t="s">
        <v>2384</v>
      </c>
      <c r="F195" s="68" t="s">
        <v>2385</v>
      </c>
      <c r="G195" s="68"/>
      <c r="H195" s="68"/>
      <c r="I195" s="68"/>
      <c r="J195" s="68"/>
    </row>
    <row r="196" spans="1:10" hidden="1" x14ac:dyDescent="0.35">
      <c r="A196" s="68"/>
      <c r="B196" s="68"/>
      <c r="C196" s="68"/>
      <c r="D196" s="68"/>
      <c r="E196" s="298" t="s">
        <v>2386</v>
      </c>
      <c r="F196" s="68" t="s">
        <v>2387</v>
      </c>
      <c r="G196" s="68"/>
      <c r="H196" s="68"/>
      <c r="I196" s="68"/>
      <c r="J196" s="68"/>
    </row>
    <row r="197" spans="1:10" hidden="1" x14ac:dyDescent="0.35">
      <c r="A197" s="68"/>
      <c r="B197" s="68"/>
      <c r="C197" s="68"/>
      <c r="D197" s="68"/>
      <c r="E197" s="298" t="s">
        <v>527</v>
      </c>
      <c r="F197" s="68" t="s">
        <v>528</v>
      </c>
      <c r="G197" s="68"/>
      <c r="H197" s="68"/>
      <c r="I197" s="68"/>
      <c r="J197" s="68"/>
    </row>
    <row r="198" spans="1:10" hidden="1" x14ac:dyDescent="0.35">
      <c r="A198" s="68"/>
      <c r="B198" s="68"/>
      <c r="C198" s="68"/>
      <c r="D198" s="68"/>
      <c r="E198" s="298" t="s">
        <v>2388</v>
      </c>
      <c r="F198" s="68" t="s">
        <v>2389</v>
      </c>
      <c r="G198" s="68"/>
      <c r="H198" s="68"/>
      <c r="I198" s="68"/>
      <c r="J198" s="68"/>
    </row>
    <row r="199" spans="1:10" hidden="1" x14ac:dyDescent="0.35">
      <c r="A199" s="68"/>
      <c r="B199" s="68"/>
      <c r="C199" s="68"/>
      <c r="D199" s="68"/>
      <c r="E199" s="298" t="s">
        <v>2390</v>
      </c>
      <c r="F199" s="68" t="s">
        <v>2391</v>
      </c>
      <c r="G199" s="68"/>
      <c r="H199" s="68"/>
      <c r="I199" s="68"/>
      <c r="J199" s="68"/>
    </row>
    <row r="200" spans="1:10" hidden="1" x14ac:dyDescent="0.35">
      <c r="A200" s="68"/>
      <c r="B200" s="68"/>
      <c r="C200" s="68"/>
      <c r="D200" s="68"/>
      <c r="E200" s="298" t="s">
        <v>2392</v>
      </c>
      <c r="F200" s="68" t="s">
        <v>2393</v>
      </c>
      <c r="G200" s="68"/>
      <c r="H200" s="68"/>
      <c r="I200" s="68"/>
      <c r="J200" s="68"/>
    </row>
    <row r="201" spans="1:10" hidden="1" x14ac:dyDescent="0.35">
      <c r="A201" s="68"/>
      <c r="B201" s="68"/>
      <c r="C201" s="68"/>
      <c r="D201" s="68"/>
      <c r="E201" s="298" t="s">
        <v>2394</v>
      </c>
      <c r="F201" s="68" t="s">
        <v>2395</v>
      </c>
      <c r="G201" s="68"/>
      <c r="H201" s="68"/>
      <c r="I201" s="68"/>
      <c r="J201" s="68"/>
    </row>
    <row r="202" spans="1:10" hidden="1" x14ac:dyDescent="0.35">
      <c r="A202" s="68"/>
      <c r="B202" s="68"/>
      <c r="C202" s="68"/>
      <c r="D202" s="68"/>
      <c r="E202" s="298" t="s">
        <v>2396</v>
      </c>
      <c r="F202" s="68" t="s">
        <v>2397</v>
      </c>
      <c r="G202" s="68"/>
      <c r="H202" s="68"/>
      <c r="I202" s="68"/>
      <c r="J202" s="68"/>
    </row>
    <row r="203" spans="1:10" hidden="1" x14ac:dyDescent="0.35">
      <c r="A203" s="68"/>
      <c r="B203" s="68"/>
      <c r="C203" s="68"/>
      <c r="D203" s="68"/>
      <c r="E203" s="298" t="s">
        <v>2398</v>
      </c>
      <c r="F203" s="68" t="s">
        <v>2399</v>
      </c>
      <c r="G203" s="68"/>
      <c r="H203" s="68"/>
      <c r="I203" s="68"/>
      <c r="J203" s="68"/>
    </row>
    <row r="204" spans="1:10" hidden="1" x14ac:dyDescent="0.35">
      <c r="A204" s="68"/>
      <c r="B204" s="68"/>
      <c r="C204" s="68"/>
      <c r="D204" s="68"/>
      <c r="E204" s="298" t="s">
        <v>2400</v>
      </c>
      <c r="F204" s="68" t="s">
        <v>2401</v>
      </c>
      <c r="G204" s="68"/>
      <c r="H204" s="68"/>
      <c r="I204" s="68"/>
      <c r="J204" s="68"/>
    </row>
    <row r="205" spans="1:10" hidden="1" x14ac:dyDescent="0.35">
      <c r="A205" s="68"/>
      <c r="B205" s="68"/>
      <c r="C205" s="68"/>
      <c r="D205" s="68"/>
      <c r="E205" s="298" t="s">
        <v>2402</v>
      </c>
      <c r="F205" s="68" t="s">
        <v>2403</v>
      </c>
      <c r="G205" s="68"/>
      <c r="H205" s="68"/>
      <c r="I205" s="68"/>
      <c r="J205" s="68"/>
    </row>
    <row r="206" spans="1:10" hidden="1" x14ac:dyDescent="0.35">
      <c r="A206" s="68"/>
      <c r="B206" s="68"/>
      <c r="C206" s="68"/>
      <c r="D206" s="68"/>
      <c r="E206" s="298" t="s">
        <v>2404</v>
      </c>
      <c r="F206" s="68" t="s">
        <v>2405</v>
      </c>
      <c r="G206" s="68"/>
      <c r="H206" s="68"/>
      <c r="I206" s="68"/>
      <c r="J206" s="68"/>
    </row>
    <row r="207" spans="1:10" hidden="1" x14ac:dyDescent="0.35">
      <c r="A207" s="68"/>
      <c r="B207" s="68"/>
      <c r="C207" s="68"/>
      <c r="D207" s="68"/>
      <c r="E207" s="298" t="s">
        <v>2406</v>
      </c>
      <c r="F207" s="68" t="s">
        <v>2407</v>
      </c>
      <c r="G207" s="68"/>
      <c r="H207" s="68"/>
      <c r="I207" s="68"/>
      <c r="J207" s="68"/>
    </row>
    <row r="208" spans="1:10" hidden="1" x14ac:dyDescent="0.35">
      <c r="A208" s="68"/>
      <c r="B208" s="68"/>
      <c r="C208" s="68"/>
      <c r="D208" s="68"/>
      <c r="E208" s="298" t="s">
        <v>2408</v>
      </c>
      <c r="F208" s="68" t="s">
        <v>2409</v>
      </c>
      <c r="G208" s="68"/>
      <c r="H208" s="68"/>
      <c r="I208" s="68"/>
      <c r="J208" s="68"/>
    </row>
    <row r="209" spans="1:10" hidden="1" x14ac:dyDescent="0.35">
      <c r="A209" s="68"/>
      <c r="B209" s="68"/>
      <c r="C209" s="68"/>
      <c r="D209" s="68"/>
      <c r="E209" s="298" t="s">
        <v>2410</v>
      </c>
      <c r="F209" s="68" t="s">
        <v>2411</v>
      </c>
      <c r="G209" s="68"/>
      <c r="H209" s="68"/>
      <c r="I209" s="68"/>
      <c r="J209" s="68"/>
    </row>
    <row r="210" spans="1:10" hidden="1" x14ac:dyDescent="0.35">
      <c r="A210" s="68"/>
      <c r="B210" s="68"/>
      <c r="C210" s="68"/>
      <c r="D210" s="68"/>
      <c r="E210" s="298" t="s">
        <v>2412</v>
      </c>
      <c r="F210" s="68" t="s">
        <v>2413</v>
      </c>
      <c r="G210" s="68"/>
      <c r="H210" s="68"/>
      <c r="I210" s="68"/>
      <c r="J210" s="68"/>
    </row>
    <row r="211" spans="1:10" hidden="1" x14ac:dyDescent="0.35">
      <c r="A211" s="68"/>
      <c r="B211" s="68"/>
      <c r="C211" s="68"/>
      <c r="D211" s="68"/>
      <c r="E211" s="298" t="s">
        <v>2414</v>
      </c>
      <c r="F211" s="68" t="s">
        <v>2415</v>
      </c>
      <c r="G211" s="68"/>
      <c r="H211" s="68"/>
      <c r="I211" s="68"/>
      <c r="J211" s="68"/>
    </row>
    <row r="212" spans="1:10" hidden="1" x14ac:dyDescent="0.35">
      <c r="A212" s="68"/>
      <c r="B212" s="68"/>
      <c r="C212" s="68"/>
      <c r="D212" s="68"/>
      <c r="E212" s="298" t="s">
        <v>2416</v>
      </c>
      <c r="F212" s="68" t="s">
        <v>2417</v>
      </c>
      <c r="G212" s="68"/>
      <c r="H212" s="68"/>
      <c r="I212" s="68"/>
      <c r="J212" s="68"/>
    </row>
    <row r="213" spans="1:10" hidden="1" x14ac:dyDescent="0.35">
      <c r="A213" s="68"/>
      <c r="B213" s="68"/>
      <c r="C213" s="68"/>
      <c r="D213" s="68"/>
      <c r="E213" s="298" t="s">
        <v>2418</v>
      </c>
      <c r="F213" s="68" t="s">
        <v>2419</v>
      </c>
      <c r="G213" s="68"/>
      <c r="H213" s="68"/>
      <c r="I213" s="68"/>
      <c r="J213" s="68"/>
    </row>
    <row r="214" spans="1:10" hidden="1" x14ac:dyDescent="0.35">
      <c r="A214" s="68"/>
      <c r="B214" s="68"/>
      <c r="C214" s="68"/>
      <c r="D214" s="68"/>
      <c r="E214" s="298" t="s">
        <v>2420</v>
      </c>
      <c r="F214" s="68" t="s">
        <v>2421</v>
      </c>
      <c r="G214" s="68"/>
      <c r="H214" s="68"/>
      <c r="I214" s="68"/>
      <c r="J214" s="68"/>
    </row>
    <row r="215" spans="1:10" hidden="1" x14ac:dyDescent="0.35">
      <c r="A215" s="68"/>
      <c r="B215" s="68"/>
      <c r="C215" s="68"/>
      <c r="D215" s="68"/>
      <c r="E215" s="298" t="s">
        <v>2422</v>
      </c>
      <c r="F215" s="68" t="s">
        <v>556</v>
      </c>
      <c r="G215" s="68"/>
      <c r="H215" s="68"/>
      <c r="I215" s="68"/>
      <c r="J215" s="68"/>
    </row>
    <row r="216" spans="1:10" hidden="1" x14ac:dyDescent="0.35">
      <c r="A216" s="68"/>
      <c r="B216" s="68"/>
      <c r="C216" s="68"/>
      <c r="D216" s="68"/>
      <c r="E216" s="298" t="s">
        <v>2423</v>
      </c>
      <c r="F216" s="68" t="s">
        <v>558</v>
      </c>
      <c r="G216" s="68"/>
      <c r="H216" s="68"/>
      <c r="I216" s="68"/>
      <c r="J216" s="68"/>
    </row>
    <row r="217" spans="1:10" hidden="1" x14ac:dyDescent="0.35">
      <c r="A217" s="68"/>
      <c r="B217" s="68"/>
      <c r="C217" s="68"/>
      <c r="D217" s="68"/>
      <c r="E217" s="298" t="s">
        <v>2424</v>
      </c>
      <c r="F217" s="68" t="s">
        <v>560</v>
      </c>
      <c r="G217" s="68"/>
      <c r="H217" s="68"/>
      <c r="I217" s="68"/>
      <c r="J217" s="68"/>
    </row>
    <row r="218" spans="1:10" hidden="1" x14ac:dyDescent="0.35">
      <c r="A218" s="68"/>
      <c r="B218" s="68"/>
      <c r="C218" s="68"/>
      <c r="D218" s="68"/>
      <c r="E218" s="298" t="s">
        <v>2425</v>
      </c>
      <c r="F218" s="68" t="s">
        <v>2426</v>
      </c>
      <c r="G218" s="68"/>
      <c r="H218" s="68"/>
      <c r="I218" s="68"/>
      <c r="J218" s="68"/>
    </row>
    <row r="219" spans="1:10" hidden="1" x14ac:dyDescent="0.35">
      <c r="A219" s="68"/>
      <c r="B219" s="68"/>
      <c r="C219" s="68"/>
      <c r="D219" s="68"/>
      <c r="E219" s="298" t="s">
        <v>2427</v>
      </c>
      <c r="F219" s="68" t="s">
        <v>2428</v>
      </c>
      <c r="G219" s="68"/>
      <c r="H219" s="68"/>
      <c r="I219" s="68"/>
      <c r="J219" s="68"/>
    </row>
    <row r="220" spans="1:10" hidden="1" x14ac:dyDescent="0.35">
      <c r="A220" s="68"/>
      <c r="B220" s="68"/>
      <c r="C220" s="68"/>
      <c r="D220" s="68"/>
      <c r="E220" s="298" t="s">
        <v>2429</v>
      </c>
      <c r="F220" s="68" t="s">
        <v>2430</v>
      </c>
      <c r="G220" s="68"/>
      <c r="H220" s="68"/>
      <c r="I220" s="68"/>
      <c r="J220" s="68"/>
    </row>
    <row r="221" spans="1:10" hidden="1" x14ac:dyDescent="0.35">
      <c r="A221" s="68"/>
      <c r="B221" s="68"/>
      <c r="C221" s="68"/>
      <c r="D221" s="68"/>
      <c r="E221" s="298" t="s">
        <v>2431</v>
      </c>
      <c r="F221" s="68" t="s">
        <v>566</v>
      </c>
      <c r="G221" s="68"/>
      <c r="H221" s="68"/>
      <c r="I221" s="68"/>
      <c r="J221" s="68"/>
    </row>
    <row r="222" spans="1:10" hidden="1" x14ac:dyDescent="0.35">
      <c r="A222" s="68"/>
      <c r="B222" s="68"/>
      <c r="C222" s="68"/>
      <c r="D222" s="68"/>
      <c r="E222" s="298" t="s">
        <v>2432</v>
      </c>
      <c r="F222" s="68" t="s">
        <v>2433</v>
      </c>
      <c r="G222" s="68"/>
      <c r="H222" s="68"/>
      <c r="I222" s="68"/>
      <c r="J222" s="68"/>
    </row>
    <row r="223" spans="1:10" hidden="1" x14ac:dyDescent="0.35">
      <c r="A223" s="68"/>
      <c r="B223" s="68"/>
      <c r="C223" s="68"/>
      <c r="D223" s="68"/>
      <c r="E223" s="298" t="s">
        <v>2434</v>
      </c>
      <c r="F223" s="68" t="s">
        <v>2435</v>
      </c>
      <c r="G223" s="68"/>
      <c r="H223" s="68"/>
      <c r="I223" s="68"/>
      <c r="J223" s="68"/>
    </row>
    <row r="224" spans="1:10" hidden="1" x14ac:dyDescent="0.35">
      <c r="A224" s="68"/>
      <c r="B224" s="68"/>
      <c r="C224" s="68"/>
      <c r="D224" s="68"/>
      <c r="E224" s="298" t="s">
        <v>2436</v>
      </c>
      <c r="F224" s="68" t="s">
        <v>2437</v>
      </c>
      <c r="G224" s="68"/>
      <c r="H224" s="68"/>
      <c r="I224" s="68"/>
      <c r="J224" s="68"/>
    </row>
    <row r="225" spans="1:10" hidden="1" x14ac:dyDescent="0.35">
      <c r="A225" s="68"/>
      <c r="B225" s="68"/>
      <c r="C225" s="68"/>
      <c r="D225" s="68"/>
      <c r="E225" s="298" t="s">
        <v>2438</v>
      </c>
      <c r="F225" s="68" t="s">
        <v>2439</v>
      </c>
      <c r="G225" s="68"/>
      <c r="H225" s="68"/>
      <c r="I225" s="68"/>
      <c r="J225" s="68"/>
    </row>
    <row r="226" spans="1:10" hidden="1" x14ac:dyDescent="0.35">
      <c r="A226" s="68"/>
      <c r="B226" s="68"/>
      <c r="C226" s="68"/>
      <c r="D226" s="68"/>
      <c r="E226" s="298" t="s">
        <v>2440</v>
      </c>
      <c r="F226" s="68" t="s">
        <v>2441</v>
      </c>
      <c r="G226" s="68"/>
      <c r="H226" s="68"/>
      <c r="I226" s="68"/>
      <c r="J226" s="68"/>
    </row>
    <row r="227" spans="1:10" hidden="1" x14ac:dyDescent="0.35">
      <c r="A227" s="68"/>
      <c r="B227" s="68"/>
      <c r="C227" s="68"/>
      <c r="D227" s="68"/>
      <c r="E227" s="298" t="s">
        <v>575</v>
      </c>
      <c r="F227" s="68" t="s">
        <v>2442</v>
      </c>
      <c r="G227" s="68"/>
      <c r="H227" s="68"/>
      <c r="I227" s="68"/>
      <c r="J227" s="68"/>
    </row>
    <row r="228" spans="1:10" hidden="1" x14ac:dyDescent="0.35">
      <c r="A228" s="68"/>
      <c r="B228" s="68"/>
      <c r="C228" s="68"/>
      <c r="D228" s="68"/>
      <c r="E228" s="298" t="s">
        <v>2443</v>
      </c>
      <c r="F228" s="68" t="s">
        <v>2444</v>
      </c>
      <c r="G228" s="68"/>
      <c r="H228" s="68"/>
      <c r="I228" s="68"/>
      <c r="J228" s="68"/>
    </row>
    <row r="229" spans="1:10" hidden="1" x14ac:dyDescent="0.35">
      <c r="A229" s="68"/>
      <c r="B229" s="68"/>
      <c r="C229" s="68"/>
      <c r="D229" s="68"/>
      <c r="E229" s="298" t="s">
        <v>2445</v>
      </c>
      <c r="F229" s="68" t="s">
        <v>2446</v>
      </c>
      <c r="G229" s="68"/>
      <c r="H229" s="68"/>
      <c r="I229" s="68"/>
      <c r="J229" s="68"/>
    </row>
    <row r="230" spans="1:10" hidden="1" x14ac:dyDescent="0.35">
      <c r="A230" s="68"/>
      <c r="B230" s="68"/>
      <c r="C230" s="68"/>
      <c r="D230" s="68"/>
      <c r="E230" s="298" t="s">
        <v>2447</v>
      </c>
      <c r="F230" s="68" t="s">
        <v>2448</v>
      </c>
      <c r="G230" s="68"/>
      <c r="H230" s="68"/>
      <c r="I230" s="68"/>
      <c r="J230" s="68"/>
    </row>
    <row r="231" spans="1:10" hidden="1" x14ac:dyDescent="0.35">
      <c r="A231" s="68"/>
      <c r="B231" s="68"/>
      <c r="C231" s="68"/>
      <c r="D231" s="68"/>
      <c r="E231" s="298" t="s">
        <v>2449</v>
      </c>
      <c r="F231" s="68" t="s">
        <v>2450</v>
      </c>
      <c r="G231" s="68"/>
      <c r="H231" s="68"/>
      <c r="I231" s="68"/>
      <c r="J231" s="68"/>
    </row>
    <row r="232" spans="1:10" hidden="1" x14ac:dyDescent="0.35">
      <c r="A232" s="68"/>
      <c r="B232" s="68"/>
      <c r="C232" s="68"/>
      <c r="D232" s="68"/>
      <c r="E232" s="298" t="s">
        <v>2451</v>
      </c>
      <c r="F232" s="68" t="s">
        <v>2452</v>
      </c>
      <c r="G232" s="68"/>
      <c r="H232" s="68"/>
      <c r="I232" s="68"/>
      <c r="J232" s="68"/>
    </row>
    <row r="233" spans="1:10" hidden="1" x14ac:dyDescent="0.35">
      <c r="A233" s="68"/>
      <c r="B233" s="68"/>
      <c r="C233" s="68"/>
      <c r="D233" s="68"/>
      <c r="E233" s="298" t="s">
        <v>2453</v>
      </c>
      <c r="F233" s="68" t="s">
        <v>2454</v>
      </c>
      <c r="G233" s="68"/>
      <c r="H233" s="68"/>
      <c r="I233" s="68"/>
      <c r="J233" s="68"/>
    </row>
    <row r="234" spans="1:10" hidden="1" x14ac:dyDescent="0.35">
      <c r="A234" s="68"/>
      <c r="B234" s="68"/>
      <c r="C234" s="68"/>
      <c r="D234" s="68"/>
      <c r="E234" s="298" t="s">
        <v>2455</v>
      </c>
      <c r="F234" s="68" t="s">
        <v>2456</v>
      </c>
      <c r="G234" s="68"/>
      <c r="H234" s="68"/>
      <c r="I234" s="68"/>
      <c r="J234" s="68"/>
    </row>
    <row r="235" spans="1:10" hidden="1" x14ac:dyDescent="0.35">
      <c r="A235" s="68"/>
      <c r="B235" s="68"/>
      <c r="C235" s="68"/>
      <c r="D235" s="68"/>
      <c r="E235" s="298" t="s">
        <v>2457</v>
      </c>
      <c r="F235" s="68" t="s">
        <v>2458</v>
      </c>
      <c r="G235" s="68"/>
      <c r="H235" s="68"/>
      <c r="I235" s="68"/>
      <c r="J235" s="68"/>
    </row>
    <row r="236" spans="1:10" hidden="1" x14ac:dyDescent="0.35">
      <c r="A236" s="68"/>
      <c r="B236" s="68"/>
      <c r="C236" s="68"/>
      <c r="D236" s="68"/>
      <c r="E236" s="298" t="s">
        <v>2459</v>
      </c>
      <c r="F236" s="68" t="s">
        <v>2460</v>
      </c>
      <c r="G236" s="68"/>
      <c r="H236" s="68"/>
      <c r="I236" s="68"/>
      <c r="J236" s="68"/>
    </row>
    <row r="237" spans="1:10" hidden="1" x14ac:dyDescent="0.35">
      <c r="A237" s="68"/>
      <c r="B237" s="68"/>
      <c r="C237" s="68"/>
      <c r="D237" s="68"/>
      <c r="E237" s="298" t="s">
        <v>2461</v>
      </c>
      <c r="F237" s="68" t="s">
        <v>2462</v>
      </c>
      <c r="G237" s="68"/>
      <c r="H237" s="68"/>
      <c r="I237" s="68"/>
      <c r="J237" s="68"/>
    </row>
    <row r="238" spans="1:10" hidden="1" x14ac:dyDescent="0.35">
      <c r="A238" s="68"/>
      <c r="B238" s="68"/>
      <c r="C238" s="68"/>
      <c r="D238" s="68"/>
      <c r="E238" s="298" t="s">
        <v>2463</v>
      </c>
      <c r="F238" s="68" t="s">
        <v>2464</v>
      </c>
      <c r="G238" s="68"/>
      <c r="H238" s="68"/>
      <c r="I238" s="68"/>
      <c r="J238" s="68"/>
    </row>
    <row r="239" spans="1:10" hidden="1" x14ac:dyDescent="0.35">
      <c r="A239" s="68"/>
      <c r="B239" s="68"/>
      <c r="C239" s="68"/>
      <c r="D239" s="68"/>
      <c r="E239" s="298" t="s">
        <v>2465</v>
      </c>
      <c r="F239" s="68" t="s">
        <v>2466</v>
      </c>
      <c r="G239" s="68"/>
      <c r="H239" s="68"/>
      <c r="I239" s="68"/>
      <c r="J239" s="68"/>
    </row>
    <row r="240" spans="1:10" hidden="1" x14ac:dyDescent="0.35">
      <c r="A240" s="68"/>
      <c r="B240" s="68"/>
      <c r="C240" s="68"/>
      <c r="D240" s="68"/>
      <c r="E240" s="298" t="s">
        <v>2467</v>
      </c>
      <c r="F240" s="68" t="s">
        <v>2468</v>
      </c>
      <c r="G240" s="68"/>
      <c r="H240" s="68"/>
      <c r="I240" s="68"/>
      <c r="J240" s="68"/>
    </row>
    <row r="241" spans="1:10" hidden="1" x14ac:dyDescent="0.35">
      <c r="A241" s="68"/>
      <c r="B241" s="68"/>
      <c r="C241" s="68"/>
      <c r="D241" s="68"/>
      <c r="E241" s="298" t="s">
        <v>2469</v>
      </c>
      <c r="F241" s="68" t="s">
        <v>2470</v>
      </c>
      <c r="G241" s="68"/>
      <c r="H241" s="68"/>
      <c r="I241" s="68"/>
      <c r="J241" s="68"/>
    </row>
    <row r="242" spans="1:10" hidden="1" x14ac:dyDescent="0.35">
      <c r="A242" s="68"/>
      <c r="B242" s="68"/>
      <c r="C242" s="68"/>
      <c r="D242" s="68"/>
      <c r="E242" s="298" t="s">
        <v>2471</v>
      </c>
      <c r="F242" s="68" t="s">
        <v>2472</v>
      </c>
      <c r="G242" s="68"/>
      <c r="H242" s="68"/>
      <c r="I242" s="68"/>
      <c r="J242" s="68"/>
    </row>
    <row r="243" spans="1:10" hidden="1" x14ac:dyDescent="0.35">
      <c r="A243" s="68"/>
      <c r="B243" s="68"/>
      <c r="C243" s="68"/>
      <c r="D243" s="68"/>
      <c r="E243" s="298" t="s">
        <v>2473</v>
      </c>
      <c r="F243" s="68" t="s">
        <v>2474</v>
      </c>
      <c r="G243" s="68"/>
      <c r="H243" s="68"/>
      <c r="I243" s="68"/>
      <c r="J243" s="68"/>
    </row>
    <row r="244" spans="1:10" hidden="1" x14ac:dyDescent="0.35">
      <c r="A244" s="68"/>
      <c r="B244" s="68"/>
      <c r="C244" s="68"/>
      <c r="D244" s="68"/>
      <c r="E244" s="298" t="s">
        <v>2475</v>
      </c>
      <c r="F244" s="68" t="s">
        <v>2476</v>
      </c>
      <c r="G244" s="68"/>
      <c r="H244" s="68"/>
      <c r="I244" s="68"/>
      <c r="J244" s="68"/>
    </row>
    <row r="245" spans="1:10" hidden="1" x14ac:dyDescent="0.35">
      <c r="A245" s="68"/>
      <c r="B245" s="68"/>
      <c r="C245" s="68"/>
      <c r="D245" s="68"/>
      <c r="E245" s="298" t="s">
        <v>2477</v>
      </c>
      <c r="F245" s="68" t="s">
        <v>2478</v>
      </c>
      <c r="G245" s="68"/>
      <c r="H245" s="68"/>
      <c r="I245" s="68"/>
      <c r="J245" s="68"/>
    </row>
    <row r="246" spans="1:10" hidden="1" x14ac:dyDescent="0.35">
      <c r="A246" s="68"/>
      <c r="B246" s="68"/>
      <c r="C246" s="68"/>
      <c r="D246" s="68"/>
      <c r="E246" s="298" t="s">
        <v>2479</v>
      </c>
      <c r="F246" s="68" t="s">
        <v>2480</v>
      </c>
      <c r="G246" s="68"/>
      <c r="H246" s="68"/>
      <c r="I246" s="68"/>
      <c r="J246" s="68"/>
    </row>
    <row r="247" spans="1:10" hidden="1" x14ac:dyDescent="0.35">
      <c r="A247" s="68"/>
      <c r="B247" s="68"/>
      <c r="C247" s="68"/>
      <c r="D247" s="68"/>
      <c r="E247" s="298" t="s">
        <v>2481</v>
      </c>
      <c r="F247" s="68" t="s">
        <v>2482</v>
      </c>
      <c r="G247" s="68"/>
      <c r="H247" s="68"/>
      <c r="I247" s="68"/>
      <c r="J247" s="68"/>
    </row>
    <row r="248" spans="1:10" hidden="1" x14ac:dyDescent="0.35">
      <c r="A248" s="68"/>
      <c r="B248" s="68"/>
      <c r="C248" s="68"/>
      <c r="D248" s="68"/>
      <c r="E248" s="298" t="s">
        <v>2483</v>
      </c>
      <c r="F248" s="68" t="s">
        <v>2484</v>
      </c>
      <c r="G248" s="68"/>
      <c r="H248" s="68"/>
      <c r="I248" s="68"/>
      <c r="J248" s="68"/>
    </row>
    <row r="249" spans="1:10" hidden="1" x14ac:dyDescent="0.35">
      <c r="A249" s="68"/>
      <c r="B249" s="68"/>
      <c r="C249" s="68"/>
      <c r="D249" s="68"/>
      <c r="E249" s="298" t="s">
        <v>2485</v>
      </c>
      <c r="F249" s="68" t="s">
        <v>2486</v>
      </c>
      <c r="G249" s="68"/>
      <c r="H249" s="68"/>
      <c r="I249" s="68"/>
      <c r="J249" s="68"/>
    </row>
    <row r="250" spans="1:10" hidden="1" x14ac:dyDescent="0.35">
      <c r="A250" s="68"/>
      <c r="B250" s="68"/>
      <c r="C250" s="68"/>
      <c r="D250" s="68"/>
      <c r="E250" s="298" t="s">
        <v>2487</v>
      </c>
      <c r="F250" s="68" t="s">
        <v>2488</v>
      </c>
      <c r="G250" s="68"/>
      <c r="H250" s="68"/>
      <c r="I250" s="68"/>
      <c r="J250" s="68"/>
    </row>
    <row r="251" spans="1:10" hidden="1" x14ac:dyDescent="0.35">
      <c r="A251" s="68"/>
      <c r="B251" s="68"/>
      <c r="C251" s="68"/>
      <c r="D251" s="68"/>
      <c r="E251" s="298" t="s">
        <v>2489</v>
      </c>
      <c r="F251" s="68" t="s">
        <v>2490</v>
      </c>
      <c r="G251" s="68"/>
      <c r="H251" s="68"/>
      <c r="I251" s="68"/>
      <c r="J251" s="68"/>
    </row>
    <row r="252" spans="1:10" hidden="1" x14ac:dyDescent="0.35">
      <c r="A252" s="68"/>
      <c r="B252" s="68"/>
      <c r="C252" s="68"/>
      <c r="D252" s="68"/>
      <c r="E252" s="298" t="s">
        <v>2491</v>
      </c>
      <c r="F252" s="68" t="s">
        <v>612</v>
      </c>
      <c r="G252" s="68"/>
      <c r="H252" s="68"/>
      <c r="I252" s="68"/>
      <c r="J252" s="68"/>
    </row>
    <row r="253" spans="1:10" hidden="1" x14ac:dyDescent="0.35">
      <c r="A253" s="68"/>
      <c r="B253" s="68"/>
      <c r="C253" s="68"/>
      <c r="D253" s="68"/>
      <c r="E253" s="298" t="s">
        <v>2492</v>
      </c>
      <c r="F253" s="68" t="s">
        <v>614</v>
      </c>
      <c r="G253" s="68"/>
      <c r="H253" s="68"/>
      <c r="I253" s="68"/>
      <c r="J253" s="68"/>
    </row>
    <row r="254" spans="1:10" hidden="1" x14ac:dyDescent="0.35">
      <c r="A254" s="68"/>
      <c r="B254" s="68"/>
      <c r="C254" s="68"/>
      <c r="D254" s="68"/>
      <c r="E254" s="298" t="s">
        <v>2493</v>
      </c>
      <c r="F254" s="68" t="s">
        <v>2494</v>
      </c>
      <c r="G254" s="68"/>
      <c r="H254" s="68"/>
      <c r="I254" s="68"/>
      <c r="J254" s="68"/>
    </row>
    <row r="255" spans="1:10" hidden="1" x14ac:dyDescent="0.35">
      <c r="A255" s="68"/>
      <c r="B255" s="68"/>
      <c r="C255" s="68"/>
      <c r="D255" s="68"/>
      <c r="E255" s="298" t="s">
        <v>2495</v>
      </c>
      <c r="F255" s="68" t="s">
        <v>2496</v>
      </c>
      <c r="G255" s="68"/>
      <c r="H255" s="68"/>
      <c r="I255" s="68"/>
      <c r="J255" s="68"/>
    </row>
    <row r="256" spans="1:10" hidden="1" x14ac:dyDescent="0.35">
      <c r="A256" s="68"/>
      <c r="B256" s="68"/>
      <c r="C256" s="68"/>
      <c r="D256" s="68"/>
      <c r="E256" s="298" t="s">
        <v>2497</v>
      </c>
      <c r="F256" s="68" t="s">
        <v>2498</v>
      </c>
      <c r="G256" s="68"/>
      <c r="H256" s="68"/>
      <c r="I256" s="68"/>
      <c r="J256" s="68"/>
    </row>
    <row r="257" spans="1:10" hidden="1" x14ac:dyDescent="0.35">
      <c r="A257" s="68"/>
      <c r="B257" s="68"/>
      <c r="C257" s="68"/>
      <c r="D257" s="68"/>
      <c r="E257" s="298" t="s">
        <v>2499</v>
      </c>
      <c r="F257" s="68" t="s">
        <v>2500</v>
      </c>
      <c r="G257" s="68"/>
      <c r="H257" s="68"/>
      <c r="I257" s="68"/>
      <c r="J257" s="68"/>
    </row>
    <row r="258" spans="1:10" hidden="1" x14ac:dyDescent="0.35">
      <c r="A258" s="68"/>
      <c r="B258" s="68"/>
      <c r="C258" s="68"/>
      <c r="D258" s="68"/>
      <c r="E258" s="298" t="s">
        <v>2501</v>
      </c>
      <c r="F258" s="68" t="s">
        <v>2502</v>
      </c>
      <c r="G258" s="68"/>
      <c r="H258" s="68"/>
      <c r="I258" s="68"/>
      <c r="J258" s="68"/>
    </row>
    <row r="259" spans="1:10" hidden="1" x14ac:dyDescent="0.35">
      <c r="A259" s="68"/>
      <c r="B259" s="68"/>
      <c r="C259" s="68"/>
      <c r="D259" s="68"/>
      <c r="E259" s="298" t="s">
        <v>2503</v>
      </c>
      <c r="F259" s="68" t="s">
        <v>2504</v>
      </c>
      <c r="G259" s="68"/>
      <c r="H259" s="68"/>
      <c r="I259" s="68"/>
      <c r="J259" s="68"/>
    </row>
    <row r="260" spans="1:10" hidden="1" x14ac:dyDescent="0.35">
      <c r="A260" s="68"/>
      <c r="B260" s="68"/>
      <c r="C260" s="68"/>
      <c r="D260" s="68"/>
      <c r="E260" s="298" t="s">
        <v>2505</v>
      </c>
      <c r="F260" s="68" t="s">
        <v>2506</v>
      </c>
      <c r="G260" s="68"/>
      <c r="H260" s="68"/>
      <c r="I260" s="68"/>
      <c r="J260" s="68"/>
    </row>
    <row r="261" spans="1:10" hidden="1" x14ac:dyDescent="0.35">
      <c r="A261" s="68"/>
      <c r="B261" s="68"/>
      <c r="C261" s="68"/>
      <c r="D261" s="68"/>
      <c r="E261" s="298" t="s">
        <v>2507</v>
      </c>
      <c r="F261" s="68" t="s">
        <v>2508</v>
      </c>
      <c r="G261" s="68"/>
      <c r="H261" s="68"/>
      <c r="I261" s="68"/>
      <c r="J261" s="68"/>
    </row>
    <row r="262" spans="1:10" hidden="1" x14ac:dyDescent="0.35">
      <c r="A262" s="68"/>
      <c r="B262" s="68"/>
      <c r="C262" s="68"/>
      <c r="D262" s="68"/>
      <c r="E262" s="298" t="s">
        <v>2509</v>
      </c>
      <c r="F262" s="68" t="s">
        <v>2510</v>
      </c>
      <c r="G262" s="68"/>
      <c r="H262" s="68"/>
      <c r="I262" s="68"/>
      <c r="J262" s="68"/>
    </row>
    <row r="263" spans="1:10" hidden="1" x14ac:dyDescent="0.35">
      <c r="A263" s="68"/>
      <c r="B263" s="68"/>
      <c r="C263" s="68"/>
      <c r="D263" s="68"/>
      <c r="E263" s="298" t="s">
        <v>623</v>
      </c>
      <c r="F263" s="68" t="s">
        <v>2511</v>
      </c>
      <c r="G263" s="68"/>
      <c r="H263" s="68"/>
      <c r="I263" s="68"/>
      <c r="J263" s="68"/>
    </row>
    <row r="264" spans="1:10" hidden="1" x14ac:dyDescent="0.35">
      <c r="A264" s="68"/>
      <c r="B264" s="68"/>
      <c r="C264" s="68"/>
      <c r="D264" s="68"/>
      <c r="E264" s="298" t="s">
        <v>2512</v>
      </c>
      <c r="F264" s="68" t="s">
        <v>2513</v>
      </c>
      <c r="G264" s="68"/>
      <c r="H264" s="68"/>
      <c r="I264" s="68"/>
      <c r="J264" s="68"/>
    </row>
    <row r="265" spans="1:10" hidden="1" x14ac:dyDescent="0.35">
      <c r="A265" s="68"/>
      <c r="B265" s="68"/>
      <c r="C265" s="68"/>
      <c r="D265" s="68"/>
      <c r="E265" s="298" t="s">
        <v>2514</v>
      </c>
      <c r="F265" s="68" t="s">
        <v>2515</v>
      </c>
      <c r="G265" s="68"/>
      <c r="H265" s="68"/>
      <c r="I265" s="68"/>
      <c r="J265" s="68"/>
    </row>
    <row r="266" spans="1:10" hidden="1" x14ac:dyDescent="0.35">
      <c r="A266" s="68"/>
      <c r="B266" s="68"/>
      <c r="C266" s="68"/>
      <c r="D266" s="68"/>
      <c r="E266" s="298" t="s">
        <v>2516</v>
      </c>
      <c r="F266" s="68" t="s">
        <v>2517</v>
      </c>
      <c r="G266" s="68"/>
      <c r="H266" s="68"/>
      <c r="I266" s="68"/>
      <c r="J266" s="68"/>
    </row>
    <row r="267" spans="1:10" hidden="1" x14ac:dyDescent="0.35">
      <c r="A267" s="68"/>
      <c r="B267" s="68"/>
      <c r="C267" s="68"/>
      <c r="D267" s="68"/>
      <c r="E267" s="298" t="s">
        <v>2518</v>
      </c>
      <c r="F267" s="68" t="s">
        <v>2519</v>
      </c>
      <c r="G267" s="68"/>
      <c r="H267" s="68"/>
      <c r="I267" s="68"/>
      <c r="J267" s="68"/>
    </row>
    <row r="268" spans="1:10" hidden="1" x14ac:dyDescent="0.35">
      <c r="A268" s="68"/>
      <c r="B268" s="68"/>
      <c r="C268" s="68"/>
      <c r="D268" s="68"/>
      <c r="E268" s="298" t="s">
        <v>2520</v>
      </c>
      <c r="F268" s="68" t="s">
        <v>2521</v>
      </c>
      <c r="G268" s="68"/>
      <c r="H268" s="68"/>
      <c r="I268" s="68"/>
      <c r="J268" s="68"/>
    </row>
    <row r="269" spans="1:10" hidden="1" x14ac:dyDescent="0.35">
      <c r="A269" s="68"/>
      <c r="B269" s="68"/>
      <c r="C269" s="68"/>
      <c r="D269" s="68"/>
      <c r="E269" s="298" t="s">
        <v>2522</v>
      </c>
      <c r="F269" s="68" t="s">
        <v>2523</v>
      </c>
      <c r="G269" s="68"/>
      <c r="H269" s="68"/>
      <c r="I269" s="68"/>
      <c r="J269" s="68"/>
    </row>
    <row r="270" spans="1:10" hidden="1" x14ac:dyDescent="0.35">
      <c r="A270" s="68"/>
      <c r="B270" s="68"/>
      <c r="C270" s="68"/>
      <c r="D270" s="68"/>
      <c r="E270" s="298" t="s">
        <v>2524</v>
      </c>
      <c r="F270" s="68" t="s">
        <v>2525</v>
      </c>
      <c r="G270" s="68"/>
      <c r="H270" s="68"/>
      <c r="I270" s="68"/>
      <c r="J270" s="68"/>
    </row>
    <row r="271" spans="1:10" hidden="1" x14ac:dyDescent="0.35">
      <c r="A271" s="68"/>
      <c r="B271" s="68"/>
      <c r="C271" s="68"/>
      <c r="D271" s="68"/>
      <c r="E271" s="298" t="s">
        <v>2526</v>
      </c>
      <c r="F271" s="68" t="s">
        <v>2527</v>
      </c>
      <c r="G271" s="68"/>
      <c r="H271" s="68"/>
      <c r="I271" s="68"/>
      <c r="J271" s="68"/>
    </row>
    <row r="272" spans="1:10" hidden="1" x14ac:dyDescent="0.35">
      <c r="A272" s="68"/>
      <c r="B272" s="68"/>
      <c r="C272" s="68"/>
      <c r="D272" s="68"/>
      <c r="E272" s="298" t="s">
        <v>2528</v>
      </c>
      <c r="F272" s="68" t="s">
        <v>2529</v>
      </c>
      <c r="G272" s="68"/>
      <c r="H272" s="68"/>
      <c r="I272" s="68"/>
      <c r="J272" s="68"/>
    </row>
    <row r="273" spans="1:10" hidden="1" x14ac:dyDescent="0.35">
      <c r="A273" s="68"/>
      <c r="B273" s="68"/>
      <c r="C273" s="68"/>
      <c r="D273" s="68"/>
      <c r="E273" s="298" t="s">
        <v>2530</v>
      </c>
      <c r="F273" s="68" t="s">
        <v>2531</v>
      </c>
      <c r="G273" s="68"/>
      <c r="H273" s="68"/>
      <c r="I273" s="68"/>
      <c r="J273" s="68"/>
    </row>
    <row r="274" spans="1:10" hidden="1" x14ac:dyDescent="0.35">
      <c r="A274" s="68"/>
      <c r="B274" s="68"/>
      <c r="C274" s="68"/>
      <c r="D274" s="68"/>
      <c r="E274" s="298" t="s">
        <v>2532</v>
      </c>
      <c r="F274" s="68" t="s">
        <v>2533</v>
      </c>
      <c r="G274" s="68"/>
      <c r="H274" s="68"/>
      <c r="I274" s="68"/>
      <c r="J274" s="68"/>
    </row>
    <row r="275" spans="1:10" hidden="1" x14ac:dyDescent="0.35">
      <c r="A275" s="68"/>
      <c r="B275" s="68"/>
      <c r="C275" s="68"/>
      <c r="D275" s="68"/>
      <c r="E275" s="298" t="s">
        <v>2534</v>
      </c>
      <c r="F275" s="68" t="s">
        <v>2535</v>
      </c>
      <c r="G275" s="68"/>
      <c r="H275" s="68"/>
      <c r="I275" s="68"/>
      <c r="J275" s="68"/>
    </row>
    <row r="276" spans="1:10" hidden="1" x14ac:dyDescent="0.35">
      <c r="A276" s="68"/>
      <c r="B276" s="68"/>
      <c r="C276" s="68"/>
      <c r="D276" s="68"/>
      <c r="E276" s="298" t="s">
        <v>2536</v>
      </c>
      <c r="F276" s="68" t="s">
        <v>2537</v>
      </c>
      <c r="G276" s="68"/>
      <c r="H276" s="68"/>
      <c r="I276" s="68"/>
      <c r="J276" s="68"/>
    </row>
    <row r="277" spans="1:10" hidden="1" x14ac:dyDescent="0.35">
      <c r="A277" s="68"/>
      <c r="B277" s="68"/>
      <c r="C277" s="68"/>
      <c r="D277" s="68"/>
      <c r="E277" s="298" t="s">
        <v>2538</v>
      </c>
      <c r="F277" s="68" t="s">
        <v>2539</v>
      </c>
      <c r="G277" s="68"/>
      <c r="H277" s="68"/>
      <c r="I277" s="68"/>
      <c r="J277" s="68"/>
    </row>
    <row r="278" spans="1:10" hidden="1" x14ac:dyDescent="0.35">
      <c r="A278" s="68"/>
      <c r="B278" s="68"/>
      <c r="C278" s="68"/>
      <c r="D278" s="68"/>
      <c r="E278" s="298" t="s">
        <v>2540</v>
      </c>
      <c r="F278" s="68" t="s">
        <v>2541</v>
      </c>
      <c r="G278" s="68"/>
      <c r="H278" s="68"/>
      <c r="I278" s="68"/>
      <c r="J278" s="68"/>
    </row>
    <row r="279" spans="1:10" hidden="1" x14ac:dyDescent="0.35">
      <c r="A279" s="68"/>
      <c r="B279" s="68"/>
      <c r="C279" s="68"/>
      <c r="D279" s="68"/>
      <c r="E279" s="298" t="s">
        <v>2542</v>
      </c>
      <c r="F279" s="68" t="s">
        <v>2543</v>
      </c>
      <c r="G279" s="68"/>
      <c r="H279" s="68"/>
      <c r="I279" s="68"/>
      <c r="J279" s="68"/>
    </row>
    <row r="280" spans="1:10" hidden="1" x14ac:dyDescent="0.35">
      <c r="A280" s="68"/>
      <c r="B280" s="68"/>
      <c r="C280" s="68"/>
      <c r="D280" s="68"/>
      <c r="E280" s="298" t="s">
        <v>2544</v>
      </c>
      <c r="F280" s="68" t="s">
        <v>2545</v>
      </c>
      <c r="G280" s="68"/>
      <c r="H280" s="68"/>
      <c r="I280" s="68"/>
      <c r="J280" s="68"/>
    </row>
    <row r="281" spans="1:10" hidden="1" x14ac:dyDescent="0.35">
      <c r="A281" s="68"/>
      <c r="B281" s="68"/>
      <c r="C281" s="68"/>
      <c r="D281" s="68"/>
      <c r="E281" s="298" t="s">
        <v>2546</v>
      </c>
      <c r="F281" s="68" t="s">
        <v>2547</v>
      </c>
      <c r="G281" s="68"/>
      <c r="H281" s="68"/>
      <c r="I281" s="68"/>
      <c r="J281" s="68"/>
    </row>
    <row r="282" spans="1:10" hidden="1" x14ac:dyDescent="0.35">
      <c r="A282" s="68"/>
      <c r="B282" s="68"/>
      <c r="C282" s="68"/>
      <c r="D282" s="68"/>
      <c r="E282" s="298" t="s">
        <v>2548</v>
      </c>
      <c r="F282" s="68" t="s">
        <v>2549</v>
      </c>
      <c r="G282" s="68"/>
      <c r="H282" s="68"/>
      <c r="I282" s="68"/>
      <c r="J282" s="68"/>
    </row>
    <row r="283" spans="1:10" hidden="1" x14ac:dyDescent="0.35">
      <c r="A283" s="68"/>
      <c r="B283" s="68"/>
      <c r="C283" s="68"/>
      <c r="D283" s="68"/>
      <c r="E283" s="298" t="s">
        <v>2550</v>
      </c>
      <c r="F283" s="68" t="s">
        <v>2551</v>
      </c>
      <c r="G283" s="68"/>
      <c r="H283" s="68"/>
      <c r="I283" s="68"/>
      <c r="J283" s="68"/>
    </row>
    <row r="284" spans="1:10" hidden="1" x14ac:dyDescent="0.35">
      <c r="A284" s="68"/>
      <c r="B284" s="68"/>
      <c r="C284" s="68"/>
      <c r="D284" s="68"/>
      <c r="E284" s="298" t="s">
        <v>2552</v>
      </c>
      <c r="F284" s="68" t="s">
        <v>2553</v>
      </c>
      <c r="G284" s="68"/>
      <c r="H284" s="68"/>
      <c r="I284" s="68"/>
      <c r="J284" s="68"/>
    </row>
    <row r="285" spans="1:10" hidden="1" x14ac:dyDescent="0.35">
      <c r="A285" s="68"/>
      <c r="B285" s="68"/>
      <c r="C285" s="68"/>
      <c r="D285" s="68"/>
      <c r="E285" s="298" t="s">
        <v>2554</v>
      </c>
      <c r="F285" s="68" t="s">
        <v>2555</v>
      </c>
      <c r="G285" s="68"/>
      <c r="H285" s="68"/>
      <c r="I285" s="68"/>
      <c r="J285" s="68"/>
    </row>
    <row r="286" spans="1:10" hidden="1" x14ac:dyDescent="0.35">
      <c r="A286" s="68"/>
      <c r="B286" s="68"/>
      <c r="C286" s="68"/>
      <c r="D286" s="68"/>
      <c r="E286" s="298" t="s">
        <v>2556</v>
      </c>
      <c r="F286" s="68" t="s">
        <v>2557</v>
      </c>
      <c r="G286" s="68"/>
      <c r="H286" s="68"/>
      <c r="I286" s="68"/>
      <c r="J286" s="68"/>
    </row>
    <row r="287" spans="1:10" hidden="1" x14ac:dyDescent="0.35">
      <c r="A287" s="68"/>
      <c r="B287" s="68"/>
      <c r="C287" s="68"/>
      <c r="D287" s="68"/>
      <c r="E287" s="298" t="s">
        <v>2558</v>
      </c>
      <c r="F287" s="68" t="s">
        <v>2559</v>
      </c>
      <c r="G287" s="68"/>
      <c r="H287" s="68"/>
      <c r="I287" s="68"/>
      <c r="J287" s="68"/>
    </row>
    <row r="288" spans="1:10" hidden="1" x14ac:dyDescent="0.35">
      <c r="A288" s="68"/>
      <c r="B288" s="68"/>
      <c r="C288" s="68"/>
      <c r="D288" s="68"/>
      <c r="E288" s="298" t="s">
        <v>2560</v>
      </c>
      <c r="F288" s="68" t="s">
        <v>2561</v>
      </c>
      <c r="G288" s="68"/>
      <c r="H288" s="68"/>
      <c r="I288" s="68"/>
      <c r="J288" s="68"/>
    </row>
    <row r="289" spans="1:10" hidden="1" x14ac:dyDescent="0.35">
      <c r="A289" s="68"/>
      <c r="B289" s="68"/>
      <c r="C289" s="68"/>
      <c r="D289" s="68"/>
      <c r="E289" s="298" t="s">
        <v>2562</v>
      </c>
      <c r="F289" s="68" t="s">
        <v>660</v>
      </c>
      <c r="G289" s="68"/>
      <c r="H289" s="68"/>
      <c r="I289" s="68"/>
      <c r="J289" s="68"/>
    </row>
    <row r="290" spans="1:10" hidden="1" x14ac:dyDescent="0.35">
      <c r="A290" s="68"/>
      <c r="B290" s="68"/>
      <c r="C290" s="68"/>
      <c r="D290" s="68"/>
      <c r="E290" s="298" t="s">
        <v>2563</v>
      </c>
      <c r="F290" s="68" t="s">
        <v>2564</v>
      </c>
      <c r="G290" s="68"/>
      <c r="H290" s="68"/>
      <c r="I290" s="68"/>
      <c r="J290" s="68"/>
    </row>
    <row r="291" spans="1:10" hidden="1" x14ac:dyDescent="0.35">
      <c r="A291" s="68"/>
      <c r="B291" s="68"/>
      <c r="C291" s="68"/>
      <c r="D291" s="68"/>
      <c r="E291" s="298" t="s">
        <v>2565</v>
      </c>
      <c r="F291" s="68" t="s">
        <v>664</v>
      </c>
      <c r="G291" s="68"/>
      <c r="H291" s="68"/>
      <c r="I291" s="68"/>
      <c r="J291" s="68"/>
    </row>
    <row r="292" spans="1:10" hidden="1" x14ac:dyDescent="0.35">
      <c r="A292" s="68"/>
      <c r="B292" s="68"/>
      <c r="C292" s="68"/>
      <c r="D292" s="68"/>
      <c r="E292" s="298" t="s">
        <v>2566</v>
      </c>
      <c r="F292" s="68" t="s">
        <v>2567</v>
      </c>
      <c r="G292" s="68"/>
      <c r="H292" s="68"/>
      <c r="I292" s="68"/>
      <c r="J292" s="68"/>
    </row>
    <row r="293" spans="1:10" hidden="1" x14ac:dyDescent="0.35">
      <c r="A293" s="68"/>
      <c r="B293" s="68"/>
      <c r="C293" s="68"/>
      <c r="D293" s="68"/>
      <c r="E293" s="298" t="s">
        <v>2568</v>
      </c>
      <c r="F293" s="68" t="s">
        <v>2569</v>
      </c>
      <c r="G293" s="68"/>
      <c r="H293" s="68"/>
      <c r="I293" s="68"/>
      <c r="J293" s="68"/>
    </row>
    <row r="294" spans="1:10" hidden="1" x14ac:dyDescent="0.35">
      <c r="A294" s="68"/>
      <c r="B294" s="68"/>
      <c r="C294" s="68"/>
      <c r="D294" s="68"/>
      <c r="E294" s="298" t="s">
        <v>2570</v>
      </c>
      <c r="F294" s="68" t="s">
        <v>2571</v>
      </c>
      <c r="G294" s="68"/>
      <c r="H294" s="68"/>
      <c r="I294" s="68"/>
      <c r="J294" s="68"/>
    </row>
    <row r="295" spans="1:10" hidden="1" x14ac:dyDescent="0.35">
      <c r="A295" s="68"/>
      <c r="B295" s="68"/>
      <c r="C295" s="68"/>
      <c r="D295" s="68"/>
      <c r="E295" s="298" t="s">
        <v>2572</v>
      </c>
      <c r="F295" s="68" t="s">
        <v>2573</v>
      </c>
      <c r="G295" s="68"/>
      <c r="H295" s="68"/>
      <c r="I295" s="68"/>
      <c r="J295" s="68"/>
    </row>
    <row r="296" spans="1:10" hidden="1" x14ac:dyDescent="0.35">
      <c r="A296" s="68"/>
      <c r="B296" s="68"/>
      <c r="C296" s="68"/>
      <c r="D296" s="68"/>
      <c r="E296" s="298" t="s">
        <v>2574</v>
      </c>
      <c r="F296" s="68" t="s">
        <v>2575</v>
      </c>
      <c r="G296" s="68"/>
      <c r="H296" s="68"/>
      <c r="I296" s="68"/>
      <c r="J296" s="68"/>
    </row>
    <row r="297" spans="1:10" hidden="1" x14ac:dyDescent="0.35">
      <c r="A297" s="68"/>
      <c r="B297" s="68"/>
      <c r="C297" s="68"/>
      <c r="D297" s="68"/>
      <c r="E297" s="298" t="s">
        <v>2576</v>
      </c>
      <c r="F297" s="68" t="s">
        <v>2577</v>
      </c>
      <c r="G297" s="68"/>
      <c r="H297" s="68"/>
      <c r="I297" s="68"/>
      <c r="J297" s="68"/>
    </row>
    <row r="298" spans="1:10" hidden="1" x14ac:dyDescent="0.35">
      <c r="A298" s="68"/>
      <c r="B298" s="68"/>
      <c r="C298" s="68"/>
      <c r="D298" s="68"/>
      <c r="E298" s="298" t="s">
        <v>2578</v>
      </c>
      <c r="F298" s="68" t="s">
        <v>2579</v>
      </c>
      <c r="G298" s="68"/>
      <c r="H298" s="68"/>
      <c r="I298" s="68"/>
      <c r="J298" s="68"/>
    </row>
    <row r="299" spans="1:10" hidden="1" x14ac:dyDescent="0.35">
      <c r="A299" s="68"/>
      <c r="B299" s="68"/>
      <c r="C299" s="68"/>
      <c r="D299" s="68"/>
      <c r="E299" s="298" t="s">
        <v>2580</v>
      </c>
      <c r="F299" s="68" t="s">
        <v>2581</v>
      </c>
      <c r="G299" s="68"/>
      <c r="H299" s="68"/>
      <c r="I299" s="68"/>
      <c r="J299" s="68"/>
    </row>
    <row r="300" spans="1:10" hidden="1" x14ac:dyDescent="0.35">
      <c r="A300" s="68"/>
      <c r="B300" s="68"/>
      <c r="C300" s="68"/>
      <c r="D300" s="68"/>
      <c r="E300" s="298" t="s">
        <v>677</v>
      </c>
      <c r="F300" s="68" t="s">
        <v>678</v>
      </c>
      <c r="G300" s="68"/>
      <c r="H300" s="68"/>
      <c r="I300" s="68"/>
      <c r="J300" s="68"/>
    </row>
    <row r="301" spans="1:10" hidden="1" x14ac:dyDescent="0.35">
      <c r="A301" s="68"/>
      <c r="B301" s="68"/>
      <c r="C301" s="68"/>
      <c r="D301" s="68"/>
      <c r="E301" s="298" t="s">
        <v>2582</v>
      </c>
      <c r="F301" s="68" t="s">
        <v>2583</v>
      </c>
      <c r="G301" s="68"/>
      <c r="H301" s="68"/>
      <c r="I301" s="68"/>
      <c r="J301" s="68"/>
    </row>
    <row r="302" spans="1:10" hidden="1" x14ac:dyDescent="0.35">
      <c r="A302" s="68"/>
      <c r="B302" s="68"/>
      <c r="C302" s="68"/>
      <c r="D302" s="68"/>
      <c r="E302" s="298" t="s">
        <v>2584</v>
      </c>
      <c r="F302" s="68" t="s">
        <v>2585</v>
      </c>
      <c r="G302" s="68"/>
      <c r="H302" s="68"/>
      <c r="I302" s="68"/>
      <c r="J302" s="68"/>
    </row>
    <row r="303" spans="1:10" hidden="1" x14ac:dyDescent="0.35">
      <c r="A303" s="68"/>
      <c r="B303" s="68"/>
      <c r="C303" s="68"/>
      <c r="D303" s="68"/>
      <c r="E303" s="298" t="s">
        <v>2586</v>
      </c>
      <c r="F303" s="68" t="s">
        <v>2587</v>
      </c>
      <c r="G303" s="68"/>
      <c r="H303" s="68"/>
      <c r="I303" s="68"/>
      <c r="J303" s="68"/>
    </row>
    <row r="304" spans="1:10" hidden="1" x14ac:dyDescent="0.35">
      <c r="A304" s="68"/>
      <c r="B304" s="68"/>
      <c r="C304" s="68"/>
      <c r="D304" s="68"/>
      <c r="E304" s="298" t="s">
        <v>2588</v>
      </c>
      <c r="F304" s="68" t="s">
        <v>2589</v>
      </c>
      <c r="G304" s="68"/>
      <c r="H304" s="68"/>
      <c r="I304" s="68"/>
      <c r="J304" s="68"/>
    </row>
    <row r="305" spans="1:10" hidden="1" x14ac:dyDescent="0.35">
      <c r="A305" s="68"/>
      <c r="B305" s="68"/>
      <c r="C305" s="68"/>
      <c r="D305" s="68"/>
      <c r="E305" s="298" t="s">
        <v>2590</v>
      </c>
      <c r="F305" s="68" t="s">
        <v>686</v>
      </c>
      <c r="G305" s="68"/>
      <c r="H305" s="68"/>
      <c r="I305" s="68"/>
      <c r="J305" s="68"/>
    </row>
    <row r="306" spans="1:10" hidden="1" x14ac:dyDescent="0.35">
      <c r="A306" s="68"/>
      <c r="B306" s="68"/>
      <c r="C306" s="68"/>
      <c r="D306" s="68"/>
      <c r="E306" s="298" t="s">
        <v>2591</v>
      </c>
      <c r="F306" s="68" t="s">
        <v>2592</v>
      </c>
      <c r="G306" s="68"/>
      <c r="H306" s="68"/>
      <c r="I306" s="68"/>
      <c r="J306" s="68"/>
    </row>
    <row r="307" spans="1:10" hidden="1" x14ac:dyDescent="0.35">
      <c r="A307" s="68"/>
      <c r="B307" s="68"/>
      <c r="C307" s="68"/>
      <c r="D307" s="68"/>
      <c r="E307" s="298" t="s">
        <v>2593</v>
      </c>
      <c r="F307" s="68" t="s">
        <v>690</v>
      </c>
      <c r="G307" s="68"/>
      <c r="H307" s="68"/>
      <c r="I307" s="68"/>
      <c r="J307" s="68"/>
    </row>
    <row r="308" spans="1:10" hidden="1" x14ac:dyDescent="0.35">
      <c r="A308" s="68"/>
      <c r="B308" s="68"/>
      <c r="C308" s="68"/>
      <c r="D308" s="68"/>
      <c r="E308" s="298" t="s">
        <v>2594</v>
      </c>
      <c r="F308" s="68" t="s">
        <v>2595</v>
      </c>
      <c r="G308" s="68"/>
      <c r="H308" s="68"/>
      <c r="I308" s="68"/>
      <c r="J308" s="68"/>
    </row>
    <row r="309" spans="1:10" hidden="1" x14ac:dyDescent="0.35">
      <c r="A309" s="68"/>
      <c r="B309" s="68"/>
      <c r="C309" s="68"/>
      <c r="D309" s="68"/>
      <c r="E309" s="298" t="s">
        <v>2596</v>
      </c>
      <c r="F309" s="68" t="s">
        <v>2597</v>
      </c>
      <c r="G309" s="68"/>
      <c r="H309" s="68"/>
      <c r="I309" s="68"/>
      <c r="J309" s="68"/>
    </row>
    <row r="310" spans="1:10" hidden="1" x14ac:dyDescent="0.35">
      <c r="A310" s="68"/>
      <c r="B310" s="68"/>
      <c r="C310" s="68"/>
      <c r="D310" s="68"/>
      <c r="E310" s="298" t="s">
        <v>2598</v>
      </c>
      <c r="F310" s="68" t="s">
        <v>2599</v>
      </c>
      <c r="G310" s="68"/>
      <c r="H310" s="68"/>
      <c r="I310" s="68"/>
      <c r="J310" s="68"/>
    </row>
    <row r="311" spans="1:10" hidden="1" x14ac:dyDescent="0.35">
      <c r="A311" s="68"/>
      <c r="B311" s="68"/>
      <c r="C311" s="68"/>
      <c r="D311" s="68"/>
      <c r="E311" s="298" t="s">
        <v>2600</v>
      </c>
      <c r="F311" s="68" t="s">
        <v>2601</v>
      </c>
      <c r="G311" s="68"/>
      <c r="H311" s="68"/>
      <c r="I311" s="68"/>
      <c r="J311" s="68"/>
    </row>
    <row r="312" spans="1:10" hidden="1" x14ac:dyDescent="0.35">
      <c r="A312" s="68"/>
      <c r="B312" s="68"/>
      <c r="C312" s="68"/>
      <c r="D312" s="68"/>
      <c r="E312" s="298" t="s">
        <v>2602</v>
      </c>
      <c r="F312" s="68" t="s">
        <v>2603</v>
      </c>
      <c r="G312" s="68"/>
      <c r="H312" s="68"/>
      <c r="I312" s="68"/>
      <c r="J312" s="68"/>
    </row>
    <row r="313" spans="1:10" hidden="1" x14ac:dyDescent="0.35">
      <c r="A313" s="68"/>
      <c r="B313" s="68"/>
      <c r="C313" s="68"/>
      <c r="D313" s="68"/>
      <c r="E313" s="298" t="s">
        <v>701</v>
      </c>
      <c r="F313" s="68" t="s">
        <v>2604</v>
      </c>
      <c r="G313" s="68"/>
      <c r="H313" s="68"/>
      <c r="I313" s="68"/>
      <c r="J313" s="68"/>
    </row>
    <row r="314" spans="1:10" hidden="1" x14ac:dyDescent="0.35">
      <c r="A314" s="68"/>
      <c r="B314" s="68"/>
      <c r="C314" s="68"/>
      <c r="D314" s="68"/>
      <c r="E314" s="298" t="s">
        <v>272</v>
      </c>
      <c r="F314" s="68" t="s">
        <v>2605</v>
      </c>
      <c r="G314" s="68"/>
      <c r="H314" s="68"/>
      <c r="I314" s="68"/>
      <c r="J314" s="68"/>
    </row>
    <row r="315" spans="1:10" hidden="1" x14ac:dyDescent="0.35">
      <c r="A315" s="68"/>
      <c r="B315" s="68"/>
      <c r="C315" s="68"/>
      <c r="D315" s="68"/>
      <c r="E315" s="298" t="s">
        <v>703</v>
      </c>
      <c r="F315" s="68" t="s">
        <v>2606</v>
      </c>
      <c r="G315" s="68"/>
      <c r="H315" s="68"/>
      <c r="I315" s="68"/>
      <c r="J315" s="68"/>
    </row>
    <row r="316" spans="1:10" hidden="1" x14ac:dyDescent="0.35">
      <c r="A316" s="68"/>
      <c r="B316" s="68"/>
      <c r="C316" s="68"/>
      <c r="D316" s="68"/>
      <c r="E316" s="298" t="s">
        <v>2607</v>
      </c>
      <c r="F316" s="68" t="s">
        <v>2608</v>
      </c>
      <c r="G316" s="68"/>
      <c r="H316" s="68"/>
      <c r="I316" s="68"/>
      <c r="J316" s="68"/>
    </row>
    <row r="317" spans="1:10" hidden="1" x14ac:dyDescent="0.35">
      <c r="A317" s="68"/>
      <c r="B317" s="68"/>
      <c r="C317" s="68"/>
      <c r="D317" s="68"/>
      <c r="E317" s="298" t="s">
        <v>2609</v>
      </c>
      <c r="F317" s="68" t="s">
        <v>706</v>
      </c>
      <c r="G317" s="68"/>
      <c r="H317" s="68"/>
      <c r="I317" s="68"/>
      <c r="J317" s="68"/>
    </row>
    <row r="318" spans="1:10" hidden="1" x14ac:dyDescent="0.35">
      <c r="A318" s="68"/>
      <c r="B318" s="68"/>
      <c r="C318" s="68"/>
      <c r="D318" s="68"/>
      <c r="E318" s="298" t="s">
        <v>2610</v>
      </c>
      <c r="F318" s="68" t="s">
        <v>2611</v>
      </c>
      <c r="G318" s="68"/>
      <c r="H318" s="68"/>
      <c r="I318" s="68"/>
      <c r="J318" s="68"/>
    </row>
    <row r="319" spans="1:10" hidden="1" x14ac:dyDescent="0.35">
      <c r="A319" s="68"/>
      <c r="B319" s="68"/>
      <c r="C319" s="68"/>
      <c r="D319" s="68"/>
      <c r="E319" s="298" t="s">
        <v>2612</v>
      </c>
      <c r="F319" s="68" t="s">
        <v>710</v>
      </c>
      <c r="G319" s="68"/>
      <c r="H319" s="68"/>
      <c r="I319" s="68"/>
      <c r="J319" s="68"/>
    </row>
    <row r="320" spans="1:10" hidden="1" x14ac:dyDescent="0.35">
      <c r="A320" s="68"/>
      <c r="B320" s="68"/>
      <c r="C320" s="68"/>
      <c r="D320" s="68"/>
      <c r="E320" s="298" t="s">
        <v>2613</v>
      </c>
      <c r="F320" s="68" t="s">
        <v>712</v>
      </c>
      <c r="G320" s="68"/>
      <c r="H320" s="68"/>
      <c r="I320" s="68"/>
      <c r="J320" s="68"/>
    </row>
    <row r="321" spans="1:10" hidden="1" x14ac:dyDescent="0.35">
      <c r="A321" s="68"/>
      <c r="B321" s="68"/>
      <c r="C321" s="68"/>
      <c r="D321" s="68"/>
      <c r="E321" s="298" t="s">
        <v>2614</v>
      </c>
      <c r="F321" s="68" t="s">
        <v>714</v>
      </c>
      <c r="G321" s="68"/>
      <c r="H321" s="68"/>
      <c r="I321" s="68"/>
      <c r="J321" s="68"/>
    </row>
    <row r="322" spans="1:10" hidden="1" x14ac:dyDescent="0.35">
      <c r="A322" s="68"/>
      <c r="B322" s="68"/>
      <c r="C322" s="68"/>
      <c r="D322" s="68"/>
      <c r="E322" s="298" t="s">
        <v>2615</v>
      </c>
      <c r="F322" s="68" t="s">
        <v>2616</v>
      </c>
      <c r="G322" s="68"/>
      <c r="H322" s="68"/>
      <c r="I322" s="68"/>
      <c r="J322" s="68"/>
    </row>
    <row r="323" spans="1:10" hidden="1" x14ac:dyDescent="0.35">
      <c r="A323" s="68"/>
      <c r="B323" s="68"/>
      <c r="C323" s="68"/>
      <c r="D323" s="68"/>
      <c r="E323" s="298" t="s">
        <v>2617</v>
      </c>
      <c r="F323" s="68" t="s">
        <v>2618</v>
      </c>
      <c r="G323" s="68"/>
      <c r="H323" s="68"/>
      <c r="I323" s="68"/>
      <c r="J323" s="68"/>
    </row>
    <row r="324" spans="1:10" hidden="1" x14ac:dyDescent="0.35">
      <c r="A324" s="68"/>
      <c r="B324" s="68"/>
      <c r="C324" s="68"/>
      <c r="D324" s="68"/>
      <c r="E324" s="298" t="s">
        <v>2619</v>
      </c>
      <c r="F324" s="68" t="s">
        <v>2620</v>
      </c>
      <c r="G324" s="68"/>
      <c r="H324" s="68"/>
      <c r="I324" s="68"/>
      <c r="J324" s="68"/>
    </row>
    <row r="325" spans="1:10" hidden="1" x14ac:dyDescent="0.35">
      <c r="A325" s="68"/>
      <c r="B325" s="68"/>
      <c r="C325" s="68"/>
      <c r="D325" s="68"/>
      <c r="E325" s="298" t="s">
        <v>2621</v>
      </c>
      <c r="F325" s="68" t="s">
        <v>2622</v>
      </c>
      <c r="G325" s="68"/>
      <c r="H325" s="68"/>
      <c r="I325" s="68"/>
      <c r="J325" s="68"/>
    </row>
    <row r="326" spans="1:10" hidden="1" x14ac:dyDescent="0.35">
      <c r="A326" s="68"/>
      <c r="B326" s="68"/>
      <c r="C326" s="68"/>
      <c r="D326" s="68"/>
      <c r="E326" s="298" t="s">
        <v>2623</v>
      </c>
      <c r="F326" s="68" t="s">
        <v>2624</v>
      </c>
      <c r="G326" s="68"/>
      <c r="H326" s="68"/>
      <c r="I326" s="68"/>
      <c r="J326" s="68"/>
    </row>
    <row r="327" spans="1:10" hidden="1" x14ac:dyDescent="0.35">
      <c r="A327" s="68"/>
      <c r="B327" s="68"/>
      <c r="C327" s="68"/>
      <c r="D327" s="68"/>
      <c r="E327" s="298" t="s">
        <v>2625</v>
      </c>
      <c r="F327" s="68" t="s">
        <v>2626</v>
      </c>
      <c r="G327" s="68"/>
      <c r="H327" s="68"/>
      <c r="I327" s="68"/>
      <c r="J327" s="68"/>
    </row>
    <row r="328" spans="1:10" hidden="1" x14ac:dyDescent="0.35">
      <c r="A328" s="68"/>
      <c r="B328" s="68"/>
      <c r="C328" s="68"/>
      <c r="D328" s="68"/>
      <c r="E328" s="298" t="s">
        <v>725</v>
      </c>
      <c r="F328" s="68" t="s">
        <v>2627</v>
      </c>
      <c r="G328" s="68"/>
      <c r="H328" s="68"/>
      <c r="I328" s="68"/>
      <c r="J328" s="68"/>
    </row>
    <row r="329" spans="1:10" hidden="1" x14ac:dyDescent="0.35">
      <c r="A329" s="68"/>
      <c r="B329" s="68"/>
      <c r="C329" s="68"/>
      <c r="D329" s="68"/>
      <c r="E329" s="298" t="s">
        <v>2628</v>
      </c>
      <c r="F329" s="68" t="s">
        <v>2629</v>
      </c>
      <c r="G329" s="68"/>
      <c r="H329" s="68"/>
      <c r="I329" s="68"/>
      <c r="J329" s="68"/>
    </row>
    <row r="330" spans="1:10" hidden="1" x14ac:dyDescent="0.35">
      <c r="A330" s="68"/>
      <c r="B330" s="68"/>
      <c r="C330" s="68"/>
      <c r="D330" s="68"/>
      <c r="E330" s="298" t="s">
        <v>2630</v>
      </c>
      <c r="F330" s="68" t="s">
        <v>2631</v>
      </c>
      <c r="G330" s="68"/>
      <c r="H330" s="68"/>
      <c r="I330" s="68"/>
      <c r="J330" s="68"/>
    </row>
    <row r="331" spans="1:10" hidden="1" x14ac:dyDescent="0.35">
      <c r="A331" s="68"/>
      <c r="B331" s="68"/>
      <c r="C331" s="68"/>
      <c r="D331" s="68"/>
      <c r="E331" s="298" t="s">
        <v>2632</v>
      </c>
      <c r="F331" s="68" t="s">
        <v>2633</v>
      </c>
      <c r="G331" s="68"/>
      <c r="H331" s="68"/>
      <c r="I331" s="68"/>
      <c r="J331" s="68"/>
    </row>
    <row r="332" spans="1:10" hidden="1" x14ac:dyDescent="0.35">
      <c r="A332" s="68"/>
      <c r="B332" s="68"/>
      <c r="C332" s="68"/>
      <c r="D332" s="68"/>
      <c r="E332" s="298" t="s">
        <v>2634</v>
      </c>
      <c r="F332" s="68" t="s">
        <v>2635</v>
      </c>
      <c r="G332" s="68"/>
      <c r="H332" s="68"/>
      <c r="I332" s="68"/>
      <c r="J332" s="68"/>
    </row>
    <row r="333" spans="1:10" hidden="1" x14ac:dyDescent="0.35">
      <c r="A333" s="68"/>
      <c r="B333" s="68"/>
      <c r="C333" s="68"/>
      <c r="D333" s="68"/>
      <c r="E333" s="298" t="s">
        <v>2636</v>
      </c>
      <c r="F333" s="68" t="s">
        <v>2637</v>
      </c>
      <c r="G333" s="68"/>
      <c r="H333" s="68"/>
      <c r="I333" s="68"/>
      <c r="J333" s="68"/>
    </row>
    <row r="334" spans="1:10" hidden="1" x14ac:dyDescent="0.35">
      <c r="A334" s="68"/>
      <c r="B334" s="68"/>
      <c r="C334" s="68"/>
      <c r="D334" s="68"/>
      <c r="E334" s="298" t="s">
        <v>2638</v>
      </c>
      <c r="F334" s="68" t="s">
        <v>2639</v>
      </c>
      <c r="G334" s="68"/>
      <c r="H334" s="68"/>
      <c r="I334" s="68"/>
      <c r="J334" s="68"/>
    </row>
    <row r="335" spans="1:10" hidden="1" x14ac:dyDescent="0.35">
      <c r="A335" s="68"/>
      <c r="B335" s="68"/>
      <c r="C335" s="68"/>
      <c r="D335" s="68"/>
      <c r="E335" s="298" t="s">
        <v>739</v>
      </c>
      <c r="F335" s="68" t="s">
        <v>740</v>
      </c>
      <c r="G335" s="68"/>
      <c r="H335" s="68"/>
      <c r="I335" s="68"/>
      <c r="J335" s="68"/>
    </row>
    <row r="336" spans="1:10" hidden="1" x14ac:dyDescent="0.35">
      <c r="A336" s="68"/>
      <c r="B336" s="68"/>
      <c r="C336" s="68"/>
      <c r="D336" s="68"/>
      <c r="E336" s="298" t="s">
        <v>741</v>
      </c>
      <c r="F336" s="68" t="s">
        <v>742</v>
      </c>
      <c r="G336" s="68"/>
      <c r="H336" s="68"/>
      <c r="I336" s="68"/>
      <c r="J336" s="68"/>
    </row>
    <row r="337" spans="1:10" hidden="1" x14ac:dyDescent="0.35">
      <c r="A337" s="68"/>
      <c r="B337" s="68"/>
      <c r="C337" s="68"/>
      <c r="D337" s="68"/>
      <c r="E337" s="298" t="s">
        <v>743</v>
      </c>
      <c r="F337" s="68" t="s">
        <v>744</v>
      </c>
      <c r="G337" s="68"/>
      <c r="H337" s="68"/>
      <c r="I337" s="68"/>
      <c r="J337" s="68"/>
    </row>
    <row r="338" spans="1:10" hidden="1" x14ac:dyDescent="0.35">
      <c r="A338" s="68"/>
      <c r="B338" s="68"/>
      <c r="C338" s="68"/>
      <c r="D338" s="68"/>
      <c r="E338" s="298" t="s">
        <v>2640</v>
      </c>
      <c r="F338" s="68" t="s">
        <v>2641</v>
      </c>
      <c r="G338" s="68"/>
      <c r="H338" s="68"/>
      <c r="I338" s="68"/>
      <c r="J338" s="68"/>
    </row>
    <row r="339" spans="1:10" hidden="1" x14ac:dyDescent="0.35">
      <c r="A339" s="68"/>
      <c r="B339" s="68"/>
      <c r="C339" s="68"/>
      <c r="D339" s="68"/>
      <c r="E339" s="298" t="s">
        <v>2642</v>
      </c>
      <c r="F339" s="68" t="s">
        <v>746</v>
      </c>
      <c r="G339" s="68"/>
      <c r="H339" s="68"/>
      <c r="I339" s="68"/>
      <c r="J339" s="68"/>
    </row>
    <row r="340" spans="1:10" hidden="1" x14ac:dyDescent="0.35">
      <c r="A340" s="68"/>
      <c r="B340" s="68"/>
      <c r="C340" s="68"/>
      <c r="D340" s="68"/>
      <c r="E340" s="298" t="s">
        <v>2643</v>
      </c>
      <c r="F340" s="68" t="s">
        <v>748</v>
      </c>
      <c r="G340" s="68"/>
      <c r="H340" s="68"/>
      <c r="I340" s="68"/>
      <c r="J340" s="68"/>
    </row>
    <row r="341" spans="1:10" hidden="1" x14ac:dyDescent="0.35">
      <c r="A341" s="68"/>
      <c r="B341" s="68"/>
      <c r="C341" s="68"/>
      <c r="D341" s="68"/>
      <c r="E341" s="298" t="s">
        <v>2644</v>
      </c>
      <c r="F341" s="68" t="s">
        <v>2645</v>
      </c>
      <c r="G341" s="68"/>
      <c r="H341" s="68"/>
      <c r="I341" s="68"/>
      <c r="J341" s="68"/>
    </row>
    <row r="342" spans="1:10" hidden="1" x14ac:dyDescent="0.35">
      <c r="A342" s="68"/>
      <c r="B342" s="68"/>
      <c r="C342" s="68"/>
      <c r="D342" s="68"/>
      <c r="E342" s="298" t="s">
        <v>2646</v>
      </c>
      <c r="F342" s="68" t="s">
        <v>752</v>
      </c>
      <c r="G342" s="68"/>
      <c r="H342" s="68"/>
      <c r="I342" s="68"/>
      <c r="J342" s="68"/>
    </row>
    <row r="343" spans="1:10" hidden="1" x14ac:dyDescent="0.35">
      <c r="A343" s="68"/>
      <c r="B343" s="68"/>
      <c r="C343" s="68"/>
      <c r="D343" s="68"/>
      <c r="E343" s="298" t="s">
        <v>753</v>
      </c>
      <c r="F343" s="68" t="s">
        <v>754</v>
      </c>
      <c r="G343" s="68"/>
      <c r="H343" s="68"/>
      <c r="I343" s="68"/>
      <c r="J343" s="68"/>
    </row>
    <row r="344" spans="1:10" hidden="1" x14ac:dyDescent="0.35">
      <c r="A344" s="68"/>
      <c r="B344" s="68"/>
      <c r="C344" s="68"/>
      <c r="D344" s="68"/>
      <c r="E344" s="298" t="s">
        <v>2647</v>
      </c>
      <c r="F344" s="68" t="s">
        <v>2648</v>
      </c>
      <c r="G344" s="68"/>
      <c r="H344" s="68"/>
      <c r="I344" s="68"/>
      <c r="J344" s="68"/>
    </row>
    <row r="345" spans="1:10" hidden="1" x14ac:dyDescent="0.35">
      <c r="A345" s="68"/>
      <c r="B345" s="68"/>
      <c r="C345" s="68"/>
      <c r="D345" s="68"/>
      <c r="E345" s="298" t="s">
        <v>2649</v>
      </c>
      <c r="F345" s="68" t="s">
        <v>2650</v>
      </c>
      <c r="G345" s="68"/>
      <c r="H345" s="68"/>
      <c r="I345" s="68"/>
      <c r="J345" s="68"/>
    </row>
    <row r="346" spans="1:10" hidden="1" x14ac:dyDescent="0.35">
      <c r="A346" s="68"/>
      <c r="B346" s="68"/>
      <c r="C346" s="68"/>
      <c r="D346" s="68"/>
      <c r="E346" s="298" t="s">
        <v>2651</v>
      </c>
      <c r="F346" s="68" t="s">
        <v>2652</v>
      </c>
      <c r="G346" s="68"/>
      <c r="H346" s="68"/>
      <c r="I346" s="68"/>
      <c r="J346" s="68"/>
    </row>
    <row r="347" spans="1:10" hidden="1" x14ac:dyDescent="0.35">
      <c r="A347" s="68"/>
      <c r="B347" s="68"/>
      <c r="C347" s="68"/>
      <c r="D347" s="68"/>
      <c r="E347" s="298" t="s">
        <v>2653</v>
      </c>
      <c r="F347" s="68" t="s">
        <v>2654</v>
      </c>
      <c r="G347" s="68"/>
      <c r="H347" s="68"/>
      <c r="I347" s="68"/>
      <c r="J347" s="68"/>
    </row>
    <row r="348" spans="1:10" hidden="1" x14ac:dyDescent="0.35">
      <c r="A348" s="68"/>
      <c r="B348" s="68"/>
      <c r="C348" s="68"/>
      <c r="D348" s="68"/>
      <c r="E348" s="298" t="s">
        <v>2655</v>
      </c>
      <c r="F348" s="68" t="s">
        <v>2656</v>
      </c>
      <c r="G348" s="68"/>
      <c r="H348" s="68"/>
      <c r="I348" s="68"/>
      <c r="J348" s="68"/>
    </row>
    <row r="349" spans="1:10" hidden="1" x14ac:dyDescent="0.35">
      <c r="A349" s="68"/>
      <c r="B349" s="68"/>
      <c r="C349" s="68"/>
      <c r="D349" s="68"/>
      <c r="E349" s="298" t="s">
        <v>763</v>
      </c>
      <c r="F349" s="68" t="s">
        <v>764</v>
      </c>
      <c r="G349" s="68"/>
      <c r="H349" s="68"/>
      <c r="I349" s="68"/>
      <c r="J349" s="68"/>
    </row>
    <row r="350" spans="1:10" hidden="1" x14ac:dyDescent="0.35">
      <c r="A350" s="68"/>
      <c r="B350" s="68"/>
      <c r="C350" s="68"/>
      <c r="D350" s="68"/>
      <c r="E350" s="298" t="s">
        <v>2657</v>
      </c>
      <c r="F350" s="68" t="s">
        <v>2658</v>
      </c>
      <c r="G350" s="68"/>
      <c r="H350" s="68"/>
      <c r="I350" s="68"/>
      <c r="J350" s="68"/>
    </row>
    <row r="351" spans="1:10" hidden="1" x14ac:dyDescent="0.35">
      <c r="A351" s="68"/>
      <c r="B351" s="68"/>
      <c r="C351" s="68"/>
      <c r="D351" s="68"/>
      <c r="E351" s="298" t="s">
        <v>2659</v>
      </c>
      <c r="F351" s="68" t="s">
        <v>2660</v>
      </c>
      <c r="G351" s="68"/>
      <c r="H351" s="68"/>
      <c r="I351" s="68"/>
      <c r="J351" s="68"/>
    </row>
    <row r="352" spans="1:10" hidden="1" x14ac:dyDescent="0.35">
      <c r="A352" s="68"/>
      <c r="B352" s="68"/>
      <c r="C352" s="68"/>
      <c r="D352" s="68"/>
      <c r="E352" s="298" t="s">
        <v>2661</v>
      </c>
      <c r="F352" s="68" t="s">
        <v>770</v>
      </c>
      <c r="G352" s="68"/>
      <c r="H352" s="68"/>
      <c r="I352" s="68"/>
      <c r="J352" s="68"/>
    </row>
    <row r="353" spans="1:10" hidden="1" x14ac:dyDescent="0.35">
      <c r="A353" s="68"/>
      <c r="B353" s="68"/>
      <c r="C353" s="68"/>
      <c r="D353" s="68"/>
      <c r="E353" s="298" t="s">
        <v>2662</v>
      </c>
      <c r="F353" s="68" t="s">
        <v>772</v>
      </c>
      <c r="G353" s="68"/>
      <c r="H353" s="68"/>
      <c r="I353" s="68"/>
      <c r="J353" s="68"/>
    </row>
    <row r="354" spans="1:10" hidden="1" x14ac:dyDescent="0.35">
      <c r="A354" s="68"/>
      <c r="B354" s="68"/>
      <c r="C354" s="68"/>
      <c r="D354" s="68"/>
      <c r="E354" s="298" t="s">
        <v>2663</v>
      </c>
      <c r="F354" s="68" t="s">
        <v>774</v>
      </c>
      <c r="G354" s="68"/>
      <c r="H354" s="68"/>
      <c r="I354" s="68"/>
      <c r="J354" s="68"/>
    </row>
    <row r="355" spans="1:10" hidden="1" x14ac:dyDescent="0.35">
      <c r="A355" s="68"/>
      <c r="B355" s="68"/>
      <c r="C355" s="68"/>
      <c r="D355" s="68"/>
      <c r="E355" s="298" t="s">
        <v>2664</v>
      </c>
      <c r="F355" s="68" t="s">
        <v>2665</v>
      </c>
      <c r="G355" s="68"/>
      <c r="H355" s="68"/>
      <c r="I355" s="68"/>
      <c r="J355" s="68"/>
    </row>
    <row r="356" spans="1:10" hidden="1" x14ac:dyDescent="0.35">
      <c r="A356" s="68"/>
      <c r="B356" s="68"/>
      <c r="C356" s="68"/>
      <c r="D356" s="68"/>
      <c r="E356" s="298" t="s">
        <v>2666</v>
      </c>
      <c r="F356" s="68" t="s">
        <v>2667</v>
      </c>
      <c r="G356" s="68"/>
      <c r="H356" s="68"/>
      <c r="I356" s="68"/>
      <c r="J356" s="68"/>
    </row>
    <row r="357" spans="1:10" hidden="1" x14ac:dyDescent="0.35">
      <c r="A357" s="68"/>
      <c r="B357" s="68"/>
      <c r="C357" s="68"/>
      <c r="D357" s="68"/>
      <c r="E357" s="298" t="s">
        <v>2668</v>
      </c>
      <c r="F357" s="68" t="s">
        <v>2669</v>
      </c>
      <c r="G357" s="68"/>
      <c r="H357" s="68"/>
      <c r="I357" s="68"/>
      <c r="J357" s="68"/>
    </row>
    <row r="358" spans="1:10" hidden="1" x14ac:dyDescent="0.35">
      <c r="A358" s="68"/>
      <c r="B358" s="68"/>
      <c r="C358" s="68"/>
      <c r="D358" s="68"/>
      <c r="E358" s="298" t="s">
        <v>2670</v>
      </c>
      <c r="F358" s="68" t="s">
        <v>2671</v>
      </c>
      <c r="G358" s="68"/>
      <c r="H358" s="68"/>
      <c r="I358" s="68"/>
      <c r="J358" s="68"/>
    </row>
    <row r="359" spans="1:10" hidden="1" x14ac:dyDescent="0.35">
      <c r="A359" s="68"/>
      <c r="B359" s="68"/>
      <c r="C359" s="68"/>
      <c r="D359" s="68"/>
      <c r="E359" s="298" t="s">
        <v>2672</v>
      </c>
      <c r="F359" s="68" t="s">
        <v>2673</v>
      </c>
      <c r="G359" s="68"/>
      <c r="H359" s="68"/>
      <c r="I359" s="68"/>
      <c r="J359" s="68"/>
    </row>
    <row r="360" spans="1:10" hidden="1" x14ac:dyDescent="0.35">
      <c r="A360" s="68"/>
      <c r="B360" s="68"/>
      <c r="C360" s="68"/>
      <c r="D360" s="68"/>
      <c r="E360" s="298" t="s">
        <v>2674</v>
      </c>
      <c r="F360" s="68" t="s">
        <v>2675</v>
      </c>
      <c r="G360" s="68"/>
      <c r="H360" s="68"/>
      <c r="I360" s="68"/>
      <c r="J360" s="68"/>
    </row>
    <row r="361" spans="1:10" hidden="1" x14ac:dyDescent="0.35">
      <c r="A361" s="68"/>
      <c r="B361" s="68"/>
      <c r="C361" s="68"/>
      <c r="D361" s="68"/>
      <c r="E361" s="298" t="s">
        <v>2676</v>
      </c>
      <c r="F361" s="68" t="s">
        <v>2677</v>
      </c>
      <c r="G361" s="68"/>
      <c r="H361" s="68"/>
      <c r="I361" s="68"/>
      <c r="J361" s="68"/>
    </row>
    <row r="362" spans="1:10" hidden="1" x14ac:dyDescent="0.35">
      <c r="A362" s="68"/>
      <c r="B362" s="68"/>
      <c r="C362" s="68"/>
      <c r="D362" s="68"/>
      <c r="E362" s="298" t="s">
        <v>2678</v>
      </c>
      <c r="F362" s="68" t="s">
        <v>2679</v>
      </c>
      <c r="G362" s="68"/>
      <c r="H362" s="68"/>
      <c r="I362" s="68"/>
      <c r="J362" s="68"/>
    </row>
    <row r="363" spans="1:10" hidden="1" x14ac:dyDescent="0.35">
      <c r="A363" s="68"/>
      <c r="B363" s="68"/>
      <c r="C363" s="68"/>
      <c r="D363" s="68"/>
      <c r="E363" s="298" t="s">
        <v>2680</v>
      </c>
      <c r="F363" s="68" t="s">
        <v>790</v>
      </c>
      <c r="G363" s="68"/>
      <c r="H363" s="68"/>
      <c r="I363" s="68"/>
      <c r="J363" s="68"/>
    </row>
    <row r="364" spans="1:10" hidden="1" x14ac:dyDescent="0.35">
      <c r="A364" s="68"/>
      <c r="B364" s="68"/>
      <c r="C364" s="68"/>
      <c r="D364" s="68"/>
      <c r="E364" s="298" t="s">
        <v>791</v>
      </c>
      <c r="F364" s="68" t="s">
        <v>792</v>
      </c>
      <c r="G364" s="68"/>
      <c r="H364" s="68"/>
      <c r="I364" s="68"/>
      <c r="J364" s="68"/>
    </row>
    <row r="365" spans="1:10" hidden="1" x14ac:dyDescent="0.35">
      <c r="A365" s="68"/>
      <c r="B365" s="68"/>
      <c r="C365" s="68"/>
      <c r="D365" s="68"/>
      <c r="E365" s="298" t="s">
        <v>793</v>
      </c>
      <c r="F365" s="68" t="s">
        <v>2681</v>
      </c>
      <c r="G365" s="68"/>
      <c r="H365" s="68"/>
      <c r="I365" s="68"/>
      <c r="J365" s="68"/>
    </row>
    <row r="366" spans="1:10" hidden="1" x14ac:dyDescent="0.35">
      <c r="A366" s="68"/>
      <c r="B366" s="68"/>
      <c r="C366" s="68"/>
      <c r="D366" s="68"/>
      <c r="E366" s="298" t="s">
        <v>795</v>
      </c>
      <c r="F366" s="68" t="s">
        <v>796</v>
      </c>
      <c r="G366" s="68"/>
      <c r="H366" s="68"/>
      <c r="I366" s="68"/>
      <c r="J366" s="68"/>
    </row>
    <row r="367" spans="1:10" hidden="1" x14ac:dyDescent="0.35">
      <c r="A367" s="68"/>
      <c r="B367" s="68"/>
      <c r="C367" s="68"/>
      <c r="D367" s="68"/>
      <c r="E367" s="298" t="s">
        <v>797</v>
      </c>
      <c r="F367" s="68" t="s">
        <v>798</v>
      </c>
      <c r="G367" s="68"/>
      <c r="H367" s="68"/>
      <c r="I367" s="68"/>
      <c r="J367" s="68"/>
    </row>
    <row r="368" spans="1:10" hidden="1" x14ac:dyDescent="0.35">
      <c r="A368" s="68"/>
      <c r="B368" s="68"/>
      <c r="C368" s="68"/>
      <c r="D368" s="68"/>
      <c r="E368" s="298" t="s">
        <v>799</v>
      </c>
      <c r="F368" s="68" t="s">
        <v>2682</v>
      </c>
      <c r="G368" s="68"/>
      <c r="H368" s="68"/>
      <c r="I368" s="68"/>
      <c r="J368" s="68"/>
    </row>
    <row r="369" spans="1:10" hidden="1" x14ac:dyDescent="0.35">
      <c r="A369" s="68"/>
      <c r="B369" s="68"/>
      <c r="C369" s="68"/>
      <c r="D369" s="68"/>
      <c r="E369" s="298" t="s">
        <v>2683</v>
      </c>
      <c r="F369" s="68" t="s">
        <v>802</v>
      </c>
      <c r="G369" s="68"/>
      <c r="H369" s="68"/>
      <c r="I369" s="68"/>
      <c r="J369" s="68"/>
    </row>
    <row r="370" spans="1:10" hidden="1" x14ac:dyDescent="0.35">
      <c r="A370" s="68"/>
      <c r="B370" s="68"/>
      <c r="C370" s="68"/>
      <c r="D370" s="68"/>
      <c r="E370" s="298" t="s">
        <v>2684</v>
      </c>
      <c r="F370" s="68" t="s">
        <v>2685</v>
      </c>
      <c r="G370" s="68"/>
      <c r="H370" s="68"/>
      <c r="I370" s="68"/>
      <c r="J370" s="68"/>
    </row>
    <row r="371" spans="1:10" hidden="1" x14ac:dyDescent="0.35">
      <c r="A371" s="68"/>
      <c r="B371" s="68"/>
      <c r="C371" s="68"/>
      <c r="D371" s="68"/>
      <c r="E371" s="298" t="s">
        <v>2686</v>
      </c>
      <c r="F371" s="68" t="s">
        <v>2687</v>
      </c>
      <c r="G371" s="68"/>
      <c r="H371" s="68"/>
      <c r="I371" s="68"/>
      <c r="J371" s="68"/>
    </row>
    <row r="372" spans="1:10" hidden="1" x14ac:dyDescent="0.35">
      <c r="A372" s="68"/>
      <c r="B372" s="68"/>
      <c r="C372" s="68"/>
      <c r="D372" s="68"/>
      <c r="E372" s="298" t="s">
        <v>2688</v>
      </c>
      <c r="F372" s="68" t="s">
        <v>2689</v>
      </c>
      <c r="G372" s="68"/>
      <c r="H372" s="68"/>
      <c r="I372" s="68"/>
      <c r="J372" s="68"/>
    </row>
    <row r="373" spans="1:10" hidden="1" x14ac:dyDescent="0.35">
      <c r="A373" s="68"/>
      <c r="B373" s="68"/>
      <c r="C373" s="68"/>
      <c r="D373" s="68"/>
      <c r="E373" s="298" t="s">
        <v>2690</v>
      </c>
      <c r="F373" s="68" t="s">
        <v>2691</v>
      </c>
      <c r="G373" s="68"/>
      <c r="H373" s="68"/>
      <c r="I373" s="68"/>
      <c r="J373" s="68"/>
    </row>
    <row r="374" spans="1:10" hidden="1" x14ac:dyDescent="0.35">
      <c r="A374" s="68"/>
      <c r="B374" s="68"/>
      <c r="C374" s="68"/>
      <c r="D374" s="68"/>
      <c r="E374" s="298" t="s">
        <v>2692</v>
      </c>
      <c r="F374" s="68" t="s">
        <v>2693</v>
      </c>
      <c r="G374" s="68"/>
      <c r="H374" s="68"/>
      <c r="I374" s="68"/>
      <c r="J374" s="68"/>
    </row>
    <row r="375" spans="1:10" hidden="1" x14ac:dyDescent="0.35">
      <c r="A375" s="68"/>
      <c r="B375" s="68"/>
      <c r="C375" s="68"/>
      <c r="D375" s="68"/>
      <c r="E375" s="298" t="s">
        <v>2694</v>
      </c>
      <c r="F375" s="68" t="s">
        <v>2695</v>
      </c>
      <c r="G375" s="68"/>
      <c r="H375" s="68"/>
      <c r="I375" s="68"/>
      <c r="J375" s="68"/>
    </row>
    <row r="376" spans="1:10" hidden="1" x14ac:dyDescent="0.35">
      <c r="A376" s="68"/>
      <c r="B376" s="68"/>
      <c r="C376" s="68"/>
      <c r="D376" s="68"/>
      <c r="E376" s="298" t="s">
        <v>2696</v>
      </c>
      <c r="F376" s="68" t="s">
        <v>2697</v>
      </c>
      <c r="G376" s="68"/>
      <c r="H376" s="68"/>
      <c r="I376" s="68"/>
      <c r="J376" s="68"/>
    </row>
    <row r="377" spans="1:10" hidden="1" x14ac:dyDescent="0.35">
      <c r="A377" s="68"/>
      <c r="B377" s="68"/>
      <c r="C377" s="68"/>
      <c r="D377" s="68"/>
      <c r="E377" s="298" t="s">
        <v>2698</v>
      </c>
      <c r="F377" s="68" t="s">
        <v>2699</v>
      </c>
      <c r="G377" s="68"/>
      <c r="H377" s="68"/>
      <c r="I377" s="68"/>
      <c r="J377" s="68"/>
    </row>
    <row r="378" spans="1:10" hidden="1" x14ac:dyDescent="0.35">
      <c r="A378" s="68"/>
      <c r="B378" s="68"/>
      <c r="C378" s="68"/>
      <c r="D378" s="68"/>
      <c r="E378" s="298" t="s">
        <v>2700</v>
      </c>
      <c r="F378" s="68" t="s">
        <v>2701</v>
      </c>
      <c r="G378" s="68"/>
      <c r="H378" s="68"/>
      <c r="I378" s="68"/>
      <c r="J378" s="68"/>
    </row>
    <row r="379" spans="1:10" hidden="1" x14ac:dyDescent="0.35">
      <c r="A379" s="68"/>
      <c r="B379" s="68"/>
      <c r="C379" s="68"/>
      <c r="D379" s="68"/>
      <c r="E379" s="298" t="s">
        <v>2702</v>
      </c>
      <c r="F379" s="68" t="s">
        <v>2703</v>
      </c>
      <c r="G379" s="68"/>
      <c r="H379" s="68"/>
      <c r="I379" s="68"/>
      <c r="J379" s="68"/>
    </row>
    <row r="380" spans="1:10" hidden="1" x14ac:dyDescent="0.35">
      <c r="A380" s="68"/>
      <c r="B380" s="68"/>
      <c r="C380" s="68"/>
      <c r="D380" s="68"/>
      <c r="E380" s="298" t="s">
        <v>2704</v>
      </c>
      <c r="F380" s="68" t="s">
        <v>2705</v>
      </c>
      <c r="G380" s="68"/>
      <c r="H380" s="68"/>
      <c r="I380" s="68"/>
      <c r="J380" s="68"/>
    </row>
    <row r="381" spans="1:10" hidden="1" x14ac:dyDescent="0.35">
      <c r="A381" s="68"/>
      <c r="B381" s="68"/>
      <c r="C381" s="68"/>
      <c r="D381" s="68"/>
      <c r="E381" s="298" t="s">
        <v>2706</v>
      </c>
      <c r="F381" s="68" t="s">
        <v>820</v>
      </c>
      <c r="G381" s="68"/>
      <c r="H381" s="68"/>
      <c r="I381" s="68"/>
      <c r="J381" s="68"/>
    </row>
    <row r="382" spans="1:10" hidden="1" x14ac:dyDescent="0.35">
      <c r="A382" s="68"/>
      <c r="B382" s="68"/>
      <c r="C382" s="68"/>
      <c r="D382" s="68"/>
      <c r="E382" s="298" t="s">
        <v>2707</v>
      </c>
      <c r="F382" s="68" t="s">
        <v>822</v>
      </c>
      <c r="G382" s="68"/>
      <c r="H382" s="68"/>
      <c r="I382" s="68"/>
      <c r="J382" s="68"/>
    </row>
    <row r="383" spans="1:10" hidden="1" x14ac:dyDescent="0.35">
      <c r="A383" s="68"/>
      <c r="B383" s="68"/>
      <c r="C383" s="68"/>
      <c r="D383" s="68"/>
      <c r="E383" s="298" t="s">
        <v>2708</v>
      </c>
      <c r="F383" s="68" t="s">
        <v>824</v>
      </c>
      <c r="G383" s="68"/>
      <c r="H383" s="68"/>
      <c r="I383" s="68"/>
      <c r="J383" s="68"/>
    </row>
    <row r="384" spans="1:10" hidden="1" x14ac:dyDescent="0.35">
      <c r="A384" s="68"/>
      <c r="B384" s="68"/>
      <c r="C384" s="68"/>
      <c r="D384" s="68"/>
      <c r="E384" s="298" t="s">
        <v>2709</v>
      </c>
      <c r="F384" s="68" t="s">
        <v>826</v>
      </c>
      <c r="G384" s="68"/>
      <c r="H384" s="68"/>
      <c r="I384" s="68"/>
      <c r="J384" s="68"/>
    </row>
    <row r="385" spans="1:10" hidden="1" x14ac:dyDescent="0.35">
      <c r="A385" s="68"/>
      <c r="B385" s="68"/>
      <c r="C385" s="68"/>
      <c r="D385" s="68"/>
      <c r="E385" s="298" t="s">
        <v>2710</v>
      </c>
      <c r="F385" s="68" t="s">
        <v>2711</v>
      </c>
      <c r="G385" s="68"/>
      <c r="H385" s="68"/>
      <c r="I385" s="68"/>
      <c r="J385" s="68"/>
    </row>
    <row r="386" spans="1:10" hidden="1" x14ac:dyDescent="0.35">
      <c r="A386" s="68"/>
      <c r="B386" s="68"/>
      <c r="C386" s="68"/>
      <c r="D386" s="68"/>
      <c r="E386" s="298" t="s">
        <v>2712</v>
      </c>
      <c r="F386" s="68" t="s">
        <v>2713</v>
      </c>
      <c r="G386" s="68"/>
      <c r="H386" s="68"/>
      <c r="I386" s="68"/>
      <c r="J386" s="68"/>
    </row>
    <row r="387" spans="1:10" hidden="1" x14ac:dyDescent="0.35">
      <c r="A387" s="68"/>
      <c r="B387" s="68"/>
      <c r="C387" s="68"/>
      <c r="D387" s="68"/>
      <c r="E387" s="298" t="s">
        <v>2714</v>
      </c>
      <c r="F387" s="68" t="s">
        <v>2715</v>
      </c>
      <c r="G387" s="68"/>
      <c r="H387" s="68"/>
      <c r="I387" s="68"/>
      <c r="J387" s="68"/>
    </row>
    <row r="388" spans="1:10" hidden="1" x14ac:dyDescent="0.35">
      <c r="A388" s="68"/>
      <c r="B388" s="68"/>
      <c r="C388" s="68"/>
      <c r="D388" s="68"/>
      <c r="E388" s="298" t="s">
        <v>2716</v>
      </c>
      <c r="F388" s="68" t="s">
        <v>2717</v>
      </c>
      <c r="G388" s="68"/>
      <c r="H388" s="68"/>
      <c r="I388" s="68"/>
      <c r="J388" s="68"/>
    </row>
    <row r="389" spans="1:10" hidden="1" x14ac:dyDescent="0.35">
      <c r="A389" s="68"/>
      <c r="B389" s="68"/>
      <c r="C389" s="68"/>
      <c r="D389" s="68"/>
      <c r="E389" s="298" t="s">
        <v>2718</v>
      </c>
      <c r="F389" s="68" t="s">
        <v>2719</v>
      </c>
      <c r="G389" s="68"/>
      <c r="H389" s="68"/>
      <c r="I389" s="68"/>
      <c r="J389" s="68"/>
    </row>
    <row r="390" spans="1:10" hidden="1" x14ac:dyDescent="0.35">
      <c r="A390" s="68"/>
      <c r="B390" s="68"/>
      <c r="C390" s="68"/>
      <c r="D390" s="68"/>
      <c r="E390" s="298" t="s">
        <v>2720</v>
      </c>
      <c r="F390" s="68" t="s">
        <v>2721</v>
      </c>
      <c r="G390" s="68"/>
      <c r="H390" s="68"/>
      <c r="I390" s="68"/>
      <c r="J390" s="68"/>
    </row>
    <row r="391" spans="1:10" hidden="1" x14ac:dyDescent="0.35">
      <c r="A391" s="68"/>
      <c r="B391" s="68"/>
      <c r="C391" s="68"/>
      <c r="D391" s="68"/>
      <c r="E391" s="298" t="s">
        <v>2722</v>
      </c>
      <c r="F391" s="68" t="s">
        <v>2723</v>
      </c>
      <c r="G391" s="68"/>
      <c r="H391" s="68"/>
      <c r="I391" s="68"/>
      <c r="J391" s="68"/>
    </row>
    <row r="392" spans="1:10" hidden="1" x14ac:dyDescent="0.35">
      <c r="A392" s="68"/>
      <c r="B392" s="68"/>
      <c r="C392" s="68"/>
      <c r="D392" s="68"/>
      <c r="E392" s="298" t="s">
        <v>2724</v>
      </c>
      <c r="F392" s="68" t="s">
        <v>838</v>
      </c>
      <c r="G392" s="68"/>
      <c r="H392" s="68"/>
      <c r="I392" s="68"/>
      <c r="J392" s="68"/>
    </row>
    <row r="393" spans="1:10" hidden="1" x14ac:dyDescent="0.35">
      <c r="A393" s="68"/>
      <c r="B393" s="68"/>
      <c r="C393" s="68"/>
      <c r="D393" s="68"/>
      <c r="E393" s="298" t="s">
        <v>2725</v>
      </c>
      <c r="F393" s="68" t="s">
        <v>840</v>
      </c>
      <c r="G393" s="68"/>
      <c r="H393" s="68"/>
      <c r="I393" s="68"/>
      <c r="J393" s="68"/>
    </row>
    <row r="394" spans="1:10" hidden="1" x14ac:dyDescent="0.35">
      <c r="A394" s="68"/>
      <c r="B394" s="68"/>
      <c r="C394" s="68"/>
      <c r="D394" s="68"/>
      <c r="E394" s="298" t="s">
        <v>2726</v>
      </c>
      <c r="F394" s="68" t="s">
        <v>842</v>
      </c>
      <c r="G394" s="68"/>
      <c r="H394" s="68"/>
      <c r="I394" s="68"/>
      <c r="J394" s="68"/>
    </row>
    <row r="395" spans="1:10" hidden="1" x14ac:dyDescent="0.35">
      <c r="A395" s="68"/>
      <c r="B395" s="68"/>
      <c r="C395" s="68"/>
      <c r="D395" s="68"/>
      <c r="E395" s="298" t="s">
        <v>843</v>
      </c>
      <c r="F395" s="68" t="s">
        <v>844</v>
      </c>
      <c r="G395" s="68"/>
      <c r="H395" s="68"/>
      <c r="I395" s="68"/>
      <c r="J395" s="68"/>
    </row>
    <row r="396" spans="1:10" hidden="1" x14ac:dyDescent="0.35">
      <c r="A396" s="68"/>
      <c r="B396" s="68"/>
      <c r="C396" s="68"/>
      <c r="D396" s="68"/>
      <c r="E396" s="298" t="s">
        <v>2727</v>
      </c>
      <c r="F396" s="68" t="s">
        <v>846</v>
      </c>
      <c r="G396" s="68"/>
      <c r="H396" s="68"/>
      <c r="I396" s="68"/>
      <c r="J396" s="68"/>
    </row>
    <row r="397" spans="1:10" hidden="1" x14ac:dyDescent="0.35">
      <c r="A397" s="68"/>
      <c r="B397" s="68"/>
      <c r="C397" s="68"/>
      <c r="D397" s="68"/>
      <c r="E397" s="298" t="s">
        <v>2728</v>
      </c>
      <c r="F397" s="68" t="s">
        <v>2729</v>
      </c>
      <c r="G397" s="68"/>
      <c r="H397" s="68"/>
      <c r="I397" s="68"/>
      <c r="J397" s="68"/>
    </row>
    <row r="398" spans="1:10" hidden="1" x14ac:dyDescent="0.35">
      <c r="A398" s="68"/>
      <c r="B398" s="68"/>
      <c r="C398" s="68"/>
      <c r="D398" s="68"/>
      <c r="E398" s="298" t="s">
        <v>847</v>
      </c>
      <c r="F398" s="68" t="s">
        <v>2730</v>
      </c>
      <c r="G398" s="68"/>
      <c r="H398" s="68"/>
      <c r="I398" s="68"/>
      <c r="J398" s="68"/>
    </row>
    <row r="399" spans="1:10" hidden="1" x14ac:dyDescent="0.35">
      <c r="A399" s="68"/>
      <c r="B399" s="68"/>
      <c r="C399" s="68"/>
      <c r="D399" s="68"/>
      <c r="E399" s="298" t="s">
        <v>2731</v>
      </c>
      <c r="F399" s="68" t="s">
        <v>850</v>
      </c>
      <c r="G399" s="68"/>
      <c r="H399" s="68"/>
      <c r="I399" s="68"/>
      <c r="J399" s="68"/>
    </row>
    <row r="400" spans="1:10" hidden="1" x14ac:dyDescent="0.35">
      <c r="A400" s="68"/>
      <c r="B400" s="68"/>
      <c r="C400" s="68"/>
      <c r="D400" s="68"/>
      <c r="E400" s="298" t="s">
        <v>2732</v>
      </c>
      <c r="F400" s="68" t="s">
        <v>2733</v>
      </c>
      <c r="G400" s="68"/>
      <c r="H400" s="68"/>
      <c r="I400" s="68"/>
      <c r="J400" s="68"/>
    </row>
    <row r="401" spans="1:10" hidden="1" x14ac:dyDescent="0.35">
      <c r="A401" s="68"/>
      <c r="B401" s="68"/>
      <c r="C401" s="68"/>
      <c r="D401" s="68"/>
      <c r="E401" s="298" t="s">
        <v>2734</v>
      </c>
      <c r="F401" s="68" t="s">
        <v>2735</v>
      </c>
      <c r="G401" s="68"/>
      <c r="H401" s="68"/>
      <c r="I401" s="68"/>
      <c r="J401" s="68"/>
    </row>
    <row r="402" spans="1:10" hidden="1" x14ac:dyDescent="0.35">
      <c r="A402" s="68"/>
      <c r="B402" s="68"/>
      <c r="C402" s="68"/>
      <c r="D402" s="68"/>
      <c r="E402" s="298" t="s">
        <v>2736</v>
      </c>
      <c r="F402" s="68" t="s">
        <v>2737</v>
      </c>
      <c r="G402" s="68"/>
      <c r="H402" s="68"/>
      <c r="I402" s="68"/>
      <c r="J402" s="68"/>
    </row>
    <row r="403" spans="1:10" hidden="1" x14ac:dyDescent="0.35">
      <c r="A403" s="68"/>
      <c r="B403" s="68"/>
      <c r="C403" s="68"/>
      <c r="D403" s="68"/>
      <c r="E403" s="298" t="s">
        <v>855</v>
      </c>
      <c r="F403" s="68" t="s">
        <v>856</v>
      </c>
      <c r="G403" s="68"/>
      <c r="H403" s="68"/>
      <c r="I403" s="68"/>
      <c r="J403" s="68"/>
    </row>
    <row r="404" spans="1:10" hidden="1" x14ac:dyDescent="0.35">
      <c r="A404" s="68"/>
      <c r="B404" s="68"/>
      <c r="C404" s="68"/>
      <c r="D404" s="68"/>
      <c r="E404" s="298" t="s">
        <v>857</v>
      </c>
      <c r="F404" s="68" t="s">
        <v>858</v>
      </c>
      <c r="G404" s="68"/>
      <c r="H404" s="68"/>
      <c r="I404" s="68"/>
      <c r="J404" s="68"/>
    </row>
    <row r="405" spans="1:10" hidden="1" x14ac:dyDescent="0.35">
      <c r="A405" s="68"/>
      <c r="B405" s="68"/>
      <c r="C405" s="68"/>
      <c r="D405" s="68"/>
      <c r="E405" s="298" t="s">
        <v>2738</v>
      </c>
      <c r="F405" s="68" t="s">
        <v>2739</v>
      </c>
      <c r="G405" s="68"/>
      <c r="H405" s="68"/>
      <c r="I405" s="68"/>
      <c r="J405" s="68"/>
    </row>
    <row r="406" spans="1:10" hidden="1" x14ac:dyDescent="0.35">
      <c r="A406" s="68"/>
      <c r="B406" s="68"/>
      <c r="C406" s="68"/>
      <c r="D406" s="68"/>
      <c r="E406" s="298" t="s">
        <v>2740</v>
      </c>
      <c r="F406" s="68" t="s">
        <v>860</v>
      </c>
      <c r="G406" s="68"/>
      <c r="H406" s="68"/>
      <c r="I406" s="68"/>
      <c r="J406" s="68"/>
    </row>
    <row r="407" spans="1:10" hidden="1" x14ac:dyDescent="0.35">
      <c r="A407" s="68"/>
      <c r="B407" s="68"/>
      <c r="C407" s="68"/>
      <c r="D407" s="68"/>
      <c r="E407" s="298" t="s">
        <v>2741</v>
      </c>
      <c r="F407" s="68" t="s">
        <v>862</v>
      </c>
      <c r="G407" s="68"/>
      <c r="H407" s="68"/>
      <c r="I407" s="68"/>
      <c r="J407" s="68"/>
    </row>
    <row r="408" spans="1:10" hidden="1" x14ac:dyDescent="0.35">
      <c r="A408" s="68"/>
      <c r="B408" s="68"/>
      <c r="C408" s="68"/>
      <c r="D408" s="68"/>
      <c r="E408" s="298" t="s">
        <v>863</v>
      </c>
      <c r="F408" s="68" t="s">
        <v>2742</v>
      </c>
      <c r="G408" s="68"/>
      <c r="H408" s="68"/>
      <c r="I408" s="68"/>
      <c r="J408" s="68"/>
    </row>
    <row r="409" spans="1:10" hidden="1" x14ac:dyDescent="0.35">
      <c r="A409" s="68"/>
      <c r="B409" s="68"/>
      <c r="C409" s="68"/>
      <c r="D409" s="68"/>
      <c r="E409" s="298" t="s">
        <v>865</v>
      </c>
      <c r="F409" s="68" t="s">
        <v>2743</v>
      </c>
      <c r="G409" s="68"/>
      <c r="H409" s="68"/>
      <c r="I409" s="68"/>
      <c r="J409" s="68"/>
    </row>
    <row r="410" spans="1:10" hidden="1" x14ac:dyDescent="0.35">
      <c r="A410" s="68"/>
      <c r="B410" s="68"/>
      <c r="C410" s="68"/>
      <c r="D410" s="68"/>
      <c r="E410" s="298" t="s">
        <v>867</v>
      </c>
      <c r="F410" s="68" t="s">
        <v>868</v>
      </c>
      <c r="G410" s="68"/>
      <c r="H410" s="68"/>
      <c r="I410" s="68"/>
      <c r="J410" s="68"/>
    </row>
    <row r="411" spans="1:10" hidden="1" x14ac:dyDescent="0.35">
      <c r="A411" s="68"/>
      <c r="B411" s="68"/>
      <c r="C411" s="68"/>
      <c r="D411" s="68"/>
      <c r="E411" s="298" t="s">
        <v>2744</v>
      </c>
      <c r="F411" s="68" t="s">
        <v>870</v>
      </c>
      <c r="G411" s="68"/>
      <c r="H411" s="68"/>
      <c r="I411" s="68"/>
      <c r="J411" s="68"/>
    </row>
    <row r="412" spans="1:10" hidden="1" x14ac:dyDescent="0.35">
      <c r="A412" s="68"/>
      <c r="B412" s="68"/>
      <c r="C412" s="68"/>
      <c r="D412" s="68"/>
      <c r="E412" s="298" t="s">
        <v>871</v>
      </c>
      <c r="F412" s="68" t="s">
        <v>872</v>
      </c>
      <c r="G412" s="68"/>
      <c r="H412" s="68"/>
      <c r="I412" s="68"/>
      <c r="J412" s="68"/>
    </row>
    <row r="413" spans="1:10" hidden="1" x14ac:dyDescent="0.35">
      <c r="A413" s="68"/>
      <c r="B413" s="68"/>
      <c r="C413" s="68"/>
      <c r="D413" s="68"/>
      <c r="E413" s="298" t="s">
        <v>2745</v>
      </c>
      <c r="F413" s="68" t="s">
        <v>2746</v>
      </c>
      <c r="G413" s="68"/>
      <c r="H413" s="68"/>
      <c r="I413" s="68"/>
      <c r="J413" s="68"/>
    </row>
    <row r="414" spans="1:10" hidden="1" x14ac:dyDescent="0.35">
      <c r="A414" s="68"/>
      <c r="B414" s="68"/>
      <c r="C414" s="68"/>
      <c r="D414" s="68"/>
      <c r="E414" s="298" t="s">
        <v>2747</v>
      </c>
      <c r="F414" s="68" t="s">
        <v>2748</v>
      </c>
      <c r="G414" s="68"/>
      <c r="H414" s="68"/>
      <c r="I414" s="68"/>
      <c r="J414" s="68"/>
    </row>
    <row r="415" spans="1:10" hidden="1" x14ac:dyDescent="0.35">
      <c r="A415" s="68"/>
      <c r="B415" s="68"/>
      <c r="C415" s="68"/>
      <c r="D415" s="68"/>
      <c r="E415" s="298" t="s">
        <v>2749</v>
      </c>
      <c r="F415" s="68" t="s">
        <v>2750</v>
      </c>
      <c r="G415" s="68"/>
      <c r="H415" s="68"/>
      <c r="I415" s="68"/>
      <c r="J415" s="68"/>
    </row>
    <row r="416" spans="1:10" hidden="1" x14ac:dyDescent="0.35">
      <c r="A416" s="68"/>
      <c r="B416" s="68"/>
      <c r="C416" s="68"/>
      <c r="D416" s="68"/>
      <c r="E416" s="298" t="s">
        <v>2751</v>
      </c>
      <c r="F416" s="68" t="s">
        <v>2752</v>
      </c>
      <c r="G416" s="68"/>
      <c r="H416" s="68"/>
      <c r="I416" s="68"/>
      <c r="J416" s="68"/>
    </row>
    <row r="417" spans="1:10" hidden="1" x14ac:dyDescent="0.35">
      <c r="A417" s="68"/>
      <c r="B417" s="68"/>
      <c r="C417" s="68"/>
      <c r="D417" s="68"/>
      <c r="E417" s="298" t="s">
        <v>2753</v>
      </c>
      <c r="F417" s="68" t="s">
        <v>2754</v>
      </c>
      <c r="G417" s="68"/>
      <c r="H417" s="68"/>
      <c r="I417" s="68"/>
      <c r="J417" s="68"/>
    </row>
    <row r="418" spans="1:10" hidden="1" x14ac:dyDescent="0.35">
      <c r="A418" s="68"/>
      <c r="B418" s="68"/>
      <c r="C418" s="68"/>
      <c r="D418" s="68"/>
      <c r="E418" s="298" t="s">
        <v>2755</v>
      </c>
      <c r="F418" s="68" t="s">
        <v>2756</v>
      </c>
      <c r="G418" s="68"/>
      <c r="H418" s="68"/>
      <c r="I418" s="68"/>
      <c r="J418" s="68"/>
    </row>
    <row r="419" spans="1:10" hidden="1" x14ac:dyDescent="0.35">
      <c r="A419" s="68"/>
      <c r="B419" s="68"/>
      <c r="C419" s="68"/>
      <c r="D419" s="68"/>
      <c r="E419" s="298" t="s">
        <v>2757</v>
      </c>
      <c r="F419" s="68" t="s">
        <v>2758</v>
      </c>
      <c r="G419" s="68"/>
      <c r="H419" s="68"/>
      <c r="I419" s="68"/>
      <c r="J419" s="68"/>
    </row>
    <row r="420" spans="1:10" hidden="1" x14ac:dyDescent="0.35">
      <c r="A420" s="68"/>
      <c r="B420" s="68"/>
      <c r="C420" s="68"/>
      <c r="D420" s="68"/>
      <c r="E420" s="298" t="s">
        <v>2759</v>
      </c>
      <c r="F420" s="68" t="s">
        <v>2760</v>
      </c>
      <c r="G420" s="68"/>
      <c r="H420" s="68"/>
      <c r="I420" s="68"/>
      <c r="J420" s="68"/>
    </row>
    <row r="421" spans="1:10" hidden="1" x14ac:dyDescent="0.35">
      <c r="A421" s="68"/>
      <c r="B421" s="68"/>
      <c r="C421" s="68"/>
      <c r="D421" s="68"/>
      <c r="E421" s="298" t="s">
        <v>2761</v>
      </c>
      <c r="F421" s="68" t="s">
        <v>2762</v>
      </c>
      <c r="G421" s="68"/>
      <c r="H421" s="68"/>
      <c r="I421" s="68"/>
      <c r="J421" s="68"/>
    </row>
    <row r="422" spans="1:10" hidden="1" x14ac:dyDescent="0.35">
      <c r="A422" s="68"/>
      <c r="B422" s="68"/>
      <c r="C422" s="68"/>
      <c r="D422" s="68"/>
      <c r="E422" s="298" t="s">
        <v>2763</v>
      </c>
      <c r="F422" s="68" t="s">
        <v>2764</v>
      </c>
      <c r="G422" s="68"/>
      <c r="H422" s="68"/>
      <c r="I422" s="68"/>
      <c r="J422" s="68"/>
    </row>
    <row r="423" spans="1:10" hidden="1" x14ac:dyDescent="0.35">
      <c r="A423" s="68"/>
      <c r="B423" s="68"/>
      <c r="C423" s="68"/>
      <c r="D423" s="68"/>
      <c r="E423" s="298" t="s">
        <v>2765</v>
      </c>
      <c r="F423" s="68" t="s">
        <v>2766</v>
      </c>
      <c r="G423" s="68"/>
      <c r="H423" s="68"/>
      <c r="I423" s="68"/>
      <c r="J423" s="68"/>
    </row>
    <row r="424" spans="1:10" hidden="1" x14ac:dyDescent="0.35">
      <c r="A424" s="68"/>
      <c r="B424" s="68"/>
      <c r="C424" s="68"/>
      <c r="D424" s="68"/>
      <c r="E424" s="298" t="s">
        <v>2767</v>
      </c>
      <c r="F424" s="68" t="s">
        <v>2768</v>
      </c>
      <c r="G424" s="68"/>
      <c r="H424" s="68"/>
      <c r="I424" s="68"/>
      <c r="J424" s="68"/>
    </row>
    <row r="425" spans="1:10" hidden="1" x14ac:dyDescent="0.35">
      <c r="A425" s="68"/>
      <c r="B425" s="68"/>
      <c r="C425" s="68"/>
      <c r="D425" s="68"/>
      <c r="E425" s="298" t="s">
        <v>2769</v>
      </c>
      <c r="F425" s="68" t="s">
        <v>2770</v>
      </c>
      <c r="G425" s="68"/>
      <c r="H425" s="68"/>
      <c r="I425" s="68"/>
      <c r="J425" s="68"/>
    </row>
    <row r="426" spans="1:10" hidden="1" x14ac:dyDescent="0.35">
      <c r="A426" s="68"/>
      <c r="B426" s="68"/>
      <c r="C426" s="68"/>
      <c r="D426" s="68"/>
      <c r="E426" s="298" t="s">
        <v>2771</v>
      </c>
      <c r="F426" s="68" t="s">
        <v>2772</v>
      </c>
      <c r="G426" s="68"/>
      <c r="H426" s="68"/>
      <c r="I426" s="68"/>
      <c r="J426" s="68"/>
    </row>
    <row r="427" spans="1:10" hidden="1" x14ac:dyDescent="0.35">
      <c r="A427" s="68"/>
      <c r="B427" s="68"/>
      <c r="C427" s="68"/>
      <c r="D427" s="68"/>
      <c r="E427" s="298" t="s">
        <v>2773</v>
      </c>
      <c r="F427" s="68" t="s">
        <v>2774</v>
      </c>
      <c r="G427" s="68"/>
      <c r="H427" s="68"/>
      <c r="I427" s="68"/>
      <c r="J427" s="68"/>
    </row>
    <row r="428" spans="1:10" hidden="1" x14ac:dyDescent="0.35">
      <c r="A428" s="68"/>
      <c r="B428" s="68"/>
      <c r="C428" s="68"/>
      <c r="D428" s="68"/>
      <c r="E428" s="298" t="s">
        <v>2775</v>
      </c>
      <c r="F428" s="68" t="s">
        <v>2776</v>
      </c>
      <c r="G428" s="68"/>
      <c r="H428" s="68"/>
      <c r="I428" s="68"/>
      <c r="J428" s="68"/>
    </row>
    <row r="429" spans="1:10" hidden="1" x14ac:dyDescent="0.35">
      <c r="A429" s="68"/>
      <c r="B429" s="68"/>
      <c r="C429" s="68"/>
      <c r="D429" s="68"/>
      <c r="E429" s="298" t="s">
        <v>247</v>
      </c>
      <c r="F429" s="68" t="s">
        <v>2777</v>
      </c>
      <c r="G429" s="68"/>
      <c r="H429" s="68"/>
      <c r="I429" s="68"/>
      <c r="J429" s="68"/>
    </row>
    <row r="430" spans="1:10" hidden="1" x14ac:dyDescent="0.35">
      <c r="A430" s="68"/>
      <c r="B430" s="68"/>
      <c r="C430" s="68"/>
      <c r="D430" s="68"/>
      <c r="E430" s="298" t="s">
        <v>248</v>
      </c>
      <c r="F430" s="68" t="s">
        <v>898</v>
      </c>
      <c r="G430" s="68"/>
      <c r="H430" s="68"/>
      <c r="I430" s="68"/>
      <c r="J430" s="68"/>
    </row>
    <row r="431" spans="1:10" hidden="1" x14ac:dyDescent="0.35">
      <c r="A431" s="68"/>
      <c r="B431" s="68"/>
      <c r="C431" s="68"/>
      <c r="D431" s="68"/>
      <c r="E431" s="298" t="s">
        <v>2778</v>
      </c>
      <c r="F431" s="68" t="s">
        <v>2779</v>
      </c>
      <c r="G431" s="68"/>
      <c r="H431" s="68"/>
      <c r="I431" s="68"/>
      <c r="J431" s="68"/>
    </row>
    <row r="432" spans="1:10" hidden="1" x14ac:dyDescent="0.35">
      <c r="A432" s="68"/>
      <c r="B432" s="68"/>
      <c r="C432" s="68"/>
      <c r="D432" s="68"/>
      <c r="E432" s="298" t="s">
        <v>2780</v>
      </c>
      <c r="F432" s="68" t="s">
        <v>2781</v>
      </c>
      <c r="G432" s="68"/>
      <c r="H432" s="68"/>
      <c r="I432" s="68"/>
      <c r="J432" s="68"/>
    </row>
    <row r="433" spans="1:10" hidden="1" x14ac:dyDescent="0.35">
      <c r="A433" s="68"/>
      <c r="B433" s="68"/>
      <c r="C433" s="68"/>
      <c r="D433" s="68"/>
      <c r="E433" s="298" t="s">
        <v>2782</v>
      </c>
      <c r="F433" s="68" t="s">
        <v>2783</v>
      </c>
      <c r="G433" s="68"/>
      <c r="H433" s="68"/>
      <c r="I433" s="68"/>
      <c r="J433" s="68"/>
    </row>
    <row r="434" spans="1:10" hidden="1" x14ac:dyDescent="0.35">
      <c r="A434" s="68"/>
      <c r="B434" s="68"/>
      <c r="C434" s="68"/>
      <c r="D434" s="68"/>
      <c r="E434" s="298" t="s">
        <v>2784</v>
      </c>
      <c r="F434" s="68" t="s">
        <v>2785</v>
      </c>
      <c r="G434" s="68"/>
      <c r="H434" s="68"/>
      <c r="I434" s="68"/>
      <c r="J434" s="68"/>
    </row>
    <row r="435" spans="1:10" hidden="1" x14ac:dyDescent="0.35">
      <c r="A435" s="68"/>
      <c r="B435" s="68"/>
      <c r="C435" s="68"/>
      <c r="D435" s="68"/>
      <c r="E435" s="298" t="s">
        <v>2786</v>
      </c>
      <c r="F435" s="68" t="s">
        <v>906</v>
      </c>
      <c r="G435" s="68"/>
      <c r="H435" s="68"/>
      <c r="I435" s="68"/>
      <c r="J435" s="68"/>
    </row>
    <row r="436" spans="1:10" hidden="1" x14ac:dyDescent="0.35">
      <c r="A436" s="68"/>
      <c r="B436" s="68"/>
      <c r="C436" s="68"/>
      <c r="D436" s="68"/>
      <c r="E436" s="298" t="s">
        <v>2787</v>
      </c>
      <c r="F436" s="68" t="s">
        <v>908</v>
      </c>
      <c r="G436" s="68"/>
      <c r="H436" s="68"/>
      <c r="I436" s="68"/>
      <c r="J436" s="68"/>
    </row>
    <row r="437" spans="1:10" hidden="1" x14ac:dyDescent="0.35">
      <c r="A437" s="68"/>
      <c r="B437" s="68"/>
      <c r="C437" s="68"/>
      <c r="D437" s="68"/>
      <c r="E437" s="298" t="s">
        <v>2788</v>
      </c>
      <c r="F437" s="68" t="s">
        <v>910</v>
      </c>
      <c r="G437" s="68"/>
      <c r="H437" s="68"/>
      <c r="I437" s="68"/>
      <c r="J437" s="68"/>
    </row>
    <row r="438" spans="1:10" hidden="1" x14ac:dyDescent="0.35">
      <c r="A438" s="68"/>
      <c r="B438" s="68"/>
      <c r="C438" s="68"/>
      <c r="D438" s="68"/>
      <c r="E438" s="298" t="s">
        <v>2789</v>
      </c>
      <c r="F438" s="68" t="s">
        <v>911</v>
      </c>
      <c r="G438" s="68"/>
      <c r="H438" s="68"/>
      <c r="I438" s="68"/>
      <c r="J438" s="68"/>
    </row>
    <row r="439" spans="1:10" hidden="1" x14ac:dyDescent="0.35">
      <c r="A439" s="68"/>
      <c r="B439" s="68"/>
      <c r="C439" s="68"/>
      <c r="D439" s="68"/>
      <c r="E439" s="298" t="s">
        <v>2790</v>
      </c>
      <c r="F439" s="68" t="s">
        <v>913</v>
      </c>
      <c r="G439" s="68"/>
      <c r="H439" s="68"/>
      <c r="I439" s="68"/>
      <c r="J439" s="68"/>
    </row>
    <row r="440" spans="1:10" hidden="1" x14ac:dyDescent="0.35">
      <c r="A440" s="68"/>
      <c r="B440" s="68"/>
      <c r="C440" s="68"/>
      <c r="D440" s="68"/>
      <c r="E440" s="298" t="s">
        <v>2791</v>
      </c>
      <c r="F440" s="68" t="s">
        <v>915</v>
      </c>
      <c r="G440" s="68"/>
      <c r="H440" s="68"/>
      <c r="I440" s="68"/>
      <c r="J440" s="68"/>
    </row>
    <row r="441" spans="1:10" hidden="1" x14ac:dyDescent="0.35">
      <c r="A441" s="68"/>
      <c r="B441" s="68"/>
      <c r="C441" s="68"/>
      <c r="D441" s="68"/>
      <c r="E441" s="298" t="s">
        <v>2792</v>
      </c>
      <c r="F441" s="68" t="s">
        <v>916</v>
      </c>
      <c r="G441" s="68"/>
      <c r="H441" s="68"/>
      <c r="I441" s="68"/>
      <c r="J441" s="68"/>
    </row>
    <row r="442" spans="1:10" hidden="1" x14ac:dyDescent="0.35">
      <c r="A442" s="68"/>
      <c r="B442" s="68"/>
      <c r="C442" s="68"/>
      <c r="D442" s="68"/>
      <c r="E442" s="298" t="s">
        <v>2793</v>
      </c>
      <c r="F442" s="68" t="s">
        <v>918</v>
      </c>
      <c r="G442" s="68"/>
      <c r="H442" s="68"/>
      <c r="I442" s="68"/>
      <c r="J442" s="68"/>
    </row>
    <row r="443" spans="1:10" hidden="1" x14ac:dyDescent="0.35">
      <c r="A443" s="68"/>
      <c r="B443" s="68"/>
      <c r="C443" s="68"/>
      <c r="D443" s="68"/>
      <c r="E443" s="298" t="s">
        <v>2794</v>
      </c>
      <c r="F443" s="68" t="s">
        <v>920</v>
      </c>
      <c r="G443" s="68"/>
      <c r="H443" s="68"/>
      <c r="I443" s="68"/>
      <c r="J443" s="68"/>
    </row>
    <row r="444" spans="1:10" hidden="1" x14ac:dyDescent="0.35">
      <c r="A444" s="68"/>
      <c r="B444" s="68"/>
      <c r="C444" s="68"/>
      <c r="D444" s="68"/>
      <c r="E444" s="298" t="s">
        <v>2795</v>
      </c>
      <c r="F444" s="68" t="s">
        <v>922</v>
      </c>
      <c r="G444" s="68"/>
      <c r="H444" s="68"/>
      <c r="I444" s="68"/>
      <c r="J444" s="68"/>
    </row>
    <row r="445" spans="1:10" hidden="1" x14ac:dyDescent="0.35">
      <c r="A445" s="68"/>
      <c r="B445" s="68"/>
      <c r="C445" s="68"/>
      <c r="D445" s="68"/>
      <c r="E445" s="298" t="s">
        <v>2796</v>
      </c>
      <c r="F445" s="68" t="s">
        <v>2797</v>
      </c>
      <c r="G445" s="68"/>
      <c r="H445" s="68"/>
      <c r="I445" s="68"/>
      <c r="J445" s="68"/>
    </row>
    <row r="446" spans="1:10" hidden="1" x14ac:dyDescent="0.35">
      <c r="A446" s="68"/>
      <c r="B446" s="68"/>
      <c r="C446" s="68"/>
      <c r="D446" s="68"/>
      <c r="E446" s="298" t="s">
        <v>2798</v>
      </c>
      <c r="F446" s="68" t="s">
        <v>2799</v>
      </c>
      <c r="G446" s="68"/>
      <c r="H446" s="68"/>
      <c r="I446" s="68"/>
      <c r="J446" s="68"/>
    </row>
    <row r="447" spans="1:10" hidden="1" x14ac:dyDescent="0.35">
      <c r="A447" s="68"/>
      <c r="B447" s="68"/>
      <c r="C447" s="68"/>
      <c r="D447" s="68"/>
      <c r="E447" s="298" t="s">
        <v>2800</v>
      </c>
      <c r="F447" s="68" t="s">
        <v>2801</v>
      </c>
      <c r="G447" s="68"/>
      <c r="H447" s="68"/>
      <c r="I447" s="68"/>
      <c r="J447" s="68"/>
    </row>
    <row r="448" spans="1:10" hidden="1" x14ac:dyDescent="0.35">
      <c r="A448" s="68"/>
      <c r="B448" s="68"/>
      <c r="C448" s="68"/>
      <c r="D448" s="68"/>
      <c r="E448" s="298" t="s">
        <v>2802</v>
      </c>
      <c r="F448" s="68" t="s">
        <v>2803</v>
      </c>
      <c r="G448" s="68"/>
      <c r="H448" s="68"/>
      <c r="I448" s="68"/>
      <c r="J448" s="68"/>
    </row>
    <row r="449" spans="1:10" hidden="1" x14ac:dyDescent="0.35">
      <c r="A449" s="68"/>
      <c r="B449" s="68"/>
      <c r="C449" s="68"/>
      <c r="D449" s="68"/>
      <c r="E449" s="298" t="s">
        <v>2804</v>
      </c>
      <c r="F449" s="68" t="s">
        <v>2805</v>
      </c>
      <c r="G449" s="68"/>
      <c r="H449" s="68"/>
      <c r="I449" s="68"/>
      <c r="J449" s="68"/>
    </row>
    <row r="450" spans="1:10" hidden="1" x14ac:dyDescent="0.35">
      <c r="A450" s="68"/>
      <c r="B450" s="68"/>
      <c r="C450" s="68"/>
      <c r="D450" s="68"/>
      <c r="E450" s="298" t="s">
        <v>2806</v>
      </c>
      <c r="F450" s="68" t="s">
        <v>2807</v>
      </c>
      <c r="G450" s="68"/>
      <c r="H450" s="68"/>
      <c r="I450" s="68"/>
      <c r="J450" s="68"/>
    </row>
    <row r="451" spans="1:10" hidden="1" x14ac:dyDescent="0.35">
      <c r="A451" s="68"/>
      <c r="B451" s="68"/>
      <c r="C451" s="68"/>
      <c r="D451" s="68"/>
      <c r="E451" s="298" t="s">
        <v>2808</v>
      </c>
      <c r="F451" s="68" t="s">
        <v>2809</v>
      </c>
      <c r="G451" s="68"/>
      <c r="H451" s="68"/>
      <c r="I451" s="68"/>
      <c r="J451" s="68"/>
    </row>
    <row r="452" spans="1:10" hidden="1" x14ac:dyDescent="0.35">
      <c r="A452" s="68"/>
      <c r="B452" s="68"/>
      <c r="C452" s="68"/>
      <c r="D452" s="68"/>
      <c r="E452" s="298" t="s">
        <v>2810</v>
      </c>
      <c r="F452" s="68" t="s">
        <v>2811</v>
      </c>
      <c r="G452" s="68"/>
      <c r="H452" s="68"/>
      <c r="I452" s="68"/>
      <c r="J452" s="68"/>
    </row>
    <row r="453" spans="1:10" hidden="1" x14ac:dyDescent="0.35">
      <c r="A453" s="68"/>
      <c r="B453" s="68"/>
      <c r="C453" s="68"/>
      <c r="D453" s="68"/>
      <c r="E453" s="298" t="s">
        <v>2812</v>
      </c>
      <c r="F453" s="68" t="s">
        <v>2813</v>
      </c>
      <c r="G453" s="68"/>
      <c r="H453" s="68"/>
      <c r="I453" s="68"/>
      <c r="J453" s="68"/>
    </row>
    <row r="454" spans="1:10" hidden="1" x14ac:dyDescent="0.35">
      <c r="A454" s="68"/>
      <c r="B454" s="68"/>
      <c r="C454" s="68"/>
      <c r="D454" s="68"/>
      <c r="E454" s="298" t="s">
        <v>2814</v>
      </c>
      <c r="F454" s="68" t="s">
        <v>2815</v>
      </c>
      <c r="G454" s="68"/>
      <c r="H454" s="68"/>
      <c r="I454" s="68"/>
      <c r="J454" s="68"/>
    </row>
    <row r="455" spans="1:10" hidden="1" x14ac:dyDescent="0.35">
      <c r="A455" s="68"/>
      <c r="B455" s="68"/>
      <c r="C455" s="68"/>
      <c r="D455" s="68"/>
      <c r="E455" s="298" t="s">
        <v>2816</v>
      </c>
      <c r="F455" s="68" t="s">
        <v>2817</v>
      </c>
      <c r="G455" s="68"/>
      <c r="H455" s="68"/>
      <c r="I455" s="68"/>
      <c r="J455" s="68"/>
    </row>
    <row r="456" spans="1:10" hidden="1" x14ac:dyDescent="0.35">
      <c r="A456" s="68"/>
      <c r="B456" s="68"/>
      <c r="C456" s="68"/>
      <c r="D456" s="68"/>
      <c r="E456" s="298" t="s">
        <v>2818</v>
      </c>
      <c r="F456" s="68" t="s">
        <v>2819</v>
      </c>
      <c r="G456" s="68"/>
      <c r="H456" s="68"/>
      <c r="I456" s="68"/>
      <c r="J456" s="68"/>
    </row>
    <row r="457" spans="1:10" hidden="1" x14ac:dyDescent="0.35">
      <c r="A457" s="68"/>
      <c r="B457" s="68"/>
      <c r="C457" s="68"/>
      <c r="D457" s="68"/>
      <c r="E457" s="298" t="s">
        <v>2820</v>
      </c>
      <c r="F457" s="68" t="s">
        <v>2821</v>
      </c>
      <c r="G457" s="68"/>
      <c r="H457" s="68"/>
      <c r="I457" s="68"/>
      <c r="J457" s="68"/>
    </row>
    <row r="458" spans="1:10" hidden="1" x14ac:dyDescent="0.35">
      <c r="A458" s="68"/>
      <c r="B458" s="68"/>
      <c r="C458" s="68"/>
      <c r="D458" s="68"/>
      <c r="E458" s="298" t="s">
        <v>2822</v>
      </c>
      <c r="F458" s="68" t="s">
        <v>2823</v>
      </c>
      <c r="G458" s="68"/>
      <c r="H458" s="68"/>
      <c r="I458" s="68"/>
      <c r="J458" s="68"/>
    </row>
    <row r="459" spans="1:10" hidden="1" x14ac:dyDescent="0.35">
      <c r="A459" s="68"/>
      <c r="B459" s="68"/>
      <c r="C459" s="68"/>
      <c r="D459" s="68"/>
      <c r="E459" s="298" t="s">
        <v>2824</v>
      </c>
      <c r="F459" s="68" t="s">
        <v>2825</v>
      </c>
      <c r="G459" s="68"/>
      <c r="H459" s="68"/>
      <c r="I459" s="68"/>
      <c r="J459" s="68"/>
    </row>
    <row r="460" spans="1:10" hidden="1" x14ac:dyDescent="0.35">
      <c r="A460" s="68"/>
      <c r="B460" s="68"/>
      <c r="C460" s="68"/>
      <c r="D460" s="68"/>
      <c r="E460" s="298" t="s">
        <v>2826</v>
      </c>
      <c r="F460" s="68" t="s">
        <v>2827</v>
      </c>
      <c r="G460" s="68"/>
      <c r="H460" s="68"/>
      <c r="I460" s="68"/>
      <c r="J460" s="68"/>
    </row>
    <row r="461" spans="1:10" hidden="1" x14ac:dyDescent="0.35">
      <c r="A461" s="68"/>
      <c r="B461" s="68"/>
      <c r="C461" s="68"/>
      <c r="D461" s="68"/>
      <c r="E461" s="298" t="s">
        <v>2828</v>
      </c>
      <c r="F461" s="68" t="s">
        <v>2829</v>
      </c>
      <c r="G461" s="68"/>
      <c r="H461" s="68"/>
      <c r="I461" s="68"/>
      <c r="J461" s="68"/>
    </row>
    <row r="462" spans="1:10" hidden="1" x14ac:dyDescent="0.35">
      <c r="A462" s="68"/>
      <c r="B462" s="68"/>
      <c r="C462" s="68"/>
      <c r="D462" s="68"/>
      <c r="E462" s="298" t="s">
        <v>2830</v>
      </c>
      <c r="F462" s="68" t="s">
        <v>2831</v>
      </c>
      <c r="G462" s="68"/>
      <c r="H462" s="68"/>
      <c r="I462" s="68"/>
      <c r="J462" s="68"/>
    </row>
    <row r="463" spans="1:10" hidden="1" x14ac:dyDescent="0.35">
      <c r="A463" s="68"/>
      <c r="B463" s="68"/>
      <c r="C463" s="68"/>
      <c r="D463" s="68"/>
      <c r="E463" s="298" t="s">
        <v>2832</v>
      </c>
      <c r="F463" s="68" t="s">
        <v>2833</v>
      </c>
      <c r="G463" s="68"/>
      <c r="H463" s="68"/>
      <c r="I463" s="68"/>
      <c r="J463" s="68"/>
    </row>
    <row r="464" spans="1:10" hidden="1" x14ac:dyDescent="0.35">
      <c r="A464" s="68"/>
      <c r="B464" s="68"/>
      <c r="C464" s="68"/>
      <c r="D464" s="68"/>
      <c r="E464" s="298" t="s">
        <v>2834</v>
      </c>
      <c r="F464" s="68" t="s">
        <v>2835</v>
      </c>
      <c r="G464" s="68"/>
      <c r="H464" s="68"/>
      <c r="I464" s="68"/>
      <c r="J464" s="68"/>
    </row>
    <row r="465" spans="1:10" hidden="1" x14ac:dyDescent="0.35">
      <c r="A465" s="68"/>
      <c r="B465" s="68"/>
      <c r="C465" s="68"/>
      <c r="D465" s="68"/>
      <c r="E465" s="298" t="s">
        <v>2836</v>
      </c>
      <c r="F465" s="68" t="s">
        <v>2837</v>
      </c>
      <c r="G465" s="68"/>
      <c r="H465" s="68"/>
      <c r="I465" s="68"/>
      <c r="J465" s="68"/>
    </row>
    <row r="466" spans="1:10" hidden="1" x14ac:dyDescent="0.35">
      <c r="A466" s="68"/>
      <c r="B466" s="68"/>
      <c r="C466" s="68"/>
      <c r="D466" s="68"/>
      <c r="E466" s="298" t="s">
        <v>2838</v>
      </c>
      <c r="F466" s="68" t="s">
        <v>2839</v>
      </c>
      <c r="G466" s="68"/>
      <c r="H466" s="68"/>
      <c r="I466" s="68"/>
      <c r="J466" s="68"/>
    </row>
    <row r="467" spans="1:10" hidden="1" x14ac:dyDescent="0.35">
      <c r="A467" s="68"/>
      <c r="B467" s="68"/>
      <c r="C467" s="68"/>
      <c r="D467" s="68"/>
      <c r="E467" s="298" t="s">
        <v>2840</v>
      </c>
      <c r="F467" s="68" t="s">
        <v>2841</v>
      </c>
      <c r="G467" s="68"/>
      <c r="H467" s="68"/>
      <c r="I467" s="68"/>
      <c r="J467" s="68"/>
    </row>
    <row r="468" spans="1:10" hidden="1" x14ac:dyDescent="0.35">
      <c r="A468" s="68"/>
      <c r="B468" s="68"/>
      <c r="C468" s="68"/>
      <c r="D468" s="68"/>
      <c r="E468" s="298" t="s">
        <v>2842</v>
      </c>
      <c r="F468" s="68" t="s">
        <v>2843</v>
      </c>
      <c r="G468" s="68"/>
      <c r="H468" s="68"/>
      <c r="I468" s="68"/>
      <c r="J468" s="68"/>
    </row>
    <row r="469" spans="1:10" hidden="1" x14ac:dyDescent="0.35">
      <c r="A469" s="68"/>
      <c r="B469" s="68"/>
      <c r="C469" s="68"/>
      <c r="D469" s="68"/>
      <c r="E469" s="298" t="s">
        <v>963</v>
      </c>
      <c r="F469" s="68" t="s">
        <v>964</v>
      </c>
      <c r="G469" s="68"/>
      <c r="H469" s="68"/>
      <c r="I469" s="68"/>
      <c r="J469" s="68"/>
    </row>
    <row r="470" spans="1:10" hidden="1" x14ac:dyDescent="0.35">
      <c r="A470" s="68"/>
      <c r="B470" s="68"/>
      <c r="C470" s="68"/>
      <c r="D470" s="68"/>
      <c r="E470" s="298" t="s">
        <v>965</v>
      </c>
      <c r="F470" s="68" t="s">
        <v>966</v>
      </c>
      <c r="G470" s="68"/>
      <c r="H470" s="68"/>
      <c r="I470" s="68"/>
      <c r="J470" s="68"/>
    </row>
    <row r="471" spans="1:10" hidden="1" x14ac:dyDescent="0.35">
      <c r="A471" s="68"/>
      <c r="B471" s="68"/>
      <c r="C471" s="68"/>
      <c r="D471" s="68"/>
      <c r="E471" s="298" t="s">
        <v>967</v>
      </c>
      <c r="F471" s="68" t="s">
        <v>2844</v>
      </c>
      <c r="G471" s="68"/>
      <c r="H471" s="68"/>
      <c r="I471" s="68"/>
      <c r="J471" s="68"/>
    </row>
    <row r="472" spans="1:10" hidden="1" x14ac:dyDescent="0.35">
      <c r="A472" s="68"/>
      <c r="B472" s="68"/>
      <c r="C472" s="68"/>
      <c r="D472" s="68"/>
      <c r="E472" s="298" t="s">
        <v>969</v>
      </c>
      <c r="F472" s="68" t="s">
        <v>970</v>
      </c>
      <c r="G472" s="68"/>
      <c r="H472" s="68"/>
      <c r="I472" s="68"/>
      <c r="J472" s="68"/>
    </row>
    <row r="473" spans="1:10" hidden="1" x14ac:dyDescent="0.35">
      <c r="A473" s="68"/>
      <c r="B473" s="68"/>
      <c r="C473" s="68"/>
      <c r="D473" s="68"/>
      <c r="E473" s="298" t="s">
        <v>2845</v>
      </c>
      <c r="F473" s="68" t="s">
        <v>2846</v>
      </c>
      <c r="G473" s="68"/>
      <c r="H473" s="68"/>
      <c r="I473" s="68"/>
      <c r="J473" s="68"/>
    </row>
    <row r="474" spans="1:10" hidden="1" x14ac:dyDescent="0.35">
      <c r="A474" s="68"/>
      <c r="B474" s="68"/>
      <c r="C474" s="68"/>
      <c r="D474" s="68"/>
      <c r="E474" s="298" t="s">
        <v>1310</v>
      </c>
      <c r="F474" s="68" t="s">
        <v>2847</v>
      </c>
      <c r="G474" s="68"/>
      <c r="H474" s="68"/>
      <c r="I474" s="68"/>
      <c r="J474" s="68"/>
    </row>
    <row r="475" spans="1:10" hidden="1" x14ac:dyDescent="0.35">
      <c r="A475" s="68"/>
      <c r="B475" s="68"/>
      <c r="C475" s="68"/>
      <c r="D475" s="68"/>
      <c r="E475" s="298" t="s">
        <v>1311</v>
      </c>
      <c r="F475" s="68" t="s">
        <v>2848</v>
      </c>
      <c r="G475" s="68"/>
      <c r="H475" s="68"/>
      <c r="I475" s="68"/>
      <c r="J475" s="68"/>
    </row>
    <row r="476" spans="1:10" hidden="1" x14ac:dyDescent="0.35">
      <c r="A476" s="68"/>
      <c r="B476" s="68"/>
      <c r="C476" s="68"/>
      <c r="D476" s="68"/>
      <c r="E476" s="298" t="s">
        <v>2849</v>
      </c>
      <c r="F476" s="68" t="s">
        <v>2850</v>
      </c>
      <c r="G476" s="68"/>
      <c r="H476" s="68"/>
      <c r="I476" s="68"/>
      <c r="J476" s="68"/>
    </row>
    <row r="477" spans="1:10" hidden="1" x14ac:dyDescent="0.35">
      <c r="A477" s="68"/>
      <c r="B477" s="68"/>
      <c r="C477" s="68"/>
      <c r="D477" s="68"/>
      <c r="E477" s="298" t="s">
        <v>2851</v>
      </c>
      <c r="F477" s="68" t="s">
        <v>2852</v>
      </c>
      <c r="G477" s="68"/>
      <c r="H477" s="68"/>
      <c r="I477" s="68"/>
      <c r="J477" s="68"/>
    </row>
    <row r="478" spans="1:10" hidden="1" x14ac:dyDescent="0.35">
      <c r="A478" s="68"/>
      <c r="B478" s="68"/>
      <c r="C478" s="68"/>
      <c r="D478" s="68"/>
      <c r="E478" s="298" t="s">
        <v>2853</v>
      </c>
      <c r="F478" s="68" t="s">
        <v>2854</v>
      </c>
      <c r="G478" s="68"/>
      <c r="H478" s="68"/>
      <c r="I478" s="68"/>
      <c r="J478" s="68"/>
    </row>
    <row r="479" spans="1:10" hidden="1" x14ac:dyDescent="0.35">
      <c r="A479" s="68"/>
      <c r="B479" s="68"/>
      <c r="C479" s="68"/>
      <c r="D479" s="68"/>
      <c r="E479" s="298" t="s">
        <v>2855</v>
      </c>
      <c r="F479" s="68" t="s">
        <v>2856</v>
      </c>
      <c r="G479" s="68"/>
      <c r="H479" s="68"/>
      <c r="I479" s="68"/>
      <c r="J479" s="68"/>
    </row>
    <row r="480" spans="1:10" hidden="1" x14ac:dyDescent="0.35">
      <c r="A480" s="68"/>
      <c r="B480" s="68"/>
      <c r="C480" s="68"/>
      <c r="D480" s="68"/>
      <c r="E480" s="298" t="s">
        <v>2857</v>
      </c>
      <c r="F480" s="68" t="s">
        <v>2858</v>
      </c>
      <c r="G480" s="68"/>
      <c r="H480" s="68"/>
      <c r="I480" s="68"/>
      <c r="J480" s="68"/>
    </row>
    <row r="481" spans="1:10" hidden="1" x14ac:dyDescent="0.35">
      <c r="A481" s="68"/>
      <c r="B481" s="68"/>
      <c r="C481" s="68"/>
      <c r="D481" s="68"/>
      <c r="E481" s="298" t="s">
        <v>2859</v>
      </c>
      <c r="F481" s="68" t="s">
        <v>2860</v>
      </c>
      <c r="G481" s="68"/>
      <c r="H481" s="68"/>
      <c r="I481" s="68"/>
      <c r="J481" s="68"/>
    </row>
    <row r="482" spans="1:10" hidden="1" x14ac:dyDescent="0.35">
      <c r="A482" s="68"/>
      <c r="B482" s="68"/>
      <c r="C482" s="68"/>
      <c r="D482" s="68"/>
      <c r="E482" s="298" t="s">
        <v>982</v>
      </c>
      <c r="F482" s="68" t="s">
        <v>983</v>
      </c>
      <c r="G482" s="68"/>
      <c r="H482" s="68"/>
      <c r="I482" s="68"/>
      <c r="J482" s="68"/>
    </row>
    <row r="483" spans="1:10" hidden="1" x14ac:dyDescent="0.35">
      <c r="A483" s="68"/>
      <c r="B483" s="68"/>
      <c r="C483" s="68"/>
      <c r="D483" s="68"/>
      <c r="E483" s="298" t="s">
        <v>984</v>
      </c>
      <c r="F483" s="68" t="s">
        <v>2861</v>
      </c>
      <c r="G483" s="68"/>
      <c r="H483" s="68"/>
      <c r="I483" s="68"/>
      <c r="J483" s="68"/>
    </row>
    <row r="484" spans="1:10" hidden="1" x14ac:dyDescent="0.35">
      <c r="A484" s="68"/>
      <c r="B484" s="68"/>
      <c r="C484" s="68"/>
      <c r="D484" s="68"/>
      <c r="E484" s="298" t="s">
        <v>986</v>
      </c>
      <c r="F484" s="68" t="s">
        <v>987</v>
      </c>
      <c r="G484" s="68"/>
      <c r="H484" s="68"/>
      <c r="I484" s="68"/>
      <c r="J484" s="68"/>
    </row>
    <row r="485" spans="1:10" hidden="1" x14ac:dyDescent="0.35">
      <c r="A485" s="68"/>
      <c r="B485" s="68"/>
      <c r="C485" s="68"/>
      <c r="D485" s="68"/>
      <c r="E485" s="298" t="s">
        <v>988</v>
      </c>
      <c r="F485" s="68" t="s">
        <v>989</v>
      </c>
      <c r="G485" s="68"/>
      <c r="H485" s="68"/>
      <c r="I485" s="68"/>
      <c r="J485" s="68"/>
    </row>
    <row r="486" spans="1:10" hidden="1" x14ac:dyDescent="0.35">
      <c r="A486" s="68"/>
      <c r="B486" s="68"/>
      <c r="C486" s="68"/>
      <c r="D486" s="68"/>
      <c r="E486" s="298" t="s">
        <v>2862</v>
      </c>
      <c r="F486" s="68" t="s">
        <v>2863</v>
      </c>
      <c r="G486" s="68"/>
      <c r="H486" s="68"/>
      <c r="I486" s="68"/>
      <c r="J486" s="68"/>
    </row>
    <row r="487" spans="1:10" hidden="1" x14ac:dyDescent="0.35">
      <c r="A487" s="68"/>
      <c r="B487" s="68"/>
      <c r="C487" s="68"/>
      <c r="D487" s="68"/>
      <c r="E487" s="298" t="s">
        <v>2864</v>
      </c>
      <c r="F487" s="68" t="s">
        <v>2865</v>
      </c>
      <c r="G487" s="68"/>
      <c r="H487" s="68"/>
      <c r="I487" s="68"/>
      <c r="J487" s="68"/>
    </row>
    <row r="488" spans="1:10" hidden="1" x14ac:dyDescent="0.35">
      <c r="A488" s="68"/>
      <c r="B488" s="68"/>
      <c r="C488" s="68"/>
      <c r="D488" s="68"/>
      <c r="E488" s="298" t="s">
        <v>2866</v>
      </c>
      <c r="F488" s="68" t="s">
        <v>2867</v>
      </c>
      <c r="G488" s="68"/>
      <c r="H488" s="68"/>
      <c r="I488" s="68"/>
      <c r="J488" s="68"/>
    </row>
    <row r="489" spans="1:10" hidden="1" x14ac:dyDescent="0.35">
      <c r="A489" s="68"/>
      <c r="B489" s="68"/>
      <c r="C489" s="68"/>
      <c r="D489" s="68"/>
      <c r="E489" s="298" t="s">
        <v>2868</v>
      </c>
      <c r="F489" s="68" t="s">
        <v>2869</v>
      </c>
      <c r="G489" s="68"/>
      <c r="H489" s="68"/>
      <c r="I489" s="68"/>
      <c r="J489" s="68"/>
    </row>
    <row r="490" spans="1:10" hidden="1" x14ac:dyDescent="0.35">
      <c r="A490" s="68"/>
      <c r="B490" s="68"/>
      <c r="C490" s="68"/>
      <c r="D490" s="68"/>
      <c r="E490" s="298" t="s">
        <v>2870</v>
      </c>
      <c r="F490" s="68" t="s">
        <v>2871</v>
      </c>
      <c r="G490" s="68"/>
      <c r="H490" s="68"/>
      <c r="I490" s="68"/>
      <c r="J490" s="68"/>
    </row>
    <row r="491" spans="1:10" hidden="1" x14ac:dyDescent="0.35">
      <c r="A491" s="68"/>
      <c r="B491" s="68"/>
      <c r="C491" s="68"/>
      <c r="D491" s="68"/>
      <c r="E491" s="298" t="s">
        <v>2872</v>
      </c>
      <c r="F491" s="68" t="s">
        <v>2873</v>
      </c>
      <c r="G491" s="68"/>
      <c r="H491" s="68"/>
      <c r="I491" s="68"/>
      <c r="J491" s="68"/>
    </row>
    <row r="492" spans="1:10" hidden="1" x14ac:dyDescent="0.35">
      <c r="A492" s="68"/>
      <c r="B492" s="68"/>
      <c r="C492" s="68"/>
      <c r="D492" s="68"/>
      <c r="E492" s="298" t="s">
        <v>2874</v>
      </c>
      <c r="F492" s="68" t="s">
        <v>2875</v>
      </c>
      <c r="G492" s="68"/>
      <c r="H492" s="68"/>
      <c r="I492" s="68"/>
      <c r="J492" s="68"/>
    </row>
    <row r="493" spans="1:10" hidden="1" x14ac:dyDescent="0.35">
      <c r="A493" s="68"/>
      <c r="B493" s="68"/>
      <c r="C493" s="68"/>
      <c r="D493" s="68"/>
      <c r="E493" s="298" t="s">
        <v>2876</v>
      </c>
      <c r="F493" s="68" t="s">
        <v>2877</v>
      </c>
      <c r="G493" s="68"/>
      <c r="H493" s="68"/>
      <c r="I493" s="68"/>
      <c r="J493" s="68"/>
    </row>
    <row r="494" spans="1:10" hidden="1" x14ac:dyDescent="0.35">
      <c r="A494" s="68"/>
      <c r="B494" s="68"/>
      <c r="C494" s="68"/>
      <c r="D494" s="68"/>
      <c r="E494" s="298" t="s">
        <v>2878</v>
      </c>
      <c r="F494" s="68" t="s">
        <v>2879</v>
      </c>
      <c r="G494" s="68"/>
      <c r="H494" s="68"/>
      <c r="I494" s="68"/>
      <c r="J494" s="68"/>
    </row>
    <row r="495" spans="1:10" hidden="1" x14ac:dyDescent="0.35">
      <c r="A495" s="68"/>
      <c r="B495" s="68"/>
      <c r="C495" s="68"/>
      <c r="D495" s="68"/>
      <c r="E495" s="298" t="s">
        <v>2880</v>
      </c>
      <c r="F495" s="68" t="s">
        <v>2881</v>
      </c>
      <c r="G495" s="68"/>
      <c r="H495" s="68"/>
      <c r="I495" s="68"/>
      <c r="J495" s="68"/>
    </row>
    <row r="496" spans="1:10" hidden="1" x14ac:dyDescent="0.35">
      <c r="A496" s="68"/>
      <c r="B496" s="68"/>
      <c r="C496" s="68"/>
      <c r="D496" s="68"/>
      <c r="E496" s="298" t="s">
        <v>2882</v>
      </c>
      <c r="F496" s="68" t="s">
        <v>2883</v>
      </c>
      <c r="G496" s="68"/>
      <c r="H496" s="68"/>
      <c r="I496" s="68"/>
      <c r="J496" s="68"/>
    </row>
    <row r="497" spans="1:10" hidden="1" x14ac:dyDescent="0.35">
      <c r="A497" s="68"/>
      <c r="B497" s="68"/>
      <c r="C497" s="68"/>
      <c r="D497" s="68"/>
      <c r="E497" s="298" t="s">
        <v>2884</v>
      </c>
      <c r="F497" s="68" t="s">
        <v>2885</v>
      </c>
      <c r="G497" s="68"/>
      <c r="H497" s="68"/>
      <c r="I497" s="68"/>
      <c r="J497" s="68"/>
    </row>
    <row r="498" spans="1:10" hidden="1" x14ac:dyDescent="0.35">
      <c r="A498" s="68"/>
      <c r="B498" s="68"/>
      <c r="C498" s="68"/>
      <c r="D498" s="68"/>
      <c r="E498" s="298" t="s">
        <v>2886</v>
      </c>
      <c r="F498" s="68" t="s">
        <v>2887</v>
      </c>
      <c r="G498" s="68"/>
      <c r="H498" s="68"/>
      <c r="I498" s="68"/>
      <c r="J498" s="68"/>
    </row>
    <row r="499" spans="1:10" hidden="1" x14ac:dyDescent="0.35">
      <c r="A499" s="68"/>
      <c r="B499" s="68"/>
      <c r="C499" s="68"/>
      <c r="D499" s="68"/>
      <c r="E499" s="298" t="s">
        <v>2888</v>
      </c>
      <c r="F499" s="68" t="s">
        <v>2889</v>
      </c>
      <c r="G499" s="68"/>
      <c r="H499" s="68"/>
      <c r="I499" s="68"/>
      <c r="J499" s="68"/>
    </row>
    <row r="500" spans="1:10" hidden="1" x14ac:dyDescent="0.35">
      <c r="A500" s="68"/>
      <c r="B500" s="68"/>
      <c r="C500" s="68"/>
      <c r="D500" s="68"/>
      <c r="E500" s="298" t="s">
        <v>2890</v>
      </c>
      <c r="F500" s="68" t="s">
        <v>2891</v>
      </c>
      <c r="G500" s="68"/>
      <c r="H500" s="68"/>
      <c r="I500" s="68"/>
      <c r="J500" s="68"/>
    </row>
    <row r="501" spans="1:10" hidden="1" x14ac:dyDescent="0.35">
      <c r="A501" s="68"/>
      <c r="B501" s="68"/>
      <c r="C501" s="68"/>
      <c r="D501" s="68"/>
      <c r="E501" s="298" t="s">
        <v>1006</v>
      </c>
      <c r="F501" s="68" t="s">
        <v>1015</v>
      </c>
      <c r="G501" s="68"/>
      <c r="H501" s="68"/>
      <c r="I501" s="68"/>
      <c r="J501" s="68"/>
    </row>
    <row r="502" spans="1:10" hidden="1" x14ac:dyDescent="0.35">
      <c r="A502" s="68"/>
      <c r="B502" s="68"/>
      <c r="C502" s="68"/>
      <c r="D502" s="68"/>
      <c r="E502" s="298" t="s">
        <v>1008</v>
      </c>
      <c r="F502" s="68" t="s">
        <v>1017</v>
      </c>
      <c r="G502" s="68"/>
      <c r="H502" s="68"/>
      <c r="I502" s="68"/>
      <c r="J502" s="68"/>
    </row>
    <row r="503" spans="1:10" hidden="1" x14ac:dyDescent="0.35">
      <c r="A503" s="68"/>
      <c r="B503" s="68"/>
      <c r="C503" s="68"/>
      <c r="D503" s="68"/>
      <c r="E503" s="298" t="s">
        <v>1010</v>
      </c>
      <c r="F503" s="68" t="s">
        <v>1019</v>
      </c>
      <c r="G503" s="68"/>
      <c r="H503" s="68"/>
      <c r="I503" s="68"/>
      <c r="J503" s="68"/>
    </row>
    <row r="504" spans="1:10" hidden="1" x14ac:dyDescent="0.35">
      <c r="A504" s="68"/>
      <c r="B504" s="68"/>
      <c r="C504" s="68"/>
      <c r="D504" s="68"/>
      <c r="E504" s="298" t="s">
        <v>1012</v>
      </c>
      <c r="F504" s="68" t="s">
        <v>1021</v>
      </c>
      <c r="G504" s="68"/>
      <c r="H504" s="68"/>
      <c r="I504" s="68"/>
      <c r="J504" s="68"/>
    </row>
    <row r="505" spans="1:10" hidden="1" x14ac:dyDescent="0.35">
      <c r="A505" s="68"/>
      <c r="B505" s="68"/>
      <c r="C505" s="68"/>
      <c r="D505" s="68"/>
      <c r="E505" s="298" t="s">
        <v>1014</v>
      </c>
      <c r="F505" s="68" t="s">
        <v>1023</v>
      </c>
      <c r="G505" s="68"/>
      <c r="H505" s="68"/>
      <c r="I505" s="68"/>
      <c r="J505" s="68"/>
    </row>
    <row r="506" spans="1:10" hidden="1" x14ac:dyDescent="0.35">
      <c r="A506" s="68"/>
      <c r="B506" s="68"/>
      <c r="C506" s="68"/>
      <c r="D506" s="68"/>
      <c r="E506" s="298" t="s">
        <v>2892</v>
      </c>
      <c r="F506" s="68" t="s">
        <v>2893</v>
      </c>
      <c r="G506" s="68"/>
      <c r="H506" s="68"/>
      <c r="I506" s="68"/>
      <c r="J506" s="68"/>
    </row>
    <row r="507" spans="1:10" hidden="1" x14ac:dyDescent="0.35">
      <c r="A507" s="68"/>
      <c r="B507" s="68"/>
      <c r="C507" s="68"/>
      <c r="D507" s="68"/>
      <c r="E507" s="298" t="s">
        <v>2894</v>
      </c>
      <c r="F507" s="68" t="s">
        <v>2895</v>
      </c>
      <c r="G507" s="68"/>
      <c r="H507" s="68"/>
      <c r="I507" s="68"/>
      <c r="J507" s="68"/>
    </row>
    <row r="508" spans="1:10" hidden="1" x14ac:dyDescent="0.35">
      <c r="A508" s="68"/>
      <c r="B508" s="68"/>
      <c r="C508" s="68"/>
      <c r="D508" s="68"/>
      <c r="E508" s="298" t="s">
        <v>2896</v>
      </c>
      <c r="F508" s="68" t="s">
        <v>2897</v>
      </c>
      <c r="G508" s="68"/>
      <c r="H508" s="68"/>
      <c r="I508" s="68"/>
      <c r="J508" s="68"/>
    </row>
    <row r="509" spans="1:10" hidden="1" x14ac:dyDescent="0.35">
      <c r="A509" s="68"/>
      <c r="B509" s="68"/>
      <c r="C509" s="68"/>
      <c r="D509" s="68"/>
      <c r="E509" s="298" t="s">
        <v>1020</v>
      </c>
      <c r="F509" s="68" t="s">
        <v>1029</v>
      </c>
      <c r="G509" s="68"/>
      <c r="H509" s="68"/>
      <c r="I509" s="68"/>
      <c r="J509" s="68"/>
    </row>
    <row r="510" spans="1:10" hidden="1" x14ac:dyDescent="0.35">
      <c r="A510" s="68"/>
      <c r="B510" s="68"/>
      <c r="C510" s="68"/>
      <c r="D510" s="68"/>
      <c r="E510" s="298" t="s">
        <v>1022</v>
      </c>
      <c r="F510" s="68" t="s">
        <v>1030</v>
      </c>
      <c r="G510" s="68"/>
      <c r="H510" s="68"/>
      <c r="I510" s="68"/>
      <c r="J510" s="68"/>
    </row>
    <row r="511" spans="1:10" hidden="1" x14ac:dyDescent="0.35">
      <c r="A511" s="68"/>
      <c r="B511" s="68"/>
      <c r="C511" s="68"/>
      <c r="D511" s="68"/>
      <c r="E511" s="298" t="s">
        <v>1024</v>
      </c>
      <c r="F511" s="68" t="s">
        <v>1032</v>
      </c>
      <c r="G511" s="68"/>
      <c r="H511" s="68"/>
      <c r="I511" s="68"/>
      <c r="J511" s="68"/>
    </row>
    <row r="512" spans="1:10" hidden="1" x14ac:dyDescent="0.35">
      <c r="A512" s="68"/>
      <c r="B512" s="68"/>
      <c r="C512" s="68"/>
      <c r="D512" s="68"/>
      <c r="E512" s="298" t="s">
        <v>1026</v>
      </c>
      <c r="F512" s="68" t="s">
        <v>1034</v>
      </c>
      <c r="G512" s="68"/>
      <c r="H512" s="68"/>
      <c r="I512" s="68"/>
      <c r="J512" s="68"/>
    </row>
    <row r="513" spans="1:10" hidden="1" x14ac:dyDescent="0.35">
      <c r="A513" s="68"/>
      <c r="B513" s="68"/>
      <c r="C513" s="68"/>
      <c r="D513" s="68"/>
      <c r="E513" s="298" t="s">
        <v>1028</v>
      </c>
      <c r="F513" s="68" t="s">
        <v>1036</v>
      </c>
      <c r="G513" s="68"/>
      <c r="H513" s="68"/>
      <c r="I513" s="68"/>
      <c r="J513" s="68"/>
    </row>
    <row r="514" spans="1:10" hidden="1" x14ac:dyDescent="0.35">
      <c r="A514" s="68"/>
      <c r="B514" s="68"/>
      <c r="C514" s="68"/>
      <c r="D514" s="68"/>
      <c r="E514" s="298" t="s">
        <v>2898</v>
      </c>
      <c r="F514" s="68" t="s">
        <v>2899</v>
      </c>
      <c r="G514" s="68"/>
      <c r="H514" s="68"/>
      <c r="I514" s="68"/>
      <c r="J514" s="68"/>
    </row>
    <row r="515" spans="1:10" hidden="1" x14ac:dyDescent="0.35">
      <c r="A515" s="68"/>
      <c r="B515" s="68"/>
      <c r="C515" s="68"/>
      <c r="D515" s="68"/>
      <c r="E515" s="298" t="s">
        <v>2900</v>
      </c>
      <c r="F515" s="68" t="s">
        <v>2901</v>
      </c>
      <c r="G515" s="68"/>
      <c r="H515" s="68"/>
      <c r="I515" s="68"/>
      <c r="J515" s="68"/>
    </row>
    <row r="516" spans="1:10" hidden="1" x14ac:dyDescent="0.35">
      <c r="A516" s="68"/>
      <c r="B516" s="68"/>
      <c r="C516" s="68"/>
      <c r="D516" s="68"/>
      <c r="E516" s="298" t="s">
        <v>2902</v>
      </c>
      <c r="F516" s="68" t="s">
        <v>2903</v>
      </c>
      <c r="G516" s="68"/>
      <c r="H516" s="68"/>
      <c r="I516" s="68"/>
      <c r="J516" s="68"/>
    </row>
    <row r="517" spans="1:10" hidden="1" x14ac:dyDescent="0.35">
      <c r="A517" s="68"/>
      <c r="B517" s="68"/>
      <c r="C517" s="68"/>
      <c r="D517" s="68"/>
      <c r="E517" s="298" t="s">
        <v>2904</v>
      </c>
      <c r="F517" s="68" t="s">
        <v>1042</v>
      </c>
      <c r="G517" s="68"/>
      <c r="H517" s="68"/>
      <c r="I517" s="68"/>
      <c r="J517" s="68"/>
    </row>
    <row r="518" spans="1:10" hidden="1" x14ac:dyDescent="0.35">
      <c r="A518" s="68"/>
      <c r="B518" s="68"/>
      <c r="C518" s="68"/>
      <c r="D518" s="68"/>
      <c r="E518" s="298" t="s">
        <v>2905</v>
      </c>
      <c r="F518" s="68" t="s">
        <v>2906</v>
      </c>
      <c r="G518" s="68"/>
      <c r="H518" s="68"/>
      <c r="I518" s="68"/>
      <c r="J518" s="68"/>
    </row>
    <row r="519" spans="1:10" hidden="1" x14ac:dyDescent="0.35">
      <c r="A519" s="68"/>
      <c r="B519" s="68"/>
      <c r="C519" s="68"/>
      <c r="D519" s="68"/>
      <c r="E519" s="298" t="s">
        <v>2907</v>
      </c>
      <c r="F519" s="68" t="s">
        <v>2908</v>
      </c>
      <c r="G519" s="68"/>
      <c r="H519" s="68"/>
      <c r="I519" s="68"/>
      <c r="J519" s="68"/>
    </row>
    <row r="520" spans="1:10" hidden="1" x14ac:dyDescent="0.35">
      <c r="A520" s="68"/>
      <c r="B520" s="68"/>
      <c r="C520" s="68"/>
      <c r="D520" s="68"/>
      <c r="E520" s="298" t="s">
        <v>2909</v>
      </c>
      <c r="F520" s="68" t="s">
        <v>2910</v>
      </c>
      <c r="G520" s="68"/>
      <c r="H520" s="68"/>
      <c r="I520" s="68"/>
      <c r="J520" s="68"/>
    </row>
    <row r="521" spans="1:10" hidden="1" x14ac:dyDescent="0.35">
      <c r="A521" s="68"/>
      <c r="B521" s="68"/>
      <c r="C521" s="68"/>
      <c r="D521" s="68"/>
      <c r="E521" s="298" t="s">
        <v>2911</v>
      </c>
      <c r="F521" s="68" t="s">
        <v>2912</v>
      </c>
      <c r="G521" s="68"/>
      <c r="H521" s="68"/>
      <c r="I521" s="68"/>
      <c r="J521" s="68"/>
    </row>
    <row r="522" spans="1:10" hidden="1" x14ac:dyDescent="0.35">
      <c r="A522" s="68"/>
      <c r="B522" s="68"/>
      <c r="C522" s="68"/>
      <c r="D522" s="68"/>
      <c r="E522" s="298" t="s">
        <v>2913</v>
      </c>
      <c r="F522" s="68" t="s">
        <v>2914</v>
      </c>
      <c r="G522" s="68"/>
      <c r="H522" s="68"/>
      <c r="I522" s="68"/>
      <c r="J522" s="68"/>
    </row>
    <row r="523" spans="1:10" hidden="1" x14ac:dyDescent="0.35">
      <c r="A523" s="68"/>
      <c r="B523" s="68"/>
      <c r="C523" s="68"/>
      <c r="D523" s="68"/>
      <c r="E523" s="298" t="s">
        <v>2915</v>
      </c>
      <c r="F523" s="68" t="s">
        <v>2916</v>
      </c>
      <c r="G523" s="68"/>
      <c r="H523" s="68"/>
      <c r="I523" s="68"/>
      <c r="J523" s="68"/>
    </row>
    <row r="524" spans="1:10" hidden="1" x14ac:dyDescent="0.35">
      <c r="A524" s="68"/>
      <c r="B524" s="68"/>
      <c r="C524" s="68"/>
      <c r="D524" s="68"/>
      <c r="E524" s="298" t="s">
        <v>2917</v>
      </c>
      <c r="F524" s="68" t="s">
        <v>2918</v>
      </c>
      <c r="G524" s="68"/>
      <c r="H524" s="68"/>
      <c r="I524" s="68"/>
      <c r="J524" s="68"/>
    </row>
    <row r="525" spans="1:10" hidden="1" x14ac:dyDescent="0.35">
      <c r="A525" s="68"/>
      <c r="B525" s="68"/>
      <c r="C525" s="68"/>
      <c r="D525" s="68"/>
      <c r="E525" s="298" t="s">
        <v>1047</v>
      </c>
      <c r="F525" s="68" t="s">
        <v>1056</v>
      </c>
      <c r="G525" s="68"/>
      <c r="H525" s="68"/>
      <c r="I525" s="68"/>
      <c r="J525" s="68"/>
    </row>
    <row r="526" spans="1:10" hidden="1" x14ac:dyDescent="0.35">
      <c r="A526" s="68"/>
      <c r="B526" s="68"/>
      <c r="C526" s="68"/>
      <c r="D526" s="68"/>
      <c r="E526" s="298" t="s">
        <v>1049</v>
      </c>
      <c r="F526" s="68" t="s">
        <v>1058</v>
      </c>
      <c r="G526" s="68"/>
      <c r="H526" s="68"/>
      <c r="I526" s="68"/>
      <c r="J526" s="68"/>
    </row>
    <row r="527" spans="1:10" hidden="1" x14ac:dyDescent="0.35">
      <c r="A527" s="68"/>
      <c r="B527" s="68"/>
      <c r="C527" s="68"/>
      <c r="D527" s="68"/>
      <c r="E527" s="298" t="s">
        <v>2919</v>
      </c>
      <c r="F527" s="68" t="s">
        <v>2920</v>
      </c>
      <c r="G527" s="68"/>
      <c r="H527" s="68"/>
      <c r="I527" s="68"/>
      <c r="J527" s="68"/>
    </row>
    <row r="528" spans="1:10" hidden="1" x14ac:dyDescent="0.35">
      <c r="A528" s="68"/>
      <c r="B528" s="68"/>
      <c r="C528" s="68"/>
      <c r="D528" s="68"/>
      <c r="E528" s="298" t="s">
        <v>2921</v>
      </c>
      <c r="F528" s="68" t="s">
        <v>2922</v>
      </c>
      <c r="G528" s="68"/>
      <c r="H528" s="68"/>
      <c r="I528" s="68"/>
      <c r="J528" s="68"/>
    </row>
    <row r="529" spans="1:10" hidden="1" x14ac:dyDescent="0.35">
      <c r="A529" s="68"/>
      <c r="B529" s="68"/>
      <c r="C529" s="68"/>
      <c r="D529" s="68"/>
      <c r="E529" s="298" t="s">
        <v>2923</v>
      </c>
      <c r="F529" s="68" t="s">
        <v>2924</v>
      </c>
      <c r="G529" s="68"/>
      <c r="H529" s="68"/>
      <c r="I529" s="68"/>
      <c r="J529" s="68"/>
    </row>
    <row r="530" spans="1:10" hidden="1" x14ac:dyDescent="0.35">
      <c r="A530" s="68"/>
      <c r="B530" s="68"/>
      <c r="C530" s="68"/>
      <c r="D530" s="68"/>
      <c r="E530" s="298" t="s">
        <v>2925</v>
      </c>
      <c r="F530" s="68" t="s">
        <v>2926</v>
      </c>
      <c r="G530" s="68"/>
      <c r="H530" s="68"/>
      <c r="I530" s="68"/>
      <c r="J530" s="68"/>
    </row>
    <row r="531" spans="1:10" hidden="1" x14ac:dyDescent="0.35">
      <c r="A531" s="68"/>
      <c r="B531" s="68"/>
      <c r="C531" s="68"/>
      <c r="D531" s="68"/>
      <c r="E531" s="298" t="s">
        <v>2927</v>
      </c>
      <c r="F531" s="68" t="s">
        <v>1066</v>
      </c>
      <c r="G531" s="68"/>
      <c r="H531" s="68"/>
      <c r="I531" s="68"/>
      <c r="J531" s="68"/>
    </row>
    <row r="532" spans="1:10" hidden="1" x14ac:dyDescent="0.35">
      <c r="A532" s="68"/>
      <c r="B532" s="68"/>
      <c r="C532" s="68"/>
      <c r="D532" s="68"/>
      <c r="E532" s="298" t="s">
        <v>1059</v>
      </c>
      <c r="F532" s="68" t="s">
        <v>1068</v>
      </c>
      <c r="G532" s="68"/>
      <c r="H532" s="68"/>
      <c r="I532" s="68"/>
      <c r="J532" s="68"/>
    </row>
    <row r="533" spans="1:10" hidden="1" x14ac:dyDescent="0.35">
      <c r="A533" s="68"/>
      <c r="B533" s="68"/>
      <c r="C533" s="68"/>
      <c r="D533" s="68"/>
      <c r="E533" s="298" t="s">
        <v>2928</v>
      </c>
      <c r="F533" s="68" t="s">
        <v>2929</v>
      </c>
      <c r="G533" s="68"/>
      <c r="H533" s="68"/>
      <c r="I533" s="68"/>
      <c r="J533" s="68"/>
    </row>
    <row r="534" spans="1:10" hidden="1" x14ac:dyDescent="0.35">
      <c r="A534" s="68"/>
      <c r="B534" s="68"/>
      <c r="C534" s="68"/>
      <c r="D534" s="68"/>
      <c r="E534" s="298" t="s">
        <v>2930</v>
      </c>
      <c r="F534" s="68" t="s">
        <v>2931</v>
      </c>
      <c r="G534" s="68"/>
      <c r="H534" s="68"/>
      <c r="I534" s="68"/>
      <c r="J534" s="68"/>
    </row>
    <row r="535" spans="1:10" hidden="1" x14ac:dyDescent="0.35">
      <c r="A535" s="68"/>
      <c r="B535" s="68"/>
      <c r="C535" s="68"/>
      <c r="D535" s="68"/>
      <c r="E535" s="298" t="s">
        <v>2932</v>
      </c>
      <c r="F535" s="68" t="s">
        <v>1072</v>
      </c>
      <c r="G535" s="68"/>
      <c r="H535" s="68"/>
      <c r="I535" s="68"/>
      <c r="J535" s="68"/>
    </row>
    <row r="536" spans="1:10" hidden="1" x14ac:dyDescent="0.35">
      <c r="A536" s="68"/>
      <c r="B536" s="68"/>
      <c r="C536" s="68"/>
      <c r="D536" s="68"/>
      <c r="E536" s="298" t="s">
        <v>2933</v>
      </c>
      <c r="F536" s="68" t="s">
        <v>1074</v>
      </c>
      <c r="G536" s="68"/>
      <c r="H536" s="68"/>
      <c r="I536" s="68"/>
      <c r="J536" s="68"/>
    </row>
    <row r="537" spans="1:10" hidden="1" x14ac:dyDescent="0.35">
      <c r="A537" s="68"/>
      <c r="B537" s="68"/>
      <c r="C537" s="68"/>
      <c r="D537" s="68"/>
      <c r="E537" s="298" t="s">
        <v>2934</v>
      </c>
      <c r="F537" s="68" t="s">
        <v>1076</v>
      </c>
      <c r="G537" s="68"/>
      <c r="H537" s="68"/>
      <c r="I537" s="68"/>
      <c r="J537" s="68"/>
    </row>
    <row r="538" spans="1:10" hidden="1" x14ac:dyDescent="0.35">
      <c r="A538" s="68"/>
      <c r="B538" s="68"/>
      <c r="C538" s="68"/>
      <c r="D538" s="68"/>
      <c r="E538" s="298" t="s">
        <v>2935</v>
      </c>
      <c r="F538" s="68" t="s">
        <v>2936</v>
      </c>
      <c r="G538" s="68"/>
      <c r="H538" s="68"/>
      <c r="I538" s="68"/>
      <c r="J538" s="68"/>
    </row>
    <row r="539" spans="1:10" hidden="1" x14ac:dyDescent="0.35">
      <c r="A539" s="68"/>
      <c r="B539" s="68"/>
      <c r="C539" s="68"/>
      <c r="D539" s="68"/>
      <c r="E539" s="298" t="s">
        <v>2937</v>
      </c>
      <c r="F539" s="68" t="s">
        <v>1078</v>
      </c>
      <c r="G539" s="68"/>
      <c r="H539" s="68"/>
      <c r="I539" s="68"/>
      <c r="J539" s="68"/>
    </row>
    <row r="540" spans="1:10" hidden="1" x14ac:dyDescent="0.35">
      <c r="A540" s="68"/>
      <c r="B540" s="68"/>
      <c r="C540" s="68"/>
      <c r="D540" s="68"/>
      <c r="E540" s="298" t="s">
        <v>2938</v>
      </c>
      <c r="F540" s="68" t="s">
        <v>1080</v>
      </c>
      <c r="G540" s="68"/>
      <c r="H540" s="68"/>
      <c r="I540" s="68"/>
      <c r="J540" s="68"/>
    </row>
    <row r="541" spans="1:10" hidden="1" x14ac:dyDescent="0.35">
      <c r="A541" s="68"/>
      <c r="B541" s="68"/>
      <c r="C541" s="68"/>
      <c r="D541" s="68"/>
      <c r="E541" s="298" t="s">
        <v>2939</v>
      </c>
      <c r="F541" s="68" t="s">
        <v>1082</v>
      </c>
      <c r="G541" s="68"/>
      <c r="H541" s="68"/>
      <c r="I541" s="68"/>
      <c r="J541" s="68"/>
    </row>
    <row r="542" spans="1:10" hidden="1" x14ac:dyDescent="0.35">
      <c r="A542" s="68"/>
      <c r="B542" s="68"/>
      <c r="C542" s="68"/>
      <c r="D542" s="68"/>
      <c r="E542" s="298" t="s">
        <v>2940</v>
      </c>
      <c r="F542" s="68" t="s">
        <v>1084</v>
      </c>
      <c r="G542" s="68"/>
      <c r="H542" s="68"/>
      <c r="I542" s="68"/>
      <c r="J542" s="68"/>
    </row>
    <row r="543" spans="1:10" hidden="1" x14ac:dyDescent="0.35">
      <c r="A543" s="68"/>
      <c r="B543" s="68"/>
      <c r="C543" s="68"/>
      <c r="D543" s="68"/>
      <c r="E543" s="298" t="s">
        <v>1077</v>
      </c>
      <c r="F543" s="68" t="s">
        <v>1086</v>
      </c>
      <c r="G543" s="68"/>
      <c r="H543" s="68"/>
      <c r="I543" s="68"/>
      <c r="J543" s="68"/>
    </row>
    <row r="544" spans="1:10" hidden="1" x14ac:dyDescent="0.35">
      <c r="A544" s="68"/>
      <c r="B544" s="68"/>
      <c r="C544" s="68"/>
      <c r="D544" s="68"/>
      <c r="E544" s="298" t="s">
        <v>1079</v>
      </c>
      <c r="F544" s="68" t="s">
        <v>1088</v>
      </c>
      <c r="G544" s="68"/>
      <c r="H544" s="68"/>
      <c r="I544" s="68"/>
      <c r="J544" s="68"/>
    </row>
    <row r="545" spans="1:10" hidden="1" x14ac:dyDescent="0.35">
      <c r="A545" s="68"/>
      <c r="B545" s="68"/>
      <c r="C545" s="68"/>
      <c r="D545" s="68"/>
      <c r="E545" s="298" t="s">
        <v>2941</v>
      </c>
      <c r="F545" s="68" t="s">
        <v>2942</v>
      </c>
      <c r="G545" s="68"/>
      <c r="H545" s="68"/>
      <c r="I545" s="68"/>
      <c r="J545" s="68"/>
    </row>
    <row r="546" spans="1:10" hidden="1" x14ac:dyDescent="0.35">
      <c r="A546" s="68"/>
      <c r="B546" s="68"/>
      <c r="C546" s="68"/>
      <c r="D546" s="68"/>
      <c r="E546" s="298" t="s">
        <v>2943</v>
      </c>
      <c r="F546" s="68" t="s">
        <v>2944</v>
      </c>
      <c r="G546" s="68"/>
      <c r="H546" s="68"/>
      <c r="I546" s="68"/>
      <c r="J546" s="68"/>
    </row>
    <row r="547" spans="1:10" hidden="1" x14ac:dyDescent="0.35">
      <c r="A547" s="68"/>
      <c r="B547" s="68"/>
      <c r="C547" s="68"/>
      <c r="D547" s="68"/>
      <c r="E547" s="298" t="s">
        <v>2945</v>
      </c>
      <c r="F547" s="68" t="s">
        <v>2946</v>
      </c>
      <c r="G547" s="68"/>
      <c r="H547" s="68"/>
      <c r="I547" s="68"/>
      <c r="J547" s="68"/>
    </row>
    <row r="548" spans="1:10" hidden="1" x14ac:dyDescent="0.35">
      <c r="A548" s="68"/>
      <c r="B548" s="68"/>
      <c r="C548" s="68"/>
      <c r="D548" s="68"/>
      <c r="E548" s="298" t="s">
        <v>2947</v>
      </c>
      <c r="F548" s="68" t="s">
        <v>2948</v>
      </c>
      <c r="G548" s="68"/>
      <c r="H548" s="68"/>
      <c r="I548" s="68"/>
      <c r="J548" s="68"/>
    </row>
    <row r="549" spans="1:10" hidden="1" x14ac:dyDescent="0.35">
      <c r="A549" s="68"/>
      <c r="B549" s="68"/>
      <c r="C549" s="68"/>
      <c r="D549" s="68"/>
      <c r="E549" s="298" t="s">
        <v>2949</v>
      </c>
      <c r="F549" s="68" t="s">
        <v>2950</v>
      </c>
      <c r="G549" s="68"/>
      <c r="H549" s="68"/>
      <c r="I549" s="68"/>
      <c r="J549" s="68"/>
    </row>
    <row r="550" spans="1:10" hidden="1" x14ac:dyDescent="0.35">
      <c r="A550" s="68"/>
      <c r="B550" s="68"/>
      <c r="C550" s="68"/>
      <c r="D550" s="68"/>
      <c r="E550" s="298" t="s">
        <v>1089</v>
      </c>
      <c r="F550" s="68" t="s">
        <v>1098</v>
      </c>
      <c r="G550" s="68"/>
      <c r="H550" s="68"/>
      <c r="I550" s="68"/>
      <c r="J550" s="68"/>
    </row>
    <row r="551" spans="1:10" hidden="1" x14ac:dyDescent="0.35">
      <c r="A551" s="68"/>
      <c r="B551" s="68"/>
      <c r="C551" s="68"/>
      <c r="D551" s="68"/>
      <c r="E551" s="298" t="s">
        <v>1091</v>
      </c>
      <c r="F551" s="68" t="s">
        <v>1100</v>
      </c>
      <c r="G551" s="68"/>
      <c r="H551" s="68"/>
      <c r="I551" s="68"/>
      <c r="J551" s="68"/>
    </row>
    <row r="552" spans="1:10" hidden="1" x14ac:dyDescent="0.35">
      <c r="A552" s="68"/>
      <c r="B552" s="68"/>
      <c r="C552" s="68"/>
      <c r="D552" s="68"/>
      <c r="E552" s="298" t="s">
        <v>1093</v>
      </c>
      <c r="F552" s="68" t="s">
        <v>1102</v>
      </c>
      <c r="G552" s="68"/>
      <c r="H552" s="68"/>
      <c r="I552" s="68"/>
      <c r="J552" s="68"/>
    </row>
    <row r="553" spans="1:10" hidden="1" x14ac:dyDescent="0.35">
      <c r="A553" s="68"/>
      <c r="B553" s="68"/>
      <c r="C553" s="68"/>
      <c r="D553" s="68"/>
      <c r="E553" s="298" t="s">
        <v>1095</v>
      </c>
      <c r="F553" s="68" t="s">
        <v>1104</v>
      </c>
      <c r="G553" s="68"/>
      <c r="H553" s="68"/>
      <c r="I553" s="68"/>
      <c r="J553" s="68"/>
    </row>
    <row r="554" spans="1:10" hidden="1" x14ac:dyDescent="0.35">
      <c r="A554" s="68"/>
      <c r="B554" s="68"/>
      <c r="C554" s="68"/>
      <c r="D554" s="68"/>
      <c r="E554" s="298" t="s">
        <v>1097</v>
      </c>
      <c r="F554" s="68" t="s">
        <v>1106</v>
      </c>
      <c r="G554" s="68"/>
      <c r="H554" s="68"/>
      <c r="I554" s="68"/>
      <c r="J554" s="68"/>
    </row>
    <row r="555" spans="1:10" hidden="1" x14ac:dyDescent="0.35">
      <c r="A555" s="68"/>
      <c r="B555" s="68"/>
      <c r="C555" s="68"/>
      <c r="D555" s="68"/>
      <c r="E555" s="298" t="s">
        <v>1099</v>
      </c>
      <c r="F555" s="68" t="s">
        <v>1108</v>
      </c>
      <c r="G555" s="68"/>
      <c r="H555" s="68"/>
      <c r="I555" s="68"/>
      <c r="J555" s="68"/>
    </row>
    <row r="556" spans="1:10" hidden="1" x14ac:dyDescent="0.35">
      <c r="A556" s="68"/>
      <c r="B556" s="68"/>
      <c r="C556" s="68"/>
      <c r="D556" s="68"/>
      <c r="E556" s="298" t="s">
        <v>1101</v>
      </c>
      <c r="F556" s="68" t="s">
        <v>1110</v>
      </c>
      <c r="G556" s="68"/>
      <c r="H556" s="68"/>
      <c r="I556" s="68"/>
      <c r="J556" s="68"/>
    </row>
    <row r="557" spans="1:10" hidden="1" x14ac:dyDescent="0.35">
      <c r="A557" s="68"/>
      <c r="B557" s="68"/>
      <c r="C557" s="68"/>
      <c r="D557" s="68"/>
      <c r="E557" s="298" t="s">
        <v>1103</v>
      </c>
      <c r="F557" s="68" t="s">
        <v>1112</v>
      </c>
      <c r="G557" s="68"/>
      <c r="H557" s="68"/>
      <c r="I557" s="68"/>
      <c r="J557" s="68"/>
    </row>
    <row r="558" spans="1:10" hidden="1" x14ac:dyDescent="0.35">
      <c r="A558" s="68"/>
      <c r="B558" s="68"/>
      <c r="C558" s="68"/>
      <c r="D558" s="68"/>
      <c r="E558" s="298" t="s">
        <v>1105</v>
      </c>
      <c r="F558" s="68" t="s">
        <v>1114</v>
      </c>
      <c r="G558" s="68"/>
      <c r="H558" s="68"/>
      <c r="I558" s="68"/>
      <c r="J558" s="68"/>
    </row>
    <row r="559" spans="1:10" hidden="1" x14ac:dyDescent="0.35">
      <c r="A559" s="68"/>
      <c r="B559" s="68"/>
      <c r="C559" s="68"/>
      <c r="D559" s="68"/>
      <c r="E559" s="298" t="s">
        <v>1107</v>
      </c>
      <c r="F559" s="68" t="s">
        <v>1116</v>
      </c>
      <c r="G559" s="68"/>
      <c r="H559" s="68"/>
      <c r="I559" s="68"/>
      <c r="J559" s="68"/>
    </row>
    <row r="560" spans="1:10" hidden="1" x14ac:dyDescent="0.35">
      <c r="A560" s="68"/>
      <c r="B560" s="68"/>
      <c r="C560" s="68"/>
      <c r="D560" s="68"/>
      <c r="E560" s="298" t="s">
        <v>1109</v>
      </c>
      <c r="F560" s="68" t="s">
        <v>1118</v>
      </c>
      <c r="G560" s="68"/>
      <c r="H560" s="68"/>
      <c r="I560" s="68"/>
      <c r="J560" s="68"/>
    </row>
    <row r="561" spans="1:10" hidden="1" x14ac:dyDescent="0.35">
      <c r="A561" s="68"/>
      <c r="B561" s="68"/>
      <c r="C561" s="68"/>
      <c r="D561" s="68"/>
      <c r="E561" s="298" t="s">
        <v>1111</v>
      </c>
      <c r="F561" s="68" t="s">
        <v>1120</v>
      </c>
      <c r="G561" s="68"/>
      <c r="H561" s="68"/>
      <c r="I561" s="68"/>
      <c r="J561" s="68"/>
    </row>
    <row r="562" spans="1:10" hidden="1" x14ac:dyDescent="0.35">
      <c r="A562" s="68"/>
      <c r="B562" s="68"/>
      <c r="C562" s="68"/>
      <c r="D562" s="68"/>
      <c r="E562" s="298" t="s">
        <v>1113</v>
      </c>
      <c r="F562" s="68" t="s">
        <v>1122</v>
      </c>
      <c r="G562" s="68"/>
      <c r="H562" s="68"/>
      <c r="I562" s="68"/>
      <c r="J562" s="68"/>
    </row>
    <row r="563" spans="1:10" hidden="1" x14ac:dyDescent="0.35">
      <c r="A563" s="68"/>
      <c r="B563" s="68"/>
      <c r="C563" s="68"/>
      <c r="D563" s="68"/>
      <c r="E563" s="298" t="s">
        <v>1115</v>
      </c>
      <c r="F563" s="68" t="s">
        <v>1124</v>
      </c>
      <c r="G563" s="68"/>
      <c r="H563" s="68"/>
      <c r="I563" s="68"/>
      <c r="J563" s="68"/>
    </row>
    <row r="564" spans="1:10" hidden="1" x14ac:dyDescent="0.35">
      <c r="A564" s="68"/>
      <c r="B564" s="68"/>
      <c r="C564" s="68"/>
      <c r="D564" s="68"/>
      <c r="E564" s="298" t="s">
        <v>1117</v>
      </c>
      <c r="F564" s="68" t="s">
        <v>1126</v>
      </c>
      <c r="G564" s="68"/>
      <c r="H564" s="68"/>
      <c r="I564" s="68"/>
      <c r="J564" s="68"/>
    </row>
    <row r="565" spans="1:10" hidden="1" x14ac:dyDescent="0.35">
      <c r="A565" s="68"/>
      <c r="B565" s="68"/>
      <c r="C565" s="68"/>
      <c r="D565" s="68"/>
      <c r="E565" s="298" t="s">
        <v>1119</v>
      </c>
      <c r="F565" s="68" t="s">
        <v>1128</v>
      </c>
      <c r="G565" s="68"/>
      <c r="H565" s="68"/>
      <c r="I565" s="68"/>
      <c r="J565" s="68"/>
    </row>
    <row r="566" spans="1:10" hidden="1" x14ac:dyDescent="0.35">
      <c r="A566" s="68"/>
      <c r="B566" s="68"/>
      <c r="C566" s="68"/>
      <c r="D566" s="68"/>
      <c r="E566" s="298" t="s">
        <v>1121</v>
      </c>
      <c r="F566" s="68" t="s">
        <v>1130</v>
      </c>
      <c r="G566" s="68"/>
      <c r="H566" s="68"/>
      <c r="I566" s="68"/>
      <c r="J566" s="68"/>
    </row>
    <row r="567" spans="1:10" hidden="1" x14ac:dyDescent="0.35">
      <c r="A567" s="68"/>
      <c r="B567" s="68"/>
      <c r="C567" s="68"/>
      <c r="D567" s="68"/>
      <c r="E567" s="298" t="s">
        <v>1123</v>
      </c>
      <c r="F567" s="68" t="s">
        <v>1132</v>
      </c>
      <c r="G567" s="68"/>
      <c r="H567" s="68"/>
      <c r="I567" s="68"/>
      <c r="J567" s="68"/>
    </row>
    <row r="568" spans="1:10" hidden="1" x14ac:dyDescent="0.35">
      <c r="A568" s="68"/>
      <c r="B568" s="68"/>
      <c r="C568" s="68"/>
      <c r="D568" s="68"/>
      <c r="E568" s="298" t="s">
        <v>1125</v>
      </c>
      <c r="F568" s="68" t="s">
        <v>1134</v>
      </c>
      <c r="G568" s="68"/>
      <c r="H568" s="68"/>
      <c r="I568" s="68"/>
      <c r="J568" s="68"/>
    </row>
    <row r="569" spans="1:10" hidden="1" x14ac:dyDescent="0.35">
      <c r="A569" s="68"/>
      <c r="B569" s="68"/>
      <c r="C569" s="68"/>
      <c r="D569" s="68"/>
      <c r="E569" s="298" t="s">
        <v>1127</v>
      </c>
      <c r="F569" s="68" t="s">
        <v>1136</v>
      </c>
      <c r="G569" s="68"/>
      <c r="H569" s="68"/>
      <c r="I569" s="68"/>
      <c r="J569" s="68"/>
    </row>
    <row r="570" spans="1:10" hidden="1" x14ac:dyDescent="0.35">
      <c r="A570" s="68"/>
      <c r="B570" s="68"/>
      <c r="C570" s="68"/>
      <c r="D570" s="68"/>
      <c r="E570" s="298" t="s">
        <v>1129</v>
      </c>
      <c r="F570" s="68" t="s">
        <v>1138</v>
      </c>
      <c r="G570" s="68"/>
      <c r="H570" s="68"/>
      <c r="I570" s="68"/>
      <c r="J570" s="68"/>
    </row>
    <row r="571" spans="1:10" hidden="1" x14ac:dyDescent="0.35">
      <c r="A571" s="68"/>
      <c r="B571" s="68"/>
      <c r="C571" s="68"/>
      <c r="D571" s="68"/>
      <c r="E571" s="298" t="s">
        <v>1131</v>
      </c>
      <c r="F571" s="68" t="s">
        <v>1140</v>
      </c>
      <c r="G571" s="68"/>
      <c r="H571" s="68"/>
      <c r="I571" s="68"/>
      <c r="J571" s="68"/>
    </row>
    <row r="572" spans="1:10" hidden="1" x14ac:dyDescent="0.35">
      <c r="A572" s="68"/>
      <c r="B572" s="68"/>
      <c r="C572" s="68"/>
      <c r="D572" s="68"/>
      <c r="E572" s="298" t="s">
        <v>1133</v>
      </c>
      <c r="F572" s="68" t="s">
        <v>1142</v>
      </c>
      <c r="G572" s="68"/>
      <c r="H572" s="68"/>
      <c r="I572" s="68"/>
      <c r="J572" s="68"/>
    </row>
    <row r="573" spans="1:10" hidden="1" x14ac:dyDescent="0.35">
      <c r="A573" s="68"/>
      <c r="B573" s="68"/>
      <c r="C573" s="68"/>
      <c r="D573" s="68"/>
      <c r="E573" s="298" t="s">
        <v>1135</v>
      </c>
      <c r="F573" s="68" t="s">
        <v>1144</v>
      </c>
      <c r="G573" s="68"/>
      <c r="H573" s="68"/>
      <c r="I573" s="68"/>
      <c r="J573" s="68"/>
    </row>
    <row r="574" spans="1:10" hidden="1" x14ac:dyDescent="0.35">
      <c r="A574" s="68"/>
      <c r="B574" s="68"/>
      <c r="C574" s="68"/>
      <c r="D574" s="68"/>
      <c r="E574" s="298" t="s">
        <v>1137</v>
      </c>
      <c r="F574" s="68" t="s">
        <v>1146</v>
      </c>
      <c r="G574" s="68"/>
      <c r="H574" s="68"/>
      <c r="I574" s="68"/>
      <c r="J574" s="68"/>
    </row>
    <row r="575" spans="1:10" hidden="1" x14ac:dyDescent="0.35">
      <c r="A575" s="68"/>
      <c r="B575" s="68"/>
      <c r="C575" s="68"/>
      <c r="D575" s="68"/>
      <c r="E575" s="298" t="s">
        <v>1139</v>
      </c>
      <c r="F575" s="68" t="s">
        <v>1148</v>
      </c>
      <c r="G575" s="68"/>
      <c r="H575" s="68"/>
      <c r="I575" s="68"/>
      <c r="J575" s="68"/>
    </row>
    <row r="576" spans="1:10" hidden="1" x14ac:dyDescent="0.35">
      <c r="A576" s="68"/>
      <c r="B576" s="68"/>
      <c r="C576" s="68"/>
      <c r="D576" s="68"/>
      <c r="E576" s="298" t="s">
        <v>1141</v>
      </c>
      <c r="F576" s="68" t="s">
        <v>1150</v>
      </c>
      <c r="G576" s="68"/>
      <c r="H576" s="68"/>
      <c r="I576" s="68"/>
      <c r="J576" s="68"/>
    </row>
    <row r="577" spans="1:10" hidden="1" x14ac:dyDescent="0.35">
      <c r="A577" s="68"/>
      <c r="B577" s="68"/>
      <c r="C577" s="68"/>
      <c r="D577" s="68"/>
      <c r="E577" s="298" t="s">
        <v>1143</v>
      </c>
      <c r="F577" s="68" t="s">
        <v>1152</v>
      </c>
      <c r="G577" s="68"/>
      <c r="H577" s="68"/>
      <c r="I577" s="68"/>
      <c r="J577" s="68"/>
    </row>
    <row r="578" spans="1:10" hidden="1" x14ac:dyDescent="0.35">
      <c r="A578" s="68"/>
      <c r="B578" s="68"/>
      <c r="C578" s="68"/>
      <c r="D578" s="68"/>
      <c r="E578" s="298" t="s">
        <v>1145</v>
      </c>
      <c r="F578" s="68" t="s">
        <v>1154</v>
      </c>
      <c r="G578" s="68"/>
      <c r="H578" s="68"/>
      <c r="I578" s="68"/>
      <c r="J578" s="68"/>
    </row>
    <row r="579" spans="1:10" hidden="1" x14ac:dyDescent="0.35">
      <c r="A579" s="68"/>
      <c r="B579" s="68"/>
      <c r="C579" s="68"/>
      <c r="D579" s="68"/>
      <c r="E579" s="298" t="s">
        <v>1147</v>
      </c>
      <c r="F579" s="68" t="s">
        <v>1156</v>
      </c>
      <c r="G579" s="68"/>
      <c r="H579" s="68"/>
      <c r="I579" s="68"/>
      <c r="J579" s="68"/>
    </row>
    <row r="580" spans="1:10" hidden="1" x14ac:dyDescent="0.35">
      <c r="A580" s="68"/>
      <c r="B580" s="68"/>
      <c r="C580" s="68"/>
      <c r="D580" s="68"/>
      <c r="E580" s="298" t="s">
        <v>1149</v>
      </c>
      <c r="F580" s="68" t="s">
        <v>1158</v>
      </c>
      <c r="G580" s="68"/>
      <c r="H580" s="68"/>
      <c r="I580" s="68"/>
      <c r="J580" s="68"/>
    </row>
    <row r="581" spans="1:10" hidden="1" x14ac:dyDescent="0.35">
      <c r="A581" s="68"/>
      <c r="B581" s="68"/>
      <c r="C581" s="68"/>
      <c r="D581" s="68"/>
      <c r="E581" s="298" t="s">
        <v>1151</v>
      </c>
      <c r="F581" s="68" t="s">
        <v>1160</v>
      </c>
      <c r="G581" s="68"/>
      <c r="H581" s="68"/>
      <c r="I581" s="68"/>
      <c r="J581" s="68"/>
    </row>
    <row r="582" spans="1:10" hidden="1" x14ac:dyDescent="0.35">
      <c r="A582" s="68"/>
      <c r="B582" s="68"/>
      <c r="C582" s="68"/>
      <c r="D582" s="68"/>
      <c r="E582" s="298" t="s">
        <v>2951</v>
      </c>
      <c r="F582" s="68" t="s">
        <v>2952</v>
      </c>
      <c r="G582" s="68"/>
      <c r="H582" s="68"/>
      <c r="I582" s="68"/>
      <c r="J582" s="68"/>
    </row>
    <row r="583" spans="1:10" hidden="1" x14ac:dyDescent="0.35">
      <c r="A583" s="68"/>
      <c r="B583" s="68"/>
      <c r="C583" s="68"/>
      <c r="D583" s="68"/>
      <c r="E583" s="298" t="s">
        <v>2953</v>
      </c>
      <c r="F583" s="68" t="s">
        <v>1162</v>
      </c>
      <c r="G583" s="68"/>
      <c r="H583" s="68"/>
      <c r="I583" s="68"/>
      <c r="J583" s="68"/>
    </row>
    <row r="584" spans="1:10" hidden="1" x14ac:dyDescent="0.35">
      <c r="A584" s="68"/>
      <c r="B584" s="68"/>
      <c r="C584" s="68"/>
      <c r="D584" s="68"/>
      <c r="E584" s="298" t="s">
        <v>2954</v>
      </c>
      <c r="F584" s="68" t="s">
        <v>1164</v>
      </c>
      <c r="G584" s="68"/>
      <c r="H584" s="68"/>
      <c r="I584" s="68"/>
      <c r="J584" s="68"/>
    </row>
    <row r="585" spans="1:10" hidden="1" x14ac:dyDescent="0.35">
      <c r="A585" s="68"/>
      <c r="B585" s="68"/>
      <c r="C585" s="68"/>
      <c r="D585" s="68"/>
      <c r="E585" s="298" t="s">
        <v>2955</v>
      </c>
      <c r="F585" s="68" t="s">
        <v>2956</v>
      </c>
      <c r="G585" s="68"/>
      <c r="H585" s="68"/>
      <c r="I585" s="68"/>
      <c r="J585" s="68"/>
    </row>
    <row r="586" spans="1:10" hidden="1" x14ac:dyDescent="0.35">
      <c r="A586" s="68"/>
      <c r="B586" s="68"/>
      <c r="C586" s="68"/>
      <c r="D586" s="68"/>
      <c r="E586" s="298" t="s">
        <v>2957</v>
      </c>
      <c r="F586" s="68" t="s">
        <v>1167</v>
      </c>
      <c r="G586" s="68"/>
      <c r="H586" s="68"/>
      <c r="I586" s="68"/>
      <c r="J586" s="68"/>
    </row>
    <row r="587" spans="1:10" hidden="1" x14ac:dyDescent="0.35">
      <c r="A587" s="68"/>
      <c r="B587" s="68"/>
      <c r="C587" s="68"/>
      <c r="D587" s="68"/>
      <c r="E587" s="298" t="s">
        <v>2958</v>
      </c>
      <c r="F587" s="68" t="s">
        <v>1169</v>
      </c>
      <c r="G587" s="68"/>
      <c r="H587" s="68"/>
      <c r="I587" s="68"/>
      <c r="J587" s="68"/>
    </row>
    <row r="588" spans="1:10" hidden="1" x14ac:dyDescent="0.35">
      <c r="A588" s="68"/>
      <c r="B588" s="68"/>
      <c r="C588" s="68"/>
      <c r="D588" s="68"/>
      <c r="E588" s="298" t="s">
        <v>2959</v>
      </c>
      <c r="F588" s="68" t="s">
        <v>2960</v>
      </c>
      <c r="G588" s="68"/>
      <c r="H588" s="68"/>
      <c r="I588" s="68"/>
      <c r="J588" s="68"/>
    </row>
    <row r="589" spans="1:10" hidden="1" x14ac:dyDescent="0.35">
      <c r="A589" s="68"/>
      <c r="B589" s="68"/>
      <c r="C589" s="68"/>
      <c r="D589" s="68"/>
      <c r="E589" s="298" t="s">
        <v>2961</v>
      </c>
      <c r="F589" s="68" t="s">
        <v>1171</v>
      </c>
      <c r="G589" s="68"/>
      <c r="H589" s="68"/>
      <c r="I589" s="68"/>
      <c r="J589" s="68"/>
    </row>
    <row r="590" spans="1:10" hidden="1" x14ac:dyDescent="0.35">
      <c r="A590" s="68"/>
      <c r="B590" s="68"/>
      <c r="C590" s="68"/>
      <c r="D590" s="68"/>
      <c r="E590" s="298" t="s">
        <v>2962</v>
      </c>
      <c r="F590" s="68" t="s">
        <v>1173</v>
      </c>
      <c r="G590" s="68"/>
      <c r="H590" s="68"/>
      <c r="I590" s="68"/>
      <c r="J590" s="68"/>
    </row>
    <row r="591" spans="1:10" hidden="1" x14ac:dyDescent="0.35">
      <c r="A591" s="68"/>
      <c r="B591" s="68"/>
      <c r="C591" s="68"/>
      <c r="D591" s="68"/>
      <c r="E591" s="298" t="s">
        <v>2963</v>
      </c>
      <c r="F591" s="68" t="s">
        <v>2964</v>
      </c>
      <c r="G591" s="68"/>
      <c r="H591" s="68"/>
      <c r="I591" s="68"/>
      <c r="J591" s="68"/>
    </row>
    <row r="592" spans="1:10" hidden="1" x14ac:dyDescent="0.35">
      <c r="A592" s="68"/>
      <c r="B592" s="68"/>
      <c r="C592" s="68"/>
      <c r="D592" s="68"/>
      <c r="E592" s="298" t="s">
        <v>2965</v>
      </c>
      <c r="F592" s="68" t="s">
        <v>1177</v>
      </c>
      <c r="G592" s="68"/>
      <c r="H592" s="68"/>
      <c r="I592" s="68"/>
      <c r="J592" s="68"/>
    </row>
    <row r="593" spans="1:10" hidden="1" x14ac:dyDescent="0.35">
      <c r="A593" s="68"/>
      <c r="B593" s="68"/>
      <c r="C593" s="68"/>
      <c r="D593" s="68"/>
      <c r="E593" s="298" t="s">
        <v>2966</v>
      </c>
      <c r="F593" s="68" t="s">
        <v>1179</v>
      </c>
      <c r="G593" s="68"/>
      <c r="H593" s="68"/>
      <c r="I593" s="68"/>
      <c r="J593" s="68"/>
    </row>
    <row r="594" spans="1:10" hidden="1" x14ac:dyDescent="0.35">
      <c r="A594" s="68"/>
      <c r="B594" s="68"/>
      <c r="C594" s="68"/>
      <c r="D594" s="68"/>
      <c r="E594" s="298" t="s">
        <v>2967</v>
      </c>
      <c r="F594" s="68" t="s">
        <v>2968</v>
      </c>
      <c r="G594" s="68"/>
      <c r="H594" s="68"/>
      <c r="I594" s="68"/>
      <c r="J594" s="68"/>
    </row>
    <row r="595" spans="1:10" hidden="1" x14ac:dyDescent="0.35">
      <c r="A595" s="68"/>
      <c r="B595" s="68"/>
      <c r="C595" s="68"/>
      <c r="D595" s="68"/>
      <c r="E595" s="298" t="s">
        <v>2969</v>
      </c>
      <c r="F595" s="68" t="s">
        <v>1181</v>
      </c>
      <c r="G595" s="68"/>
      <c r="H595" s="68"/>
      <c r="I595" s="68"/>
      <c r="J595" s="68"/>
    </row>
    <row r="596" spans="1:10" hidden="1" x14ac:dyDescent="0.35">
      <c r="A596" s="68"/>
      <c r="B596" s="68"/>
      <c r="C596" s="68"/>
      <c r="D596" s="68"/>
      <c r="E596" s="298" t="s">
        <v>2970</v>
      </c>
      <c r="F596" s="68" t="s">
        <v>1183</v>
      </c>
      <c r="G596" s="68"/>
      <c r="H596" s="68"/>
      <c r="I596" s="68"/>
      <c r="J596" s="68"/>
    </row>
    <row r="597" spans="1:10" hidden="1" x14ac:dyDescent="0.35">
      <c r="A597" s="68"/>
      <c r="B597" s="68"/>
      <c r="C597" s="68"/>
      <c r="D597" s="68"/>
      <c r="E597" s="298" t="s">
        <v>2971</v>
      </c>
      <c r="F597" s="68" t="s">
        <v>2972</v>
      </c>
      <c r="G597" s="68"/>
      <c r="H597" s="68"/>
      <c r="I597" s="68"/>
      <c r="J597" s="68"/>
    </row>
    <row r="598" spans="1:10" hidden="1" x14ac:dyDescent="0.35">
      <c r="A598" s="68"/>
      <c r="B598" s="68"/>
      <c r="C598" s="68"/>
      <c r="D598" s="68"/>
      <c r="E598" s="298" t="s">
        <v>2973</v>
      </c>
      <c r="F598" s="68" t="s">
        <v>1187</v>
      </c>
      <c r="G598" s="68"/>
      <c r="H598" s="68"/>
      <c r="I598" s="68"/>
      <c r="J598" s="68"/>
    </row>
    <row r="599" spans="1:10" hidden="1" x14ac:dyDescent="0.35">
      <c r="A599" s="68"/>
      <c r="B599" s="68"/>
      <c r="C599" s="68"/>
      <c r="D599" s="68"/>
      <c r="E599" s="298" t="s">
        <v>2974</v>
      </c>
      <c r="F599" s="68" t="s">
        <v>1189</v>
      </c>
      <c r="G599" s="68"/>
      <c r="H599" s="68"/>
      <c r="I599" s="68"/>
      <c r="J599" s="68"/>
    </row>
    <row r="600" spans="1:10" hidden="1" x14ac:dyDescent="0.35">
      <c r="A600" s="68"/>
      <c r="B600" s="68"/>
      <c r="C600" s="68"/>
      <c r="D600" s="68"/>
      <c r="E600" s="298" t="s">
        <v>2975</v>
      </c>
      <c r="F600" s="68" t="s">
        <v>2976</v>
      </c>
      <c r="G600" s="68"/>
      <c r="H600" s="68"/>
      <c r="I600" s="68"/>
      <c r="J600" s="68"/>
    </row>
    <row r="601" spans="1:10" hidden="1" x14ac:dyDescent="0.35">
      <c r="A601" s="68"/>
      <c r="B601" s="68"/>
      <c r="C601" s="68"/>
      <c r="D601" s="68"/>
      <c r="E601" s="298" t="s">
        <v>2977</v>
      </c>
      <c r="F601" s="68" t="s">
        <v>1191</v>
      </c>
      <c r="G601" s="68"/>
      <c r="H601" s="68"/>
      <c r="I601" s="68"/>
      <c r="J601" s="68"/>
    </row>
    <row r="602" spans="1:10" hidden="1" x14ac:dyDescent="0.35">
      <c r="A602" s="68"/>
      <c r="B602" s="68"/>
      <c r="C602" s="68"/>
      <c r="D602" s="68"/>
      <c r="E602" s="298" t="s">
        <v>2978</v>
      </c>
      <c r="F602" s="68" t="s">
        <v>1193</v>
      </c>
      <c r="G602" s="68"/>
      <c r="H602" s="68"/>
      <c r="I602" s="68"/>
      <c r="J602" s="68"/>
    </row>
    <row r="603" spans="1:10" hidden="1" x14ac:dyDescent="0.35">
      <c r="A603" s="68"/>
      <c r="B603" s="68"/>
      <c r="C603" s="68"/>
      <c r="D603" s="68"/>
      <c r="E603" s="298" t="s">
        <v>2979</v>
      </c>
      <c r="F603" s="68" t="s">
        <v>1195</v>
      </c>
      <c r="G603" s="68"/>
      <c r="H603" s="68"/>
      <c r="I603" s="68"/>
      <c r="J603" s="68"/>
    </row>
    <row r="604" spans="1:10" hidden="1" x14ac:dyDescent="0.35">
      <c r="A604" s="68"/>
      <c r="B604" s="68"/>
      <c r="C604" s="68"/>
      <c r="D604" s="68"/>
      <c r="E604" s="298" t="s">
        <v>2980</v>
      </c>
      <c r="F604" s="68" t="s">
        <v>1197</v>
      </c>
      <c r="G604" s="68"/>
      <c r="H604" s="68"/>
      <c r="I604" s="68"/>
      <c r="J604" s="68"/>
    </row>
    <row r="605" spans="1:10" hidden="1" x14ac:dyDescent="0.35">
      <c r="A605" s="68"/>
      <c r="B605" s="68"/>
      <c r="C605" s="68"/>
      <c r="D605" s="68"/>
      <c r="E605" s="298" t="s">
        <v>2981</v>
      </c>
      <c r="F605" s="68" t="s">
        <v>2982</v>
      </c>
      <c r="G605" s="68"/>
      <c r="H605" s="68"/>
      <c r="I605" s="68"/>
      <c r="J605" s="68"/>
    </row>
    <row r="606" spans="1:10" hidden="1" x14ac:dyDescent="0.35">
      <c r="A606" s="68"/>
      <c r="B606" s="68"/>
      <c r="C606" s="68"/>
      <c r="D606" s="68"/>
      <c r="E606" s="298" t="s">
        <v>2983</v>
      </c>
      <c r="F606" s="68" t="s">
        <v>1199</v>
      </c>
      <c r="G606" s="68"/>
      <c r="H606" s="68"/>
      <c r="I606" s="68"/>
      <c r="J606" s="68"/>
    </row>
    <row r="607" spans="1:10" hidden="1" x14ac:dyDescent="0.35">
      <c r="A607" s="68"/>
      <c r="B607" s="68"/>
      <c r="C607" s="68"/>
      <c r="D607" s="68"/>
      <c r="E607" s="298" t="s">
        <v>2984</v>
      </c>
      <c r="F607" s="68" t="s">
        <v>1201</v>
      </c>
      <c r="G607" s="68"/>
      <c r="H607" s="68"/>
      <c r="I607" s="68"/>
      <c r="J607" s="68"/>
    </row>
    <row r="608" spans="1:10" hidden="1" x14ac:dyDescent="0.35">
      <c r="A608" s="68"/>
      <c r="B608" s="68"/>
      <c r="C608" s="68"/>
      <c r="D608" s="68"/>
      <c r="E608" s="298" t="s">
        <v>2985</v>
      </c>
      <c r="F608" s="68" t="s">
        <v>1203</v>
      </c>
      <c r="G608" s="68"/>
      <c r="H608" s="68"/>
      <c r="I608" s="68"/>
      <c r="J608" s="68"/>
    </row>
    <row r="609" spans="1:10" hidden="1" x14ac:dyDescent="0.35">
      <c r="A609" s="68"/>
      <c r="B609" s="68"/>
      <c r="C609" s="68"/>
      <c r="D609" s="68"/>
      <c r="E609" s="298" t="s">
        <v>2986</v>
      </c>
      <c r="F609" s="68" t="s">
        <v>1205</v>
      </c>
      <c r="G609" s="68"/>
      <c r="H609" s="68"/>
      <c r="I609" s="68"/>
      <c r="J609" s="68"/>
    </row>
    <row r="610" spans="1:10" hidden="1" x14ac:dyDescent="0.35">
      <c r="A610" s="68"/>
      <c r="B610" s="68"/>
      <c r="C610" s="68"/>
      <c r="D610" s="68"/>
      <c r="E610" s="298" t="s">
        <v>2987</v>
      </c>
      <c r="F610" s="68" t="s">
        <v>2988</v>
      </c>
      <c r="G610" s="68"/>
      <c r="H610" s="68"/>
      <c r="I610" s="68"/>
      <c r="J610" s="68"/>
    </row>
    <row r="611" spans="1:10" hidden="1" x14ac:dyDescent="0.35">
      <c r="A611" s="68"/>
      <c r="B611" s="68"/>
      <c r="C611" s="68"/>
      <c r="D611" s="68"/>
      <c r="E611" s="298" t="s">
        <v>2989</v>
      </c>
      <c r="F611" s="68" t="s">
        <v>2990</v>
      </c>
      <c r="G611" s="68"/>
      <c r="H611" s="68"/>
      <c r="I611" s="68"/>
      <c r="J611" s="68"/>
    </row>
    <row r="612" spans="1:10" hidden="1" x14ac:dyDescent="0.35">
      <c r="A612" s="68"/>
      <c r="B612" s="68"/>
      <c r="C612" s="68"/>
      <c r="D612" s="68"/>
      <c r="E612" s="298" t="s">
        <v>2991</v>
      </c>
      <c r="F612" s="68" t="s">
        <v>2992</v>
      </c>
      <c r="G612" s="68"/>
      <c r="H612" s="68"/>
      <c r="I612" s="68"/>
      <c r="J612" s="68"/>
    </row>
    <row r="613" spans="1:10" hidden="1" x14ac:dyDescent="0.35">
      <c r="A613" s="68"/>
      <c r="B613" s="68"/>
      <c r="C613" s="68"/>
      <c r="D613" s="68"/>
      <c r="E613" s="298" t="s">
        <v>2993</v>
      </c>
      <c r="F613" s="68" t="s">
        <v>2994</v>
      </c>
      <c r="G613" s="68"/>
      <c r="H613" s="68"/>
      <c r="I613" s="68"/>
      <c r="J613" s="68"/>
    </row>
    <row r="614" spans="1:10" hidden="1" x14ac:dyDescent="0.35">
      <c r="A614" s="68"/>
      <c r="B614" s="68"/>
      <c r="C614" s="68"/>
      <c r="D614" s="68"/>
      <c r="E614" s="298" t="s">
        <v>2995</v>
      </c>
      <c r="F614" s="68" t="s">
        <v>2996</v>
      </c>
      <c r="G614" s="68"/>
      <c r="H614" s="68"/>
      <c r="I614" s="68"/>
      <c r="J614" s="68"/>
    </row>
    <row r="615" spans="1:10" hidden="1" x14ac:dyDescent="0.35">
      <c r="A615" s="68"/>
      <c r="B615" s="68"/>
      <c r="C615" s="68"/>
      <c r="D615" s="68"/>
      <c r="E615" s="298" t="s">
        <v>2997</v>
      </c>
      <c r="F615" s="68" t="s">
        <v>2998</v>
      </c>
      <c r="G615" s="68"/>
      <c r="H615" s="68"/>
      <c r="I615" s="68"/>
      <c r="J615" s="68"/>
    </row>
    <row r="616" spans="1:10" hidden="1" x14ac:dyDescent="0.35">
      <c r="A616" s="68"/>
      <c r="B616" s="68"/>
      <c r="C616" s="68"/>
      <c r="D616" s="68"/>
      <c r="E616" s="298" t="s">
        <v>2999</v>
      </c>
      <c r="F616" s="68" t="s">
        <v>3000</v>
      </c>
      <c r="G616" s="68"/>
      <c r="H616" s="68"/>
      <c r="I616" s="68"/>
      <c r="J616" s="68"/>
    </row>
    <row r="617" spans="1:10" hidden="1" x14ac:dyDescent="0.35">
      <c r="A617" s="68"/>
      <c r="B617" s="68"/>
      <c r="C617" s="68"/>
      <c r="D617" s="68"/>
      <c r="E617" s="298" t="s">
        <v>3001</v>
      </c>
      <c r="F617" s="68" t="s">
        <v>3002</v>
      </c>
      <c r="G617" s="68"/>
      <c r="H617" s="68"/>
      <c r="I617" s="68"/>
      <c r="J617" s="68"/>
    </row>
    <row r="618" spans="1:10" hidden="1" x14ac:dyDescent="0.35">
      <c r="A618" s="68"/>
      <c r="B618" s="68"/>
      <c r="C618" s="68"/>
      <c r="D618" s="68"/>
      <c r="E618" s="298" t="s">
        <v>3003</v>
      </c>
      <c r="F618" s="68" t="s">
        <v>3004</v>
      </c>
      <c r="G618" s="68"/>
      <c r="H618" s="68"/>
      <c r="I618" s="68"/>
      <c r="J618" s="68"/>
    </row>
    <row r="619" spans="1:10" hidden="1" x14ac:dyDescent="0.35">
      <c r="A619" s="68"/>
      <c r="B619" s="68"/>
      <c r="C619" s="68"/>
      <c r="D619" s="68"/>
      <c r="E619" s="298" t="s">
        <v>3005</v>
      </c>
      <c r="F619" s="68" t="s">
        <v>3006</v>
      </c>
      <c r="G619" s="68"/>
      <c r="H619" s="68"/>
      <c r="I619" s="68"/>
      <c r="J619" s="68"/>
    </row>
    <row r="620" spans="1:10" hidden="1" x14ac:dyDescent="0.35">
      <c r="A620" s="68"/>
      <c r="B620" s="68"/>
      <c r="C620" s="68"/>
      <c r="D620" s="68"/>
      <c r="E620" s="298" t="s">
        <v>3007</v>
      </c>
      <c r="F620" s="68" t="s">
        <v>3008</v>
      </c>
      <c r="G620" s="68"/>
      <c r="H620" s="68"/>
      <c r="I620" s="68"/>
      <c r="J620" s="68"/>
    </row>
    <row r="621" spans="1:10" hidden="1" x14ac:dyDescent="0.35">
      <c r="A621" s="68"/>
      <c r="B621" s="68"/>
      <c r="C621" s="68"/>
      <c r="D621" s="68"/>
      <c r="E621" s="298" t="s">
        <v>3009</v>
      </c>
      <c r="F621" s="68" t="s">
        <v>3010</v>
      </c>
      <c r="G621" s="68"/>
      <c r="H621" s="68"/>
      <c r="I621" s="68"/>
      <c r="J621" s="68"/>
    </row>
    <row r="622" spans="1:10" hidden="1" x14ac:dyDescent="0.35">
      <c r="A622" s="68"/>
      <c r="B622" s="68"/>
      <c r="C622" s="68"/>
      <c r="D622" s="68"/>
      <c r="E622" s="298" t="s">
        <v>3011</v>
      </c>
      <c r="F622" s="68" t="s">
        <v>3012</v>
      </c>
      <c r="G622" s="68"/>
      <c r="H622" s="68"/>
      <c r="I622" s="68"/>
      <c r="J622" s="68"/>
    </row>
    <row r="623" spans="1:10" hidden="1" x14ac:dyDescent="0.35">
      <c r="A623" s="68"/>
      <c r="B623" s="68"/>
      <c r="C623" s="68"/>
      <c r="D623" s="68"/>
      <c r="E623" s="298" t="s">
        <v>3013</v>
      </c>
      <c r="F623" s="68" t="s">
        <v>3014</v>
      </c>
      <c r="G623" s="68"/>
      <c r="H623" s="68"/>
      <c r="I623" s="68"/>
      <c r="J623" s="68"/>
    </row>
    <row r="624" spans="1:10" hidden="1" x14ac:dyDescent="0.35">
      <c r="A624" s="68"/>
      <c r="B624" s="68"/>
      <c r="C624" s="68"/>
      <c r="D624" s="68"/>
      <c r="E624" s="298" t="s">
        <v>3015</v>
      </c>
      <c r="F624" s="68" t="s">
        <v>3016</v>
      </c>
      <c r="G624" s="68"/>
      <c r="H624" s="68"/>
      <c r="I624" s="68"/>
      <c r="J624" s="68"/>
    </row>
    <row r="625" spans="1:10" hidden="1" x14ac:dyDescent="0.35">
      <c r="A625" s="68"/>
      <c r="B625" s="68"/>
      <c r="C625" s="68"/>
      <c r="D625" s="68"/>
      <c r="E625" s="298" t="s">
        <v>3017</v>
      </c>
      <c r="F625" s="68" t="s">
        <v>3018</v>
      </c>
      <c r="G625" s="68"/>
      <c r="H625" s="68"/>
      <c r="I625" s="68"/>
      <c r="J625" s="68"/>
    </row>
    <row r="626" spans="1:10" hidden="1" x14ac:dyDescent="0.35">
      <c r="A626" s="68"/>
      <c r="B626" s="68"/>
      <c r="C626" s="68"/>
      <c r="D626" s="68"/>
      <c r="E626" s="298" t="s">
        <v>3019</v>
      </c>
      <c r="F626" s="68" t="s">
        <v>3020</v>
      </c>
      <c r="G626" s="68"/>
      <c r="H626" s="68"/>
      <c r="I626" s="68"/>
      <c r="J626" s="68"/>
    </row>
    <row r="627" spans="1:10" hidden="1" x14ac:dyDescent="0.35">
      <c r="A627" s="68"/>
      <c r="B627" s="68"/>
      <c r="C627" s="68"/>
      <c r="D627" s="68"/>
      <c r="E627" s="298" t="s">
        <v>3021</v>
      </c>
      <c r="F627" s="68" t="s">
        <v>3022</v>
      </c>
      <c r="G627" s="68"/>
      <c r="H627" s="68"/>
      <c r="I627" s="68"/>
      <c r="J627" s="68"/>
    </row>
    <row r="628" spans="1:10" hidden="1" x14ac:dyDescent="0.35">
      <c r="A628" s="68"/>
      <c r="B628" s="68"/>
      <c r="C628" s="68"/>
      <c r="D628" s="68"/>
      <c r="E628" s="298" t="s">
        <v>3023</v>
      </c>
      <c r="F628" s="68" t="s">
        <v>1235</v>
      </c>
      <c r="G628" s="68"/>
      <c r="H628" s="68"/>
      <c r="I628" s="68"/>
      <c r="J628" s="68"/>
    </row>
    <row r="629" spans="1:10" hidden="1" x14ac:dyDescent="0.35">
      <c r="A629" s="68"/>
      <c r="B629" s="68"/>
      <c r="C629" s="68"/>
      <c r="D629" s="68"/>
      <c r="E629" s="298" t="s">
        <v>3024</v>
      </c>
      <c r="F629" s="68" t="s">
        <v>1237</v>
      </c>
      <c r="G629" s="68"/>
      <c r="H629" s="68"/>
      <c r="I629" s="68"/>
      <c r="J629" s="68"/>
    </row>
    <row r="630" spans="1:10" hidden="1" x14ac:dyDescent="0.35">
      <c r="A630" s="68"/>
      <c r="B630" s="68"/>
      <c r="C630" s="68"/>
      <c r="D630" s="68"/>
      <c r="E630" s="298" t="s">
        <v>3025</v>
      </c>
      <c r="F630" s="68" t="s">
        <v>1239</v>
      </c>
      <c r="G630" s="68"/>
      <c r="H630" s="68"/>
      <c r="I630" s="68"/>
      <c r="J630" s="68"/>
    </row>
    <row r="631" spans="1:10" hidden="1" x14ac:dyDescent="0.35">
      <c r="A631" s="68"/>
      <c r="B631" s="68"/>
      <c r="C631" s="68"/>
      <c r="D631" s="68"/>
      <c r="E631" s="298" t="s">
        <v>3026</v>
      </c>
      <c r="F631" s="68" t="s">
        <v>3027</v>
      </c>
      <c r="G631" s="68"/>
      <c r="H631" s="68"/>
      <c r="I631" s="68"/>
      <c r="J631" s="68"/>
    </row>
    <row r="632" spans="1:10" hidden="1" x14ac:dyDescent="0.35">
      <c r="A632" s="68"/>
      <c r="B632" s="68"/>
      <c r="C632" s="68"/>
      <c r="D632" s="68"/>
      <c r="E632" s="298" t="s">
        <v>3028</v>
      </c>
      <c r="F632" s="68" t="s">
        <v>3029</v>
      </c>
      <c r="G632" s="68"/>
      <c r="H632" s="68"/>
      <c r="I632" s="68"/>
      <c r="J632" s="68"/>
    </row>
    <row r="633" spans="1:10" hidden="1" x14ac:dyDescent="0.35">
      <c r="A633" s="68"/>
      <c r="B633" s="68"/>
      <c r="C633" s="68"/>
      <c r="D633" s="68"/>
      <c r="E633" s="298" t="s">
        <v>3030</v>
      </c>
      <c r="F633" s="68" t="s">
        <v>3031</v>
      </c>
      <c r="G633" s="68"/>
      <c r="H633" s="68"/>
      <c r="I633" s="68"/>
      <c r="J633" s="68"/>
    </row>
    <row r="634" spans="1:10" hidden="1" x14ac:dyDescent="0.35">
      <c r="A634" s="68"/>
      <c r="B634" s="68"/>
      <c r="C634" s="68"/>
      <c r="D634" s="68"/>
      <c r="E634" s="298" t="s">
        <v>3032</v>
      </c>
      <c r="F634" s="68" t="s">
        <v>3033</v>
      </c>
      <c r="G634" s="68"/>
      <c r="H634" s="68"/>
      <c r="I634" s="68"/>
      <c r="J634" s="68"/>
    </row>
    <row r="635" spans="1:10" hidden="1" x14ac:dyDescent="0.35">
      <c r="A635" s="68"/>
      <c r="B635" s="68"/>
      <c r="C635" s="68"/>
      <c r="D635" s="68"/>
      <c r="E635" s="298" t="s">
        <v>3034</v>
      </c>
      <c r="F635" s="68" t="s">
        <v>3035</v>
      </c>
      <c r="G635" s="68"/>
      <c r="H635" s="68"/>
      <c r="I635" s="68"/>
      <c r="J635" s="68"/>
    </row>
    <row r="636" spans="1:10" hidden="1" x14ac:dyDescent="0.35">
      <c r="A636" s="68"/>
      <c r="B636" s="68"/>
      <c r="C636" s="68"/>
      <c r="D636" s="68"/>
      <c r="E636" s="298" t="s">
        <v>3036</v>
      </c>
      <c r="F636" s="68" t="s">
        <v>3037</v>
      </c>
      <c r="G636" s="68"/>
      <c r="H636" s="68"/>
      <c r="I636" s="68"/>
      <c r="J636" s="68"/>
    </row>
    <row r="637" spans="1:10" hidden="1" x14ac:dyDescent="0.35">
      <c r="A637" s="68"/>
      <c r="B637" s="68"/>
      <c r="C637" s="68"/>
      <c r="D637" s="68"/>
      <c r="E637" s="298" t="s">
        <v>3038</v>
      </c>
      <c r="F637" s="68" t="s">
        <v>3039</v>
      </c>
      <c r="G637" s="68"/>
      <c r="H637" s="68"/>
      <c r="I637" s="68"/>
      <c r="J637" s="68"/>
    </row>
    <row r="638" spans="1:10" hidden="1" x14ac:dyDescent="0.35">
      <c r="A638" s="68"/>
      <c r="B638" s="68"/>
      <c r="C638" s="68"/>
      <c r="D638" s="68"/>
      <c r="E638" s="298" t="s">
        <v>3040</v>
      </c>
      <c r="F638" s="68" t="s">
        <v>3041</v>
      </c>
      <c r="G638" s="68"/>
      <c r="H638" s="68"/>
      <c r="I638" s="68"/>
      <c r="J638" s="68"/>
    </row>
    <row r="639" spans="1:10" hidden="1" x14ac:dyDescent="0.35">
      <c r="A639" s="68"/>
      <c r="B639" s="68"/>
      <c r="C639" s="68"/>
      <c r="D639" s="68"/>
      <c r="E639" s="298" t="s">
        <v>3042</v>
      </c>
      <c r="F639" s="68" t="s">
        <v>3043</v>
      </c>
      <c r="G639" s="68"/>
      <c r="H639" s="68"/>
      <c r="I639" s="68"/>
      <c r="J639" s="68"/>
    </row>
    <row r="640" spans="1:10" hidden="1" x14ac:dyDescent="0.35">
      <c r="A640" s="68"/>
      <c r="B640" s="68"/>
      <c r="C640" s="68"/>
      <c r="D640" s="68"/>
      <c r="E640" s="298" t="s">
        <v>3044</v>
      </c>
      <c r="F640" s="68" t="s">
        <v>3045</v>
      </c>
      <c r="G640" s="68"/>
      <c r="H640" s="68"/>
      <c r="I640" s="68"/>
      <c r="J640" s="68"/>
    </row>
    <row r="641" spans="1:10" hidden="1" x14ac:dyDescent="0.35">
      <c r="A641" s="68"/>
      <c r="B641" s="68"/>
      <c r="C641" s="68"/>
      <c r="D641" s="68"/>
      <c r="E641" s="298" t="s">
        <v>3046</v>
      </c>
      <c r="F641" s="68" t="s">
        <v>3047</v>
      </c>
      <c r="G641" s="68"/>
      <c r="H641" s="68"/>
      <c r="I641" s="68"/>
      <c r="J641" s="68"/>
    </row>
    <row r="642" spans="1:10" hidden="1" x14ac:dyDescent="0.35">
      <c r="A642" s="68"/>
      <c r="B642" s="68"/>
      <c r="C642" s="68"/>
      <c r="D642" s="68"/>
      <c r="E642" s="298" t="s">
        <v>3048</v>
      </c>
      <c r="F642" s="68" t="s">
        <v>3049</v>
      </c>
      <c r="G642" s="68"/>
      <c r="H642" s="68"/>
      <c r="I642" s="68"/>
      <c r="J642" s="68"/>
    </row>
    <row r="643" spans="1:10" hidden="1" x14ac:dyDescent="0.35">
      <c r="A643" s="68"/>
      <c r="B643" s="68"/>
      <c r="C643" s="68"/>
      <c r="D643" s="68"/>
      <c r="E643" s="298" t="s">
        <v>3050</v>
      </c>
      <c r="F643" s="68" t="s">
        <v>3051</v>
      </c>
      <c r="G643" s="68"/>
      <c r="H643" s="68"/>
      <c r="I643" s="68"/>
      <c r="J643" s="68"/>
    </row>
    <row r="644" spans="1:10" hidden="1" x14ac:dyDescent="0.35">
      <c r="A644" s="68"/>
      <c r="B644" s="68"/>
      <c r="C644" s="68"/>
      <c r="D644" s="68"/>
      <c r="E644" s="298" t="s">
        <v>3052</v>
      </c>
      <c r="F644" s="68" t="s">
        <v>3053</v>
      </c>
      <c r="G644" s="68"/>
      <c r="H644" s="68"/>
      <c r="I644" s="68"/>
      <c r="J644" s="68"/>
    </row>
    <row r="645" spans="1:10" hidden="1" x14ac:dyDescent="0.35">
      <c r="A645" s="68"/>
      <c r="B645" s="68"/>
      <c r="C645" s="68"/>
      <c r="D645" s="68"/>
      <c r="E645" s="298" t="s">
        <v>3054</v>
      </c>
      <c r="F645" s="68" t="s">
        <v>3055</v>
      </c>
      <c r="G645" s="68"/>
      <c r="H645" s="68"/>
      <c r="I645" s="68"/>
      <c r="J645" s="68"/>
    </row>
    <row r="646" spans="1:10" hidden="1" x14ac:dyDescent="0.35">
      <c r="A646" s="68"/>
      <c r="B646" s="68"/>
      <c r="C646" s="68"/>
      <c r="D646" s="68"/>
      <c r="E646" s="298" t="s">
        <v>3056</v>
      </c>
      <c r="F646" s="68" t="s">
        <v>3057</v>
      </c>
      <c r="G646" s="68"/>
      <c r="H646" s="68"/>
      <c r="I646" s="68"/>
      <c r="J646" s="68"/>
    </row>
    <row r="647" spans="1:10" hidden="1" x14ac:dyDescent="0.35">
      <c r="A647" s="68"/>
      <c r="B647" s="68"/>
      <c r="C647" s="68"/>
      <c r="D647" s="68"/>
      <c r="E647" s="298" t="s">
        <v>3058</v>
      </c>
      <c r="F647" s="68" t="s">
        <v>3059</v>
      </c>
      <c r="G647" s="68"/>
      <c r="H647" s="68"/>
      <c r="I647" s="68"/>
      <c r="J647" s="68"/>
    </row>
    <row r="648" spans="1:10" hidden="1" x14ac:dyDescent="0.35">
      <c r="A648" s="68"/>
      <c r="B648" s="68"/>
      <c r="C648" s="68"/>
      <c r="D648" s="68"/>
      <c r="E648" s="298" t="s">
        <v>3060</v>
      </c>
      <c r="F648" s="68" t="s">
        <v>3061</v>
      </c>
      <c r="G648" s="68"/>
      <c r="H648" s="68"/>
      <c r="I648" s="68"/>
      <c r="J648" s="68"/>
    </row>
    <row r="649" spans="1:10" hidden="1" x14ac:dyDescent="0.35">
      <c r="A649" s="68"/>
      <c r="B649" s="68"/>
      <c r="C649" s="68"/>
      <c r="D649" s="68"/>
      <c r="E649" s="298" t="s">
        <v>3062</v>
      </c>
      <c r="F649" s="68" t="s">
        <v>3063</v>
      </c>
      <c r="G649" s="68"/>
      <c r="H649" s="68"/>
      <c r="I649" s="68"/>
      <c r="J649" s="68"/>
    </row>
    <row r="650" spans="1:10" hidden="1" x14ac:dyDescent="0.35">
      <c r="A650" s="68"/>
      <c r="B650" s="68"/>
      <c r="C650" s="68"/>
      <c r="D650" s="68"/>
      <c r="E650" s="298" t="s">
        <v>3064</v>
      </c>
      <c r="F650" s="68" t="s">
        <v>3065</v>
      </c>
      <c r="G650" s="68"/>
      <c r="H650" s="68"/>
      <c r="I650" s="68"/>
      <c r="J650" s="68"/>
    </row>
    <row r="651" spans="1:10" hidden="1" x14ac:dyDescent="0.35">
      <c r="A651" s="68"/>
      <c r="B651" s="68"/>
      <c r="C651" s="68"/>
      <c r="D651" s="68"/>
      <c r="E651" s="298" t="s">
        <v>3066</v>
      </c>
      <c r="F651" s="68" t="s">
        <v>3067</v>
      </c>
      <c r="G651" s="68"/>
      <c r="H651" s="68"/>
      <c r="I651" s="68"/>
      <c r="J651" s="68"/>
    </row>
    <row r="652" spans="1:10" hidden="1" x14ac:dyDescent="0.35">
      <c r="A652" s="68"/>
      <c r="B652" s="68"/>
      <c r="C652" s="68"/>
      <c r="D652" s="68"/>
      <c r="E652" s="298" t="s">
        <v>3068</v>
      </c>
      <c r="F652" s="68" t="s">
        <v>3069</v>
      </c>
      <c r="G652" s="68"/>
      <c r="H652" s="68"/>
      <c r="I652" s="68"/>
      <c r="J652" s="68"/>
    </row>
    <row r="653" spans="1:10" hidden="1" x14ac:dyDescent="0.35">
      <c r="A653" s="68"/>
      <c r="B653" s="68"/>
      <c r="C653" s="68"/>
      <c r="D653" s="68"/>
      <c r="E653" s="298" t="s">
        <v>3070</v>
      </c>
      <c r="F653" s="68" t="s">
        <v>3071</v>
      </c>
      <c r="G653" s="68"/>
      <c r="H653" s="68"/>
      <c r="I653" s="68"/>
      <c r="J653" s="68"/>
    </row>
    <row r="654" spans="1:10" hidden="1" x14ac:dyDescent="0.35">
      <c r="A654" s="68"/>
      <c r="B654" s="68"/>
      <c r="C654" s="68"/>
      <c r="D654" s="68"/>
      <c r="E654" s="298" t="s">
        <v>3072</v>
      </c>
      <c r="F654" s="68" t="s">
        <v>3073</v>
      </c>
      <c r="G654" s="68"/>
      <c r="H654" s="68"/>
      <c r="I654" s="68"/>
      <c r="J654" s="68"/>
    </row>
    <row r="655" spans="1:10" hidden="1" x14ac:dyDescent="0.35">
      <c r="A655" s="68"/>
      <c r="B655" s="68"/>
      <c r="C655" s="68"/>
      <c r="D655" s="68"/>
      <c r="E655" s="298" t="s">
        <v>3074</v>
      </c>
      <c r="F655" s="68" t="s">
        <v>3075</v>
      </c>
      <c r="G655" s="68"/>
      <c r="H655" s="68"/>
      <c r="I655" s="68"/>
      <c r="J655" s="68"/>
    </row>
    <row r="656" spans="1:10" hidden="1" x14ac:dyDescent="0.35">
      <c r="A656" s="68"/>
      <c r="B656" s="68"/>
      <c r="C656" s="68"/>
      <c r="D656" s="68"/>
      <c r="E656" s="298" t="s">
        <v>3076</v>
      </c>
      <c r="F656" s="68" t="s">
        <v>3077</v>
      </c>
      <c r="G656" s="68"/>
      <c r="H656" s="68"/>
      <c r="I656" s="68"/>
      <c r="J656" s="68"/>
    </row>
    <row r="657" spans="1:10" hidden="1" x14ac:dyDescent="0.35">
      <c r="A657" s="68"/>
      <c r="B657" s="68"/>
      <c r="C657" s="68"/>
      <c r="D657" s="68"/>
      <c r="E657" s="298" t="s">
        <v>3078</v>
      </c>
      <c r="F657" s="68" t="s">
        <v>3079</v>
      </c>
      <c r="G657" s="68"/>
      <c r="H657" s="68"/>
      <c r="I657" s="68"/>
      <c r="J657" s="68"/>
    </row>
    <row r="658" spans="1:10" hidden="1" x14ac:dyDescent="0.35">
      <c r="A658" s="68"/>
      <c r="B658" s="68"/>
      <c r="C658" s="68"/>
      <c r="D658" s="68"/>
      <c r="E658" s="298" t="s">
        <v>3080</v>
      </c>
      <c r="F658" s="68" t="s">
        <v>3081</v>
      </c>
      <c r="G658" s="68"/>
      <c r="H658" s="68"/>
      <c r="I658" s="68"/>
      <c r="J658" s="68"/>
    </row>
    <row r="659" spans="1:10" hidden="1" x14ac:dyDescent="0.35">
      <c r="A659" s="68"/>
      <c r="B659" s="68"/>
      <c r="C659" s="68"/>
      <c r="D659" s="68"/>
      <c r="E659" s="298" t="s">
        <v>3082</v>
      </c>
      <c r="F659" s="68" t="s">
        <v>3083</v>
      </c>
      <c r="G659" s="68"/>
      <c r="H659" s="68"/>
      <c r="I659" s="68"/>
      <c r="J659" s="68"/>
    </row>
    <row r="660" spans="1:10" hidden="1" x14ac:dyDescent="0.35">
      <c r="A660" s="68"/>
      <c r="B660" s="68"/>
      <c r="C660" s="68"/>
      <c r="D660" s="68"/>
      <c r="E660" s="298" t="s">
        <v>3084</v>
      </c>
      <c r="F660" s="68" t="s">
        <v>3085</v>
      </c>
      <c r="G660" s="68"/>
      <c r="H660" s="68"/>
      <c r="I660" s="68"/>
      <c r="J660" s="68"/>
    </row>
    <row r="661" spans="1:10" hidden="1" x14ac:dyDescent="0.35">
      <c r="A661" s="68"/>
      <c r="B661" s="68"/>
      <c r="C661" s="68"/>
      <c r="D661" s="68"/>
      <c r="E661" s="298" t="s">
        <v>3086</v>
      </c>
      <c r="F661" s="68" t="s">
        <v>3087</v>
      </c>
      <c r="G661" s="68"/>
      <c r="H661" s="68"/>
      <c r="I661" s="68"/>
      <c r="J661" s="68"/>
    </row>
    <row r="662" spans="1:10" hidden="1" x14ac:dyDescent="0.35">
      <c r="A662" s="68"/>
      <c r="B662" s="68"/>
      <c r="C662" s="68"/>
      <c r="D662" s="68"/>
      <c r="E662" s="298" t="s">
        <v>3088</v>
      </c>
      <c r="F662" s="68" t="s">
        <v>3089</v>
      </c>
      <c r="G662" s="68"/>
      <c r="H662" s="68"/>
      <c r="I662" s="68"/>
      <c r="J662" s="68"/>
    </row>
    <row r="663" spans="1:10" hidden="1" x14ac:dyDescent="0.35">
      <c r="A663" s="68"/>
      <c r="B663" s="68"/>
      <c r="C663" s="68"/>
      <c r="D663" s="68"/>
      <c r="E663" s="298" t="s">
        <v>3090</v>
      </c>
      <c r="F663" s="68" t="s">
        <v>3091</v>
      </c>
      <c r="G663" s="68"/>
      <c r="H663" s="68"/>
      <c r="I663" s="68"/>
      <c r="J663" s="68"/>
    </row>
    <row r="664" spans="1:10" hidden="1" x14ac:dyDescent="0.35">
      <c r="A664" s="68"/>
      <c r="B664" s="68"/>
      <c r="C664" s="68"/>
      <c r="D664" s="68"/>
      <c r="E664" s="298" t="s">
        <v>3092</v>
      </c>
      <c r="F664" s="68" t="s">
        <v>3093</v>
      </c>
      <c r="G664" s="68"/>
      <c r="H664" s="68"/>
      <c r="I664" s="68"/>
      <c r="J664" s="68"/>
    </row>
    <row r="665" spans="1:10" hidden="1" x14ac:dyDescent="0.35">
      <c r="A665" s="68"/>
      <c r="B665" s="68"/>
      <c r="C665" s="68"/>
      <c r="D665" s="68"/>
      <c r="E665" s="298" t="s">
        <v>3094</v>
      </c>
      <c r="F665" s="68" t="s">
        <v>3095</v>
      </c>
      <c r="G665" s="68"/>
      <c r="H665" s="68"/>
      <c r="I665" s="68"/>
      <c r="J665" s="68"/>
    </row>
    <row r="666" spans="1:10" hidden="1" x14ac:dyDescent="0.35">
      <c r="A666" s="68"/>
      <c r="B666" s="68"/>
      <c r="C666" s="68"/>
      <c r="D666" s="68"/>
      <c r="E666" s="298" t="s">
        <v>3096</v>
      </c>
      <c r="F666" s="68" t="s">
        <v>3097</v>
      </c>
      <c r="G666" s="68"/>
      <c r="H666" s="68"/>
      <c r="I666" s="68"/>
      <c r="J666" s="68"/>
    </row>
    <row r="667" spans="1:10" hidden="1" x14ac:dyDescent="0.35">
      <c r="A667" s="68"/>
      <c r="B667" s="68"/>
      <c r="C667" s="68"/>
      <c r="D667" s="68"/>
      <c r="E667" s="298" t="s">
        <v>3098</v>
      </c>
      <c r="F667" s="68" t="s">
        <v>3099</v>
      </c>
      <c r="G667" s="68"/>
      <c r="H667" s="68"/>
      <c r="I667" s="68"/>
      <c r="J667" s="68"/>
    </row>
    <row r="668" spans="1:10" hidden="1" x14ac:dyDescent="0.35">
      <c r="A668" s="68"/>
      <c r="B668" s="68"/>
      <c r="C668" s="68"/>
      <c r="D668" s="68"/>
      <c r="E668" s="298" t="s">
        <v>3100</v>
      </c>
      <c r="F668" s="68" t="s">
        <v>3101</v>
      </c>
      <c r="G668" s="68"/>
      <c r="H668" s="68"/>
      <c r="I668" s="68"/>
      <c r="J668" s="68"/>
    </row>
    <row r="669" spans="1:10" hidden="1" x14ac:dyDescent="0.35">
      <c r="A669" s="68"/>
      <c r="B669" s="68"/>
      <c r="C669" s="68"/>
      <c r="D669" s="68"/>
      <c r="E669" s="298" t="s">
        <v>3102</v>
      </c>
      <c r="F669" s="68" t="s">
        <v>3103</v>
      </c>
      <c r="G669" s="68"/>
      <c r="H669" s="68"/>
      <c r="I669" s="68"/>
      <c r="J669" s="68"/>
    </row>
    <row r="670" spans="1:10" hidden="1" x14ac:dyDescent="0.35">
      <c r="A670" s="68"/>
      <c r="B670" s="68"/>
      <c r="C670" s="68"/>
      <c r="D670" s="68"/>
      <c r="E670" s="298" t="s">
        <v>3104</v>
      </c>
      <c r="F670" s="68" t="s">
        <v>3105</v>
      </c>
      <c r="G670" s="68"/>
      <c r="H670" s="68"/>
      <c r="I670" s="68"/>
      <c r="J670" s="68"/>
    </row>
    <row r="671" spans="1:10" hidden="1" x14ac:dyDescent="0.35">
      <c r="A671" s="68"/>
      <c r="B671" s="68"/>
      <c r="C671" s="68"/>
      <c r="D671" s="68"/>
      <c r="E671" s="298" t="s">
        <v>3106</v>
      </c>
      <c r="F671" s="68" t="s">
        <v>3107</v>
      </c>
      <c r="G671" s="68"/>
      <c r="H671" s="68"/>
      <c r="I671" s="68"/>
      <c r="J671" s="68"/>
    </row>
    <row r="672" spans="1:10" hidden="1" x14ac:dyDescent="0.35">
      <c r="A672" s="68"/>
      <c r="B672" s="68"/>
      <c r="C672" s="68"/>
      <c r="D672" s="68"/>
      <c r="E672" s="298" t="s">
        <v>3108</v>
      </c>
      <c r="F672" s="68" t="s">
        <v>3109</v>
      </c>
      <c r="G672" s="68"/>
      <c r="H672" s="68"/>
      <c r="I672" s="68"/>
      <c r="J672" s="68"/>
    </row>
    <row r="673" spans="1:10" hidden="1" x14ac:dyDescent="0.35">
      <c r="A673" s="68"/>
      <c r="B673" s="68"/>
      <c r="C673" s="68"/>
      <c r="D673" s="68"/>
      <c r="E673" s="298" t="s">
        <v>3110</v>
      </c>
      <c r="F673" s="68" t="s">
        <v>3111</v>
      </c>
      <c r="G673" s="68"/>
      <c r="H673" s="68"/>
      <c r="I673" s="68"/>
      <c r="J673" s="68"/>
    </row>
    <row r="674" spans="1:10" hidden="1" x14ac:dyDescent="0.35">
      <c r="A674" s="68"/>
      <c r="B674" s="68"/>
      <c r="C674" s="68"/>
      <c r="D674" s="68"/>
      <c r="E674" s="298" t="s">
        <v>3112</v>
      </c>
      <c r="F674" s="68" t="s">
        <v>3113</v>
      </c>
      <c r="G674" s="68"/>
      <c r="H674" s="68"/>
      <c r="I674" s="68"/>
      <c r="J674" s="68"/>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6:G56"/>
    <mergeCell ref="B116:F116"/>
    <mergeCell ref="C44:G44"/>
    <mergeCell ref="C45:G45"/>
    <mergeCell ref="B47:G47"/>
    <mergeCell ref="C53:G53"/>
    <mergeCell ref="C54:G54"/>
    <mergeCell ref="C55:G55"/>
    <mergeCell ref="C49:G49"/>
    <mergeCell ref="C50:G50"/>
    <mergeCell ref="C51:G51"/>
    <mergeCell ref="C52:G52"/>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$E$118:$E$574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$F$118:$F$578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$E$118:$E$674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$F$118:$F$674</formula1>
    </dataValidation>
  </dataValidations>
  <hyperlinks>
    <hyperlink ref="A1" location="'5.1.2.f'!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0"/>
  <dimension ref="A1:N94"/>
  <sheetViews>
    <sheetView showGridLines="0" zoomScale="90" zoomScaleNormal="90" workbookViewId="0"/>
  </sheetViews>
  <sheetFormatPr baseColWidth="10" defaultColWidth="11.453125" defaultRowHeight="12.5" x14ac:dyDescent="0.25"/>
  <cols>
    <col min="1" max="1" width="11.453125" style="2"/>
    <col min="2" max="2" width="31.1796875" style="3" customWidth="1"/>
    <col min="3" max="16384" width="11.453125" style="2"/>
  </cols>
  <sheetData>
    <row r="1" spans="1:14" ht="15.5" x14ac:dyDescent="0.35">
      <c r="A1" s="23" t="s">
        <v>32</v>
      </c>
      <c r="D1" s="8"/>
      <c r="E1" s="1699" t="s">
        <v>60</v>
      </c>
      <c r="F1" s="1699"/>
    </row>
    <row r="2" spans="1:14" ht="15.5" x14ac:dyDescent="0.35">
      <c r="A2" s="8"/>
      <c r="B2" s="97" t="s">
        <v>5115</v>
      </c>
    </row>
    <row r="3" spans="1:14" ht="14.5" x14ac:dyDescent="0.35">
      <c r="A3" s="71"/>
      <c r="B3" s="111" t="s">
        <v>14</v>
      </c>
      <c r="C3" s="71"/>
      <c r="D3" s="71"/>
      <c r="E3" s="71"/>
      <c r="F3" s="71"/>
      <c r="G3" s="71"/>
      <c r="H3" s="71"/>
      <c r="I3" s="71"/>
      <c r="J3" s="71"/>
      <c r="K3" s="71"/>
      <c r="L3" s="71"/>
      <c r="M3" s="71"/>
      <c r="N3" s="71"/>
    </row>
    <row r="4" spans="1:14" ht="14.5" x14ac:dyDescent="0.35">
      <c r="A4" s="71"/>
      <c r="B4" s="111" t="s">
        <v>50</v>
      </c>
      <c r="C4" s="71"/>
      <c r="D4" s="71"/>
      <c r="E4" s="71"/>
      <c r="F4" s="71"/>
      <c r="G4" s="71"/>
      <c r="H4" s="71"/>
      <c r="I4" s="71"/>
      <c r="J4" s="71"/>
      <c r="K4" s="71"/>
      <c r="L4" s="71"/>
      <c r="M4" s="71"/>
      <c r="N4" s="71"/>
    </row>
    <row r="5" spans="1:14" ht="14.5" x14ac:dyDescent="0.35">
      <c r="A5" s="71"/>
      <c r="B5" s="111" t="s">
        <v>465</v>
      </c>
      <c r="C5" s="71"/>
      <c r="D5" s="71"/>
      <c r="E5" s="71"/>
      <c r="F5" s="71"/>
      <c r="G5" s="71"/>
      <c r="H5" s="71"/>
      <c r="I5" s="71"/>
      <c r="J5" s="71"/>
      <c r="K5" s="71"/>
      <c r="L5" s="71"/>
      <c r="M5" s="71"/>
      <c r="N5" s="71"/>
    </row>
    <row r="6" spans="1:14" ht="14.5" x14ac:dyDescent="0.35">
      <c r="A6" s="71"/>
      <c r="B6" s="121" t="s">
        <v>3125</v>
      </c>
      <c r="C6" s="71"/>
      <c r="D6" s="71"/>
      <c r="E6" s="71"/>
      <c r="F6" s="71"/>
      <c r="G6" s="71"/>
      <c r="H6" s="71"/>
      <c r="I6" s="71"/>
      <c r="J6" s="71"/>
      <c r="K6" s="71"/>
      <c r="L6" s="71"/>
      <c r="M6" s="71"/>
      <c r="N6" s="71"/>
    </row>
    <row r="7" spans="1:14" ht="14.5" x14ac:dyDescent="0.35">
      <c r="A7" s="71"/>
      <c r="B7" s="120"/>
      <c r="C7" s="71"/>
      <c r="D7" s="71"/>
      <c r="E7" s="71"/>
      <c r="F7" s="71"/>
      <c r="G7" s="71"/>
      <c r="H7" s="71"/>
      <c r="I7" s="71"/>
      <c r="J7" s="71"/>
      <c r="K7" s="71"/>
      <c r="L7" s="71"/>
      <c r="M7" s="71"/>
      <c r="N7" s="71"/>
    </row>
    <row r="8" spans="1:14" ht="14.5" x14ac:dyDescent="0.35">
      <c r="A8" s="71"/>
      <c r="B8" s="10" t="s">
        <v>1546</v>
      </c>
      <c r="C8" s="71"/>
      <c r="D8" s="71"/>
      <c r="E8" s="71"/>
      <c r="F8" s="71"/>
      <c r="G8" s="71"/>
      <c r="H8" s="71"/>
      <c r="I8" s="71"/>
      <c r="J8" s="71"/>
      <c r="K8" s="71"/>
      <c r="L8" s="71"/>
      <c r="M8" s="71"/>
      <c r="N8" s="71"/>
    </row>
    <row r="9" spans="1:14" ht="14.5" x14ac:dyDescent="0.35">
      <c r="A9" s="71"/>
      <c r="B9" s="2"/>
      <c r="C9" s="71"/>
      <c r="D9" s="71"/>
      <c r="E9" s="71"/>
      <c r="F9" s="71"/>
      <c r="G9" s="71"/>
      <c r="H9" s="71"/>
      <c r="I9" s="71"/>
      <c r="J9" s="71"/>
      <c r="K9" s="71"/>
      <c r="L9" s="71"/>
      <c r="M9" s="71"/>
      <c r="N9" s="71"/>
    </row>
    <row r="10" spans="1:14" ht="14.5" x14ac:dyDescent="0.35">
      <c r="A10" s="71"/>
      <c r="B10" s="166" t="s">
        <v>3503</v>
      </c>
      <c r="C10" s="71"/>
      <c r="D10" s="71"/>
      <c r="E10" s="71"/>
      <c r="F10" s="71"/>
      <c r="G10" s="71"/>
      <c r="H10" s="71"/>
      <c r="I10" s="71"/>
      <c r="J10" s="71"/>
      <c r="K10" s="71"/>
      <c r="L10" s="71"/>
      <c r="M10" s="71"/>
      <c r="N10" s="71"/>
    </row>
    <row r="11" spans="1:14" ht="14.5" x14ac:dyDescent="0.35">
      <c r="A11" s="71"/>
      <c r="B11" s="13" t="s">
        <v>3684</v>
      </c>
      <c r="C11" s="82"/>
      <c r="D11" s="82"/>
      <c r="E11" s="82"/>
      <c r="F11" s="82"/>
      <c r="G11" s="82"/>
      <c r="H11" s="82"/>
      <c r="I11" s="82"/>
      <c r="J11" s="82"/>
      <c r="K11" s="10"/>
      <c r="L11" s="71"/>
      <c r="M11" s="71"/>
      <c r="N11" s="71"/>
    </row>
    <row r="12" spans="1:14" ht="14.5" x14ac:dyDescent="0.35">
      <c r="A12" s="71"/>
      <c r="B12" s="169"/>
      <c r="C12" s="698">
        <v>2012</v>
      </c>
      <c r="D12" s="698">
        <v>2013</v>
      </c>
      <c r="E12" s="698">
        <v>2014</v>
      </c>
      <c r="F12" s="698">
        <v>2015</v>
      </c>
      <c r="G12" s="698">
        <v>2016</v>
      </c>
      <c r="H12" s="698">
        <v>2017</v>
      </c>
      <c r="I12" s="698" t="s">
        <v>4334</v>
      </c>
      <c r="J12" s="698" t="s">
        <v>5191</v>
      </c>
      <c r="K12" s="698" t="s">
        <v>5220</v>
      </c>
      <c r="L12" s="698"/>
    </row>
    <row r="13" spans="1:14" ht="14.5" x14ac:dyDescent="0.35">
      <c r="A13" s="71"/>
      <c r="B13" s="300" t="s">
        <v>1</v>
      </c>
      <c r="C13" s="301">
        <v>517.57865591384086</v>
      </c>
      <c r="D13" s="301">
        <v>645.96491366689372</v>
      </c>
      <c r="E13" s="301">
        <v>677.93504921234103</v>
      </c>
      <c r="F13" s="301">
        <v>657.94033939053872</v>
      </c>
      <c r="G13" s="301">
        <v>692.34906558250304</v>
      </c>
      <c r="H13" s="301">
        <v>689.90599638982712</v>
      </c>
      <c r="I13" s="301">
        <v>645.86905269405406</v>
      </c>
      <c r="J13" s="301">
        <v>592.06584688048292</v>
      </c>
      <c r="K13" s="301">
        <v>627.42999999999995</v>
      </c>
      <c r="L13" s="301"/>
    </row>
    <row r="14" spans="1:14" ht="14.5" x14ac:dyDescent="0.35">
      <c r="A14" s="71"/>
      <c r="B14" s="81" t="s">
        <v>5221</v>
      </c>
      <c r="C14" s="10"/>
      <c r="D14" s="10"/>
      <c r="E14" s="10"/>
      <c r="F14" s="10"/>
      <c r="G14" s="10"/>
      <c r="H14" s="122"/>
      <c r="I14" s="122"/>
      <c r="J14" s="10"/>
      <c r="K14" s="10"/>
      <c r="L14" s="71"/>
      <c r="M14" s="71"/>
      <c r="N14" s="71"/>
    </row>
    <row r="15" spans="1:14" ht="14.5" x14ac:dyDescent="0.35">
      <c r="A15" s="71"/>
      <c r="B15" s="229" t="s">
        <v>4435</v>
      </c>
      <c r="C15" s="71"/>
      <c r="D15" s="71"/>
      <c r="E15" s="71"/>
      <c r="F15" s="71"/>
      <c r="G15" s="71"/>
      <c r="H15" s="14"/>
      <c r="I15" s="14"/>
      <c r="J15" s="71"/>
      <c r="K15" s="71"/>
      <c r="L15" s="71"/>
      <c r="M15" s="71"/>
      <c r="N15" s="71"/>
    </row>
    <row r="16" spans="1:14" ht="14.5" x14ac:dyDescent="0.35">
      <c r="A16" s="71"/>
      <c r="B16" s="229"/>
      <c r="C16" s="71"/>
      <c r="D16" s="71"/>
      <c r="E16" s="71"/>
      <c r="F16" s="71"/>
      <c r="G16" s="71"/>
      <c r="H16" s="71"/>
      <c r="I16" s="71"/>
      <c r="J16" s="71"/>
      <c r="K16" s="71"/>
      <c r="L16" s="71"/>
      <c r="M16" s="71"/>
      <c r="N16" s="71"/>
    </row>
    <row r="17" spans="1:14" ht="14.5" x14ac:dyDescent="0.35">
      <c r="A17" s="71"/>
      <c r="B17" s="229"/>
      <c r="C17" s="71"/>
      <c r="D17" s="71"/>
      <c r="E17" s="71"/>
      <c r="F17" s="71"/>
      <c r="G17" s="71"/>
      <c r="H17" s="71"/>
      <c r="I17" s="71"/>
      <c r="J17" s="71"/>
      <c r="K17" s="71"/>
      <c r="L17" s="71"/>
      <c r="M17" s="71"/>
      <c r="N17" s="71"/>
    </row>
    <row r="18" spans="1:14" ht="14.5" x14ac:dyDescent="0.35">
      <c r="A18" s="71"/>
      <c r="B18" s="229"/>
      <c r="C18" s="71"/>
      <c r="D18" s="71"/>
      <c r="E18" s="71"/>
      <c r="F18" s="71"/>
      <c r="G18" s="71"/>
      <c r="H18" s="71"/>
      <c r="I18" s="71"/>
      <c r="J18" s="71"/>
      <c r="K18" s="71"/>
      <c r="L18" s="71"/>
      <c r="M18" s="71"/>
      <c r="N18" s="71"/>
    </row>
    <row r="19" spans="1:14" ht="14.5" x14ac:dyDescent="0.35">
      <c r="A19" s="71"/>
      <c r="B19" s="229"/>
      <c r="C19" s="71"/>
      <c r="D19" s="71"/>
      <c r="E19" s="71"/>
      <c r="F19" s="71"/>
      <c r="G19" s="71"/>
      <c r="H19" s="71"/>
      <c r="I19" s="71"/>
      <c r="J19" s="71"/>
      <c r="K19" s="71"/>
      <c r="L19" s="71"/>
      <c r="M19" s="71"/>
      <c r="N19" s="71"/>
    </row>
    <row r="20" spans="1:14" ht="14.5" x14ac:dyDescent="0.35">
      <c r="A20" s="71"/>
      <c r="B20" s="229"/>
      <c r="C20" s="71"/>
      <c r="D20" s="71"/>
      <c r="E20" s="71"/>
      <c r="F20" s="71"/>
      <c r="G20" s="71"/>
      <c r="H20" s="71"/>
      <c r="I20" s="71"/>
      <c r="J20" s="71"/>
      <c r="K20" s="71"/>
      <c r="L20" s="71"/>
      <c r="M20" s="71"/>
      <c r="N20" s="71"/>
    </row>
    <row r="21" spans="1:14" ht="14.5" x14ac:dyDescent="0.35">
      <c r="A21" s="71"/>
      <c r="B21" s="229"/>
      <c r="C21" s="71"/>
      <c r="D21" s="71"/>
      <c r="E21" s="71"/>
      <c r="F21" s="71"/>
      <c r="G21" s="71"/>
      <c r="H21" s="71"/>
      <c r="I21" s="71"/>
      <c r="J21" s="71"/>
      <c r="K21" s="71"/>
      <c r="L21" s="71"/>
      <c r="M21" s="71"/>
      <c r="N21" s="71"/>
    </row>
    <row r="22" spans="1:14" ht="14.5" x14ac:dyDescent="0.35">
      <c r="A22" s="71"/>
      <c r="B22" s="229"/>
      <c r="C22" s="71"/>
      <c r="D22" s="71"/>
      <c r="E22" s="71"/>
      <c r="F22" s="71"/>
      <c r="G22" s="71"/>
      <c r="H22" s="71"/>
      <c r="I22" s="71"/>
      <c r="J22" s="71"/>
      <c r="K22" s="71"/>
      <c r="L22" s="71"/>
      <c r="M22" s="71"/>
      <c r="N22" s="71"/>
    </row>
    <row r="23" spans="1:14" ht="14.5" x14ac:dyDescent="0.35">
      <c r="A23" s="71"/>
      <c r="B23" s="229"/>
      <c r="C23" s="71"/>
      <c r="D23" s="71"/>
      <c r="E23" s="71"/>
      <c r="F23" s="71"/>
      <c r="G23" s="71"/>
      <c r="H23" s="71"/>
      <c r="I23" s="71"/>
      <c r="J23" s="71"/>
      <c r="K23" s="71"/>
      <c r="L23" s="71"/>
      <c r="M23" s="71"/>
      <c r="N23" s="71"/>
    </row>
    <row r="24" spans="1:14" ht="14.5" x14ac:dyDescent="0.35">
      <c r="A24" s="71"/>
      <c r="B24" s="229"/>
      <c r="C24" s="71"/>
      <c r="D24" s="71"/>
      <c r="E24" s="71"/>
      <c r="F24" s="71"/>
      <c r="G24" s="71"/>
      <c r="H24" s="71"/>
      <c r="I24" s="71"/>
      <c r="J24" s="71"/>
      <c r="K24" s="71"/>
      <c r="L24" s="71"/>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row r="70" spans="1:14" ht="14.5" x14ac:dyDescent="0.35">
      <c r="A70" s="71"/>
      <c r="B70" s="229"/>
      <c r="C70" s="71"/>
      <c r="D70" s="71"/>
      <c r="E70" s="71"/>
      <c r="F70" s="71"/>
      <c r="G70" s="71"/>
      <c r="H70" s="71"/>
      <c r="I70" s="71"/>
      <c r="J70" s="71"/>
      <c r="K70" s="71"/>
      <c r="L70" s="71"/>
      <c r="M70" s="71"/>
      <c r="N70" s="71"/>
    </row>
    <row r="71" spans="1:14" ht="14.5" x14ac:dyDescent="0.35">
      <c r="A71" s="71"/>
      <c r="B71" s="229"/>
      <c r="C71" s="71"/>
      <c r="D71" s="71"/>
      <c r="E71" s="71"/>
      <c r="F71" s="71"/>
      <c r="G71" s="71"/>
      <c r="H71" s="71"/>
      <c r="I71" s="71"/>
      <c r="J71" s="71"/>
      <c r="K71" s="71"/>
      <c r="L71" s="71"/>
      <c r="M71" s="71"/>
      <c r="N71" s="71"/>
    </row>
    <row r="72" spans="1:14" ht="14.5" x14ac:dyDescent="0.35">
      <c r="A72" s="71"/>
      <c r="B72" s="229"/>
      <c r="C72" s="71"/>
      <c r="D72" s="71"/>
      <c r="E72" s="71"/>
      <c r="F72" s="71"/>
      <c r="G72" s="71"/>
      <c r="H72" s="71"/>
      <c r="I72" s="71"/>
      <c r="J72" s="71"/>
      <c r="K72" s="71"/>
      <c r="L72" s="71"/>
      <c r="M72" s="71"/>
      <c r="N72" s="71"/>
    </row>
    <row r="73" spans="1:14" ht="14.5" x14ac:dyDescent="0.35">
      <c r="A73" s="71"/>
      <c r="B73" s="229"/>
      <c r="C73" s="71"/>
      <c r="D73" s="71"/>
      <c r="E73" s="71"/>
      <c r="F73" s="71"/>
      <c r="G73" s="71"/>
      <c r="H73" s="71"/>
      <c r="I73" s="71"/>
      <c r="J73" s="71"/>
      <c r="K73" s="71"/>
      <c r="L73" s="71"/>
      <c r="M73" s="71"/>
      <c r="N73" s="71"/>
    </row>
    <row r="74" spans="1:14" ht="14.5" x14ac:dyDescent="0.35">
      <c r="A74" s="71"/>
      <c r="B74" s="229"/>
      <c r="C74" s="71"/>
      <c r="D74" s="71"/>
      <c r="E74" s="71"/>
      <c r="F74" s="71"/>
      <c r="G74" s="71"/>
      <c r="H74" s="71"/>
      <c r="I74" s="71"/>
      <c r="J74" s="71"/>
      <c r="K74" s="71"/>
      <c r="L74" s="71"/>
      <c r="M74" s="71"/>
      <c r="N74" s="71"/>
    </row>
    <row r="75" spans="1:14" ht="14.5" x14ac:dyDescent="0.35">
      <c r="A75" s="71"/>
      <c r="B75" s="229"/>
      <c r="C75" s="71"/>
      <c r="D75" s="71"/>
      <c r="E75" s="71"/>
      <c r="F75" s="71"/>
      <c r="G75" s="71"/>
      <c r="H75" s="71"/>
      <c r="I75" s="71"/>
      <c r="J75" s="71"/>
      <c r="K75" s="71"/>
      <c r="L75" s="71"/>
      <c r="M75" s="71"/>
      <c r="N75" s="71"/>
    </row>
    <row r="76" spans="1:14" ht="14.5" x14ac:dyDescent="0.35">
      <c r="A76" s="71"/>
      <c r="B76" s="229"/>
      <c r="C76" s="71"/>
      <c r="D76" s="71"/>
      <c r="E76" s="71"/>
      <c r="F76" s="71"/>
      <c r="G76" s="71"/>
      <c r="H76" s="71"/>
      <c r="I76" s="71"/>
      <c r="J76" s="71"/>
      <c r="K76" s="71"/>
      <c r="L76" s="71"/>
      <c r="M76" s="71"/>
      <c r="N76" s="71"/>
    </row>
    <row r="77" spans="1:14" ht="14.5" x14ac:dyDescent="0.35">
      <c r="A77" s="71"/>
      <c r="B77" s="229"/>
      <c r="C77" s="71"/>
      <c r="D77" s="71"/>
      <c r="E77" s="71"/>
      <c r="F77" s="71"/>
      <c r="G77" s="71"/>
      <c r="H77" s="71"/>
      <c r="I77" s="71"/>
      <c r="J77" s="71"/>
      <c r="K77" s="71"/>
      <c r="L77" s="71"/>
      <c r="M77" s="71"/>
      <c r="N77" s="71"/>
    </row>
    <row r="78" spans="1:14" ht="14.5" x14ac:dyDescent="0.35">
      <c r="A78" s="71"/>
      <c r="B78" s="229"/>
      <c r="C78" s="71"/>
      <c r="D78" s="71"/>
      <c r="E78" s="71"/>
      <c r="F78" s="71"/>
      <c r="G78" s="71"/>
      <c r="H78" s="71"/>
      <c r="I78" s="71"/>
      <c r="J78" s="71"/>
      <c r="K78" s="71"/>
      <c r="L78" s="71"/>
      <c r="M78" s="71"/>
      <c r="N78" s="71"/>
    </row>
    <row r="79" spans="1:14" ht="14.5" x14ac:dyDescent="0.35">
      <c r="A79" s="71"/>
      <c r="B79" s="229"/>
      <c r="C79" s="71"/>
      <c r="D79" s="71"/>
      <c r="E79" s="71"/>
      <c r="F79" s="71"/>
      <c r="G79" s="71"/>
      <c r="H79" s="71"/>
      <c r="I79" s="71"/>
      <c r="J79" s="71"/>
      <c r="K79" s="71"/>
      <c r="L79" s="71"/>
      <c r="M79" s="71"/>
      <c r="N79" s="71"/>
    </row>
    <row r="80" spans="1:14" ht="14.5" x14ac:dyDescent="0.35">
      <c r="A80" s="71"/>
      <c r="B80" s="229"/>
      <c r="C80" s="71"/>
      <c r="D80" s="71"/>
      <c r="E80" s="71"/>
      <c r="F80" s="71"/>
      <c r="G80" s="71"/>
      <c r="H80" s="71"/>
      <c r="I80" s="71"/>
      <c r="J80" s="71"/>
      <c r="K80" s="71"/>
      <c r="L80" s="71"/>
      <c r="M80" s="71"/>
      <c r="N80" s="71"/>
    </row>
    <row r="81" spans="1:14" ht="14.5" x14ac:dyDescent="0.35">
      <c r="A81" s="71"/>
      <c r="B81" s="229"/>
      <c r="C81" s="71"/>
      <c r="D81" s="71"/>
      <c r="E81" s="71"/>
      <c r="F81" s="71"/>
      <c r="G81" s="71"/>
      <c r="H81" s="71"/>
      <c r="I81" s="71"/>
      <c r="J81" s="71"/>
      <c r="K81" s="71"/>
      <c r="L81" s="71"/>
      <c r="M81" s="71"/>
      <c r="N81" s="71"/>
    </row>
    <row r="82" spans="1:14" ht="14.5" x14ac:dyDescent="0.35">
      <c r="A82" s="71"/>
      <c r="B82" s="229"/>
      <c r="C82" s="71"/>
      <c r="D82" s="71"/>
      <c r="E82" s="71"/>
      <c r="F82" s="71"/>
      <c r="G82" s="71"/>
      <c r="H82" s="71"/>
      <c r="I82" s="71"/>
      <c r="J82" s="71"/>
      <c r="K82" s="71"/>
      <c r="L82" s="71"/>
      <c r="M82" s="71"/>
      <c r="N82" s="71"/>
    </row>
    <row r="83" spans="1:14" ht="14.5" x14ac:dyDescent="0.35">
      <c r="A83" s="71"/>
      <c r="B83" s="229"/>
      <c r="C83" s="71"/>
      <c r="D83" s="71"/>
      <c r="E83" s="71"/>
      <c r="F83" s="71"/>
      <c r="G83" s="71"/>
      <c r="H83" s="71"/>
      <c r="I83" s="71"/>
      <c r="J83" s="71"/>
      <c r="K83" s="71"/>
      <c r="L83" s="71"/>
      <c r="M83" s="71"/>
      <c r="N83" s="71"/>
    </row>
    <row r="84" spans="1:14" ht="14.5" x14ac:dyDescent="0.35">
      <c r="A84" s="71"/>
      <c r="B84" s="229"/>
      <c r="C84" s="71"/>
      <c r="D84" s="71"/>
      <c r="E84" s="71"/>
      <c r="F84" s="71"/>
      <c r="G84" s="71"/>
      <c r="H84" s="71"/>
      <c r="I84" s="71"/>
      <c r="J84" s="71"/>
      <c r="K84" s="71"/>
      <c r="L84" s="71"/>
      <c r="M84" s="71"/>
      <c r="N84" s="71"/>
    </row>
    <row r="85" spans="1:14" ht="14.5" x14ac:dyDescent="0.35">
      <c r="A85" s="71"/>
      <c r="B85" s="229"/>
      <c r="C85" s="71"/>
      <c r="D85" s="71"/>
      <c r="E85" s="71"/>
      <c r="F85" s="71"/>
      <c r="G85" s="71"/>
      <c r="H85" s="71"/>
      <c r="I85" s="71"/>
      <c r="J85" s="71"/>
      <c r="K85" s="71"/>
      <c r="L85" s="71"/>
      <c r="M85" s="71"/>
      <c r="N85" s="71"/>
    </row>
    <row r="86" spans="1:14" ht="14.5" x14ac:dyDescent="0.35">
      <c r="A86" s="71"/>
      <c r="B86" s="229"/>
      <c r="C86" s="71"/>
      <c r="D86" s="71"/>
      <c r="E86" s="71"/>
      <c r="F86" s="71"/>
      <c r="G86" s="71"/>
      <c r="H86" s="71"/>
      <c r="I86" s="71"/>
      <c r="J86" s="71"/>
      <c r="K86" s="71"/>
      <c r="L86" s="71"/>
      <c r="M86" s="71"/>
      <c r="N86" s="71"/>
    </row>
    <row r="87" spans="1:14" ht="14.5" x14ac:dyDescent="0.35">
      <c r="A87" s="71"/>
      <c r="B87" s="229"/>
      <c r="C87" s="71"/>
      <c r="D87" s="71"/>
      <c r="E87" s="71"/>
      <c r="F87" s="71"/>
      <c r="G87" s="71"/>
      <c r="H87" s="71"/>
      <c r="I87" s="71"/>
      <c r="J87" s="71"/>
      <c r="K87" s="71"/>
      <c r="L87" s="71"/>
      <c r="M87" s="71"/>
      <c r="N87" s="71"/>
    </row>
    <row r="88" spans="1:14" ht="14.5" x14ac:dyDescent="0.35">
      <c r="A88" s="71"/>
      <c r="B88" s="229"/>
      <c r="C88" s="71"/>
      <c r="D88" s="71"/>
      <c r="E88" s="71"/>
      <c r="F88" s="71"/>
      <c r="G88" s="71"/>
      <c r="H88" s="71"/>
      <c r="I88" s="71"/>
      <c r="J88" s="71"/>
      <c r="K88" s="71"/>
      <c r="L88" s="71"/>
      <c r="M88" s="71"/>
      <c r="N88" s="71"/>
    </row>
    <row r="89" spans="1:14" ht="14.5" x14ac:dyDescent="0.35">
      <c r="A89" s="71"/>
      <c r="B89" s="229"/>
      <c r="C89" s="71"/>
      <c r="D89" s="71"/>
      <c r="E89" s="71"/>
      <c r="F89" s="71"/>
      <c r="G89" s="71"/>
      <c r="H89" s="71"/>
      <c r="I89" s="71"/>
      <c r="J89" s="71"/>
      <c r="K89" s="71"/>
      <c r="L89" s="71"/>
      <c r="M89" s="71"/>
      <c r="N89" s="71"/>
    </row>
    <row r="90" spans="1:14" ht="14.5" x14ac:dyDescent="0.35">
      <c r="A90" s="71"/>
      <c r="B90" s="229"/>
      <c r="C90" s="71"/>
      <c r="D90" s="71"/>
      <c r="E90" s="71"/>
      <c r="F90" s="71"/>
      <c r="G90" s="71"/>
      <c r="H90" s="71"/>
      <c r="I90" s="71"/>
      <c r="J90" s="71"/>
      <c r="K90" s="71"/>
      <c r="L90" s="71"/>
      <c r="M90" s="71"/>
      <c r="N90" s="71"/>
    </row>
    <row r="91" spans="1:14" ht="14.5" x14ac:dyDescent="0.35">
      <c r="A91" s="71"/>
      <c r="B91" s="229"/>
      <c r="C91" s="71"/>
      <c r="D91" s="71"/>
      <c r="E91" s="71"/>
      <c r="F91" s="71"/>
      <c r="G91" s="71"/>
      <c r="H91" s="71"/>
      <c r="I91" s="71"/>
      <c r="J91" s="71"/>
      <c r="K91" s="71"/>
      <c r="L91" s="71"/>
      <c r="M91" s="71"/>
      <c r="N91" s="71"/>
    </row>
    <row r="92" spans="1:14" ht="14.5" x14ac:dyDescent="0.35">
      <c r="A92" s="71"/>
      <c r="B92" s="229"/>
      <c r="C92" s="71"/>
      <c r="D92" s="71"/>
      <c r="E92" s="71"/>
      <c r="F92" s="71"/>
      <c r="G92" s="71"/>
      <c r="H92" s="71"/>
      <c r="I92" s="71"/>
      <c r="J92" s="71"/>
      <c r="K92" s="71"/>
      <c r="L92" s="71"/>
      <c r="M92" s="71"/>
      <c r="N92" s="71"/>
    </row>
    <row r="93" spans="1:14" ht="14.5" x14ac:dyDescent="0.35">
      <c r="A93" s="71"/>
      <c r="B93" s="229"/>
      <c r="C93" s="71"/>
      <c r="D93" s="71"/>
      <c r="E93" s="71"/>
      <c r="F93" s="71"/>
      <c r="G93" s="71"/>
      <c r="H93" s="71"/>
      <c r="I93" s="71"/>
      <c r="J93" s="71"/>
      <c r="K93" s="71"/>
      <c r="L93" s="71"/>
      <c r="M93" s="71"/>
      <c r="N93" s="71"/>
    </row>
    <row r="94" spans="1:14" ht="14.5" x14ac:dyDescent="0.35">
      <c r="A94" s="71"/>
      <c r="B94" s="229"/>
      <c r="C94" s="71"/>
      <c r="D94" s="71"/>
      <c r="E94" s="71"/>
      <c r="F94" s="71"/>
      <c r="G94" s="71"/>
      <c r="H94" s="71"/>
      <c r="I94" s="71"/>
      <c r="J94" s="71"/>
      <c r="K94" s="71"/>
      <c r="L94" s="71"/>
      <c r="M94" s="71"/>
      <c r="N94" s="71"/>
    </row>
  </sheetData>
  <mergeCells count="1">
    <mergeCell ref="E1:F1"/>
  </mergeCells>
  <hyperlinks>
    <hyperlink ref="A1" location="'C5'!A1" display="Regresar"/>
    <hyperlink ref="E1" location="M5.1.2.a.1!A1" display="Ver metadato "/>
    <hyperlink ref="E1:F1" location="'HM 5.1.2.g'!A1" display="Ver metadato "/>
  </hyperlinks>
  <pageMargins left="0.7" right="0.7" top="0.75" bottom="0.75" header="0.3" footer="0.3"/>
  <pageSetup paperSize="9" orientation="portrait" r:id="rId1"/>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1">
    <tabColor theme="8" tint="-0.499984740745262"/>
    <pageSetUpPr fitToPage="1"/>
  </sheetPr>
  <dimension ref="A1:L670"/>
  <sheetViews>
    <sheetView showGridLines="0" zoomScale="90" zoomScaleNormal="90" workbookViewId="0"/>
  </sheetViews>
  <sheetFormatPr baseColWidth="10" defaultColWidth="11.453125" defaultRowHeight="21" customHeight="1"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21" customHeight="1" x14ac:dyDescent="0.35">
      <c r="A1" s="23" t="s">
        <v>32</v>
      </c>
    </row>
    <row r="2" spans="1:7" ht="21" customHeight="1" x14ac:dyDescent="0.35">
      <c r="F2" s="36" t="s">
        <v>256</v>
      </c>
      <c r="G2" s="231"/>
    </row>
    <row r="3" spans="1:7" ht="21" customHeight="1" x14ac:dyDescent="0.35">
      <c r="B3" s="1637" t="s">
        <v>257</v>
      </c>
      <c r="C3" s="1637"/>
      <c r="D3" s="1637"/>
      <c r="E3" s="1637"/>
      <c r="F3" s="1637"/>
      <c r="G3" s="1637"/>
    </row>
    <row r="4" spans="1:7" ht="21" customHeight="1" x14ac:dyDescent="0.35">
      <c r="B4" s="1638" t="s">
        <v>258</v>
      </c>
      <c r="C4" s="1638"/>
      <c r="D4" s="1638"/>
      <c r="E4" s="1638"/>
      <c r="F4" s="1638"/>
      <c r="G4" s="1638"/>
    </row>
    <row r="5" spans="1:7" ht="21" customHeight="1" x14ac:dyDescent="0.35">
      <c r="B5" s="1639"/>
      <c r="C5" s="1639"/>
      <c r="D5" s="1639"/>
      <c r="F5" s="33"/>
      <c r="G5" s="33"/>
    </row>
    <row r="6" spans="1:7" ht="21" customHeight="1" x14ac:dyDescent="0.35">
      <c r="B6" s="1640" t="s">
        <v>259</v>
      </c>
      <c r="C6" s="1640"/>
      <c r="D6" s="1640"/>
      <c r="E6" s="1640"/>
      <c r="F6" s="1640"/>
      <c r="G6" s="1640"/>
    </row>
    <row r="7" spans="1:7" ht="21" customHeight="1" x14ac:dyDescent="0.35">
      <c r="B7" s="1639"/>
      <c r="C7" s="1639"/>
      <c r="D7" s="1639"/>
      <c r="F7" s="33"/>
      <c r="G7" s="33"/>
    </row>
    <row r="8" spans="1:7" ht="21" customHeight="1" x14ac:dyDescent="0.35">
      <c r="B8" s="232" t="s">
        <v>260</v>
      </c>
      <c r="C8" s="1690" t="s">
        <v>261</v>
      </c>
      <c r="D8" s="1690"/>
      <c r="E8" s="1690"/>
      <c r="F8" s="1690"/>
      <c r="G8" s="1690"/>
    </row>
    <row r="9" spans="1:7" ht="31" x14ac:dyDescent="0.35">
      <c r="B9" s="232" t="s">
        <v>262</v>
      </c>
      <c r="C9" s="1698" t="s">
        <v>2254</v>
      </c>
      <c r="D9" s="1698"/>
      <c r="E9" s="1698"/>
      <c r="F9" s="1698"/>
      <c r="G9" s="1698"/>
    </row>
    <row r="10" spans="1:7" ht="21" customHeight="1" x14ac:dyDescent="0.35">
      <c r="B10" s="1651" t="s">
        <v>263</v>
      </c>
      <c r="C10" s="233" t="s">
        <v>264</v>
      </c>
      <c r="D10" s="233" t="s">
        <v>265</v>
      </c>
      <c r="E10" s="233" t="s">
        <v>266</v>
      </c>
      <c r="F10" s="234" t="s">
        <v>267</v>
      </c>
      <c r="G10" s="234" t="s">
        <v>268</v>
      </c>
    </row>
    <row r="11" spans="1:7" ht="31.5" customHeight="1" x14ac:dyDescent="0.35">
      <c r="B11" s="1652"/>
      <c r="C11" s="235" t="s">
        <v>341</v>
      </c>
      <c r="D11" s="235" t="s">
        <v>50</v>
      </c>
      <c r="E11" s="235" t="s">
        <v>465</v>
      </c>
      <c r="F11" s="236" t="s">
        <v>1113</v>
      </c>
      <c r="G11" s="236" t="s">
        <v>1122</v>
      </c>
    </row>
    <row r="12" spans="1:7" ht="21" customHeight="1" x14ac:dyDescent="0.35">
      <c r="B12" s="1652"/>
      <c r="C12" s="235"/>
      <c r="D12" s="235"/>
      <c r="E12" s="235"/>
      <c r="F12" s="236" t="s">
        <v>274</v>
      </c>
      <c r="G12" s="236"/>
    </row>
    <row r="13" spans="1:7" ht="21" customHeight="1" x14ac:dyDescent="0.35">
      <c r="B13" s="1653"/>
      <c r="C13" s="235"/>
      <c r="D13" s="235"/>
      <c r="E13" s="235"/>
      <c r="F13" s="236" t="s">
        <v>274</v>
      </c>
      <c r="G13" s="236"/>
    </row>
    <row r="14" spans="1:7" ht="21" customHeight="1" x14ac:dyDescent="0.35">
      <c r="B14" s="237" t="s">
        <v>275</v>
      </c>
      <c r="C14" s="1690" t="s">
        <v>2</v>
      </c>
      <c r="D14" s="1690"/>
      <c r="E14" s="1690"/>
      <c r="F14" s="1690"/>
      <c r="G14" s="1690"/>
    </row>
    <row r="15" spans="1:7" ht="130.5" customHeight="1" x14ac:dyDescent="0.35">
      <c r="B15" s="232" t="s">
        <v>276</v>
      </c>
      <c r="C15" s="1698" t="s">
        <v>3685</v>
      </c>
      <c r="D15" s="1698"/>
      <c r="E15" s="1698"/>
      <c r="F15" s="1698"/>
      <c r="G15" s="1698"/>
    </row>
    <row r="16" spans="1:7" ht="21" customHeight="1" x14ac:dyDescent="0.35">
      <c r="B16" s="232" t="s">
        <v>277</v>
      </c>
      <c r="C16" s="1690" t="s">
        <v>3686</v>
      </c>
      <c r="D16" s="1690"/>
      <c r="E16" s="1690"/>
      <c r="F16" s="1690"/>
      <c r="G16" s="1690"/>
    </row>
    <row r="17" spans="2:9" ht="21" customHeight="1" x14ac:dyDescent="0.35">
      <c r="B17" s="232" t="s">
        <v>278</v>
      </c>
      <c r="C17" s="1698"/>
      <c r="D17" s="1698"/>
      <c r="E17" s="1698"/>
      <c r="F17" s="1698"/>
      <c r="G17" s="1698"/>
    </row>
    <row r="18" spans="2:9" ht="21" customHeight="1" x14ac:dyDescent="0.35">
      <c r="B18" s="232" t="s">
        <v>280</v>
      </c>
      <c r="C18" s="1698" t="s">
        <v>1804</v>
      </c>
      <c r="D18" s="1698"/>
      <c r="E18" s="1698"/>
      <c r="F18" s="1698"/>
      <c r="G18" s="1698"/>
    </row>
    <row r="19" spans="2:9" ht="31" x14ac:dyDescent="0.35">
      <c r="B19" s="232" t="s">
        <v>281</v>
      </c>
      <c r="C19" s="1698"/>
      <c r="D19" s="1698"/>
      <c r="E19" s="1698"/>
      <c r="F19" s="1698"/>
      <c r="G19" s="1698"/>
    </row>
    <row r="20" spans="2:9" ht="21" customHeight="1" x14ac:dyDescent="0.35">
      <c r="B20" s="232" t="s">
        <v>282</v>
      </c>
      <c r="C20" s="1690" t="s">
        <v>3687</v>
      </c>
      <c r="D20" s="1690"/>
      <c r="E20" s="1690"/>
      <c r="F20" s="1690"/>
      <c r="G20" s="1690"/>
    </row>
    <row r="21" spans="2:9" ht="31" x14ac:dyDescent="0.35">
      <c r="B21" s="232" t="s">
        <v>283</v>
      </c>
      <c r="C21" s="238" t="s">
        <v>3524</v>
      </c>
      <c r="D21" s="239" t="s">
        <v>1741</v>
      </c>
      <c r="E21" s="1723" t="s">
        <v>284</v>
      </c>
      <c r="F21" s="1724"/>
      <c r="G21" s="1725"/>
    </row>
    <row r="22" spans="2:9" ht="3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ht="21" customHeight="1" x14ac:dyDescent="0.35">
      <c r="B24" s="1672"/>
      <c r="C24" s="1672"/>
      <c r="D24" s="1672"/>
      <c r="E24" s="29"/>
      <c r="F24" s="34"/>
      <c r="G24" s="34"/>
    </row>
    <row r="25" spans="2:9" ht="21" customHeight="1" x14ac:dyDescent="0.35">
      <c r="B25" s="1671" t="s">
        <v>287</v>
      </c>
      <c r="C25" s="1671"/>
      <c r="D25" s="1671"/>
      <c r="E25" s="1671"/>
      <c r="F25" s="1671"/>
      <c r="G25" s="1671"/>
    </row>
    <row r="26" spans="2:9" ht="21" customHeight="1" x14ac:dyDescent="0.35">
      <c r="B26" s="240"/>
      <c r="C26" s="240"/>
      <c r="D26" s="240"/>
      <c r="E26" s="29"/>
      <c r="F26" s="47"/>
      <c r="G26" s="47"/>
      <c r="I26" s="11" t="s">
        <v>288</v>
      </c>
    </row>
    <row r="27" spans="2:9" ht="21" customHeight="1" x14ac:dyDescent="0.35">
      <c r="B27" s="232" t="s">
        <v>289</v>
      </c>
      <c r="C27" s="1690"/>
      <c r="D27" s="1690"/>
      <c r="E27" s="1690"/>
      <c r="F27" s="1690"/>
      <c r="G27" s="1690"/>
    </row>
    <row r="28" spans="2:9" ht="31" x14ac:dyDescent="0.35">
      <c r="B28" s="232" t="s">
        <v>290</v>
      </c>
      <c r="C28" s="1690"/>
      <c r="D28" s="1690"/>
      <c r="E28" s="1690"/>
      <c r="F28" s="1690"/>
      <c r="G28" s="1690"/>
    </row>
    <row r="29" spans="2:9" ht="21" customHeight="1" x14ac:dyDescent="0.35">
      <c r="B29" s="241" t="s">
        <v>291</v>
      </c>
      <c r="C29" s="1698"/>
      <c r="D29" s="1698"/>
      <c r="E29" s="1698"/>
      <c r="F29" s="1698"/>
      <c r="G29" s="1698"/>
    </row>
    <row r="30" spans="2:9" ht="21" customHeight="1" x14ac:dyDescent="0.35">
      <c r="B30" s="241" t="s">
        <v>293</v>
      </c>
      <c r="C30" s="1722"/>
      <c r="D30" s="1722"/>
      <c r="E30" s="1722"/>
      <c r="F30" s="1722"/>
      <c r="G30" s="1722"/>
    </row>
    <row r="31" spans="2:9" ht="21" customHeight="1" x14ac:dyDescent="0.35">
      <c r="B31" s="1670"/>
      <c r="C31" s="1670"/>
      <c r="D31" s="1670"/>
      <c r="E31" s="29"/>
      <c r="F31" s="47"/>
      <c r="G31" s="47"/>
    </row>
    <row r="32" spans="2:9" ht="21" customHeight="1" x14ac:dyDescent="0.35">
      <c r="B32" s="1671" t="s">
        <v>295</v>
      </c>
      <c r="C32" s="1671"/>
      <c r="D32" s="1671"/>
      <c r="E32" s="1671"/>
      <c r="F32" s="1671"/>
      <c r="G32" s="1671"/>
    </row>
    <row r="33" spans="2:10" ht="21" customHeight="1" x14ac:dyDescent="0.35">
      <c r="B33" s="1672"/>
      <c r="C33" s="1672"/>
      <c r="D33" s="1672"/>
      <c r="E33" s="29"/>
      <c r="F33" s="47"/>
      <c r="G33" s="47"/>
    </row>
    <row r="34" spans="2:10" ht="21" customHeight="1" x14ac:dyDescent="0.35">
      <c r="B34" s="232" t="s">
        <v>296</v>
      </c>
      <c r="C34" s="1690" t="s">
        <v>3688</v>
      </c>
      <c r="D34" s="1690"/>
      <c r="E34" s="1690"/>
      <c r="F34" s="1690"/>
      <c r="G34" s="1690"/>
    </row>
    <row r="35" spans="2:10" ht="21" customHeight="1" x14ac:dyDescent="0.35">
      <c r="B35" s="232" t="s">
        <v>297</v>
      </c>
      <c r="C35" s="1690" t="s">
        <v>1891</v>
      </c>
      <c r="D35" s="1690"/>
      <c r="E35" s="1690"/>
      <c r="F35" s="1690"/>
      <c r="G35" s="1690"/>
    </row>
    <row r="36" spans="2:10" ht="21" customHeight="1" x14ac:dyDescent="0.35">
      <c r="B36" s="232" t="s">
        <v>298</v>
      </c>
      <c r="C36" s="1690" t="s">
        <v>1895</v>
      </c>
      <c r="D36" s="1690"/>
      <c r="E36" s="1690"/>
      <c r="F36" s="1690"/>
      <c r="G36" s="1690"/>
    </row>
    <row r="37" spans="2:10" ht="21" customHeight="1" x14ac:dyDescent="0.35">
      <c r="B37" s="232" t="s">
        <v>299</v>
      </c>
      <c r="C37" s="1690"/>
      <c r="D37" s="1690"/>
      <c r="E37" s="1690"/>
      <c r="F37" s="1690"/>
      <c r="G37" s="1690"/>
      <c r="J37" s="29"/>
    </row>
    <row r="38" spans="2:10" ht="21" customHeight="1" x14ac:dyDescent="0.35">
      <c r="B38" s="232" t="s">
        <v>300</v>
      </c>
      <c r="C38" s="1527" t="s">
        <v>1900</v>
      </c>
      <c r="D38" s="1690"/>
      <c r="E38" s="1690"/>
      <c r="F38" s="1690"/>
      <c r="G38" s="1690"/>
    </row>
    <row r="39" spans="2:10" ht="21" customHeight="1" x14ac:dyDescent="0.35">
      <c r="B39" s="232" t="s">
        <v>301</v>
      </c>
      <c r="C39" s="1690" t="s">
        <v>3534</v>
      </c>
      <c r="D39" s="1690"/>
      <c r="E39" s="1690"/>
      <c r="F39" s="1690"/>
      <c r="G39" s="1690"/>
    </row>
    <row r="40" spans="2:10" ht="21" customHeight="1" x14ac:dyDescent="0.35">
      <c r="B40" s="1685"/>
      <c r="C40" s="1685"/>
      <c r="D40" s="1685"/>
      <c r="E40" s="29"/>
      <c r="F40" s="34"/>
      <c r="G40" s="34"/>
    </row>
    <row r="41" spans="2:10" ht="21" customHeight="1" x14ac:dyDescent="0.35">
      <c r="B41" s="1671" t="s">
        <v>302</v>
      </c>
      <c r="C41" s="1671"/>
      <c r="D41" s="1671"/>
      <c r="E41" s="1671"/>
      <c r="F41" s="1671"/>
      <c r="G41" s="1671"/>
    </row>
    <row r="42" spans="2:10" ht="21" customHeight="1" x14ac:dyDescent="0.35">
      <c r="B42" s="49"/>
      <c r="C42" s="49"/>
      <c r="D42" s="49"/>
      <c r="E42" s="29"/>
      <c r="F42" s="29"/>
      <c r="G42" s="29"/>
    </row>
    <row r="43" spans="2:10" ht="31" x14ac:dyDescent="0.35">
      <c r="B43" s="232" t="s">
        <v>303</v>
      </c>
      <c r="C43" s="1690" t="s">
        <v>3689</v>
      </c>
      <c r="D43" s="1690"/>
      <c r="E43" s="1690"/>
      <c r="F43" s="1690"/>
      <c r="G43" s="1690"/>
    </row>
    <row r="44" spans="2:10" ht="31" x14ac:dyDescent="0.35">
      <c r="B44" s="232" t="s">
        <v>304</v>
      </c>
      <c r="C44" s="1698"/>
      <c r="D44" s="1698"/>
      <c r="E44" s="1698"/>
      <c r="F44" s="1698"/>
      <c r="G44" s="1698"/>
    </row>
    <row r="45" spans="2:10" ht="21" customHeight="1" x14ac:dyDescent="0.35">
      <c r="B45" s="232" t="s">
        <v>305</v>
      </c>
      <c r="C45" s="1690"/>
      <c r="D45" s="1690"/>
      <c r="E45" s="1690"/>
      <c r="F45" s="1690"/>
      <c r="G45" s="1690"/>
    </row>
    <row r="46" spans="2:10" ht="21" customHeight="1" x14ac:dyDescent="0.35">
      <c r="B46" s="50"/>
      <c r="C46" s="51"/>
      <c r="D46" s="52"/>
      <c r="E46" s="29"/>
      <c r="F46" s="47"/>
      <c r="G46" s="47"/>
    </row>
    <row r="47" spans="2:10" ht="21" customHeight="1" x14ac:dyDescent="0.35">
      <c r="B47" s="1668" t="s">
        <v>306</v>
      </c>
      <c r="C47" s="1668"/>
      <c r="D47" s="1668"/>
      <c r="E47" s="1668"/>
      <c r="F47" s="1668"/>
      <c r="G47" s="1668"/>
    </row>
    <row r="48" spans="2:10" ht="21" customHeight="1" x14ac:dyDescent="0.35">
      <c r="B48" s="53"/>
      <c r="C48" s="53"/>
      <c r="D48" s="53"/>
      <c r="E48" s="29"/>
      <c r="F48" s="47"/>
      <c r="G48" s="54"/>
    </row>
    <row r="49" spans="2:7" ht="34.5" customHeight="1" x14ac:dyDescent="0.35">
      <c r="B49" s="242" t="s">
        <v>307</v>
      </c>
      <c r="C49" s="1720">
        <v>44682</v>
      </c>
      <c r="D49" s="1719"/>
      <c r="E49" s="1719"/>
      <c r="F49" s="1719"/>
      <c r="G49" s="1719"/>
    </row>
    <row r="50" spans="2:7" ht="31" x14ac:dyDescent="0.35">
      <c r="B50" s="243" t="s">
        <v>308</v>
      </c>
      <c r="C50" s="1721"/>
      <c r="D50" s="1721"/>
      <c r="E50" s="1721"/>
      <c r="F50" s="1721"/>
      <c r="G50" s="1721"/>
    </row>
    <row r="51" spans="2:7" ht="21" customHeight="1" x14ac:dyDescent="0.35">
      <c r="B51" s="243" t="s">
        <v>309</v>
      </c>
      <c r="C51" s="1719"/>
      <c r="D51" s="1719"/>
      <c r="E51" s="1719"/>
      <c r="F51" s="1719"/>
      <c r="G51" s="1719"/>
    </row>
    <row r="52" spans="2:7" ht="35.25" customHeight="1" x14ac:dyDescent="0.35">
      <c r="B52" s="243" t="s">
        <v>310</v>
      </c>
      <c r="C52" s="1719" t="s">
        <v>3688</v>
      </c>
      <c r="D52" s="1719"/>
      <c r="E52" s="1719"/>
      <c r="F52" s="1719"/>
      <c r="G52" s="1719"/>
    </row>
    <row r="53" spans="2:7" ht="21" customHeight="1" x14ac:dyDescent="0.35">
      <c r="B53" s="29"/>
      <c r="C53" s="29"/>
      <c r="D53" s="29"/>
      <c r="E53" s="29"/>
      <c r="F53" s="47"/>
      <c r="G53" s="47"/>
    </row>
    <row r="112" spans="1:10" ht="21" customHeight="1" x14ac:dyDescent="0.35">
      <c r="A112" s="68"/>
      <c r="B112" s="1751" t="s">
        <v>263</v>
      </c>
      <c r="C112" s="1751"/>
      <c r="D112" s="1751"/>
      <c r="E112" s="1751"/>
      <c r="F112" s="1751"/>
      <c r="G112" s="68"/>
      <c r="H112" s="68"/>
      <c r="I112" s="68"/>
      <c r="J112" s="68"/>
    </row>
    <row r="113" spans="1:12" ht="21" customHeight="1" x14ac:dyDescent="0.35">
      <c r="A113" s="296" t="s">
        <v>313</v>
      </c>
      <c r="B113" s="296" t="s">
        <v>264</v>
      </c>
      <c r="C113" s="296" t="s">
        <v>265</v>
      </c>
      <c r="D113" s="296" t="s">
        <v>266</v>
      </c>
      <c r="E113" s="297" t="s">
        <v>314</v>
      </c>
      <c r="F113" s="297" t="s">
        <v>268</v>
      </c>
      <c r="G113" s="296" t="s">
        <v>275</v>
      </c>
      <c r="H113" s="296" t="s">
        <v>278</v>
      </c>
      <c r="I113" s="296" t="s">
        <v>315</v>
      </c>
      <c r="J113" s="296" t="s">
        <v>293</v>
      </c>
      <c r="K113" s="31"/>
      <c r="L113" s="31"/>
    </row>
    <row r="114" spans="1:12" ht="21" customHeight="1" x14ac:dyDescent="0.35">
      <c r="A114" s="68" t="s">
        <v>316</v>
      </c>
      <c r="B114" s="298" t="s">
        <v>317</v>
      </c>
      <c r="C114" s="298" t="s">
        <v>318</v>
      </c>
      <c r="D114" s="298" t="s">
        <v>86</v>
      </c>
      <c r="E114" s="298" t="s">
        <v>2261</v>
      </c>
      <c r="F114" s="68" t="s">
        <v>2262</v>
      </c>
      <c r="G114" s="68" t="s">
        <v>2</v>
      </c>
      <c r="H114" s="68" t="s">
        <v>321</v>
      </c>
      <c r="I114" s="68" t="s">
        <v>322</v>
      </c>
      <c r="J114" s="68" t="s">
        <v>323</v>
      </c>
    </row>
    <row r="115" spans="1:12" ht="21" customHeight="1" x14ac:dyDescent="0.35">
      <c r="A115" s="68" t="s">
        <v>261</v>
      </c>
      <c r="B115" s="298" t="s">
        <v>47</v>
      </c>
      <c r="C115" s="298" t="s">
        <v>324</v>
      </c>
      <c r="D115" s="298" t="s">
        <v>325</v>
      </c>
      <c r="E115" s="298" t="s">
        <v>2263</v>
      </c>
      <c r="F115" s="68" t="s">
        <v>2264</v>
      </c>
      <c r="G115" s="68" t="s">
        <v>0</v>
      </c>
      <c r="H115" s="68" t="s">
        <v>279</v>
      </c>
      <c r="I115" s="68" t="s">
        <v>328</v>
      </c>
      <c r="J115" s="68" t="s">
        <v>294</v>
      </c>
    </row>
    <row r="116" spans="1:12" ht="21" customHeight="1" x14ac:dyDescent="0.35">
      <c r="A116" s="68"/>
      <c r="B116" s="298" t="s">
        <v>25</v>
      </c>
      <c r="C116" s="298" t="s">
        <v>329</v>
      </c>
      <c r="D116" s="298" t="s">
        <v>330</v>
      </c>
      <c r="E116" s="298" t="s">
        <v>2265</v>
      </c>
      <c r="F116" s="68" t="s">
        <v>2266</v>
      </c>
      <c r="G116" s="68" t="s">
        <v>333</v>
      </c>
      <c r="H116" s="68" t="s">
        <v>334</v>
      </c>
      <c r="I116" s="68" t="s">
        <v>335</v>
      </c>
      <c r="J116" s="68"/>
    </row>
    <row r="117" spans="1:12" ht="21" customHeight="1" x14ac:dyDescent="0.35">
      <c r="A117" s="68"/>
      <c r="B117" s="298" t="s">
        <v>2267</v>
      </c>
      <c r="C117" s="298" t="s">
        <v>270</v>
      </c>
      <c r="D117" s="298" t="s">
        <v>337</v>
      </c>
      <c r="E117" s="298" t="s">
        <v>2268</v>
      </c>
      <c r="F117" s="68" t="s">
        <v>2269</v>
      </c>
      <c r="G117" s="68"/>
      <c r="H117" s="68" t="s">
        <v>339</v>
      </c>
      <c r="I117" s="68" t="s">
        <v>340</v>
      </c>
      <c r="J117" s="68"/>
    </row>
    <row r="118" spans="1:12" ht="21" customHeight="1" x14ac:dyDescent="0.35">
      <c r="A118" s="68"/>
      <c r="B118" s="298" t="s">
        <v>341</v>
      </c>
      <c r="C118" s="298" t="s">
        <v>342</v>
      </c>
      <c r="D118" s="298" t="s">
        <v>343</v>
      </c>
      <c r="E118" s="298" t="s">
        <v>2270</v>
      </c>
      <c r="F118" s="68" t="s">
        <v>2271</v>
      </c>
      <c r="G118" s="68"/>
      <c r="H118" s="68" t="s">
        <v>346</v>
      </c>
      <c r="I118" s="68" t="s">
        <v>292</v>
      </c>
      <c r="J118" s="68"/>
    </row>
    <row r="119" spans="1:12" ht="21" customHeight="1" x14ac:dyDescent="0.35">
      <c r="A119" s="68"/>
      <c r="B119" s="298" t="s">
        <v>347</v>
      </c>
      <c r="C119" s="298" t="s">
        <v>348</v>
      </c>
      <c r="D119" s="298" t="s">
        <v>349</v>
      </c>
      <c r="E119" s="298" t="s">
        <v>2272</v>
      </c>
      <c r="F119" s="68" t="s">
        <v>1587</v>
      </c>
      <c r="G119" s="68"/>
      <c r="H119" s="68"/>
      <c r="I119" s="68" t="s">
        <v>352</v>
      </c>
      <c r="J119" s="68"/>
    </row>
    <row r="120" spans="1:12" ht="21" customHeight="1" x14ac:dyDescent="0.35">
      <c r="A120" s="68"/>
      <c r="B120" s="68"/>
      <c r="C120" s="298" t="s">
        <v>2273</v>
      </c>
      <c r="D120" s="298" t="s">
        <v>354</v>
      </c>
      <c r="E120" s="298" t="s">
        <v>2274</v>
      </c>
      <c r="F120" s="68" t="s">
        <v>2275</v>
      </c>
      <c r="G120" s="68"/>
      <c r="H120" s="68"/>
      <c r="I120" s="68" t="s">
        <v>357</v>
      </c>
      <c r="J120" s="68"/>
    </row>
    <row r="121" spans="1:12" ht="21" customHeight="1" x14ac:dyDescent="0.35">
      <c r="A121" s="68"/>
      <c r="B121" s="68"/>
      <c r="C121" s="298" t="s">
        <v>358</v>
      </c>
      <c r="D121" s="298" t="s">
        <v>359</v>
      </c>
      <c r="E121" s="298" t="s">
        <v>2276</v>
      </c>
      <c r="F121" s="68" t="s">
        <v>2277</v>
      </c>
      <c r="G121" s="68"/>
      <c r="H121" s="68"/>
      <c r="I121" s="68" t="s">
        <v>362</v>
      </c>
      <c r="J121" s="68"/>
    </row>
    <row r="122" spans="1:12" ht="21" customHeight="1" x14ac:dyDescent="0.35">
      <c r="A122" s="68"/>
      <c r="B122" s="68"/>
      <c r="C122" s="298" t="s">
        <v>48</v>
      </c>
      <c r="D122" s="298" t="s">
        <v>97</v>
      </c>
      <c r="E122" s="298" t="s">
        <v>2278</v>
      </c>
      <c r="F122" s="68" t="s">
        <v>2279</v>
      </c>
      <c r="G122" s="68"/>
      <c r="H122" s="68"/>
      <c r="I122" s="68"/>
      <c r="J122" s="68"/>
    </row>
    <row r="123" spans="1:12" ht="21" customHeight="1" x14ac:dyDescent="0.35">
      <c r="A123" s="68"/>
      <c r="B123" s="68"/>
      <c r="C123" s="298" t="s">
        <v>365</v>
      </c>
      <c r="D123" s="298" t="s">
        <v>2280</v>
      </c>
      <c r="E123" s="298" t="s">
        <v>2281</v>
      </c>
      <c r="F123" s="68" t="s">
        <v>2282</v>
      </c>
      <c r="G123" s="68"/>
      <c r="H123" s="68"/>
      <c r="I123" s="68"/>
      <c r="J123" s="68"/>
    </row>
    <row r="124" spans="1:12" ht="21" customHeight="1" x14ac:dyDescent="0.35">
      <c r="A124" s="68"/>
      <c r="B124" s="68"/>
      <c r="C124" s="298" t="s">
        <v>369</v>
      </c>
      <c r="D124" s="298" t="s">
        <v>370</v>
      </c>
      <c r="E124" s="298" t="s">
        <v>2283</v>
      </c>
      <c r="F124" s="68" t="s">
        <v>2284</v>
      </c>
      <c r="G124" s="68"/>
      <c r="H124" s="68"/>
      <c r="I124" s="68"/>
      <c r="J124" s="68"/>
    </row>
    <row r="125" spans="1:12" ht="21" customHeight="1" x14ac:dyDescent="0.35">
      <c r="A125" s="68"/>
      <c r="B125" s="68"/>
      <c r="C125" s="298" t="s">
        <v>373</v>
      </c>
      <c r="D125" s="298" t="s">
        <v>374</v>
      </c>
      <c r="E125" s="298" t="s">
        <v>2285</v>
      </c>
      <c r="F125" s="68" t="s">
        <v>2286</v>
      </c>
      <c r="G125" s="68"/>
      <c r="H125" s="68"/>
      <c r="I125" s="68"/>
      <c r="J125" s="68"/>
    </row>
    <row r="126" spans="1:12" ht="21" customHeight="1" x14ac:dyDescent="0.35">
      <c r="A126" s="68"/>
      <c r="B126" s="68"/>
      <c r="C126" s="298" t="s">
        <v>377</v>
      </c>
      <c r="D126" s="298" t="s">
        <v>378</v>
      </c>
      <c r="E126" s="298" t="s">
        <v>2287</v>
      </c>
      <c r="F126" s="68" t="s">
        <v>2288</v>
      </c>
      <c r="G126" s="68"/>
      <c r="H126" s="68"/>
      <c r="I126" s="68"/>
      <c r="J126" s="68"/>
    </row>
    <row r="127" spans="1:12" ht="21" customHeight="1" x14ac:dyDescent="0.35">
      <c r="A127" s="68"/>
      <c r="B127" s="68"/>
      <c r="C127" s="298" t="s">
        <v>381</v>
      </c>
      <c r="D127" s="298" t="s">
        <v>2289</v>
      </c>
      <c r="E127" s="298" t="s">
        <v>2290</v>
      </c>
      <c r="F127" s="68" t="s">
        <v>2291</v>
      </c>
      <c r="G127" s="68"/>
      <c r="H127" s="68"/>
      <c r="I127" s="68"/>
      <c r="J127" s="68"/>
    </row>
    <row r="128" spans="1:12" ht="21" customHeight="1" x14ac:dyDescent="0.35">
      <c r="A128" s="68"/>
      <c r="B128" s="68"/>
      <c r="C128" s="298" t="s">
        <v>384</v>
      </c>
      <c r="D128" s="298" t="s">
        <v>2292</v>
      </c>
      <c r="E128" s="298" t="s">
        <v>2293</v>
      </c>
      <c r="F128" s="68" t="s">
        <v>2294</v>
      </c>
      <c r="G128" s="68"/>
      <c r="H128" s="68"/>
      <c r="I128" s="68"/>
      <c r="J128" s="68"/>
    </row>
    <row r="129" spans="1:10" ht="21" customHeight="1" x14ac:dyDescent="0.35">
      <c r="A129" s="68"/>
      <c r="B129" s="68"/>
      <c r="C129" s="298" t="s">
        <v>50</v>
      </c>
      <c r="D129" s="298" t="s">
        <v>388</v>
      </c>
      <c r="E129" s="298" t="s">
        <v>2295</v>
      </c>
      <c r="F129" s="68" t="s">
        <v>2296</v>
      </c>
      <c r="G129" s="68"/>
      <c r="H129" s="68"/>
      <c r="I129" s="68"/>
      <c r="J129" s="68"/>
    </row>
    <row r="130" spans="1:10" ht="21" customHeight="1" x14ac:dyDescent="0.35">
      <c r="A130" s="68"/>
      <c r="B130" s="68"/>
      <c r="C130" s="298" t="s">
        <v>391</v>
      </c>
      <c r="D130" s="298" t="s">
        <v>392</v>
      </c>
      <c r="E130" s="298" t="s">
        <v>2297</v>
      </c>
      <c r="F130" s="68" t="s">
        <v>2298</v>
      </c>
      <c r="G130" s="68"/>
      <c r="H130" s="68"/>
      <c r="I130" s="68"/>
      <c r="J130" s="68"/>
    </row>
    <row r="131" spans="1:10" ht="21" customHeight="1" x14ac:dyDescent="0.35">
      <c r="A131" s="68"/>
      <c r="B131" s="68"/>
      <c r="C131" s="298" t="s">
        <v>395</v>
      </c>
      <c r="D131" s="298" t="s">
        <v>396</v>
      </c>
      <c r="E131" s="298" t="s">
        <v>2299</v>
      </c>
      <c r="F131" s="68" t="s">
        <v>2300</v>
      </c>
      <c r="G131" s="68"/>
      <c r="H131" s="68"/>
      <c r="I131" s="68"/>
      <c r="J131" s="68"/>
    </row>
    <row r="132" spans="1:10" ht="21" customHeight="1" x14ac:dyDescent="0.35">
      <c r="A132" s="68"/>
      <c r="B132" s="68"/>
      <c r="C132" s="298" t="s">
        <v>399</v>
      </c>
      <c r="D132" s="298" t="s">
        <v>400</v>
      </c>
      <c r="E132" s="298" t="s">
        <v>2301</v>
      </c>
      <c r="F132" s="68" t="s">
        <v>2302</v>
      </c>
      <c r="G132" s="68"/>
      <c r="H132" s="68"/>
      <c r="I132" s="68"/>
      <c r="J132" s="68"/>
    </row>
    <row r="133" spans="1:10" ht="21" customHeight="1" x14ac:dyDescent="0.35">
      <c r="A133" s="68"/>
      <c r="B133" s="68"/>
      <c r="C133" s="298" t="s">
        <v>403</v>
      </c>
      <c r="D133" s="298" t="s">
        <v>404</v>
      </c>
      <c r="E133" s="298" t="s">
        <v>2303</v>
      </c>
      <c r="F133" s="68" t="s">
        <v>2304</v>
      </c>
      <c r="G133" s="68"/>
      <c r="H133" s="68"/>
      <c r="I133" s="68"/>
      <c r="J133" s="68"/>
    </row>
    <row r="134" spans="1:10" ht="21" customHeight="1" x14ac:dyDescent="0.35">
      <c r="A134" s="68"/>
      <c r="B134" s="68"/>
      <c r="C134" s="298" t="s">
        <v>407</v>
      </c>
      <c r="D134" s="298" t="s">
        <v>408</v>
      </c>
      <c r="E134" s="298" t="s">
        <v>2305</v>
      </c>
      <c r="F134" s="68" t="s">
        <v>2306</v>
      </c>
      <c r="G134" s="68"/>
      <c r="H134" s="68"/>
      <c r="I134" s="68"/>
      <c r="J134" s="68"/>
    </row>
    <row r="135" spans="1:10" ht="21" customHeight="1" x14ac:dyDescent="0.35">
      <c r="A135" s="68"/>
      <c r="B135" s="68"/>
      <c r="C135" s="68"/>
      <c r="D135" s="298" t="s">
        <v>411</v>
      </c>
      <c r="E135" s="298" t="s">
        <v>2307</v>
      </c>
      <c r="F135" s="68" t="s">
        <v>2308</v>
      </c>
      <c r="G135" s="68"/>
      <c r="H135" s="68"/>
      <c r="I135" s="68"/>
      <c r="J135" s="68"/>
    </row>
    <row r="136" spans="1:10" ht="21" customHeight="1" x14ac:dyDescent="0.35">
      <c r="A136" s="68"/>
      <c r="B136" s="68"/>
      <c r="C136" s="68"/>
      <c r="D136" s="298" t="s">
        <v>414</v>
      </c>
      <c r="E136" s="298" t="s">
        <v>2309</v>
      </c>
      <c r="F136" s="68" t="s">
        <v>394</v>
      </c>
      <c r="G136" s="68"/>
      <c r="H136" s="68"/>
      <c r="I136" s="68"/>
      <c r="J136" s="68"/>
    </row>
    <row r="137" spans="1:10" ht="21" customHeight="1" x14ac:dyDescent="0.35">
      <c r="A137" s="68"/>
      <c r="B137" s="68"/>
      <c r="C137" s="68"/>
      <c r="D137" s="298" t="s">
        <v>417</v>
      </c>
      <c r="E137" s="298" t="s">
        <v>2310</v>
      </c>
      <c r="F137" s="68" t="s">
        <v>2311</v>
      </c>
      <c r="G137" s="68"/>
      <c r="H137" s="68"/>
      <c r="I137" s="68"/>
      <c r="J137" s="68"/>
    </row>
    <row r="138" spans="1:10" ht="21" customHeight="1" x14ac:dyDescent="0.35">
      <c r="A138" s="68"/>
      <c r="B138" s="68"/>
      <c r="C138" s="68"/>
      <c r="D138" s="298" t="s">
        <v>420</v>
      </c>
      <c r="E138" s="298" t="s">
        <v>2312</v>
      </c>
      <c r="F138" s="68" t="s">
        <v>2313</v>
      </c>
      <c r="G138" s="68"/>
      <c r="H138" s="68"/>
      <c r="I138" s="68"/>
      <c r="J138" s="68"/>
    </row>
    <row r="139" spans="1:10" ht="21" customHeight="1" x14ac:dyDescent="0.35">
      <c r="A139" s="68"/>
      <c r="B139" s="68"/>
      <c r="C139" s="68"/>
      <c r="D139" s="298" t="s">
        <v>423</v>
      </c>
      <c r="E139" s="298" t="s">
        <v>2314</v>
      </c>
      <c r="F139" s="68" t="s">
        <v>2315</v>
      </c>
      <c r="G139" s="68"/>
      <c r="H139" s="68"/>
      <c r="I139" s="68"/>
      <c r="J139" s="68"/>
    </row>
    <row r="140" spans="1:10" ht="21" customHeight="1" x14ac:dyDescent="0.35">
      <c r="A140" s="68"/>
      <c r="B140" s="68"/>
      <c r="C140" s="68"/>
      <c r="D140" s="298" t="s">
        <v>425</v>
      </c>
      <c r="E140" s="298" t="s">
        <v>2316</v>
      </c>
      <c r="F140" s="68" t="s">
        <v>2317</v>
      </c>
      <c r="G140" s="68"/>
      <c r="H140" s="68"/>
      <c r="I140" s="68"/>
      <c r="J140" s="68"/>
    </row>
    <row r="141" spans="1:10" ht="21" customHeight="1" x14ac:dyDescent="0.35">
      <c r="A141" s="68"/>
      <c r="B141" s="68"/>
      <c r="C141" s="68"/>
      <c r="D141" s="298" t="s">
        <v>428</v>
      </c>
      <c r="E141" s="298" t="s">
        <v>2318</v>
      </c>
      <c r="F141" s="68" t="s">
        <v>2319</v>
      </c>
      <c r="G141" s="68"/>
      <c r="H141" s="68"/>
      <c r="I141" s="68"/>
      <c r="J141" s="68"/>
    </row>
    <row r="142" spans="1:10" ht="21" customHeight="1" x14ac:dyDescent="0.35">
      <c r="A142" s="68"/>
      <c r="B142" s="68"/>
      <c r="C142" s="68"/>
      <c r="D142" s="298" t="s">
        <v>431</v>
      </c>
      <c r="E142" s="298" t="s">
        <v>2320</v>
      </c>
      <c r="F142" s="68" t="s">
        <v>2321</v>
      </c>
      <c r="G142" s="68"/>
      <c r="H142" s="68"/>
      <c r="I142" s="68"/>
      <c r="J142" s="68"/>
    </row>
    <row r="143" spans="1:10" ht="21" customHeight="1" x14ac:dyDescent="0.35">
      <c r="A143" s="68"/>
      <c r="B143" s="68"/>
      <c r="C143" s="68"/>
      <c r="D143" s="298" t="s">
        <v>433</v>
      </c>
      <c r="E143" s="298" t="s">
        <v>2322</v>
      </c>
      <c r="F143" s="68" t="s">
        <v>413</v>
      </c>
      <c r="G143" s="68"/>
      <c r="H143" s="68"/>
      <c r="I143" s="68"/>
      <c r="J143" s="68"/>
    </row>
    <row r="144" spans="1:10" ht="21" customHeight="1" x14ac:dyDescent="0.35">
      <c r="A144" s="68"/>
      <c r="B144" s="68"/>
      <c r="C144" s="68"/>
      <c r="D144" s="298" t="s">
        <v>53</v>
      </c>
      <c r="E144" s="298" t="s">
        <v>2323</v>
      </c>
      <c r="F144" s="68" t="s">
        <v>2324</v>
      </c>
      <c r="G144" s="68"/>
      <c r="H144" s="68"/>
      <c r="I144" s="68"/>
      <c r="J144" s="68"/>
    </row>
    <row r="145" spans="1:10" ht="21" customHeight="1" x14ac:dyDescent="0.35">
      <c r="A145" s="68"/>
      <c r="B145" s="68"/>
      <c r="C145" s="68"/>
      <c r="D145" s="298" t="s">
        <v>438</v>
      </c>
      <c r="E145" s="298" t="s">
        <v>2325</v>
      </c>
      <c r="F145" s="68" t="s">
        <v>2326</v>
      </c>
      <c r="G145" s="68"/>
      <c r="H145" s="68"/>
      <c r="I145" s="68"/>
      <c r="J145" s="68"/>
    </row>
    <row r="146" spans="1:10" ht="21" customHeight="1" x14ac:dyDescent="0.35">
      <c r="A146" s="68"/>
      <c r="B146" s="68"/>
      <c r="C146" s="68"/>
      <c r="D146" s="298" t="s">
        <v>441</v>
      </c>
      <c r="E146" s="298" t="s">
        <v>2327</v>
      </c>
      <c r="F146" s="68" t="s">
        <v>2328</v>
      </c>
      <c r="G146" s="68"/>
      <c r="H146" s="68"/>
      <c r="I146" s="68"/>
      <c r="J146" s="68"/>
    </row>
    <row r="147" spans="1:10" ht="21" customHeight="1" x14ac:dyDescent="0.35">
      <c r="A147" s="68"/>
      <c r="B147" s="68"/>
      <c r="C147" s="68"/>
      <c r="D147" s="298" t="s">
        <v>444</v>
      </c>
      <c r="E147" s="298" t="s">
        <v>2329</v>
      </c>
      <c r="F147" s="68" t="s">
        <v>422</v>
      </c>
      <c r="G147" s="68"/>
      <c r="H147" s="68"/>
      <c r="I147" s="68"/>
      <c r="J147" s="68"/>
    </row>
    <row r="148" spans="1:10" ht="21" customHeight="1" x14ac:dyDescent="0.35">
      <c r="A148" s="68"/>
      <c r="B148" s="68"/>
      <c r="C148" s="68"/>
      <c r="D148" s="298" t="s">
        <v>447</v>
      </c>
      <c r="E148" s="298" t="s">
        <v>2330</v>
      </c>
      <c r="F148" s="68" t="s">
        <v>2331</v>
      </c>
      <c r="G148" s="68"/>
      <c r="H148" s="68"/>
      <c r="I148" s="68"/>
      <c r="J148" s="68"/>
    </row>
    <row r="149" spans="1:10" ht="21" customHeight="1" x14ac:dyDescent="0.35">
      <c r="A149" s="68"/>
      <c r="B149" s="68"/>
      <c r="C149" s="68"/>
      <c r="D149" s="298" t="s">
        <v>450</v>
      </c>
      <c r="E149" s="298" t="s">
        <v>2332</v>
      </c>
      <c r="F149" s="68" t="s">
        <v>424</v>
      </c>
      <c r="G149" s="68"/>
      <c r="H149" s="68"/>
      <c r="I149" s="68"/>
      <c r="J149" s="68"/>
    </row>
    <row r="150" spans="1:10" ht="21" customHeight="1" x14ac:dyDescent="0.35">
      <c r="A150" s="68"/>
      <c r="B150" s="68"/>
      <c r="C150" s="68"/>
      <c r="D150" s="298" t="s">
        <v>453</v>
      </c>
      <c r="E150" s="298" t="s">
        <v>2333</v>
      </c>
      <c r="F150" s="68" t="s">
        <v>2334</v>
      </c>
      <c r="G150" s="68"/>
      <c r="H150" s="68"/>
      <c r="I150" s="68"/>
      <c r="J150" s="68"/>
    </row>
    <row r="151" spans="1:10" ht="21" customHeight="1" x14ac:dyDescent="0.35">
      <c r="A151" s="68"/>
      <c r="B151" s="68"/>
      <c r="C151" s="68"/>
      <c r="D151" s="298" t="s">
        <v>456</v>
      </c>
      <c r="E151" s="298" t="s">
        <v>2335</v>
      </c>
      <c r="F151" s="68" t="s">
        <v>427</v>
      </c>
      <c r="G151" s="68"/>
      <c r="H151" s="68"/>
      <c r="I151" s="68"/>
      <c r="J151" s="68"/>
    </row>
    <row r="152" spans="1:10" ht="21" customHeight="1" x14ac:dyDescent="0.35">
      <c r="A152" s="68"/>
      <c r="B152" s="68"/>
      <c r="C152" s="68"/>
      <c r="D152" s="298" t="s">
        <v>459</v>
      </c>
      <c r="E152" s="298" t="s">
        <v>2336</v>
      </c>
      <c r="F152" s="68" t="s">
        <v>430</v>
      </c>
      <c r="G152" s="68"/>
      <c r="H152" s="68"/>
      <c r="I152" s="68"/>
      <c r="J152" s="68"/>
    </row>
    <row r="153" spans="1:10" ht="21" customHeight="1" x14ac:dyDescent="0.35">
      <c r="A153" s="68"/>
      <c r="B153" s="68"/>
      <c r="C153" s="68"/>
      <c r="D153" s="298" t="s">
        <v>462</v>
      </c>
      <c r="E153" s="298" t="s">
        <v>2337</v>
      </c>
      <c r="F153" s="68" t="s">
        <v>2338</v>
      </c>
      <c r="G153" s="68"/>
      <c r="H153" s="68"/>
      <c r="I153" s="68"/>
      <c r="J153" s="68"/>
    </row>
    <row r="154" spans="1:10" ht="21" customHeight="1" x14ac:dyDescent="0.35">
      <c r="A154" s="68"/>
      <c r="B154" s="68"/>
      <c r="C154" s="68"/>
      <c r="D154" s="298" t="s">
        <v>465</v>
      </c>
      <c r="E154" s="298" t="s">
        <v>2339</v>
      </c>
      <c r="F154" s="68" t="s">
        <v>432</v>
      </c>
      <c r="G154" s="68"/>
      <c r="H154" s="68"/>
      <c r="I154" s="68"/>
      <c r="J154" s="68"/>
    </row>
    <row r="155" spans="1:10" ht="21" customHeight="1" x14ac:dyDescent="0.35">
      <c r="A155" s="68"/>
      <c r="B155" s="68"/>
      <c r="C155" s="68"/>
      <c r="D155" s="298" t="s">
        <v>468</v>
      </c>
      <c r="E155" s="298" t="s">
        <v>2340</v>
      </c>
      <c r="F155" s="68" t="s">
        <v>2341</v>
      </c>
      <c r="G155" s="68"/>
      <c r="H155" s="68"/>
      <c r="I155" s="68"/>
      <c r="J155" s="68"/>
    </row>
    <row r="156" spans="1:10" ht="21" customHeight="1" x14ac:dyDescent="0.35">
      <c r="A156" s="68"/>
      <c r="B156" s="68"/>
      <c r="C156" s="68"/>
      <c r="D156" s="298" t="s">
        <v>471</v>
      </c>
      <c r="E156" s="298" t="s">
        <v>2342</v>
      </c>
      <c r="F156" s="68" t="s">
        <v>435</v>
      </c>
      <c r="G156" s="68"/>
      <c r="H156" s="68"/>
      <c r="I156" s="68"/>
      <c r="J156" s="68"/>
    </row>
    <row r="157" spans="1:10" ht="21" customHeight="1" x14ac:dyDescent="0.35">
      <c r="A157" s="68"/>
      <c r="B157" s="68"/>
      <c r="C157" s="68"/>
      <c r="D157" s="298" t="s">
        <v>56</v>
      </c>
      <c r="E157" s="298" t="s">
        <v>2343</v>
      </c>
      <c r="F157" s="68" t="s">
        <v>437</v>
      </c>
      <c r="G157" s="68"/>
      <c r="H157" s="68"/>
      <c r="I157" s="68"/>
      <c r="J157" s="68"/>
    </row>
    <row r="158" spans="1:10" ht="21" customHeight="1" x14ac:dyDescent="0.35">
      <c r="A158" s="68"/>
      <c r="B158" s="68"/>
      <c r="C158" s="68"/>
      <c r="D158" s="298" t="s">
        <v>476</v>
      </c>
      <c r="E158" s="298" t="s">
        <v>2344</v>
      </c>
      <c r="F158" s="68" t="s">
        <v>440</v>
      </c>
      <c r="G158" s="68"/>
      <c r="H158" s="68"/>
      <c r="I158" s="68"/>
      <c r="J158" s="68"/>
    </row>
    <row r="159" spans="1:10" ht="21" customHeight="1" x14ac:dyDescent="0.35">
      <c r="A159" s="68"/>
      <c r="B159" s="68"/>
      <c r="C159" s="68"/>
      <c r="D159" s="298" t="s">
        <v>45</v>
      </c>
      <c r="E159" s="298" t="s">
        <v>2345</v>
      </c>
      <c r="F159" s="68" t="s">
        <v>443</v>
      </c>
      <c r="G159" s="68"/>
      <c r="H159" s="68"/>
      <c r="I159" s="68"/>
      <c r="J159" s="68"/>
    </row>
    <row r="160" spans="1:10" ht="21" customHeight="1" x14ac:dyDescent="0.35">
      <c r="A160" s="68"/>
      <c r="B160" s="68"/>
      <c r="C160" s="68"/>
      <c r="D160" s="298" t="s">
        <v>481</v>
      </c>
      <c r="E160" s="298" t="s">
        <v>2346</v>
      </c>
      <c r="F160" s="68" t="s">
        <v>446</v>
      </c>
      <c r="G160" s="68"/>
      <c r="H160" s="68"/>
      <c r="I160" s="68"/>
      <c r="J160" s="68"/>
    </row>
    <row r="161" spans="1:10" ht="21" customHeight="1" x14ac:dyDescent="0.35">
      <c r="A161" s="68"/>
      <c r="B161" s="68"/>
      <c r="C161" s="68"/>
      <c r="D161" s="298" t="s">
        <v>484</v>
      </c>
      <c r="E161" s="298" t="s">
        <v>448</v>
      </c>
      <c r="F161" s="68" t="s">
        <v>2347</v>
      </c>
      <c r="G161" s="68"/>
      <c r="H161" s="68"/>
      <c r="I161" s="68"/>
      <c r="J161" s="68"/>
    </row>
    <row r="162" spans="1:10" ht="21" customHeight="1" x14ac:dyDescent="0.35">
      <c r="A162" s="68"/>
      <c r="B162" s="68"/>
      <c r="C162" s="68"/>
      <c r="D162" s="298" t="s">
        <v>487</v>
      </c>
      <c r="E162" s="298" t="s">
        <v>451</v>
      </c>
      <c r="F162" s="68" t="s">
        <v>452</v>
      </c>
      <c r="G162" s="68"/>
      <c r="H162" s="68"/>
      <c r="I162" s="68"/>
      <c r="J162" s="68"/>
    </row>
    <row r="163" spans="1:10" ht="21" customHeight="1" x14ac:dyDescent="0.35">
      <c r="A163" s="68"/>
      <c r="B163" s="68"/>
      <c r="C163" s="68"/>
      <c r="D163" s="298" t="s">
        <v>490</v>
      </c>
      <c r="E163" s="298" t="s">
        <v>2348</v>
      </c>
      <c r="F163" s="68" t="s">
        <v>2349</v>
      </c>
      <c r="G163" s="68"/>
      <c r="H163" s="68"/>
      <c r="I163" s="68"/>
      <c r="J163" s="68"/>
    </row>
    <row r="164" spans="1:10" ht="21" customHeight="1" x14ac:dyDescent="0.35">
      <c r="A164" s="68"/>
      <c r="B164" s="68"/>
      <c r="C164" s="68"/>
      <c r="D164" s="298" t="s">
        <v>493</v>
      </c>
      <c r="E164" s="298" t="s">
        <v>2350</v>
      </c>
      <c r="F164" s="68" t="s">
        <v>455</v>
      </c>
      <c r="G164" s="68"/>
      <c r="H164" s="68"/>
      <c r="I164" s="68"/>
      <c r="J164" s="68"/>
    </row>
    <row r="165" spans="1:10" ht="21" customHeight="1" x14ac:dyDescent="0.35">
      <c r="A165" s="68"/>
      <c r="B165" s="68"/>
      <c r="C165" s="68"/>
      <c r="D165" s="298" t="s">
        <v>496</v>
      </c>
      <c r="E165" s="298" t="s">
        <v>2351</v>
      </c>
      <c r="F165" s="68" t="s">
        <v>458</v>
      </c>
      <c r="G165" s="68"/>
      <c r="H165" s="68"/>
      <c r="I165" s="68"/>
      <c r="J165" s="68"/>
    </row>
    <row r="166" spans="1:10" ht="21" customHeight="1" x14ac:dyDescent="0.35">
      <c r="A166" s="68"/>
      <c r="B166" s="68"/>
      <c r="C166" s="68"/>
      <c r="D166" s="298" t="s">
        <v>499</v>
      </c>
      <c r="E166" s="298" t="s">
        <v>2352</v>
      </c>
      <c r="F166" s="68" t="s">
        <v>461</v>
      </c>
      <c r="G166" s="68"/>
      <c r="H166" s="68"/>
      <c r="I166" s="68"/>
      <c r="J166" s="68"/>
    </row>
    <row r="167" spans="1:10" ht="21" customHeight="1" x14ac:dyDescent="0.35">
      <c r="A167" s="68"/>
      <c r="B167" s="68"/>
      <c r="C167" s="68"/>
      <c r="D167" s="298" t="s">
        <v>502</v>
      </c>
      <c r="E167" s="298" t="s">
        <v>2353</v>
      </c>
      <c r="F167" s="68" t="s">
        <v>464</v>
      </c>
      <c r="G167" s="68"/>
      <c r="H167" s="68"/>
      <c r="I167" s="68"/>
      <c r="J167" s="68"/>
    </row>
    <row r="168" spans="1:10" ht="21" customHeight="1" x14ac:dyDescent="0.35">
      <c r="A168" s="68"/>
      <c r="B168" s="68"/>
      <c r="C168" s="68"/>
      <c r="D168" s="298" t="s">
        <v>505</v>
      </c>
      <c r="E168" s="298" t="s">
        <v>2354</v>
      </c>
      <c r="F168" s="68" t="s">
        <v>467</v>
      </c>
      <c r="G168" s="68"/>
      <c r="H168" s="68"/>
      <c r="I168" s="68"/>
      <c r="J168" s="68"/>
    </row>
    <row r="169" spans="1:10" ht="21" customHeight="1" x14ac:dyDescent="0.35">
      <c r="A169" s="68"/>
      <c r="B169" s="68"/>
      <c r="C169" s="68"/>
      <c r="D169" s="298" t="s">
        <v>508</v>
      </c>
      <c r="E169" s="298" t="s">
        <v>2355</v>
      </c>
      <c r="F169" s="68" t="s">
        <v>470</v>
      </c>
      <c r="G169" s="68"/>
      <c r="H169" s="68"/>
      <c r="I169" s="68"/>
      <c r="J169" s="68"/>
    </row>
    <row r="170" spans="1:10" ht="21" customHeight="1" x14ac:dyDescent="0.35">
      <c r="A170" s="68"/>
      <c r="B170" s="68"/>
      <c r="C170" s="68"/>
      <c r="D170" s="298" t="s">
        <v>511</v>
      </c>
      <c r="E170" s="298" t="s">
        <v>2356</v>
      </c>
      <c r="F170" s="68" t="s">
        <v>473</v>
      </c>
      <c r="G170" s="68"/>
      <c r="H170" s="68"/>
      <c r="I170" s="68"/>
      <c r="J170" s="68"/>
    </row>
    <row r="171" spans="1:10" ht="21" customHeight="1" x14ac:dyDescent="0.35">
      <c r="A171" s="68"/>
      <c r="B171" s="68"/>
      <c r="C171" s="68"/>
      <c r="D171" s="298" t="s">
        <v>514</v>
      </c>
      <c r="E171" s="298" t="s">
        <v>2357</v>
      </c>
      <c r="F171" s="68" t="s">
        <v>475</v>
      </c>
      <c r="G171" s="68"/>
      <c r="H171" s="68"/>
      <c r="I171" s="68"/>
      <c r="J171" s="68"/>
    </row>
    <row r="172" spans="1:10" ht="21" customHeight="1" x14ac:dyDescent="0.35">
      <c r="A172" s="68"/>
      <c r="B172" s="68"/>
      <c r="C172" s="68"/>
      <c r="D172" s="298" t="s">
        <v>517</v>
      </c>
      <c r="E172" s="298" t="s">
        <v>2358</v>
      </c>
      <c r="F172" s="68" t="s">
        <v>478</v>
      </c>
      <c r="G172" s="68"/>
      <c r="H172" s="68"/>
      <c r="I172" s="68"/>
      <c r="J172" s="68"/>
    </row>
    <row r="173" spans="1:10" ht="21" customHeight="1" x14ac:dyDescent="0.35">
      <c r="A173" s="68"/>
      <c r="B173" s="68"/>
      <c r="C173" s="68"/>
      <c r="D173" s="298" t="s">
        <v>520</v>
      </c>
      <c r="E173" s="298" t="s">
        <v>479</v>
      </c>
      <c r="F173" s="68" t="s">
        <v>480</v>
      </c>
      <c r="G173" s="68"/>
      <c r="H173" s="68"/>
      <c r="I173" s="68"/>
      <c r="J173" s="68"/>
    </row>
    <row r="174" spans="1:10" ht="21" customHeight="1" x14ac:dyDescent="0.35">
      <c r="A174" s="68"/>
      <c r="B174" s="68"/>
      <c r="C174" s="68"/>
      <c r="D174" s="68"/>
      <c r="E174" s="298" t="s">
        <v>482</v>
      </c>
      <c r="F174" s="68" t="s">
        <v>483</v>
      </c>
      <c r="G174" s="68"/>
      <c r="H174" s="68"/>
      <c r="I174" s="68"/>
      <c r="J174" s="68"/>
    </row>
    <row r="175" spans="1:10" ht="21" customHeight="1" x14ac:dyDescent="0.35">
      <c r="A175" s="68"/>
      <c r="B175" s="68"/>
      <c r="C175" s="68"/>
      <c r="D175" s="68"/>
      <c r="E175" s="298" t="s">
        <v>485</v>
      </c>
      <c r="F175" s="68" t="s">
        <v>486</v>
      </c>
      <c r="G175" s="68"/>
      <c r="H175" s="68"/>
      <c r="I175" s="68"/>
      <c r="J175" s="68"/>
    </row>
    <row r="176" spans="1:10" ht="21" customHeight="1" x14ac:dyDescent="0.35">
      <c r="A176" s="68"/>
      <c r="B176" s="68"/>
      <c r="C176" s="68"/>
      <c r="D176" s="68"/>
      <c r="E176" s="298" t="s">
        <v>2359</v>
      </c>
      <c r="F176" s="68" t="s">
        <v>2360</v>
      </c>
      <c r="G176" s="68"/>
      <c r="H176" s="68"/>
      <c r="I176" s="68"/>
      <c r="J176" s="68"/>
    </row>
    <row r="177" spans="1:10" ht="21" customHeight="1" x14ac:dyDescent="0.35">
      <c r="A177" s="68"/>
      <c r="B177" s="68"/>
      <c r="C177" s="68"/>
      <c r="D177" s="68"/>
      <c r="E177" s="298" t="s">
        <v>2361</v>
      </c>
      <c r="F177" s="68" t="s">
        <v>489</v>
      </c>
      <c r="G177" s="68"/>
      <c r="H177" s="68"/>
      <c r="I177" s="68"/>
      <c r="J177" s="68"/>
    </row>
    <row r="178" spans="1:10" ht="21" customHeight="1" x14ac:dyDescent="0.35">
      <c r="A178" s="68"/>
      <c r="B178" s="68"/>
      <c r="C178" s="68"/>
      <c r="D178" s="68"/>
      <c r="E178" s="298" t="s">
        <v>2362</v>
      </c>
      <c r="F178" s="68" t="s">
        <v>2363</v>
      </c>
      <c r="G178" s="68"/>
      <c r="H178" s="68"/>
      <c r="I178" s="68"/>
      <c r="J178" s="68"/>
    </row>
    <row r="179" spans="1:10" ht="21" customHeight="1" x14ac:dyDescent="0.35">
      <c r="A179" s="68"/>
      <c r="B179" s="68"/>
      <c r="C179" s="68"/>
      <c r="D179" s="68"/>
      <c r="E179" s="298" t="s">
        <v>2364</v>
      </c>
      <c r="F179" s="68" t="s">
        <v>2365</v>
      </c>
      <c r="G179" s="68"/>
      <c r="H179" s="68"/>
      <c r="I179" s="68"/>
      <c r="J179" s="68"/>
    </row>
    <row r="180" spans="1:10" ht="21" customHeight="1" x14ac:dyDescent="0.35">
      <c r="A180" s="68"/>
      <c r="B180" s="68"/>
      <c r="C180" s="68"/>
      <c r="D180" s="68"/>
      <c r="E180" s="298" t="s">
        <v>2366</v>
      </c>
      <c r="F180" s="68" t="s">
        <v>495</v>
      </c>
      <c r="G180" s="68"/>
      <c r="H180" s="68"/>
      <c r="I180" s="68"/>
      <c r="J180" s="68"/>
    </row>
    <row r="181" spans="1:10" ht="21" customHeight="1" x14ac:dyDescent="0.35">
      <c r="A181" s="68"/>
      <c r="B181" s="68"/>
      <c r="C181" s="68"/>
      <c r="D181" s="68"/>
      <c r="E181" s="298" t="s">
        <v>2367</v>
      </c>
      <c r="F181" s="68" t="s">
        <v>498</v>
      </c>
      <c r="G181" s="68"/>
      <c r="H181" s="68"/>
      <c r="I181" s="68"/>
      <c r="J181" s="68"/>
    </row>
    <row r="182" spans="1:10" ht="21" customHeight="1" x14ac:dyDescent="0.35">
      <c r="A182" s="68"/>
      <c r="B182" s="68"/>
      <c r="C182" s="68"/>
      <c r="D182" s="68"/>
      <c r="E182" s="298" t="s">
        <v>2368</v>
      </c>
      <c r="F182" s="68" t="s">
        <v>501</v>
      </c>
      <c r="G182" s="68"/>
      <c r="H182" s="68"/>
      <c r="I182" s="68"/>
      <c r="J182" s="68"/>
    </row>
    <row r="183" spans="1:10" ht="21" customHeight="1" x14ac:dyDescent="0.35">
      <c r="A183" s="68"/>
      <c r="B183" s="68"/>
      <c r="C183" s="68"/>
      <c r="D183" s="68"/>
      <c r="E183" s="298" t="s">
        <v>2369</v>
      </c>
      <c r="F183" s="68" t="s">
        <v>2370</v>
      </c>
      <c r="G183" s="68"/>
      <c r="H183" s="68"/>
      <c r="I183" s="68"/>
      <c r="J183" s="68"/>
    </row>
    <row r="184" spans="1:10" ht="21" customHeight="1" x14ac:dyDescent="0.35">
      <c r="A184" s="68"/>
      <c r="B184" s="68"/>
      <c r="C184" s="68"/>
      <c r="D184" s="68"/>
      <c r="E184" s="298" t="s">
        <v>2371</v>
      </c>
      <c r="F184" s="68" t="s">
        <v>507</v>
      </c>
      <c r="G184" s="68"/>
      <c r="H184" s="68"/>
      <c r="I184" s="68"/>
      <c r="J184" s="68"/>
    </row>
    <row r="185" spans="1:10" ht="21" customHeight="1" x14ac:dyDescent="0.35">
      <c r="A185" s="68"/>
      <c r="B185" s="68"/>
      <c r="C185" s="68"/>
      <c r="D185" s="68"/>
      <c r="E185" s="298" t="s">
        <v>2372</v>
      </c>
      <c r="F185" s="68" t="s">
        <v>2373</v>
      </c>
      <c r="G185" s="68"/>
      <c r="H185" s="68"/>
      <c r="I185" s="68"/>
      <c r="J185" s="68"/>
    </row>
    <row r="186" spans="1:10" ht="21" customHeight="1" x14ac:dyDescent="0.35">
      <c r="A186" s="68"/>
      <c r="B186" s="68"/>
      <c r="C186" s="68"/>
      <c r="D186" s="68"/>
      <c r="E186" s="298" t="s">
        <v>2374</v>
      </c>
      <c r="F186" s="68" t="s">
        <v>2375</v>
      </c>
      <c r="G186" s="68"/>
      <c r="H186" s="68"/>
      <c r="I186" s="68"/>
      <c r="J186" s="68"/>
    </row>
    <row r="187" spans="1:10" ht="21" customHeight="1" x14ac:dyDescent="0.35">
      <c r="A187" s="68"/>
      <c r="B187" s="68"/>
      <c r="C187" s="68"/>
      <c r="D187" s="68"/>
      <c r="E187" s="298" t="s">
        <v>2376</v>
      </c>
      <c r="F187" s="68" t="s">
        <v>2377</v>
      </c>
      <c r="G187" s="68"/>
      <c r="H187" s="68"/>
      <c r="I187" s="68"/>
      <c r="J187" s="68"/>
    </row>
    <row r="188" spans="1:10" ht="21" customHeight="1" x14ac:dyDescent="0.35">
      <c r="A188" s="68"/>
      <c r="B188" s="68"/>
      <c r="C188" s="68"/>
      <c r="D188" s="68"/>
      <c r="E188" s="298" t="s">
        <v>2378</v>
      </c>
      <c r="F188" s="68" t="s">
        <v>2379</v>
      </c>
      <c r="G188" s="68"/>
      <c r="H188" s="68"/>
      <c r="I188" s="68"/>
      <c r="J188" s="68"/>
    </row>
    <row r="189" spans="1:10" ht="21" customHeight="1" x14ac:dyDescent="0.35">
      <c r="A189" s="68"/>
      <c r="B189" s="68"/>
      <c r="C189" s="68"/>
      <c r="D189" s="68"/>
      <c r="E189" s="298" t="s">
        <v>2380</v>
      </c>
      <c r="F189" s="68" t="s">
        <v>2381</v>
      </c>
      <c r="G189" s="68"/>
      <c r="H189" s="68"/>
      <c r="I189" s="68"/>
      <c r="J189" s="68"/>
    </row>
    <row r="190" spans="1:10" ht="21" customHeight="1" x14ac:dyDescent="0.35">
      <c r="A190" s="68"/>
      <c r="B190" s="68"/>
      <c r="C190" s="68"/>
      <c r="D190" s="68"/>
      <c r="E190" s="298" t="s">
        <v>2382</v>
      </c>
      <c r="F190" s="68" t="s">
        <v>2383</v>
      </c>
      <c r="G190" s="68"/>
      <c r="H190" s="68"/>
      <c r="I190" s="68"/>
      <c r="J190" s="68"/>
    </row>
    <row r="191" spans="1:10" ht="21" customHeight="1" x14ac:dyDescent="0.35">
      <c r="A191" s="68"/>
      <c r="B191" s="68"/>
      <c r="C191" s="68"/>
      <c r="D191" s="68"/>
      <c r="E191" s="298" t="s">
        <v>2384</v>
      </c>
      <c r="F191" s="68" t="s">
        <v>2385</v>
      </c>
      <c r="G191" s="68"/>
      <c r="H191" s="68"/>
      <c r="I191" s="68"/>
      <c r="J191" s="68"/>
    </row>
    <row r="192" spans="1:10" ht="21" customHeight="1" x14ac:dyDescent="0.35">
      <c r="A192" s="68"/>
      <c r="B192" s="68"/>
      <c r="C192" s="68"/>
      <c r="D192" s="68"/>
      <c r="E192" s="298" t="s">
        <v>2386</v>
      </c>
      <c r="F192" s="68" t="s">
        <v>2387</v>
      </c>
      <c r="G192" s="68"/>
      <c r="H192" s="68"/>
      <c r="I192" s="68"/>
      <c r="J192" s="68"/>
    </row>
    <row r="193" spans="1:10" ht="21" customHeight="1" x14ac:dyDescent="0.35">
      <c r="A193" s="68"/>
      <c r="B193" s="68"/>
      <c r="C193" s="68"/>
      <c r="D193" s="68"/>
      <c r="E193" s="298" t="s">
        <v>527</v>
      </c>
      <c r="F193" s="68" t="s">
        <v>528</v>
      </c>
      <c r="G193" s="68"/>
      <c r="H193" s="68"/>
      <c r="I193" s="68"/>
      <c r="J193" s="68"/>
    </row>
    <row r="194" spans="1:10" ht="21" customHeight="1" x14ac:dyDescent="0.35">
      <c r="A194" s="68"/>
      <c r="B194" s="68"/>
      <c r="C194" s="68"/>
      <c r="D194" s="68"/>
      <c r="E194" s="298" t="s">
        <v>2388</v>
      </c>
      <c r="F194" s="68" t="s">
        <v>2389</v>
      </c>
      <c r="G194" s="68"/>
      <c r="H194" s="68"/>
      <c r="I194" s="68"/>
      <c r="J194" s="68"/>
    </row>
    <row r="195" spans="1:10" ht="21" customHeight="1" x14ac:dyDescent="0.35">
      <c r="A195" s="68"/>
      <c r="B195" s="68"/>
      <c r="C195" s="68"/>
      <c r="D195" s="68"/>
      <c r="E195" s="298" t="s">
        <v>2390</v>
      </c>
      <c r="F195" s="68" t="s">
        <v>2391</v>
      </c>
      <c r="G195" s="68"/>
      <c r="H195" s="68"/>
      <c r="I195" s="68"/>
      <c r="J195" s="68"/>
    </row>
    <row r="196" spans="1:10" ht="21" customHeight="1" x14ac:dyDescent="0.35">
      <c r="A196" s="68"/>
      <c r="B196" s="68"/>
      <c r="C196" s="68"/>
      <c r="D196" s="68"/>
      <c r="E196" s="298" t="s">
        <v>2392</v>
      </c>
      <c r="F196" s="68" t="s">
        <v>2393</v>
      </c>
      <c r="G196" s="68"/>
      <c r="H196" s="68"/>
      <c r="I196" s="68"/>
      <c r="J196" s="68"/>
    </row>
    <row r="197" spans="1:10" ht="21" customHeight="1" x14ac:dyDescent="0.35">
      <c r="A197" s="68"/>
      <c r="B197" s="68"/>
      <c r="C197" s="68"/>
      <c r="D197" s="68"/>
      <c r="E197" s="298" t="s">
        <v>2394</v>
      </c>
      <c r="F197" s="68" t="s">
        <v>2395</v>
      </c>
      <c r="G197" s="68"/>
      <c r="H197" s="68"/>
      <c r="I197" s="68"/>
      <c r="J197" s="68"/>
    </row>
    <row r="198" spans="1:10" ht="21" customHeight="1" x14ac:dyDescent="0.35">
      <c r="A198" s="68"/>
      <c r="B198" s="68"/>
      <c r="C198" s="68"/>
      <c r="D198" s="68"/>
      <c r="E198" s="298" t="s">
        <v>2396</v>
      </c>
      <c r="F198" s="68" t="s">
        <v>2397</v>
      </c>
      <c r="G198" s="68"/>
      <c r="H198" s="68"/>
      <c r="I198" s="68"/>
      <c r="J198" s="68"/>
    </row>
    <row r="199" spans="1:10" ht="21" customHeight="1" x14ac:dyDescent="0.35">
      <c r="A199" s="68"/>
      <c r="B199" s="68"/>
      <c r="C199" s="68"/>
      <c r="D199" s="68"/>
      <c r="E199" s="298" t="s">
        <v>2398</v>
      </c>
      <c r="F199" s="68" t="s">
        <v>2399</v>
      </c>
      <c r="G199" s="68"/>
      <c r="H199" s="68"/>
      <c r="I199" s="68"/>
      <c r="J199" s="68"/>
    </row>
    <row r="200" spans="1:10" ht="21" customHeight="1" x14ac:dyDescent="0.35">
      <c r="A200" s="68"/>
      <c r="B200" s="68"/>
      <c r="C200" s="68"/>
      <c r="D200" s="68"/>
      <c r="E200" s="298" t="s">
        <v>2400</v>
      </c>
      <c r="F200" s="68" t="s">
        <v>2401</v>
      </c>
      <c r="G200" s="68"/>
      <c r="H200" s="68"/>
      <c r="I200" s="68"/>
      <c r="J200" s="68"/>
    </row>
    <row r="201" spans="1:10" ht="21" customHeight="1" x14ac:dyDescent="0.35">
      <c r="A201" s="68"/>
      <c r="B201" s="68"/>
      <c r="C201" s="68"/>
      <c r="D201" s="68"/>
      <c r="E201" s="298" t="s">
        <v>2402</v>
      </c>
      <c r="F201" s="68" t="s">
        <v>2403</v>
      </c>
      <c r="G201" s="68"/>
      <c r="H201" s="68"/>
      <c r="I201" s="68"/>
      <c r="J201" s="68"/>
    </row>
    <row r="202" spans="1:10" ht="21" customHeight="1" x14ac:dyDescent="0.35">
      <c r="A202" s="68"/>
      <c r="B202" s="68"/>
      <c r="C202" s="68"/>
      <c r="D202" s="68"/>
      <c r="E202" s="298" t="s">
        <v>2404</v>
      </c>
      <c r="F202" s="68" t="s">
        <v>2405</v>
      </c>
      <c r="G202" s="68"/>
      <c r="H202" s="68"/>
      <c r="I202" s="68"/>
      <c r="J202" s="68"/>
    </row>
    <row r="203" spans="1:10" ht="21" customHeight="1" x14ac:dyDescent="0.35">
      <c r="A203" s="68"/>
      <c r="B203" s="68"/>
      <c r="C203" s="68"/>
      <c r="D203" s="68"/>
      <c r="E203" s="298" t="s">
        <v>2406</v>
      </c>
      <c r="F203" s="68" t="s">
        <v>2407</v>
      </c>
      <c r="G203" s="68"/>
      <c r="H203" s="68"/>
      <c r="I203" s="68"/>
      <c r="J203" s="68"/>
    </row>
    <row r="204" spans="1:10" ht="21" customHeight="1" x14ac:dyDescent="0.35">
      <c r="A204" s="68"/>
      <c r="B204" s="68"/>
      <c r="C204" s="68"/>
      <c r="D204" s="68"/>
      <c r="E204" s="298" t="s">
        <v>2408</v>
      </c>
      <c r="F204" s="68" t="s">
        <v>2409</v>
      </c>
      <c r="G204" s="68"/>
      <c r="H204" s="68"/>
      <c r="I204" s="68"/>
      <c r="J204" s="68"/>
    </row>
    <row r="205" spans="1:10" ht="21" customHeight="1" x14ac:dyDescent="0.35">
      <c r="A205" s="68"/>
      <c r="B205" s="68"/>
      <c r="C205" s="68"/>
      <c r="D205" s="68"/>
      <c r="E205" s="298" t="s">
        <v>2410</v>
      </c>
      <c r="F205" s="68" t="s">
        <v>2411</v>
      </c>
      <c r="G205" s="68"/>
      <c r="H205" s="68"/>
      <c r="I205" s="68"/>
      <c r="J205" s="68"/>
    </row>
    <row r="206" spans="1:10" ht="21" customHeight="1" x14ac:dyDescent="0.35">
      <c r="A206" s="68"/>
      <c r="B206" s="68"/>
      <c r="C206" s="68"/>
      <c r="D206" s="68"/>
      <c r="E206" s="298" t="s">
        <v>2412</v>
      </c>
      <c r="F206" s="68" t="s">
        <v>2413</v>
      </c>
      <c r="G206" s="68"/>
      <c r="H206" s="68"/>
      <c r="I206" s="68"/>
      <c r="J206" s="68"/>
    </row>
    <row r="207" spans="1:10" ht="21" customHeight="1" x14ac:dyDescent="0.35">
      <c r="A207" s="68"/>
      <c r="B207" s="68"/>
      <c r="C207" s="68"/>
      <c r="D207" s="68"/>
      <c r="E207" s="298" t="s">
        <v>2414</v>
      </c>
      <c r="F207" s="68" t="s">
        <v>2415</v>
      </c>
      <c r="G207" s="68"/>
      <c r="H207" s="68"/>
      <c r="I207" s="68"/>
      <c r="J207" s="68"/>
    </row>
    <row r="208" spans="1:10" ht="21" customHeight="1" x14ac:dyDescent="0.35">
      <c r="A208" s="68"/>
      <c r="B208" s="68"/>
      <c r="C208" s="68"/>
      <c r="D208" s="68"/>
      <c r="E208" s="298" t="s">
        <v>2416</v>
      </c>
      <c r="F208" s="68" t="s">
        <v>2417</v>
      </c>
      <c r="G208" s="68"/>
      <c r="H208" s="68"/>
      <c r="I208" s="68"/>
      <c r="J208" s="68"/>
    </row>
    <row r="209" spans="1:10" ht="21" customHeight="1" x14ac:dyDescent="0.35">
      <c r="A209" s="68"/>
      <c r="B209" s="68"/>
      <c r="C209" s="68"/>
      <c r="D209" s="68"/>
      <c r="E209" s="298" t="s">
        <v>2418</v>
      </c>
      <c r="F209" s="68" t="s">
        <v>2419</v>
      </c>
      <c r="G209" s="68"/>
      <c r="H209" s="68"/>
      <c r="I209" s="68"/>
      <c r="J209" s="68"/>
    </row>
    <row r="210" spans="1:10" ht="21" customHeight="1" x14ac:dyDescent="0.35">
      <c r="A210" s="68"/>
      <c r="B210" s="68"/>
      <c r="C210" s="68"/>
      <c r="D210" s="68"/>
      <c r="E210" s="298" t="s">
        <v>2420</v>
      </c>
      <c r="F210" s="68" t="s">
        <v>2421</v>
      </c>
      <c r="G210" s="68"/>
      <c r="H210" s="68"/>
      <c r="I210" s="68"/>
      <c r="J210" s="68"/>
    </row>
    <row r="211" spans="1:10" ht="21" customHeight="1" x14ac:dyDescent="0.35">
      <c r="A211" s="68"/>
      <c r="B211" s="68"/>
      <c r="C211" s="68"/>
      <c r="D211" s="68"/>
      <c r="E211" s="298" t="s">
        <v>2422</v>
      </c>
      <c r="F211" s="68" t="s">
        <v>556</v>
      </c>
      <c r="G211" s="68"/>
      <c r="H211" s="68"/>
      <c r="I211" s="68"/>
      <c r="J211" s="68"/>
    </row>
    <row r="212" spans="1:10" ht="21" customHeight="1" x14ac:dyDescent="0.35">
      <c r="A212" s="68"/>
      <c r="B212" s="68"/>
      <c r="C212" s="68"/>
      <c r="D212" s="68"/>
      <c r="E212" s="298" t="s">
        <v>2423</v>
      </c>
      <c r="F212" s="68" t="s">
        <v>558</v>
      </c>
      <c r="G212" s="68"/>
      <c r="H212" s="68"/>
      <c r="I212" s="68"/>
      <c r="J212" s="68"/>
    </row>
    <row r="213" spans="1:10" ht="21" customHeight="1" x14ac:dyDescent="0.35">
      <c r="A213" s="68"/>
      <c r="B213" s="68"/>
      <c r="C213" s="68"/>
      <c r="D213" s="68"/>
      <c r="E213" s="298" t="s">
        <v>2424</v>
      </c>
      <c r="F213" s="68" t="s">
        <v>560</v>
      </c>
      <c r="G213" s="68"/>
      <c r="H213" s="68"/>
      <c r="I213" s="68"/>
      <c r="J213" s="68"/>
    </row>
    <row r="214" spans="1:10" ht="21" customHeight="1" x14ac:dyDescent="0.35">
      <c r="A214" s="68"/>
      <c r="B214" s="68"/>
      <c r="C214" s="68"/>
      <c r="D214" s="68"/>
      <c r="E214" s="298" t="s">
        <v>2425</v>
      </c>
      <c r="F214" s="68" t="s">
        <v>2426</v>
      </c>
      <c r="G214" s="68"/>
      <c r="H214" s="68"/>
      <c r="I214" s="68"/>
      <c r="J214" s="68"/>
    </row>
    <row r="215" spans="1:10" ht="21" customHeight="1" x14ac:dyDescent="0.35">
      <c r="A215" s="68"/>
      <c r="B215" s="68"/>
      <c r="C215" s="68"/>
      <c r="D215" s="68"/>
      <c r="E215" s="298" t="s">
        <v>2427</v>
      </c>
      <c r="F215" s="68" t="s">
        <v>2428</v>
      </c>
      <c r="G215" s="68"/>
      <c r="H215" s="68"/>
      <c r="I215" s="68"/>
      <c r="J215" s="68"/>
    </row>
    <row r="216" spans="1:10" ht="21" customHeight="1" x14ac:dyDescent="0.35">
      <c r="A216" s="68"/>
      <c r="B216" s="68"/>
      <c r="C216" s="68"/>
      <c r="D216" s="68"/>
      <c r="E216" s="298" t="s">
        <v>2429</v>
      </c>
      <c r="F216" s="68" t="s">
        <v>2430</v>
      </c>
      <c r="G216" s="68"/>
      <c r="H216" s="68"/>
      <c r="I216" s="68"/>
      <c r="J216" s="68"/>
    </row>
    <row r="217" spans="1:10" ht="21" customHeight="1" x14ac:dyDescent="0.35">
      <c r="A217" s="68"/>
      <c r="B217" s="68"/>
      <c r="C217" s="68"/>
      <c r="D217" s="68"/>
      <c r="E217" s="298" t="s">
        <v>2431</v>
      </c>
      <c r="F217" s="68" t="s">
        <v>566</v>
      </c>
      <c r="G217" s="68"/>
      <c r="H217" s="68"/>
      <c r="I217" s="68"/>
      <c r="J217" s="68"/>
    </row>
    <row r="218" spans="1:10" ht="21" customHeight="1" x14ac:dyDescent="0.35">
      <c r="A218" s="68"/>
      <c r="B218" s="68"/>
      <c r="C218" s="68"/>
      <c r="D218" s="68"/>
      <c r="E218" s="298" t="s">
        <v>2432</v>
      </c>
      <c r="F218" s="68" t="s">
        <v>2433</v>
      </c>
      <c r="G218" s="68"/>
      <c r="H218" s="68"/>
      <c r="I218" s="68"/>
      <c r="J218" s="68"/>
    </row>
    <row r="219" spans="1:10" ht="21" customHeight="1" x14ac:dyDescent="0.35">
      <c r="A219" s="68"/>
      <c r="B219" s="68"/>
      <c r="C219" s="68"/>
      <c r="D219" s="68"/>
      <c r="E219" s="298" t="s">
        <v>2434</v>
      </c>
      <c r="F219" s="68" t="s">
        <v>2435</v>
      </c>
      <c r="G219" s="68"/>
      <c r="H219" s="68"/>
      <c r="I219" s="68"/>
      <c r="J219" s="68"/>
    </row>
    <row r="220" spans="1:10" ht="21" customHeight="1" x14ac:dyDescent="0.35">
      <c r="A220" s="68"/>
      <c r="B220" s="68"/>
      <c r="C220" s="68"/>
      <c r="D220" s="68"/>
      <c r="E220" s="298" t="s">
        <v>2436</v>
      </c>
      <c r="F220" s="68" t="s">
        <v>2437</v>
      </c>
      <c r="G220" s="68"/>
      <c r="H220" s="68"/>
      <c r="I220" s="68"/>
      <c r="J220" s="68"/>
    </row>
    <row r="221" spans="1:10" ht="21" customHeight="1" x14ac:dyDescent="0.35">
      <c r="A221" s="68"/>
      <c r="B221" s="68"/>
      <c r="C221" s="68"/>
      <c r="D221" s="68"/>
      <c r="E221" s="298" t="s">
        <v>2438</v>
      </c>
      <c r="F221" s="68" t="s">
        <v>2439</v>
      </c>
      <c r="G221" s="68"/>
      <c r="H221" s="68"/>
      <c r="I221" s="68"/>
      <c r="J221" s="68"/>
    </row>
    <row r="222" spans="1:10" ht="21" customHeight="1" x14ac:dyDescent="0.35">
      <c r="A222" s="68"/>
      <c r="B222" s="68"/>
      <c r="C222" s="68"/>
      <c r="D222" s="68"/>
      <c r="E222" s="298" t="s">
        <v>2440</v>
      </c>
      <c r="F222" s="68" t="s">
        <v>2441</v>
      </c>
      <c r="G222" s="68"/>
      <c r="H222" s="68"/>
      <c r="I222" s="68"/>
      <c r="J222" s="68"/>
    </row>
    <row r="223" spans="1:10" ht="21" customHeight="1" x14ac:dyDescent="0.35">
      <c r="A223" s="68"/>
      <c r="B223" s="68"/>
      <c r="C223" s="68"/>
      <c r="D223" s="68"/>
      <c r="E223" s="298" t="s">
        <v>575</v>
      </c>
      <c r="F223" s="68" t="s">
        <v>2442</v>
      </c>
      <c r="G223" s="68"/>
      <c r="H223" s="68"/>
      <c r="I223" s="68"/>
      <c r="J223" s="68"/>
    </row>
    <row r="224" spans="1:10" ht="21" customHeight="1" x14ac:dyDescent="0.35">
      <c r="A224" s="68"/>
      <c r="B224" s="68"/>
      <c r="C224" s="68"/>
      <c r="D224" s="68"/>
      <c r="E224" s="298" t="s">
        <v>2443</v>
      </c>
      <c r="F224" s="68" t="s">
        <v>2444</v>
      </c>
      <c r="G224" s="68"/>
      <c r="H224" s="68"/>
      <c r="I224" s="68"/>
      <c r="J224" s="68"/>
    </row>
    <row r="225" spans="1:10" ht="21" customHeight="1" x14ac:dyDescent="0.35">
      <c r="A225" s="68"/>
      <c r="B225" s="68"/>
      <c r="C225" s="68"/>
      <c r="D225" s="68"/>
      <c r="E225" s="298" t="s">
        <v>2445</v>
      </c>
      <c r="F225" s="68" t="s">
        <v>2446</v>
      </c>
      <c r="G225" s="68"/>
      <c r="H225" s="68"/>
      <c r="I225" s="68"/>
      <c r="J225" s="68"/>
    </row>
    <row r="226" spans="1:10" ht="21" customHeight="1" x14ac:dyDescent="0.35">
      <c r="A226" s="68"/>
      <c r="B226" s="68"/>
      <c r="C226" s="68"/>
      <c r="D226" s="68"/>
      <c r="E226" s="298" t="s">
        <v>2447</v>
      </c>
      <c r="F226" s="68" t="s">
        <v>2448</v>
      </c>
      <c r="G226" s="68"/>
      <c r="H226" s="68"/>
      <c r="I226" s="68"/>
      <c r="J226" s="68"/>
    </row>
    <row r="227" spans="1:10" ht="21" customHeight="1" x14ac:dyDescent="0.35">
      <c r="A227" s="68"/>
      <c r="B227" s="68"/>
      <c r="C227" s="68"/>
      <c r="D227" s="68"/>
      <c r="E227" s="298" t="s">
        <v>2449</v>
      </c>
      <c r="F227" s="68" t="s">
        <v>2450</v>
      </c>
      <c r="G227" s="68"/>
      <c r="H227" s="68"/>
      <c r="I227" s="68"/>
      <c r="J227" s="68"/>
    </row>
    <row r="228" spans="1:10" ht="21" customHeight="1" x14ac:dyDescent="0.35">
      <c r="A228" s="68"/>
      <c r="B228" s="68"/>
      <c r="C228" s="68"/>
      <c r="D228" s="68"/>
      <c r="E228" s="298" t="s">
        <v>2451</v>
      </c>
      <c r="F228" s="68" t="s">
        <v>2452</v>
      </c>
      <c r="G228" s="68"/>
      <c r="H228" s="68"/>
      <c r="I228" s="68"/>
      <c r="J228" s="68"/>
    </row>
    <row r="229" spans="1:10" ht="21" customHeight="1" x14ac:dyDescent="0.35">
      <c r="A229" s="68"/>
      <c r="B229" s="68"/>
      <c r="C229" s="68"/>
      <c r="D229" s="68"/>
      <c r="E229" s="298" t="s">
        <v>2453</v>
      </c>
      <c r="F229" s="68" t="s">
        <v>2454</v>
      </c>
      <c r="G229" s="68"/>
      <c r="H229" s="68"/>
      <c r="I229" s="68"/>
      <c r="J229" s="68"/>
    </row>
    <row r="230" spans="1:10" ht="21" customHeight="1" x14ac:dyDescent="0.35">
      <c r="A230" s="68"/>
      <c r="B230" s="68"/>
      <c r="C230" s="68"/>
      <c r="D230" s="68"/>
      <c r="E230" s="298" t="s">
        <v>2455</v>
      </c>
      <c r="F230" s="68" t="s">
        <v>2456</v>
      </c>
      <c r="G230" s="68"/>
      <c r="H230" s="68"/>
      <c r="I230" s="68"/>
      <c r="J230" s="68"/>
    </row>
    <row r="231" spans="1:10" ht="21" customHeight="1" x14ac:dyDescent="0.35">
      <c r="A231" s="68"/>
      <c r="B231" s="68"/>
      <c r="C231" s="68"/>
      <c r="D231" s="68"/>
      <c r="E231" s="298" t="s">
        <v>2457</v>
      </c>
      <c r="F231" s="68" t="s">
        <v>2458</v>
      </c>
      <c r="G231" s="68"/>
      <c r="H231" s="68"/>
      <c r="I231" s="68"/>
      <c r="J231" s="68"/>
    </row>
    <row r="232" spans="1:10" ht="21" customHeight="1" x14ac:dyDescent="0.35">
      <c r="A232" s="68"/>
      <c r="B232" s="68"/>
      <c r="C232" s="68"/>
      <c r="D232" s="68"/>
      <c r="E232" s="298" t="s">
        <v>2459</v>
      </c>
      <c r="F232" s="68" t="s">
        <v>2460</v>
      </c>
      <c r="G232" s="68"/>
      <c r="H232" s="68"/>
      <c r="I232" s="68"/>
      <c r="J232" s="68"/>
    </row>
    <row r="233" spans="1:10" ht="21" customHeight="1" x14ac:dyDescent="0.35">
      <c r="A233" s="68"/>
      <c r="B233" s="68"/>
      <c r="C233" s="68"/>
      <c r="D233" s="68"/>
      <c r="E233" s="298" t="s">
        <v>2461</v>
      </c>
      <c r="F233" s="68" t="s">
        <v>2462</v>
      </c>
      <c r="G233" s="68"/>
      <c r="H233" s="68"/>
      <c r="I233" s="68"/>
      <c r="J233" s="68"/>
    </row>
    <row r="234" spans="1:10" ht="21" customHeight="1" x14ac:dyDescent="0.35">
      <c r="A234" s="68"/>
      <c r="B234" s="68"/>
      <c r="C234" s="68"/>
      <c r="D234" s="68"/>
      <c r="E234" s="298" t="s">
        <v>2463</v>
      </c>
      <c r="F234" s="68" t="s">
        <v>2464</v>
      </c>
      <c r="G234" s="68"/>
      <c r="H234" s="68"/>
      <c r="I234" s="68"/>
      <c r="J234" s="68"/>
    </row>
    <row r="235" spans="1:10" ht="21" customHeight="1" x14ac:dyDescent="0.35">
      <c r="A235" s="68"/>
      <c r="B235" s="68"/>
      <c r="C235" s="68"/>
      <c r="D235" s="68"/>
      <c r="E235" s="298" t="s">
        <v>2465</v>
      </c>
      <c r="F235" s="68" t="s">
        <v>2466</v>
      </c>
      <c r="G235" s="68"/>
      <c r="H235" s="68"/>
      <c r="I235" s="68"/>
      <c r="J235" s="68"/>
    </row>
    <row r="236" spans="1:10" ht="21" customHeight="1" x14ac:dyDescent="0.35">
      <c r="A236" s="68"/>
      <c r="B236" s="68"/>
      <c r="C236" s="68"/>
      <c r="D236" s="68"/>
      <c r="E236" s="298" t="s">
        <v>2467</v>
      </c>
      <c r="F236" s="68" t="s">
        <v>2468</v>
      </c>
      <c r="G236" s="68"/>
      <c r="H236" s="68"/>
      <c r="I236" s="68"/>
      <c r="J236" s="68"/>
    </row>
    <row r="237" spans="1:10" ht="21" customHeight="1" x14ac:dyDescent="0.35">
      <c r="A237" s="68"/>
      <c r="B237" s="68"/>
      <c r="C237" s="68"/>
      <c r="D237" s="68"/>
      <c r="E237" s="298" t="s">
        <v>2469</v>
      </c>
      <c r="F237" s="68" t="s">
        <v>2470</v>
      </c>
      <c r="G237" s="68"/>
      <c r="H237" s="68"/>
      <c r="I237" s="68"/>
      <c r="J237" s="68"/>
    </row>
    <row r="238" spans="1:10" ht="21" customHeight="1" x14ac:dyDescent="0.35">
      <c r="A238" s="68"/>
      <c r="B238" s="68"/>
      <c r="C238" s="68"/>
      <c r="D238" s="68"/>
      <c r="E238" s="298" t="s">
        <v>2471</v>
      </c>
      <c r="F238" s="68" t="s">
        <v>2472</v>
      </c>
      <c r="G238" s="68"/>
      <c r="H238" s="68"/>
      <c r="I238" s="68"/>
      <c r="J238" s="68"/>
    </row>
    <row r="239" spans="1:10" ht="21" customHeight="1" x14ac:dyDescent="0.35">
      <c r="A239" s="68"/>
      <c r="B239" s="68"/>
      <c r="C239" s="68"/>
      <c r="D239" s="68"/>
      <c r="E239" s="298" t="s">
        <v>2473</v>
      </c>
      <c r="F239" s="68" t="s">
        <v>2474</v>
      </c>
      <c r="G239" s="68"/>
      <c r="H239" s="68"/>
      <c r="I239" s="68"/>
      <c r="J239" s="68"/>
    </row>
    <row r="240" spans="1:10" ht="21" customHeight="1" x14ac:dyDescent="0.35">
      <c r="A240" s="68"/>
      <c r="B240" s="68"/>
      <c r="C240" s="68"/>
      <c r="D240" s="68"/>
      <c r="E240" s="298" t="s">
        <v>2475</v>
      </c>
      <c r="F240" s="68" t="s">
        <v>2476</v>
      </c>
      <c r="G240" s="68"/>
      <c r="H240" s="68"/>
      <c r="I240" s="68"/>
      <c r="J240" s="68"/>
    </row>
    <row r="241" spans="1:10" ht="21" customHeight="1" x14ac:dyDescent="0.35">
      <c r="A241" s="68"/>
      <c r="B241" s="68"/>
      <c r="C241" s="68"/>
      <c r="D241" s="68"/>
      <c r="E241" s="298" t="s">
        <v>2477</v>
      </c>
      <c r="F241" s="68" t="s">
        <v>2478</v>
      </c>
      <c r="G241" s="68"/>
      <c r="H241" s="68"/>
      <c r="I241" s="68"/>
      <c r="J241" s="68"/>
    </row>
    <row r="242" spans="1:10" ht="21" customHeight="1" x14ac:dyDescent="0.35">
      <c r="A242" s="68"/>
      <c r="B242" s="68"/>
      <c r="C242" s="68"/>
      <c r="D242" s="68"/>
      <c r="E242" s="298" t="s">
        <v>2479</v>
      </c>
      <c r="F242" s="68" t="s">
        <v>2480</v>
      </c>
      <c r="G242" s="68"/>
      <c r="H242" s="68"/>
      <c r="I242" s="68"/>
      <c r="J242" s="68"/>
    </row>
    <row r="243" spans="1:10" ht="21" customHeight="1" x14ac:dyDescent="0.35">
      <c r="A243" s="68"/>
      <c r="B243" s="68"/>
      <c r="C243" s="68"/>
      <c r="D243" s="68"/>
      <c r="E243" s="298" t="s">
        <v>2481</v>
      </c>
      <c r="F243" s="68" t="s">
        <v>2482</v>
      </c>
      <c r="G243" s="68"/>
      <c r="H243" s="68"/>
      <c r="I243" s="68"/>
      <c r="J243" s="68"/>
    </row>
    <row r="244" spans="1:10" ht="21" customHeight="1" x14ac:dyDescent="0.35">
      <c r="A244" s="68"/>
      <c r="B244" s="68"/>
      <c r="C244" s="68"/>
      <c r="D244" s="68"/>
      <c r="E244" s="298" t="s">
        <v>2483</v>
      </c>
      <c r="F244" s="68" t="s">
        <v>2484</v>
      </c>
      <c r="G244" s="68"/>
      <c r="H244" s="68"/>
      <c r="I244" s="68"/>
      <c r="J244" s="68"/>
    </row>
    <row r="245" spans="1:10" ht="21" customHeight="1" x14ac:dyDescent="0.35">
      <c r="A245" s="68"/>
      <c r="B245" s="68"/>
      <c r="C245" s="68"/>
      <c r="D245" s="68"/>
      <c r="E245" s="298" t="s">
        <v>2485</v>
      </c>
      <c r="F245" s="68" t="s">
        <v>2486</v>
      </c>
      <c r="G245" s="68"/>
      <c r="H245" s="68"/>
      <c r="I245" s="68"/>
      <c r="J245" s="68"/>
    </row>
    <row r="246" spans="1:10" ht="21" customHeight="1" x14ac:dyDescent="0.35">
      <c r="A246" s="68"/>
      <c r="B246" s="68"/>
      <c r="C246" s="68"/>
      <c r="D246" s="68"/>
      <c r="E246" s="298" t="s">
        <v>2487</v>
      </c>
      <c r="F246" s="68" t="s">
        <v>2488</v>
      </c>
      <c r="G246" s="68"/>
      <c r="H246" s="68"/>
      <c r="I246" s="68"/>
      <c r="J246" s="68"/>
    </row>
    <row r="247" spans="1:10" ht="21" customHeight="1" x14ac:dyDescent="0.35">
      <c r="A247" s="68"/>
      <c r="B247" s="68"/>
      <c r="C247" s="68"/>
      <c r="D247" s="68"/>
      <c r="E247" s="298" t="s">
        <v>2489</v>
      </c>
      <c r="F247" s="68" t="s">
        <v>2490</v>
      </c>
      <c r="G247" s="68"/>
      <c r="H247" s="68"/>
      <c r="I247" s="68"/>
      <c r="J247" s="68"/>
    </row>
    <row r="248" spans="1:10" ht="21" customHeight="1" x14ac:dyDescent="0.35">
      <c r="A248" s="68"/>
      <c r="B248" s="68"/>
      <c r="C248" s="68"/>
      <c r="D248" s="68"/>
      <c r="E248" s="298" t="s">
        <v>2491</v>
      </c>
      <c r="F248" s="68" t="s">
        <v>612</v>
      </c>
      <c r="G248" s="68"/>
      <c r="H248" s="68"/>
      <c r="I248" s="68"/>
      <c r="J248" s="68"/>
    </row>
    <row r="249" spans="1:10" ht="21" customHeight="1" x14ac:dyDescent="0.35">
      <c r="A249" s="68"/>
      <c r="B249" s="68"/>
      <c r="C249" s="68"/>
      <c r="D249" s="68"/>
      <c r="E249" s="298" t="s">
        <v>2492</v>
      </c>
      <c r="F249" s="68" t="s">
        <v>614</v>
      </c>
      <c r="G249" s="68"/>
      <c r="H249" s="68"/>
      <c r="I249" s="68"/>
      <c r="J249" s="68"/>
    </row>
    <row r="250" spans="1:10" ht="21" customHeight="1" x14ac:dyDescent="0.35">
      <c r="A250" s="68"/>
      <c r="B250" s="68"/>
      <c r="C250" s="68"/>
      <c r="D250" s="68"/>
      <c r="E250" s="298" t="s">
        <v>2493</v>
      </c>
      <c r="F250" s="68" t="s">
        <v>2494</v>
      </c>
      <c r="G250" s="68"/>
      <c r="H250" s="68"/>
      <c r="I250" s="68"/>
      <c r="J250" s="68"/>
    </row>
    <row r="251" spans="1:10" ht="21" customHeight="1" x14ac:dyDescent="0.35">
      <c r="A251" s="68"/>
      <c r="B251" s="68"/>
      <c r="C251" s="68"/>
      <c r="D251" s="68"/>
      <c r="E251" s="298" t="s">
        <v>2495</v>
      </c>
      <c r="F251" s="68" t="s">
        <v>2496</v>
      </c>
      <c r="G251" s="68"/>
      <c r="H251" s="68"/>
      <c r="I251" s="68"/>
      <c r="J251" s="68"/>
    </row>
    <row r="252" spans="1:10" ht="21" customHeight="1" x14ac:dyDescent="0.35">
      <c r="A252" s="68"/>
      <c r="B252" s="68"/>
      <c r="C252" s="68"/>
      <c r="D252" s="68"/>
      <c r="E252" s="298" t="s">
        <v>2497</v>
      </c>
      <c r="F252" s="68" t="s">
        <v>2498</v>
      </c>
      <c r="G252" s="68"/>
      <c r="H252" s="68"/>
      <c r="I252" s="68"/>
      <c r="J252" s="68"/>
    </row>
    <row r="253" spans="1:10" ht="21" customHeight="1" x14ac:dyDescent="0.35">
      <c r="A253" s="68"/>
      <c r="B253" s="68"/>
      <c r="C253" s="68"/>
      <c r="D253" s="68"/>
      <c r="E253" s="298" t="s">
        <v>2499</v>
      </c>
      <c r="F253" s="68" t="s">
        <v>2500</v>
      </c>
      <c r="G253" s="68"/>
      <c r="H253" s="68"/>
      <c r="I253" s="68"/>
      <c r="J253" s="68"/>
    </row>
    <row r="254" spans="1:10" ht="21" customHeight="1" x14ac:dyDescent="0.35">
      <c r="A254" s="68"/>
      <c r="B254" s="68"/>
      <c r="C254" s="68"/>
      <c r="D254" s="68"/>
      <c r="E254" s="298" t="s">
        <v>2501</v>
      </c>
      <c r="F254" s="68" t="s">
        <v>2502</v>
      </c>
      <c r="G254" s="68"/>
      <c r="H254" s="68"/>
      <c r="I254" s="68"/>
      <c r="J254" s="68"/>
    </row>
    <row r="255" spans="1:10" ht="21" customHeight="1" x14ac:dyDescent="0.35">
      <c r="A255" s="68"/>
      <c r="B255" s="68"/>
      <c r="C255" s="68"/>
      <c r="D255" s="68"/>
      <c r="E255" s="298" t="s">
        <v>2503</v>
      </c>
      <c r="F255" s="68" t="s">
        <v>2504</v>
      </c>
      <c r="G255" s="68"/>
      <c r="H255" s="68"/>
      <c r="I255" s="68"/>
      <c r="J255" s="68"/>
    </row>
    <row r="256" spans="1:10" ht="21" customHeight="1" x14ac:dyDescent="0.35">
      <c r="A256" s="68"/>
      <c r="B256" s="68"/>
      <c r="C256" s="68"/>
      <c r="D256" s="68"/>
      <c r="E256" s="298" t="s">
        <v>2505</v>
      </c>
      <c r="F256" s="68" t="s">
        <v>2506</v>
      </c>
      <c r="G256" s="68"/>
      <c r="H256" s="68"/>
      <c r="I256" s="68"/>
      <c r="J256" s="68"/>
    </row>
    <row r="257" spans="1:10" ht="21" customHeight="1" x14ac:dyDescent="0.35">
      <c r="A257" s="68"/>
      <c r="B257" s="68"/>
      <c r="C257" s="68"/>
      <c r="D257" s="68"/>
      <c r="E257" s="298" t="s">
        <v>2507</v>
      </c>
      <c r="F257" s="68" t="s">
        <v>2508</v>
      </c>
      <c r="G257" s="68"/>
      <c r="H257" s="68"/>
      <c r="I257" s="68"/>
      <c r="J257" s="68"/>
    </row>
    <row r="258" spans="1:10" ht="21" customHeight="1" x14ac:dyDescent="0.35">
      <c r="A258" s="68"/>
      <c r="B258" s="68"/>
      <c r="C258" s="68"/>
      <c r="D258" s="68"/>
      <c r="E258" s="298" t="s">
        <v>2509</v>
      </c>
      <c r="F258" s="68" t="s">
        <v>2510</v>
      </c>
      <c r="G258" s="68"/>
      <c r="H258" s="68"/>
      <c r="I258" s="68"/>
      <c r="J258" s="68"/>
    </row>
    <row r="259" spans="1:10" ht="21" customHeight="1" x14ac:dyDescent="0.35">
      <c r="A259" s="68"/>
      <c r="B259" s="68"/>
      <c r="C259" s="68"/>
      <c r="D259" s="68"/>
      <c r="E259" s="298" t="s">
        <v>623</v>
      </c>
      <c r="F259" s="68" t="s">
        <v>2511</v>
      </c>
      <c r="G259" s="68"/>
      <c r="H259" s="68"/>
      <c r="I259" s="68"/>
      <c r="J259" s="68"/>
    </row>
    <row r="260" spans="1:10" ht="21" customHeight="1" x14ac:dyDescent="0.35">
      <c r="A260" s="68"/>
      <c r="B260" s="68"/>
      <c r="C260" s="68"/>
      <c r="D260" s="68"/>
      <c r="E260" s="298" t="s">
        <v>2512</v>
      </c>
      <c r="F260" s="68" t="s">
        <v>2513</v>
      </c>
      <c r="G260" s="68"/>
      <c r="H260" s="68"/>
      <c r="I260" s="68"/>
      <c r="J260" s="68"/>
    </row>
    <row r="261" spans="1:10" ht="21" customHeight="1" x14ac:dyDescent="0.35">
      <c r="A261" s="68"/>
      <c r="B261" s="68"/>
      <c r="C261" s="68"/>
      <c r="D261" s="68"/>
      <c r="E261" s="298" t="s">
        <v>2514</v>
      </c>
      <c r="F261" s="68" t="s">
        <v>2515</v>
      </c>
      <c r="G261" s="68"/>
      <c r="H261" s="68"/>
      <c r="I261" s="68"/>
      <c r="J261" s="68"/>
    </row>
    <row r="262" spans="1:10" ht="21" customHeight="1" x14ac:dyDescent="0.35">
      <c r="A262" s="68"/>
      <c r="B262" s="68"/>
      <c r="C262" s="68"/>
      <c r="D262" s="68"/>
      <c r="E262" s="298" t="s">
        <v>2516</v>
      </c>
      <c r="F262" s="68" t="s">
        <v>2517</v>
      </c>
      <c r="G262" s="68"/>
      <c r="H262" s="68"/>
      <c r="I262" s="68"/>
      <c r="J262" s="68"/>
    </row>
    <row r="263" spans="1:10" ht="21" customHeight="1" x14ac:dyDescent="0.35">
      <c r="A263" s="68"/>
      <c r="B263" s="68"/>
      <c r="C263" s="68"/>
      <c r="D263" s="68"/>
      <c r="E263" s="298" t="s">
        <v>2518</v>
      </c>
      <c r="F263" s="68" t="s">
        <v>2519</v>
      </c>
      <c r="G263" s="68"/>
      <c r="H263" s="68"/>
      <c r="I263" s="68"/>
      <c r="J263" s="68"/>
    </row>
    <row r="264" spans="1:10" ht="21" customHeight="1" x14ac:dyDescent="0.35">
      <c r="A264" s="68"/>
      <c r="B264" s="68"/>
      <c r="C264" s="68"/>
      <c r="D264" s="68"/>
      <c r="E264" s="298" t="s">
        <v>2520</v>
      </c>
      <c r="F264" s="68" t="s">
        <v>2521</v>
      </c>
      <c r="G264" s="68"/>
      <c r="H264" s="68"/>
      <c r="I264" s="68"/>
      <c r="J264" s="68"/>
    </row>
    <row r="265" spans="1:10" ht="21" customHeight="1" x14ac:dyDescent="0.35">
      <c r="A265" s="68"/>
      <c r="B265" s="68"/>
      <c r="C265" s="68"/>
      <c r="D265" s="68"/>
      <c r="E265" s="298" t="s">
        <v>2522</v>
      </c>
      <c r="F265" s="68" t="s">
        <v>2523</v>
      </c>
      <c r="G265" s="68"/>
      <c r="H265" s="68"/>
      <c r="I265" s="68"/>
      <c r="J265" s="68"/>
    </row>
    <row r="266" spans="1:10" ht="21" customHeight="1" x14ac:dyDescent="0.35">
      <c r="A266" s="68"/>
      <c r="B266" s="68"/>
      <c r="C266" s="68"/>
      <c r="D266" s="68"/>
      <c r="E266" s="298" t="s">
        <v>2524</v>
      </c>
      <c r="F266" s="68" t="s">
        <v>2525</v>
      </c>
      <c r="G266" s="68"/>
      <c r="H266" s="68"/>
      <c r="I266" s="68"/>
      <c r="J266" s="68"/>
    </row>
    <row r="267" spans="1:10" ht="21" customHeight="1" x14ac:dyDescent="0.35">
      <c r="A267" s="68"/>
      <c r="B267" s="68"/>
      <c r="C267" s="68"/>
      <c r="D267" s="68"/>
      <c r="E267" s="298" t="s">
        <v>2526</v>
      </c>
      <c r="F267" s="68" t="s">
        <v>2527</v>
      </c>
      <c r="G267" s="68"/>
      <c r="H267" s="68"/>
      <c r="I267" s="68"/>
      <c r="J267" s="68"/>
    </row>
    <row r="268" spans="1:10" ht="21" customHeight="1" x14ac:dyDescent="0.35">
      <c r="A268" s="68"/>
      <c r="B268" s="68"/>
      <c r="C268" s="68"/>
      <c r="D268" s="68"/>
      <c r="E268" s="298" t="s">
        <v>2528</v>
      </c>
      <c r="F268" s="68" t="s">
        <v>2529</v>
      </c>
      <c r="G268" s="68"/>
      <c r="H268" s="68"/>
      <c r="I268" s="68"/>
      <c r="J268" s="68"/>
    </row>
    <row r="269" spans="1:10" ht="21" customHeight="1" x14ac:dyDescent="0.35">
      <c r="A269" s="68"/>
      <c r="B269" s="68"/>
      <c r="C269" s="68"/>
      <c r="D269" s="68"/>
      <c r="E269" s="298" t="s">
        <v>2530</v>
      </c>
      <c r="F269" s="68" t="s">
        <v>2531</v>
      </c>
      <c r="G269" s="68"/>
      <c r="H269" s="68"/>
      <c r="I269" s="68"/>
      <c r="J269" s="68"/>
    </row>
    <row r="270" spans="1:10" ht="21" customHeight="1" x14ac:dyDescent="0.35">
      <c r="A270" s="68"/>
      <c r="B270" s="68"/>
      <c r="C270" s="68"/>
      <c r="D270" s="68"/>
      <c r="E270" s="298" t="s">
        <v>2532</v>
      </c>
      <c r="F270" s="68" t="s">
        <v>2533</v>
      </c>
      <c r="G270" s="68"/>
      <c r="H270" s="68"/>
      <c r="I270" s="68"/>
      <c r="J270" s="68"/>
    </row>
    <row r="271" spans="1:10" ht="21" customHeight="1" x14ac:dyDescent="0.35">
      <c r="A271" s="68"/>
      <c r="B271" s="68"/>
      <c r="C271" s="68"/>
      <c r="D271" s="68"/>
      <c r="E271" s="298" t="s">
        <v>2534</v>
      </c>
      <c r="F271" s="68" t="s">
        <v>2535</v>
      </c>
      <c r="G271" s="68"/>
      <c r="H271" s="68"/>
      <c r="I271" s="68"/>
      <c r="J271" s="68"/>
    </row>
    <row r="272" spans="1:10" ht="21" customHeight="1" x14ac:dyDescent="0.35">
      <c r="A272" s="68"/>
      <c r="B272" s="68"/>
      <c r="C272" s="68"/>
      <c r="D272" s="68"/>
      <c r="E272" s="298" t="s">
        <v>2536</v>
      </c>
      <c r="F272" s="68" t="s">
        <v>2537</v>
      </c>
      <c r="G272" s="68"/>
      <c r="H272" s="68"/>
      <c r="I272" s="68"/>
      <c r="J272" s="68"/>
    </row>
    <row r="273" spans="1:10" ht="21" customHeight="1" x14ac:dyDescent="0.35">
      <c r="A273" s="68"/>
      <c r="B273" s="68"/>
      <c r="C273" s="68"/>
      <c r="D273" s="68"/>
      <c r="E273" s="298" t="s">
        <v>2538</v>
      </c>
      <c r="F273" s="68" t="s">
        <v>2539</v>
      </c>
      <c r="G273" s="68"/>
      <c r="H273" s="68"/>
      <c r="I273" s="68"/>
      <c r="J273" s="68"/>
    </row>
    <row r="274" spans="1:10" ht="21" customHeight="1" x14ac:dyDescent="0.35">
      <c r="A274" s="68"/>
      <c r="B274" s="68"/>
      <c r="C274" s="68"/>
      <c r="D274" s="68"/>
      <c r="E274" s="298" t="s">
        <v>2540</v>
      </c>
      <c r="F274" s="68" t="s">
        <v>2541</v>
      </c>
      <c r="G274" s="68"/>
      <c r="H274" s="68"/>
      <c r="I274" s="68"/>
      <c r="J274" s="68"/>
    </row>
    <row r="275" spans="1:10" ht="21" customHeight="1" x14ac:dyDescent="0.35">
      <c r="A275" s="68"/>
      <c r="B275" s="68"/>
      <c r="C275" s="68"/>
      <c r="D275" s="68"/>
      <c r="E275" s="298" t="s">
        <v>2542</v>
      </c>
      <c r="F275" s="68" t="s">
        <v>2543</v>
      </c>
      <c r="G275" s="68"/>
      <c r="H275" s="68"/>
      <c r="I275" s="68"/>
      <c r="J275" s="68"/>
    </row>
    <row r="276" spans="1:10" ht="21" customHeight="1" x14ac:dyDescent="0.35">
      <c r="A276" s="68"/>
      <c r="B276" s="68"/>
      <c r="C276" s="68"/>
      <c r="D276" s="68"/>
      <c r="E276" s="298" t="s">
        <v>2544</v>
      </c>
      <c r="F276" s="68" t="s">
        <v>2545</v>
      </c>
      <c r="G276" s="68"/>
      <c r="H276" s="68"/>
      <c r="I276" s="68"/>
      <c r="J276" s="68"/>
    </row>
    <row r="277" spans="1:10" ht="21" customHeight="1" x14ac:dyDescent="0.35">
      <c r="A277" s="68"/>
      <c r="B277" s="68"/>
      <c r="C277" s="68"/>
      <c r="D277" s="68"/>
      <c r="E277" s="298" t="s">
        <v>2546</v>
      </c>
      <c r="F277" s="68" t="s">
        <v>2547</v>
      </c>
      <c r="G277" s="68"/>
      <c r="H277" s="68"/>
      <c r="I277" s="68"/>
      <c r="J277" s="68"/>
    </row>
    <row r="278" spans="1:10" ht="21" customHeight="1" x14ac:dyDescent="0.35">
      <c r="A278" s="68"/>
      <c r="B278" s="68"/>
      <c r="C278" s="68"/>
      <c r="D278" s="68"/>
      <c r="E278" s="298" t="s">
        <v>2548</v>
      </c>
      <c r="F278" s="68" t="s">
        <v>2549</v>
      </c>
      <c r="G278" s="68"/>
      <c r="H278" s="68"/>
      <c r="I278" s="68"/>
      <c r="J278" s="68"/>
    </row>
    <row r="279" spans="1:10" ht="21" customHeight="1" x14ac:dyDescent="0.35">
      <c r="A279" s="68"/>
      <c r="B279" s="68"/>
      <c r="C279" s="68"/>
      <c r="D279" s="68"/>
      <c r="E279" s="298" t="s">
        <v>2550</v>
      </c>
      <c r="F279" s="68" t="s">
        <v>2551</v>
      </c>
      <c r="G279" s="68"/>
      <c r="H279" s="68"/>
      <c r="I279" s="68"/>
      <c r="J279" s="68"/>
    </row>
    <row r="280" spans="1:10" ht="21" customHeight="1" x14ac:dyDescent="0.35">
      <c r="A280" s="68"/>
      <c r="B280" s="68"/>
      <c r="C280" s="68"/>
      <c r="D280" s="68"/>
      <c r="E280" s="298" t="s">
        <v>2552</v>
      </c>
      <c r="F280" s="68" t="s">
        <v>2553</v>
      </c>
      <c r="G280" s="68"/>
      <c r="H280" s="68"/>
      <c r="I280" s="68"/>
      <c r="J280" s="68"/>
    </row>
    <row r="281" spans="1:10" ht="21" customHeight="1" x14ac:dyDescent="0.35">
      <c r="A281" s="68"/>
      <c r="B281" s="68"/>
      <c r="C281" s="68"/>
      <c r="D281" s="68"/>
      <c r="E281" s="298" t="s">
        <v>2554</v>
      </c>
      <c r="F281" s="68" t="s">
        <v>2555</v>
      </c>
      <c r="G281" s="68"/>
      <c r="H281" s="68"/>
      <c r="I281" s="68"/>
      <c r="J281" s="68"/>
    </row>
    <row r="282" spans="1:10" ht="21" customHeight="1" x14ac:dyDescent="0.35">
      <c r="A282" s="68"/>
      <c r="B282" s="68"/>
      <c r="C282" s="68"/>
      <c r="D282" s="68"/>
      <c r="E282" s="298" t="s">
        <v>2556</v>
      </c>
      <c r="F282" s="68" t="s">
        <v>2557</v>
      </c>
      <c r="G282" s="68"/>
      <c r="H282" s="68"/>
      <c r="I282" s="68"/>
      <c r="J282" s="68"/>
    </row>
    <row r="283" spans="1:10" ht="21" customHeight="1" x14ac:dyDescent="0.35">
      <c r="A283" s="68"/>
      <c r="B283" s="68"/>
      <c r="C283" s="68"/>
      <c r="D283" s="68"/>
      <c r="E283" s="298" t="s">
        <v>2558</v>
      </c>
      <c r="F283" s="68" t="s">
        <v>2559</v>
      </c>
      <c r="G283" s="68"/>
      <c r="H283" s="68"/>
      <c r="I283" s="68"/>
      <c r="J283" s="68"/>
    </row>
    <row r="284" spans="1:10" ht="21" customHeight="1" x14ac:dyDescent="0.35">
      <c r="A284" s="68"/>
      <c r="B284" s="68"/>
      <c r="C284" s="68"/>
      <c r="D284" s="68"/>
      <c r="E284" s="298" t="s">
        <v>2560</v>
      </c>
      <c r="F284" s="68" t="s">
        <v>2561</v>
      </c>
      <c r="G284" s="68"/>
      <c r="H284" s="68"/>
      <c r="I284" s="68"/>
      <c r="J284" s="68"/>
    </row>
    <row r="285" spans="1:10" ht="21" customHeight="1" x14ac:dyDescent="0.35">
      <c r="A285" s="68"/>
      <c r="B285" s="68"/>
      <c r="C285" s="68"/>
      <c r="D285" s="68"/>
      <c r="E285" s="298" t="s">
        <v>2562</v>
      </c>
      <c r="F285" s="68" t="s">
        <v>660</v>
      </c>
      <c r="G285" s="68"/>
      <c r="H285" s="68"/>
      <c r="I285" s="68"/>
      <c r="J285" s="68"/>
    </row>
    <row r="286" spans="1:10" ht="21" customHeight="1" x14ac:dyDescent="0.35">
      <c r="A286" s="68"/>
      <c r="B286" s="68"/>
      <c r="C286" s="68"/>
      <c r="D286" s="68"/>
      <c r="E286" s="298" t="s">
        <v>2563</v>
      </c>
      <c r="F286" s="68" t="s">
        <v>2564</v>
      </c>
      <c r="G286" s="68"/>
      <c r="H286" s="68"/>
      <c r="I286" s="68"/>
      <c r="J286" s="68"/>
    </row>
    <row r="287" spans="1:10" ht="21" customHeight="1" x14ac:dyDescent="0.35">
      <c r="A287" s="68"/>
      <c r="B287" s="68"/>
      <c r="C287" s="68"/>
      <c r="D287" s="68"/>
      <c r="E287" s="298" t="s">
        <v>2565</v>
      </c>
      <c r="F287" s="68" t="s">
        <v>664</v>
      </c>
      <c r="G287" s="68"/>
      <c r="H287" s="68"/>
      <c r="I287" s="68"/>
      <c r="J287" s="68"/>
    </row>
    <row r="288" spans="1:10" ht="21" customHeight="1" x14ac:dyDescent="0.35">
      <c r="A288" s="68"/>
      <c r="B288" s="68"/>
      <c r="C288" s="68"/>
      <c r="D288" s="68"/>
      <c r="E288" s="298" t="s">
        <v>2566</v>
      </c>
      <c r="F288" s="68" t="s">
        <v>2567</v>
      </c>
      <c r="G288" s="68"/>
      <c r="H288" s="68"/>
      <c r="I288" s="68"/>
      <c r="J288" s="68"/>
    </row>
    <row r="289" spans="1:10" ht="21" customHeight="1" x14ac:dyDescent="0.35">
      <c r="A289" s="68"/>
      <c r="B289" s="68"/>
      <c r="C289" s="68"/>
      <c r="D289" s="68"/>
      <c r="E289" s="298" t="s">
        <v>2568</v>
      </c>
      <c r="F289" s="68" t="s">
        <v>2569</v>
      </c>
      <c r="G289" s="68"/>
      <c r="H289" s="68"/>
      <c r="I289" s="68"/>
      <c r="J289" s="68"/>
    </row>
    <row r="290" spans="1:10" ht="21" customHeight="1" x14ac:dyDescent="0.35">
      <c r="A290" s="68"/>
      <c r="B290" s="68"/>
      <c r="C290" s="68"/>
      <c r="D290" s="68"/>
      <c r="E290" s="298" t="s">
        <v>2570</v>
      </c>
      <c r="F290" s="68" t="s">
        <v>2571</v>
      </c>
      <c r="G290" s="68"/>
      <c r="H290" s="68"/>
      <c r="I290" s="68"/>
      <c r="J290" s="68"/>
    </row>
    <row r="291" spans="1:10" ht="21" customHeight="1" x14ac:dyDescent="0.35">
      <c r="A291" s="68"/>
      <c r="B291" s="68"/>
      <c r="C291" s="68"/>
      <c r="D291" s="68"/>
      <c r="E291" s="298" t="s">
        <v>2572</v>
      </c>
      <c r="F291" s="68" t="s">
        <v>2573</v>
      </c>
      <c r="G291" s="68"/>
      <c r="H291" s="68"/>
      <c r="I291" s="68"/>
      <c r="J291" s="68"/>
    </row>
    <row r="292" spans="1:10" ht="21" customHeight="1" x14ac:dyDescent="0.35">
      <c r="A292" s="68"/>
      <c r="B292" s="68"/>
      <c r="C292" s="68"/>
      <c r="D292" s="68"/>
      <c r="E292" s="298" t="s">
        <v>2574</v>
      </c>
      <c r="F292" s="68" t="s">
        <v>2575</v>
      </c>
      <c r="G292" s="68"/>
      <c r="H292" s="68"/>
      <c r="I292" s="68"/>
      <c r="J292" s="68"/>
    </row>
    <row r="293" spans="1:10" ht="21" customHeight="1" x14ac:dyDescent="0.35">
      <c r="A293" s="68"/>
      <c r="B293" s="68"/>
      <c r="C293" s="68"/>
      <c r="D293" s="68"/>
      <c r="E293" s="298" t="s">
        <v>2576</v>
      </c>
      <c r="F293" s="68" t="s">
        <v>2577</v>
      </c>
      <c r="G293" s="68"/>
      <c r="H293" s="68"/>
      <c r="I293" s="68"/>
      <c r="J293" s="68"/>
    </row>
    <row r="294" spans="1:10" ht="21" customHeight="1" x14ac:dyDescent="0.35">
      <c r="A294" s="68"/>
      <c r="B294" s="68"/>
      <c r="C294" s="68"/>
      <c r="D294" s="68"/>
      <c r="E294" s="298" t="s">
        <v>2578</v>
      </c>
      <c r="F294" s="68" t="s">
        <v>2579</v>
      </c>
      <c r="G294" s="68"/>
      <c r="H294" s="68"/>
      <c r="I294" s="68"/>
      <c r="J294" s="68"/>
    </row>
    <row r="295" spans="1:10" ht="21" customHeight="1" x14ac:dyDescent="0.35">
      <c r="A295" s="68"/>
      <c r="B295" s="68"/>
      <c r="C295" s="68"/>
      <c r="D295" s="68"/>
      <c r="E295" s="298" t="s">
        <v>2580</v>
      </c>
      <c r="F295" s="68" t="s">
        <v>2581</v>
      </c>
      <c r="G295" s="68"/>
      <c r="H295" s="68"/>
      <c r="I295" s="68"/>
      <c r="J295" s="68"/>
    </row>
    <row r="296" spans="1:10" ht="21" customHeight="1" x14ac:dyDescent="0.35">
      <c r="A296" s="68"/>
      <c r="B296" s="68"/>
      <c r="C296" s="68"/>
      <c r="D296" s="68"/>
      <c r="E296" s="298" t="s">
        <v>677</v>
      </c>
      <c r="F296" s="68" t="s">
        <v>678</v>
      </c>
      <c r="G296" s="68"/>
      <c r="H296" s="68"/>
      <c r="I296" s="68"/>
      <c r="J296" s="68"/>
    </row>
    <row r="297" spans="1:10" ht="21" customHeight="1" x14ac:dyDescent="0.35">
      <c r="A297" s="68"/>
      <c r="B297" s="68"/>
      <c r="C297" s="68"/>
      <c r="D297" s="68"/>
      <c r="E297" s="298" t="s">
        <v>2582</v>
      </c>
      <c r="F297" s="68" t="s">
        <v>2583</v>
      </c>
      <c r="G297" s="68"/>
      <c r="H297" s="68"/>
      <c r="I297" s="68"/>
      <c r="J297" s="68"/>
    </row>
    <row r="298" spans="1:10" ht="21" customHeight="1" x14ac:dyDescent="0.35">
      <c r="A298" s="68"/>
      <c r="B298" s="68"/>
      <c r="C298" s="68"/>
      <c r="D298" s="68"/>
      <c r="E298" s="298" t="s">
        <v>2584</v>
      </c>
      <c r="F298" s="68" t="s">
        <v>2585</v>
      </c>
      <c r="G298" s="68"/>
      <c r="H298" s="68"/>
      <c r="I298" s="68"/>
      <c r="J298" s="68"/>
    </row>
    <row r="299" spans="1:10" ht="21" customHeight="1" x14ac:dyDescent="0.35">
      <c r="A299" s="68"/>
      <c r="B299" s="68"/>
      <c r="C299" s="68"/>
      <c r="D299" s="68"/>
      <c r="E299" s="298" t="s">
        <v>2586</v>
      </c>
      <c r="F299" s="68" t="s">
        <v>2587</v>
      </c>
      <c r="G299" s="68"/>
      <c r="H299" s="68"/>
      <c r="I299" s="68"/>
      <c r="J299" s="68"/>
    </row>
    <row r="300" spans="1:10" ht="21" customHeight="1" x14ac:dyDescent="0.35">
      <c r="A300" s="68"/>
      <c r="B300" s="68"/>
      <c r="C300" s="68"/>
      <c r="D300" s="68"/>
      <c r="E300" s="298" t="s">
        <v>2588</v>
      </c>
      <c r="F300" s="68" t="s">
        <v>2589</v>
      </c>
      <c r="G300" s="68"/>
      <c r="H300" s="68"/>
      <c r="I300" s="68"/>
      <c r="J300" s="68"/>
    </row>
    <row r="301" spans="1:10" ht="21" customHeight="1" x14ac:dyDescent="0.35">
      <c r="A301" s="68"/>
      <c r="B301" s="68"/>
      <c r="C301" s="68"/>
      <c r="D301" s="68"/>
      <c r="E301" s="298" t="s">
        <v>2590</v>
      </c>
      <c r="F301" s="68" t="s">
        <v>686</v>
      </c>
      <c r="G301" s="68"/>
      <c r="H301" s="68"/>
      <c r="I301" s="68"/>
      <c r="J301" s="68"/>
    </row>
    <row r="302" spans="1:10" ht="21" customHeight="1" x14ac:dyDescent="0.35">
      <c r="A302" s="68"/>
      <c r="B302" s="68"/>
      <c r="C302" s="68"/>
      <c r="D302" s="68"/>
      <c r="E302" s="298" t="s">
        <v>2591</v>
      </c>
      <c r="F302" s="68" t="s">
        <v>2592</v>
      </c>
      <c r="G302" s="68"/>
      <c r="H302" s="68"/>
      <c r="I302" s="68"/>
      <c r="J302" s="68"/>
    </row>
    <row r="303" spans="1:10" ht="21" customHeight="1" x14ac:dyDescent="0.35">
      <c r="A303" s="68"/>
      <c r="B303" s="68"/>
      <c r="C303" s="68"/>
      <c r="D303" s="68"/>
      <c r="E303" s="298" t="s">
        <v>2593</v>
      </c>
      <c r="F303" s="68" t="s">
        <v>690</v>
      </c>
      <c r="G303" s="68"/>
      <c r="H303" s="68"/>
      <c r="I303" s="68"/>
      <c r="J303" s="68"/>
    </row>
    <row r="304" spans="1:10" ht="21" customHeight="1" x14ac:dyDescent="0.35">
      <c r="A304" s="68"/>
      <c r="B304" s="68"/>
      <c r="C304" s="68"/>
      <c r="D304" s="68"/>
      <c r="E304" s="298" t="s">
        <v>2594</v>
      </c>
      <c r="F304" s="68" t="s">
        <v>2595</v>
      </c>
      <c r="G304" s="68"/>
      <c r="H304" s="68"/>
      <c r="I304" s="68"/>
      <c r="J304" s="68"/>
    </row>
    <row r="305" spans="1:10" ht="21" customHeight="1" x14ac:dyDescent="0.35">
      <c r="A305" s="68"/>
      <c r="B305" s="68"/>
      <c r="C305" s="68"/>
      <c r="D305" s="68"/>
      <c r="E305" s="298" t="s">
        <v>2596</v>
      </c>
      <c r="F305" s="68" t="s">
        <v>2597</v>
      </c>
      <c r="G305" s="68"/>
      <c r="H305" s="68"/>
      <c r="I305" s="68"/>
      <c r="J305" s="68"/>
    </row>
    <row r="306" spans="1:10" ht="21" customHeight="1" x14ac:dyDescent="0.35">
      <c r="A306" s="68"/>
      <c r="B306" s="68"/>
      <c r="C306" s="68"/>
      <c r="D306" s="68"/>
      <c r="E306" s="298" t="s">
        <v>2598</v>
      </c>
      <c r="F306" s="68" t="s">
        <v>2599</v>
      </c>
      <c r="G306" s="68"/>
      <c r="H306" s="68"/>
      <c r="I306" s="68"/>
      <c r="J306" s="68"/>
    </row>
    <row r="307" spans="1:10" ht="21" customHeight="1" x14ac:dyDescent="0.35">
      <c r="A307" s="68"/>
      <c r="B307" s="68"/>
      <c r="C307" s="68"/>
      <c r="D307" s="68"/>
      <c r="E307" s="298" t="s">
        <v>2600</v>
      </c>
      <c r="F307" s="68" t="s">
        <v>2601</v>
      </c>
      <c r="G307" s="68"/>
      <c r="H307" s="68"/>
      <c r="I307" s="68"/>
      <c r="J307" s="68"/>
    </row>
    <row r="308" spans="1:10" ht="21" customHeight="1" x14ac:dyDescent="0.35">
      <c r="A308" s="68"/>
      <c r="B308" s="68"/>
      <c r="C308" s="68"/>
      <c r="D308" s="68"/>
      <c r="E308" s="298" t="s">
        <v>2602</v>
      </c>
      <c r="F308" s="68" t="s">
        <v>2603</v>
      </c>
      <c r="G308" s="68"/>
      <c r="H308" s="68"/>
      <c r="I308" s="68"/>
      <c r="J308" s="68"/>
    </row>
    <row r="309" spans="1:10" ht="21" customHeight="1" x14ac:dyDescent="0.35">
      <c r="A309" s="68"/>
      <c r="B309" s="68"/>
      <c r="C309" s="68"/>
      <c r="D309" s="68"/>
      <c r="E309" s="298" t="s">
        <v>701</v>
      </c>
      <c r="F309" s="68" t="s">
        <v>2604</v>
      </c>
      <c r="G309" s="68"/>
      <c r="H309" s="68"/>
      <c r="I309" s="68"/>
      <c r="J309" s="68"/>
    </row>
    <row r="310" spans="1:10" ht="21" customHeight="1" x14ac:dyDescent="0.35">
      <c r="A310" s="68"/>
      <c r="B310" s="68"/>
      <c r="C310" s="68"/>
      <c r="D310" s="68"/>
      <c r="E310" s="298" t="s">
        <v>272</v>
      </c>
      <c r="F310" s="68" t="s">
        <v>2605</v>
      </c>
      <c r="G310" s="68"/>
      <c r="H310" s="68"/>
      <c r="I310" s="68"/>
      <c r="J310" s="68"/>
    </row>
    <row r="311" spans="1:10" ht="21" customHeight="1" x14ac:dyDescent="0.35">
      <c r="A311" s="68"/>
      <c r="B311" s="68"/>
      <c r="C311" s="68"/>
      <c r="D311" s="68"/>
      <c r="E311" s="298" t="s">
        <v>703</v>
      </c>
      <c r="F311" s="68" t="s">
        <v>2606</v>
      </c>
      <c r="G311" s="68"/>
      <c r="H311" s="68"/>
      <c r="I311" s="68"/>
      <c r="J311" s="68"/>
    </row>
    <row r="312" spans="1:10" ht="21" customHeight="1" x14ac:dyDescent="0.35">
      <c r="A312" s="68"/>
      <c r="B312" s="68"/>
      <c r="C312" s="68"/>
      <c r="D312" s="68"/>
      <c r="E312" s="298" t="s">
        <v>2607</v>
      </c>
      <c r="F312" s="68" t="s">
        <v>2608</v>
      </c>
      <c r="G312" s="68"/>
      <c r="H312" s="68"/>
      <c r="I312" s="68"/>
      <c r="J312" s="68"/>
    </row>
    <row r="313" spans="1:10" ht="21" customHeight="1" x14ac:dyDescent="0.35">
      <c r="A313" s="68"/>
      <c r="B313" s="68"/>
      <c r="C313" s="68"/>
      <c r="D313" s="68"/>
      <c r="E313" s="298" t="s">
        <v>2609</v>
      </c>
      <c r="F313" s="68" t="s">
        <v>706</v>
      </c>
      <c r="G313" s="68"/>
      <c r="H313" s="68"/>
      <c r="I313" s="68"/>
      <c r="J313" s="68"/>
    </row>
    <row r="314" spans="1:10" ht="21" customHeight="1" x14ac:dyDescent="0.35">
      <c r="A314" s="68"/>
      <c r="B314" s="68"/>
      <c r="C314" s="68"/>
      <c r="D314" s="68"/>
      <c r="E314" s="298" t="s">
        <v>2610</v>
      </c>
      <c r="F314" s="68" t="s">
        <v>2611</v>
      </c>
      <c r="G314" s="68"/>
      <c r="H314" s="68"/>
      <c r="I314" s="68"/>
      <c r="J314" s="68"/>
    </row>
    <row r="315" spans="1:10" ht="21" customHeight="1" x14ac:dyDescent="0.35">
      <c r="A315" s="68"/>
      <c r="B315" s="68"/>
      <c r="C315" s="68"/>
      <c r="D315" s="68"/>
      <c r="E315" s="298" t="s">
        <v>2612</v>
      </c>
      <c r="F315" s="68" t="s">
        <v>710</v>
      </c>
      <c r="G315" s="68"/>
      <c r="H315" s="68"/>
      <c r="I315" s="68"/>
      <c r="J315" s="68"/>
    </row>
    <row r="316" spans="1:10" ht="21" customHeight="1" x14ac:dyDescent="0.35">
      <c r="A316" s="68"/>
      <c r="B316" s="68"/>
      <c r="C316" s="68"/>
      <c r="D316" s="68"/>
      <c r="E316" s="298" t="s">
        <v>2613</v>
      </c>
      <c r="F316" s="68" t="s">
        <v>712</v>
      </c>
      <c r="G316" s="68"/>
      <c r="H316" s="68"/>
      <c r="I316" s="68"/>
      <c r="J316" s="68"/>
    </row>
    <row r="317" spans="1:10" ht="21" customHeight="1" x14ac:dyDescent="0.35">
      <c r="A317" s="68"/>
      <c r="B317" s="68"/>
      <c r="C317" s="68"/>
      <c r="D317" s="68"/>
      <c r="E317" s="298" t="s">
        <v>2614</v>
      </c>
      <c r="F317" s="68" t="s">
        <v>714</v>
      </c>
      <c r="G317" s="68"/>
      <c r="H317" s="68"/>
      <c r="I317" s="68"/>
      <c r="J317" s="68"/>
    </row>
    <row r="318" spans="1:10" ht="21" customHeight="1" x14ac:dyDescent="0.35">
      <c r="A318" s="68"/>
      <c r="B318" s="68"/>
      <c r="C318" s="68"/>
      <c r="D318" s="68"/>
      <c r="E318" s="298" t="s">
        <v>2615</v>
      </c>
      <c r="F318" s="68" t="s">
        <v>2616</v>
      </c>
      <c r="G318" s="68"/>
      <c r="H318" s="68"/>
      <c r="I318" s="68"/>
      <c r="J318" s="68"/>
    </row>
    <row r="319" spans="1:10" ht="21" customHeight="1" x14ac:dyDescent="0.35">
      <c r="A319" s="68"/>
      <c r="B319" s="68"/>
      <c r="C319" s="68"/>
      <c r="D319" s="68"/>
      <c r="E319" s="298" t="s">
        <v>2617</v>
      </c>
      <c r="F319" s="68" t="s">
        <v>2618</v>
      </c>
      <c r="G319" s="68"/>
      <c r="H319" s="68"/>
      <c r="I319" s="68"/>
      <c r="J319" s="68"/>
    </row>
    <row r="320" spans="1:10" ht="21" customHeight="1" x14ac:dyDescent="0.35">
      <c r="A320" s="68"/>
      <c r="B320" s="68"/>
      <c r="C320" s="68"/>
      <c r="D320" s="68"/>
      <c r="E320" s="298" t="s">
        <v>2619</v>
      </c>
      <c r="F320" s="68" t="s">
        <v>2620</v>
      </c>
      <c r="G320" s="68"/>
      <c r="H320" s="68"/>
      <c r="I320" s="68"/>
      <c r="J320" s="68"/>
    </row>
    <row r="321" spans="1:10" ht="21" customHeight="1" x14ac:dyDescent="0.35">
      <c r="A321" s="68"/>
      <c r="B321" s="68"/>
      <c r="C321" s="68"/>
      <c r="D321" s="68"/>
      <c r="E321" s="298" t="s">
        <v>2621</v>
      </c>
      <c r="F321" s="68" t="s">
        <v>2622</v>
      </c>
      <c r="G321" s="68"/>
      <c r="H321" s="68"/>
      <c r="I321" s="68"/>
      <c r="J321" s="68"/>
    </row>
    <row r="322" spans="1:10" ht="21" customHeight="1" x14ac:dyDescent="0.35">
      <c r="A322" s="68"/>
      <c r="B322" s="68"/>
      <c r="C322" s="68"/>
      <c r="D322" s="68"/>
      <c r="E322" s="298" t="s">
        <v>2623</v>
      </c>
      <c r="F322" s="68" t="s">
        <v>2624</v>
      </c>
      <c r="G322" s="68"/>
      <c r="H322" s="68"/>
      <c r="I322" s="68"/>
      <c r="J322" s="68"/>
    </row>
    <row r="323" spans="1:10" ht="21" customHeight="1" x14ac:dyDescent="0.35">
      <c r="A323" s="68"/>
      <c r="B323" s="68"/>
      <c r="C323" s="68"/>
      <c r="D323" s="68"/>
      <c r="E323" s="298" t="s">
        <v>2625</v>
      </c>
      <c r="F323" s="68" t="s">
        <v>2626</v>
      </c>
      <c r="G323" s="68"/>
      <c r="H323" s="68"/>
      <c r="I323" s="68"/>
      <c r="J323" s="68"/>
    </row>
    <row r="324" spans="1:10" ht="21" customHeight="1" x14ac:dyDescent="0.35">
      <c r="A324" s="68"/>
      <c r="B324" s="68"/>
      <c r="C324" s="68"/>
      <c r="D324" s="68"/>
      <c r="E324" s="298" t="s">
        <v>725</v>
      </c>
      <c r="F324" s="68" t="s">
        <v>2627</v>
      </c>
      <c r="G324" s="68"/>
      <c r="H324" s="68"/>
      <c r="I324" s="68"/>
      <c r="J324" s="68"/>
    </row>
    <row r="325" spans="1:10" ht="21" customHeight="1" x14ac:dyDescent="0.35">
      <c r="A325" s="68"/>
      <c r="B325" s="68"/>
      <c r="C325" s="68"/>
      <c r="D325" s="68"/>
      <c r="E325" s="298" t="s">
        <v>2628</v>
      </c>
      <c r="F325" s="68" t="s">
        <v>2629</v>
      </c>
      <c r="G325" s="68"/>
      <c r="H325" s="68"/>
      <c r="I325" s="68"/>
      <c r="J325" s="68"/>
    </row>
    <row r="326" spans="1:10" ht="21" customHeight="1" x14ac:dyDescent="0.35">
      <c r="A326" s="68"/>
      <c r="B326" s="68"/>
      <c r="C326" s="68"/>
      <c r="D326" s="68"/>
      <c r="E326" s="298" t="s">
        <v>2630</v>
      </c>
      <c r="F326" s="68" t="s">
        <v>2631</v>
      </c>
      <c r="G326" s="68"/>
      <c r="H326" s="68"/>
      <c r="I326" s="68"/>
      <c r="J326" s="68"/>
    </row>
    <row r="327" spans="1:10" ht="21" customHeight="1" x14ac:dyDescent="0.35">
      <c r="A327" s="68"/>
      <c r="B327" s="68"/>
      <c r="C327" s="68"/>
      <c r="D327" s="68"/>
      <c r="E327" s="298" t="s">
        <v>2632</v>
      </c>
      <c r="F327" s="68" t="s">
        <v>2633</v>
      </c>
      <c r="G327" s="68"/>
      <c r="H327" s="68"/>
      <c r="I327" s="68"/>
      <c r="J327" s="68"/>
    </row>
    <row r="328" spans="1:10" ht="21" customHeight="1" x14ac:dyDescent="0.35">
      <c r="A328" s="68"/>
      <c r="B328" s="68"/>
      <c r="C328" s="68"/>
      <c r="D328" s="68"/>
      <c r="E328" s="298" t="s">
        <v>2634</v>
      </c>
      <c r="F328" s="68" t="s">
        <v>2635</v>
      </c>
      <c r="G328" s="68"/>
      <c r="H328" s="68"/>
      <c r="I328" s="68"/>
      <c r="J328" s="68"/>
    </row>
    <row r="329" spans="1:10" ht="21" customHeight="1" x14ac:dyDescent="0.35">
      <c r="A329" s="68"/>
      <c r="B329" s="68"/>
      <c r="C329" s="68"/>
      <c r="D329" s="68"/>
      <c r="E329" s="298" t="s">
        <v>2636</v>
      </c>
      <c r="F329" s="68" t="s">
        <v>2637</v>
      </c>
      <c r="G329" s="68"/>
      <c r="H329" s="68"/>
      <c r="I329" s="68"/>
      <c r="J329" s="68"/>
    </row>
    <row r="330" spans="1:10" ht="21" customHeight="1" x14ac:dyDescent="0.35">
      <c r="A330" s="68"/>
      <c r="B330" s="68"/>
      <c r="C330" s="68"/>
      <c r="D330" s="68"/>
      <c r="E330" s="298" t="s">
        <v>2638</v>
      </c>
      <c r="F330" s="68" t="s">
        <v>2639</v>
      </c>
      <c r="G330" s="68"/>
      <c r="H330" s="68"/>
      <c r="I330" s="68"/>
      <c r="J330" s="68"/>
    </row>
    <row r="331" spans="1:10" ht="21" customHeight="1" x14ac:dyDescent="0.35">
      <c r="A331" s="68"/>
      <c r="B331" s="68"/>
      <c r="C331" s="68"/>
      <c r="D331" s="68"/>
      <c r="E331" s="298" t="s">
        <v>739</v>
      </c>
      <c r="F331" s="68" t="s">
        <v>740</v>
      </c>
      <c r="G331" s="68"/>
      <c r="H331" s="68"/>
      <c r="I331" s="68"/>
      <c r="J331" s="68"/>
    </row>
    <row r="332" spans="1:10" ht="21" customHeight="1" x14ac:dyDescent="0.35">
      <c r="A332" s="68"/>
      <c r="B332" s="68"/>
      <c r="C332" s="68"/>
      <c r="D332" s="68"/>
      <c r="E332" s="298" t="s">
        <v>741</v>
      </c>
      <c r="F332" s="68" t="s">
        <v>742</v>
      </c>
      <c r="G332" s="68"/>
      <c r="H332" s="68"/>
      <c r="I332" s="68"/>
      <c r="J332" s="68"/>
    </row>
    <row r="333" spans="1:10" ht="21" customHeight="1" x14ac:dyDescent="0.35">
      <c r="A333" s="68"/>
      <c r="B333" s="68"/>
      <c r="C333" s="68"/>
      <c r="D333" s="68"/>
      <c r="E333" s="298" t="s">
        <v>743</v>
      </c>
      <c r="F333" s="68" t="s">
        <v>744</v>
      </c>
      <c r="G333" s="68"/>
      <c r="H333" s="68"/>
      <c r="I333" s="68"/>
      <c r="J333" s="68"/>
    </row>
    <row r="334" spans="1:10" ht="21" customHeight="1" x14ac:dyDescent="0.35">
      <c r="A334" s="68"/>
      <c r="B334" s="68"/>
      <c r="C334" s="68"/>
      <c r="D334" s="68"/>
      <c r="E334" s="298" t="s">
        <v>2640</v>
      </c>
      <c r="F334" s="68" t="s">
        <v>2641</v>
      </c>
      <c r="G334" s="68"/>
      <c r="H334" s="68"/>
      <c r="I334" s="68"/>
      <c r="J334" s="68"/>
    </row>
    <row r="335" spans="1:10" ht="21" customHeight="1" x14ac:dyDescent="0.35">
      <c r="A335" s="68"/>
      <c r="B335" s="68"/>
      <c r="C335" s="68"/>
      <c r="D335" s="68"/>
      <c r="E335" s="298" t="s">
        <v>2642</v>
      </c>
      <c r="F335" s="68" t="s">
        <v>746</v>
      </c>
      <c r="G335" s="68"/>
      <c r="H335" s="68"/>
      <c r="I335" s="68"/>
      <c r="J335" s="68"/>
    </row>
    <row r="336" spans="1:10" ht="21" customHeight="1" x14ac:dyDescent="0.35">
      <c r="A336" s="68"/>
      <c r="B336" s="68"/>
      <c r="C336" s="68"/>
      <c r="D336" s="68"/>
      <c r="E336" s="298" t="s">
        <v>2643</v>
      </c>
      <c r="F336" s="68" t="s">
        <v>748</v>
      </c>
      <c r="G336" s="68"/>
      <c r="H336" s="68"/>
      <c r="I336" s="68"/>
      <c r="J336" s="68"/>
    </row>
    <row r="337" spans="1:10" ht="21" customHeight="1" x14ac:dyDescent="0.35">
      <c r="A337" s="68"/>
      <c r="B337" s="68"/>
      <c r="C337" s="68"/>
      <c r="D337" s="68"/>
      <c r="E337" s="298" t="s">
        <v>2644</v>
      </c>
      <c r="F337" s="68" t="s">
        <v>2645</v>
      </c>
      <c r="G337" s="68"/>
      <c r="H337" s="68"/>
      <c r="I337" s="68"/>
      <c r="J337" s="68"/>
    </row>
    <row r="338" spans="1:10" ht="21" customHeight="1" x14ac:dyDescent="0.35">
      <c r="A338" s="68"/>
      <c r="B338" s="68"/>
      <c r="C338" s="68"/>
      <c r="D338" s="68"/>
      <c r="E338" s="298" t="s">
        <v>2646</v>
      </c>
      <c r="F338" s="68" t="s">
        <v>752</v>
      </c>
      <c r="G338" s="68"/>
      <c r="H338" s="68"/>
      <c r="I338" s="68"/>
      <c r="J338" s="68"/>
    </row>
    <row r="339" spans="1:10" ht="21" customHeight="1" x14ac:dyDescent="0.35">
      <c r="A339" s="68"/>
      <c r="B339" s="68"/>
      <c r="C339" s="68"/>
      <c r="D339" s="68"/>
      <c r="E339" s="298" t="s">
        <v>753</v>
      </c>
      <c r="F339" s="68" t="s">
        <v>754</v>
      </c>
      <c r="G339" s="68"/>
      <c r="H339" s="68"/>
      <c r="I339" s="68"/>
      <c r="J339" s="68"/>
    </row>
    <row r="340" spans="1:10" ht="21" customHeight="1" x14ac:dyDescent="0.35">
      <c r="A340" s="68"/>
      <c r="B340" s="68"/>
      <c r="C340" s="68"/>
      <c r="D340" s="68"/>
      <c r="E340" s="298" t="s">
        <v>2647</v>
      </c>
      <c r="F340" s="68" t="s">
        <v>2648</v>
      </c>
      <c r="G340" s="68"/>
      <c r="H340" s="68"/>
      <c r="I340" s="68"/>
      <c r="J340" s="68"/>
    </row>
    <row r="341" spans="1:10" ht="21" customHeight="1" x14ac:dyDescent="0.35">
      <c r="A341" s="68"/>
      <c r="B341" s="68"/>
      <c r="C341" s="68"/>
      <c r="D341" s="68"/>
      <c r="E341" s="298" t="s">
        <v>2649</v>
      </c>
      <c r="F341" s="68" t="s">
        <v>2650</v>
      </c>
      <c r="G341" s="68"/>
      <c r="H341" s="68"/>
      <c r="I341" s="68"/>
      <c r="J341" s="68"/>
    </row>
    <row r="342" spans="1:10" ht="21" customHeight="1" x14ac:dyDescent="0.35">
      <c r="A342" s="68"/>
      <c r="B342" s="68"/>
      <c r="C342" s="68"/>
      <c r="D342" s="68"/>
      <c r="E342" s="298" t="s">
        <v>2651</v>
      </c>
      <c r="F342" s="68" t="s">
        <v>2652</v>
      </c>
      <c r="G342" s="68"/>
      <c r="H342" s="68"/>
      <c r="I342" s="68"/>
      <c r="J342" s="68"/>
    </row>
    <row r="343" spans="1:10" ht="21" customHeight="1" x14ac:dyDescent="0.35">
      <c r="A343" s="68"/>
      <c r="B343" s="68"/>
      <c r="C343" s="68"/>
      <c r="D343" s="68"/>
      <c r="E343" s="298" t="s">
        <v>2653</v>
      </c>
      <c r="F343" s="68" t="s">
        <v>2654</v>
      </c>
      <c r="G343" s="68"/>
      <c r="H343" s="68"/>
      <c r="I343" s="68"/>
      <c r="J343" s="68"/>
    </row>
    <row r="344" spans="1:10" ht="21" customHeight="1" x14ac:dyDescent="0.35">
      <c r="A344" s="68"/>
      <c r="B344" s="68"/>
      <c r="C344" s="68"/>
      <c r="D344" s="68"/>
      <c r="E344" s="298" t="s">
        <v>2655</v>
      </c>
      <c r="F344" s="68" t="s">
        <v>2656</v>
      </c>
      <c r="G344" s="68"/>
      <c r="H344" s="68"/>
      <c r="I344" s="68"/>
      <c r="J344" s="68"/>
    </row>
    <row r="345" spans="1:10" ht="21" customHeight="1" x14ac:dyDescent="0.35">
      <c r="A345" s="68"/>
      <c r="B345" s="68"/>
      <c r="C345" s="68"/>
      <c r="D345" s="68"/>
      <c r="E345" s="298" t="s">
        <v>763</v>
      </c>
      <c r="F345" s="68" t="s">
        <v>764</v>
      </c>
      <c r="G345" s="68"/>
      <c r="H345" s="68"/>
      <c r="I345" s="68"/>
      <c r="J345" s="68"/>
    </row>
    <row r="346" spans="1:10" ht="21" customHeight="1" x14ac:dyDescent="0.35">
      <c r="A346" s="68"/>
      <c r="B346" s="68"/>
      <c r="C346" s="68"/>
      <c r="D346" s="68"/>
      <c r="E346" s="298" t="s">
        <v>2657</v>
      </c>
      <c r="F346" s="68" t="s">
        <v>2658</v>
      </c>
      <c r="G346" s="68"/>
      <c r="H346" s="68"/>
      <c r="I346" s="68"/>
      <c r="J346" s="68"/>
    </row>
    <row r="347" spans="1:10" ht="21" customHeight="1" x14ac:dyDescent="0.35">
      <c r="A347" s="68"/>
      <c r="B347" s="68"/>
      <c r="C347" s="68"/>
      <c r="D347" s="68"/>
      <c r="E347" s="298" t="s">
        <v>2659</v>
      </c>
      <c r="F347" s="68" t="s">
        <v>2660</v>
      </c>
      <c r="G347" s="68"/>
      <c r="H347" s="68"/>
      <c r="I347" s="68"/>
      <c r="J347" s="68"/>
    </row>
    <row r="348" spans="1:10" ht="21" customHeight="1" x14ac:dyDescent="0.35">
      <c r="A348" s="68"/>
      <c r="B348" s="68"/>
      <c r="C348" s="68"/>
      <c r="D348" s="68"/>
      <c r="E348" s="298" t="s">
        <v>2661</v>
      </c>
      <c r="F348" s="68" t="s">
        <v>770</v>
      </c>
      <c r="G348" s="68"/>
      <c r="H348" s="68"/>
      <c r="I348" s="68"/>
      <c r="J348" s="68"/>
    </row>
    <row r="349" spans="1:10" ht="21" customHeight="1" x14ac:dyDescent="0.35">
      <c r="A349" s="68"/>
      <c r="B349" s="68"/>
      <c r="C349" s="68"/>
      <c r="D349" s="68"/>
      <c r="E349" s="298" t="s">
        <v>2662</v>
      </c>
      <c r="F349" s="68" t="s">
        <v>772</v>
      </c>
      <c r="G349" s="68"/>
      <c r="H349" s="68"/>
      <c r="I349" s="68"/>
      <c r="J349" s="68"/>
    </row>
    <row r="350" spans="1:10" ht="21" customHeight="1" x14ac:dyDescent="0.35">
      <c r="A350" s="68"/>
      <c r="B350" s="68"/>
      <c r="C350" s="68"/>
      <c r="D350" s="68"/>
      <c r="E350" s="298" t="s">
        <v>2663</v>
      </c>
      <c r="F350" s="68" t="s">
        <v>774</v>
      </c>
      <c r="G350" s="68"/>
      <c r="H350" s="68"/>
      <c r="I350" s="68"/>
      <c r="J350" s="68"/>
    </row>
    <row r="351" spans="1:10" ht="21" customHeight="1" x14ac:dyDescent="0.35">
      <c r="A351" s="68"/>
      <c r="B351" s="68"/>
      <c r="C351" s="68"/>
      <c r="D351" s="68"/>
      <c r="E351" s="298" t="s">
        <v>2664</v>
      </c>
      <c r="F351" s="68" t="s">
        <v>2665</v>
      </c>
      <c r="G351" s="68"/>
      <c r="H351" s="68"/>
      <c r="I351" s="68"/>
      <c r="J351" s="68"/>
    </row>
    <row r="352" spans="1:10" ht="21" customHeight="1" x14ac:dyDescent="0.35">
      <c r="A352" s="68"/>
      <c r="B352" s="68"/>
      <c r="C352" s="68"/>
      <c r="D352" s="68"/>
      <c r="E352" s="298" t="s">
        <v>2666</v>
      </c>
      <c r="F352" s="68" t="s">
        <v>2667</v>
      </c>
      <c r="G352" s="68"/>
      <c r="H352" s="68"/>
      <c r="I352" s="68"/>
      <c r="J352" s="68"/>
    </row>
    <row r="353" spans="1:10" ht="21" customHeight="1" x14ac:dyDescent="0.35">
      <c r="A353" s="68"/>
      <c r="B353" s="68"/>
      <c r="C353" s="68"/>
      <c r="D353" s="68"/>
      <c r="E353" s="298" t="s">
        <v>2668</v>
      </c>
      <c r="F353" s="68" t="s">
        <v>2669</v>
      </c>
      <c r="G353" s="68"/>
      <c r="H353" s="68"/>
      <c r="I353" s="68"/>
      <c r="J353" s="68"/>
    </row>
    <row r="354" spans="1:10" ht="21" customHeight="1" x14ac:dyDescent="0.35">
      <c r="A354" s="68"/>
      <c r="B354" s="68"/>
      <c r="C354" s="68"/>
      <c r="D354" s="68"/>
      <c r="E354" s="298" t="s">
        <v>2670</v>
      </c>
      <c r="F354" s="68" t="s">
        <v>2671</v>
      </c>
      <c r="G354" s="68"/>
      <c r="H354" s="68"/>
      <c r="I354" s="68"/>
      <c r="J354" s="68"/>
    </row>
    <row r="355" spans="1:10" ht="21" customHeight="1" x14ac:dyDescent="0.35">
      <c r="A355" s="68"/>
      <c r="B355" s="68"/>
      <c r="C355" s="68"/>
      <c r="D355" s="68"/>
      <c r="E355" s="298" t="s">
        <v>2672</v>
      </c>
      <c r="F355" s="68" t="s">
        <v>2673</v>
      </c>
      <c r="G355" s="68"/>
      <c r="H355" s="68"/>
      <c r="I355" s="68"/>
      <c r="J355" s="68"/>
    </row>
    <row r="356" spans="1:10" ht="21" customHeight="1" x14ac:dyDescent="0.35">
      <c r="A356" s="68"/>
      <c r="B356" s="68"/>
      <c r="C356" s="68"/>
      <c r="D356" s="68"/>
      <c r="E356" s="298" t="s">
        <v>2674</v>
      </c>
      <c r="F356" s="68" t="s">
        <v>2675</v>
      </c>
      <c r="G356" s="68"/>
      <c r="H356" s="68"/>
      <c r="I356" s="68"/>
      <c r="J356" s="68"/>
    </row>
    <row r="357" spans="1:10" ht="21" customHeight="1" x14ac:dyDescent="0.35">
      <c r="A357" s="68"/>
      <c r="B357" s="68"/>
      <c r="C357" s="68"/>
      <c r="D357" s="68"/>
      <c r="E357" s="298" t="s">
        <v>2676</v>
      </c>
      <c r="F357" s="68" t="s">
        <v>2677</v>
      </c>
      <c r="G357" s="68"/>
      <c r="H357" s="68"/>
      <c r="I357" s="68"/>
      <c r="J357" s="68"/>
    </row>
    <row r="358" spans="1:10" ht="21" customHeight="1" x14ac:dyDescent="0.35">
      <c r="A358" s="68"/>
      <c r="B358" s="68"/>
      <c r="C358" s="68"/>
      <c r="D358" s="68"/>
      <c r="E358" s="298" t="s">
        <v>2678</v>
      </c>
      <c r="F358" s="68" t="s">
        <v>2679</v>
      </c>
      <c r="G358" s="68"/>
      <c r="H358" s="68"/>
      <c r="I358" s="68"/>
      <c r="J358" s="68"/>
    </row>
    <row r="359" spans="1:10" ht="21" customHeight="1" x14ac:dyDescent="0.35">
      <c r="A359" s="68"/>
      <c r="B359" s="68"/>
      <c r="C359" s="68"/>
      <c r="D359" s="68"/>
      <c r="E359" s="298" t="s">
        <v>2680</v>
      </c>
      <c r="F359" s="68" t="s">
        <v>790</v>
      </c>
      <c r="G359" s="68"/>
      <c r="H359" s="68"/>
      <c r="I359" s="68"/>
      <c r="J359" s="68"/>
    </row>
    <row r="360" spans="1:10" ht="21" customHeight="1" x14ac:dyDescent="0.35">
      <c r="A360" s="68"/>
      <c r="B360" s="68"/>
      <c r="C360" s="68"/>
      <c r="D360" s="68"/>
      <c r="E360" s="298" t="s">
        <v>791</v>
      </c>
      <c r="F360" s="68" t="s">
        <v>792</v>
      </c>
      <c r="G360" s="68"/>
      <c r="H360" s="68"/>
      <c r="I360" s="68"/>
      <c r="J360" s="68"/>
    </row>
    <row r="361" spans="1:10" ht="21" customHeight="1" x14ac:dyDescent="0.35">
      <c r="A361" s="68"/>
      <c r="B361" s="68"/>
      <c r="C361" s="68"/>
      <c r="D361" s="68"/>
      <c r="E361" s="298" t="s">
        <v>793</v>
      </c>
      <c r="F361" s="68" t="s">
        <v>2681</v>
      </c>
      <c r="G361" s="68"/>
      <c r="H361" s="68"/>
      <c r="I361" s="68"/>
      <c r="J361" s="68"/>
    </row>
    <row r="362" spans="1:10" ht="21" customHeight="1" x14ac:dyDescent="0.35">
      <c r="A362" s="68"/>
      <c r="B362" s="68"/>
      <c r="C362" s="68"/>
      <c r="D362" s="68"/>
      <c r="E362" s="298" t="s">
        <v>795</v>
      </c>
      <c r="F362" s="68" t="s">
        <v>796</v>
      </c>
      <c r="G362" s="68"/>
      <c r="H362" s="68"/>
      <c r="I362" s="68"/>
      <c r="J362" s="68"/>
    </row>
    <row r="363" spans="1:10" ht="21" customHeight="1" x14ac:dyDescent="0.35">
      <c r="A363" s="68"/>
      <c r="B363" s="68"/>
      <c r="C363" s="68"/>
      <c r="D363" s="68"/>
      <c r="E363" s="298" t="s">
        <v>797</v>
      </c>
      <c r="F363" s="68" t="s">
        <v>798</v>
      </c>
      <c r="G363" s="68"/>
      <c r="H363" s="68"/>
      <c r="I363" s="68"/>
      <c r="J363" s="68"/>
    </row>
    <row r="364" spans="1:10" ht="21" customHeight="1" x14ac:dyDescent="0.35">
      <c r="A364" s="68"/>
      <c r="B364" s="68"/>
      <c r="C364" s="68"/>
      <c r="D364" s="68"/>
      <c r="E364" s="298" t="s">
        <v>799</v>
      </c>
      <c r="F364" s="68" t="s">
        <v>2682</v>
      </c>
      <c r="G364" s="68"/>
      <c r="H364" s="68"/>
      <c r="I364" s="68"/>
      <c r="J364" s="68"/>
    </row>
    <row r="365" spans="1:10" ht="21" customHeight="1" x14ac:dyDescent="0.35">
      <c r="A365" s="68"/>
      <c r="B365" s="68"/>
      <c r="C365" s="68"/>
      <c r="D365" s="68"/>
      <c r="E365" s="298" t="s">
        <v>2683</v>
      </c>
      <c r="F365" s="68" t="s">
        <v>802</v>
      </c>
      <c r="G365" s="68"/>
      <c r="H365" s="68"/>
      <c r="I365" s="68"/>
      <c r="J365" s="68"/>
    </row>
    <row r="366" spans="1:10" ht="21" customHeight="1" x14ac:dyDescent="0.35">
      <c r="A366" s="68"/>
      <c r="B366" s="68"/>
      <c r="C366" s="68"/>
      <c r="D366" s="68"/>
      <c r="E366" s="298" t="s">
        <v>2684</v>
      </c>
      <c r="F366" s="68" t="s">
        <v>2685</v>
      </c>
      <c r="G366" s="68"/>
      <c r="H366" s="68"/>
      <c r="I366" s="68"/>
      <c r="J366" s="68"/>
    </row>
    <row r="367" spans="1:10" ht="21" customHeight="1" x14ac:dyDescent="0.35">
      <c r="A367" s="68"/>
      <c r="B367" s="68"/>
      <c r="C367" s="68"/>
      <c r="D367" s="68"/>
      <c r="E367" s="298" t="s">
        <v>2686</v>
      </c>
      <c r="F367" s="68" t="s">
        <v>2687</v>
      </c>
      <c r="G367" s="68"/>
      <c r="H367" s="68"/>
      <c r="I367" s="68"/>
      <c r="J367" s="68"/>
    </row>
    <row r="368" spans="1:10" ht="21" customHeight="1" x14ac:dyDescent="0.35">
      <c r="A368" s="68"/>
      <c r="B368" s="68"/>
      <c r="C368" s="68"/>
      <c r="D368" s="68"/>
      <c r="E368" s="298" t="s">
        <v>2688</v>
      </c>
      <c r="F368" s="68" t="s">
        <v>2689</v>
      </c>
      <c r="G368" s="68"/>
      <c r="H368" s="68"/>
      <c r="I368" s="68"/>
      <c r="J368" s="68"/>
    </row>
    <row r="369" spans="1:10" ht="21" customHeight="1" x14ac:dyDescent="0.35">
      <c r="A369" s="68"/>
      <c r="B369" s="68"/>
      <c r="C369" s="68"/>
      <c r="D369" s="68"/>
      <c r="E369" s="298" t="s">
        <v>2690</v>
      </c>
      <c r="F369" s="68" t="s">
        <v>2691</v>
      </c>
      <c r="G369" s="68"/>
      <c r="H369" s="68"/>
      <c r="I369" s="68"/>
      <c r="J369" s="68"/>
    </row>
    <row r="370" spans="1:10" ht="21" customHeight="1" x14ac:dyDescent="0.35">
      <c r="A370" s="68"/>
      <c r="B370" s="68"/>
      <c r="C370" s="68"/>
      <c r="D370" s="68"/>
      <c r="E370" s="298" t="s">
        <v>2692</v>
      </c>
      <c r="F370" s="68" t="s">
        <v>2693</v>
      </c>
      <c r="G370" s="68"/>
      <c r="H370" s="68"/>
      <c r="I370" s="68"/>
      <c r="J370" s="68"/>
    </row>
    <row r="371" spans="1:10" ht="21" customHeight="1" x14ac:dyDescent="0.35">
      <c r="A371" s="68"/>
      <c r="B371" s="68"/>
      <c r="C371" s="68"/>
      <c r="D371" s="68"/>
      <c r="E371" s="298" t="s">
        <v>2694</v>
      </c>
      <c r="F371" s="68" t="s">
        <v>2695</v>
      </c>
      <c r="G371" s="68"/>
      <c r="H371" s="68"/>
      <c r="I371" s="68"/>
      <c r="J371" s="68"/>
    </row>
    <row r="372" spans="1:10" ht="21" customHeight="1" x14ac:dyDescent="0.35">
      <c r="A372" s="68"/>
      <c r="B372" s="68"/>
      <c r="C372" s="68"/>
      <c r="D372" s="68"/>
      <c r="E372" s="298" t="s">
        <v>2696</v>
      </c>
      <c r="F372" s="68" t="s">
        <v>2697</v>
      </c>
      <c r="G372" s="68"/>
      <c r="H372" s="68"/>
      <c r="I372" s="68"/>
      <c r="J372" s="68"/>
    </row>
    <row r="373" spans="1:10" ht="21" customHeight="1" x14ac:dyDescent="0.35">
      <c r="A373" s="68"/>
      <c r="B373" s="68"/>
      <c r="C373" s="68"/>
      <c r="D373" s="68"/>
      <c r="E373" s="298" t="s">
        <v>2698</v>
      </c>
      <c r="F373" s="68" t="s">
        <v>2699</v>
      </c>
      <c r="G373" s="68"/>
      <c r="H373" s="68"/>
      <c r="I373" s="68"/>
      <c r="J373" s="68"/>
    </row>
    <row r="374" spans="1:10" ht="21" customHeight="1" x14ac:dyDescent="0.35">
      <c r="A374" s="68"/>
      <c r="B374" s="68"/>
      <c r="C374" s="68"/>
      <c r="D374" s="68"/>
      <c r="E374" s="298" t="s">
        <v>2700</v>
      </c>
      <c r="F374" s="68" t="s">
        <v>2701</v>
      </c>
      <c r="G374" s="68"/>
      <c r="H374" s="68"/>
      <c r="I374" s="68"/>
      <c r="J374" s="68"/>
    </row>
    <row r="375" spans="1:10" ht="21" customHeight="1" x14ac:dyDescent="0.35">
      <c r="A375" s="68"/>
      <c r="B375" s="68"/>
      <c r="C375" s="68"/>
      <c r="D375" s="68"/>
      <c r="E375" s="298" t="s">
        <v>2702</v>
      </c>
      <c r="F375" s="68" t="s">
        <v>2703</v>
      </c>
      <c r="G375" s="68"/>
      <c r="H375" s="68"/>
      <c r="I375" s="68"/>
      <c r="J375" s="68"/>
    </row>
    <row r="376" spans="1:10" ht="21" customHeight="1" x14ac:dyDescent="0.35">
      <c r="A376" s="68"/>
      <c r="B376" s="68"/>
      <c r="C376" s="68"/>
      <c r="D376" s="68"/>
      <c r="E376" s="298" t="s">
        <v>2704</v>
      </c>
      <c r="F376" s="68" t="s">
        <v>2705</v>
      </c>
      <c r="G376" s="68"/>
      <c r="H376" s="68"/>
      <c r="I376" s="68"/>
      <c r="J376" s="68"/>
    </row>
    <row r="377" spans="1:10" ht="21" customHeight="1" x14ac:dyDescent="0.35">
      <c r="A377" s="68"/>
      <c r="B377" s="68"/>
      <c r="C377" s="68"/>
      <c r="D377" s="68"/>
      <c r="E377" s="298" t="s">
        <v>2706</v>
      </c>
      <c r="F377" s="68" t="s">
        <v>820</v>
      </c>
      <c r="G377" s="68"/>
      <c r="H377" s="68"/>
      <c r="I377" s="68"/>
      <c r="J377" s="68"/>
    </row>
    <row r="378" spans="1:10" ht="21" customHeight="1" x14ac:dyDescent="0.35">
      <c r="A378" s="68"/>
      <c r="B378" s="68"/>
      <c r="C378" s="68"/>
      <c r="D378" s="68"/>
      <c r="E378" s="298" t="s">
        <v>2707</v>
      </c>
      <c r="F378" s="68" t="s">
        <v>822</v>
      </c>
      <c r="G378" s="68"/>
      <c r="H378" s="68"/>
      <c r="I378" s="68"/>
      <c r="J378" s="68"/>
    </row>
    <row r="379" spans="1:10" ht="21" customHeight="1" x14ac:dyDescent="0.35">
      <c r="A379" s="68"/>
      <c r="B379" s="68"/>
      <c r="C379" s="68"/>
      <c r="D379" s="68"/>
      <c r="E379" s="298" t="s">
        <v>2708</v>
      </c>
      <c r="F379" s="68" t="s">
        <v>824</v>
      </c>
      <c r="G379" s="68"/>
      <c r="H379" s="68"/>
      <c r="I379" s="68"/>
      <c r="J379" s="68"/>
    </row>
    <row r="380" spans="1:10" ht="21" customHeight="1" x14ac:dyDescent="0.35">
      <c r="A380" s="68"/>
      <c r="B380" s="68"/>
      <c r="C380" s="68"/>
      <c r="D380" s="68"/>
      <c r="E380" s="298" t="s">
        <v>2709</v>
      </c>
      <c r="F380" s="68" t="s">
        <v>826</v>
      </c>
      <c r="G380" s="68"/>
      <c r="H380" s="68"/>
      <c r="I380" s="68"/>
      <c r="J380" s="68"/>
    </row>
    <row r="381" spans="1:10" ht="21" customHeight="1" x14ac:dyDescent="0.35">
      <c r="A381" s="68"/>
      <c r="B381" s="68"/>
      <c r="C381" s="68"/>
      <c r="D381" s="68"/>
      <c r="E381" s="298" t="s">
        <v>2710</v>
      </c>
      <c r="F381" s="68" t="s">
        <v>2711</v>
      </c>
      <c r="G381" s="68"/>
      <c r="H381" s="68"/>
      <c r="I381" s="68"/>
      <c r="J381" s="68"/>
    </row>
    <row r="382" spans="1:10" ht="21" customHeight="1" x14ac:dyDescent="0.35">
      <c r="A382" s="68"/>
      <c r="B382" s="68"/>
      <c r="C382" s="68"/>
      <c r="D382" s="68"/>
      <c r="E382" s="298" t="s">
        <v>2712</v>
      </c>
      <c r="F382" s="68" t="s">
        <v>2713</v>
      </c>
      <c r="G382" s="68"/>
      <c r="H382" s="68"/>
      <c r="I382" s="68"/>
      <c r="J382" s="68"/>
    </row>
    <row r="383" spans="1:10" ht="21" customHeight="1" x14ac:dyDescent="0.35">
      <c r="A383" s="68"/>
      <c r="B383" s="68"/>
      <c r="C383" s="68"/>
      <c r="D383" s="68"/>
      <c r="E383" s="298" t="s">
        <v>2714</v>
      </c>
      <c r="F383" s="68" t="s">
        <v>2715</v>
      </c>
      <c r="G383" s="68"/>
      <c r="H383" s="68"/>
      <c r="I383" s="68"/>
      <c r="J383" s="68"/>
    </row>
    <row r="384" spans="1:10" ht="21" customHeight="1" x14ac:dyDescent="0.35">
      <c r="A384" s="68"/>
      <c r="B384" s="68"/>
      <c r="C384" s="68"/>
      <c r="D384" s="68"/>
      <c r="E384" s="298" t="s">
        <v>2716</v>
      </c>
      <c r="F384" s="68" t="s">
        <v>2717</v>
      </c>
      <c r="G384" s="68"/>
      <c r="H384" s="68"/>
      <c r="I384" s="68"/>
      <c r="J384" s="68"/>
    </row>
    <row r="385" spans="1:10" ht="21" customHeight="1" x14ac:dyDescent="0.35">
      <c r="A385" s="68"/>
      <c r="B385" s="68"/>
      <c r="C385" s="68"/>
      <c r="D385" s="68"/>
      <c r="E385" s="298" t="s">
        <v>2718</v>
      </c>
      <c r="F385" s="68" t="s">
        <v>2719</v>
      </c>
      <c r="G385" s="68"/>
      <c r="H385" s="68"/>
      <c r="I385" s="68"/>
      <c r="J385" s="68"/>
    </row>
    <row r="386" spans="1:10" ht="21" customHeight="1" x14ac:dyDescent="0.35">
      <c r="A386" s="68"/>
      <c r="B386" s="68"/>
      <c r="C386" s="68"/>
      <c r="D386" s="68"/>
      <c r="E386" s="298" t="s">
        <v>2720</v>
      </c>
      <c r="F386" s="68" t="s">
        <v>2721</v>
      </c>
      <c r="G386" s="68"/>
      <c r="H386" s="68"/>
      <c r="I386" s="68"/>
      <c r="J386" s="68"/>
    </row>
    <row r="387" spans="1:10" ht="21" customHeight="1" x14ac:dyDescent="0.35">
      <c r="A387" s="68"/>
      <c r="B387" s="68"/>
      <c r="C387" s="68"/>
      <c r="D387" s="68"/>
      <c r="E387" s="298" t="s">
        <v>2722</v>
      </c>
      <c r="F387" s="68" t="s">
        <v>2723</v>
      </c>
      <c r="G387" s="68"/>
      <c r="H387" s="68"/>
      <c r="I387" s="68"/>
      <c r="J387" s="68"/>
    </row>
    <row r="388" spans="1:10" ht="21" customHeight="1" x14ac:dyDescent="0.35">
      <c r="A388" s="68"/>
      <c r="B388" s="68"/>
      <c r="C388" s="68"/>
      <c r="D388" s="68"/>
      <c r="E388" s="298" t="s">
        <v>2724</v>
      </c>
      <c r="F388" s="68" t="s">
        <v>838</v>
      </c>
      <c r="G388" s="68"/>
      <c r="H388" s="68"/>
      <c r="I388" s="68"/>
      <c r="J388" s="68"/>
    </row>
    <row r="389" spans="1:10" ht="21" customHeight="1" x14ac:dyDescent="0.35">
      <c r="A389" s="68"/>
      <c r="B389" s="68"/>
      <c r="C389" s="68"/>
      <c r="D389" s="68"/>
      <c r="E389" s="298" t="s">
        <v>2725</v>
      </c>
      <c r="F389" s="68" t="s">
        <v>840</v>
      </c>
      <c r="G389" s="68"/>
      <c r="H389" s="68"/>
      <c r="I389" s="68"/>
      <c r="J389" s="68"/>
    </row>
    <row r="390" spans="1:10" ht="21" customHeight="1" x14ac:dyDescent="0.35">
      <c r="A390" s="68"/>
      <c r="B390" s="68"/>
      <c r="C390" s="68"/>
      <c r="D390" s="68"/>
      <c r="E390" s="298" t="s">
        <v>2726</v>
      </c>
      <c r="F390" s="68" t="s">
        <v>842</v>
      </c>
      <c r="G390" s="68"/>
      <c r="H390" s="68"/>
      <c r="I390" s="68"/>
      <c r="J390" s="68"/>
    </row>
    <row r="391" spans="1:10" ht="21" customHeight="1" x14ac:dyDescent="0.35">
      <c r="A391" s="68"/>
      <c r="B391" s="68"/>
      <c r="C391" s="68"/>
      <c r="D391" s="68"/>
      <c r="E391" s="298" t="s">
        <v>843</v>
      </c>
      <c r="F391" s="68" t="s">
        <v>844</v>
      </c>
      <c r="G391" s="68"/>
      <c r="H391" s="68"/>
      <c r="I391" s="68"/>
      <c r="J391" s="68"/>
    </row>
    <row r="392" spans="1:10" ht="21" customHeight="1" x14ac:dyDescent="0.35">
      <c r="A392" s="68"/>
      <c r="B392" s="68"/>
      <c r="C392" s="68"/>
      <c r="D392" s="68"/>
      <c r="E392" s="298" t="s">
        <v>2727</v>
      </c>
      <c r="F392" s="68" t="s">
        <v>846</v>
      </c>
      <c r="G392" s="68"/>
      <c r="H392" s="68"/>
      <c r="I392" s="68"/>
      <c r="J392" s="68"/>
    </row>
    <row r="393" spans="1:10" ht="21" customHeight="1" x14ac:dyDescent="0.35">
      <c r="A393" s="68"/>
      <c r="B393" s="68"/>
      <c r="C393" s="68"/>
      <c r="D393" s="68"/>
      <c r="E393" s="298" t="s">
        <v>2728</v>
      </c>
      <c r="F393" s="68" t="s">
        <v>2729</v>
      </c>
      <c r="G393" s="68"/>
      <c r="H393" s="68"/>
      <c r="I393" s="68"/>
      <c r="J393" s="68"/>
    </row>
    <row r="394" spans="1:10" ht="21" customHeight="1" x14ac:dyDescent="0.35">
      <c r="A394" s="68"/>
      <c r="B394" s="68"/>
      <c r="C394" s="68"/>
      <c r="D394" s="68"/>
      <c r="E394" s="298" t="s">
        <v>847</v>
      </c>
      <c r="F394" s="68" t="s">
        <v>2730</v>
      </c>
      <c r="G394" s="68"/>
      <c r="H394" s="68"/>
      <c r="I394" s="68"/>
      <c r="J394" s="68"/>
    </row>
    <row r="395" spans="1:10" ht="21" customHeight="1" x14ac:dyDescent="0.35">
      <c r="A395" s="68"/>
      <c r="B395" s="68"/>
      <c r="C395" s="68"/>
      <c r="D395" s="68"/>
      <c r="E395" s="298" t="s">
        <v>2731</v>
      </c>
      <c r="F395" s="68" t="s">
        <v>850</v>
      </c>
      <c r="G395" s="68"/>
      <c r="H395" s="68"/>
      <c r="I395" s="68"/>
      <c r="J395" s="68"/>
    </row>
    <row r="396" spans="1:10" ht="21" customHeight="1" x14ac:dyDescent="0.35">
      <c r="A396" s="68"/>
      <c r="B396" s="68"/>
      <c r="C396" s="68"/>
      <c r="D396" s="68"/>
      <c r="E396" s="298" t="s">
        <v>2732</v>
      </c>
      <c r="F396" s="68" t="s">
        <v>2733</v>
      </c>
      <c r="G396" s="68"/>
      <c r="H396" s="68"/>
      <c r="I396" s="68"/>
      <c r="J396" s="68"/>
    </row>
    <row r="397" spans="1:10" ht="21" customHeight="1" x14ac:dyDescent="0.35">
      <c r="A397" s="68"/>
      <c r="B397" s="68"/>
      <c r="C397" s="68"/>
      <c r="D397" s="68"/>
      <c r="E397" s="298" t="s">
        <v>2734</v>
      </c>
      <c r="F397" s="68" t="s">
        <v>2735</v>
      </c>
      <c r="G397" s="68"/>
      <c r="H397" s="68"/>
      <c r="I397" s="68"/>
      <c r="J397" s="68"/>
    </row>
    <row r="398" spans="1:10" ht="21" customHeight="1" x14ac:dyDescent="0.35">
      <c r="A398" s="68"/>
      <c r="B398" s="68"/>
      <c r="C398" s="68"/>
      <c r="D398" s="68"/>
      <c r="E398" s="298" t="s">
        <v>2736</v>
      </c>
      <c r="F398" s="68" t="s">
        <v>2737</v>
      </c>
      <c r="G398" s="68"/>
      <c r="H398" s="68"/>
      <c r="I398" s="68"/>
      <c r="J398" s="68"/>
    </row>
    <row r="399" spans="1:10" ht="21" customHeight="1" x14ac:dyDescent="0.35">
      <c r="A399" s="68"/>
      <c r="B399" s="68"/>
      <c r="C399" s="68"/>
      <c r="D399" s="68"/>
      <c r="E399" s="298" t="s">
        <v>855</v>
      </c>
      <c r="F399" s="68" t="s">
        <v>856</v>
      </c>
      <c r="G399" s="68"/>
      <c r="H399" s="68"/>
      <c r="I399" s="68"/>
      <c r="J399" s="68"/>
    </row>
    <row r="400" spans="1:10" ht="21" customHeight="1" x14ac:dyDescent="0.35">
      <c r="A400" s="68"/>
      <c r="B400" s="68"/>
      <c r="C400" s="68"/>
      <c r="D400" s="68"/>
      <c r="E400" s="298" t="s">
        <v>857</v>
      </c>
      <c r="F400" s="68" t="s">
        <v>858</v>
      </c>
      <c r="G400" s="68"/>
      <c r="H400" s="68"/>
      <c r="I400" s="68"/>
      <c r="J400" s="68"/>
    </row>
    <row r="401" spans="1:10" ht="21" customHeight="1" x14ac:dyDescent="0.35">
      <c r="A401" s="68"/>
      <c r="B401" s="68"/>
      <c r="C401" s="68"/>
      <c r="D401" s="68"/>
      <c r="E401" s="298" t="s">
        <v>2738</v>
      </c>
      <c r="F401" s="68" t="s">
        <v>2739</v>
      </c>
      <c r="G401" s="68"/>
      <c r="H401" s="68"/>
      <c r="I401" s="68"/>
      <c r="J401" s="68"/>
    </row>
    <row r="402" spans="1:10" ht="21" customHeight="1" x14ac:dyDescent="0.35">
      <c r="A402" s="68"/>
      <c r="B402" s="68"/>
      <c r="C402" s="68"/>
      <c r="D402" s="68"/>
      <c r="E402" s="298" t="s">
        <v>2740</v>
      </c>
      <c r="F402" s="68" t="s">
        <v>860</v>
      </c>
      <c r="G402" s="68"/>
      <c r="H402" s="68"/>
      <c r="I402" s="68"/>
      <c r="J402" s="68"/>
    </row>
    <row r="403" spans="1:10" ht="21" customHeight="1" x14ac:dyDescent="0.35">
      <c r="A403" s="68"/>
      <c r="B403" s="68"/>
      <c r="C403" s="68"/>
      <c r="D403" s="68"/>
      <c r="E403" s="298" t="s">
        <v>2741</v>
      </c>
      <c r="F403" s="68" t="s">
        <v>862</v>
      </c>
      <c r="G403" s="68"/>
      <c r="H403" s="68"/>
      <c r="I403" s="68"/>
      <c r="J403" s="68"/>
    </row>
    <row r="404" spans="1:10" ht="21" customHeight="1" x14ac:dyDescent="0.35">
      <c r="A404" s="68"/>
      <c r="B404" s="68"/>
      <c r="C404" s="68"/>
      <c r="D404" s="68"/>
      <c r="E404" s="298" t="s">
        <v>863</v>
      </c>
      <c r="F404" s="68" t="s">
        <v>2742</v>
      </c>
      <c r="G404" s="68"/>
      <c r="H404" s="68"/>
      <c r="I404" s="68"/>
      <c r="J404" s="68"/>
    </row>
    <row r="405" spans="1:10" ht="21" customHeight="1" x14ac:dyDescent="0.35">
      <c r="A405" s="68"/>
      <c r="B405" s="68"/>
      <c r="C405" s="68"/>
      <c r="D405" s="68"/>
      <c r="E405" s="298" t="s">
        <v>865</v>
      </c>
      <c r="F405" s="68" t="s">
        <v>2743</v>
      </c>
      <c r="G405" s="68"/>
      <c r="H405" s="68"/>
      <c r="I405" s="68"/>
      <c r="J405" s="68"/>
    </row>
    <row r="406" spans="1:10" ht="21" customHeight="1" x14ac:dyDescent="0.35">
      <c r="A406" s="68"/>
      <c r="B406" s="68"/>
      <c r="C406" s="68"/>
      <c r="D406" s="68"/>
      <c r="E406" s="298" t="s">
        <v>867</v>
      </c>
      <c r="F406" s="68" t="s">
        <v>868</v>
      </c>
      <c r="G406" s="68"/>
      <c r="H406" s="68"/>
      <c r="I406" s="68"/>
      <c r="J406" s="68"/>
    </row>
    <row r="407" spans="1:10" ht="21" customHeight="1" x14ac:dyDescent="0.35">
      <c r="A407" s="68"/>
      <c r="B407" s="68"/>
      <c r="C407" s="68"/>
      <c r="D407" s="68"/>
      <c r="E407" s="298" t="s">
        <v>2744</v>
      </c>
      <c r="F407" s="68" t="s">
        <v>870</v>
      </c>
      <c r="G407" s="68"/>
      <c r="H407" s="68"/>
      <c r="I407" s="68"/>
      <c r="J407" s="68"/>
    </row>
    <row r="408" spans="1:10" ht="21" customHeight="1" x14ac:dyDescent="0.35">
      <c r="A408" s="68"/>
      <c r="B408" s="68"/>
      <c r="C408" s="68"/>
      <c r="D408" s="68"/>
      <c r="E408" s="298" t="s">
        <v>871</v>
      </c>
      <c r="F408" s="68" t="s">
        <v>872</v>
      </c>
      <c r="G408" s="68"/>
      <c r="H408" s="68"/>
      <c r="I408" s="68"/>
      <c r="J408" s="68"/>
    </row>
    <row r="409" spans="1:10" ht="21" customHeight="1" x14ac:dyDescent="0.35">
      <c r="A409" s="68"/>
      <c r="B409" s="68"/>
      <c r="C409" s="68"/>
      <c r="D409" s="68"/>
      <c r="E409" s="298" t="s">
        <v>2745</v>
      </c>
      <c r="F409" s="68" t="s">
        <v>2746</v>
      </c>
      <c r="G409" s="68"/>
      <c r="H409" s="68"/>
      <c r="I409" s="68"/>
      <c r="J409" s="68"/>
    </row>
    <row r="410" spans="1:10" ht="21" customHeight="1" x14ac:dyDescent="0.35">
      <c r="A410" s="68"/>
      <c r="B410" s="68"/>
      <c r="C410" s="68"/>
      <c r="D410" s="68"/>
      <c r="E410" s="298" t="s">
        <v>2747</v>
      </c>
      <c r="F410" s="68" t="s">
        <v>2748</v>
      </c>
      <c r="G410" s="68"/>
      <c r="H410" s="68"/>
      <c r="I410" s="68"/>
      <c r="J410" s="68"/>
    </row>
    <row r="411" spans="1:10" ht="21" customHeight="1" x14ac:dyDescent="0.35">
      <c r="A411" s="68"/>
      <c r="B411" s="68"/>
      <c r="C411" s="68"/>
      <c r="D411" s="68"/>
      <c r="E411" s="298" t="s">
        <v>2749</v>
      </c>
      <c r="F411" s="68" t="s">
        <v>2750</v>
      </c>
      <c r="G411" s="68"/>
      <c r="H411" s="68"/>
      <c r="I411" s="68"/>
      <c r="J411" s="68"/>
    </row>
    <row r="412" spans="1:10" ht="21" customHeight="1" x14ac:dyDescent="0.35">
      <c r="A412" s="68"/>
      <c r="B412" s="68"/>
      <c r="C412" s="68"/>
      <c r="D412" s="68"/>
      <c r="E412" s="298" t="s">
        <v>2751</v>
      </c>
      <c r="F412" s="68" t="s">
        <v>2752</v>
      </c>
      <c r="G412" s="68"/>
      <c r="H412" s="68"/>
      <c r="I412" s="68"/>
      <c r="J412" s="68"/>
    </row>
    <row r="413" spans="1:10" ht="21" customHeight="1" x14ac:dyDescent="0.35">
      <c r="A413" s="68"/>
      <c r="B413" s="68"/>
      <c r="C413" s="68"/>
      <c r="D413" s="68"/>
      <c r="E413" s="298" t="s">
        <v>2753</v>
      </c>
      <c r="F413" s="68" t="s">
        <v>2754</v>
      </c>
      <c r="G413" s="68"/>
      <c r="H413" s="68"/>
      <c r="I413" s="68"/>
      <c r="J413" s="68"/>
    </row>
    <row r="414" spans="1:10" ht="21" customHeight="1" x14ac:dyDescent="0.35">
      <c r="A414" s="68"/>
      <c r="B414" s="68"/>
      <c r="C414" s="68"/>
      <c r="D414" s="68"/>
      <c r="E414" s="298" t="s">
        <v>2755</v>
      </c>
      <c r="F414" s="68" t="s">
        <v>2756</v>
      </c>
      <c r="G414" s="68"/>
      <c r="H414" s="68"/>
      <c r="I414" s="68"/>
      <c r="J414" s="68"/>
    </row>
    <row r="415" spans="1:10" ht="21" customHeight="1" x14ac:dyDescent="0.35">
      <c r="A415" s="68"/>
      <c r="B415" s="68"/>
      <c r="C415" s="68"/>
      <c r="D415" s="68"/>
      <c r="E415" s="298" t="s">
        <v>2757</v>
      </c>
      <c r="F415" s="68" t="s">
        <v>2758</v>
      </c>
      <c r="G415" s="68"/>
      <c r="H415" s="68"/>
      <c r="I415" s="68"/>
      <c r="J415" s="68"/>
    </row>
    <row r="416" spans="1:10" ht="21" customHeight="1" x14ac:dyDescent="0.35">
      <c r="A416" s="68"/>
      <c r="B416" s="68"/>
      <c r="C416" s="68"/>
      <c r="D416" s="68"/>
      <c r="E416" s="298" t="s">
        <v>2759</v>
      </c>
      <c r="F416" s="68" t="s">
        <v>2760</v>
      </c>
      <c r="G416" s="68"/>
      <c r="H416" s="68"/>
      <c r="I416" s="68"/>
      <c r="J416" s="68"/>
    </row>
    <row r="417" spans="1:10" ht="21" customHeight="1" x14ac:dyDescent="0.35">
      <c r="A417" s="68"/>
      <c r="B417" s="68"/>
      <c r="C417" s="68"/>
      <c r="D417" s="68"/>
      <c r="E417" s="298" t="s">
        <v>2761</v>
      </c>
      <c r="F417" s="68" t="s">
        <v>2762</v>
      </c>
      <c r="G417" s="68"/>
      <c r="H417" s="68"/>
      <c r="I417" s="68"/>
      <c r="J417" s="68"/>
    </row>
    <row r="418" spans="1:10" ht="21" customHeight="1" x14ac:dyDescent="0.35">
      <c r="A418" s="68"/>
      <c r="B418" s="68"/>
      <c r="C418" s="68"/>
      <c r="D418" s="68"/>
      <c r="E418" s="298" t="s">
        <v>2763</v>
      </c>
      <c r="F418" s="68" t="s">
        <v>2764</v>
      </c>
      <c r="G418" s="68"/>
      <c r="H418" s="68"/>
      <c r="I418" s="68"/>
      <c r="J418" s="68"/>
    </row>
    <row r="419" spans="1:10" ht="21" customHeight="1" x14ac:dyDescent="0.35">
      <c r="A419" s="68"/>
      <c r="B419" s="68"/>
      <c r="C419" s="68"/>
      <c r="D419" s="68"/>
      <c r="E419" s="298" t="s">
        <v>2765</v>
      </c>
      <c r="F419" s="68" t="s">
        <v>2766</v>
      </c>
      <c r="G419" s="68"/>
      <c r="H419" s="68"/>
      <c r="I419" s="68"/>
      <c r="J419" s="68"/>
    </row>
    <row r="420" spans="1:10" ht="21" customHeight="1" x14ac:dyDescent="0.35">
      <c r="A420" s="68"/>
      <c r="B420" s="68"/>
      <c r="C420" s="68"/>
      <c r="D420" s="68"/>
      <c r="E420" s="298" t="s">
        <v>2767</v>
      </c>
      <c r="F420" s="68" t="s">
        <v>2768</v>
      </c>
      <c r="G420" s="68"/>
      <c r="H420" s="68"/>
      <c r="I420" s="68"/>
      <c r="J420" s="68"/>
    </row>
    <row r="421" spans="1:10" ht="21" customHeight="1" x14ac:dyDescent="0.35">
      <c r="A421" s="68"/>
      <c r="B421" s="68"/>
      <c r="C421" s="68"/>
      <c r="D421" s="68"/>
      <c r="E421" s="298" t="s">
        <v>2769</v>
      </c>
      <c r="F421" s="68" t="s">
        <v>2770</v>
      </c>
      <c r="G421" s="68"/>
      <c r="H421" s="68"/>
      <c r="I421" s="68"/>
      <c r="J421" s="68"/>
    </row>
    <row r="422" spans="1:10" ht="21" customHeight="1" x14ac:dyDescent="0.35">
      <c r="A422" s="68"/>
      <c r="B422" s="68"/>
      <c r="C422" s="68"/>
      <c r="D422" s="68"/>
      <c r="E422" s="298" t="s">
        <v>2771</v>
      </c>
      <c r="F422" s="68" t="s">
        <v>2772</v>
      </c>
      <c r="G422" s="68"/>
      <c r="H422" s="68"/>
      <c r="I422" s="68"/>
      <c r="J422" s="68"/>
    </row>
    <row r="423" spans="1:10" ht="21" customHeight="1" x14ac:dyDescent="0.35">
      <c r="A423" s="68"/>
      <c r="B423" s="68"/>
      <c r="C423" s="68"/>
      <c r="D423" s="68"/>
      <c r="E423" s="298" t="s">
        <v>2773</v>
      </c>
      <c r="F423" s="68" t="s">
        <v>2774</v>
      </c>
      <c r="G423" s="68"/>
      <c r="H423" s="68"/>
      <c r="I423" s="68"/>
      <c r="J423" s="68"/>
    </row>
    <row r="424" spans="1:10" ht="21" customHeight="1" x14ac:dyDescent="0.35">
      <c r="A424" s="68"/>
      <c r="B424" s="68"/>
      <c r="C424" s="68"/>
      <c r="D424" s="68"/>
      <c r="E424" s="298" t="s">
        <v>2775</v>
      </c>
      <c r="F424" s="68" t="s">
        <v>2776</v>
      </c>
      <c r="G424" s="68"/>
      <c r="H424" s="68"/>
      <c r="I424" s="68"/>
      <c r="J424" s="68"/>
    </row>
    <row r="425" spans="1:10" ht="21" customHeight="1" x14ac:dyDescent="0.35">
      <c r="A425" s="68"/>
      <c r="B425" s="68"/>
      <c r="C425" s="68"/>
      <c r="D425" s="68"/>
      <c r="E425" s="298" t="s">
        <v>247</v>
      </c>
      <c r="F425" s="68" t="s">
        <v>2777</v>
      </c>
      <c r="G425" s="68"/>
      <c r="H425" s="68"/>
      <c r="I425" s="68"/>
      <c r="J425" s="68"/>
    </row>
    <row r="426" spans="1:10" ht="21" customHeight="1" x14ac:dyDescent="0.35">
      <c r="A426" s="68"/>
      <c r="B426" s="68"/>
      <c r="C426" s="68"/>
      <c r="D426" s="68"/>
      <c r="E426" s="298" t="s">
        <v>248</v>
      </c>
      <c r="F426" s="68" t="s">
        <v>898</v>
      </c>
      <c r="G426" s="68"/>
      <c r="H426" s="68"/>
      <c r="I426" s="68"/>
      <c r="J426" s="68"/>
    </row>
    <row r="427" spans="1:10" ht="21" customHeight="1" x14ac:dyDescent="0.35">
      <c r="A427" s="68"/>
      <c r="B427" s="68"/>
      <c r="C427" s="68"/>
      <c r="D427" s="68"/>
      <c r="E427" s="298" t="s">
        <v>2778</v>
      </c>
      <c r="F427" s="68" t="s">
        <v>2779</v>
      </c>
      <c r="G427" s="68"/>
      <c r="H427" s="68"/>
      <c r="I427" s="68"/>
      <c r="J427" s="68"/>
    </row>
    <row r="428" spans="1:10" ht="21" customHeight="1" x14ac:dyDescent="0.35">
      <c r="A428" s="68"/>
      <c r="B428" s="68"/>
      <c r="C428" s="68"/>
      <c r="D428" s="68"/>
      <c r="E428" s="298" t="s">
        <v>2780</v>
      </c>
      <c r="F428" s="68" t="s">
        <v>2781</v>
      </c>
      <c r="G428" s="68"/>
      <c r="H428" s="68"/>
      <c r="I428" s="68"/>
      <c r="J428" s="68"/>
    </row>
    <row r="429" spans="1:10" ht="21" customHeight="1" x14ac:dyDescent="0.35">
      <c r="A429" s="68"/>
      <c r="B429" s="68"/>
      <c r="C429" s="68"/>
      <c r="D429" s="68"/>
      <c r="E429" s="298" t="s">
        <v>2782</v>
      </c>
      <c r="F429" s="68" t="s">
        <v>2783</v>
      </c>
      <c r="G429" s="68"/>
      <c r="H429" s="68"/>
      <c r="I429" s="68"/>
      <c r="J429" s="68"/>
    </row>
    <row r="430" spans="1:10" ht="21" customHeight="1" x14ac:dyDescent="0.35">
      <c r="A430" s="68"/>
      <c r="B430" s="68"/>
      <c r="C430" s="68"/>
      <c r="D430" s="68"/>
      <c r="E430" s="298" t="s">
        <v>2784</v>
      </c>
      <c r="F430" s="68" t="s">
        <v>2785</v>
      </c>
      <c r="G430" s="68"/>
      <c r="H430" s="68"/>
      <c r="I430" s="68"/>
      <c r="J430" s="68"/>
    </row>
    <row r="431" spans="1:10" ht="21" customHeight="1" x14ac:dyDescent="0.35">
      <c r="A431" s="68"/>
      <c r="B431" s="68"/>
      <c r="C431" s="68"/>
      <c r="D431" s="68"/>
      <c r="E431" s="298" t="s">
        <v>2786</v>
      </c>
      <c r="F431" s="68" t="s">
        <v>906</v>
      </c>
      <c r="G431" s="68"/>
      <c r="H431" s="68"/>
      <c r="I431" s="68"/>
      <c r="J431" s="68"/>
    </row>
    <row r="432" spans="1:10" ht="21" customHeight="1" x14ac:dyDescent="0.35">
      <c r="A432" s="68"/>
      <c r="B432" s="68"/>
      <c r="C432" s="68"/>
      <c r="D432" s="68"/>
      <c r="E432" s="298" t="s">
        <v>2787</v>
      </c>
      <c r="F432" s="68" t="s">
        <v>908</v>
      </c>
      <c r="G432" s="68"/>
      <c r="H432" s="68"/>
      <c r="I432" s="68"/>
      <c r="J432" s="68"/>
    </row>
    <row r="433" spans="1:10" ht="21" customHeight="1" x14ac:dyDescent="0.35">
      <c r="A433" s="68"/>
      <c r="B433" s="68"/>
      <c r="C433" s="68"/>
      <c r="D433" s="68"/>
      <c r="E433" s="298" t="s">
        <v>2788</v>
      </c>
      <c r="F433" s="68" t="s">
        <v>910</v>
      </c>
      <c r="G433" s="68"/>
      <c r="H433" s="68"/>
      <c r="I433" s="68"/>
      <c r="J433" s="68"/>
    </row>
    <row r="434" spans="1:10" ht="21" customHeight="1" x14ac:dyDescent="0.35">
      <c r="A434" s="68"/>
      <c r="B434" s="68"/>
      <c r="C434" s="68"/>
      <c r="D434" s="68"/>
      <c r="E434" s="298" t="s">
        <v>2789</v>
      </c>
      <c r="F434" s="68" t="s">
        <v>911</v>
      </c>
      <c r="G434" s="68"/>
      <c r="H434" s="68"/>
      <c r="I434" s="68"/>
      <c r="J434" s="68"/>
    </row>
    <row r="435" spans="1:10" ht="21" customHeight="1" x14ac:dyDescent="0.35">
      <c r="A435" s="68"/>
      <c r="B435" s="68"/>
      <c r="C435" s="68"/>
      <c r="D435" s="68"/>
      <c r="E435" s="298" t="s">
        <v>2790</v>
      </c>
      <c r="F435" s="68" t="s">
        <v>913</v>
      </c>
      <c r="G435" s="68"/>
      <c r="H435" s="68"/>
      <c r="I435" s="68"/>
      <c r="J435" s="68"/>
    </row>
    <row r="436" spans="1:10" ht="21" customHeight="1" x14ac:dyDescent="0.35">
      <c r="A436" s="68"/>
      <c r="B436" s="68"/>
      <c r="C436" s="68"/>
      <c r="D436" s="68"/>
      <c r="E436" s="298" t="s">
        <v>2791</v>
      </c>
      <c r="F436" s="68" t="s">
        <v>915</v>
      </c>
      <c r="G436" s="68"/>
      <c r="H436" s="68"/>
      <c r="I436" s="68"/>
      <c r="J436" s="68"/>
    </row>
    <row r="437" spans="1:10" ht="21" customHeight="1" x14ac:dyDescent="0.35">
      <c r="A437" s="68"/>
      <c r="B437" s="68"/>
      <c r="C437" s="68"/>
      <c r="D437" s="68"/>
      <c r="E437" s="298" t="s">
        <v>2792</v>
      </c>
      <c r="F437" s="68" t="s">
        <v>916</v>
      </c>
      <c r="G437" s="68"/>
      <c r="H437" s="68"/>
      <c r="I437" s="68"/>
      <c r="J437" s="68"/>
    </row>
    <row r="438" spans="1:10" ht="21" customHeight="1" x14ac:dyDescent="0.35">
      <c r="A438" s="68"/>
      <c r="B438" s="68"/>
      <c r="C438" s="68"/>
      <c r="D438" s="68"/>
      <c r="E438" s="298" t="s">
        <v>2793</v>
      </c>
      <c r="F438" s="68" t="s">
        <v>918</v>
      </c>
      <c r="G438" s="68"/>
      <c r="H438" s="68"/>
      <c r="I438" s="68"/>
      <c r="J438" s="68"/>
    </row>
    <row r="439" spans="1:10" ht="21" customHeight="1" x14ac:dyDescent="0.35">
      <c r="A439" s="68"/>
      <c r="B439" s="68"/>
      <c r="C439" s="68"/>
      <c r="D439" s="68"/>
      <c r="E439" s="298" t="s">
        <v>2794</v>
      </c>
      <c r="F439" s="68" t="s">
        <v>920</v>
      </c>
      <c r="G439" s="68"/>
      <c r="H439" s="68"/>
      <c r="I439" s="68"/>
      <c r="J439" s="68"/>
    </row>
    <row r="440" spans="1:10" ht="21" customHeight="1" x14ac:dyDescent="0.35">
      <c r="A440" s="68"/>
      <c r="B440" s="68"/>
      <c r="C440" s="68"/>
      <c r="D440" s="68"/>
      <c r="E440" s="298" t="s">
        <v>2795</v>
      </c>
      <c r="F440" s="68" t="s">
        <v>922</v>
      </c>
      <c r="G440" s="68"/>
      <c r="H440" s="68"/>
      <c r="I440" s="68"/>
      <c r="J440" s="68"/>
    </row>
    <row r="441" spans="1:10" ht="21" customHeight="1" x14ac:dyDescent="0.35">
      <c r="A441" s="68"/>
      <c r="B441" s="68"/>
      <c r="C441" s="68"/>
      <c r="D441" s="68"/>
      <c r="E441" s="298" t="s">
        <v>2796</v>
      </c>
      <c r="F441" s="68" t="s">
        <v>2797</v>
      </c>
      <c r="G441" s="68"/>
      <c r="H441" s="68"/>
      <c r="I441" s="68"/>
      <c r="J441" s="68"/>
    </row>
    <row r="442" spans="1:10" ht="21" customHeight="1" x14ac:dyDescent="0.35">
      <c r="A442" s="68"/>
      <c r="B442" s="68"/>
      <c r="C442" s="68"/>
      <c r="D442" s="68"/>
      <c r="E442" s="298" t="s">
        <v>2798</v>
      </c>
      <c r="F442" s="68" t="s">
        <v>2799</v>
      </c>
      <c r="G442" s="68"/>
      <c r="H442" s="68"/>
      <c r="I442" s="68"/>
      <c r="J442" s="68"/>
    </row>
    <row r="443" spans="1:10" ht="21" customHeight="1" x14ac:dyDescent="0.35">
      <c r="A443" s="68"/>
      <c r="B443" s="68"/>
      <c r="C443" s="68"/>
      <c r="D443" s="68"/>
      <c r="E443" s="298" t="s">
        <v>2800</v>
      </c>
      <c r="F443" s="68" t="s">
        <v>2801</v>
      </c>
      <c r="G443" s="68"/>
      <c r="H443" s="68"/>
      <c r="I443" s="68"/>
      <c r="J443" s="68"/>
    </row>
    <row r="444" spans="1:10" ht="21" customHeight="1" x14ac:dyDescent="0.35">
      <c r="A444" s="68"/>
      <c r="B444" s="68"/>
      <c r="C444" s="68"/>
      <c r="D444" s="68"/>
      <c r="E444" s="298" t="s">
        <v>2802</v>
      </c>
      <c r="F444" s="68" t="s">
        <v>2803</v>
      </c>
      <c r="G444" s="68"/>
      <c r="H444" s="68"/>
      <c r="I444" s="68"/>
      <c r="J444" s="68"/>
    </row>
    <row r="445" spans="1:10" ht="21" customHeight="1" x14ac:dyDescent="0.35">
      <c r="A445" s="68"/>
      <c r="B445" s="68"/>
      <c r="C445" s="68"/>
      <c r="D445" s="68"/>
      <c r="E445" s="298" t="s">
        <v>2804</v>
      </c>
      <c r="F445" s="68" t="s">
        <v>2805</v>
      </c>
      <c r="G445" s="68"/>
      <c r="H445" s="68"/>
      <c r="I445" s="68"/>
      <c r="J445" s="68"/>
    </row>
    <row r="446" spans="1:10" ht="21" customHeight="1" x14ac:dyDescent="0.35">
      <c r="A446" s="68"/>
      <c r="B446" s="68"/>
      <c r="C446" s="68"/>
      <c r="D446" s="68"/>
      <c r="E446" s="298" t="s">
        <v>2806</v>
      </c>
      <c r="F446" s="68" t="s">
        <v>2807</v>
      </c>
      <c r="G446" s="68"/>
      <c r="H446" s="68"/>
      <c r="I446" s="68"/>
      <c r="J446" s="68"/>
    </row>
    <row r="447" spans="1:10" ht="21" customHeight="1" x14ac:dyDescent="0.35">
      <c r="A447" s="68"/>
      <c r="B447" s="68"/>
      <c r="C447" s="68"/>
      <c r="D447" s="68"/>
      <c r="E447" s="298" t="s">
        <v>2808</v>
      </c>
      <c r="F447" s="68" t="s">
        <v>2809</v>
      </c>
      <c r="G447" s="68"/>
      <c r="H447" s="68"/>
      <c r="I447" s="68"/>
      <c r="J447" s="68"/>
    </row>
    <row r="448" spans="1:10" ht="21" customHeight="1" x14ac:dyDescent="0.35">
      <c r="A448" s="68"/>
      <c r="B448" s="68"/>
      <c r="C448" s="68"/>
      <c r="D448" s="68"/>
      <c r="E448" s="298" t="s">
        <v>2810</v>
      </c>
      <c r="F448" s="68" t="s">
        <v>2811</v>
      </c>
      <c r="G448" s="68"/>
      <c r="H448" s="68"/>
      <c r="I448" s="68"/>
      <c r="J448" s="68"/>
    </row>
    <row r="449" spans="1:10" ht="21" customHeight="1" x14ac:dyDescent="0.35">
      <c r="A449" s="68"/>
      <c r="B449" s="68"/>
      <c r="C449" s="68"/>
      <c r="D449" s="68"/>
      <c r="E449" s="298" t="s">
        <v>2812</v>
      </c>
      <c r="F449" s="68" t="s">
        <v>2813</v>
      </c>
      <c r="G449" s="68"/>
      <c r="H449" s="68"/>
      <c r="I449" s="68"/>
      <c r="J449" s="68"/>
    </row>
    <row r="450" spans="1:10" ht="21" customHeight="1" x14ac:dyDescent="0.35">
      <c r="A450" s="68"/>
      <c r="B450" s="68"/>
      <c r="C450" s="68"/>
      <c r="D450" s="68"/>
      <c r="E450" s="298" t="s">
        <v>2814</v>
      </c>
      <c r="F450" s="68" t="s">
        <v>2815</v>
      </c>
      <c r="G450" s="68"/>
      <c r="H450" s="68"/>
      <c r="I450" s="68"/>
      <c r="J450" s="68"/>
    </row>
    <row r="451" spans="1:10" ht="21" customHeight="1" x14ac:dyDescent="0.35">
      <c r="A451" s="68"/>
      <c r="B451" s="68"/>
      <c r="C451" s="68"/>
      <c r="D451" s="68"/>
      <c r="E451" s="298" t="s">
        <v>2816</v>
      </c>
      <c r="F451" s="68" t="s">
        <v>2817</v>
      </c>
      <c r="G451" s="68"/>
      <c r="H451" s="68"/>
      <c r="I451" s="68"/>
      <c r="J451" s="68"/>
    </row>
    <row r="452" spans="1:10" ht="21" customHeight="1" x14ac:dyDescent="0.35">
      <c r="A452" s="68"/>
      <c r="B452" s="68"/>
      <c r="C452" s="68"/>
      <c r="D452" s="68"/>
      <c r="E452" s="298" t="s">
        <v>2818</v>
      </c>
      <c r="F452" s="68" t="s">
        <v>2819</v>
      </c>
      <c r="G452" s="68"/>
      <c r="H452" s="68"/>
      <c r="I452" s="68"/>
      <c r="J452" s="68"/>
    </row>
    <row r="453" spans="1:10" ht="21" customHeight="1" x14ac:dyDescent="0.35">
      <c r="A453" s="68"/>
      <c r="B453" s="68"/>
      <c r="C453" s="68"/>
      <c r="D453" s="68"/>
      <c r="E453" s="298" t="s">
        <v>2820</v>
      </c>
      <c r="F453" s="68" t="s">
        <v>2821</v>
      </c>
      <c r="G453" s="68"/>
      <c r="H453" s="68"/>
      <c r="I453" s="68"/>
      <c r="J453" s="68"/>
    </row>
    <row r="454" spans="1:10" ht="21" customHeight="1" x14ac:dyDescent="0.35">
      <c r="A454" s="68"/>
      <c r="B454" s="68"/>
      <c r="C454" s="68"/>
      <c r="D454" s="68"/>
      <c r="E454" s="298" t="s">
        <v>2822</v>
      </c>
      <c r="F454" s="68" t="s">
        <v>2823</v>
      </c>
      <c r="G454" s="68"/>
      <c r="H454" s="68"/>
      <c r="I454" s="68"/>
      <c r="J454" s="68"/>
    </row>
    <row r="455" spans="1:10" ht="21" customHeight="1" x14ac:dyDescent="0.35">
      <c r="A455" s="68"/>
      <c r="B455" s="68"/>
      <c r="C455" s="68"/>
      <c r="D455" s="68"/>
      <c r="E455" s="298" t="s">
        <v>2824</v>
      </c>
      <c r="F455" s="68" t="s">
        <v>2825</v>
      </c>
      <c r="G455" s="68"/>
      <c r="H455" s="68"/>
      <c r="I455" s="68"/>
      <c r="J455" s="68"/>
    </row>
    <row r="456" spans="1:10" ht="21" customHeight="1" x14ac:dyDescent="0.35">
      <c r="A456" s="68"/>
      <c r="B456" s="68"/>
      <c r="C456" s="68"/>
      <c r="D456" s="68"/>
      <c r="E456" s="298" t="s">
        <v>2826</v>
      </c>
      <c r="F456" s="68" t="s">
        <v>2827</v>
      </c>
      <c r="G456" s="68"/>
      <c r="H456" s="68"/>
      <c r="I456" s="68"/>
      <c r="J456" s="68"/>
    </row>
    <row r="457" spans="1:10" ht="21" customHeight="1" x14ac:dyDescent="0.35">
      <c r="A457" s="68"/>
      <c r="B457" s="68"/>
      <c r="C457" s="68"/>
      <c r="D457" s="68"/>
      <c r="E457" s="298" t="s">
        <v>2828</v>
      </c>
      <c r="F457" s="68" t="s">
        <v>2829</v>
      </c>
      <c r="G457" s="68"/>
      <c r="H457" s="68"/>
      <c r="I457" s="68"/>
      <c r="J457" s="68"/>
    </row>
    <row r="458" spans="1:10" ht="21" customHeight="1" x14ac:dyDescent="0.35">
      <c r="A458" s="68"/>
      <c r="B458" s="68"/>
      <c r="C458" s="68"/>
      <c r="D458" s="68"/>
      <c r="E458" s="298" t="s">
        <v>2830</v>
      </c>
      <c r="F458" s="68" t="s">
        <v>2831</v>
      </c>
      <c r="G458" s="68"/>
      <c r="H458" s="68"/>
      <c r="I458" s="68"/>
      <c r="J458" s="68"/>
    </row>
    <row r="459" spans="1:10" ht="21" customHeight="1" x14ac:dyDescent="0.35">
      <c r="A459" s="68"/>
      <c r="B459" s="68"/>
      <c r="C459" s="68"/>
      <c r="D459" s="68"/>
      <c r="E459" s="298" t="s">
        <v>2832</v>
      </c>
      <c r="F459" s="68" t="s">
        <v>2833</v>
      </c>
      <c r="G459" s="68"/>
      <c r="H459" s="68"/>
      <c r="I459" s="68"/>
      <c r="J459" s="68"/>
    </row>
    <row r="460" spans="1:10" ht="21" customHeight="1" x14ac:dyDescent="0.35">
      <c r="A460" s="68"/>
      <c r="B460" s="68"/>
      <c r="C460" s="68"/>
      <c r="D460" s="68"/>
      <c r="E460" s="298" t="s">
        <v>2834</v>
      </c>
      <c r="F460" s="68" t="s">
        <v>2835</v>
      </c>
      <c r="G460" s="68"/>
      <c r="H460" s="68"/>
      <c r="I460" s="68"/>
      <c r="J460" s="68"/>
    </row>
    <row r="461" spans="1:10" ht="21" customHeight="1" x14ac:dyDescent="0.35">
      <c r="A461" s="68"/>
      <c r="B461" s="68"/>
      <c r="C461" s="68"/>
      <c r="D461" s="68"/>
      <c r="E461" s="298" t="s">
        <v>2836</v>
      </c>
      <c r="F461" s="68" t="s">
        <v>2837</v>
      </c>
      <c r="G461" s="68"/>
      <c r="H461" s="68"/>
      <c r="I461" s="68"/>
      <c r="J461" s="68"/>
    </row>
    <row r="462" spans="1:10" ht="21" customHeight="1" x14ac:dyDescent="0.35">
      <c r="A462" s="68"/>
      <c r="B462" s="68"/>
      <c r="C462" s="68"/>
      <c r="D462" s="68"/>
      <c r="E462" s="298" t="s">
        <v>2838</v>
      </c>
      <c r="F462" s="68" t="s">
        <v>2839</v>
      </c>
      <c r="G462" s="68"/>
      <c r="H462" s="68"/>
      <c r="I462" s="68"/>
      <c r="J462" s="68"/>
    </row>
    <row r="463" spans="1:10" ht="21" customHeight="1" x14ac:dyDescent="0.35">
      <c r="A463" s="68"/>
      <c r="B463" s="68"/>
      <c r="C463" s="68"/>
      <c r="D463" s="68"/>
      <c r="E463" s="298" t="s">
        <v>2840</v>
      </c>
      <c r="F463" s="68" t="s">
        <v>2841</v>
      </c>
      <c r="G463" s="68"/>
      <c r="H463" s="68"/>
      <c r="I463" s="68"/>
      <c r="J463" s="68"/>
    </row>
    <row r="464" spans="1:10" ht="21" customHeight="1" x14ac:dyDescent="0.35">
      <c r="A464" s="68"/>
      <c r="B464" s="68"/>
      <c r="C464" s="68"/>
      <c r="D464" s="68"/>
      <c r="E464" s="298" t="s">
        <v>2842</v>
      </c>
      <c r="F464" s="68" t="s">
        <v>2843</v>
      </c>
      <c r="G464" s="68"/>
      <c r="H464" s="68"/>
      <c r="I464" s="68"/>
      <c r="J464" s="68"/>
    </row>
    <row r="465" spans="1:10" ht="21" customHeight="1" x14ac:dyDescent="0.35">
      <c r="A465" s="68"/>
      <c r="B465" s="68"/>
      <c r="C465" s="68"/>
      <c r="D465" s="68"/>
      <c r="E465" s="298" t="s">
        <v>963</v>
      </c>
      <c r="F465" s="68" t="s">
        <v>964</v>
      </c>
      <c r="G465" s="68"/>
      <c r="H465" s="68"/>
      <c r="I465" s="68"/>
      <c r="J465" s="68"/>
    </row>
    <row r="466" spans="1:10" ht="21" customHeight="1" x14ac:dyDescent="0.35">
      <c r="A466" s="68"/>
      <c r="B466" s="68"/>
      <c r="C466" s="68"/>
      <c r="D466" s="68"/>
      <c r="E466" s="298" t="s">
        <v>965</v>
      </c>
      <c r="F466" s="68" t="s">
        <v>966</v>
      </c>
      <c r="G466" s="68"/>
      <c r="H466" s="68"/>
      <c r="I466" s="68"/>
      <c r="J466" s="68"/>
    </row>
    <row r="467" spans="1:10" ht="21" customHeight="1" x14ac:dyDescent="0.35">
      <c r="A467" s="68"/>
      <c r="B467" s="68"/>
      <c r="C467" s="68"/>
      <c r="D467" s="68"/>
      <c r="E467" s="298" t="s">
        <v>967</v>
      </c>
      <c r="F467" s="68" t="s">
        <v>2844</v>
      </c>
      <c r="G467" s="68"/>
      <c r="H467" s="68"/>
      <c r="I467" s="68"/>
      <c r="J467" s="68"/>
    </row>
    <row r="468" spans="1:10" ht="21" customHeight="1" x14ac:dyDescent="0.35">
      <c r="A468" s="68"/>
      <c r="B468" s="68"/>
      <c r="C468" s="68"/>
      <c r="D468" s="68"/>
      <c r="E468" s="298" t="s">
        <v>969</v>
      </c>
      <c r="F468" s="68" t="s">
        <v>970</v>
      </c>
      <c r="G468" s="68"/>
      <c r="H468" s="68"/>
      <c r="I468" s="68"/>
      <c r="J468" s="68"/>
    </row>
    <row r="469" spans="1:10" ht="21" customHeight="1" x14ac:dyDescent="0.35">
      <c r="A469" s="68"/>
      <c r="B469" s="68"/>
      <c r="C469" s="68"/>
      <c r="D469" s="68"/>
      <c r="E469" s="298" t="s">
        <v>2845</v>
      </c>
      <c r="F469" s="68" t="s">
        <v>2846</v>
      </c>
      <c r="G469" s="68"/>
      <c r="H469" s="68"/>
      <c r="I469" s="68"/>
      <c r="J469" s="68"/>
    </row>
    <row r="470" spans="1:10" ht="21" customHeight="1" x14ac:dyDescent="0.35">
      <c r="A470" s="68"/>
      <c r="B470" s="68"/>
      <c r="C470" s="68"/>
      <c r="D470" s="68"/>
      <c r="E470" s="298" t="s">
        <v>1310</v>
      </c>
      <c r="F470" s="68" t="s">
        <v>2847</v>
      </c>
      <c r="G470" s="68"/>
      <c r="H470" s="68"/>
      <c r="I470" s="68"/>
      <c r="J470" s="68"/>
    </row>
    <row r="471" spans="1:10" ht="21" customHeight="1" x14ac:dyDescent="0.35">
      <c r="A471" s="68"/>
      <c r="B471" s="68"/>
      <c r="C471" s="68"/>
      <c r="D471" s="68"/>
      <c r="E471" s="298" t="s">
        <v>1311</v>
      </c>
      <c r="F471" s="68" t="s">
        <v>2848</v>
      </c>
      <c r="G471" s="68"/>
      <c r="H471" s="68"/>
      <c r="I471" s="68"/>
      <c r="J471" s="68"/>
    </row>
    <row r="472" spans="1:10" ht="21" customHeight="1" x14ac:dyDescent="0.35">
      <c r="A472" s="68"/>
      <c r="B472" s="68"/>
      <c r="C472" s="68"/>
      <c r="D472" s="68"/>
      <c r="E472" s="298" t="s">
        <v>2849</v>
      </c>
      <c r="F472" s="68" t="s">
        <v>2850</v>
      </c>
      <c r="G472" s="68"/>
      <c r="H472" s="68"/>
      <c r="I472" s="68"/>
      <c r="J472" s="68"/>
    </row>
    <row r="473" spans="1:10" ht="21" customHeight="1" x14ac:dyDescent="0.35">
      <c r="A473" s="68"/>
      <c r="B473" s="68"/>
      <c r="C473" s="68"/>
      <c r="D473" s="68"/>
      <c r="E473" s="298" t="s">
        <v>2851</v>
      </c>
      <c r="F473" s="68" t="s">
        <v>2852</v>
      </c>
      <c r="G473" s="68"/>
      <c r="H473" s="68"/>
      <c r="I473" s="68"/>
      <c r="J473" s="68"/>
    </row>
    <row r="474" spans="1:10" ht="21" customHeight="1" x14ac:dyDescent="0.35">
      <c r="A474" s="68"/>
      <c r="B474" s="68"/>
      <c r="C474" s="68"/>
      <c r="D474" s="68"/>
      <c r="E474" s="298" t="s">
        <v>2853</v>
      </c>
      <c r="F474" s="68" t="s">
        <v>2854</v>
      </c>
      <c r="G474" s="68"/>
      <c r="H474" s="68"/>
      <c r="I474" s="68"/>
      <c r="J474" s="68"/>
    </row>
    <row r="475" spans="1:10" ht="21" customHeight="1" x14ac:dyDescent="0.35">
      <c r="A475" s="68"/>
      <c r="B475" s="68"/>
      <c r="C475" s="68"/>
      <c r="D475" s="68"/>
      <c r="E475" s="298" t="s">
        <v>2855</v>
      </c>
      <c r="F475" s="68" t="s">
        <v>2856</v>
      </c>
      <c r="G475" s="68"/>
      <c r="H475" s="68"/>
      <c r="I475" s="68"/>
      <c r="J475" s="68"/>
    </row>
    <row r="476" spans="1:10" ht="21" customHeight="1" x14ac:dyDescent="0.35">
      <c r="A476" s="68"/>
      <c r="B476" s="68"/>
      <c r="C476" s="68"/>
      <c r="D476" s="68"/>
      <c r="E476" s="298" t="s">
        <v>2857</v>
      </c>
      <c r="F476" s="68" t="s">
        <v>2858</v>
      </c>
      <c r="G476" s="68"/>
      <c r="H476" s="68"/>
      <c r="I476" s="68"/>
      <c r="J476" s="68"/>
    </row>
    <row r="477" spans="1:10" ht="21" customHeight="1" x14ac:dyDescent="0.35">
      <c r="A477" s="68"/>
      <c r="B477" s="68"/>
      <c r="C477" s="68"/>
      <c r="D477" s="68"/>
      <c r="E477" s="298" t="s">
        <v>2859</v>
      </c>
      <c r="F477" s="68" t="s">
        <v>2860</v>
      </c>
      <c r="G477" s="68"/>
      <c r="H477" s="68"/>
      <c r="I477" s="68"/>
      <c r="J477" s="68"/>
    </row>
    <row r="478" spans="1:10" ht="21" customHeight="1" x14ac:dyDescent="0.35">
      <c r="A478" s="68"/>
      <c r="B478" s="68"/>
      <c r="C478" s="68"/>
      <c r="D478" s="68"/>
      <c r="E478" s="298" t="s">
        <v>982</v>
      </c>
      <c r="F478" s="68" t="s">
        <v>983</v>
      </c>
      <c r="G478" s="68"/>
      <c r="H478" s="68"/>
      <c r="I478" s="68"/>
      <c r="J478" s="68"/>
    </row>
    <row r="479" spans="1:10" ht="21" customHeight="1" x14ac:dyDescent="0.35">
      <c r="A479" s="68"/>
      <c r="B479" s="68"/>
      <c r="C479" s="68"/>
      <c r="D479" s="68"/>
      <c r="E479" s="298" t="s">
        <v>984</v>
      </c>
      <c r="F479" s="68" t="s">
        <v>2861</v>
      </c>
      <c r="G479" s="68"/>
      <c r="H479" s="68"/>
      <c r="I479" s="68"/>
      <c r="J479" s="68"/>
    </row>
    <row r="480" spans="1:10" ht="21" customHeight="1" x14ac:dyDescent="0.35">
      <c r="A480" s="68"/>
      <c r="B480" s="68"/>
      <c r="C480" s="68"/>
      <c r="D480" s="68"/>
      <c r="E480" s="298" t="s">
        <v>986</v>
      </c>
      <c r="F480" s="68" t="s">
        <v>987</v>
      </c>
      <c r="G480" s="68"/>
      <c r="H480" s="68"/>
      <c r="I480" s="68"/>
      <c r="J480" s="68"/>
    </row>
    <row r="481" spans="1:10" ht="21" customHeight="1" x14ac:dyDescent="0.35">
      <c r="A481" s="68"/>
      <c r="B481" s="68"/>
      <c r="C481" s="68"/>
      <c r="D481" s="68"/>
      <c r="E481" s="298" t="s">
        <v>988</v>
      </c>
      <c r="F481" s="68" t="s">
        <v>989</v>
      </c>
      <c r="G481" s="68"/>
      <c r="H481" s="68"/>
      <c r="I481" s="68"/>
      <c r="J481" s="68"/>
    </row>
    <row r="482" spans="1:10" ht="21" customHeight="1" x14ac:dyDescent="0.35">
      <c r="A482" s="68"/>
      <c r="B482" s="68"/>
      <c r="C482" s="68"/>
      <c r="D482" s="68"/>
      <c r="E482" s="298" t="s">
        <v>2862</v>
      </c>
      <c r="F482" s="68" t="s">
        <v>2863</v>
      </c>
      <c r="G482" s="68"/>
      <c r="H482" s="68"/>
      <c r="I482" s="68"/>
      <c r="J482" s="68"/>
    </row>
    <row r="483" spans="1:10" ht="21" customHeight="1" x14ac:dyDescent="0.35">
      <c r="A483" s="68"/>
      <c r="B483" s="68"/>
      <c r="C483" s="68"/>
      <c r="D483" s="68"/>
      <c r="E483" s="298" t="s">
        <v>2864</v>
      </c>
      <c r="F483" s="68" t="s">
        <v>2865</v>
      </c>
      <c r="G483" s="68"/>
      <c r="H483" s="68"/>
      <c r="I483" s="68"/>
      <c r="J483" s="68"/>
    </row>
    <row r="484" spans="1:10" ht="21" customHeight="1" x14ac:dyDescent="0.35">
      <c r="A484" s="68"/>
      <c r="B484" s="68"/>
      <c r="C484" s="68"/>
      <c r="D484" s="68"/>
      <c r="E484" s="298" t="s">
        <v>2866</v>
      </c>
      <c r="F484" s="68" t="s">
        <v>2867</v>
      </c>
      <c r="G484" s="68"/>
      <c r="H484" s="68"/>
      <c r="I484" s="68"/>
      <c r="J484" s="68"/>
    </row>
    <row r="485" spans="1:10" ht="21" customHeight="1" x14ac:dyDescent="0.35">
      <c r="A485" s="68"/>
      <c r="B485" s="68"/>
      <c r="C485" s="68"/>
      <c r="D485" s="68"/>
      <c r="E485" s="298" t="s">
        <v>2868</v>
      </c>
      <c r="F485" s="68" t="s">
        <v>2869</v>
      </c>
      <c r="G485" s="68"/>
      <c r="H485" s="68"/>
      <c r="I485" s="68"/>
      <c r="J485" s="68"/>
    </row>
    <row r="486" spans="1:10" ht="21" customHeight="1" x14ac:dyDescent="0.35">
      <c r="A486" s="68"/>
      <c r="B486" s="68"/>
      <c r="C486" s="68"/>
      <c r="D486" s="68"/>
      <c r="E486" s="298" t="s">
        <v>2870</v>
      </c>
      <c r="F486" s="68" t="s">
        <v>2871</v>
      </c>
      <c r="G486" s="68"/>
      <c r="H486" s="68"/>
      <c r="I486" s="68"/>
      <c r="J486" s="68"/>
    </row>
    <row r="487" spans="1:10" ht="21" customHeight="1" x14ac:dyDescent="0.35">
      <c r="A487" s="68"/>
      <c r="B487" s="68"/>
      <c r="C487" s="68"/>
      <c r="D487" s="68"/>
      <c r="E487" s="298" t="s">
        <v>2872</v>
      </c>
      <c r="F487" s="68" t="s">
        <v>2873</v>
      </c>
      <c r="G487" s="68"/>
      <c r="H487" s="68"/>
      <c r="I487" s="68"/>
      <c r="J487" s="68"/>
    </row>
    <row r="488" spans="1:10" ht="21" customHeight="1" x14ac:dyDescent="0.35">
      <c r="A488" s="68"/>
      <c r="B488" s="68"/>
      <c r="C488" s="68"/>
      <c r="D488" s="68"/>
      <c r="E488" s="298" t="s">
        <v>2874</v>
      </c>
      <c r="F488" s="68" t="s">
        <v>2875</v>
      </c>
      <c r="G488" s="68"/>
      <c r="H488" s="68"/>
      <c r="I488" s="68"/>
      <c r="J488" s="68"/>
    </row>
    <row r="489" spans="1:10" ht="21" customHeight="1" x14ac:dyDescent="0.35">
      <c r="A489" s="68"/>
      <c r="B489" s="68"/>
      <c r="C489" s="68"/>
      <c r="D489" s="68"/>
      <c r="E489" s="298" t="s">
        <v>2876</v>
      </c>
      <c r="F489" s="68" t="s">
        <v>2877</v>
      </c>
      <c r="G489" s="68"/>
      <c r="H489" s="68"/>
      <c r="I489" s="68"/>
      <c r="J489" s="68"/>
    </row>
    <row r="490" spans="1:10" ht="21" customHeight="1" x14ac:dyDescent="0.35">
      <c r="A490" s="68"/>
      <c r="B490" s="68"/>
      <c r="C490" s="68"/>
      <c r="D490" s="68"/>
      <c r="E490" s="298" t="s">
        <v>2878</v>
      </c>
      <c r="F490" s="68" t="s">
        <v>2879</v>
      </c>
      <c r="G490" s="68"/>
      <c r="H490" s="68"/>
      <c r="I490" s="68"/>
      <c r="J490" s="68"/>
    </row>
    <row r="491" spans="1:10" ht="21" customHeight="1" x14ac:dyDescent="0.35">
      <c r="A491" s="68"/>
      <c r="B491" s="68"/>
      <c r="C491" s="68"/>
      <c r="D491" s="68"/>
      <c r="E491" s="298" t="s">
        <v>2880</v>
      </c>
      <c r="F491" s="68" t="s">
        <v>2881</v>
      </c>
      <c r="G491" s="68"/>
      <c r="H491" s="68"/>
      <c r="I491" s="68"/>
      <c r="J491" s="68"/>
    </row>
    <row r="492" spans="1:10" ht="21" customHeight="1" x14ac:dyDescent="0.35">
      <c r="A492" s="68"/>
      <c r="B492" s="68"/>
      <c r="C492" s="68"/>
      <c r="D492" s="68"/>
      <c r="E492" s="298" t="s">
        <v>2882</v>
      </c>
      <c r="F492" s="68" t="s">
        <v>2883</v>
      </c>
      <c r="G492" s="68"/>
      <c r="H492" s="68"/>
      <c r="I492" s="68"/>
      <c r="J492" s="68"/>
    </row>
    <row r="493" spans="1:10" ht="21" customHeight="1" x14ac:dyDescent="0.35">
      <c r="A493" s="68"/>
      <c r="B493" s="68"/>
      <c r="C493" s="68"/>
      <c r="D493" s="68"/>
      <c r="E493" s="298" t="s">
        <v>2884</v>
      </c>
      <c r="F493" s="68" t="s">
        <v>2885</v>
      </c>
      <c r="G493" s="68"/>
      <c r="H493" s="68"/>
      <c r="I493" s="68"/>
      <c r="J493" s="68"/>
    </row>
    <row r="494" spans="1:10" ht="21" customHeight="1" x14ac:dyDescent="0.35">
      <c r="A494" s="68"/>
      <c r="B494" s="68"/>
      <c r="C494" s="68"/>
      <c r="D494" s="68"/>
      <c r="E494" s="298" t="s">
        <v>2886</v>
      </c>
      <c r="F494" s="68" t="s">
        <v>2887</v>
      </c>
      <c r="G494" s="68"/>
      <c r="H494" s="68"/>
      <c r="I494" s="68"/>
      <c r="J494" s="68"/>
    </row>
    <row r="495" spans="1:10" ht="21" customHeight="1" x14ac:dyDescent="0.35">
      <c r="A495" s="68"/>
      <c r="B495" s="68"/>
      <c r="C495" s="68"/>
      <c r="D495" s="68"/>
      <c r="E495" s="298" t="s">
        <v>2888</v>
      </c>
      <c r="F495" s="68" t="s">
        <v>2889</v>
      </c>
      <c r="G495" s="68"/>
      <c r="H495" s="68"/>
      <c r="I495" s="68"/>
      <c r="J495" s="68"/>
    </row>
    <row r="496" spans="1:10" ht="21" customHeight="1" x14ac:dyDescent="0.35">
      <c r="A496" s="68"/>
      <c r="B496" s="68"/>
      <c r="C496" s="68"/>
      <c r="D496" s="68"/>
      <c r="E496" s="298" t="s">
        <v>2890</v>
      </c>
      <c r="F496" s="68" t="s">
        <v>2891</v>
      </c>
      <c r="G496" s="68"/>
      <c r="H496" s="68"/>
      <c r="I496" s="68"/>
      <c r="J496" s="68"/>
    </row>
    <row r="497" spans="1:10" ht="21" customHeight="1" x14ac:dyDescent="0.35">
      <c r="A497" s="68"/>
      <c r="B497" s="68"/>
      <c r="C497" s="68"/>
      <c r="D497" s="68"/>
      <c r="E497" s="298" t="s">
        <v>1006</v>
      </c>
      <c r="F497" s="68" t="s">
        <v>1015</v>
      </c>
      <c r="G497" s="68"/>
      <c r="H497" s="68"/>
      <c r="I497" s="68"/>
      <c r="J497" s="68"/>
    </row>
    <row r="498" spans="1:10" ht="21" customHeight="1" x14ac:dyDescent="0.35">
      <c r="A498" s="68"/>
      <c r="B498" s="68"/>
      <c r="C498" s="68"/>
      <c r="D498" s="68"/>
      <c r="E498" s="298" t="s">
        <v>1008</v>
      </c>
      <c r="F498" s="68" t="s">
        <v>1017</v>
      </c>
      <c r="G498" s="68"/>
      <c r="H498" s="68"/>
      <c r="I498" s="68"/>
      <c r="J498" s="68"/>
    </row>
    <row r="499" spans="1:10" ht="21" customHeight="1" x14ac:dyDescent="0.35">
      <c r="A499" s="68"/>
      <c r="B499" s="68"/>
      <c r="C499" s="68"/>
      <c r="D499" s="68"/>
      <c r="E499" s="298" t="s">
        <v>1010</v>
      </c>
      <c r="F499" s="68" t="s">
        <v>1019</v>
      </c>
      <c r="G499" s="68"/>
      <c r="H499" s="68"/>
      <c r="I499" s="68"/>
      <c r="J499" s="68"/>
    </row>
    <row r="500" spans="1:10" ht="21" customHeight="1" x14ac:dyDescent="0.35">
      <c r="A500" s="68"/>
      <c r="B500" s="68"/>
      <c r="C500" s="68"/>
      <c r="D500" s="68"/>
      <c r="E500" s="298" t="s">
        <v>1012</v>
      </c>
      <c r="F500" s="68" t="s">
        <v>1021</v>
      </c>
      <c r="G500" s="68"/>
      <c r="H500" s="68"/>
      <c r="I500" s="68"/>
      <c r="J500" s="68"/>
    </row>
    <row r="501" spans="1:10" ht="21" customHeight="1" x14ac:dyDescent="0.35">
      <c r="A501" s="68"/>
      <c r="B501" s="68"/>
      <c r="C501" s="68"/>
      <c r="D501" s="68"/>
      <c r="E501" s="298" t="s">
        <v>1014</v>
      </c>
      <c r="F501" s="68" t="s">
        <v>1023</v>
      </c>
      <c r="G501" s="68"/>
      <c r="H501" s="68"/>
      <c r="I501" s="68"/>
      <c r="J501" s="68"/>
    </row>
    <row r="502" spans="1:10" ht="21" customHeight="1" x14ac:dyDescent="0.35">
      <c r="A502" s="68"/>
      <c r="B502" s="68"/>
      <c r="C502" s="68"/>
      <c r="D502" s="68"/>
      <c r="E502" s="298" t="s">
        <v>2892</v>
      </c>
      <c r="F502" s="68" t="s">
        <v>2893</v>
      </c>
      <c r="G502" s="68"/>
      <c r="H502" s="68"/>
      <c r="I502" s="68"/>
      <c r="J502" s="68"/>
    </row>
    <row r="503" spans="1:10" ht="21" customHeight="1" x14ac:dyDescent="0.35">
      <c r="A503" s="68"/>
      <c r="B503" s="68"/>
      <c r="C503" s="68"/>
      <c r="D503" s="68"/>
      <c r="E503" s="298" t="s">
        <v>2894</v>
      </c>
      <c r="F503" s="68" t="s">
        <v>2895</v>
      </c>
      <c r="G503" s="68"/>
      <c r="H503" s="68"/>
      <c r="I503" s="68"/>
      <c r="J503" s="68"/>
    </row>
    <row r="504" spans="1:10" ht="21" customHeight="1" x14ac:dyDescent="0.35">
      <c r="A504" s="68"/>
      <c r="B504" s="68"/>
      <c r="C504" s="68"/>
      <c r="D504" s="68"/>
      <c r="E504" s="298" t="s">
        <v>2896</v>
      </c>
      <c r="F504" s="68" t="s">
        <v>2897</v>
      </c>
      <c r="G504" s="68"/>
      <c r="H504" s="68"/>
      <c r="I504" s="68"/>
      <c r="J504" s="68"/>
    </row>
    <row r="505" spans="1:10" ht="21" customHeight="1" x14ac:dyDescent="0.35">
      <c r="A505" s="68"/>
      <c r="B505" s="68"/>
      <c r="C505" s="68"/>
      <c r="D505" s="68"/>
      <c r="E505" s="298" t="s">
        <v>1020</v>
      </c>
      <c r="F505" s="68" t="s">
        <v>1029</v>
      </c>
      <c r="G505" s="68"/>
      <c r="H505" s="68"/>
      <c r="I505" s="68"/>
      <c r="J505" s="68"/>
    </row>
    <row r="506" spans="1:10" ht="21" customHeight="1" x14ac:dyDescent="0.35">
      <c r="A506" s="68"/>
      <c r="B506" s="68"/>
      <c r="C506" s="68"/>
      <c r="D506" s="68"/>
      <c r="E506" s="298" t="s">
        <v>1022</v>
      </c>
      <c r="F506" s="68" t="s">
        <v>1030</v>
      </c>
      <c r="G506" s="68"/>
      <c r="H506" s="68"/>
      <c r="I506" s="68"/>
      <c r="J506" s="68"/>
    </row>
    <row r="507" spans="1:10" ht="21" customHeight="1" x14ac:dyDescent="0.35">
      <c r="A507" s="68"/>
      <c r="B507" s="68"/>
      <c r="C507" s="68"/>
      <c r="D507" s="68"/>
      <c r="E507" s="298" t="s">
        <v>1024</v>
      </c>
      <c r="F507" s="68" t="s">
        <v>1032</v>
      </c>
      <c r="G507" s="68"/>
      <c r="H507" s="68"/>
      <c r="I507" s="68"/>
      <c r="J507" s="68"/>
    </row>
    <row r="508" spans="1:10" ht="21" customHeight="1" x14ac:dyDescent="0.35">
      <c r="A508" s="68"/>
      <c r="B508" s="68"/>
      <c r="C508" s="68"/>
      <c r="D508" s="68"/>
      <c r="E508" s="298" t="s">
        <v>1026</v>
      </c>
      <c r="F508" s="68" t="s">
        <v>1034</v>
      </c>
      <c r="G508" s="68"/>
      <c r="H508" s="68"/>
      <c r="I508" s="68"/>
      <c r="J508" s="68"/>
    </row>
    <row r="509" spans="1:10" ht="21" customHeight="1" x14ac:dyDescent="0.35">
      <c r="A509" s="68"/>
      <c r="B509" s="68"/>
      <c r="C509" s="68"/>
      <c r="D509" s="68"/>
      <c r="E509" s="298" t="s">
        <v>1028</v>
      </c>
      <c r="F509" s="68" t="s">
        <v>1036</v>
      </c>
      <c r="G509" s="68"/>
      <c r="H509" s="68"/>
      <c r="I509" s="68"/>
      <c r="J509" s="68"/>
    </row>
    <row r="510" spans="1:10" ht="21" customHeight="1" x14ac:dyDescent="0.35">
      <c r="A510" s="68"/>
      <c r="B510" s="68"/>
      <c r="C510" s="68"/>
      <c r="D510" s="68"/>
      <c r="E510" s="298" t="s">
        <v>2898</v>
      </c>
      <c r="F510" s="68" t="s">
        <v>2899</v>
      </c>
      <c r="G510" s="68"/>
      <c r="H510" s="68"/>
      <c r="I510" s="68"/>
      <c r="J510" s="68"/>
    </row>
    <row r="511" spans="1:10" ht="21" customHeight="1" x14ac:dyDescent="0.35">
      <c r="A511" s="68"/>
      <c r="B511" s="68"/>
      <c r="C511" s="68"/>
      <c r="D511" s="68"/>
      <c r="E511" s="298" t="s">
        <v>2900</v>
      </c>
      <c r="F511" s="68" t="s">
        <v>2901</v>
      </c>
      <c r="G511" s="68"/>
      <c r="H511" s="68"/>
      <c r="I511" s="68"/>
      <c r="J511" s="68"/>
    </row>
    <row r="512" spans="1:10" ht="21" customHeight="1" x14ac:dyDescent="0.35">
      <c r="A512" s="68"/>
      <c r="B512" s="68"/>
      <c r="C512" s="68"/>
      <c r="D512" s="68"/>
      <c r="E512" s="298" t="s">
        <v>2902</v>
      </c>
      <c r="F512" s="68" t="s">
        <v>2903</v>
      </c>
      <c r="G512" s="68"/>
      <c r="H512" s="68"/>
      <c r="I512" s="68"/>
      <c r="J512" s="68"/>
    </row>
    <row r="513" spans="1:10" ht="21" customHeight="1" x14ac:dyDescent="0.35">
      <c r="A513" s="68"/>
      <c r="B513" s="68"/>
      <c r="C513" s="68"/>
      <c r="D513" s="68"/>
      <c r="E513" s="298" t="s">
        <v>2904</v>
      </c>
      <c r="F513" s="68" t="s">
        <v>1042</v>
      </c>
      <c r="G513" s="68"/>
      <c r="H513" s="68"/>
      <c r="I513" s="68"/>
      <c r="J513" s="68"/>
    </row>
    <row r="514" spans="1:10" ht="21" customHeight="1" x14ac:dyDescent="0.35">
      <c r="A514" s="68"/>
      <c r="B514" s="68"/>
      <c r="C514" s="68"/>
      <c r="D514" s="68"/>
      <c r="E514" s="298" t="s">
        <v>2905</v>
      </c>
      <c r="F514" s="68" t="s">
        <v>2906</v>
      </c>
      <c r="G514" s="68"/>
      <c r="H514" s="68"/>
      <c r="I514" s="68"/>
      <c r="J514" s="68"/>
    </row>
    <row r="515" spans="1:10" ht="21" customHeight="1" x14ac:dyDescent="0.35">
      <c r="A515" s="68"/>
      <c r="B515" s="68"/>
      <c r="C515" s="68"/>
      <c r="D515" s="68"/>
      <c r="E515" s="298" t="s">
        <v>2907</v>
      </c>
      <c r="F515" s="68" t="s">
        <v>2908</v>
      </c>
      <c r="G515" s="68"/>
      <c r="H515" s="68"/>
      <c r="I515" s="68"/>
      <c r="J515" s="68"/>
    </row>
    <row r="516" spans="1:10" ht="21" customHeight="1" x14ac:dyDescent="0.35">
      <c r="A516" s="68"/>
      <c r="B516" s="68"/>
      <c r="C516" s="68"/>
      <c r="D516" s="68"/>
      <c r="E516" s="298" t="s">
        <v>2909</v>
      </c>
      <c r="F516" s="68" t="s">
        <v>2910</v>
      </c>
      <c r="G516" s="68"/>
      <c r="H516" s="68"/>
      <c r="I516" s="68"/>
      <c r="J516" s="68"/>
    </row>
    <row r="517" spans="1:10" ht="21" customHeight="1" x14ac:dyDescent="0.35">
      <c r="A517" s="68"/>
      <c r="B517" s="68"/>
      <c r="C517" s="68"/>
      <c r="D517" s="68"/>
      <c r="E517" s="298" t="s">
        <v>2911</v>
      </c>
      <c r="F517" s="68" t="s">
        <v>2912</v>
      </c>
      <c r="G517" s="68"/>
      <c r="H517" s="68"/>
      <c r="I517" s="68"/>
      <c r="J517" s="68"/>
    </row>
    <row r="518" spans="1:10" ht="21" customHeight="1" x14ac:dyDescent="0.35">
      <c r="A518" s="68"/>
      <c r="B518" s="68"/>
      <c r="C518" s="68"/>
      <c r="D518" s="68"/>
      <c r="E518" s="298" t="s">
        <v>2913</v>
      </c>
      <c r="F518" s="68" t="s">
        <v>2914</v>
      </c>
      <c r="G518" s="68"/>
      <c r="H518" s="68"/>
      <c r="I518" s="68"/>
      <c r="J518" s="68"/>
    </row>
    <row r="519" spans="1:10" ht="21" customHeight="1" x14ac:dyDescent="0.35">
      <c r="A519" s="68"/>
      <c r="B519" s="68"/>
      <c r="C519" s="68"/>
      <c r="D519" s="68"/>
      <c r="E519" s="298" t="s">
        <v>2915</v>
      </c>
      <c r="F519" s="68" t="s">
        <v>2916</v>
      </c>
      <c r="G519" s="68"/>
      <c r="H519" s="68"/>
      <c r="I519" s="68"/>
      <c r="J519" s="68"/>
    </row>
    <row r="520" spans="1:10" ht="21" customHeight="1" x14ac:dyDescent="0.35">
      <c r="A520" s="68"/>
      <c r="B520" s="68"/>
      <c r="C520" s="68"/>
      <c r="D520" s="68"/>
      <c r="E520" s="298" t="s">
        <v>2917</v>
      </c>
      <c r="F520" s="68" t="s">
        <v>2918</v>
      </c>
      <c r="G520" s="68"/>
      <c r="H520" s="68"/>
      <c r="I520" s="68"/>
      <c r="J520" s="68"/>
    </row>
    <row r="521" spans="1:10" ht="21" customHeight="1" x14ac:dyDescent="0.35">
      <c r="A521" s="68"/>
      <c r="B521" s="68"/>
      <c r="C521" s="68"/>
      <c r="D521" s="68"/>
      <c r="E521" s="298" t="s">
        <v>1047</v>
      </c>
      <c r="F521" s="68" t="s">
        <v>1056</v>
      </c>
      <c r="G521" s="68"/>
      <c r="H521" s="68"/>
      <c r="I521" s="68"/>
      <c r="J521" s="68"/>
    </row>
    <row r="522" spans="1:10" ht="21" customHeight="1" x14ac:dyDescent="0.35">
      <c r="A522" s="68"/>
      <c r="B522" s="68"/>
      <c r="C522" s="68"/>
      <c r="D522" s="68"/>
      <c r="E522" s="298" t="s">
        <v>1049</v>
      </c>
      <c r="F522" s="68" t="s">
        <v>1058</v>
      </c>
      <c r="G522" s="68"/>
      <c r="H522" s="68"/>
      <c r="I522" s="68"/>
      <c r="J522" s="68"/>
    </row>
    <row r="523" spans="1:10" ht="21" customHeight="1" x14ac:dyDescent="0.35">
      <c r="A523" s="68"/>
      <c r="B523" s="68"/>
      <c r="C523" s="68"/>
      <c r="D523" s="68"/>
      <c r="E523" s="298" t="s">
        <v>2919</v>
      </c>
      <c r="F523" s="68" t="s">
        <v>2920</v>
      </c>
      <c r="G523" s="68"/>
      <c r="H523" s="68"/>
      <c r="I523" s="68"/>
      <c r="J523" s="68"/>
    </row>
    <row r="524" spans="1:10" ht="21" customHeight="1" x14ac:dyDescent="0.35">
      <c r="A524" s="68"/>
      <c r="B524" s="68"/>
      <c r="C524" s="68"/>
      <c r="D524" s="68"/>
      <c r="E524" s="298" t="s">
        <v>2921</v>
      </c>
      <c r="F524" s="68" t="s">
        <v>2922</v>
      </c>
      <c r="G524" s="68"/>
      <c r="H524" s="68"/>
      <c r="I524" s="68"/>
      <c r="J524" s="68"/>
    </row>
    <row r="525" spans="1:10" ht="21" customHeight="1" x14ac:dyDescent="0.35">
      <c r="A525" s="68"/>
      <c r="B525" s="68"/>
      <c r="C525" s="68"/>
      <c r="D525" s="68"/>
      <c r="E525" s="298" t="s">
        <v>2923</v>
      </c>
      <c r="F525" s="68" t="s">
        <v>2924</v>
      </c>
      <c r="G525" s="68"/>
      <c r="H525" s="68"/>
      <c r="I525" s="68"/>
      <c r="J525" s="68"/>
    </row>
    <row r="526" spans="1:10" ht="21" customHeight="1" x14ac:dyDescent="0.35">
      <c r="A526" s="68"/>
      <c r="B526" s="68"/>
      <c r="C526" s="68"/>
      <c r="D526" s="68"/>
      <c r="E526" s="298" t="s">
        <v>2925</v>
      </c>
      <c r="F526" s="68" t="s">
        <v>2926</v>
      </c>
      <c r="G526" s="68"/>
      <c r="H526" s="68"/>
      <c r="I526" s="68"/>
      <c r="J526" s="68"/>
    </row>
    <row r="527" spans="1:10" ht="21" customHeight="1" x14ac:dyDescent="0.35">
      <c r="A527" s="68"/>
      <c r="B527" s="68"/>
      <c r="C527" s="68"/>
      <c r="D527" s="68"/>
      <c r="E527" s="298" t="s">
        <v>2927</v>
      </c>
      <c r="F527" s="68" t="s">
        <v>1066</v>
      </c>
      <c r="G527" s="68"/>
      <c r="H527" s="68"/>
      <c r="I527" s="68"/>
      <c r="J527" s="68"/>
    </row>
    <row r="528" spans="1:10" ht="21" customHeight="1" x14ac:dyDescent="0.35">
      <c r="A528" s="68"/>
      <c r="B528" s="68"/>
      <c r="C528" s="68"/>
      <c r="D528" s="68"/>
      <c r="E528" s="298" t="s">
        <v>1059</v>
      </c>
      <c r="F528" s="68" t="s">
        <v>1068</v>
      </c>
      <c r="G528" s="68"/>
      <c r="H528" s="68"/>
      <c r="I528" s="68"/>
      <c r="J528" s="68"/>
    </row>
    <row r="529" spans="1:10" ht="21" customHeight="1" x14ac:dyDescent="0.35">
      <c r="A529" s="68"/>
      <c r="B529" s="68"/>
      <c r="C529" s="68"/>
      <c r="D529" s="68"/>
      <c r="E529" s="298" t="s">
        <v>2928</v>
      </c>
      <c r="F529" s="68" t="s">
        <v>2929</v>
      </c>
      <c r="G529" s="68"/>
      <c r="H529" s="68"/>
      <c r="I529" s="68"/>
      <c r="J529" s="68"/>
    </row>
    <row r="530" spans="1:10" ht="21" customHeight="1" x14ac:dyDescent="0.35">
      <c r="A530" s="68"/>
      <c r="B530" s="68"/>
      <c r="C530" s="68"/>
      <c r="D530" s="68"/>
      <c r="E530" s="298" t="s">
        <v>2930</v>
      </c>
      <c r="F530" s="68" t="s">
        <v>2931</v>
      </c>
      <c r="G530" s="68"/>
      <c r="H530" s="68"/>
      <c r="I530" s="68"/>
      <c r="J530" s="68"/>
    </row>
    <row r="531" spans="1:10" ht="21" customHeight="1" x14ac:dyDescent="0.35">
      <c r="A531" s="68"/>
      <c r="B531" s="68"/>
      <c r="C531" s="68"/>
      <c r="D531" s="68"/>
      <c r="E531" s="298" t="s">
        <v>2932</v>
      </c>
      <c r="F531" s="68" t="s">
        <v>1072</v>
      </c>
      <c r="G531" s="68"/>
      <c r="H531" s="68"/>
      <c r="I531" s="68"/>
      <c r="J531" s="68"/>
    </row>
    <row r="532" spans="1:10" ht="21" customHeight="1" x14ac:dyDescent="0.35">
      <c r="A532" s="68"/>
      <c r="B532" s="68"/>
      <c r="C532" s="68"/>
      <c r="D532" s="68"/>
      <c r="E532" s="298" t="s">
        <v>2933</v>
      </c>
      <c r="F532" s="68" t="s">
        <v>1074</v>
      </c>
      <c r="G532" s="68"/>
      <c r="H532" s="68"/>
      <c r="I532" s="68"/>
      <c r="J532" s="68"/>
    </row>
    <row r="533" spans="1:10" ht="21" customHeight="1" x14ac:dyDescent="0.35">
      <c r="A533" s="68"/>
      <c r="B533" s="68"/>
      <c r="C533" s="68"/>
      <c r="D533" s="68"/>
      <c r="E533" s="298" t="s">
        <v>2934</v>
      </c>
      <c r="F533" s="68" t="s">
        <v>1076</v>
      </c>
      <c r="G533" s="68"/>
      <c r="H533" s="68"/>
      <c r="I533" s="68"/>
      <c r="J533" s="68"/>
    </row>
    <row r="534" spans="1:10" ht="21" customHeight="1" x14ac:dyDescent="0.35">
      <c r="A534" s="68"/>
      <c r="B534" s="68"/>
      <c r="C534" s="68"/>
      <c r="D534" s="68"/>
      <c r="E534" s="298" t="s">
        <v>2935</v>
      </c>
      <c r="F534" s="68" t="s">
        <v>2936</v>
      </c>
      <c r="G534" s="68"/>
      <c r="H534" s="68"/>
      <c r="I534" s="68"/>
      <c r="J534" s="68"/>
    </row>
    <row r="535" spans="1:10" ht="21" customHeight="1" x14ac:dyDescent="0.35">
      <c r="A535" s="68"/>
      <c r="B535" s="68"/>
      <c r="C535" s="68"/>
      <c r="D535" s="68"/>
      <c r="E535" s="298" t="s">
        <v>2937</v>
      </c>
      <c r="F535" s="68" t="s">
        <v>1078</v>
      </c>
      <c r="G535" s="68"/>
      <c r="H535" s="68"/>
      <c r="I535" s="68"/>
      <c r="J535" s="68"/>
    </row>
    <row r="536" spans="1:10" ht="21" customHeight="1" x14ac:dyDescent="0.35">
      <c r="A536" s="68"/>
      <c r="B536" s="68"/>
      <c r="C536" s="68"/>
      <c r="D536" s="68"/>
      <c r="E536" s="298" t="s">
        <v>2938</v>
      </c>
      <c r="F536" s="68" t="s">
        <v>1080</v>
      </c>
      <c r="G536" s="68"/>
      <c r="H536" s="68"/>
      <c r="I536" s="68"/>
      <c r="J536" s="68"/>
    </row>
    <row r="537" spans="1:10" ht="21" customHeight="1" x14ac:dyDescent="0.35">
      <c r="A537" s="68"/>
      <c r="B537" s="68"/>
      <c r="C537" s="68"/>
      <c r="D537" s="68"/>
      <c r="E537" s="298" t="s">
        <v>2939</v>
      </c>
      <c r="F537" s="68" t="s">
        <v>1082</v>
      </c>
      <c r="G537" s="68"/>
      <c r="H537" s="68"/>
      <c r="I537" s="68"/>
      <c r="J537" s="68"/>
    </row>
    <row r="538" spans="1:10" ht="21" customHeight="1" x14ac:dyDescent="0.35">
      <c r="A538" s="68"/>
      <c r="B538" s="68"/>
      <c r="C538" s="68"/>
      <c r="D538" s="68"/>
      <c r="E538" s="298" t="s">
        <v>2940</v>
      </c>
      <c r="F538" s="68" t="s">
        <v>1084</v>
      </c>
      <c r="G538" s="68"/>
      <c r="H538" s="68"/>
      <c r="I538" s="68"/>
      <c r="J538" s="68"/>
    </row>
    <row r="539" spans="1:10" ht="21" customHeight="1" x14ac:dyDescent="0.35">
      <c r="A539" s="68"/>
      <c r="B539" s="68"/>
      <c r="C539" s="68"/>
      <c r="D539" s="68"/>
      <c r="E539" s="298" t="s">
        <v>1077</v>
      </c>
      <c r="F539" s="68" t="s">
        <v>1086</v>
      </c>
      <c r="G539" s="68"/>
      <c r="H539" s="68"/>
      <c r="I539" s="68"/>
      <c r="J539" s="68"/>
    </row>
    <row r="540" spans="1:10" ht="21" customHeight="1" x14ac:dyDescent="0.35">
      <c r="A540" s="68"/>
      <c r="B540" s="68"/>
      <c r="C540" s="68"/>
      <c r="D540" s="68"/>
      <c r="E540" s="298" t="s">
        <v>1079</v>
      </c>
      <c r="F540" s="68" t="s">
        <v>1088</v>
      </c>
      <c r="G540" s="68"/>
      <c r="H540" s="68"/>
      <c r="I540" s="68"/>
      <c r="J540" s="68"/>
    </row>
    <row r="541" spans="1:10" ht="21" customHeight="1" x14ac:dyDescent="0.35">
      <c r="A541" s="68"/>
      <c r="B541" s="68"/>
      <c r="C541" s="68"/>
      <c r="D541" s="68"/>
      <c r="E541" s="298" t="s">
        <v>2941</v>
      </c>
      <c r="F541" s="68" t="s">
        <v>2942</v>
      </c>
      <c r="G541" s="68"/>
      <c r="H541" s="68"/>
      <c r="I541" s="68"/>
      <c r="J541" s="68"/>
    </row>
    <row r="542" spans="1:10" ht="21" customHeight="1" x14ac:dyDescent="0.35">
      <c r="A542" s="68"/>
      <c r="B542" s="68"/>
      <c r="C542" s="68"/>
      <c r="D542" s="68"/>
      <c r="E542" s="298" t="s">
        <v>2943</v>
      </c>
      <c r="F542" s="68" t="s">
        <v>2944</v>
      </c>
      <c r="G542" s="68"/>
      <c r="H542" s="68"/>
      <c r="I542" s="68"/>
      <c r="J542" s="68"/>
    </row>
    <row r="543" spans="1:10" ht="21" customHeight="1" x14ac:dyDescent="0.35">
      <c r="A543" s="68"/>
      <c r="B543" s="68"/>
      <c r="C543" s="68"/>
      <c r="D543" s="68"/>
      <c r="E543" s="298" t="s">
        <v>2945</v>
      </c>
      <c r="F543" s="68" t="s">
        <v>2946</v>
      </c>
      <c r="G543" s="68"/>
      <c r="H543" s="68"/>
      <c r="I543" s="68"/>
      <c r="J543" s="68"/>
    </row>
    <row r="544" spans="1:10" ht="21" customHeight="1" x14ac:dyDescent="0.35">
      <c r="A544" s="68"/>
      <c r="B544" s="68"/>
      <c r="C544" s="68"/>
      <c r="D544" s="68"/>
      <c r="E544" s="298" t="s">
        <v>2947</v>
      </c>
      <c r="F544" s="68" t="s">
        <v>2948</v>
      </c>
      <c r="G544" s="68"/>
      <c r="H544" s="68"/>
      <c r="I544" s="68"/>
      <c r="J544" s="68"/>
    </row>
    <row r="545" spans="1:10" ht="21" customHeight="1" x14ac:dyDescent="0.35">
      <c r="A545" s="68"/>
      <c r="B545" s="68"/>
      <c r="C545" s="68"/>
      <c r="D545" s="68"/>
      <c r="E545" s="298" t="s">
        <v>2949</v>
      </c>
      <c r="F545" s="68" t="s">
        <v>2950</v>
      </c>
      <c r="G545" s="68"/>
      <c r="H545" s="68"/>
      <c r="I545" s="68"/>
      <c r="J545" s="68"/>
    </row>
    <row r="546" spans="1:10" ht="21" customHeight="1" x14ac:dyDescent="0.35">
      <c r="A546" s="68"/>
      <c r="B546" s="68"/>
      <c r="C546" s="68"/>
      <c r="D546" s="68"/>
      <c r="E546" s="298" t="s">
        <v>1089</v>
      </c>
      <c r="F546" s="68" t="s">
        <v>1098</v>
      </c>
      <c r="G546" s="68"/>
      <c r="H546" s="68"/>
      <c r="I546" s="68"/>
      <c r="J546" s="68"/>
    </row>
    <row r="547" spans="1:10" ht="21" customHeight="1" x14ac:dyDescent="0.35">
      <c r="A547" s="68"/>
      <c r="B547" s="68"/>
      <c r="C547" s="68"/>
      <c r="D547" s="68"/>
      <c r="E547" s="298" t="s">
        <v>1091</v>
      </c>
      <c r="F547" s="68" t="s">
        <v>1100</v>
      </c>
      <c r="G547" s="68"/>
      <c r="H547" s="68"/>
      <c r="I547" s="68"/>
      <c r="J547" s="68"/>
    </row>
    <row r="548" spans="1:10" ht="21" customHeight="1" x14ac:dyDescent="0.35">
      <c r="A548" s="68"/>
      <c r="B548" s="68"/>
      <c r="C548" s="68"/>
      <c r="D548" s="68"/>
      <c r="E548" s="298" t="s">
        <v>1093</v>
      </c>
      <c r="F548" s="68" t="s">
        <v>1102</v>
      </c>
      <c r="G548" s="68"/>
      <c r="H548" s="68"/>
      <c r="I548" s="68"/>
      <c r="J548" s="68"/>
    </row>
    <row r="549" spans="1:10" ht="21" customHeight="1" x14ac:dyDescent="0.35">
      <c r="A549" s="68"/>
      <c r="B549" s="68"/>
      <c r="C549" s="68"/>
      <c r="D549" s="68"/>
      <c r="E549" s="298" t="s">
        <v>1095</v>
      </c>
      <c r="F549" s="68" t="s">
        <v>1104</v>
      </c>
      <c r="G549" s="68"/>
      <c r="H549" s="68"/>
      <c r="I549" s="68"/>
      <c r="J549" s="68"/>
    </row>
    <row r="550" spans="1:10" ht="21" customHeight="1" x14ac:dyDescent="0.35">
      <c r="A550" s="68"/>
      <c r="B550" s="68"/>
      <c r="C550" s="68"/>
      <c r="D550" s="68"/>
      <c r="E550" s="298" t="s">
        <v>1097</v>
      </c>
      <c r="F550" s="68" t="s">
        <v>1106</v>
      </c>
      <c r="G550" s="68"/>
      <c r="H550" s="68"/>
      <c r="I550" s="68"/>
      <c r="J550" s="68"/>
    </row>
    <row r="551" spans="1:10" ht="21" customHeight="1" x14ac:dyDescent="0.35">
      <c r="A551" s="68"/>
      <c r="B551" s="68"/>
      <c r="C551" s="68"/>
      <c r="D551" s="68"/>
      <c r="E551" s="298" t="s">
        <v>1099</v>
      </c>
      <c r="F551" s="68" t="s">
        <v>1108</v>
      </c>
      <c r="G551" s="68"/>
      <c r="H551" s="68"/>
      <c r="I551" s="68"/>
      <c r="J551" s="68"/>
    </row>
    <row r="552" spans="1:10" ht="21" customHeight="1" x14ac:dyDescent="0.35">
      <c r="A552" s="68"/>
      <c r="B552" s="68"/>
      <c r="C552" s="68"/>
      <c r="D552" s="68"/>
      <c r="E552" s="298" t="s">
        <v>1101</v>
      </c>
      <c r="F552" s="68" t="s">
        <v>1110</v>
      </c>
      <c r="G552" s="68"/>
      <c r="H552" s="68"/>
      <c r="I552" s="68"/>
      <c r="J552" s="68"/>
    </row>
    <row r="553" spans="1:10" ht="21" customHeight="1" x14ac:dyDescent="0.35">
      <c r="A553" s="68"/>
      <c r="B553" s="68"/>
      <c r="C553" s="68"/>
      <c r="D553" s="68"/>
      <c r="E553" s="298" t="s">
        <v>1103</v>
      </c>
      <c r="F553" s="68" t="s">
        <v>1112</v>
      </c>
      <c r="G553" s="68"/>
      <c r="H553" s="68"/>
      <c r="I553" s="68"/>
      <c r="J553" s="68"/>
    </row>
    <row r="554" spans="1:10" ht="21" customHeight="1" x14ac:dyDescent="0.35">
      <c r="A554" s="68"/>
      <c r="B554" s="68"/>
      <c r="C554" s="68"/>
      <c r="D554" s="68"/>
      <c r="E554" s="298" t="s">
        <v>1105</v>
      </c>
      <c r="F554" s="68" t="s">
        <v>1114</v>
      </c>
      <c r="G554" s="68"/>
      <c r="H554" s="68"/>
      <c r="I554" s="68"/>
      <c r="J554" s="68"/>
    </row>
    <row r="555" spans="1:10" ht="21" customHeight="1" x14ac:dyDescent="0.35">
      <c r="A555" s="68"/>
      <c r="B555" s="68"/>
      <c r="C555" s="68"/>
      <c r="D555" s="68"/>
      <c r="E555" s="298" t="s">
        <v>1107</v>
      </c>
      <c r="F555" s="68" t="s">
        <v>1116</v>
      </c>
      <c r="G555" s="68"/>
      <c r="H555" s="68"/>
      <c r="I555" s="68"/>
      <c r="J555" s="68"/>
    </row>
    <row r="556" spans="1:10" ht="21" customHeight="1" x14ac:dyDescent="0.35">
      <c r="A556" s="68"/>
      <c r="B556" s="68"/>
      <c r="C556" s="68"/>
      <c r="D556" s="68"/>
      <c r="E556" s="298" t="s">
        <v>1109</v>
      </c>
      <c r="F556" s="68" t="s">
        <v>1118</v>
      </c>
      <c r="G556" s="68"/>
      <c r="H556" s="68"/>
      <c r="I556" s="68"/>
      <c r="J556" s="68"/>
    </row>
    <row r="557" spans="1:10" ht="21" customHeight="1" x14ac:dyDescent="0.35">
      <c r="A557" s="68"/>
      <c r="B557" s="68"/>
      <c r="C557" s="68"/>
      <c r="D557" s="68"/>
      <c r="E557" s="298" t="s">
        <v>1111</v>
      </c>
      <c r="F557" s="68" t="s">
        <v>1120</v>
      </c>
      <c r="G557" s="68"/>
      <c r="H557" s="68"/>
      <c r="I557" s="68"/>
      <c r="J557" s="68"/>
    </row>
    <row r="558" spans="1:10" ht="21" customHeight="1" x14ac:dyDescent="0.35">
      <c r="A558" s="68"/>
      <c r="B558" s="68"/>
      <c r="C558" s="68"/>
      <c r="D558" s="68"/>
      <c r="E558" s="298" t="s">
        <v>1113</v>
      </c>
      <c r="F558" s="68" t="s">
        <v>1122</v>
      </c>
      <c r="G558" s="68"/>
      <c r="H558" s="68"/>
      <c r="I558" s="68"/>
      <c r="J558" s="68"/>
    </row>
    <row r="559" spans="1:10" ht="21" customHeight="1" x14ac:dyDescent="0.35">
      <c r="A559" s="68"/>
      <c r="B559" s="68"/>
      <c r="C559" s="68"/>
      <c r="D559" s="68"/>
      <c r="E559" s="298" t="s">
        <v>1115</v>
      </c>
      <c r="F559" s="68" t="s">
        <v>1124</v>
      </c>
      <c r="G559" s="68"/>
      <c r="H559" s="68"/>
      <c r="I559" s="68"/>
      <c r="J559" s="68"/>
    </row>
    <row r="560" spans="1:10" ht="21" customHeight="1" x14ac:dyDescent="0.35">
      <c r="A560" s="68"/>
      <c r="B560" s="68"/>
      <c r="C560" s="68"/>
      <c r="D560" s="68"/>
      <c r="E560" s="298" t="s">
        <v>1117</v>
      </c>
      <c r="F560" s="68" t="s">
        <v>1126</v>
      </c>
      <c r="G560" s="68"/>
      <c r="H560" s="68"/>
      <c r="I560" s="68"/>
      <c r="J560" s="68"/>
    </row>
    <row r="561" spans="1:10" ht="21" customHeight="1" x14ac:dyDescent="0.35">
      <c r="A561" s="68"/>
      <c r="B561" s="68"/>
      <c r="C561" s="68"/>
      <c r="D561" s="68"/>
      <c r="E561" s="298" t="s">
        <v>1119</v>
      </c>
      <c r="F561" s="68" t="s">
        <v>1128</v>
      </c>
      <c r="G561" s="68"/>
      <c r="H561" s="68"/>
      <c r="I561" s="68"/>
      <c r="J561" s="68"/>
    </row>
    <row r="562" spans="1:10" ht="21" customHeight="1" x14ac:dyDescent="0.35">
      <c r="A562" s="68"/>
      <c r="B562" s="68"/>
      <c r="C562" s="68"/>
      <c r="D562" s="68"/>
      <c r="E562" s="298" t="s">
        <v>1121</v>
      </c>
      <c r="F562" s="68" t="s">
        <v>1130</v>
      </c>
      <c r="G562" s="68"/>
      <c r="H562" s="68"/>
      <c r="I562" s="68"/>
      <c r="J562" s="68"/>
    </row>
    <row r="563" spans="1:10" ht="21" customHeight="1" x14ac:dyDescent="0.35">
      <c r="A563" s="68"/>
      <c r="B563" s="68"/>
      <c r="C563" s="68"/>
      <c r="D563" s="68"/>
      <c r="E563" s="298" t="s">
        <v>1123</v>
      </c>
      <c r="F563" s="68" t="s">
        <v>1132</v>
      </c>
      <c r="G563" s="68"/>
      <c r="H563" s="68"/>
      <c r="I563" s="68"/>
      <c r="J563" s="68"/>
    </row>
    <row r="564" spans="1:10" ht="21" customHeight="1" x14ac:dyDescent="0.35">
      <c r="A564" s="68"/>
      <c r="B564" s="68"/>
      <c r="C564" s="68"/>
      <c r="D564" s="68"/>
      <c r="E564" s="298" t="s">
        <v>1125</v>
      </c>
      <c r="F564" s="68" t="s">
        <v>1134</v>
      </c>
      <c r="G564" s="68"/>
      <c r="H564" s="68"/>
      <c r="I564" s="68"/>
      <c r="J564" s="68"/>
    </row>
    <row r="565" spans="1:10" ht="21" customHeight="1" x14ac:dyDescent="0.35">
      <c r="A565" s="68"/>
      <c r="B565" s="68"/>
      <c r="C565" s="68"/>
      <c r="D565" s="68"/>
      <c r="E565" s="298" t="s">
        <v>1127</v>
      </c>
      <c r="F565" s="68" t="s">
        <v>1136</v>
      </c>
      <c r="G565" s="68"/>
      <c r="H565" s="68"/>
      <c r="I565" s="68"/>
      <c r="J565" s="68"/>
    </row>
    <row r="566" spans="1:10" ht="21" customHeight="1" x14ac:dyDescent="0.35">
      <c r="A566" s="68"/>
      <c r="B566" s="68"/>
      <c r="C566" s="68"/>
      <c r="D566" s="68"/>
      <c r="E566" s="298" t="s">
        <v>1129</v>
      </c>
      <c r="F566" s="68" t="s">
        <v>1138</v>
      </c>
      <c r="G566" s="68"/>
      <c r="H566" s="68"/>
      <c r="I566" s="68"/>
      <c r="J566" s="68"/>
    </row>
    <row r="567" spans="1:10" ht="21" customHeight="1" x14ac:dyDescent="0.35">
      <c r="A567" s="68"/>
      <c r="B567" s="68"/>
      <c r="C567" s="68"/>
      <c r="D567" s="68"/>
      <c r="E567" s="298" t="s">
        <v>1131</v>
      </c>
      <c r="F567" s="68" t="s">
        <v>1140</v>
      </c>
      <c r="G567" s="68"/>
      <c r="H567" s="68"/>
      <c r="I567" s="68"/>
      <c r="J567" s="68"/>
    </row>
    <row r="568" spans="1:10" ht="21" customHeight="1" x14ac:dyDescent="0.35">
      <c r="A568" s="68"/>
      <c r="B568" s="68"/>
      <c r="C568" s="68"/>
      <c r="D568" s="68"/>
      <c r="E568" s="298" t="s">
        <v>1133</v>
      </c>
      <c r="F568" s="68" t="s">
        <v>1142</v>
      </c>
      <c r="G568" s="68"/>
      <c r="H568" s="68"/>
      <c r="I568" s="68"/>
      <c r="J568" s="68"/>
    </row>
    <row r="569" spans="1:10" ht="21" customHeight="1" x14ac:dyDescent="0.35">
      <c r="A569" s="68"/>
      <c r="B569" s="68"/>
      <c r="C569" s="68"/>
      <c r="D569" s="68"/>
      <c r="E569" s="298" t="s">
        <v>1135</v>
      </c>
      <c r="F569" s="68" t="s">
        <v>1144</v>
      </c>
      <c r="G569" s="68"/>
      <c r="H569" s="68"/>
      <c r="I569" s="68"/>
      <c r="J569" s="68"/>
    </row>
    <row r="570" spans="1:10" ht="21" customHeight="1" x14ac:dyDescent="0.35">
      <c r="A570" s="68"/>
      <c r="B570" s="68"/>
      <c r="C570" s="68"/>
      <c r="D570" s="68"/>
      <c r="E570" s="298" t="s">
        <v>1137</v>
      </c>
      <c r="F570" s="68" t="s">
        <v>1146</v>
      </c>
      <c r="G570" s="68"/>
      <c r="H570" s="68"/>
      <c r="I570" s="68"/>
      <c r="J570" s="68"/>
    </row>
    <row r="571" spans="1:10" ht="21" customHeight="1" x14ac:dyDescent="0.35">
      <c r="A571" s="68"/>
      <c r="B571" s="68"/>
      <c r="C571" s="68"/>
      <c r="D571" s="68"/>
      <c r="E571" s="298" t="s">
        <v>1139</v>
      </c>
      <c r="F571" s="68" t="s">
        <v>1148</v>
      </c>
      <c r="G571" s="68"/>
      <c r="H571" s="68"/>
      <c r="I571" s="68"/>
      <c r="J571" s="68"/>
    </row>
    <row r="572" spans="1:10" ht="21" customHeight="1" x14ac:dyDescent="0.35">
      <c r="A572" s="68"/>
      <c r="B572" s="68"/>
      <c r="C572" s="68"/>
      <c r="D572" s="68"/>
      <c r="E572" s="298" t="s">
        <v>1141</v>
      </c>
      <c r="F572" s="68" t="s">
        <v>1150</v>
      </c>
      <c r="G572" s="68"/>
      <c r="H572" s="68"/>
      <c r="I572" s="68"/>
      <c r="J572" s="68"/>
    </row>
    <row r="573" spans="1:10" ht="21" customHeight="1" x14ac:dyDescent="0.35">
      <c r="A573" s="68"/>
      <c r="B573" s="68"/>
      <c r="C573" s="68"/>
      <c r="D573" s="68"/>
      <c r="E573" s="298" t="s">
        <v>1143</v>
      </c>
      <c r="F573" s="68" t="s">
        <v>1152</v>
      </c>
      <c r="G573" s="68"/>
      <c r="H573" s="68"/>
      <c r="I573" s="68"/>
      <c r="J573" s="68"/>
    </row>
    <row r="574" spans="1:10" ht="21" customHeight="1" x14ac:dyDescent="0.35">
      <c r="A574" s="68"/>
      <c r="B574" s="68"/>
      <c r="C574" s="68"/>
      <c r="D574" s="68"/>
      <c r="E574" s="298" t="s">
        <v>1145</v>
      </c>
      <c r="F574" s="68" t="s">
        <v>1154</v>
      </c>
      <c r="G574" s="68"/>
      <c r="H574" s="68"/>
      <c r="I574" s="68"/>
      <c r="J574" s="68"/>
    </row>
    <row r="575" spans="1:10" ht="21" customHeight="1" x14ac:dyDescent="0.35">
      <c r="A575" s="68"/>
      <c r="B575" s="68"/>
      <c r="C575" s="68"/>
      <c r="D575" s="68"/>
      <c r="E575" s="298" t="s">
        <v>1147</v>
      </c>
      <c r="F575" s="68" t="s">
        <v>1156</v>
      </c>
      <c r="G575" s="68"/>
      <c r="H575" s="68"/>
      <c r="I575" s="68"/>
      <c r="J575" s="68"/>
    </row>
    <row r="576" spans="1:10" ht="21" customHeight="1" x14ac:dyDescent="0.35">
      <c r="A576" s="68"/>
      <c r="B576" s="68"/>
      <c r="C576" s="68"/>
      <c r="D576" s="68"/>
      <c r="E576" s="298" t="s">
        <v>1149</v>
      </c>
      <c r="F576" s="68" t="s">
        <v>1158</v>
      </c>
      <c r="G576" s="68"/>
      <c r="H576" s="68"/>
      <c r="I576" s="68"/>
      <c r="J576" s="68"/>
    </row>
    <row r="577" spans="1:10" ht="21" customHeight="1" x14ac:dyDescent="0.35">
      <c r="A577" s="68"/>
      <c r="B577" s="68"/>
      <c r="C577" s="68"/>
      <c r="D577" s="68"/>
      <c r="E577" s="298" t="s">
        <v>1151</v>
      </c>
      <c r="F577" s="68" t="s">
        <v>1160</v>
      </c>
      <c r="G577" s="68"/>
      <c r="H577" s="68"/>
      <c r="I577" s="68"/>
      <c r="J577" s="68"/>
    </row>
    <row r="578" spans="1:10" ht="21" customHeight="1" x14ac:dyDescent="0.35">
      <c r="A578" s="68"/>
      <c r="B578" s="68"/>
      <c r="C578" s="68"/>
      <c r="D578" s="68"/>
      <c r="E578" s="298" t="s">
        <v>2951</v>
      </c>
      <c r="F578" s="68" t="s">
        <v>2952</v>
      </c>
      <c r="G578" s="68"/>
      <c r="H578" s="68"/>
      <c r="I578" s="68"/>
      <c r="J578" s="68"/>
    </row>
    <row r="579" spans="1:10" ht="21" customHeight="1" x14ac:dyDescent="0.35">
      <c r="A579" s="68"/>
      <c r="B579" s="68"/>
      <c r="C579" s="68"/>
      <c r="D579" s="68"/>
      <c r="E579" s="298" t="s">
        <v>2953</v>
      </c>
      <c r="F579" s="68" t="s">
        <v>1162</v>
      </c>
      <c r="G579" s="68"/>
      <c r="H579" s="68"/>
      <c r="I579" s="68"/>
      <c r="J579" s="68"/>
    </row>
    <row r="580" spans="1:10" ht="21" customHeight="1" x14ac:dyDescent="0.35">
      <c r="A580" s="68"/>
      <c r="B580" s="68"/>
      <c r="C580" s="68"/>
      <c r="D580" s="68"/>
      <c r="E580" s="298" t="s">
        <v>2954</v>
      </c>
      <c r="F580" s="68" t="s">
        <v>1164</v>
      </c>
      <c r="G580" s="68"/>
      <c r="H580" s="68"/>
      <c r="I580" s="68"/>
      <c r="J580" s="68"/>
    </row>
    <row r="581" spans="1:10" ht="21" customHeight="1" x14ac:dyDescent="0.35">
      <c r="A581" s="68"/>
      <c r="B581" s="68"/>
      <c r="C581" s="68"/>
      <c r="D581" s="68"/>
      <c r="E581" s="298" t="s">
        <v>2955</v>
      </c>
      <c r="F581" s="68" t="s">
        <v>2956</v>
      </c>
      <c r="G581" s="68"/>
      <c r="H581" s="68"/>
      <c r="I581" s="68"/>
      <c r="J581" s="68"/>
    </row>
    <row r="582" spans="1:10" ht="21" customHeight="1" x14ac:dyDescent="0.35">
      <c r="A582" s="68"/>
      <c r="B582" s="68"/>
      <c r="C582" s="68"/>
      <c r="D582" s="68"/>
      <c r="E582" s="298" t="s">
        <v>2957</v>
      </c>
      <c r="F582" s="68" t="s">
        <v>1167</v>
      </c>
      <c r="G582" s="68"/>
      <c r="H582" s="68"/>
      <c r="I582" s="68"/>
      <c r="J582" s="68"/>
    </row>
    <row r="583" spans="1:10" ht="21" customHeight="1" x14ac:dyDescent="0.35">
      <c r="A583" s="68"/>
      <c r="B583" s="68"/>
      <c r="C583" s="68"/>
      <c r="D583" s="68"/>
      <c r="E583" s="298" t="s">
        <v>2958</v>
      </c>
      <c r="F583" s="68" t="s">
        <v>1169</v>
      </c>
      <c r="G583" s="68"/>
      <c r="H583" s="68"/>
      <c r="I583" s="68"/>
      <c r="J583" s="68"/>
    </row>
    <row r="584" spans="1:10" ht="21" customHeight="1" x14ac:dyDescent="0.35">
      <c r="A584" s="68"/>
      <c r="B584" s="68"/>
      <c r="C584" s="68"/>
      <c r="D584" s="68"/>
      <c r="E584" s="298" t="s">
        <v>2959</v>
      </c>
      <c r="F584" s="68" t="s">
        <v>2960</v>
      </c>
      <c r="G584" s="68"/>
      <c r="H584" s="68"/>
      <c r="I584" s="68"/>
      <c r="J584" s="68"/>
    </row>
    <row r="585" spans="1:10" ht="21" customHeight="1" x14ac:dyDescent="0.35">
      <c r="A585" s="68"/>
      <c r="B585" s="68"/>
      <c r="C585" s="68"/>
      <c r="D585" s="68"/>
      <c r="E585" s="298" t="s">
        <v>2961</v>
      </c>
      <c r="F585" s="68" t="s">
        <v>1171</v>
      </c>
      <c r="G585" s="68"/>
      <c r="H585" s="68"/>
      <c r="I585" s="68"/>
      <c r="J585" s="68"/>
    </row>
    <row r="586" spans="1:10" ht="21" customHeight="1" x14ac:dyDescent="0.35">
      <c r="A586" s="68"/>
      <c r="B586" s="68"/>
      <c r="C586" s="68"/>
      <c r="D586" s="68"/>
      <c r="E586" s="298" t="s">
        <v>2962</v>
      </c>
      <c r="F586" s="68" t="s">
        <v>1173</v>
      </c>
      <c r="G586" s="68"/>
      <c r="H586" s="68"/>
      <c r="I586" s="68"/>
      <c r="J586" s="68"/>
    </row>
    <row r="587" spans="1:10" ht="21" customHeight="1" x14ac:dyDescent="0.35">
      <c r="A587" s="68"/>
      <c r="B587" s="68"/>
      <c r="C587" s="68"/>
      <c r="D587" s="68"/>
      <c r="E587" s="298" t="s">
        <v>2963</v>
      </c>
      <c r="F587" s="68" t="s">
        <v>2964</v>
      </c>
      <c r="G587" s="68"/>
      <c r="H587" s="68"/>
      <c r="I587" s="68"/>
      <c r="J587" s="68"/>
    </row>
    <row r="588" spans="1:10" ht="21" customHeight="1" x14ac:dyDescent="0.35">
      <c r="A588" s="68"/>
      <c r="B588" s="68"/>
      <c r="C588" s="68"/>
      <c r="D588" s="68"/>
      <c r="E588" s="298" t="s">
        <v>2965</v>
      </c>
      <c r="F588" s="68" t="s">
        <v>1177</v>
      </c>
      <c r="G588" s="68"/>
      <c r="H588" s="68"/>
      <c r="I588" s="68"/>
      <c r="J588" s="68"/>
    </row>
    <row r="589" spans="1:10" ht="21" customHeight="1" x14ac:dyDescent="0.35">
      <c r="A589" s="68"/>
      <c r="B589" s="68"/>
      <c r="C589" s="68"/>
      <c r="D589" s="68"/>
      <c r="E589" s="298" t="s">
        <v>2966</v>
      </c>
      <c r="F589" s="68" t="s">
        <v>1179</v>
      </c>
      <c r="G589" s="68"/>
      <c r="H589" s="68"/>
      <c r="I589" s="68"/>
      <c r="J589" s="68"/>
    </row>
    <row r="590" spans="1:10" ht="21" customHeight="1" x14ac:dyDescent="0.35">
      <c r="A590" s="68"/>
      <c r="B590" s="68"/>
      <c r="C590" s="68"/>
      <c r="D590" s="68"/>
      <c r="E590" s="298" t="s">
        <v>2967</v>
      </c>
      <c r="F590" s="68" t="s">
        <v>2968</v>
      </c>
      <c r="G590" s="68"/>
      <c r="H590" s="68"/>
      <c r="I590" s="68"/>
      <c r="J590" s="68"/>
    </row>
    <row r="591" spans="1:10" ht="21" customHeight="1" x14ac:dyDescent="0.35">
      <c r="A591" s="68"/>
      <c r="B591" s="68"/>
      <c r="C591" s="68"/>
      <c r="D591" s="68"/>
      <c r="E591" s="298" t="s">
        <v>2969</v>
      </c>
      <c r="F591" s="68" t="s">
        <v>1181</v>
      </c>
      <c r="G591" s="68"/>
      <c r="H591" s="68"/>
      <c r="I591" s="68"/>
      <c r="J591" s="68"/>
    </row>
    <row r="592" spans="1:10" ht="21" customHeight="1" x14ac:dyDescent="0.35">
      <c r="A592" s="68"/>
      <c r="B592" s="68"/>
      <c r="C592" s="68"/>
      <c r="D592" s="68"/>
      <c r="E592" s="298" t="s">
        <v>2970</v>
      </c>
      <c r="F592" s="68" t="s">
        <v>1183</v>
      </c>
      <c r="G592" s="68"/>
      <c r="H592" s="68"/>
      <c r="I592" s="68"/>
      <c r="J592" s="68"/>
    </row>
    <row r="593" spans="1:10" ht="21" customHeight="1" x14ac:dyDescent="0.35">
      <c r="A593" s="68"/>
      <c r="B593" s="68"/>
      <c r="C593" s="68"/>
      <c r="D593" s="68"/>
      <c r="E593" s="298" t="s">
        <v>2971</v>
      </c>
      <c r="F593" s="68" t="s">
        <v>2972</v>
      </c>
      <c r="G593" s="68"/>
      <c r="H593" s="68"/>
      <c r="I593" s="68"/>
      <c r="J593" s="68"/>
    </row>
    <row r="594" spans="1:10" ht="21" customHeight="1" x14ac:dyDescent="0.35">
      <c r="A594" s="68"/>
      <c r="B594" s="68"/>
      <c r="C594" s="68"/>
      <c r="D594" s="68"/>
      <c r="E594" s="298" t="s">
        <v>2973</v>
      </c>
      <c r="F594" s="68" t="s">
        <v>1187</v>
      </c>
      <c r="G594" s="68"/>
      <c r="H594" s="68"/>
      <c r="I594" s="68"/>
      <c r="J594" s="68"/>
    </row>
    <row r="595" spans="1:10" ht="21" customHeight="1" x14ac:dyDescent="0.35">
      <c r="A595" s="68"/>
      <c r="B595" s="68"/>
      <c r="C595" s="68"/>
      <c r="D595" s="68"/>
      <c r="E595" s="298" t="s">
        <v>2974</v>
      </c>
      <c r="F595" s="68" t="s">
        <v>1189</v>
      </c>
      <c r="G595" s="68"/>
      <c r="H595" s="68"/>
      <c r="I595" s="68"/>
      <c r="J595" s="68"/>
    </row>
    <row r="596" spans="1:10" ht="21" customHeight="1" x14ac:dyDescent="0.35">
      <c r="A596" s="68"/>
      <c r="B596" s="68"/>
      <c r="C596" s="68"/>
      <c r="D596" s="68"/>
      <c r="E596" s="298" t="s">
        <v>2975</v>
      </c>
      <c r="F596" s="68" t="s">
        <v>2976</v>
      </c>
      <c r="G596" s="68"/>
      <c r="H596" s="68"/>
      <c r="I596" s="68"/>
      <c r="J596" s="68"/>
    </row>
    <row r="597" spans="1:10" ht="21" customHeight="1" x14ac:dyDescent="0.35">
      <c r="A597" s="68"/>
      <c r="B597" s="68"/>
      <c r="C597" s="68"/>
      <c r="D597" s="68"/>
      <c r="E597" s="298" t="s">
        <v>2977</v>
      </c>
      <c r="F597" s="68" t="s">
        <v>1191</v>
      </c>
      <c r="G597" s="68"/>
      <c r="H597" s="68"/>
      <c r="I597" s="68"/>
      <c r="J597" s="68"/>
    </row>
    <row r="598" spans="1:10" ht="21" customHeight="1" x14ac:dyDescent="0.35">
      <c r="A598" s="68"/>
      <c r="B598" s="68"/>
      <c r="C598" s="68"/>
      <c r="D598" s="68"/>
      <c r="E598" s="298" t="s">
        <v>2978</v>
      </c>
      <c r="F598" s="68" t="s">
        <v>1193</v>
      </c>
      <c r="G598" s="68"/>
      <c r="H598" s="68"/>
      <c r="I598" s="68"/>
      <c r="J598" s="68"/>
    </row>
    <row r="599" spans="1:10" ht="21" customHeight="1" x14ac:dyDescent="0.35">
      <c r="A599" s="68"/>
      <c r="B599" s="68"/>
      <c r="C599" s="68"/>
      <c r="D599" s="68"/>
      <c r="E599" s="298" t="s">
        <v>2979</v>
      </c>
      <c r="F599" s="68" t="s">
        <v>1195</v>
      </c>
      <c r="G599" s="68"/>
      <c r="H599" s="68"/>
      <c r="I599" s="68"/>
      <c r="J599" s="68"/>
    </row>
    <row r="600" spans="1:10" ht="21" customHeight="1" x14ac:dyDescent="0.35">
      <c r="A600" s="68"/>
      <c r="B600" s="68"/>
      <c r="C600" s="68"/>
      <c r="D600" s="68"/>
      <c r="E600" s="298" t="s">
        <v>2980</v>
      </c>
      <c r="F600" s="68" t="s">
        <v>1197</v>
      </c>
      <c r="G600" s="68"/>
      <c r="H600" s="68"/>
      <c r="I600" s="68"/>
      <c r="J600" s="68"/>
    </row>
    <row r="601" spans="1:10" ht="21" customHeight="1" x14ac:dyDescent="0.35">
      <c r="A601" s="68"/>
      <c r="B601" s="68"/>
      <c r="C601" s="68"/>
      <c r="D601" s="68"/>
      <c r="E601" s="298" t="s">
        <v>2981</v>
      </c>
      <c r="F601" s="68" t="s">
        <v>2982</v>
      </c>
      <c r="G601" s="68"/>
      <c r="H601" s="68"/>
      <c r="I601" s="68"/>
      <c r="J601" s="68"/>
    </row>
    <row r="602" spans="1:10" ht="21" customHeight="1" x14ac:dyDescent="0.35">
      <c r="A602" s="68"/>
      <c r="B602" s="68"/>
      <c r="C602" s="68"/>
      <c r="D602" s="68"/>
      <c r="E602" s="298" t="s">
        <v>2983</v>
      </c>
      <c r="F602" s="68" t="s">
        <v>1199</v>
      </c>
      <c r="G602" s="68"/>
      <c r="H602" s="68"/>
      <c r="I602" s="68"/>
      <c r="J602" s="68"/>
    </row>
    <row r="603" spans="1:10" ht="21" customHeight="1" x14ac:dyDescent="0.35">
      <c r="A603" s="68"/>
      <c r="B603" s="68"/>
      <c r="C603" s="68"/>
      <c r="D603" s="68"/>
      <c r="E603" s="298" t="s">
        <v>2984</v>
      </c>
      <c r="F603" s="68" t="s">
        <v>1201</v>
      </c>
      <c r="G603" s="68"/>
      <c r="H603" s="68"/>
      <c r="I603" s="68"/>
      <c r="J603" s="68"/>
    </row>
    <row r="604" spans="1:10" ht="21" customHeight="1" x14ac:dyDescent="0.35">
      <c r="A604" s="68"/>
      <c r="B604" s="68"/>
      <c r="C604" s="68"/>
      <c r="D604" s="68"/>
      <c r="E604" s="298" t="s">
        <v>2985</v>
      </c>
      <c r="F604" s="68" t="s">
        <v>1203</v>
      </c>
      <c r="G604" s="68"/>
      <c r="H604" s="68"/>
      <c r="I604" s="68"/>
      <c r="J604" s="68"/>
    </row>
    <row r="605" spans="1:10" ht="21" customHeight="1" x14ac:dyDescent="0.35">
      <c r="A605" s="68"/>
      <c r="B605" s="68"/>
      <c r="C605" s="68"/>
      <c r="D605" s="68"/>
      <c r="E605" s="298" t="s">
        <v>2986</v>
      </c>
      <c r="F605" s="68" t="s">
        <v>1205</v>
      </c>
      <c r="G605" s="68"/>
      <c r="H605" s="68"/>
      <c r="I605" s="68"/>
      <c r="J605" s="68"/>
    </row>
    <row r="606" spans="1:10" ht="21" customHeight="1" x14ac:dyDescent="0.35">
      <c r="A606" s="68"/>
      <c r="B606" s="68"/>
      <c r="C606" s="68"/>
      <c r="D606" s="68"/>
      <c r="E606" s="298" t="s">
        <v>2987</v>
      </c>
      <c r="F606" s="68" t="s">
        <v>2988</v>
      </c>
      <c r="G606" s="68"/>
      <c r="H606" s="68"/>
      <c r="I606" s="68"/>
      <c r="J606" s="68"/>
    </row>
    <row r="607" spans="1:10" ht="21" customHeight="1" x14ac:dyDescent="0.35">
      <c r="A607" s="68"/>
      <c r="B607" s="68"/>
      <c r="C607" s="68"/>
      <c r="D607" s="68"/>
      <c r="E607" s="298" t="s">
        <v>2989</v>
      </c>
      <c r="F607" s="68" t="s">
        <v>2990</v>
      </c>
      <c r="G607" s="68"/>
      <c r="H607" s="68"/>
      <c r="I607" s="68"/>
      <c r="J607" s="68"/>
    </row>
    <row r="608" spans="1:10" ht="21" customHeight="1" x14ac:dyDescent="0.35">
      <c r="A608" s="68"/>
      <c r="B608" s="68"/>
      <c r="C608" s="68"/>
      <c r="D608" s="68"/>
      <c r="E608" s="298" t="s">
        <v>2991</v>
      </c>
      <c r="F608" s="68" t="s">
        <v>2992</v>
      </c>
      <c r="G608" s="68"/>
      <c r="H608" s="68"/>
      <c r="I608" s="68"/>
      <c r="J608" s="68"/>
    </row>
    <row r="609" spans="1:10" ht="21" customHeight="1" x14ac:dyDescent="0.35">
      <c r="A609" s="68"/>
      <c r="B609" s="68"/>
      <c r="C609" s="68"/>
      <c r="D609" s="68"/>
      <c r="E609" s="298" t="s">
        <v>2993</v>
      </c>
      <c r="F609" s="68" t="s">
        <v>2994</v>
      </c>
      <c r="G609" s="68"/>
      <c r="H609" s="68"/>
      <c r="I609" s="68"/>
      <c r="J609" s="68"/>
    </row>
    <row r="610" spans="1:10" ht="21" customHeight="1" x14ac:dyDescent="0.35">
      <c r="A610" s="68"/>
      <c r="B610" s="68"/>
      <c r="C610" s="68"/>
      <c r="D610" s="68"/>
      <c r="E610" s="298" t="s">
        <v>2995</v>
      </c>
      <c r="F610" s="68" t="s">
        <v>2996</v>
      </c>
      <c r="G610" s="68"/>
      <c r="H610" s="68"/>
      <c r="I610" s="68"/>
      <c r="J610" s="68"/>
    </row>
    <row r="611" spans="1:10" ht="21" customHeight="1" x14ac:dyDescent="0.35">
      <c r="A611" s="68"/>
      <c r="B611" s="68"/>
      <c r="C611" s="68"/>
      <c r="D611" s="68"/>
      <c r="E611" s="298" t="s">
        <v>2997</v>
      </c>
      <c r="F611" s="68" t="s">
        <v>2998</v>
      </c>
      <c r="G611" s="68"/>
      <c r="H611" s="68"/>
      <c r="I611" s="68"/>
      <c r="J611" s="68"/>
    </row>
    <row r="612" spans="1:10" ht="21" customHeight="1" x14ac:dyDescent="0.35">
      <c r="A612" s="68"/>
      <c r="B612" s="68"/>
      <c r="C612" s="68"/>
      <c r="D612" s="68"/>
      <c r="E612" s="298" t="s">
        <v>2999</v>
      </c>
      <c r="F612" s="68" t="s">
        <v>3000</v>
      </c>
      <c r="G612" s="68"/>
      <c r="H612" s="68"/>
      <c r="I612" s="68"/>
      <c r="J612" s="68"/>
    </row>
    <row r="613" spans="1:10" ht="21" customHeight="1" x14ac:dyDescent="0.35">
      <c r="A613" s="68"/>
      <c r="B613" s="68"/>
      <c r="C613" s="68"/>
      <c r="D613" s="68"/>
      <c r="E613" s="298" t="s">
        <v>3001</v>
      </c>
      <c r="F613" s="68" t="s">
        <v>3002</v>
      </c>
      <c r="G613" s="68"/>
      <c r="H613" s="68"/>
      <c r="I613" s="68"/>
      <c r="J613" s="68"/>
    </row>
    <row r="614" spans="1:10" ht="21" customHeight="1" x14ac:dyDescent="0.35">
      <c r="A614" s="68"/>
      <c r="B614" s="68"/>
      <c r="C614" s="68"/>
      <c r="D614" s="68"/>
      <c r="E614" s="298" t="s">
        <v>3003</v>
      </c>
      <c r="F614" s="68" t="s">
        <v>3004</v>
      </c>
      <c r="G614" s="68"/>
      <c r="H614" s="68"/>
      <c r="I614" s="68"/>
      <c r="J614" s="68"/>
    </row>
    <row r="615" spans="1:10" ht="21" customHeight="1" x14ac:dyDescent="0.35">
      <c r="A615" s="68"/>
      <c r="B615" s="68"/>
      <c r="C615" s="68"/>
      <c r="D615" s="68"/>
      <c r="E615" s="298" t="s">
        <v>3005</v>
      </c>
      <c r="F615" s="68" t="s">
        <v>3006</v>
      </c>
      <c r="G615" s="68"/>
      <c r="H615" s="68"/>
      <c r="I615" s="68"/>
      <c r="J615" s="68"/>
    </row>
    <row r="616" spans="1:10" ht="21" customHeight="1" x14ac:dyDescent="0.35">
      <c r="A616" s="68"/>
      <c r="B616" s="68"/>
      <c r="C616" s="68"/>
      <c r="D616" s="68"/>
      <c r="E616" s="298" t="s">
        <v>3007</v>
      </c>
      <c r="F616" s="68" t="s">
        <v>3008</v>
      </c>
      <c r="G616" s="68"/>
      <c r="H616" s="68"/>
      <c r="I616" s="68"/>
      <c r="J616" s="68"/>
    </row>
    <row r="617" spans="1:10" ht="21" customHeight="1" x14ac:dyDescent="0.35">
      <c r="A617" s="68"/>
      <c r="B617" s="68"/>
      <c r="C617" s="68"/>
      <c r="D617" s="68"/>
      <c r="E617" s="298" t="s">
        <v>3009</v>
      </c>
      <c r="F617" s="68" t="s">
        <v>3010</v>
      </c>
      <c r="G617" s="68"/>
      <c r="H617" s="68"/>
      <c r="I617" s="68"/>
      <c r="J617" s="68"/>
    </row>
    <row r="618" spans="1:10" ht="21" customHeight="1" x14ac:dyDescent="0.35">
      <c r="A618" s="68"/>
      <c r="B618" s="68"/>
      <c r="C618" s="68"/>
      <c r="D618" s="68"/>
      <c r="E618" s="298" t="s">
        <v>3011</v>
      </c>
      <c r="F618" s="68" t="s">
        <v>3012</v>
      </c>
      <c r="G618" s="68"/>
      <c r="H618" s="68"/>
      <c r="I618" s="68"/>
      <c r="J618" s="68"/>
    </row>
    <row r="619" spans="1:10" ht="21" customHeight="1" x14ac:dyDescent="0.35">
      <c r="A619" s="68"/>
      <c r="B619" s="68"/>
      <c r="C619" s="68"/>
      <c r="D619" s="68"/>
      <c r="E619" s="298" t="s">
        <v>3013</v>
      </c>
      <c r="F619" s="68" t="s">
        <v>3014</v>
      </c>
      <c r="G619" s="68"/>
      <c r="H619" s="68"/>
      <c r="I619" s="68"/>
      <c r="J619" s="68"/>
    </row>
    <row r="620" spans="1:10" ht="21" customHeight="1" x14ac:dyDescent="0.35">
      <c r="A620" s="68"/>
      <c r="B620" s="68"/>
      <c r="C620" s="68"/>
      <c r="D620" s="68"/>
      <c r="E620" s="298" t="s">
        <v>3015</v>
      </c>
      <c r="F620" s="68" t="s">
        <v>3016</v>
      </c>
      <c r="G620" s="68"/>
      <c r="H620" s="68"/>
      <c r="I620" s="68"/>
      <c r="J620" s="68"/>
    </row>
    <row r="621" spans="1:10" ht="21" customHeight="1" x14ac:dyDescent="0.35">
      <c r="A621" s="68"/>
      <c r="B621" s="68"/>
      <c r="C621" s="68"/>
      <c r="D621" s="68"/>
      <c r="E621" s="298" t="s">
        <v>3017</v>
      </c>
      <c r="F621" s="68" t="s">
        <v>3018</v>
      </c>
      <c r="G621" s="68"/>
      <c r="H621" s="68"/>
      <c r="I621" s="68"/>
      <c r="J621" s="68"/>
    </row>
    <row r="622" spans="1:10" ht="21" customHeight="1" x14ac:dyDescent="0.35">
      <c r="A622" s="68"/>
      <c r="B622" s="68"/>
      <c r="C622" s="68"/>
      <c r="D622" s="68"/>
      <c r="E622" s="298" t="s">
        <v>3019</v>
      </c>
      <c r="F622" s="68" t="s">
        <v>3020</v>
      </c>
      <c r="G622" s="68"/>
      <c r="H622" s="68"/>
      <c r="I622" s="68"/>
      <c r="J622" s="68"/>
    </row>
    <row r="623" spans="1:10" ht="21" customHeight="1" x14ac:dyDescent="0.35">
      <c r="A623" s="68"/>
      <c r="B623" s="68"/>
      <c r="C623" s="68"/>
      <c r="D623" s="68"/>
      <c r="E623" s="298" t="s">
        <v>3021</v>
      </c>
      <c r="F623" s="68" t="s">
        <v>3022</v>
      </c>
      <c r="G623" s="68"/>
      <c r="H623" s="68"/>
      <c r="I623" s="68"/>
      <c r="J623" s="68"/>
    </row>
    <row r="624" spans="1:10" ht="21" customHeight="1" x14ac:dyDescent="0.35">
      <c r="A624" s="68"/>
      <c r="B624" s="68"/>
      <c r="C624" s="68"/>
      <c r="D624" s="68"/>
      <c r="E624" s="298" t="s">
        <v>3023</v>
      </c>
      <c r="F624" s="68" t="s">
        <v>1235</v>
      </c>
      <c r="G624" s="68"/>
      <c r="H624" s="68"/>
      <c r="I624" s="68"/>
      <c r="J624" s="68"/>
    </row>
    <row r="625" spans="1:10" ht="21" customHeight="1" x14ac:dyDescent="0.35">
      <c r="A625" s="68"/>
      <c r="B625" s="68"/>
      <c r="C625" s="68"/>
      <c r="D625" s="68"/>
      <c r="E625" s="298" t="s">
        <v>3024</v>
      </c>
      <c r="F625" s="68" t="s">
        <v>1237</v>
      </c>
      <c r="G625" s="68"/>
      <c r="H625" s="68"/>
      <c r="I625" s="68"/>
      <c r="J625" s="68"/>
    </row>
    <row r="626" spans="1:10" ht="21" customHeight="1" x14ac:dyDescent="0.35">
      <c r="A626" s="68"/>
      <c r="B626" s="68"/>
      <c r="C626" s="68"/>
      <c r="D626" s="68"/>
      <c r="E626" s="298" t="s">
        <v>3025</v>
      </c>
      <c r="F626" s="68" t="s">
        <v>1239</v>
      </c>
      <c r="G626" s="68"/>
      <c r="H626" s="68"/>
      <c r="I626" s="68"/>
      <c r="J626" s="68"/>
    </row>
    <row r="627" spans="1:10" ht="21" customHeight="1" x14ac:dyDescent="0.35">
      <c r="A627" s="68"/>
      <c r="B627" s="68"/>
      <c r="C627" s="68"/>
      <c r="D627" s="68"/>
      <c r="E627" s="298" t="s">
        <v>3026</v>
      </c>
      <c r="F627" s="68" t="s">
        <v>3027</v>
      </c>
      <c r="G627" s="68"/>
      <c r="H627" s="68"/>
      <c r="I627" s="68"/>
      <c r="J627" s="68"/>
    </row>
    <row r="628" spans="1:10" ht="21" customHeight="1" x14ac:dyDescent="0.35">
      <c r="A628" s="68"/>
      <c r="B628" s="68"/>
      <c r="C628" s="68"/>
      <c r="D628" s="68"/>
      <c r="E628" s="298" t="s">
        <v>3028</v>
      </c>
      <c r="F628" s="68" t="s">
        <v>3029</v>
      </c>
      <c r="G628" s="68"/>
      <c r="H628" s="68"/>
      <c r="I628" s="68"/>
      <c r="J628" s="68"/>
    </row>
    <row r="629" spans="1:10" ht="21" customHeight="1" x14ac:dyDescent="0.35">
      <c r="A629" s="68"/>
      <c r="B629" s="68"/>
      <c r="C629" s="68"/>
      <c r="D629" s="68"/>
      <c r="E629" s="298" t="s">
        <v>3030</v>
      </c>
      <c r="F629" s="68" t="s">
        <v>3031</v>
      </c>
      <c r="G629" s="68"/>
      <c r="H629" s="68"/>
      <c r="I629" s="68"/>
      <c r="J629" s="68"/>
    </row>
    <row r="630" spans="1:10" ht="21" customHeight="1" x14ac:dyDescent="0.35">
      <c r="A630" s="68"/>
      <c r="B630" s="68"/>
      <c r="C630" s="68"/>
      <c r="D630" s="68"/>
      <c r="E630" s="298" t="s">
        <v>3032</v>
      </c>
      <c r="F630" s="68" t="s">
        <v>3033</v>
      </c>
      <c r="G630" s="68"/>
      <c r="H630" s="68"/>
      <c r="I630" s="68"/>
      <c r="J630" s="68"/>
    </row>
    <row r="631" spans="1:10" ht="21" customHeight="1" x14ac:dyDescent="0.35">
      <c r="A631" s="68"/>
      <c r="B631" s="68"/>
      <c r="C631" s="68"/>
      <c r="D631" s="68"/>
      <c r="E631" s="298" t="s">
        <v>3034</v>
      </c>
      <c r="F631" s="68" t="s">
        <v>3035</v>
      </c>
      <c r="G631" s="68"/>
      <c r="H631" s="68"/>
      <c r="I631" s="68"/>
      <c r="J631" s="68"/>
    </row>
    <row r="632" spans="1:10" ht="21" customHeight="1" x14ac:dyDescent="0.35">
      <c r="A632" s="68"/>
      <c r="B632" s="68"/>
      <c r="C632" s="68"/>
      <c r="D632" s="68"/>
      <c r="E632" s="298" t="s">
        <v>3036</v>
      </c>
      <c r="F632" s="68" t="s">
        <v>3037</v>
      </c>
      <c r="G632" s="68"/>
      <c r="H632" s="68"/>
      <c r="I632" s="68"/>
      <c r="J632" s="68"/>
    </row>
    <row r="633" spans="1:10" ht="21" customHeight="1" x14ac:dyDescent="0.35">
      <c r="A633" s="68"/>
      <c r="B633" s="68"/>
      <c r="C633" s="68"/>
      <c r="D633" s="68"/>
      <c r="E633" s="298" t="s">
        <v>3038</v>
      </c>
      <c r="F633" s="68" t="s">
        <v>3039</v>
      </c>
      <c r="G633" s="68"/>
      <c r="H633" s="68"/>
      <c r="I633" s="68"/>
      <c r="J633" s="68"/>
    </row>
    <row r="634" spans="1:10" ht="21" customHeight="1" x14ac:dyDescent="0.35">
      <c r="A634" s="68"/>
      <c r="B634" s="68"/>
      <c r="C634" s="68"/>
      <c r="D634" s="68"/>
      <c r="E634" s="298" t="s">
        <v>3040</v>
      </c>
      <c r="F634" s="68" t="s">
        <v>3041</v>
      </c>
      <c r="G634" s="68"/>
      <c r="H634" s="68"/>
      <c r="I634" s="68"/>
      <c r="J634" s="68"/>
    </row>
    <row r="635" spans="1:10" ht="21" customHeight="1" x14ac:dyDescent="0.35">
      <c r="A635" s="68"/>
      <c r="B635" s="68"/>
      <c r="C635" s="68"/>
      <c r="D635" s="68"/>
      <c r="E635" s="298" t="s">
        <v>3042</v>
      </c>
      <c r="F635" s="68" t="s">
        <v>3043</v>
      </c>
      <c r="G635" s="68"/>
      <c r="H635" s="68"/>
      <c r="I635" s="68"/>
      <c r="J635" s="68"/>
    </row>
    <row r="636" spans="1:10" ht="21" customHeight="1" x14ac:dyDescent="0.35">
      <c r="A636" s="68"/>
      <c r="B636" s="68"/>
      <c r="C636" s="68"/>
      <c r="D636" s="68"/>
      <c r="E636" s="298" t="s">
        <v>3044</v>
      </c>
      <c r="F636" s="68" t="s">
        <v>3045</v>
      </c>
      <c r="G636" s="68"/>
      <c r="H636" s="68"/>
      <c r="I636" s="68"/>
      <c r="J636" s="68"/>
    </row>
    <row r="637" spans="1:10" ht="21" customHeight="1" x14ac:dyDescent="0.35">
      <c r="A637" s="68"/>
      <c r="B637" s="68"/>
      <c r="C637" s="68"/>
      <c r="D637" s="68"/>
      <c r="E637" s="298" t="s">
        <v>3046</v>
      </c>
      <c r="F637" s="68" t="s">
        <v>3047</v>
      </c>
      <c r="G637" s="68"/>
      <c r="H637" s="68"/>
      <c r="I637" s="68"/>
      <c r="J637" s="68"/>
    </row>
    <row r="638" spans="1:10" ht="21" customHeight="1" x14ac:dyDescent="0.35">
      <c r="A638" s="68"/>
      <c r="B638" s="68"/>
      <c r="C638" s="68"/>
      <c r="D638" s="68"/>
      <c r="E638" s="298" t="s">
        <v>3048</v>
      </c>
      <c r="F638" s="68" t="s">
        <v>3049</v>
      </c>
      <c r="G638" s="68"/>
      <c r="H638" s="68"/>
      <c r="I638" s="68"/>
      <c r="J638" s="68"/>
    </row>
    <row r="639" spans="1:10" ht="21" customHeight="1" x14ac:dyDescent="0.35">
      <c r="A639" s="68"/>
      <c r="B639" s="68"/>
      <c r="C639" s="68"/>
      <c r="D639" s="68"/>
      <c r="E639" s="298" t="s">
        <v>3050</v>
      </c>
      <c r="F639" s="68" t="s">
        <v>3051</v>
      </c>
      <c r="G639" s="68"/>
      <c r="H639" s="68"/>
      <c r="I639" s="68"/>
      <c r="J639" s="68"/>
    </row>
    <row r="640" spans="1:10" ht="21" customHeight="1" x14ac:dyDescent="0.35">
      <c r="A640" s="68"/>
      <c r="B640" s="68"/>
      <c r="C640" s="68"/>
      <c r="D640" s="68"/>
      <c r="E640" s="298" t="s">
        <v>3052</v>
      </c>
      <c r="F640" s="68" t="s">
        <v>3053</v>
      </c>
      <c r="G640" s="68"/>
      <c r="H640" s="68"/>
      <c r="I640" s="68"/>
      <c r="J640" s="68"/>
    </row>
    <row r="641" spans="1:10" ht="21" customHeight="1" x14ac:dyDescent="0.35">
      <c r="A641" s="68"/>
      <c r="B641" s="68"/>
      <c r="C641" s="68"/>
      <c r="D641" s="68"/>
      <c r="E641" s="298" t="s">
        <v>3054</v>
      </c>
      <c r="F641" s="68" t="s">
        <v>3055</v>
      </c>
      <c r="G641" s="68"/>
      <c r="H641" s="68"/>
      <c r="I641" s="68"/>
      <c r="J641" s="68"/>
    </row>
    <row r="642" spans="1:10" ht="21" customHeight="1" x14ac:dyDescent="0.35">
      <c r="A642" s="68"/>
      <c r="B642" s="68"/>
      <c r="C642" s="68"/>
      <c r="D642" s="68"/>
      <c r="E642" s="298" t="s">
        <v>3056</v>
      </c>
      <c r="F642" s="68" t="s">
        <v>3057</v>
      </c>
      <c r="G642" s="68"/>
      <c r="H642" s="68"/>
      <c r="I642" s="68"/>
      <c r="J642" s="68"/>
    </row>
    <row r="643" spans="1:10" ht="21" customHeight="1" x14ac:dyDescent="0.35">
      <c r="A643" s="68"/>
      <c r="B643" s="68"/>
      <c r="C643" s="68"/>
      <c r="D643" s="68"/>
      <c r="E643" s="298" t="s">
        <v>3058</v>
      </c>
      <c r="F643" s="68" t="s">
        <v>3059</v>
      </c>
      <c r="G643" s="68"/>
      <c r="H643" s="68"/>
      <c r="I643" s="68"/>
      <c r="J643" s="68"/>
    </row>
    <row r="644" spans="1:10" ht="21" customHeight="1" x14ac:dyDescent="0.35">
      <c r="A644" s="68"/>
      <c r="B644" s="68"/>
      <c r="C644" s="68"/>
      <c r="D644" s="68"/>
      <c r="E644" s="298" t="s">
        <v>3060</v>
      </c>
      <c r="F644" s="68" t="s">
        <v>3061</v>
      </c>
      <c r="G644" s="68"/>
      <c r="H644" s="68"/>
      <c r="I644" s="68"/>
      <c r="J644" s="68"/>
    </row>
    <row r="645" spans="1:10" ht="21" customHeight="1" x14ac:dyDescent="0.35">
      <c r="A645" s="68"/>
      <c r="B645" s="68"/>
      <c r="C645" s="68"/>
      <c r="D645" s="68"/>
      <c r="E645" s="298" t="s">
        <v>3062</v>
      </c>
      <c r="F645" s="68" t="s">
        <v>3063</v>
      </c>
      <c r="G645" s="68"/>
      <c r="H645" s="68"/>
      <c r="I645" s="68"/>
      <c r="J645" s="68"/>
    </row>
    <row r="646" spans="1:10" ht="21" customHeight="1" x14ac:dyDescent="0.35">
      <c r="A646" s="68"/>
      <c r="B646" s="68"/>
      <c r="C646" s="68"/>
      <c r="D646" s="68"/>
      <c r="E646" s="298" t="s">
        <v>3064</v>
      </c>
      <c r="F646" s="68" t="s">
        <v>3065</v>
      </c>
      <c r="G646" s="68"/>
      <c r="H646" s="68"/>
      <c r="I646" s="68"/>
      <c r="J646" s="68"/>
    </row>
    <row r="647" spans="1:10" ht="21" customHeight="1" x14ac:dyDescent="0.35">
      <c r="A647" s="68"/>
      <c r="B647" s="68"/>
      <c r="C647" s="68"/>
      <c r="D647" s="68"/>
      <c r="E647" s="298" t="s">
        <v>3066</v>
      </c>
      <c r="F647" s="68" t="s">
        <v>3067</v>
      </c>
      <c r="G647" s="68"/>
      <c r="H647" s="68"/>
      <c r="I647" s="68"/>
      <c r="J647" s="68"/>
    </row>
    <row r="648" spans="1:10" ht="21" customHeight="1" x14ac:dyDescent="0.35">
      <c r="A648" s="68"/>
      <c r="B648" s="68"/>
      <c r="C648" s="68"/>
      <c r="D648" s="68"/>
      <c r="E648" s="298" t="s">
        <v>3068</v>
      </c>
      <c r="F648" s="68" t="s">
        <v>3069</v>
      </c>
      <c r="G648" s="68"/>
      <c r="H648" s="68"/>
      <c r="I648" s="68"/>
      <c r="J648" s="68"/>
    </row>
    <row r="649" spans="1:10" ht="21" customHeight="1" x14ac:dyDescent="0.35">
      <c r="A649" s="68"/>
      <c r="B649" s="68"/>
      <c r="C649" s="68"/>
      <c r="D649" s="68"/>
      <c r="E649" s="298" t="s">
        <v>3070</v>
      </c>
      <c r="F649" s="68" t="s">
        <v>3071</v>
      </c>
      <c r="G649" s="68"/>
      <c r="H649" s="68"/>
      <c r="I649" s="68"/>
      <c r="J649" s="68"/>
    </row>
    <row r="650" spans="1:10" ht="21" customHeight="1" x14ac:dyDescent="0.35">
      <c r="A650" s="68"/>
      <c r="B650" s="68"/>
      <c r="C650" s="68"/>
      <c r="D650" s="68"/>
      <c r="E650" s="298" t="s">
        <v>3072</v>
      </c>
      <c r="F650" s="68" t="s">
        <v>3073</v>
      </c>
      <c r="G650" s="68"/>
      <c r="H650" s="68"/>
      <c r="I650" s="68"/>
      <c r="J650" s="68"/>
    </row>
    <row r="651" spans="1:10" ht="21" customHeight="1" x14ac:dyDescent="0.35">
      <c r="A651" s="68"/>
      <c r="B651" s="68"/>
      <c r="C651" s="68"/>
      <c r="D651" s="68"/>
      <c r="E651" s="298" t="s">
        <v>3074</v>
      </c>
      <c r="F651" s="68" t="s">
        <v>3075</v>
      </c>
      <c r="G651" s="68"/>
      <c r="H651" s="68"/>
      <c r="I651" s="68"/>
      <c r="J651" s="68"/>
    </row>
    <row r="652" spans="1:10" ht="21" customHeight="1" x14ac:dyDescent="0.35">
      <c r="A652" s="68"/>
      <c r="B652" s="68"/>
      <c r="C652" s="68"/>
      <c r="D652" s="68"/>
      <c r="E652" s="298" t="s">
        <v>3076</v>
      </c>
      <c r="F652" s="68" t="s">
        <v>3077</v>
      </c>
      <c r="G652" s="68"/>
      <c r="H652" s="68"/>
      <c r="I652" s="68"/>
      <c r="J652" s="68"/>
    </row>
    <row r="653" spans="1:10" ht="21" customHeight="1" x14ac:dyDescent="0.35">
      <c r="A653" s="68"/>
      <c r="B653" s="68"/>
      <c r="C653" s="68"/>
      <c r="D653" s="68"/>
      <c r="E653" s="298" t="s">
        <v>3078</v>
      </c>
      <c r="F653" s="68" t="s">
        <v>3079</v>
      </c>
      <c r="G653" s="68"/>
      <c r="H653" s="68"/>
      <c r="I653" s="68"/>
      <c r="J653" s="68"/>
    </row>
    <row r="654" spans="1:10" ht="21" customHeight="1" x14ac:dyDescent="0.35">
      <c r="A654" s="68"/>
      <c r="B654" s="68"/>
      <c r="C654" s="68"/>
      <c r="D654" s="68"/>
      <c r="E654" s="298" t="s">
        <v>3080</v>
      </c>
      <c r="F654" s="68" t="s">
        <v>3081</v>
      </c>
      <c r="G654" s="68"/>
      <c r="H654" s="68"/>
      <c r="I654" s="68"/>
      <c r="J654" s="68"/>
    </row>
    <row r="655" spans="1:10" ht="21" customHeight="1" x14ac:dyDescent="0.35">
      <c r="A655" s="68"/>
      <c r="B655" s="68"/>
      <c r="C655" s="68"/>
      <c r="D655" s="68"/>
      <c r="E655" s="298" t="s">
        <v>3082</v>
      </c>
      <c r="F655" s="68" t="s">
        <v>3083</v>
      </c>
      <c r="G655" s="68"/>
      <c r="H655" s="68"/>
      <c r="I655" s="68"/>
      <c r="J655" s="68"/>
    </row>
    <row r="656" spans="1:10" ht="21" customHeight="1" x14ac:dyDescent="0.35">
      <c r="A656" s="68"/>
      <c r="B656" s="68"/>
      <c r="C656" s="68"/>
      <c r="D656" s="68"/>
      <c r="E656" s="298" t="s">
        <v>3084</v>
      </c>
      <c r="F656" s="68" t="s">
        <v>3085</v>
      </c>
      <c r="G656" s="68"/>
      <c r="H656" s="68"/>
      <c r="I656" s="68"/>
      <c r="J656" s="68"/>
    </row>
    <row r="657" spans="1:10" ht="21" customHeight="1" x14ac:dyDescent="0.35">
      <c r="A657" s="68"/>
      <c r="B657" s="68"/>
      <c r="C657" s="68"/>
      <c r="D657" s="68"/>
      <c r="E657" s="298" t="s">
        <v>3086</v>
      </c>
      <c r="F657" s="68" t="s">
        <v>3087</v>
      </c>
      <c r="G657" s="68"/>
      <c r="H657" s="68"/>
      <c r="I657" s="68"/>
      <c r="J657" s="68"/>
    </row>
    <row r="658" spans="1:10" ht="21" customHeight="1" x14ac:dyDescent="0.35">
      <c r="A658" s="68"/>
      <c r="B658" s="68"/>
      <c r="C658" s="68"/>
      <c r="D658" s="68"/>
      <c r="E658" s="298" t="s">
        <v>3088</v>
      </c>
      <c r="F658" s="68" t="s">
        <v>3089</v>
      </c>
      <c r="G658" s="68"/>
      <c r="H658" s="68"/>
      <c r="I658" s="68"/>
      <c r="J658" s="68"/>
    </row>
    <row r="659" spans="1:10" ht="21" customHeight="1" x14ac:dyDescent="0.35">
      <c r="A659" s="68"/>
      <c r="B659" s="68"/>
      <c r="C659" s="68"/>
      <c r="D659" s="68"/>
      <c r="E659" s="298" t="s">
        <v>3090</v>
      </c>
      <c r="F659" s="68" t="s">
        <v>3091</v>
      </c>
      <c r="G659" s="68"/>
      <c r="H659" s="68"/>
      <c r="I659" s="68"/>
      <c r="J659" s="68"/>
    </row>
    <row r="660" spans="1:10" ht="21" customHeight="1" x14ac:dyDescent="0.35">
      <c r="A660" s="68"/>
      <c r="B660" s="68"/>
      <c r="C660" s="68"/>
      <c r="D660" s="68"/>
      <c r="E660" s="298" t="s">
        <v>3092</v>
      </c>
      <c r="F660" s="68" t="s">
        <v>3093</v>
      </c>
      <c r="G660" s="68"/>
      <c r="H660" s="68"/>
      <c r="I660" s="68"/>
      <c r="J660" s="68"/>
    </row>
    <row r="661" spans="1:10" ht="21" customHeight="1" x14ac:dyDescent="0.35">
      <c r="A661" s="68"/>
      <c r="B661" s="68"/>
      <c r="C661" s="68"/>
      <c r="D661" s="68"/>
      <c r="E661" s="298" t="s">
        <v>3094</v>
      </c>
      <c r="F661" s="68" t="s">
        <v>3095</v>
      </c>
      <c r="G661" s="68"/>
      <c r="H661" s="68"/>
      <c r="I661" s="68"/>
      <c r="J661" s="68"/>
    </row>
    <row r="662" spans="1:10" ht="21" customHeight="1" x14ac:dyDescent="0.35">
      <c r="A662" s="68"/>
      <c r="B662" s="68"/>
      <c r="C662" s="68"/>
      <c r="D662" s="68"/>
      <c r="E662" s="298" t="s">
        <v>3096</v>
      </c>
      <c r="F662" s="68" t="s">
        <v>3097</v>
      </c>
      <c r="G662" s="68"/>
      <c r="H662" s="68"/>
      <c r="I662" s="68"/>
      <c r="J662" s="68"/>
    </row>
    <row r="663" spans="1:10" ht="21" customHeight="1" x14ac:dyDescent="0.35">
      <c r="A663" s="68"/>
      <c r="B663" s="68"/>
      <c r="C663" s="68"/>
      <c r="D663" s="68"/>
      <c r="E663" s="298" t="s">
        <v>3098</v>
      </c>
      <c r="F663" s="68" t="s">
        <v>3099</v>
      </c>
      <c r="G663" s="68"/>
      <c r="H663" s="68"/>
      <c r="I663" s="68"/>
      <c r="J663" s="68"/>
    </row>
    <row r="664" spans="1:10" ht="21" customHeight="1" x14ac:dyDescent="0.35">
      <c r="A664" s="68"/>
      <c r="B664" s="68"/>
      <c r="C664" s="68"/>
      <c r="D664" s="68"/>
      <c r="E664" s="298" t="s">
        <v>3100</v>
      </c>
      <c r="F664" s="68" t="s">
        <v>3101</v>
      </c>
      <c r="G664" s="68"/>
      <c r="H664" s="68"/>
      <c r="I664" s="68"/>
      <c r="J664" s="68"/>
    </row>
    <row r="665" spans="1:10" ht="21" customHeight="1" x14ac:dyDescent="0.35">
      <c r="A665" s="68"/>
      <c r="B665" s="68"/>
      <c r="C665" s="68"/>
      <c r="D665" s="68"/>
      <c r="E665" s="298" t="s">
        <v>3102</v>
      </c>
      <c r="F665" s="68" t="s">
        <v>3103</v>
      </c>
      <c r="G665" s="68"/>
      <c r="H665" s="68"/>
      <c r="I665" s="68"/>
      <c r="J665" s="68"/>
    </row>
    <row r="666" spans="1:10" ht="21" customHeight="1" x14ac:dyDescent="0.35">
      <c r="A666" s="68"/>
      <c r="B666" s="68"/>
      <c r="C666" s="68"/>
      <c r="D666" s="68"/>
      <c r="E666" s="298" t="s">
        <v>3104</v>
      </c>
      <c r="F666" s="68" t="s">
        <v>3105</v>
      </c>
      <c r="G666" s="68"/>
      <c r="H666" s="68"/>
      <c r="I666" s="68"/>
      <c r="J666" s="68"/>
    </row>
    <row r="667" spans="1:10" ht="21" customHeight="1" x14ac:dyDescent="0.35">
      <c r="A667" s="68"/>
      <c r="B667" s="68"/>
      <c r="C667" s="68"/>
      <c r="D667" s="68"/>
      <c r="E667" s="298" t="s">
        <v>3106</v>
      </c>
      <c r="F667" s="68" t="s">
        <v>3107</v>
      </c>
      <c r="G667" s="68"/>
      <c r="H667" s="68"/>
      <c r="I667" s="68"/>
      <c r="J667" s="68"/>
    </row>
    <row r="668" spans="1:10" ht="21" customHeight="1" x14ac:dyDescent="0.35">
      <c r="A668" s="68"/>
      <c r="B668" s="68"/>
      <c r="C668" s="68"/>
      <c r="D668" s="68"/>
      <c r="E668" s="298" t="s">
        <v>3108</v>
      </c>
      <c r="F668" s="68" t="s">
        <v>3109</v>
      </c>
      <c r="G668" s="68"/>
      <c r="H668" s="68"/>
      <c r="I668" s="68"/>
      <c r="J668" s="68"/>
    </row>
    <row r="669" spans="1:10" ht="21" customHeight="1" x14ac:dyDescent="0.35">
      <c r="A669" s="68"/>
      <c r="B669" s="68"/>
      <c r="C669" s="68"/>
      <c r="D669" s="68"/>
      <c r="E669" s="298" t="s">
        <v>3110</v>
      </c>
      <c r="F669" s="68" t="s">
        <v>3111</v>
      </c>
      <c r="G669" s="68"/>
      <c r="H669" s="68"/>
      <c r="I669" s="68"/>
      <c r="J669" s="68"/>
    </row>
    <row r="670" spans="1:10" ht="21" customHeight="1" x14ac:dyDescent="0.35">
      <c r="A670" s="68"/>
      <c r="B670" s="68"/>
      <c r="C670" s="68"/>
      <c r="D670" s="68"/>
      <c r="E670" s="298" t="s">
        <v>3112</v>
      </c>
      <c r="F670" s="68" t="s">
        <v>3113</v>
      </c>
      <c r="G670" s="68"/>
      <c r="H670" s="68"/>
      <c r="I670" s="68"/>
      <c r="J670" s="68"/>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2">
    <dataValidation type="list" allowBlank="1" showInputMessage="1" showErrorMessage="1" errorTitle="Entrada inválida." error="Por favor selecione un elemento de la lista desplegable." promptTitle="Nombre de la variable" prompt="Por favor seleciones el nombre de la variable MDEA." sqref="G11">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$E$114:$E$670</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g'!A1" display="Regresar"/>
    <hyperlink ref="C38" r:id="rId1"/>
  </hyperlinks>
  <printOptions horizontalCentered="1" verticalCentered="1"/>
  <pageMargins left="0.70866141732283472" right="0.70866141732283472" top="0.74803149606299213" bottom="0.74803149606299213" header="0.31496062992125984" footer="0.31496062992125984"/>
  <pageSetup scale="1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7"/>
  <dimension ref="A1:M12"/>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453125" style="1" customWidth="1"/>
    <col min="2" max="2" width="19.81640625" style="1" customWidth="1"/>
    <col min="3" max="3" width="97.81640625" style="1" customWidth="1"/>
    <col min="4" max="4" width="12.81640625" style="1" customWidth="1"/>
    <col min="5" max="16384" width="11.453125" style="1"/>
  </cols>
  <sheetData>
    <row r="1" spans="1:13" s="177" customFormat="1" ht="15.75" customHeight="1" x14ac:dyDescent="0.35">
      <c r="A1" s="178"/>
      <c r="C1" s="178"/>
      <c r="E1" s="178"/>
    </row>
    <row r="2" spans="1:13" s="177" customFormat="1" ht="15.75" customHeight="1" x14ac:dyDescent="0.35">
      <c r="A2" s="178"/>
      <c r="C2" s="183" t="s">
        <v>254</v>
      </c>
    </row>
    <row r="3" spans="1:13" s="177" customFormat="1" ht="15.75" customHeight="1" x14ac:dyDescent="0.4">
      <c r="A3" s="178"/>
      <c r="B3" s="181"/>
      <c r="C3" s="180"/>
      <c r="E3" s="178"/>
    </row>
    <row r="4" spans="1:13" s="177" customFormat="1" ht="15.75" customHeight="1" x14ac:dyDescent="0.35">
      <c r="A4" s="178"/>
      <c r="B4" s="181"/>
      <c r="C4" s="183" t="s">
        <v>255</v>
      </c>
      <c r="D4" s="182"/>
      <c r="E4" s="178"/>
    </row>
    <row r="5" spans="1:13" s="177" customFormat="1" ht="15.75" customHeight="1" x14ac:dyDescent="0.35">
      <c r="A5" s="178"/>
      <c r="B5" s="181"/>
      <c r="C5" s="178"/>
      <c r="D5" s="182"/>
      <c r="E5" s="178"/>
    </row>
    <row r="6" spans="1:13" ht="15.75" customHeight="1" x14ac:dyDescent="0.35">
      <c r="A6" s="655" t="s">
        <v>32</v>
      </c>
      <c r="B6" s="20"/>
      <c r="C6" s="20"/>
      <c r="D6" s="20"/>
      <c r="E6" s="20"/>
      <c r="F6" s="20"/>
      <c r="G6" s="20"/>
      <c r="H6" s="20"/>
      <c r="I6" s="20"/>
      <c r="J6" s="20"/>
      <c r="K6" s="20"/>
      <c r="L6" s="20"/>
      <c r="M6" s="20"/>
    </row>
    <row r="7" spans="1:13" ht="15.75" customHeight="1" x14ac:dyDescent="0.35">
      <c r="A7" s="20"/>
      <c r="B7" s="1741" t="s">
        <v>1710</v>
      </c>
      <c r="C7" s="1741"/>
      <c r="D7" s="1741"/>
      <c r="E7" s="20"/>
      <c r="F7" s="20"/>
      <c r="G7" s="20"/>
      <c r="H7" s="20"/>
      <c r="I7" s="20"/>
      <c r="J7" s="20"/>
      <c r="K7" s="20"/>
      <c r="L7" s="20"/>
      <c r="M7" s="20"/>
    </row>
    <row r="8" spans="1:13" x14ac:dyDescent="0.35">
      <c r="A8" s="11"/>
      <c r="B8" s="11"/>
      <c r="C8" s="11"/>
      <c r="D8" s="11"/>
      <c r="E8" s="11"/>
      <c r="F8" s="11"/>
      <c r="G8" s="11"/>
      <c r="H8" s="11"/>
      <c r="I8" s="11"/>
      <c r="J8" s="11"/>
      <c r="K8" s="11"/>
      <c r="L8" s="11"/>
    </row>
    <row r="9" spans="1:13" ht="15" customHeight="1" x14ac:dyDescent="0.35">
      <c r="B9" s="193"/>
      <c r="C9" s="193"/>
    </row>
    <row r="10" spans="1:13" ht="15" customHeight="1" x14ac:dyDescent="0.35">
      <c r="B10" s="193"/>
      <c r="C10" s="193"/>
    </row>
    <row r="11" spans="1:13" x14ac:dyDescent="0.35">
      <c r="B11" s="1740" t="s">
        <v>1497</v>
      </c>
      <c r="C11" s="1740"/>
    </row>
    <row r="12" spans="1:13" x14ac:dyDescent="0.35">
      <c r="B12" s="1740"/>
      <c r="C12" s="1740"/>
    </row>
  </sheetData>
  <mergeCells count="2">
    <mergeCell ref="B11:C12"/>
    <mergeCell ref="B7:D7"/>
  </mergeCells>
  <hyperlinks>
    <hyperlink ref="A6" location="'INDICE MDEA'!A1" display="Regresar"/>
  </hyperlinks>
  <pageMargins left="0.7" right="0.7" top="0.75" bottom="0.75" header="0.3" footer="0.3"/>
  <pageSetup orientation="portrait" horizontalDpi="90" verticalDpi="90"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2">
    <tabColor theme="6" tint="-0.499984740745262"/>
  </sheetPr>
  <dimension ref="A1:H21"/>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21.453125" style="19" customWidth="1"/>
    <col min="2" max="2" width="15.81640625" style="19" customWidth="1"/>
    <col min="3" max="3" width="57.81640625" style="19" customWidth="1"/>
    <col min="4" max="4" width="12" style="19" customWidth="1"/>
    <col min="5" max="7" width="11.453125" style="19"/>
    <col min="8" max="8" width="24" style="19" customWidth="1"/>
    <col min="9" max="16384" width="11.453125" style="19"/>
  </cols>
  <sheetData>
    <row r="1" spans="1:8" s="177" customFormat="1" ht="15.75" customHeight="1" x14ac:dyDescent="0.35">
      <c r="B1" s="178"/>
      <c r="F1" s="178"/>
    </row>
    <row r="2" spans="1:8" s="177" customFormat="1" ht="15.75" customHeight="1" x14ac:dyDescent="0.35">
      <c r="B2" s="178"/>
      <c r="C2" s="179" t="s">
        <v>254</v>
      </c>
    </row>
    <row r="3" spans="1:8" s="177" customFormat="1" ht="15.75" customHeight="1" x14ac:dyDescent="0.4">
      <c r="B3" s="178"/>
      <c r="C3" s="180"/>
      <c r="F3" s="178"/>
    </row>
    <row r="4" spans="1:8" s="177" customFormat="1" ht="15.75" customHeight="1" x14ac:dyDescent="0.35">
      <c r="B4" s="178"/>
      <c r="C4" s="179" t="s">
        <v>255</v>
      </c>
      <c r="F4" s="178"/>
    </row>
    <row r="5" spans="1:8" s="177" customFormat="1" ht="15.75" customHeight="1" x14ac:dyDescent="0.35">
      <c r="B5" s="178"/>
      <c r="C5" s="181"/>
      <c r="D5" s="178"/>
      <c r="E5" s="182"/>
      <c r="F5" s="178"/>
    </row>
    <row r="6" spans="1:8" x14ac:dyDescent="0.35">
      <c r="A6" s="1774" t="s">
        <v>3600</v>
      </c>
      <c r="B6" s="1774"/>
    </row>
    <row r="7" spans="1:8" ht="9" customHeight="1" x14ac:dyDescent="0.35">
      <c r="A7" s="667"/>
      <c r="B7" s="667"/>
    </row>
    <row r="8" spans="1:8" s="170" customFormat="1" ht="33" customHeight="1" x14ac:dyDescent="0.35">
      <c r="A8" s="1775" t="s">
        <v>3656</v>
      </c>
      <c r="B8" s="1775"/>
      <c r="C8" s="1775"/>
      <c r="D8" s="1775"/>
    </row>
    <row r="9" spans="1:8" s="170" customFormat="1" ht="21" customHeight="1" x14ac:dyDescent="0.35">
      <c r="A9" s="668"/>
      <c r="B9" s="668"/>
      <c r="C9" s="668"/>
      <c r="D9" s="668"/>
    </row>
    <row r="10" spans="1:8" ht="21" customHeight="1" x14ac:dyDescent="0.35"/>
    <row r="13" spans="1:8" ht="10.5" customHeight="1" x14ac:dyDescent="0.35"/>
    <row r="14" spans="1:8" ht="7.5" customHeight="1" thickBot="1" x14ac:dyDescent="0.4">
      <c r="B14" s="134"/>
      <c r="C14" s="134"/>
    </row>
    <row r="15" spans="1:8" s="21" customFormat="1" ht="22.5" customHeight="1" thickTop="1" thickBot="1" x14ac:dyDescent="0.4">
      <c r="B15" s="1776" t="s">
        <v>1734</v>
      </c>
      <c r="C15" s="1777"/>
      <c r="D15" s="1777"/>
      <c r="E15" s="1777"/>
      <c r="F15" s="1777"/>
      <c r="G15" s="1778"/>
      <c r="H15" s="85"/>
    </row>
    <row r="16" spans="1:8" s="21" customFormat="1" ht="22.5" customHeight="1" thickTop="1" thickBot="1" x14ac:dyDescent="0.4">
      <c r="B16" s="1776" t="s">
        <v>1735</v>
      </c>
      <c r="C16" s="1777"/>
      <c r="D16" s="1777"/>
      <c r="E16" s="1777"/>
      <c r="F16" s="1777"/>
      <c r="G16" s="1778"/>
      <c r="H16" s="1195"/>
    </row>
    <row r="17" spans="2:8" ht="22.5" customHeight="1" thickTop="1" thickBot="1" x14ac:dyDescent="0.4">
      <c r="B17" s="1776" t="s">
        <v>3135</v>
      </c>
      <c r="C17" s="1777"/>
      <c r="D17" s="1777"/>
      <c r="E17" s="1777"/>
      <c r="F17" s="1777"/>
      <c r="G17" s="1778"/>
      <c r="H17" s="85"/>
    </row>
    <row r="18" spans="2:8" ht="22.5" customHeight="1" thickTop="1" thickBot="1" x14ac:dyDescent="0.4">
      <c r="B18" s="1776" t="s">
        <v>3602</v>
      </c>
      <c r="C18" s="1777"/>
      <c r="D18" s="1777"/>
      <c r="E18" s="1777"/>
      <c r="F18" s="1777"/>
      <c r="G18" s="1778"/>
      <c r="H18" s="85"/>
    </row>
    <row r="19" spans="2:8" ht="22.5" customHeight="1" thickTop="1" thickBot="1" x14ac:dyDescent="0.4">
      <c r="B19" s="1776" t="s">
        <v>3570</v>
      </c>
      <c r="C19" s="1777"/>
      <c r="D19" s="1777"/>
      <c r="E19" s="1777"/>
      <c r="F19" s="1777"/>
      <c r="G19" s="1778"/>
      <c r="H19" s="85"/>
    </row>
    <row r="20" spans="2:8" ht="22.5" customHeight="1" thickTop="1" thickBot="1" x14ac:dyDescent="0.4">
      <c r="B20" s="1776" t="s">
        <v>3571</v>
      </c>
      <c r="C20" s="1777"/>
      <c r="D20" s="1777"/>
      <c r="E20" s="1777"/>
      <c r="F20" s="1777"/>
      <c r="G20" s="1778"/>
      <c r="H20" s="1195"/>
    </row>
    <row r="21" spans="2:8" ht="16" thickTop="1" x14ac:dyDescent="0.35"/>
  </sheetData>
  <mergeCells count="8">
    <mergeCell ref="A6:B6"/>
    <mergeCell ref="A8:D8"/>
    <mergeCell ref="B18:G18"/>
    <mergeCell ref="B19:G19"/>
    <mergeCell ref="B20:G20"/>
    <mergeCell ref="B17:G17"/>
    <mergeCell ref="B16:G16"/>
    <mergeCell ref="B15:G15"/>
  </mergeCells>
  <hyperlinks>
    <hyperlink ref="B15" location="'Población por Región de Planifi'!A1" display="Población por región de planificación"/>
    <hyperlink ref="B16" location="'Tamaño promedio del hogar'!A1" display="Tamaño promedio del hogar por región de planificación"/>
    <hyperlink ref="B17" location="'Regiones climáticas'!A1" display="Mapa de regiones climáticas"/>
    <hyperlink ref="A6" location="'Indice de Contenido'!A1" display="Regresar"/>
    <hyperlink ref="B18" location="'Otro tipo abast Agua'!A1" display="Otro tipo de abastecimiento de agua potable "/>
    <hyperlink ref="B19" location="'Pobla red public Sin Trat AR'!A1" display="Población residente nacional conectada a Red pública de alcantarillado Sin tratamiento"/>
    <hyperlink ref="B20" location="'Pobla SinTrat AR'!A1" display="Población residente nacional que no se beneficia de ningún tratamiento de aguas residuales"/>
    <hyperlink ref="B18:G18" location="'Pobla autoabast'!A1" display="Población con autoabastecimiento de agua "/>
    <hyperlink ref="B19:G19" location="'Pobla red public Sin Trat AR'!A1" display="Población  nacional conectada a red pública de alcantarillado para aguas residuales, sin tratamiento"/>
    <hyperlink ref="B20:G20" location="'Pobla SinTrat AR'!A1" display="Población nacional sin tratamiento de aguas residuales"/>
  </hyperlinks>
  <pageMargins left="0.7" right="0.7" top="0.75" bottom="0.75" header="0.3" footer="0.3"/>
  <pageSetup orientation="portrait"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3"/>
  <dimension ref="A1:AL17"/>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1.453125" style="17"/>
    <col min="12" max="12" width="13.1796875" style="17" customWidth="1"/>
    <col min="13" max="16384" width="11.453125" style="17"/>
  </cols>
  <sheetData>
    <row r="1" spans="1:38" ht="15.5" x14ac:dyDescent="0.35">
      <c r="A1" s="23" t="s">
        <v>32</v>
      </c>
      <c r="B1" s="302"/>
      <c r="C1" s="302"/>
      <c r="D1" s="302"/>
      <c r="E1" s="302"/>
      <c r="F1" s="307"/>
      <c r="G1" s="1699" t="s">
        <v>61</v>
      </c>
      <c r="H1" s="1699"/>
      <c r="I1" s="302"/>
      <c r="J1" s="302"/>
      <c r="K1" s="302"/>
      <c r="L1" s="302"/>
      <c r="M1" s="302"/>
      <c r="N1" s="302"/>
      <c r="O1" s="302"/>
      <c r="P1" s="302"/>
      <c r="Q1" s="302"/>
      <c r="R1" s="302"/>
      <c r="S1" s="302"/>
      <c r="T1" s="302"/>
      <c r="U1" s="302"/>
      <c r="V1" s="302"/>
      <c r="W1" s="302"/>
      <c r="X1" s="302"/>
      <c r="Y1" s="302"/>
      <c r="Z1" s="302"/>
      <c r="AA1" s="302"/>
      <c r="AB1" s="302"/>
      <c r="AC1" s="302"/>
    </row>
    <row r="2" spans="1:38" ht="15.5" x14ac:dyDescent="0.35">
      <c r="A2" s="307"/>
      <c r="B2" s="306" t="s">
        <v>5115</v>
      </c>
      <c r="C2" s="302"/>
      <c r="D2" s="302"/>
      <c r="E2" s="302"/>
      <c r="F2" s="302"/>
      <c r="G2" s="302"/>
      <c r="H2" s="302"/>
      <c r="I2" s="302"/>
      <c r="J2" s="302"/>
      <c r="K2" s="302"/>
      <c r="L2" s="302"/>
      <c r="M2" s="302"/>
      <c r="N2" s="302"/>
      <c r="O2" s="302"/>
      <c r="P2" s="302"/>
      <c r="Q2" s="302"/>
      <c r="R2" s="302"/>
      <c r="S2" s="302"/>
      <c r="T2" s="302"/>
      <c r="U2" s="302"/>
      <c r="V2" s="302"/>
      <c r="W2" s="302"/>
      <c r="X2" s="302"/>
      <c r="Y2" s="302"/>
      <c r="Z2" s="302"/>
      <c r="AA2" s="302"/>
      <c r="AB2" s="302"/>
      <c r="AC2" s="302"/>
    </row>
    <row r="3" spans="1:38" x14ac:dyDescent="0.35">
      <c r="A3" s="302"/>
      <c r="B3" s="341" t="s">
        <v>1703</v>
      </c>
      <c r="C3" s="302"/>
      <c r="D3" s="302"/>
      <c r="E3" s="302"/>
      <c r="F3" s="302"/>
      <c r="G3" s="302"/>
      <c r="H3" s="302"/>
      <c r="I3" s="302"/>
      <c r="J3" s="302"/>
      <c r="K3" s="302"/>
      <c r="L3" s="302"/>
      <c r="M3" s="302"/>
      <c r="N3" s="302"/>
      <c r="O3" s="302"/>
      <c r="P3" s="302"/>
      <c r="Q3" s="302"/>
      <c r="R3" s="302"/>
      <c r="S3" s="302"/>
      <c r="T3" s="302"/>
      <c r="U3" s="302"/>
      <c r="V3" s="302"/>
      <c r="W3" s="302"/>
      <c r="X3" s="302"/>
      <c r="Y3" s="302"/>
      <c r="Z3" s="302"/>
      <c r="AA3" s="302"/>
      <c r="AB3" s="302"/>
      <c r="AC3" s="302"/>
    </row>
    <row r="5" spans="1:38" x14ac:dyDescent="0.35">
      <c r="A5" s="302"/>
      <c r="B5" s="305" t="s">
        <v>5119</v>
      </c>
      <c r="C5" s="304"/>
      <c r="D5" s="304"/>
      <c r="E5" s="304"/>
      <c r="F5" s="303"/>
      <c r="G5" s="303"/>
      <c r="H5" s="303"/>
      <c r="I5" s="303"/>
      <c r="J5" s="303"/>
      <c r="K5" s="303"/>
      <c r="L5" s="303"/>
      <c r="M5" s="303"/>
      <c r="N5" s="303"/>
      <c r="O5" s="303"/>
      <c r="P5" s="303"/>
      <c r="Q5" s="303"/>
      <c r="R5" s="303"/>
      <c r="S5" s="303"/>
      <c r="T5" s="303"/>
      <c r="U5" s="303"/>
      <c r="V5" s="303"/>
      <c r="W5" s="303"/>
      <c r="X5" s="303"/>
      <c r="Y5" s="303"/>
      <c r="Z5" s="303"/>
      <c r="AA5" s="302"/>
      <c r="AB5" s="302"/>
      <c r="AC5" s="302"/>
    </row>
    <row r="6" spans="1:38" x14ac:dyDescent="0.35">
      <c r="A6" s="302"/>
      <c r="B6" s="693" t="s">
        <v>3681</v>
      </c>
      <c r="C6" s="304"/>
      <c r="D6" s="304"/>
      <c r="E6" s="304"/>
      <c r="F6" s="303"/>
      <c r="G6" s="303"/>
      <c r="H6" s="303"/>
      <c r="I6" s="303"/>
      <c r="J6" s="303"/>
      <c r="K6" s="303"/>
      <c r="L6" s="303"/>
      <c r="M6" s="303"/>
      <c r="N6" s="303"/>
      <c r="O6" s="303"/>
      <c r="P6" s="303"/>
      <c r="Q6" s="303"/>
      <c r="R6" s="303"/>
      <c r="S6" s="303"/>
      <c r="T6" s="303"/>
      <c r="U6" s="303"/>
      <c r="V6" s="303"/>
      <c r="W6" s="303"/>
      <c r="X6" s="303"/>
      <c r="Y6" s="303"/>
      <c r="Z6" s="303"/>
      <c r="AA6" s="302"/>
      <c r="AB6" s="302"/>
      <c r="AC6" s="302"/>
    </row>
    <row r="7" spans="1:38" x14ac:dyDescent="0.35">
      <c r="B7" s="1779" t="s">
        <v>1508</v>
      </c>
      <c r="C7" s="1747">
        <v>2010</v>
      </c>
      <c r="D7" s="1748"/>
      <c r="E7" s="1748"/>
      <c r="F7" s="1747">
        <v>2011</v>
      </c>
      <c r="G7" s="1748"/>
      <c r="H7" s="1748"/>
      <c r="I7" s="1747">
        <v>2012</v>
      </c>
      <c r="J7" s="1748"/>
      <c r="K7" s="1748"/>
      <c r="L7" s="1747">
        <v>2013</v>
      </c>
      <c r="M7" s="1748"/>
      <c r="N7" s="1748"/>
      <c r="O7" s="1747">
        <v>2014</v>
      </c>
      <c r="P7" s="1748"/>
      <c r="Q7" s="1748"/>
      <c r="R7" s="1747">
        <v>2015</v>
      </c>
      <c r="S7" s="1748"/>
      <c r="T7" s="1748"/>
      <c r="U7" s="1747">
        <v>2016</v>
      </c>
      <c r="V7" s="1748"/>
      <c r="W7" s="1748"/>
      <c r="X7" s="1747">
        <v>2017</v>
      </c>
      <c r="Y7" s="1748"/>
      <c r="Z7" s="1748"/>
      <c r="AA7" s="1747">
        <v>2018</v>
      </c>
      <c r="AB7" s="1748"/>
      <c r="AC7" s="1748"/>
      <c r="AD7" s="1747">
        <v>2019</v>
      </c>
      <c r="AE7" s="1748"/>
      <c r="AF7" s="1748"/>
      <c r="AG7" s="1747">
        <v>2020</v>
      </c>
      <c r="AH7" s="1748"/>
      <c r="AI7" s="1748"/>
      <c r="AJ7" s="1747">
        <v>2021</v>
      </c>
      <c r="AK7" s="1748"/>
      <c r="AL7" s="1748"/>
    </row>
    <row r="8" spans="1:38" x14ac:dyDescent="0.35">
      <c r="B8" s="1750"/>
      <c r="C8" s="857" t="s">
        <v>1504</v>
      </c>
      <c r="D8" s="857" t="s">
        <v>1505</v>
      </c>
      <c r="E8" s="858" t="s">
        <v>1</v>
      </c>
      <c r="F8" s="857" t="s">
        <v>1504</v>
      </c>
      <c r="G8" s="857" t="s">
        <v>1505</v>
      </c>
      <c r="H8" s="858" t="s">
        <v>1</v>
      </c>
      <c r="I8" s="857" t="s">
        <v>1504</v>
      </c>
      <c r="J8" s="857" t="s">
        <v>1505</v>
      </c>
      <c r="K8" s="858" t="s">
        <v>1</v>
      </c>
      <c r="L8" s="857" t="s">
        <v>1504</v>
      </c>
      <c r="M8" s="857" t="s">
        <v>1505</v>
      </c>
      <c r="N8" s="858" t="s">
        <v>1</v>
      </c>
      <c r="O8" s="857" t="s">
        <v>1504</v>
      </c>
      <c r="P8" s="857" t="s">
        <v>1505</v>
      </c>
      <c r="Q8" s="858" t="s">
        <v>1</v>
      </c>
      <c r="R8" s="857" t="s">
        <v>1504</v>
      </c>
      <c r="S8" s="857" t="s">
        <v>1505</v>
      </c>
      <c r="T8" s="858" t="s">
        <v>1</v>
      </c>
      <c r="U8" s="857" t="s">
        <v>1504</v>
      </c>
      <c r="V8" s="857" t="s">
        <v>1505</v>
      </c>
      <c r="W8" s="858" t="s">
        <v>1</v>
      </c>
      <c r="X8" s="857" t="s">
        <v>1504</v>
      </c>
      <c r="Y8" s="857" t="s">
        <v>1505</v>
      </c>
      <c r="Z8" s="858" t="s">
        <v>1</v>
      </c>
      <c r="AA8" s="857" t="s">
        <v>1504</v>
      </c>
      <c r="AB8" s="857" t="s">
        <v>1505</v>
      </c>
      <c r="AC8" s="858" t="s">
        <v>1</v>
      </c>
      <c r="AD8" s="857" t="s">
        <v>1504</v>
      </c>
      <c r="AE8" s="857" t="s">
        <v>1505</v>
      </c>
      <c r="AF8" s="858" t="s">
        <v>1</v>
      </c>
      <c r="AG8" s="857" t="s">
        <v>1504</v>
      </c>
      <c r="AH8" s="857" t="s">
        <v>1505</v>
      </c>
      <c r="AI8" s="858" t="s">
        <v>1</v>
      </c>
      <c r="AJ8" s="857" t="s">
        <v>1504</v>
      </c>
      <c r="AK8" s="857" t="s">
        <v>1505</v>
      </c>
      <c r="AL8" s="858" t="s">
        <v>1</v>
      </c>
    </row>
    <row r="9" spans="1:38" x14ac:dyDescent="0.35">
      <c r="B9" s="859" t="s">
        <v>1509</v>
      </c>
      <c r="C9" s="889">
        <v>1372180</v>
      </c>
      <c r="D9" s="889">
        <v>1471176</v>
      </c>
      <c r="E9" s="889">
        <v>2843356</v>
      </c>
      <c r="F9" s="889">
        <v>1383293</v>
      </c>
      <c r="G9" s="889">
        <v>1490994</v>
      </c>
      <c r="H9" s="889">
        <v>2874287</v>
      </c>
      <c r="I9" s="889">
        <v>1402429</v>
      </c>
      <c r="J9" s="889">
        <v>1505105</v>
      </c>
      <c r="K9" s="889">
        <v>2907534</v>
      </c>
      <c r="L9" s="889">
        <v>1400946</v>
      </c>
      <c r="M9" s="889">
        <v>1540774</v>
      </c>
      <c r="N9" s="889">
        <v>2941720</v>
      </c>
      <c r="O9" s="889">
        <v>1434287</v>
      </c>
      <c r="P9" s="889">
        <v>1541194</v>
      </c>
      <c r="Q9" s="889">
        <v>2975481</v>
      </c>
      <c r="R9" s="889">
        <v>1443965</v>
      </c>
      <c r="S9" s="889">
        <v>1565759</v>
      </c>
      <c r="T9" s="889">
        <v>3009724</v>
      </c>
      <c r="U9" s="889">
        <v>1460795</v>
      </c>
      <c r="V9" s="889">
        <v>1580129</v>
      </c>
      <c r="W9" s="889">
        <v>3040924</v>
      </c>
      <c r="X9" s="889">
        <v>1483193</v>
      </c>
      <c r="Y9" s="889">
        <v>1589666</v>
      </c>
      <c r="Z9" s="889">
        <v>3072859</v>
      </c>
      <c r="AA9" s="889">
        <v>1494120</v>
      </c>
      <c r="AB9" s="889">
        <v>1608667</v>
      </c>
      <c r="AC9" s="889">
        <v>3102787</v>
      </c>
      <c r="AD9" s="889">
        <v>1504211</v>
      </c>
      <c r="AE9" s="889">
        <v>1630210</v>
      </c>
      <c r="AF9" s="889">
        <v>3134421</v>
      </c>
      <c r="AG9" s="889">
        <v>1516864</v>
      </c>
      <c r="AH9" s="889">
        <v>1645786</v>
      </c>
      <c r="AI9" s="889">
        <v>3162650</v>
      </c>
      <c r="AJ9" s="889">
        <v>1524729</v>
      </c>
      <c r="AK9" s="889">
        <v>1665808</v>
      </c>
      <c r="AL9" s="889">
        <v>3190537</v>
      </c>
    </row>
    <row r="10" spans="1:38" x14ac:dyDescent="0.35">
      <c r="B10" s="859" t="s">
        <v>1510</v>
      </c>
      <c r="C10" s="889">
        <v>165846</v>
      </c>
      <c r="D10" s="889">
        <v>172411</v>
      </c>
      <c r="E10" s="889">
        <v>338257</v>
      </c>
      <c r="F10" s="889">
        <v>170405</v>
      </c>
      <c r="G10" s="889">
        <v>172005</v>
      </c>
      <c r="H10" s="889">
        <v>342410</v>
      </c>
      <c r="I10" s="889">
        <v>171353</v>
      </c>
      <c r="J10" s="889">
        <v>177458</v>
      </c>
      <c r="K10" s="889">
        <v>348811</v>
      </c>
      <c r="L10" s="889">
        <v>176115</v>
      </c>
      <c r="M10" s="889">
        <v>178063</v>
      </c>
      <c r="N10" s="889">
        <v>354178</v>
      </c>
      <c r="O10" s="889">
        <v>175008</v>
      </c>
      <c r="P10" s="889">
        <v>184363</v>
      </c>
      <c r="Q10" s="889">
        <v>359371</v>
      </c>
      <c r="R10" s="889">
        <v>180286</v>
      </c>
      <c r="S10" s="889">
        <v>185619</v>
      </c>
      <c r="T10" s="889">
        <v>365905</v>
      </c>
      <c r="U10" s="889">
        <v>185473</v>
      </c>
      <c r="V10" s="889">
        <v>186173</v>
      </c>
      <c r="W10" s="889">
        <v>371646</v>
      </c>
      <c r="X10" s="889">
        <v>184324</v>
      </c>
      <c r="Y10" s="889">
        <v>192917</v>
      </c>
      <c r="Z10" s="889">
        <v>377241</v>
      </c>
      <c r="AA10" s="889">
        <v>190260</v>
      </c>
      <c r="AB10" s="889">
        <v>192653</v>
      </c>
      <c r="AC10" s="889">
        <v>382913</v>
      </c>
      <c r="AD10" s="889">
        <v>193701</v>
      </c>
      <c r="AE10" s="889">
        <v>194961</v>
      </c>
      <c r="AF10" s="889">
        <v>388662</v>
      </c>
      <c r="AG10" s="889">
        <v>195643</v>
      </c>
      <c r="AH10" s="889">
        <v>198145</v>
      </c>
      <c r="AI10" s="889">
        <v>393788</v>
      </c>
      <c r="AJ10" s="889">
        <v>197436</v>
      </c>
      <c r="AK10" s="889">
        <v>201923</v>
      </c>
      <c r="AL10" s="889">
        <v>399359</v>
      </c>
    </row>
    <row r="11" spans="1:38" x14ac:dyDescent="0.35">
      <c r="B11" s="859" t="s">
        <v>1511</v>
      </c>
      <c r="C11" s="889">
        <v>125678</v>
      </c>
      <c r="D11" s="889">
        <v>131340</v>
      </c>
      <c r="E11" s="889">
        <v>257018</v>
      </c>
      <c r="F11" s="889">
        <v>129682</v>
      </c>
      <c r="G11" s="889">
        <v>131568</v>
      </c>
      <c r="H11" s="889">
        <v>261250</v>
      </c>
      <c r="I11" s="889">
        <v>132378</v>
      </c>
      <c r="J11" s="889">
        <v>133589</v>
      </c>
      <c r="K11" s="889">
        <v>265967</v>
      </c>
      <c r="L11" s="889">
        <v>131477</v>
      </c>
      <c r="M11" s="889">
        <v>139599</v>
      </c>
      <c r="N11" s="889">
        <v>271076</v>
      </c>
      <c r="O11" s="889">
        <v>133114</v>
      </c>
      <c r="P11" s="889">
        <v>142369</v>
      </c>
      <c r="Q11" s="889">
        <v>275483</v>
      </c>
      <c r="R11" s="889">
        <v>139970</v>
      </c>
      <c r="S11" s="889">
        <v>140154</v>
      </c>
      <c r="T11" s="889">
        <v>280124</v>
      </c>
      <c r="U11" s="889">
        <v>139137</v>
      </c>
      <c r="V11" s="889">
        <v>145477</v>
      </c>
      <c r="W11" s="889">
        <v>284614</v>
      </c>
      <c r="X11" s="889">
        <v>143693</v>
      </c>
      <c r="Y11" s="889">
        <v>145407</v>
      </c>
      <c r="Z11" s="889">
        <v>289100</v>
      </c>
      <c r="AA11" s="889">
        <v>146094</v>
      </c>
      <c r="AB11" s="889">
        <v>147714</v>
      </c>
      <c r="AC11" s="889">
        <v>293808</v>
      </c>
      <c r="AD11" s="889">
        <v>149265</v>
      </c>
      <c r="AE11" s="889">
        <v>148842</v>
      </c>
      <c r="AF11" s="889">
        <v>298107</v>
      </c>
      <c r="AG11" s="889">
        <v>152182</v>
      </c>
      <c r="AH11" s="889">
        <v>150577</v>
      </c>
      <c r="AI11" s="889">
        <v>302759</v>
      </c>
      <c r="AJ11" s="889">
        <v>147147</v>
      </c>
      <c r="AK11" s="889">
        <v>160112</v>
      </c>
      <c r="AL11" s="889">
        <v>307259</v>
      </c>
    </row>
    <row r="12" spans="1:38" x14ac:dyDescent="0.35">
      <c r="B12" s="859" t="s">
        <v>1512</v>
      </c>
      <c r="C12" s="889">
        <v>171280</v>
      </c>
      <c r="D12" s="889">
        <v>175029</v>
      </c>
      <c r="E12" s="889">
        <v>346309</v>
      </c>
      <c r="F12" s="889">
        <v>172751</v>
      </c>
      <c r="G12" s="889">
        <v>174319</v>
      </c>
      <c r="H12" s="889">
        <v>347070</v>
      </c>
      <c r="I12" s="889">
        <v>173439</v>
      </c>
      <c r="J12" s="889">
        <v>176757</v>
      </c>
      <c r="K12" s="889">
        <v>350196</v>
      </c>
      <c r="L12" s="889">
        <v>177502</v>
      </c>
      <c r="M12" s="889">
        <v>175334</v>
      </c>
      <c r="N12" s="889">
        <v>352836</v>
      </c>
      <c r="O12" s="889">
        <v>177784</v>
      </c>
      <c r="P12" s="889">
        <v>178735</v>
      </c>
      <c r="Q12" s="889">
        <v>356519</v>
      </c>
      <c r="R12" s="889">
        <v>178271</v>
      </c>
      <c r="S12" s="889">
        <v>180606</v>
      </c>
      <c r="T12" s="889">
        <v>358877</v>
      </c>
      <c r="U12" s="889">
        <v>176010</v>
      </c>
      <c r="V12" s="889">
        <v>184822</v>
      </c>
      <c r="W12" s="889">
        <v>360832</v>
      </c>
      <c r="X12" s="889">
        <v>175927</v>
      </c>
      <c r="Y12" s="889">
        <v>187859</v>
      </c>
      <c r="Z12" s="889">
        <v>363786</v>
      </c>
      <c r="AA12" s="889">
        <v>175540</v>
      </c>
      <c r="AB12" s="889">
        <v>190874</v>
      </c>
      <c r="AC12" s="889">
        <v>366414</v>
      </c>
      <c r="AD12" s="889">
        <v>176429</v>
      </c>
      <c r="AE12" s="889">
        <v>191867</v>
      </c>
      <c r="AF12" s="889">
        <v>368296</v>
      </c>
      <c r="AG12" s="889">
        <v>174835</v>
      </c>
      <c r="AH12" s="889">
        <v>195156</v>
      </c>
      <c r="AI12" s="889">
        <v>369991</v>
      </c>
      <c r="AJ12" s="889">
        <v>176740</v>
      </c>
      <c r="AK12" s="889">
        <v>195003</v>
      </c>
      <c r="AL12" s="889">
        <v>371743</v>
      </c>
    </row>
    <row r="13" spans="1:38" x14ac:dyDescent="0.35">
      <c r="B13" s="859" t="s">
        <v>1513</v>
      </c>
      <c r="C13" s="889">
        <v>197367</v>
      </c>
      <c r="D13" s="889">
        <v>207933</v>
      </c>
      <c r="E13" s="889">
        <v>405300</v>
      </c>
      <c r="F13" s="889">
        <v>204020</v>
      </c>
      <c r="G13" s="889">
        <v>207831</v>
      </c>
      <c r="H13" s="889">
        <v>411851</v>
      </c>
      <c r="I13" s="889">
        <v>204047</v>
      </c>
      <c r="J13" s="889">
        <v>212393</v>
      </c>
      <c r="K13" s="889">
        <v>416440</v>
      </c>
      <c r="L13" s="889">
        <v>205728</v>
      </c>
      <c r="M13" s="889">
        <v>216985</v>
      </c>
      <c r="N13" s="889">
        <v>422713</v>
      </c>
      <c r="O13" s="889">
        <v>215244</v>
      </c>
      <c r="P13" s="889">
        <v>212889</v>
      </c>
      <c r="Q13" s="889">
        <v>428133</v>
      </c>
      <c r="R13" s="889">
        <v>215831</v>
      </c>
      <c r="S13" s="889">
        <v>218052</v>
      </c>
      <c r="T13" s="889">
        <v>433883</v>
      </c>
      <c r="U13" s="889">
        <v>215463</v>
      </c>
      <c r="V13" s="889">
        <v>223623</v>
      </c>
      <c r="W13" s="889">
        <v>439086</v>
      </c>
      <c r="X13" s="889">
        <v>219327</v>
      </c>
      <c r="Y13" s="889">
        <v>224810</v>
      </c>
      <c r="Z13" s="889">
        <v>444137</v>
      </c>
      <c r="AA13" s="889">
        <v>224592</v>
      </c>
      <c r="AB13" s="889">
        <v>225666</v>
      </c>
      <c r="AC13" s="889">
        <v>450258</v>
      </c>
      <c r="AD13" s="889">
        <v>222660</v>
      </c>
      <c r="AE13" s="889">
        <v>232484</v>
      </c>
      <c r="AF13" s="889">
        <v>455144</v>
      </c>
      <c r="AG13" s="889">
        <v>230506</v>
      </c>
      <c r="AH13" s="889">
        <v>229662</v>
      </c>
      <c r="AI13" s="889">
        <v>460168</v>
      </c>
      <c r="AJ13" s="889">
        <v>225413</v>
      </c>
      <c r="AK13" s="889">
        <v>239675</v>
      </c>
      <c r="AL13" s="889">
        <v>465088</v>
      </c>
    </row>
    <row r="14" spans="1:38" x14ac:dyDescent="0.35">
      <c r="B14" s="859" t="s">
        <v>1514</v>
      </c>
      <c r="C14" s="889">
        <v>174175</v>
      </c>
      <c r="D14" s="889">
        <v>173892</v>
      </c>
      <c r="E14" s="889">
        <v>348067</v>
      </c>
      <c r="F14" s="889">
        <v>178464</v>
      </c>
      <c r="G14" s="889">
        <v>177014</v>
      </c>
      <c r="H14" s="889">
        <v>355478</v>
      </c>
      <c r="I14" s="889">
        <v>182574</v>
      </c>
      <c r="J14" s="889">
        <v>179644</v>
      </c>
      <c r="K14" s="889">
        <v>362218</v>
      </c>
      <c r="L14" s="889">
        <v>184940</v>
      </c>
      <c r="M14" s="889">
        <v>184523</v>
      </c>
      <c r="N14" s="889">
        <v>369463</v>
      </c>
      <c r="O14" s="889">
        <v>190001</v>
      </c>
      <c r="P14" s="889">
        <v>187110</v>
      </c>
      <c r="Q14" s="889">
        <v>377111</v>
      </c>
      <c r="R14" s="889">
        <v>191900</v>
      </c>
      <c r="S14" s="889">
        <v>193339</v>
      </c>
      <c r="T14" s="889">
        <v>385239</v>
      </c>
      <c r="U14" s="889">
        <v>196653</v>
      </c>
      <c r="V14" s="889">
        <v>196007</v>
      </c>
      <c r="W14" s="889">
        <v>392660</v>
      </c>
      <c r="X14" s="889">
        <v>199172</v>
      </c>
      <c r="Y14" s="889">
        <v>200405</v>
      </c>
      <c r="Z14" s="889">
        <v>399577</v>
      </c>
      <c r="AA14" s="889">
        <v>201377</v>
      </c>
      <c r="AB14" s="889">
        <v>206116</v>
      </c>
      <c r="AC14" s="889">
        <v>407493</v>
      </c>
      <c r="AD14" s="889">
        <v>205975</v>
      </c>
      <c r="AE14" s="889">
        <v>209125</v>
      </c>
      <c r="AF14" s="889">
        <v>415100</v>
      </c>
      <c r="AG14" s="889">
        <v>209713</v>
      </c>
      <c r="AH14" s="889">
        <v>212336</v>
      </c>
      <c r="AI14" s="889">
        <v>422049</v>
      </c>
      <c r="AJ14" s="889">
        <v>211006</v>
      </c>
      <c r="AK14" s="889">
        <v>218421</v>
      </c>
      <c r="AL14" s="889">
        <v>429427</v>
      </c>
    </row>
    <row r="15" spans="1:38" x14ac:dyDescent="0.35">
      <c r="B15" s="890" t="s">
        <v>92</v>
      </c>
      <c r="C15" s="891">
        <v>2206526</v>
      </c>
      <c r="D15" s="891">
        <v>2331781</v>
      </c>
      <c r="E15" s="891">
        <v>4538307</v>
      </c>
      <c r="F15" s="891">
        <v>2238615</v>
      </c>
      <c r="G15" s="891">
        <v>2353731</v>
      </c>
      <c r="H15" s="891">
        <v>4592346</v>
      </c>
      <c r="I15" s="891">
        <v>2266220</v>
      </c>
      <c r="J15" s="891">
        <v>2384946</v>
      </c>
      <c r="K15" s="891">
        <v>4651166</v>
      </c>
      <c r="L15" s="891">
        <v>2276708</v>
      </c>
      <c r="M15" s="891">
        <v>2435278</v>
      </c>
      <c r="N15" s="891">
        <v>4711986</v>
      </c>
      <c r="O15" s="891">
        <v>2325438</v>
      </c>
      <c r="P15" s="891">
        <v>2446660</v>
      </c>
      <c r="Q15" s="891">
        <v>4772098</v>
      </c>
      <c r="R15" s="891">
        <v>2350223</v>
      </c>
      <c r="S15" s="891">
        <v>2483529</v>
      </c>
      <c r="T15" s="891">
        <v>4833752</v>
      </c>
      <c r="U15" s="891">
        <v>2373531</v>
      </c>
      <c r="V15" s="891">
        <v>2516231</v>
      </c>
      <c r="W15" s="891">
        <v>4889762</v>
      </c>
      <c r="X15" s="891">
        <v>2405636</v>
      </c>
      <c r="Y15" s="891">
        <v>2541064</v>
      </c>
      <c r="Z15" s="891">
        <v>4946700</v>
      </c>
      <c r="AA15" s="891">
        <v>2431983</v>
      </c>
      <c r="AB15" s="891">
        <v>2571690</v>
      </c>
      <c r="AC15" s="891">
        <v>5003673</v>
      </c>
      <c r="AD15" s="891">
        <v>2452241</v>
      </c>
      <c r="AE15" s="891">
        <v>2607489</v>
      </c>
      <c r="AF15" s="891">
        <v>5059730</v>
      </c>
      <c r="AG15" s="891">
        <v>2479743</v>
      </c>
      <c r="AH15" s="891">
        <v>2631662</v>
      </c>
      <c r="AI15" s="891">
        <v>5111405</v>
      </c>
      <c r="AJ15" s="891">
        <v>2482471</v>
      </c>
      <c r="AK15" s="891">
        <v>2680942</v>
      </c>
      <c r="AL15" s="891">
        <v>5163413</v>
      </c>
    </row>
    <row r="16" spans="1:38" x14ac:dyDescent="0.35">
      <c r="B16" s="10" t="s">
        <v>5114</v>
      </c>
      <c r="C16" s="310"/>
      <c r="D16" s="310"/>
      <c r="E16" s="310"/>
      <c r="F16" s="310"/>
      <c r="G16" s="310"/>
      <c r="H16" s="310"/>
      <c r="I16" s="310"/>
      <c r="J16" s="310"/>
      <c r="K16" s="310"/>
      <c r="L16" s="310"/>
      <c r="M16" s="310"/>
      <c r="N16" s="310"/>
      <c r="O16" s="310"/>
      <c r="P16" s="310"/>
      <c r="Q16" s="310"/>
      <c r="R16" s="310"/>
      <c r="S16" s="310"/>
      <c r="T16" s="310"/>
      <c r="U16" s="310"/>
      <c r="V16" s="310"/>
      <c r="W16" s="310"/>
      <c r="X16" s="310"/>
      <c r="Y16" s="310"/>
      <c r="Z16" s="732"/>
      <c r="AA16" s="732"/>
      <c r="AB16" s="732"/>
      <c r="AC16" s="732"/>
      <c r="AD16" s="732"/>
      <c r="AE16" s="732"/>
      <c r="AF16" s="732"/>
    </row>
    <row r="17" spans="2:32" x14ac:dyDescent="0.35">
      <c r="B17" s="310"/>
      <c r="C17" s="310"/>
      <c r="D17" s="310"/>
      <c r="E17" s="310"/>
      <c r="F17" s="310"/>
      <c r="G17" s="310"/>
      <c r="H17" s="310"/>
      <c r="I17" s="310"/>
      <c r="J17" s="310"/>
      <c r="K17" s="310"/>
      <c r="L17" s="310"/>
      <c r="M17" s="310"/>
      <c r="N17" s="310"/>
      <c r="O17" s="310"/>
      <c r="P17" s="310"/>
      <c r="Q17" s="310"/>
      <c r="R17" s="310"/>
      <c r="S17" s="310"/>
      <c r="T17" s="310"/>
      <c r="U17" s="310"/>
      <c r="V17" s="310"/>
      <c r="W17" s="310"/>
      <c r="X17" s="310"/>
      <c r="Y17" s="310"/>
      <c r="Z17" s="732"/>
      <c r="AA17" s="732"/>
      <c r="AB17" s="732"/>
      <c r="AC17" s="732"/>
      <c r="AD17" s="732"/>
      <c r="AE17" s="732"/>
      <c r="AF17" s="732"/>
    </row>
  </sheetData>
  <mergeCells count="14">
    <mergeCell ref="AJ7:AL7"/>
    <mergeCell ref="AG7:AI7"/>
    <mergeCell ref="G1:H1"/>
    <mergeCell ref="B7:B8"/>
    <mergeCell ref="C7:E7"/>
    <mergeCell ref="F7:H7"/>
    <mergeCell ref="I7:K7"/>
    <mergeCell ref="L7:N7"/>
    <mergeCell ref="AD7:AF7"/>
    <mergeCell ref="O7:Q7"/>
    <mergeCell ref="R7:T7"/>
    <mergeCell ref="U7:W7"/>
    <mergeCell ref="X7:Z7"/>
    <mergeCell ref="AA7:AC7"/>
  </mergeCells>
  <hyperlinks>
    <hyperlink ref="A1" location="'Indice Complementarios'!A1" display="Regresar"/>
    <hyperlink ref="G1" location="M5.1.1.a!A1" display="Ver metadato población urbana "/>
    <hyperlink ref="G1:H1" location="'HM Población por Región de Plan'!A1" display="Ver metadato"/>
  </hyperlinks>
  <pageMargins left="0.7" right="0.7" top="0.75" bottom="0.75" header="0.3" footer="0.3"/>
  <pageSetup orientation="portrait" r:id="rId1"/>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7">
    <tabColor theme="8" tint="-0.499984740745262"/>
    <pageSetUpPr fitToPage="1"/>
  </sheetPr>
  <dimension ref="A1:L5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12" x14ac:dyDescent="0.35">
      <c r="A1" s="23" t="s">
        <v>32</v>
      </c>
      <c r="B1" s="309"/>
      <c r="C1" s="309"/>
      <c r="D1" s="309"/>
      <c r="E1" s="309"/>
      <c r="F1" s="309"/>
      <c r="G1" s="309"/>
      <c r="H1" s="308"/>
      <c r="I1" s="308"/>
      <c r="J1" s="308"/>
      <c r="K1" s="308"/>
      <c r="L1" s="308"/>
    </row>
    <row r="2" spans="1:12" ht="42" customHeight="1" x14ac:dyDescent="0.35">
      <c r="A2" s="309"/>
      <c r="B2" s="309"/>
      <c r="C2" s="309"/>
      <c r="D2" s="309"/>
      <c r="E2" s="309"/>
      <c r="F2" s="339" t="s">
        <v>256</v>
      </c>
      <c r="G2" s="338"/>
      <c r="H2" s="308"/>
      <c r="I2" s="308"/>
      <c r="J2" s="308"/>
      <c r="K2" s="308"/>
      <c r="L2" s="308"/>
    </row>
    <row r="3" spans="1:12" ht="45.75" customHeight="1" x14ac:dyDescent="0.35">
      <c r="A3" s="309"/>
      <c r="B3" s="1637" t="s">
        <v>257</v>
      </c>
      <c r="C3" s="1637"/>
      <c r="D3" s="1637"/>
      <c r="E3" s="1637"/>
      <c r="F3" s="1637"/>
      <c r="G3" s="1637"/>
      <c r="H3" s="308"/>
      <c r="I3" s="308"/>
      <c r="J3" s="308"/>
      <c r="K3" s="308"/>
      <c r="L3" s="308"/>
    </row>
    <row r="4" spans="1:12" x14ac:dyDescent="0.35">
      <c r="A4" s="309"/>
      <c r="B4" s="1638" t="s">
        <v>258</v>
      </c>
      <c r="C4" s="1638"/>
      <c r="D4" s="1638"/>
      <c r="E4" s="1638"/>
      <c r="F4" s="1638"/>
      <c r="G4" s="1638"/>
      <c r="H4" s="308"/>
      <c r="I4" s="308"/>
      <c r="J4" s="308"/>
      <c r="K4" s="308"/>
      <c r="L4" s="308"/>
    </row>
    <row r="5" spans="1:12" x14ac:dyDescent="0.35">
      <c r="A5" s="309"/>
      <c r="B5" s="1639"/>
      <c r="C5" s="1639"/>
      <c r="D5" s="1639"/>
      <c r="E5" s="309"/>
      <c r="F5" s="337"/>
      <c r="G5" s="337"/>
      <c r="H5" s="308"/>
      <c r="I5" s="308"/>
      <c r="J5" s="308"/>
      <c r="K5" s="308"/>
      <c r="L5" s="308"/>
    </row>
    <row r="6" spans="1:12" x14ac:dyDescent="0.35">
      <c r="A6" s="309"/>
      <c r="B6" s="1640" t="s">
        <v>259</v>
      </c>
      <c r="C6" s="1640"/>
      <c r="D6" s="1640"/>
      <c r="E6" s="1640"/>
      <c r="F6" s="1640"/>
      <c r="G6" s="1640"/>
      <c r="H6" s="308"/>
      <c r="I6" s="308"/>
      <c r="J6" s="308"/>
      <c r="K6" s="308"/>
      <c r="L6" s="308"/>
    </row>
    <row r="7" spans="1:12" x14ac:dyDescent="0.35">
      <c r="A7" s="309"/>
      <c r="B7" s="1639"/>
      <c r="C7" s="1639"/>
      <c r="D7" s="1639"/>
      <c r="E7" s="309"/>
      <c r="F7" s="337"/>
      <c r="G7" s="337"/>
      <c r="H7" s="308"/>
      <c r="I7" s="308"/>
      <c r="J7" s="308"/>
      <c r="K7" s="308"/>
      <c r="L7" s="308"/>
    </row>
    <row r="8" spans="1:12" x14ac:dyDescent="0.35">
      <c r="A8" s="309"/>
      <c r="B8" s="325" t="s">
        <v>260</v>
      </c>
      <c r="C8" s="1690" t="s">
        <v>261</v>
      </c>
      <c r="D8" s="1690"/>
      <c r="E8" s="1690"/>
      <c r="F8" s="1690"/>
      <c r="G8" s="1690"/>
      <c r="H8" s="308"/>
      <c r="I8" s="308"/>
      <c r="J8" s="308"/>
      <c r="K8" s="308"/>
      <c r="L8" s="308"/>
    </row>
    <row r="9" spans="1:12" ht="31" x14ac:dyDescent="0.35">
      <c r="A9" s="309"/>
      <c r="B9" s="325" t="s">
        <v>262</v>
      </c>
      <c r="C9" s="1698" t="s">
        <v>1736</v>
      </c>
      <c r="D9" s="1698"/>
      <c r="E9" s="1698"/>
      <c r="F9" s="1698"/>
      <c r="G9" s="1698"/>
      <c r="H9" s="308"/>
      <c r="I9" s="308"/>
      <c r="J9" s="308"/>
      <c r="K9" s="308"/>
      <c r="L9" s="308"/>
    </row>
    <row r="10" spans="1:12" ht="31" x14ac:dyDescent="0.35">
      <c r="A10" s="309"/>
      <c r="B10" s="1651" t="s">
        <v>263</v>
      </c>
      <c r="C10" s="336" t="s">
        <v>264</v>
      </c>
      <c r="D10" s="336" t="s">
        <v>265</v>
      </c>
      <c r="E10" s="336" t="s">
        <v>266</v>
      </c>
      <c r="F10" s="335" t="s">
        <v>267</v>
      </c>
      <c r="G10" s="335" t="s">
        <v>268</v>
      </c>
      <c r="H10" s="308"/>
      <c r="I10" s="308"/>
      <c r="J10" s="308"/>
      <c r="K10" s="308"/>
      <c r="L10" s="308"/>
    </row>
    <row r="11" spans="1:12" ht="36" customHeight="1" x14ac:dyDescent="0.35">
      <c r="A11" s="309"/>
      <c r="B11" s="1652"/>
      <c r="C11" s="334"/>
      <c r="D11" s="334"/>
      <c r="E11" s="334"/>
      <c r="F11" s="333"/>
      <c r="G11" s="333"/>
      <c r="H11" s="308"/>
      <c r="I11" s="308"/>
      <c r="J11" s="308"/>
      <c r="K11" s="308"/>
      <c r="L11" s="308"/>
    </row>
    <row r="12" spans="1:12" ht="17.25" customHeight="1" x14ac:dyDescent="0.35">
      <c r="A12" s="309"/>
      <c r="B12" s="1652"/>
      <c r="C12" s="334"/>
      <c r="D12" s="334"/>
      <c r="E12" s="334"/>
      <c r="F12" s="333" t="s">
        <v>274</v>
      </c>
      <c r="G12" s="333"/>
      <c r="H12" s="308"/>
      <c r="I12" s="308"/>
      <c r="J12" s="308"/>
      <c r="K12" s="308"/>
      <c r="L12" s="308"/>
    </row>
    <row r="13" spans="1:12" ht="17.25" customHeight="1" x14ac:dyDescent="0.35">
      <c r="A13" s="309"/>
      <c r="B13" s="1653"/>
      <c r="C13" s="334"/>
      <c r="D13" s="334"/>
      <c r="E13" s="334"/>
      <c r="F13" s="333" t="s">
        <v>274</v>
      </c>
      <c r="G13" s="333"/>
      <c r="H13" s="308"/>
      <c r="I13" s="308"/>
      <c r="J13" s="308"/>
      <c r="K13" s="308"/>
      <c r="L13" s="308"/>
    </row>
    <row r="14" spans="1:12" x14ac:dyDescent="0.35">
      <c r="A14" s="309"/>
      <c r="B14" s="332" t="s">
        <v>275</v>
      </c>
      <c r="C14" s="1690" t="s">
        <v>2</v>
      </c>
      <c r="D14" s="1690"/>
      <c r="E14" s="1690"/>
      <c r="F14" s="1690"/>
      <c r="G14" s="1690"/>
      <c r="H14" s="308"/>
      <c r="I14" s="308"/>
      <c r="J14" s="308"/>
      <c r="K14" s="308"/>
      <c r="L14" s="308"/>
    </row>
    <row r="15" spans="1:12" ht="84" customHeight="1" x14ac:dyDescent="0.35">
      <c r="A15" s="309"/>
      <c r="B15" s="325" t="s">
        <v>276</v>
      </c>
      <c r="C15" s="1698" t="s">
        <v>1737</v>
      </c>
      <c r="D15" s="1698"/>
      <c r="E15" s="1698"/>
      <c r="F15" s="1698"/>
      <c r="G15" s="1698"/>
      <c r="H15" s="308"/>
      <c r="I15" s="308"/>
      <c r="J15" s="308"/>
      <c r="K15" s="308"/>
      <c r="L15" s="308"/>
    </row>
    <row r="16" spans="1:12" x14ac:dyDescent="0.35">
      <c r="A16" s="309"/>
      <c r="B16" s="325" t="s">
        <v>277</v>
      </c>
      <c r="C16" s="1690"/>
      <c r="D16" s="1690"/>
      <c r="E16" s="1690"/>
      <c r="F16" s="1690"/>
      <c r="G16" s="1690"/>
      <c r="H16" s="308"/>
      <c r="I16" s="308"/>
      <c r="J16" s="308"/>
      <c r="K16" s="308"/>
      <c r="L16" s="308"/>
    </row>
    <row r="17" spans="1:12" ht="15.75" customHeight="1" x14ac:dyDescent="0.35">
      <c r="A17" s="308"/>
      <c r="B17" s="325" t="s">
        <v>278</v>
      </c>
      <c r="C17" s="1698" t="s">
        <v>279</v>
      </c>
      <c r="D17" s="1698"/>
      <c r="E17" s="1698"/>
      <c r="F17" s="1698"/>
      <c r="G17" s="1698"/>
      <c r="H17" s="309"/>
      <c r="I17" s="309"/>
      <c r="J17" s="308"/>
      <c r="K17" s="308"/>
      <c r="L17" s="308"/>
    </row>
    <row r="18" spans="1:12" x14ac:dyDescent="0.35">
      <c r="A18" s="308"/>
      <c r="B18" s="325" t="s">
        <v>280</v>
      </c>
      <c r="C18" s="1698" t="s">
        <v>1738</v>
      </c>
      <c r="D18" s="1698"/>
      <c r="E18" s="1698"/>
      <c r="F18" s="1698"/>
      <c r="G18" s="1698"/>
      <c r="H18" s="309"/>
      <c r="I18" s="309"/>
      <c r="J18" s="308"/>
      <c r="K18" s="308"/>
      <c r="L18" s="308"/>
    </row>
    <row r="19" spans="1:12" ht="36.75" customHeight="1" x14ac:dyDescent="0.35">
      <c r="A19" s="308"/>
      <c r="B19" s="325" t="s">
        <v>281</v>
      </c>
      <c r="C19" s="1698" t="s">
        <v>1739</v>
      </c>
      <c r="D19" s="1698"/>
      <c r="E19" s="1698"/>
      <c r="F19" s="1698"/>
      <c r="G19" s="1698"/>
      <c r="H19" s="309"/>
      <c r="I19" s="309"/>
      <c r="J19" s="308"/>
      <c r="K19" s="308"/>
      <c r="L19" s="308"/>
    </row>
    <row r="20" spans="1:12" x14ac:dyDescent="0.35">
      <c r="A20" s="308"/>
      <c r="B20" s="325" t="s">
        <v>282</v>
      </c>
      <c r="C20" s="1690"/>
      <c r="D20" s="1690"/>
      <c r="E20" s="1690"/>
      <c r="F20" s="1690"/>
      <c r="G20" s="1690"/>
      <c r="H20" s="309"/>
      <c r="I20" s="309"/>
      <c r="J20" s="308"/>
      <c r="K20" s="308"/>
      <c r="L20" s="308"/>
    </row>
    <row r="21" spans="1:12" ht="43.5" customHeight="1" x14ac:dyDescent="0.35">
      <c r="A21" s="308"/>
      <c r="B21" s="325" t="s">
        <v>283</v>
      </c>
      <c r="C21" s="331" t="s">
        <v>1740</v>
      </c>
      <c r="D21" s="330" t="s">
        <v>1741</v>
      </c>
      <c r="E21" s="1723" t="s">
        <v>284</v>
      </c>
      <c r="F21" s="1724"/>
      <c r="G21" s="1725"/>
      <c r="H21" s="309"/>
      <c r="I21" s="309"/>
      <c r="J21" s="308"/>
      <c r="K21" s="308"/>
      <c r="L21" s="308"/>
    </row>
    <row r="22" spans="1:12" ht="36.75" customHeight="1" x14ac:dyDescent="0.35">
      <c r="A22" s="308"/>
      <c r="B22" s="325" t="s">
        <v>285</v>
      </c>
      <c r="C22" s="1698" t="s">
        <v>1742</v>
      </c>
      <c r="D22" s="1698"/>
      <c r="E22" s="1698"/>
      <c r="F22" s="1698"/>
      <c r="G22" s="1698"/>
      <c r="H22" s="309"/>
      <c r="I22" s="309"/>
      <c r="J22" s="308"/>
      <c r="K22" s="308"/>
      <c r="L22" s="308"/>
    </row>
    <row r="23" spans="1:12" ht="21" customHeight="1" x14ac:dyDescent="0.35">
      <c r="A23" s="308"/>
      <c r="B23" s="325" t="s">
        <v>286</v>
      </c>
      <c r="C23" s="1698"/>
      <c r="D23" s="1698"/>
      <c r="E23" s="1698"/>
      <c r="F23" s="1698"/>
      <c r="G23" s="1698"/>
      <c r="H23" s="309"/>
      <c r="I23" s="309"/>
      <c r="J23" s="308"/>
      <c r="K23" s="308"/>
      <c r="L23" s="308"/>
    </row>
    <row r="24" spans="1:12" x14ac:dyDescent="0.35">
      <c r="A24" s="308"/>
      <c r="B24" s="1672"/>
      <c r="C24" s="1672"/>
      <c r="D24" s="1672"/>
      <c r="E24" s="317"/>
      <c r="F24" s="327"/>
      <c r="G24" s="327"/>
      <c r="H24" s="309"/>
      <c r="I24" s="309"/>
      <c r="J24" s="308"/>
      <c r="K24" s="308"/>
      <c r="L24" s="308"/>
    </row>
    <row r="25" spans="1:12" x14ac:dyDescent="0.35">
      <c r="A25" s="308"/>
      <c r="B25" s="1671" t="s">
        <v>287</v>
      </c>
      <c r="C25" s="1671"/>
      <c r="D25" s="1671"/>
      <c r="E25" s="1671"/>
      <c r="F25" s="1671"/>
      <c r="G25" s="1671"/>
      <c r="H25" s="309"/>
      <c r="I25" s="309"/>
      <c r="J25" s="308"/>
      <c r="K25" s="308"/>
      <c r="L25" s="308"/>
    </row>
    <row r="26" spans="1:12" x14ac:dyDescent="0.35">
      <c r="A26" s="308"/>
      <c r="B26" s="329"/>
      <c r="C26" s="329"/>
      <c r="D26" s="329"/>
      <c r="E26" s="317"/>
      <c r="F26" s="316"/>
      <c r="G26" s="316"/>
      <c r="H26" s="309"/>
      <c r="I26" s="311" t="s">
        <v>288</v>
      </c>
      <c r="J26" s="308"/>
      <c r="K26" s="308"/>
      <c r="L26" s="308"/>
    </row>
    <row r="27" spans="1:12" ht="15.75" customHeight="1" x14ac:dyDescent="0.35">
      <c r="A27" s="308"/>
      <c r="B27" s="325" t="s">
        <v>289</v>
      </c>
      <c r="C27" s="1690" t="s">
        <v>1743</v>
      </c>
      <c r="D27" s="1690"/>
      <c r="E27" s="1690"/>
      <c r="F27" s="1690"/>
      <c r="G27" s="1690"/>
      <c r="H27" s="309"/>
      <c r="I27" s="309"/>
      <c r="J27" s="308"/>
      <c r="K27" s="308"/>
      <c r="L27" s="308"/>
    </row>
    <row r="28" spans="1:12" ht="31" x14ac:dyDescent="0.35">
      <c r="A28" s="308"/>
      <c r="B28" s="325" t="s">
        <v>290</v>
      </c>
      <c r="C28" s="1690" t="s">
        <v>1744</v>
      </c>
      <c r="D28" s="1690"/>
      <c r="E28" s="1690"/>
      <c r="F28" s="1690"/>
      <c r="G28" s="1690"/>
      <c r="H28" s="309"/>
      <c r="I28" s="309"/>
      <c r="J28" s="308"/>
      <c r="K28" s="308"/>
      <c r="L28" s="308"/>
    </row>
    <row r="29" spans="1:12" x14ac:dyDescent="0.35">
      <c r="A29" s="308"/>
      <c r="B29" s="328" t="s">
        <v>291</v>
      </c>
      <c r="C29" s="1698" t="s">
        <v>328</v>
      </c>
      <c r="D29" s="1698"/>
      <c r="E29" s="1698"/>
      <c r="F29" s="1698"/>
      <c r="G29" s="1698"/>
      <c r="H29" s="309"/>
      <c r="I29" s="309"/>
      <c r="J29" s="308"/>
      <c r="K29" s="308"/>
      <c r="L29" s="308"/>
    </row>
    <row r="30" spans="1:12" x14ac:dyDescent="0.35">
      <c r="A30" s="308"/>
      <c r="B30" s="328" t="s">
        <v>293</v>
      </c>
      <c r="C30" s="1722" t="s">
        <v>294</v>
      </c>
      <c r="D30" s="1722"/>
      <c r="E30" s="1722"/>
      <c r="F30" s="1722"/>
      <c r="G30" s="1722"/>
      <c r="H30" s="309"/>
      <c r="I30" s="309"/>
      <c r="J30" s="308"/>
      <c r="K30" s="308"/>
      <c r="L30" s="308"/>
    </row>
    <row r="31" spans="1:12" x14ac:dyDescent="0.35">
      <c r="A31" s="308"/>
      <c r="B31" s="1670"/>
      <c r="C31" s="1670"/>
      <c r="D31" s="1670"/>
      <c r="E31" s="317"/>
      <c r="F31" s="316"/>
      <c r="G31" s="316"/>
      <c r="H31" s="309"/>
      <c r="I31" s="309"/>
      <c r="J31" s="308"/>
      <c r="K31" s="308"/>
      <c r="L31" s="308"/>
    </row>
    <row r="32" spans="1:12" x14ac:dyDescent="0.35">
      <c r="A32" s="308"/>
      <c r="B32" s="1671" t="s">
        <v>295</v>
      </c>
      <c r="C32" s="1671"/>
      <c r="D32" s="1671"/>
      <c r="E32" s="1671"/>
      <c r="F32" s="1671"/>
      <c r="G32" s="1671"/>
      <c r="H32" s="309"/>
      <c r="I32" s="309"/>
      <c r="J32" s="308"/>
      <c r="K32" s="308"/>
      <c r="L32" s="308"/>
    </row>
    <row r="33" spans="1:12" x14ac:dyDescent="0.35">
      <c r="A33" s="308"/>
      <c r="B33" s="1672"/>
      <c r="C33" s="1672"/>
      <c r="D33" s="1672"/>
      <c r="E33" s="317"/>
      <c r="F33" s="316"/>
      <c r="G33" s="316"/>
      <c r="H33" s="309"/>
      <c r="I33" s="309"/>
      <c r="J33" s="309"/>
      <c r="K33" s="308"/>
      <c r="L33" s="308"/>
    </row>
    <row r="34" spans="1:12" ht="18" customHeight="1" x14ac:dyDescent="0.35">
      <c r="A34" s="308"/>
      <c r="B34" s="325" t="s">
        <v>296</v>
      </c>
      <c r="C34" s="1690" t="s">
        <v>1745</v>
      </c>
      <c r="D34" s="1690"/>
      <c r="E34" s="1690"/>
      <c r="F34" s="1690"/>
      <c r="G34" s="1690"/>
      <c r="H34" s="309"/>
      <c r="I34" s="309"/>
      <c r="J34" s="309"/>
      <c r="K34" s="308"/>
      <c r="L34" s="308"/>
    </row>
    <row r="35" spans="1:12" ht="18" customHeight="1" x14ac:dyDescent="0.35">
      <c r="A35" s="308"/>
      <c r="B35" s="325" t="s">
        <v>297</v>
      </c>
      <c r="C35" s="1690" t="s">
        <v>1743</v>
      </c>
      <c r="D35" s="1690"/>
      <c r="E35" s="1690"/>
      <c r="F35" s="1690"/>
      <c r="G35" s="1690"/>
      <c r="H35" s="309"/>
      <c r="I35" s="309"/>
      <c r="J35" s="309"/>
      <c r="K35" s="308"/>
      <c r="L35" s="308"/>
    </row>
    <row r="36" spans="1:12" ht="18" customHeight="1" x14ac:dyDescent="0.35">
      <c r="A36" s="308"/>
      <c r="B36" s="325" t="s">
        <v>298</v>
      </c>
      <c r="C36" s="1690" t="s">
        <v>1746</v>
      </c>
      <c r="D36" s="1690"/>
      <c r="E36" s="1690"/>
      <c r="F36" s="1690"/>
      <c r="G36" s="1690"/>
      <c r="H36" s="309"/>
      <c r="I36" s="309"/>
      <c r="J36" s="309"/>
      <c r="K36" s="308"/>
      <c r="L36" s="308"/>
    </row>
    <row r="37" spans="1:12" ht="18" customHeight="1" x14ac:dyDescent="0.35">
      <c r="A37" s="308"/>
      <c r="B37" s="325" t="s">
        <v>299</v>
      </c>
      <c r="C37" s="1690" t="s">
        <v>1747</v>
      </c>
      <c r="D37" s="1690"/>
      <c r="E37" s="1690"/>
      <c r="F37" s="1690"/>
      <c r="G37" s="1690"/>
      <c r="H37" s="309"/>
      <c r="I37" s="309"/>
      <c r="J37" s="317"/>
      <c r="K37" s="308"/>
      <c r="L37" s="308"/>
    </row>
    <row r="38" spans="1:12" ht="18" customHeight="1" x14ac:dyDescent="0.35">
      <c r="A38" s="308"/>
      <c r="B38" s="325" t="s">
        <v>300</v>
      </c>
      <c r="C38" s="1527" t="s">
        <v>1748</v>
      </c>
      <c r="D38" s="1690"/>
      <c r="E38" s="1690"/>
      <c r="F38" s="1690"/>
      <c r="G38" s="1690"/>
      <c r="H38" s="309"/>
      <c r="I38" s="309"/>
      <c r="J38" s="309"/>
      <c r="K38" s="308"/>
      <c r="L38" s="308"/>
    </row>
    <row r="39" spans="1:12" ht="18" customHeight="1" x14ac:dyDescent="0.35">
      <c r="A39" s="308"/>
      <c r="B39" s="325" t="s">
        <v>301</v>
      </c>
      <c r="C39" s="1690" t="s">
        <v>1749</v>
      </c>
      <c r="D39" s="1690"/>
      <c r="E39" s="1690"/>
      <c r="F39" s="1690"/>
      <c r="G39" s="1690"/>
      <c r="H39" s="309"/>
      <c r="I39" s="309"/>
      <c r="J39" s="309"/>
      <c r="K39" s="308"/>
      <c r="L39" s="308"/>
    </row>
    <row r="40" spans="1:12" x14ac:dyDescent="0.35">
      <c r="A40" s="308"/>
      <c r="B40" s="1685"/>
      <c r="C40" s="1685"/>
      <c r="D40" s="1685"/>
      <c r="E40" s="317"/>
      <c r="F40" s="327"/>
      <c r="G40" s="327"/>
      <c r="H40" s="309"/>
      <c r="I40" s="309"/>
      <c r="J40" s="309"/>
      <c r="K40" s="308"/>
      <c r="L40" s="308"/>
    </row>
    <row r="41" spans="1:12" x14ac:dyDescent="0.35">
      <c r="A41" s="308"/>
      <c r="B41" s="1671" t="s">
        <v>302</v>
      </c>
      <c r="C41" s="1671"/>
      <c r="D41" s="1671"/>
      <c r="E41" s="1671"/>
      <c r="F41" s="1671"/>
      <c r="G41" s="1671"/>
      <c r="H41" s="309"/>
      <c r="I41" s="309"/>
      <c r="J41" s="309"/>
      <c r="K41" s="308"/>
      <c r="L41" s="308"/>
    </row>
    <row r="42" spans="1:12" x14ac:dyDescent="0.35">
      <c r="A42" s="308"/>
      <c r="B42" s="326"/>
      <c r="C42" s="326"/>
      <c r="D42" s="326"/>
      <c r="E42" s="317"/>
      <c r="F42" s="317"/>
      <c r="G42" s="317"/>
      <c r="H42" s="309"/>
      <c r="I42" s="309"/>
      <c r="J42" s="309"/>
      <c r="K42" s="308"/>
      <c r="L42" s="308"/>
    </row>
    <row r="43" spans="1:12" ht="31" x14ac:dyDescent="0.35">
      <c r="A43" s="308"/>
      <c r="B43" s="325" t="s">
        <v>303</v>
      </c>
      <c r="C43" s="1690"/>
      <c r="D43" s="1690"/>
      <c r="E43" s="1690"/>
      <c r="F43" s="1690"/>
      <c r="G43" s="1690"/>
      <c r="H43" s="309"/>
      <c r="I43" s="309"/>
      <c r="J43" s="309"/>
      <c r="K43" s="308"/>
      <c r="L43" s="308"/>
    </row>
    <row r="44" spans="1:12" ht="36" customHeight="1" x14ac:dyDescent="0.35">
      <c r="A44" s="308"/>
      <c r="B44" s="325" t="s">
        <v>304</v>
      </c>
      <c r="C44" s="1698"/>
      <c r="D44" s="1698"/>
      <c r="E44" s="1698"/>
      <c r="F44" s="1698"/>
      <c r="G44" s="1698"/>
      <c r="H44" s="309"/>
      <c r="I44" s="309"/>
      <c r="J44" s="309"/>
      <c r="K44" s="308"/>
      <c r="L44" s="308"/>
    </row>
    <row r="45" spans="1:12" ht="21" customHeight="1" x14ac:dyDescent="0.35">
      <c r="A45" s="308"/>
      <c r="B45" s="325" t="s">
        <v>305</v>
      </c>
      <c r="C45" s="1690"/>
      <c r="D45" s="1690"/>
      <c r="E45" s="1690"/>
      <c r="F45" s="1690"/>
      <c r="G45" s="1690"/>
      <c r="H45" s="309"/>
      <c r="I45" s="309"/>
      <c r="J45" s="309"/>
      <c r="K45" s="308"/>
      <c r="L45" s="308"/>
    </row>
    <row r="46" spans="1:12" x14ac:dyDescent="0.35">
      <c r="A46" s="308"/>
      <c r="B46" s="324"/>
      <c r="C46" s="323"/>
      <c r="D46" s="322"/>
      <c r="E46" s="317"/>
      <c r="F46" s="316"/>
      <c r="G46" s="316"/>
      <c r="H46" s="309"/>
      <c r="I46" s="309"/>
      <c r="J46" s="309"/>
      <c r="K46" s="308"/>
      <c r="L46" s="308"/>
    </row>
    <row r="47" spans="1:12" x14ac:dyDescent="0.35">
      <c r="A47" s="308"/>
      <c r="B47" s="1668" t="s">
        <v>306</v>
      </c>
      <c r="C47" s="1668"/>
      <c r="D47" s="1668"/>
      <c r="E47" s="1668"/>
      <c r="F47" s="1668"/>
      <c r="G47" s="1668"/>
      <c r="H47" s="309"/>
      <c r="I47" s="309"/>
      <c r="J47" s="309"/>
      <c r="K47" s="308"/>
      <c r="L47" s="308"/>
    </row>
    <row r="48" spans="1:12" x14ac:dyDescent="0.35">
      <c r="A48" s="308"/>
      <c r="B48" s="321"/>
      <c r="C48" s="321"/>
      <c r="D48" s="321"/>
      <c r="E48" s="317"/>
      <c r="F48" s="316"/>
      <c r="G48" s="320"/>
      <c r="H48" s="309"/>
      <c r="I48" s="309"/>
      <c r="J48" s="309"/>
      <c r="K48" s="308"/>
      <c r="L48" s="308"/>
    </row>
    <row r="49" spans="1:12" x14ac:dyDescent="0.35">
      <c r="A49" s="308"/>
      <c r="B49" s="319" t="s">
        <v>307</v>
      </c>
      <c r="C49" s="1719" t="s">
        <v>1750</v>
      </c>
      <c r="D49" s="1719"/>
      <c r="E49" s="1719"/>
      <c r="F49" s="1719"/>
      <c r="G49" s="1719"/>
      <c r="H49" s="308"/>
      <c r="I49" s="308"/>
      <c r="J49" s="308"/>
      <c r="K49" s="308"/>
      <c r="L49" s="308"/>
    </row>
    <row r="50" spans="1:12" ht="31" x14ac:dyDescent="0.35">
      <c r="A50" s="308"/>
      <c r="B50" s="318" t="s">
        <v>308</v>
      </c>
      <c r="C50" s="1721" t="s">
        <v>1751</v>
      </c>
      <c r="D50" s="1721"/>
      <c r="E50" s="1721"/>
      <c r="F50" s="1721"/>
      <c r="G50" s="1721"/>
      <c r="H50" s="308"/>
      <c r="I50" s="308"/>
      <c r="J50" s="308"/>
      <c r="K50" s="308"/>
      <c r="L50" s="308"/>
    </row>
    <row r="51" spans="1:12" x14ac:dyDescent="0.35">
      <c r="A51" s="308"/>
      <c r="B51" s="318" t="s">
        <v>309</v>
      </c>
      <c r="C51" s="1719" t="s">
        <v>1751</v>
      </c>
      <c r="D51" s="1719"/>
      <c r="E51" s="1719"/>
      <c r="F51" s="1719"/>
      <c r="G51" s="1719"/>
      <c r="H51" s="308"/>
      <c r="I51" s="308"/>
      <c r="J51" s="308"/>
      <c r="K51" s="308"/>
      <c r="L51" s="308"/>
    </row>
    <row r="52" spans="1:12" x14ac:dyDescent="0.35">
      <c r="A52" s="308"/>
      <c r="B52" s="318" t="s">
        <v>310</v>
      </c>
      <c r="C52" s="1719" t="s">
        <v>1752</v>
      </c>
      <c r="D52" s="1719"/>
      <c r="E52" s="1719"/>
      <c r="F52" s="1719"/>
      <c r="G52" s="1719"/>
      <c r="H52" s="308"/>
      <c r="I52" s="308"/>
      <c r="J52" s="308"/>
      <c r="K52" s="308"/>
      <c r="L52" s="308"/>
    </row>
    <row r="53" spans="1:12" x14ac:dyDescent="0.35">
      <c r="A53" s="308"/>
      <c r="B53" s="317"/>
      <c r="C53" s="317"/>
      <c r="D53" s="317"/>
      <c r="E53" s="317"/>
      <c r="F53" s="316"/>
      <c r="G53" s="316"/>
      <c r="H53" s="308"/>
      <c r="I53" s="308"/>
      <c r="J53" s="308"/>
      <c r="K53" s="308"/>
      <c r="L53" s="308"/>
    </row>
    <row r="54" spans="1:12" x14ac:dyDescent="0.35">
      <c r="A54" s="308"/>
      <c r="B54" s="308"/>
      <c r="C54" s="308"/>
      <c r="D54" s="308"/>
      <c r="E54" s="308"/>
      <c r="F54" s="308"/>
      <c r="G54" s="308"/>
      <c r="H54" s="308"/>
      <c r="I54" s="308"/>
      <c r="J54" s="308"/>
      <c r="K54" s="308"/>
      <c r="L54" s="308"/>
    </row>
    <row r="55" spans="1:12" x14ac:dyDescent="0.35">
      <c r="A55" s="308"/>
      <c r="B55" s="308"/>
      <c r="C55" s="308"/>
      <c r="D55" s="308"/>
      <c r="E55" s="308"/>
      <c r="F55" s="308"/>
      <c r="G55" s="308"/>
      <c r="H55" s="308"/>
      <c r="I55" s="308"/>
      <c r="J55" s="308"/>
      <c r="K55" s="308"/>
      <c r="L55" s="308"/>
    </row>
    <row r="56" spans="1:12" x14ac:dyDescent="0.35">
      <c r="A56" s="308"/>
      <c r="B56" s="308"/>
      <c r="C56" s="308"/>
      <c r="D56" s="308"/>
      <c r="E56" s="308"/>
      <c r="F56" s="308"/>
      <c r="G56" s="308"/>
      <c r="H56" s="308"/>
      <c r="I56" s="308"/>
      <c r="J56" s="308"/>
      <c r="K56" s="308"/>
      <c r="L56" s="308"/>
    </row>
    <row r="57" spans="1:12" x14ac:dyDescent="0.35">
      <c r="A57" s="308"/>
      <c r="B57" s="308"/>
      <c r="C57" s="308"/>
      <c r="D57" s="308"/>
      <c r="E57" s="308"/>
      <c r="F57" s="308"/>
      <c r="G57" s="308"/>
      <c r="H57" s="308"/>
      <c r="I57" s="308"/>
      <c r="J57" s="308"/>
      <c r="K57" s="308"/>
      <c r="L57" s="308"/>
    </row>
    <row r="58" spans="1:12" x14ac:dyDescent="0.35">
      <c r="A58" s="308"/>
      <c r="B58" s="308"/>
      <c r="C58" s="308"/>
      <c r="D58" s="308"/>
      <c r="E58" s="308"/>
      <c r="F58" s="308"/>
      <c r="G58" s="308"/>
      <c r="H58" s="308"/>
      <c r="I58" s="308"/>
      <c r="J58" s="308"/>
      <c r="K58" s="308"/>
      <c r="L58" s="308"/>
    </row>
    <row r="59" spans="1:12" x14ac:dyDescent="0.35">
      <c r="A59" s="308"/>
      <c r="B59" s="308"/>
      <c r="C59" s="308"/>
      <c r="D59" s="308"/>
      <c r="E59" s="308"/>
      <c r="F59" s="308"/>
      <c r="G59" s="308"/>
      <c r="H59" s="308"/>
      <c r="I59" s="308"/>
      <c r="J59" s="308"/>
      <c r="K59" s="308"/>
      <c r="L59" s="308"/>
    </row>
    <row r="60" spans="1:12" x14ac:dyDescent="0.35">
      <c r="A60" s="308"/>
      <c r="B60" s="308"/>
      <c r="C60" s="308"/>
      <c r="D60" s="308"/>
      <c r="E60" s="308"/>
      <c r="F60" s="308"/>
      <c r="G60" s="308"/>
      <c r="H60" s="308"/>
      <c r="I60" s="308"/>
      <c r="J60" s="308"/>
      <c r="K60" s="308"/>
      <c r="L60" s="308"/>
    </row>
    <row r="61" spans="1:12" x14ac:dyDescent="0.35">
      <c r="A61" s="308"/>
      <c r="B61" s="308"/>
      <c r="C61" s="308"/>
      <c r="D61" s="308"/>
      <c r="E61" s="308"/>
      <c r="F61" s="308"/>
      <c r="G61" s="308"/>
      <c r="H61" s="308"/>
      <c r="I61" s="308"/>
      <c r="J61" s="308"/>
      <c r="K61" s="308"/>
      <c r="L61" s="308"/>
    </row>
    <row r="62" spans="1:12" x14ac:dyDescent="0.35">
      <c r="A62" s="308"/>
      <c r="B62" s="308"/>
      <c r="C62" s="308"/>
      <c r="D62" s="308"/>
      <c r="E62" s="308"/>
      <c r="F62" s="308"/>
      <c r="G62" s="308"/>
      <c r="H62" s="308"/>
      <c r="I62" s="308"/>
      <c r="J62" s="308"/>
      <c r="K62" s="308"/>
      <c r="L62" s="308"/>
    </row>
    <row r="63" spans="1:12" x14ac:dyDescent="0.35">
      <c r="A63" s="308"/>
      <c r="B63" s="308"/>
      <c r="C63" s="308"/>
      <c r="D63" s="308"/>
      <c r="E63" s="308"/>
      <c r="F63" s="308"/>
      <c r="G63" s="308"/>
      <c r="H63" s="308"/>
      <c r="I63" s="308"/>
      <c r="J63" s="308"/>
      <c r="K63" s="308"/>
      <c r="L63" s="308"/>
    </row>
    <row r="64" spans="1:12" x14ac:dyDescent="0.35">
      <c r="A64" s="308"/>
      <c r="B64" s="308"/>
      <c r="C64" s="308"/>
      <c r="D64" s="308"/>
      <c r="E64" s="308"/>
      <c r="F64" s="308"/>
      <c r="G64" s="308"/>
      <c r="H64" s="308"/>
      <c r="I64" s="308"/>
      <c r="J64" s="308"/>
      <c r="K64" s="308"/>
      <c r="L64" s="308"/>
    </row>
    <row r="65" spans="1:12" x14ac:dyDescent="0.35">
      <c r="A65" s="308"/>
      <c r="B65" s="308"/>
      <c r="C65" s="308"/>
      <c r="D65" s="308"/>
      <c r="E65" s="308"/>
      <c r="F65" s="308"/>
      <c r="G65" s="308"/>
      <c r="H65" s="308"/>
      <c r="I65" s="308"/>
      <c r="J65" s="308"/>
      <c r="K65" s="308"/>
      <c r="L65" s="308"/>
    </row>
    <row r="66" spans="1:12" x14ac:dyDescent="0.35">
      <c r="A66" s="308"/>
      <c r="B66" s="308"/>
      <c r="C66" s="308"/>
      <c r="D66" s="308"/>
      <c r="E66" s="308"/>
      <c r="F66" s="308"/>
      <c r="G66" s="308"/>
      <c r="H66" s="308"/>
      <c r="I66" s="308"/>
      <c r="J66" s="308"/>
      <c r="K66" s="308"/>
      <c r="L66" s="308"/>
    </row>
    <row r="67" spans="1:12" x14ac:dyDescent="0.35">
      <c r="A67" s="308"/>
      <c r="B67" s="308"/>
      <c r="C67" s="308"/>
      <c r="D67" s="308"/>
      <c r="E67" s="308"/>
      <c r="F67" s="308"/>
      <c r="G67" s="308"/>
      <c r="H67" s="308"/>
      <c r="I67" s="308"/>
      <c r="J67" s="308"/>
      <c r="K67" s="308"/>
      <c r="L67" s="308"/>
    </row>
    <row r="68" spans="1:12" x14ac:dyDescent="0.35">
      <c r="A68" s="308"/>
      <c r="B68" s="308"/>
      <c r="C68" s="308"/>
      <c r="D68" s="308"/>
      <c r="E68" s="308"/>
      <c r="F68" s="308"/>
      <c r="G68" s="308"/>
      <c r="H68" s="308"/>
      <c r="I68" s="308"/>
      <c r="J68" s="308"/>
      <c r="K68" s="308"/>
      <c r="L68" s="308"/>
    </row>
    <row r="69" spans="1:12" x14ac:dyDescent="0.35">
      <c r="A69" s="308"/>
      <c r="B69" s="308"/>
      <c r="C69" s="308"/>
      <c r="D69" s="308"/>
      <c r="E69" s="308"/>
      <c r="F69" s="308"/>
      <c r="G69" s="308"/>
      <c r="H69" s="308"/>
      <c r="I69" s="308"/>
      <c r="J69" s="308"/>
      <c r="K69" s="308"/>
      <c r="L69" s="308"/>
    </row>
    <row r="70" spans="1:12" x14ac:dyDescent="0.35">
      <c r="A70" s="308"/>
      <c r="B70" s="308"/>
      <c r="C70" s="308"/>
      <c r="D70" s="308"/>
      <c r="E70" s="308"/>
      <c r="F70" s="308"/>
      <c r="G70" s="308"/>
      <c r="H70" s="308"/>
      <c r="I70" s="308"/>
      <c r="J70" s="308"/>
      <c r="K70" s="308"/>
      <c r="L70" s="308"/>
    </row>
    <row r="71" spans="1:12" x14ac:dyDescent="0.35">
      <c r="A71" s="308"/>
      <c r="B71" s="308"/>
      <c r="C71" s="308"/>
      <c r="D71" s="308"/>
      <c r="E71" s="308"/>
      <c r="F71" s="308"/>
      <c r="G71" s="308"/>
      <c r="H71" s="308"/>
      <c r="I71" s="308"/>
      <c r="J71" s="308"/>
      <c r="K71" s="308"/>
      <c r="L71" s="308"/>
    </row>
    <row r="72" spans="1:12" x14ac:dyDescent="0.35">
      <c r="A72" s="308"/>
      <c r="B72" s="308"/>
      <c r="C72" s="308"/>
      <c r="D72" s="308"/>
      <c r="E72" s="308"/>
      <c r="F72" s="308"/>
      <c r="G72" s="308"/>
      <c r="H72" s="308"/>
      <c r="I72" s="308"/>
      <c r="J72" s="308"/>
      <c r="K72" s="308"/>
      <c r="L72" s="308"/>
    </row>
    <row r="73" spans="1:12" x14ac:dyDescent="0.35">
      <c r="A73" s="308"/>
      <c r="B73" s="308"/>
      <c r="C73" s="308"/>
      <c r="D73" s="308"/>
      <c r="E73" s="308"/>
      <c r="F73" s="308"/>
      <c r="G73" s="308"/>
      <c r="H73" s="308"/>
      <c r="I73" s="308"/>
      <c r="J73" s="308"/>
      <c r="K73" s="308"/>
      <c r="L73" s="308"/>
    </row>
    <row r="74" spans="1:12" x14ac:dyDescent="0.35">
      <c r="A74" s="308"/>
      <c r="B74" s="308"/>
      <c r="C74" s="308"/>
      <c r="D74" s="308"/>
      <c r="E74" s="308"/>
      <c r="F74" s="308"/>
      <c r="G74" s="308"/>
      <c r="H74" s="308"/>
      <c r="I74" s="308"/>
      <c r="J74" s="308"/>
      <c r="K74" s="308"/>
      <c r="L74" s="308"/>
    </row>
    <row r="75" spans="1:12" x14ac:dyDescent="0.35">
      <c r="A75" s="308"/>
      <c r="B75" s="308"/>
      <c r="C75" s="308"/>
      <c r="D75" s="308"/>
      <c r="E75" s="308"/>
      <c r="F75" s="308"/>
      <c r="G75" s="308"/>
      <c r="H75" s="308"/>
      <c r="I75" s="308"/>
      <c r="J75" s="308"/>
      <c r="K75" s="308"/>
      <c r="L75" s="308"/>
    </row>
    <row r="76" spans="1:12" x14ac:dyDescent="0.35">
      <c r="A76" s="308"/>
      <c r="B76" s="308"/>
      <c r="C76" s="308"/>
      <c r="D76" s="308"/>
      <c r="E76" s="308"/>
      <c r="F76" s="308"/>
      <c r="G76" s="308"/>
      <c r="H76" s="308"/>
      <c r="I76" s="308"/>
      <c r="J76" s="308"/>
      <c r="K76" s="308"/>
      <c r="L76" s="308"/>
    </row>
    <row r="77" spans="1:12" x14ac:dyDescent="0.35">
      <c r="A77" s="308"/>
      <c r="B77" s="308"/>
      <c r="C77" s="308"/>
      <c r="D77" s="308"/>
      <c r="E77" s="308"/>
      <c r="F77" s="308"/>
      <c r="G77" s="308"/>
      <c r="H77" s="308"/>
      <c r="I77" s="308"/>
      <c r="J77" s="308"/>
      <c r="K77" s="308"/>
      <c r="L77" s="308"/>
    </row>
    <row r="78" spans="1:12" x14ac:dyDescent="0.35">
      <c r="A78" s="308"/>
      <c r="B78" s="308"/>
      <c r="C78" s="308"/>
      <c r="D78" s="308"/>
      <c r="E78" s="308"/>
      <c r="F78" s="308"/>
      <c r="G78" s="308"/>
      <c r="H78" s="308"/>
      <c r="I78" s="308"/>
      <c r="J78" s="308"/>
      <c r="K78" s="308"/>
      <c r="L78" s="308"/>
    </row>
    <row r="79" spans="1:12" x14ac:dyDescent="0.35">
      <c r="A79" s="308"/>
      <c r="B79" s="308"/>
      <c r="C79" s="308"/>
      <c r="D79" s="308"/>
      <c r="E79" s="308"/>
      <c r="F79" s="308"/>
      <c r="G79" s="308"/>
      <c r="H79" s="308"/>
      <c r="I79" s="308"/>
      <c r="J79" s="308"/>
      <c r="K79" s="308"/>
      <c r="L79" s="308"/>
    </row>
    <row r="80" spans="1:12" x14ac:dyDescent="0.35">
      <c r="A80" s="308"/>
      <c r="B80" s="308"/>
      <c r="C80" s="308"/>
      <c r="D80" s="308"/>
      <c r="E80" s="308"/>
      <c r="F80" s="308"/>
      <c r="G80" s="308"/>
      <c r="H80" s="308"/>
      <c r="I80" s="308"/>
      <c r="J80" s="308"/>
      <c r="K80" s="308"/>
      <c r="L80" s="308"/>
    </row>
    <row r="81" spans="1:12" x14ac:dyDescent="0.35">
      <c r="A81" s="308"/>
      <c r="B81" s="308"/>
      <c r="C81" s="308"/>
      <c r="D81" s="308"/>
      <c r="E81" s="308"/>
      <c r="F81" s="308"/>
      <c r="G81" s="308"/>
      <c r="H81" s="308"/>
      <c r="I81" s="308"/>
      <c r="J81" s="308"/>
      <c r="K81" s="308"/>
      <c r="L81" s="308"/>
    </row>
    <row r="82" spans="1:12" x14ac:dyDescent="0.35">
      <c r="A82" s="308"/>
      <c r="B82" s="308"/>
      <c r="C82" s="308"/>
      <c r="D82" s="308"/>
      <c r="E82" s="308"/>
      <c r="F82" s="308"/>
      <c r="G82" s="308"/>
      <c r="H82" s="308"/>
      <c r="I82" s="308"/>
      <c r="J82" s="308"/>
      <c r="K82" s="308"/>
      <c r="L82" s="308"/>
    </row>
    <row r="83" spans="1:12" x14ac:dyDescent="0.35">
      <c r="A83" s="308"/>
      <c r="B83" s="308"/>
      <c r="C83" s="308"/>
      <c r="D83" s="308"/>
      <c r="E83" s="308"/>
      <c r="F83" s="308"/>
      <c r="G83" s="308"/>
      <c r="H83" s="308"/>
      <c r="I83" s="308"/>
      <c r="J83" s="308"/>
      <c r="K83" s="308"/>
      <c r="L83" s="308"/>
    </row>
    <row r="84" spans="1:12" x14ac:dyDescent="0.35">
      <c r="A84" s="308"/>
      <c r="B84" s="308"/>
      <c r="C84" s="308"/>
      <c r="D84" s="308"/>
      <c r="E84" s="308"/>
      <c r="F84" s="308"/>
      <c r="G84" s="308"/>
      <c r="H84" s="308"/>
      <c r="I84" s="308"/>
      <c r="J84" s="308"/>
      <c r="K84" s="308"/>
      <c r="L84" s="308"/>
    </row>
    <row r="85" spans="1:12" x14ac:dyDescent="0.35">
      <c r="A85" s="308"/>
      <c r="B85" s="308"/>
      <c r="C85" s="308"/>
      <c r="D85" s="308"/>
      <c r="E85" s="308"/>
      <c r="F85" s="308"/>
      <c r="G85" s="308"/>
      <c r="H85" s="308"/>
      <c r="I85" s="308"/>
      <c r="J85" s="308"/>
      <c r="K85" s="308"/>
      <c r="L85" s="308"/>
    </row>
    <row r="86" spans="1:12" x14ac:dyDescent="0.35">
      <c r="A86" s="308"/>
      <c r="B86" s="308"/>
      <c r="C86" s="308"/>
      <c r="D86" s="308"/>
      <c r="E86" s="308"/>
      <c r="F86" s="308"/>
      <c r="G86" s="308"/>
      <c r="H86" s="308"/>
      <c r="I86" s="308"/>
      <c r="J86" s="308"/>
      <c r="K86" s="308"/>
      <c r="L86" s="308"/>
    </row>
    <row r="87" spans="1:12" x14ac:dyDescent="0.35">
      <c r="A87" s="308"/>
      <c r="B87" s="308"/>
      <c r="C87" s="308"/>
      <c r="D87" s="308"/>
      <c r="E87" s="308"/>
      <c r="F87" s="308"/>
      <c r="G87" s="308"/>
      <c r="H87" s="308"/>
      <c r="I87" s="308"/>
      <c r="J87" s="308"/>
      <c r="K87" s="308"/>
      <c r="L87" s="308"/>
    </row>
    <row r="88" spans="1:12" x14ac:dyDescent="0.35">
      <c r="A88" s="308"/>
      <c r="B88" s="308"/>
      <c r="C88" s="308"/>
      <c r="D88" s="308"/>
      <c r="E88" s="308"/>
      <c r="F88" s="308"/>
      <c r="G88" s="308"/>
      <c r="H88" s="308"/>
      <c r="I88" s="308"/>
      <c r="J88" s="308"/>
      <c r="K88" s="308"/>
      <c r="L88" s="308"/>
    </row>
    <row r="89" spans="1:12" x14ac:dyDescent="0.35">
      <c r="A89" s="308"/>
      <c r="B89" s="308"/>
      <c r="C89" s="308"/>
      <c r="D89" s="308"/>
      <c r="E89" s="308"/>
      <c r="F89" s="308"/>
      <c r="G89" s="308"/>
      <c r="H89" s="308"/>
      <c r="I89" s="308"/>
      <c r="J89" s="308"/>
      <c r="K89" s="308"/>
      <c r="L89" s="308"/>
    </row>
    <row r="90" spans="1:12" x14ac:dyDescent="0.35">
      <c r="A90" s="308"/>
      <c r="B90" s="308"/>
      <c r="C90" s="308"/>
      <c r="D90" s="308"/>
      <c r="E90" s="308"/>
      <c r="F90" s="308"/>
      <c r="G90" s="308"/>
      <c r="H90" s="308"/>
      <c r="I90" s="308"/>
      <c r="J90" s="308"/>
      <c r="K90" s="308"/>
      <c r="L90" s="308"/>
    </row>
    <row r="91" spans="1:12" x14ac:dyDescent="0.35">
      <c r="A91" s="308"/>
      <c r="B91" s="308"/>
      <c r="C91" s="308"/>
      <c r="D91" s="308"/>
      <c r="E91" s="308"/>
      <c r="F91" s="308"/>
      <c r="G91" s="308"/>
      <c r="H91" s="308"/>
      <c r="I91" s="308"/>
      <c r="J91" s="308"/>
      <c r="K91" s="308"/>
      <c r="L91" s="308"/>
    </row>
    <row r="92" spans="1:12" x14ac:dyDescent="0.35">
      <c r="A92" s="308"/>
      <c r="B92" s="308"/>
      <c r="C92" s="308"/>
      <c r="D92" s="308"/>
      <c r="E92" s="308"/>
      <c r="F92" s="308"/>
      <c r="G92" s="308"/>
      <c r="H92" s="308"/>
      <c r="I92" s="308"/>
      <c r="J92" s="308"/>
      <c r="K92" s="308"/>
      <c r="L92" s="308"/>
    </row>
    <row r="93" spans="1:12" x14ac:dyDescent="0.35">
      <c r="A93" s="308"/>
      <c r="B93" s="308"/>
      <c r="C93" s="308"/>
      <c r="D93" s="308"/>
      <c r="E93" s="308"/>
      <c r="F93" s="308"/>
      <c r="G93" s="308"/>
      <c r="H93" s="308"/>
      <c r="I93" s="308"/>
      <c r="J93" s="308"/>
      <c r="K93" s="308"/>
      <c r="L93" s="308"/>
    </row>
    <row r="94" spans="1:12" x14ac:dyDescent="0.35">
      <c r="A94" s="308"/>
      <c r="B94" s="308"/>
      <c r="C94" s="308"/>
      <c r="D94" s="308"/>
      <c r="E94" s="308"/>
      <c r="F94" s="308"/>
      <c r="G94" s="308"/>
      <c r="H94" s="308"/>
      <c r="I94" s="308"/>
      <c r="J94" s="308"/>
      <c r="K94" s="308"/>
      <c r="L94" s="308"/>
    </row>
    <row r="95" spans="1:12" x14ac:dyDescent="0.35">
      <c r="A95" s="308"/>
      <c r="B95" s="308"/>
      <c r="C95" s="308"/>
      <c r="D95" s="308"/>
      <c r="E95" s="308"/>
      <c r="F95" s="308"/>
      <c r="G95" s="308"/>
      <c r="H95" s="308"/>
      <c r="I95" s="308"/>
      <c r="J95" s="308"/>
      <c r="K95" s="308"/>
      <c r="L95" s="308"/>
    </row>
    <row r="96" spans="1:12" x14ac:dyDescent="0.35">
      <c r="A96" s="308"/>
      <c r="B96" s="308"/>
      <c r="C96" s="308"/>
      <c r="D96" s="308"/>
      <c r="E96" s="308"/>
      <c r="F96" s="308"/>
      <c r="G96" s="308"/>
      <c r="H96" s="308"/>
      <c r="I96" s="308"/>
      <c r="J96" s="308"/>
      <c r="K96" s="308"/>
      <c r="L96" s="308"/>
    </row>
    <row r="97" spans="1:12" x14ac:dyDescent="0.35">
      <c r="A97" s="308"/>
      <c r="B97" s="308"/>
      <c r="C97" s="308"/>
      <c r="D97" s="308"/>
      <c r="E97" s="308"/>
      <c r="F97" s="308"/>
      <c r="G97" s="308"/>
      <c r="H97" s="308"/>
      <c r="I97" s="308"/>
      <c r="J97" s="308"/>
      <c r="K97" s="308"/>
      <c r="L97" s="308"/>
    </row>
    <row r="98" spans="1:12" x14ac:dyDescent="0.35">
      <c r="A98" s="308"/>
      <c r="B98" s="308"/>
      <c r="C98" s="308"/>
      <c r="D98" s="308"/>
      <c r="E98" s="308"/>
      <c r="F98" s="308"/>
      <c r="G98" s="308"/>
      <c r="H98" s="308"/>
      <c r="I98" s="308"/>
      <c r="J98" s="308"/>
      <c r="K98" s="308"/>
      <c r="L98" s="308"/>
    </row>
    <row r="99" spans="1:12" x14ac:dyDescent="0.35">
      <c r="A99" s="308"/>
      <c r="B99" s="308"/>
      <c r="C99" s="308"/>
      <c r="D99" s="308"/>
      <c r="E99" s="308"/>
      <c r="F99" s="308"/>
      <c r="G99" s="308"/>
      <c r="H99" s="308"/>
      <c r="I99" s="308"/>
      <c r="J99" s="308"/>
      <c r="K99" s="308"/>
      <c r="L99" s="308"/>
    </row>
    <row r="100" spans="1:12" x14ac:dyDescent="0.35">
      <c r="A100" s="308"/>
      <c r="B100" s="308"/>
      <c r="C100" s="308"/>
      <c r="D100" s="308"/>
      <c r="E100" s="308"/>
      <c r="F100" s="308"/>
      <c r="G100" s="308"/>
      <c r="H100" s="308"/>
      <c r="I100" s="308"/>
      <c r="J100" s="308"/>
      <c r="K100" s="308"/>
      <c r="L100" s="308"/>
    </row>
    <row r="101" spans="1:12" x14ac:dyDescent="0.35">
      <c r="A101" s="308"/>
      <c r="B101" s="308"/>
      <c r="C101" s="308"/>
      <c r="D101" s="308"/>
      <c r="E101" s="308"/>
      <c r="F101" s="308"/>
      <c r="G101" s="308"/>
      <c r="H101" s="308"/>
      <c r="I101" s="308"/>
      <c r="J101" s="308"/>
      <c r="K101" s="308"/>
      <c r="L101" s="308"/>
    </row>
    <row r="102" spans="1:12" x14ac:dyDescent="0.35">
      <c r="A102" s="308"/>
      <c r="B102" s="308"/>
      <c r="C102" s="308"/>
      <c r="D102" s="308"/>
      <c r="E102" s="308"/>
      <c r="F102" s="308"/>
      <c r="G102" s="308"/>
      <c r="H102" s="308"/>
      <c r="I102" s="308"/>
      <c r="J102" s="308"/>
      <c r="K102" s="308"/>
      <c r="L102" s="308"/>
    </row>
    <row r="103" spans="1:12" x14ac:dyDescent="0.35">
      <c r="A103" s="308"/>
      <c r="B103" s="308"/>
      <c r="C103" s="308"/>
      <c r="D103" s="308"/>
      <c r="E103" s="308"/>
      <c r="F103" s="308"/>
      <c r="G103" s="308"/>
      <c r="H103" s="308"/>
      <c r="I103" s="308"/>
      <c r="J103" s="308"/>
      <c r="K103" s="308"/>
      <c r="L103" s="308"/>
    </row>
    <row r="104" spans="1:12" x14ac:dyDescent="0.35">
      <c r="A104" s="308"/>
      <c r="B104" s="308"/>
      <c r="C104" s="308"/>
      <c r="D104" s="308"/>
      <c r="E104" s="308"/>
      <c r="F104" s="308"/>
      <c r="G104" s="308"/>
      <c r="H104" s="308"/>
      <c r="I104" s="308"/>
      <c r="J104" s="308"/>
      <c r="K104" s="308"/>
      <c r="L104" s="308"/>
    </row>
    <row r="105" spans="1:12" x14ac:dyDescent="0.35">
      <c r="A105" s="308"/>
      <c r="B105" s="308"/>
      <c r="C105" s="308"/>
      <c r="D105" s="308"/>
      <c r="E105" s="308"/>
      <c r="F105" s="308"/>
      <c r="G105" s="308"/>
      <c r="H105" s="308"/>
      <c r="I105" s="308"/>
      <c r="J105" s="308"/>
      <c r="K105" s="308"/>
      <c r="L105" s="308"/>
    </row>
    <row r="106" spans="1:12" x14ac:dyDescent="0.35">
      <c r="A106" s="308"/>
      <c r="B106" s="308"/>
      <c r="C106" s="308"/>
      <c r="D106" s="308"/>
      <c r="E106" s="308"/>
      <c r="F106" s="308"/>
      <c r="G106" s="308"/>
      <c r="H106" s="308"/>
      <c r="I106" s="308"/>
      <c r="J106" s="308"/>
      <c r="K106" s="308"/>
      <c r="L106" s="308"/>
    </row>
    <row r="107" spans="1:12" x14ac:dyDescent="0.35">
      <c r="A107" s="308"/>
      <c r="B107" s="308"/>
      <c r="C107" s="308"/>
      <c r="D107" s="308"/>
      <c r="E107" s="308"/>
      <c r="F107" s="308"/>
      <c r="G107" s="308"/>
      <c r="H107" s="308"/>
      <c r="I107" s="308"/>
      <c r="J107" s="308"/>
      <c r="K107" s="308"/>
      <c r="L107" s="308"/>
    </row>
    <row r="108" spans="1:12" x14ac:dyDescent="0.35">
      <c r="A108" s="308"/>
      <c r="B108" s="308"/>
      <c r="C108" s="308"/>
      <c r="D108" s="308"/>
      <c r="E108" s="308"/>
      <c r="F108" s="308"/>
      <c r="G108" s="308"/>
      <c r="H108" s="308"/>
      <c r="I108" s="308"/>
      <c r="J108" s="308"/>
      <c r="K108" s="308"/>
      <c r="L108" s="308"/>
    </row>
    <row r="109" spans="1:12" x14ac:dyDescent="0.35">
      <c r="A109" s="308"/>
      <c r="B109" s="308"/>
      <c r="C109" s="308"/>
      <c r="D109" s="308"/>
      <c r="E109" s="308"/>
      <c r="F109" s="308"/>
      <c r="G109" s="308"/>
      <c r="H109" s="308"/>
      <c r="I109" s="308"/>
      <c r="J109" s="308"/>
      <c r="K109" s="308"/>
      <c r="L109" s="308"/>
    </row>
    <row r="110" spans="1:12" x14ac:dyDescent="0.35">
      <c r="A110" s="308"/>
      <c r="B110" s="308"/>
      <c r="C110" s="308"/>
      <c r="D110" s="308"/>
      <c r="E110" s="308"/>
      <c r="F110" s="308"/>
      <c r="G110" s="308"/>
      <c r="H110" s="308"/>
      <c r="I110" s="308"/>
      <c r="J110" s="308"/>
      <c r="K110" s="308"/>
      <c r="L110" s="308"/>
    </row>
    <row r="111" spans="1:12" ht="15.75" hidden="1" customHeight="1" x14ac:dyDescent="0.35">
      <c r="A111" s="309"/>
      <c r="B111" s="1780" t="s">
        <v>263</v>
      </c>
      <c r="C111" s="1780"/>
      <c r="D111" s="1780"/>
      <c r="E111" s="1780"/>
      <c r="F111" s="1780"/>
      <c r="G111" s="309"/>
      <c r="H111" s="309"/>
      <c r="I111" s="309"/>
      <c r="J111" s="309"/>
      <c r="K111" s="309"/>
      <c r="L111" s="309"/>
    </row>
    <row r="112" spans="1:12" ht="31.5" hidden="1" customHeight="1" x14ac:dyDescent="0.35">
      <c r="A112" s="314" t="s">
        <v>313</v>
      </c>
      <c r="B112" s="314" t="s">
        <v>264</v>
      </c>
      <c r="C112" s="314" t="s">
        <v>265</v>
      </c>
      <c r="D112" s="314" t="s">
        <v>266</v>
      </c>
      <c r="E112" s="315" t="s">
        <v>314</v>
      </c>
      <c r="F112" s="315" t="s">
        <v>268</v>
      </c>
      <c r="G112" s="314" t="s">
        <v>275</v>
      </c>
      <c r="H112" s="314" t="s">
        <v>278</v>
      </c>
      <c r="I112" s="314" t="s">
        <v>315</v>
      </c>
      <c r="J112" s="314" t="s">
        <v>293</v>
      </c>
      <c r="K112" s="313"/>
      <c r="L112" s="313"/>
    </row>
    <row r="113" spans="1:12" ht="15.75" hidden="1" customHeight="1" x14ac:dyDescent="0.35">
      <c r="A113" s="311" t="s">
        <v>316</v>
      </c>
      <c r="B113" s="312" t="s">
        <v>317</v>
      </c>
      <c r="C113" s="312" t="s">
        <v>318</v>
      </c>
      <c r="D113" s="312" t="s">
        <v>86</v>
      </c>
      <c r="E113" s="312" t="s">
        <v>319</v>
      </c>
      <c r="F113" s="312" t="s">
        <v>320</v>
      </c>
      <c r="G113" s="311" t="s">
        <v>2</v>
      </c>
      <c r="H113" s="311" t="s">
        <v>321</v>
      </c>
      <c r="I113" s="311" t="s">
        <v>322</v>
      </c>
      <c r="J113" s="311" t="s">
        <v>323</v>
      </c>
      <c r="K113" s="309"/>
      <c r="L113" s="309"/>
    </row>
    <row r="114" spans="1:12" ht="15.75" hidden="1" customHeight="1" x14ac:dyDescent="0.35">
      <c r="A114" s="311" t="s">
        <v>261</v>
      </c>
      <c r="B114" s="312" t="s">
        <v>269</v>
      </c>
      <c r="C114" s="312" t="s">
        <v>324</v>
      </c>
      <c r="D114" s="312" t="s">
        <v>325</v>
      </c>
      <c r="E114" s="312" t="s">
        <v>326</v>
      </c>
      <c r="F114" s="312" t="s">
        <v>327</v>
      </c>
      <c r="G114" s="311" t="s">
        <v>0</v>
      </c>
      <c r="H114" s="311" t="s">
        <v>279</v>
      </c>
      <c r="I114" s="311" t="s">
        <v>328</v>
      </c>
      <c r="J114" s="311" t="s">
        <v>294</v>
      </c>
      <c r="K114" s="309"/>
      <c r="L114" s="309"/>
    </row>
    <row r="115" spans="1:12" ht="15.75" hidden="1" customHeight="1" x14ac:dyDescent="0.35">
      <c r="A115" s="309"/>
      <c r="B115" s="312" t="s">
        <v>25</v>
      </c>
      <c r="C115" s="312" t="s">
        <v>329</v>
      </c>
      <c r="D115" s="312" t="s">
        <v>330</v>
      </c>
      <c r="E115" s="312" t="s">
        <v>331</v>
      </c>
      <c r="F115" s="312" t="s">
        <v>332</v>
      </c>
      <c r="G115" s="311" t="s">
        <v>333</v>
      </c>
      <c r="H115" s="311" t="s">
        <v>334</v>
      </c>
      <c r="I115" s="311" t="s">
        <v>335</v>
      </c>
      <c r="J115" s="309"/>
      <c r="K115" s="309"/>
      <c r="L115" s="309"/>
    </row>
    <row r="116" spans="1:12" ht="15.75" hidden="1" customHeight="1" x14ac:dyDescent="0.35">
      <c r="A116" s="309"/>
      <c r="B116" s="312" t="s">
        <v>336</v>
      </c>
      <c r="C116" s="312" t="s">
        <v>270</v>
      </c>
      <c r="D116" s="312" t="s">
        <v>337</v>
      </c>
      <c r="E116" s="312" t="s">
        <v>87</v>
      </c>
      <c r="F116" s="312" t="s">
        <v>338</v>
      </c>
      <c r="G116" s="309"/>
      <c r="H116" s="311" t="s">
        <v>339</v>
      </c>
      <c r="I116" s="311" t="s">
        <v>340</v>
      </c>
      <c r="J116" s="309"/>
      <c r="K116" s="309"/>
      <c r="L116" s="309"/>
    </row>
    <row r="117" spans="1:12" ht="15.75" hidden="1" customHeight="1" x14ac:dyDescent="0.35">
      <c r="A117" s="309"/>
      <c r="B117" s="312" t="s">
        <v>341</v>
      </c>
      <c r="C117" s="312" t="s">
        <v>342</v>
      </c>
      <c r="D117" s="312" t="s">
        <v>343</v>
      </c>
      <c r="E117" s="312" t="s">
        <v>344</v>
      </c>
      <c r="F117" s="312" t="s">
        <v>345</v>
      </c>
      <c r="G117" s="309"/>
      <c r="H117" s="311" t="s">
        <v>346</v>
      </c>
      <c r="I117" s="311" t="s">
        <v>292</v>
      </c>
      <c r="J117" s="309"/>
      <c r="K117" s="309"/>
      <c r="L117" s="309"/>
    </row>
    <row r="118" spans="1:12" ht="15.75" hidden="1" customHeight="1" x14ac:dyDescent="0.35">
      <c r="A118" s="309"/>
      <c r="B118" s="312" t="s">
        <v>347</v>
      </c>
      <c r="C118" s="312" t="s">
        <v>348</v>
      </c>
      <c r="D118" s="312" t="s">
        <v>349</v>
      </c>
      <c r="E118" s="312" t="s">
        <v>350</v>
      </c>
      <c r="F118" s="312" t="s">
        <v>351</v>
      </c>
      <c r="G118" s="309"/>
      <c r="H118" s="309"/>
      <c r="I118" s="311" t="s">
        <v>352</v>
      </c>
      <c r="J118" s="309"/>
      <c r="K118" s="309"/>
      <c r="L118" s="309"/>
    </row>
    <row r="119" spans="1:12" ht="15.75" hidden="1" customHeight="1" x14ac:dyDescent="0.35">
      <c r="A119" s="309"/>
      <c r="B119" s="309"/>
      <c r="C119" s="312" t="s">
        <v>353</v>
      </c>
      <c r="D119" s="312" t="s">
        <v>354</v>
      </c>
      <c r="E119" s="312" t="s">
        <v>355</v>
      </c>
      <c r="F119" s="312" t="s">
        <v>356</v>
      </c>
      <c r="G119" s="309"/>
      <c r="H119" s="309"/>
      <c r="I119" s="311" t="s">
        <v>357</v>
      </c>
      <c r="J119" s="309"/>
      <c r="K119" s="309"/>
      <c r="L119" s="309"/>
    </row>
    <row r="120" spans="1:12" ht="15.75" hidden="1" customHeight="1" x14ac:dyDescent="0.35">
      <c r="A120" s="309"/>
      <c r="B120" s="309"/>
      <c r="C120" s="312" t="s">
        <v>358</v>
      </c>
      <c r="D120" s="312" t="s">
        <v>359</v>
      </c>
      <c r="E120" s="312" t="s">
        <v>360</v>
      </c>
      <c r="F120" s="312" t="s">
        <v>361</v>
      </c>
      <c r="G120" s="309"/>
      <c r="H120" s="309"/>
      <c r="I120" s="311" t="s">
        <v>362</v>
      </c>
      <c r="J120" s="309"/>
      <c r="K120" s="309"/>
      <c r="L120" s="309"/>
    </row>
    <row r="121" spans="1:12" ht="15.75" hidden="1" customHeight="1" x14ac:dyDescent="0.35">
      <c r="A121" s="309"/>
      <c r="B121" s="309"/>
      <c r="C121" s="312" t="s">
        <v>48</v>
      </c>
      <c r="D121" s="312" t="s">
        <v>97</v>
      </c>
      <c r="E121" s="312" t="s">
        <v>363</v>
      </c>
      <c r="F121" s="312" t="s">
        <v>364</v>
      </c>
      <c r="G121" s="309"/>
      <c r="H121" s="309"/>
      <c r="I121" s="309"/>
      <c r="J121" s="309"/>
      <c r="K121" s="309"/>
      <c r="L121" s="309"/>
    </row>
    <row r="122" spans="1:12" ht="15.75" hidden="1" customHeight="1" x14ac:dyDescent="0.35">
      <c r="A122" s="309"/>
      <c r="B122" s="309"/>
      <c r="C122" s="312" t="s">
        <v>365</v>
      </c>
      <c r="D122" s="312" t="s">
        <v>366</v>
      </c>
      <c r="E122" s="312" t="s">
        <v>367</v>
      </c>
      <c r="F122" s="312" t="s">
        <v>368</v>
      </c>
      <c r="G122" s="309"/>
      <c r="H122" s="309"/>
      <c r="I122" s="309"/>
      <c r="J122" s="309"/>
      <c r="K122" s="309"/>
      <c r="L122" s="309"/>
    </row>
    <row r="123" spans="1:12" ht="15.75" hidden="1" customHeight="1" x14ac:dyDescent="0.35">
      <c r="A123" s="309"/>
      <c r="B123" s="309"/>
      <c r="C123" s="312" t="s">
        <v>369</v>
      </c>
      <c r="D123" s="312" t="s">
        <v>370</v>
      </c>
      <c r="E123" s="312" t="s">
        <v>371</v>
      </c>
      <c r="F123" s="312" t="s">
        <v>372</v>
      </c>
      <c r="G123" s="309"/>
      <c r="H123" s="309"/>
      <c r="I123" s="309"/>
      <c r="J123" s="309"/>
      <c r="K123" s="309"/>
      <c r="L123" s="309"/>
    </row>
    <row r="124" spans="1:12" ht="15.75" hidden="1" customHeight="1" x14ac:dyDescent="0.35">
      <c r="A124" s="309"/>
      <c r="B124" s="309"/>
      <c r="C124" s="312" t="s">
        <v>373</v>
      </c>
      <c r="D124" s="312" t="s">
        <v>374</v>
      </c>
      <c r="E124" s="312" t="s">
        <v>375</v>
      </c>
      <c r="F124" s="312" t="s">
        <v>376</v>
      </c>
      <c r="G124" s="309"/>
      <c r="H124" s="309"/>
      <c r="I124" s="309"/>
      <c r="J124" s="309"/>
      <c r="K124" s="309"/>
      <c r="L124" s="309"/>
    </row>
    <row r="125" spans="1:12" ht="15.75" hidden="1" customHeight="1" x14ac:dyDescent="0.35">
      <c r="A125" s="308"/>
      <c r="B125" s="308"/>
      <c r="C125" s="312" t="s">
        <v>377</v>
      </c>
      <c r="D125" s="312" t="s">
        <v>378</v>
      </c>
      <c r="E125" s="312" t="s">
        <v>379</v>
      </c>
      <c r="F125" s="312" t="s">
        <v>380</v>
      </c>
      <c r="G125" s="308"/>
      <c r="H125" s="308"/>
      <c r="I125" s="308"/>
      <c r="J125" s="308"/>
      <c r="K125" s="308"/>
      <c r="L125" s="308"/>
    </row>
    <row r="126" spans="1:12" ht="15.75" hidden="1" customHeight="1" x14ac:dyDescent="0.35">
      <c r="A126" s="308"/>
      <c r="B126" s="308"/>
      <c r="C126" s="312" t="s">
        <v>381</v>
      </c>
      <c r="D126" s="312" t="s">
        <v>271</v>
      </c>
      <c r="E126" s="312" t="s">
        <v>382</v>
      </c>
      <c r="F126" s="312" t="s">
        <v>383</v>
      </c>
      <c r="G126" s="308"/>
      <c r="H126" s="308"/>
      <c r="I126" s="308"/>
      <c r="J126" s="308"/>
      <c r="K126" s="308"/>
      <c r="L126" s="308"/>
    </row>
    <row r="127" spans="1:12" ht="15.75" hidden="1" customHeight="1" x14ac:dyDescent="0.35">
      <c r="A127" s="308"/>
      <c r="B127" s="308"/>
      <c r="C127" s="312" t="s">
        <v>384</v>
      </c>
      <c r="D127" s="312" t="s">
        <v>385</v>
      </c>
      <c r="E127" s="312" t="s">
        <v>386</v>
      </c>
      <c r="F127" s="312" t="s">
        <v>387</v>
      </c>
      <c r="G127" s="308"/>
      <c r="H127" s="308"/>
      <c r="I127" s="308"/>
      <c r="J127" s="308"/>
      <c r="K127" s="308"/>
      <c r="L127" s="308"/>
    </row>
    <row r="128" spans="1:12" ht="15.75" hidden="1" customHeight="1" x14ac:dyDescent="0.35">
      <c r="A128" s="308"/>
      <c r="B128" s="308"/>
      <c r="C128" s="312" t="s">
        <v>50</v>
      </c>
      <c r="D128" s="312" t="s">
        <v>388</v>
      </c>
      <c r="E128" s="312" t="s">
        <v>389</v>
      </c>
      <c r="F128" s="312" t="s">
        <v>390</v>
      </c>
      <c r="G128" s="308"/>
      <c r="H128" s="308"/>
      <c r="I128" s="308"/>
      <c r="J128" s="308"/>
      <c r="K128" s="308"/>
      <c r="L128" s="308"/>
    </row>
    <row r="129" spans="1:12" ht="15.75" hidden="1" customHeight="1" x14ac:dyDescent="0.35">
      <c r="A129" s="308"/>
      <c r="B129" s="308"/>
      <c r="C129" s="312" t="s">
        <v>391</v>
      </c>
      <c r="D129" s="312" t="s">
        <v>392</v>
      </c>
      <c r="E129" s="312" t="s">
        <v>393</v>
      </c>
      <c r="F129" s="312" t="s">
        <v>394</v>
      </c>
      <c r="G129" s="308"/>
      <c r="H129" s="308"/>
      <c r="I129" s="308"/>
      <c r="J129" s="308"/>
      <c r="K129" s="308"/>
      <c r="L129" s="308"/>
    </row>
    <row r="130" spans="1:12" ht="15.75" hidden="1" customHeight="1" x14ac:dyDescent="0.35">
      <c r="A130" s="308"/>
      <c r="B130" s="308"/>
      <c r="C130" s="312" t="s">
        <v>395</v>
      </c>
      <c r="D130" s="312" t="s">
        <v>396</v>
      </c>
      <c r="E130" s="312" t="s">
        <v>397</v>
      </c>
      <c r="F130" s="312" t="s">
        <v>398</v>
      </c>
      <c r="G130" s="308"/>
      <c r="H130" s="308"/>
      <c r="I130" s="308"/>
      <c r="J130" s="308"/>
      <c r="K130" s="308"/>
      <c r="L130" s="308"/>
    </row>
    <row r="131" spans="1:12" ht="15.75" hidden="1" customHeight="1" x14ac:dyDescent="0.35">
      <c r="A131" s="308"/>
      <c r="B131" s="308"/>
      <c r="C131" s="312" t="s">
        <v>399</v>
      </c>
      <c r="D131" s="312" t="s">
        <v>400</v>
      </c>
      <c r="E131" s="312" t="s">
        <v>401</v>
      </c>
      <c r="F131" s="312" t="s">
        <v>402</v>
      </c>
      <c r="G131" s="308"/>
      <c r="H131" s="308"/>
      <c r="I131" s="308"/>
      <c r="J131" s="308"/>
      <c r="K131" s="308"/>
      <c r="L131" s="308"/>
    </row>
    <row r="132" spans="1:12" ht="15.75" hidden="1" customHeight="1" x14ac:dyDescent="0.35">
      <c r="A132" s="308"/>
      <c r="B132" s="308"/>
      <c r="C132" s="312" t="s">
        <v>403</v>
      </c>
      <c r="D132" s="312" t="s">
        <v>404</v>
      </c>
      <c r="E132" s="312" t="s">
        <v>405</v>
      </c>
      <c r="F132" s="312" t="s">
        <v>406</v>
      </c>
      <c r="G132" s="308"/>
      <c r="H132" s="308"/>
      <c r="I132" s="308"/>
      <c r="J132" s="308"/>
      <c r="K132" s="308"/>
      <c r="L132" s="308"/>
    </row>
    <row r="133" spans="1:12" ht="15.75" hidden="1" customHeight="1" x14ac:dyDescent="0.35">
      <c r="A133" s="308"/>
      <c r="B133" s="308"/>
      <c r="C133" s="312" t="s">
        <v>407</v>
      </c>
      <c r="D133" s="312" t="s">
        <v>408</v>
      </c>
      <c r="E133" s="312" t="s">
        <v>409</v>
      </c>
      <c r="F133" s="312" t="s">
        <v>410</v>
      </c>
      <c r="G133" s="308"/>
      <c r="H133" s="308"/>
      <c r="I133" s="308"/>
      <c r="J133" s="308"/>
      <c r="K133" s="308"/>
      <c r="L133" s="308"/>
    </row>
    <row r="134" spans="1:12" ht="15.75" hidden="1" customHeight="1" x14ac:dyDescent="0.35">
      <c r="A134" s="308"/>
      <c r="B134" s="308"/>
      <c r="C134" s="309"/>
      <c r="D134" s="312" t="s">
        <v>411</v>
      </c>
      <c r="E134" s="312" t="s">
        <v>412</v>
      </c>
      <c r="F134" s="312" t="s">
        <v>413</v>
      </c>
      <c r="G134" s="308"/>
      <c r="H134" s="308"/>
      <c r="I134" s="308"/>
      <c r="J134" s="308"/>
      <c r="K134" s="308"/>
      <c r="L134" s="308"/>
    </row>
    <row r="135" spans="1:12" ht="15.75" hidden="1" customHeight="1" x14ac:dyDescent="0.35">
      <c r="A135" s="308"/>
      <c r="B135" s="308"/>
      <c r="C135" s="309"/>
      <c r="D135" s="312" t="s">
        <v>414</v>
      </c>
      <c r="E135" s="312" t="s">
        <v>415</v>
      </c>
      <c r="F135" s="312" t="s">
        <v>416</v>
      </c>
      <c r="G135" s="308"/>
      <c r="H135" s="308"/>
      <c r="I135" s="308"/>
      <c r="J135" s="308"/>
      <c r="K135" s="308"/>
      <c r="L135" s="308"/>
    </row>
    <row r="136" spans="1:12" ht="15.75" hidden="1" customHeight="1" x14ac:dyDescent="0.35">
      <c r="A136" s="308"/>
      <c r="B136" s="308"/>
      <c r="C136" s="309"/>
      <c r="D136" s="312" t="s">
        <v>417</v>
      </c>
      <c r="E136" s="312" t="s">
        <v>418</v>
      </c>
      <c r="F136" s="312" t="s">
        <v>419</v>
      </c>
      <c r="G136" s="308"/>
      <c r="H136" s="308"/>
      <c r="I136" s="308"/>
      <c r="J136" s="308"/>
      <c r="K136" s="308"/>
      <c r="L136" s="308"/>
    </row>
    <row r="137" spans="1:12" ht="15.75" hidden="1" customHeight="1" x14ac:dyDescent="0.35">
      <c r="A137" s="308"/>
      <c r="B137" s="308"/>
      <c r="C137" s="309"/>
      <c r="D137" s="312" t="s">
        <v>420</v>
      </c>
      <c r="E137" s="312" t="s">
        <v>421</v>
      </c>
      <c r="F137" s="312" t="s">
        <v>422</v>
      </c>
      <c r="G137" s="308"/>
      <c r="H137" s="308"/>
      <c r="I137" s="308"/>
      <c r="J137" s="308"/>
      <c r="K137" s="308"/>
      <c r="L137" s="308"/>
    </row>
    <row r="138" spans="1:12" ht="15.75" hidden="1" customHeight="1" x14ac:dyDescent="0.35">
      <c r="A138" s="308"/>
      <c r="B138" s="308"/>
      <c r="C138" s="309"/>
      <c r="D138" s="312" t="s">
        <v>423</v>
      </c>
      <c r="E138" s="312" t="s">
        <v>81</v>
      </c>
      <c r="F138" s="312" t="s">
        <v>424</v>
      </c>
      <c r="G138" s="308"/>
      <c r="H138" s="308"/>
      <c r="I138" s="308"/>
      <c r="J138" s="308"/>
      <c r="K138" s="308"/>
      <c r="L138" s="308"/>
    </row>
    <row r="139" spans="1:12" ht="15.75" hidden="1" customHeight="1" x14ac:dyDescent="0.35">
      <c r="A139" s="308"/>
      <c r="B139" s="308"/>
      <c r="C139" s="309"/>
      <c r="D139" s="312" t="s">
        <v>425</v>
      </c>
      <c r="E139" s="312" t="s">
        <v>426</v>
      </c>
      <c r="F139" s="312" t="s">
        <v>427</v>
      </c>
      <c r="G139" s="308"/>
      <c r="H139" s="308"/>
      <c r="I139" s="308"/>
      <c r="J139" s="308"/>
      <c r="K139" s="308"/>
      <c r="L139" s="308"/>
    </row>
    <row r="140" spans="1:12" ht="15.75" hidden="1" customHeight="1" x14ac:dyDescent="0.35">
      <c r="A140" s="308"/>
      <c r="B140" s="308"/>
      <c r="C140" s="309"/>
      <c r="D140" s="312" t="s">
        <v>428</v>
      </c>
      <c r="E140" s="312" t="s">
        <v>429</v>
      </c>
      <c r="F140" s="312" t="s">
        <v>430</v>
      </c>
      <c r="G140" s="308"/>
      <c r="H140" s="308"/>
      <c r="I140" s="308"/>
      <c r="J140" s="308"/>
      <c r="K140" s="308"/>
      <c r="L140" s="308"/>
    </row>
    <row r="141" spans="1:12" ht="15.75" hidden="1" customHeight="1" x14ac:dyDescent="0.35">
      <c r="A141" s="308"/>
      <c r="B141" s="308"/>
      <c r="C141" s="308"/>
      <c r="D141" s="312" t="s">
        <v>431</v>
      </c>
      <c r="E141" s="312" t="s">
        <v>88</v>
      </c>
      <c r="F141" s="312" t="s">
        <v>432</v>
      </c>
      <c r="G141" s="308"/>
      <c r="H141" s="308"/>
      <c r="I141" s="308"/>
      <c r="J141" s="308"/>
      <c r="K141" s="308"/>
      <c r="L141" s="308"/>
    </row>
    <row r="142" spans="1:12" ht="15.75" hidden="1" customHeight="1" x14ac:dyDescent="0.35">
      <c r="A142" s="308"/>
      <c r="B142" s="308"/>
      <c r="C142" s="308"/>
      <c r="D142" s="312" t="s">
        <v>433</v>
      </c>
      <c r="E142" s="312" t="s">
        <v>434</v>
      </c>
      <c r="F142" s="312" t="s">
        <v>435</v>
      </c>
      <c r="G142" s="308"/>
      <c r="H142" s="308"/>
      <c r="I142" s="308"/>
      <c r="J142" s="308"/>
      <c r="K142" s="308"/>
      <c r="L142" s="308"/>
    </row>
    <row r="143" spans="1:12" ht="15.75" hidden="1" customHeight="1" x14ac:dyDescent="0.35">
      <c r="A143" s="308"/>
      <c r="B143" s="308"/>
      <c r="C143" s="308"/>
      <c r="D143" s="312" t="s">
        <v>53</v>
      </c>
      <c r="E143" s="312" t="s">
        <v>436</v>
      </c>
      <c r="F143" s="312" t="s">
        <v>437</v>
      </c>
      <c r="G143" s="308"/>
      <c r="H143" s="308"/>
      <c r="I143" s="308"/>
      <c r="J143" s="308"/>
      <c r="K143" s="308"/>
      <c r="L143" s="308"/>
    </row>
    <row r="144" spans="1:12" ht="15.75" hidden="1" customHeight="1" x14ac:dyDescent="0.35">
      <c r="A144" s="308"/>
      <c r="B144" s="308"/>
      <c r="C144" s="308"/>
      <c r="D144" s="312" t="s">
        <v>438</v>
      </c>
      <c r="E144" s="312" t="s">
        <v>439</v>
      </c>
      <c r="F144" s="312" t="s">
        <v>440</v>
      </c>
      <c r="G144" s="308"/>
      <c r="H144" s="308"/>
      <c r="I144" s="308"/>
      <c r="J144" s="308"/>
      <c r="K144" s="308"/>
      <c r="L144" s="308"/>
    </row>
    <row r="145" spans="1:12" ht="15.75" hidden="1" customHeight="1" x14ac:dyDescent="0.35">
      <c r="A145" s="308"/>
      <c r="B145" s="308"/>
      <c r="C145" s="308"/>
      <c r="D145" s="312" t="s">
        <v>441</v>
      </c>
      <c r="E145" s="312" t="s">
        <v>442</v>
      </c>
      <c r="F145" s="312" t="s">
        <v>443</v>
      </c>
      <c r="G145" s="308"/>
      <c r="H145" s="308"/>
      <c r="I145" s="308"/>
      <c r="J145" s="308"/>
      <c r="K145" s="308"/>
      <c r="L145" s="308"/>
    </row>
    <row r="146" spans="1:12" ht="15.75" hidden="1" customHeight="1" x14ac:dyDescent="0.35">
      <c r="A146" s="308"/>
      <c r="B146" s="308"/>
      <c r="C146" s="308"/>
      <c r="D146" s="312" t="s">
        <v>444</v>
      </c>
      <c r="E146" s="312" t="s">
        <v>445</v>
      </c>
      <c r="F146" s="312" t="s">
        <v>446</v>
      </c>
      <c r="G146" s="308"/>
      <c r="H146" s="308"/>
      <c r="I146" s="308"/>
      <c r="J146" s="308"/>
      <c r="K146" s="308"/>
      <c r="L146" s="308"/>
    </row>
    <row r="147" spans="1:12" ht="15.75" hidden="1" customHeight="1" x14ac:dyDescent="0.35">
      <c r="A147" s="308"/>
      <c r="B147" s="308"/>
      <c r="C147" s="308"/>
      <c r="D147" s="312" t="s">
        <v>447</v>
      </c>
      <c r="E147" s="312" t="s">
        <v>448</v>
      </c>
      <c r="F147" s="312" t="s">
        <v>449</v>
      </c>
      <c r="G147" s="308"/>
      <c r="H147" s="308"/>
      <c r="I147" s="308"/>
      <c r="J147" s="308"/>
      <c r="K147" s="308"/>
      <c r="L147" s="308"/>
    </row>
    <row r="148" spans="1:12" ht="15.75" hidden="1" customHeight="1" x14ac:dyDescent="0.35">
      <c r="A148" s="308"/>
      <c r="B148" s="308"/>
      <c r="C148" s="308"/>
      <c r="D148" s="312" t="s">
        <v>450</v>
      </c>
      <c r="E148" s="312" t="s">
        <v>451</v>
      </c>
      <c r="F148" s="312" t="s">
        <v>452</v>
      </c>
      <c r="G148" s="308"/>
      <c r="H148" s="308"/>
      <c r="I148" s="308"/>
      <c r="J148" s="308"/>
      <c r="K148" s="308"/>
      <c r="L148" s="308"/>
    </row>
    <row r="149" spans="1:12" ht="15.75" hidden="1" customHeight="1" x14ac:dyDescent="0.35">
      <c r="A149" s="308"/>
      <c r="B149" s="308"/>
      <c r="C149" s="308"/>
      <c r="D149" s="312" t="s">
        <v>453</v>
      </c>
      <c r="E149" s="312" t="s">
        <v>454</v>
      </c>
      <c r="F149" s="312" t="s">
        <v>455</v>
      </c>
      <c r="G149" s="308"/>
      <c r="H149" s="308"/>
      <c r="I149" s="308"/>
      <c r="J149" s="308"/>
      <c r="K149" s="308"/>
      <c r="L149" s="308"/>
    </row>
    <row r="150" spans="1:12" ht="15.75" hidden="1" customHeight="1" x14ac:dyDescent="0.35">
      <c r="A150" s="308"/>
      <c r="B150" s="308"/>
      <c r="C150" s="308"/>
      <c r="D150" s="312" t="s">
        <v>456</v>
      </c>
      <c r="E150" s="312" t="s">
        <v>457</v>
      </c>
      <c r="F150" s="312" t="s">
        <v>458</v>
      </c>
      <c r="G150" s="308"/>
      <c r="H150" s="308"/>
      <c r="I150" s="308"/>
      <c r="J150" s="308"/>
      <c r="K150" s="308"/>
      <c r="L150" s="308"/>
    </row>
    <row r="151" spans="1:12" ht="15.75" hidden="1" customHeight="1" x14ac:dyDescent="0.35">
      <c r="A151" s="308"/>
      <c r="B151" s="308"/>
      <c r="C151" s="308"/>
      <c r="D151" s="312" t="s">
        <v>459</v>
      </c>
      <c r="E151" s="312" t="s">
        <v>460</v>
      </c>
      <c r="F151" s="312" t="s">
        <v>461</v>
      </c>
      <c r="G151" s="308"/>
      <c r="H151" s="308"/>
      <c r="I151" s="308"/>
      <c r="J151" s="308"/>
      <c r="K151" s="308"/>
      <c r="L151" s="308"/>
    </row>
    <row r="152" spans="1:12" ht="15.75" hidden="1" customHeight="1" x14ac:dyDescent="0.35">
      <c r="A152" s="308"/>
      <c r="B152" s="308"/>
      <c r="C152" s="308"/>
      <c r="D152" s="312" t="s">
        <v>462</v>
      </c>
      <c r="E152" s="312" t="s">
        <v>463</v>
      </c>
      <c r="F152" s="312" t="s">
        <v>464</v>
      </c>
      <c r="G152" s="308"/>
      <c r="H152" s="308"/>
      <c r="I152" s="308"/>
      <c r="J152" s="308"/>
      <c r="K152" s="308"/>
      <c r="L152" s="308"/>
    </row>
    <row r="153" spans="1:12" ht="15.75" hidden="1" customHeight="1" x14ac:dyDescent="0.35">
      <c r="A153" s="308"/>
      <c r="B153" s="308"/>
      <c r="C153" s="308"/>
      <c r="D153" s="312" t="s">
        <v>465</v>
      </c>
      <c r="E153" s="312" t="s">
        <v>466</v>
      </c>
      <c r="F153" s="312" t="s">
        <v>467</v>
      </c>
      <c r="G153" s="308"/>
      <c r="H153" s="308"/>
      <c r="I153" s="308"/>
      <c r="J153" s="308"/>
      <c r="K153" s="308"/>
      <c r="L153" s="308"/>
    </row>
    <row r="154" spans="1:12" ht="15.75" hidden="1" customHeight="1" x14ac:dyDescent="0.35">
      <c r="A154" s="308"/>
      <c r="B154" s="308"/>
      <c r="C154" s="308"/>
      <c r="D154" s="312" t="s">
        <v>468</v>
      </c>
      <c r="E154" s="312" t="s">
        <v>469</v>
      </c>
      <c r="F154" s="312" t="s">
        <v>470</v>
      </c>
      <c r="G154" s="308"/>
      <c r="H154" s="308"/>
      <c r="I154" s="308"/>
      <c r="J154" s="308"/>
      <c r="K154" s="308"/>
      <c r="L154" s="308"/>
    </row>
    <row r="155" spans="1:12" ht="15.75" hidden="1" customHeight="1" x14ac:dyDescent="0.35">
      <c r="A155" s="308"/>
      <c r="B155" s="308"/>
      <c r="C155" s="308"/>
      <c r="D155" s="312" t="s">
        <v>471</v>
      </c>
      <c r="E155" s="312" t="s">
        <v>472</v>
      </c>
      <c r="F155" s="312" t="s">
        <v>473</v>
      </c>
      <c r="G155" s="308"/>
      <c r="H155" s="308"/>
      <c r="I155" s="308"/>
      <c r="J155" s="308"/>
      <c r="K155" s="308"/>
      <c r="L155" s="308"/>
    </row>
    <row r="156" spans="1:12" ht="15.75" hidden="1" customHeight="1" x14ac:dyDescent="0.35">
      <c r="A156" s="308"/>
      <c r="B156" s="308"/>
      <c r="C156" s="308"/>
      <c r="D156" s="312" t="s">
        <v>56</v>
      </c>
      <c r="E156" s="312" t="s">
        <v>474</v>
      </c>
      <c r="F156" s="312" t="s">
        <v>475</v>
      </c>
      <c r="G156" s="308"/>
      <c r="H156" s="308"/>
      <c r="I156" s="308"/>
      <c r="J156" s="308"/>
      <c r="K156" s="308"/>
      <c r="L156" s="308"/>
    </row>
    <row r="157" spans="1:12" ht="15.75" hidden="1" customHeight="1" x14ac:dyDescent="0.35">
      <c r="A157" s="308"/>
      <c r="B157" s="308"/>
      <c r="C157" s="308"/>
      <c r="D157" s="312" t="s">
        <v>476</v>
      </c>
      <c r="E157" s="312" t="s">
        <v>477</v>
      </c>
      <c r="F157" s="312" t="s">
        <v>478</v>
      </c>
      <c r="G157" s="308"/>
      <c r="H157" s="308"/>
      <c r="I157" s="308"/>
      <c r="J157" s="308"/>
      <c r="K157" s="308"/>
      <c r="L157" s="308"/>
    </row>
    <row r="158" spans="1:12" ht="15.75" hidden="1" customHeight="1" x14ac:dyDescent="0.35">
      <c r="A158" s="308"/>
      <c r="B158" s="308"/>
      <c r="C158" s="308"/>
      <c r="D158" s="312" t="s">
        <v>45</v>
      </c>
      <c r="E158" s="312" t="s">
        <v>479</v>
      </c>
      <c r="F158" s="312" t="s">
        <v>480</v>
      </c>
      <c r="G158" s="308"/>
      <c r="H158" s="308"/>
      <c r="I158" s="308"/>
      <c r="J158" s="308"/>
      <c r="K158" s="308"/>
      <c r="L158" s="308"/>
    </row>
    <row r="159" spans="1:12" ht="15.75" hidden="1" customHeight="1" x14ac:dyDescent="0.35">
      <c r="A159" s="308"/>
      <c r="B159" s="308"/>
      <c r="C159" s="308"/>
      <c r="D159" s="312" t="s">
        <v>481</v>
      </c>
      <c r="E159" s="312" t="s">
        <v>482</v>
      </c>
      <c r="F159" s="312" t="s">
        <v>483</v>
      </c>
      <c r="G159" s="308"/>
      <c r="H159" s="308"/>
      <c r="I159" s="308"/>
      <c r="J159" s="308"/>
      <c r="K159" s="308"/>
      <c r="L159" s="308"/>
    </row>
    <row r="160" spans="1:12" ht="15.75" hidden="1" customHeight="1" x14ac:dyDescent="0.35">
      <c r="A160" s="308"/>
      <c r="B160" s="308"/>
      <c r="C160" s="308"/>
      <c r="D160" s="312" t="s">
        <v>484</v>
      </c>
      <c r="E160" s="312" t="s">
        <v>485</v>
      </c>
      <c r="F160" s="312" t="s">
        <v>486</v>
      </c>
      <c r="G160" s="308"/>
      <c r="H160" s="308"/>
      <c r="I160" s="308"/>
      <c r="J160" s="308"/>
      <c r="K160" s="308"/>
      <c r="L160" s="308"/>
    </row>
    <row r="161" spans="1:12" ht="15.75" hidden="1" customHeight="1" x14ac:dyDescent="0.35">
      <c r="A161" s="308"/>
      <c r="B161" s="308"/>
      <c r="C161" s="308"/>
      <c r="D161" s="312" t="s">
        <v>487</v>
      </c>
      <c r="E161" s="312" t="s">
        <v>488</v>
      </c>
      <c r="F161" s="312" t="s">
        <v>489</v>
      </c>
      <c r="G161" s="308"/>
      <c r="H161" s="308"/>
      <c r="I161" s="308"/>
      <c r="J161" s="308"/>
      <c r="K161" s="308"/>
      <c r="L161" s="308"/>
    </row>
    <row r="162" spans="1:12" ht="15.75" hidden="1" customHeight="1" x14ac:dyDescent="0.35">
      <c r="A162" s="308"/>
      <c r="B162" s="308"/>
      <c r="C162" s="308"/>
      <c r="D162" s="312" t="s">
        <v>490</v>
      </c>
      <c r="E162" s="312" t="s">
        <v>491</v>
      </c>
      <c r="F162" s="312" t="s">
        <v>492</v>
      </c>
      <c r="G162" s="308"/>
      <c r="H162" s="308"/>
      <c r="I162" s="308"/>
      <c r="J162" s="308"/>
      <c r="K162" s="308"/>
      <c r="L162" s="308"/>
    </row>
    <row r="163" spans="1:12" ht="15.75" hidden="1" customHeight="1" x14ac:dyDescent="0.35">
      <c r="A163" s="308"/>
      <c r="B163" s="308"/>
      <c r="C163" s="308"/>
      <c r="D163" s="312" t="s">
        <v>493</v>
      </c>
      <c r="E163" s="312" t="s">
        <v>494</v>
      </c>
      <c r="F163" s="312" t="s">
        <v>495</v>
      </c>
      <c r="G163" s="308"/>
      <c r="H163" s="308"/>
      <c r="I163" s="308"/>
      <c r="J163" s="308"/>
      <c r="K163" s="308"/>
      <c r="L163" s="308"/>
    </row>
    <row r="164" spans="1:12" ht="15.75" hidden="1" customHeight="1" x14ac:dyDescent="0.35">
      <c r="A164" s="308"/>
      <c r="B164" s="308"/>
      <c r="C164" s="308"/>
      <c r="D164" s="312" t="s">
        <v>496</v>
      </c>
      <c r="E164" s="312" t="s">
        <v>497</v>
      </c>
      <c r="F164" s="312" t="s">
        <v>498</v>
      </c>
      <c r="G164" s="308"/>
      <c r="H164" s="308"/>
      <c r="I164" s="308"/>
      <c r="J164" s="308"/>
      <c r="K164" s="308"/>
      <c r="L164" s="308"/>
    </row>
    <row r="165" spans="1:12" ht="15.75" hidden="1" customHeight="1" x14ac:dyDescent="0.35">
      <c r="A165" s="308"/>
      <c r="B165" s="308"/>
      <c r="C165" s="308"/>
      <c r="D165" s="312" t="s">
        <v>499</v>
      </c>
      <c r="E165" s="312" t="s">
        <v>500</v>
      </c>
      <c r="F165" s="312" t="s">
        <v>501</v>
      </c>
      <c r="G165" s="308"/>
      <c r="H165" s="308"/>
      <c r="I165" s="308"/>
      <c r="J165" s="308"/>
      <c r="K165" s="308"/>
      <c r="L165" s="308"/>
    </row>
    <row r="166" spans="1:12" ht="15.75" hidden="1" customHeight="1" x14ac:dyDescent="0.35">
      <c r="A166" s="308"/>
      <c r="B166" s="308"/>
      <c r="C166" s="308"/>
      <c r="D166" s="312" t="s">
        <v>502</v>
      </c>
      <c r="E166" s="312" t="s">
        <v>503</v>
      </c>
      <c r="F166" s="312" t="s">
        <v>504</v>
      </c>
      <c r="G166" s="308"/>
      <c r="H166" s="308"/>
      <c r="I166" s="308"/>
      <c r="J166" s="308"/>
      <c r="K166" s="308"/>
      <c r="L166" s="308"/>
    </row>
    <row r="167" spans="1:12" ht="15.75" hidden="1" customHeight="1" x14ac:dyDescent="0.35">
      <c r="A167" s="308"/>
      <c r="B167" s="308"/>
      <c r="C167" s="308"/>
      <c r="D167" s="312" t="s">
        <v>505</v>
      </c>
      <c r="E167" s="312" t="s">
        <v>506</v>
      </c>
      <c r="F167" s="312" t="s">
        <v>507</v>
      </c>
      <c r="G167" s="308"/>
      <c r="H167" s="308"/>
      <c r="I167" s="308"/>
      <c r="J167" s="308"/>
      <c r="K167" s="308"/>
      <c r="L167" s="308"/>
    </row>
    <row r="168" spans="1:12" ht="15.75" hidden="1" customHeight="1" x14ac:dyDescent="0.35">
      <c r="A168" s="308"/>
      <c r="B168" s="308"/>
      <c r="C168" s="308"/>
      <c r="D168" s="312" t="s">
        <v>508</v>
      </c>
      <c r="E168" s="312" t="s">
        <v>509</v>
      </c>
      <c r="F168" s="312" t="s">
        <v>510</v>
      </c>
      <c r="G168" s="308"/>
      <c r="H168" s="308"/>
      <c r="I168" s="308"/>
      <c r="J168" s="308"/>
      <c r="K168" s="308"/>
      <c r="L168" s="308"/>
    </row>
    <row r="169" spans="1:12" ht="15.75" hidden="1" customHeight="1" x14ac:dyDescent="0.35">
      <c r="A169" s="308"/>
      <c r="B169" s="308"/>
      <c r="C169" s="308"/>
      <c r="D169" s="312" t="s">
        <v>511</v>
      </c>
      <c r="E169" s="312" t="s">
        <v>512</v>
      </c>
      <c r="F169" s="312" t="s">
        <v>513</v>
      </c>
      <c r="G169" s="308"/>
      <c r="H169" s="308"/>
      <c r="I169" s="308"/>
      <c r="J169" s="308"/>
      <c r="K169" s="308"/>
      <c r="L169" s="308"/>
    </row>
    <row r="170" spans="1:12" ht="15.75" hidden="1" customHeight="1" x14ac:dyDescent="0.35">
      <c r="A170" s="308"/>
      <c r="B170" s="308"/>
      <c r="C170" s="308"/>
      <c r="D170" s="312" t="s">
        <v>514</v>
      </c>
      <c r="E170" s="312" t="s">
        <v>515</v>
      </c>
      <c r="F170" s="312" t="s">
        <v>516</v>
      </c>
      <c r="G170" s="308"/>
      <c r="H170" s="308"/>
      <c r="I170" s="308"/>
      <c r="J170" s="308"/>
      <c r="K170" s="308"/>
      <c r="L170" s="308"/>
    </row>
    <row r="171" spans="1:12" ht="15.75" hidden="1" customHeight="1" x14ac:dyDescent="0.35">
      <c r="A171" s="308"/>
      <c r="B171" s="308"/>
      <c r="C171" s="308"/>
      <c r="D171" s="312" t="s">
        <v>517</v>
      </c>
      <c r="E171" s="312" t="s">
        <v>518</v>
      </c>
      <c r="F171" s="312" t="s">
        <v>519</v>
      </c>
      <c r="G171" s="308"/>
      <c r="H171" s="308"/>
      <c r="I171" s="308"/>
      <c r="J171" s="308"/>
      <c r="K171" s="308"/>
      <c r="L171" s="308"/>
    </row>
    <row r="172" spans="1:12" ht="15.75" hidden="1" customHeight="1" x14ac:dyDescent="0.35">
      <c r="A172" s="308"/>
      <c r="B172" s="308"/>
      <c r="C172" s="308"/>
      <c r="D172" s="312" t="s">
        <v>520</v>
      </c>
      <c r="E172" s="312" t="s">
        <v>521</v>
      </c>
      <c r="F172" s="312" t="s">
        <v>522</v>
      </c>
      <c r="G172" s="308"/>
      <c r="H172" s="308"/>
      <c r="I172" s="308"/>
      <c r="J172" s="308"/>
      <c r="K172" s="308"/>
      <c r="L172" s="308"/>
    </row>
    <row r="173" spans="1:12" ht="15.75" hidden="1" customHeight="1" x14ac:dyDescent="0.35">
      <c r="A173" s="308"/>
      <c r="B173" s="308"/>
      <c r="C173" s="308"/>
      <c r="D173" s="308"/>
      <c r="E173" s="312" t="s">
        <v>523</v>
      </c>
      <c r="F173" s="312" t="s">
        <v>524</v>
      </c>
      <c r="G173" s="308"/>
      <c r="H173" s="308"/>
      <c r="I173" s="308"/>
      <c r="J173" s="308"/>
      <c r="K173" s="308"/>
      <c r="L173" s="308"/>
    </row>
    <row r="174" spans="1:12" ht="15.75" hidden="1" customHeight="1" x14ac:dyDescent="0.35">
      <c r="A174" s="308"/>
      <c r="B174" s="308"/>
      <c r="C174" s="308"/>
      <c r="D174" s="308"/>
      <c r="E174" s="312" t="s">
        <v>525</v>
      </c>
      <c r="F174" s="312" t="s">
        <v>526</v>
      </c>
      <c r="G174" s="308"/>
      <c r="H174" s="308"/>
      <c r="I174" s="308"/>
      <c r="J174" s="308"/>
      <c r="K174" s="308"/>
      <c r="L174" s="308"/>
    </row>
    <row r="175" spans="1:12" ht="15.75" hidden="1" customHeight="1" x14ac:dyDescent="0.35">
      <c r="A175" s="308"/>
      <c r="B175" s="308"/>
      <c r="C175" s="308"/>
      <c r="D175" s="308"/>
      <c r="E175" s="312" t="s">
        <v>527</v>
      </c>
      <c r="F175" s="312" t="s">
        <v>528</v>
      </c>
      <c r="G175" s="308"/>
      <c r="H175" s="308"/>
      <c r="I175" s="308"/>
      <c r="J175" s="308"/>
      <c r="K175" s="308"/>
      <c r="L175" s="308"/>
    </row>
    <row r="176" spans="1:12" ht="15.75" hidden="1" customHeight="1" x14ac:dyDescent="0.35">
      <c r="A176" s="308"/>
      <c r="B176" s="308"/>
      <c r="C176" s="308"/>
      <c r="D176" s="308"/>
      <c r="E176" s="312" t="s">
        <v>529</v>
      </c>
      <c r="F176" s="312" t="s">
        <v>530</v>
      </c>
      <c r="G176" s="308"/>
      <c r="H176" s="308"/>
      <c r="I176" s="308"/>
      <c r="J176" s="308"/>
      <c r="K176" s="308"/>
      <c r="L176" s="308"/>
    </row>
    <row r="177" spans="1:12" ht="15.75" hidden="1" customHeight="1" x14ac:dyDescent="0.35">
      <c r="A177" s="308"/>
      <c r="B177" s="308"/>
      <c r="C177" s="308"/>
      <c r="D177" s="308"/>
      <c r="E177" s="312" t="s">
        <v>531</v>
      </c>
      <c r="F177" s="312" t="s">
        <v>532</v>
      </c>
      <c r="G177" s="308"/>
      <c r="H177" s="308"/>
      <c r="I177" s="308"/>
      <c r="J177" s="308"/>
      <c r="K177" s="308"/>
      <c r="L177" s="308"/>
    </row>
    <row r="178" spans="1:12" ht="15.75" hidden="1" customHeight="1" x14ac:dyDescent="0.35">
      <c r="A178" s="308"/>
      <c r="B178" s="308"/>
      <c r="C178" s="308"/>
      <c r="D178" s="308"/>
      <c r="E178" s="312" t="s">
        <v>533</v>
      </c>
      <c r="F178" s="312" t="s">
        <v>534</v>
      </c>
      <c r="G178" s="308"/>
      <c r="H178" s="308"/>
      <c r="I178" s="308"/>
      <c r="J178" s="308"/>
      <c r="K178" s="308"/>
      <c r="L178" s="308"/>
    </row>
    <row r="179" spans="1:12" ht="15.75" hidden="1" customHeight="1" x14ac:dyDescent="0.35">
      <c r="A179" s="308"/>
      <c r="B179" s="308"/>
      <c r="C179" s="308"/>
      <c r="D179" s="308"/>
      <c r="E179" s="312" t="s">
        <v>535</v>
      </c>
      <c r="F179" s="312" t="s">
        <v>536</v>
      </c>
      <c r="G179" s="308"/>
      <c r="H179" s="308"/>
      <c r="I179" s="308"/>
      <c r="J179" s="308"/>
      <c r="K179" s="308"/>
      <c r="L179" s="308"/>
    </row>
    <row r="180" spans="1:12" ht="15.75" hidden="1" customHeight="1" x14ac:dyDescent="0.35">
      <c r="A180" s="308"/>
      <c r="B180" s="308"/>
      <c r="C180" s="308"/>
      <c r="D180" s="308"/>
      <c r="E180" s="312" t="s">
        <v>537</v>
      </c>
      <c r="F180" s="312" t="s">
        <v>538</v>
      </c>
      <c r="G180" s="308"/>
      <c r="H180" s="308"/>
      <c r="I180" s="308"/>
      <c r="J180" s="308"/>
      <c r="K180" s="308"/>
      <c r="L180" s="308"/>
    </row>
    <row r="181" spans="1:12" ht="15.75" hidden="1" customHeight="1" x14ac:dyDescent="0.35">
      <c r="A181" s="308"/>
      <c r="B181" s="308"/>
      <c r="C181" s="308"/>
      <c r="D181" s="308"/>
      <c r="E181" s="312" t="s">
        <v>539</v>
      </c>
      <c r="F181" s="312" t="s">
        <v>540</v>
      </c>
      <c r="G181" s="308"/>
      <c r="H181" s="308"/>
      <c r="I181" s="308"/>
      <c r="J181" s="308"/>
      <c r="K181" s="308"/>
      <c r="L181" s="308"/>
    </row>
    <row r="182" spans="1:12" ht="15.75" hidden="1" customHeight="1" x14ac:dyDescent="0.35">
      <c r="A182" s="308"/>
      <c r="B182" s="308"/>
      <c r="C182" s="308"/>
      <c r="D182" s="308"/>
      <c r="E182" s="312" t="s">
        <v>541</v>
      </c>
      <c r="F182" s="312" t="s">
        <v>542</v>
      </c>
      <c r="G182" s="308"/>
      <c r="H182" s="308"/>
      <c r="I182" s="308"/>
      <c r="J182" s="308"/>
      <c r="K182" s="308"/>
      <c r="L182" s="308"/>
    </row>
    <row r="183" spans="1:12" ht="15.75" hidden="1" customHeight="1" x14ac:dyDescent="0.35">
      <c r="A183" s="308"/>
      <c r="B183" s="308"/>
      <c r="C183" s="308"/>
      <c r="D183" s="308"/>
      <c r="E183" s="312" t="s">
        <v>543</v>
      </c>
      <c r="F183" s="312" t="s">
        <v>544</v>
      </c>
      <c r="G183" s="308"/>
      <c r="H183" s="308"/>
      <c r="I183" s="308"/>
      <c r="J183" s="308"/>
      <c r="K183" s="308"/>
      <c r="L183" s="308"/>
    </row>
    <row r="184" spans="1:12" ht="15.75" hidden="1" customHeight="1" x14ac:dyDescent="0.35">
      <c r="A184" s="308"/>
      <c r="B184" s="308"/>
      <c r="C184" s="308"/>
      <c r="D184" s="308"/>
      <c r="E184" s="312" t="s">
        <v>545</v>
      </c>
      <c r="F184" s="312" t="s">
        <v>546</v>
      </c>
      <c r="G184" s="308"/>
      <c r="H184" s="308"/>
      <c r="I184" s="308"/>
      <c r="J184" s="308"/>
      <c r="K184" s="308"/>
      <c r="L184" s="308"/>
    </row>
    <row r="185" spans="1:12" ht="15.75" hidden="1" customHeight="1" x14ac:dyDescent="0.35">
      <c r="A185" s="308"/>
      <c r="B185" s="308"/>
      <c r="C185" s="308"/>
      <c r="D185" s="308"/>
      <c r="E185" s="312" t="s">
        <v>547</v>
      </c>
      <c r="F185" s="312" t="s">
        <v>548</v>
      </c>
      <c r="G185" s="308"/>
      <c r="H185" s="308"/>
      <c r="I185" s="308"/>
      <c r="J185" s="308"/>
      <c r="K185" s="308"/>
      <c r="L185" s="308"/>
    </row>
    <row r="186" spans="1:12" ht="15.75" hidden="1" customHeight="1" x14ac:dyDescent="0.35">
      <c r="A186" s="308"/>
      <c r="B186" s="308"/>
      <c r="C186" s="308"/>
      <c r="D186" s="308"/>
      <c r="E186" s="312" t="s">
        <v>549</v>
      </c>
      <c r="F186" s="312" t="s">
        <v>550</v>
      </c>
      <c r="G186" s="308"/>
      <c r="H186" s="308"/>
      <c r="I186" s="308"/>
      <c r="J186" s="308"/>
      <c r="K186" s="308"/>
      <c r="L186" s="308"/>
    </row>
    <row r="187" spans="1:12" ht="15.75" hidden="1" customHeight="1" x14ac:dyDescent="0.35">
      <c r="A187" s="308"/>
      <c r="B187" s="308"/>
      <c r="C187" s="308"/>
      <c r="D187" s="308"/>
      <c r="E187" s="312" t="s">
        <v>551</v>
      </c>
      <c r="F187" s="312" t="s">
        <v>552</v>
      </c>
      <c r="G187" s="308"/>
      <c r="H187" s="308"/>
      <c r="I187" s="308"/>
      <c r="J187" s="308"/>
      <c r="K187" s="308"/>
      <c r="L187" s="308"/>
    </row>
    <row r="188" spans="1:12" ht="15.75" hidden="1" customHeight="1" x14ac:dyDescent="0.35">
      <c r="A188" s="308"/>
      <c r="B188" s="308"/>
      <c r="C188" s="308"/>
      <c r="D188" s="308"/>
      <c r="E188" s="312" t="s">
        <v>553</v>
      </c>
      <c r="F188" s="312" t="s">
        <v>554</v>
      </c>
      <c r="G188" s="308"/>
      <c r="H188" s="308"/>
      <c r="I188" s="308"/>
      <c r="J188" s="308"/>
      <c r="K188" s="308"/>
      <c r="L188" s="308"/>
    </row>
    <row r="189" spans="1:12" ht="15.75" hidden="1" customHeight="1" x14ac:dyDescent="0.35">
      <c r="A189" s="308"/>
      <c r="B189" s="308"/>
      <c r="C189" s="308"/>
      <c r="D189" s="308"/>
      <c r="E189" s="312" t="s">
        <v>555</v>
      </c>
      <c r="F189" s="312" t="s">
        <v>556</v>
      </c>
      <c r="G189" s="308"/>
      <c r="H189" s="308"/>
      <c r="I189" s="308"/>
      <c r="J189" s="308"/>
      <c r="K189" s="308"/>
      <c r="L189" s="308"/>
    </row>
    <row r="190" spans="1:12" ht="15.75" hidden="1" customHeight="1" x14ac:dyDescent="0.35">
      <c r="A190" s="308"/>
      <c r="B190" s="308"/>
      <c r="C190" s="308"/>
      <c r="D190" s="308"/>
      <c r="E190" s="312" t="s">
        <v>557</v>
      </c>
      <c r="F190" s="312" t="s">
        <v>558</v>
      </c>
      <c r="G190" s="308"/>
      <c r="H190" s="308"/>
      <c r="I190" s="308"/>
      <c r="J190" s="308"/>
      <c r="K190" s="308"/>
      <c r="L190" s="308"/>
    </row>
    <row r="191" spans="1:12" ht="15.75" hidden="1" customHeight="1" x14ac:dyDescent="0.35">
      <c r="A191" s="308"/>
      <c r="B191" s="308"/>
      <c r="C191" s="308"/>
      <c r="D191" s="308"/>
      <c r="E191" s="312" t="s">
        <v>559</v>
      </c>
      <c r="F191" s="312" t="s">
        <v>560</v>
      </c>
      <c r="G191" s="308"/>
      <c r="H191" s="308"/>
      <c r="I191" s="308"/>
      <c r="J191" s="308"/>
      <c r="K191" s="308"/>
      <c r="L191" s="308"/>
    </row>
    <row r="192" spans="1:12" ht="15.75" hidden="1" customHeight="1" x14ac:dyDescent="0.35">
      <c r="A192" s="308"/>
      <c r="B192" s="308"/>
      <c r="C192" s="308"/>
      <c r="D192" s="308"/>
      <c r="E192" s="312" t="s">
        <v>561</v>
      </c>
      <c r="F192" s="312" t="s">
        <v>562</v>
      </c>
      <c r="G192" s="308"/>
      <c r="H192" s="308"/>
      <c r="I192" s="308"/>
      <c r="J192" s="308"/>
      <c r="K192" s="308"/>
      <c r="L192" s="308"/>
    </row>
    <row r="193" spans="1:12" ht="15.75" hidden="1" customHeight="1" x14ac:dyDescent="0.35">
      <c r="A193" s="308"/>
      <c r="B193" s="308"/>
      <c r="C193" s="308"/>
      <c r="D193" s="308"/>
      <c r="E193" s="312" t="s">
        <v>563</v>
      </c>
      <c r="F193" s="312" t="s">
        <v>564</v>
      </c>
      <c r="G193" s="308"/>
      <c r="H193" s="308"/>
      <c r="I193" s="308"/>
      <c r="J193" s="308"/>
      <c r="K193" s="308"/>
      <c r="L193" s="308"/>
    </row>
    <row r="194" spans="1:12" ht="15.75" hidden="1" customHeight="1" x14ac:dyDescent="0.35">
      <c r="A194" s="308"/>
      <c r="B194" s="308"/>
      <c r="C194" s="308"/>
      <c r="D194" s="308"/>
      <c r="E194" s="312" t="s">
        <v>565</v>
      </c>
      <c r="F194" s="312" t="s">
        <v>566</v>
      </c>
      <c r="G194" s="308"/>
      <c r="H194" s="308"/>
      <c r="I194" s="308"/>
      <c r="J194" s="308"/>
      <c r="K194" s="308"/>
      <c r="L194" s="308"/>
    </row>
    <row r="195" spans="1:12" ht="15.75" hidden="1" customHeight="1" x14ac:dyDescent="0.35">
      <c r="A195" s="308"/>
      <c r="B195" s="308"/>
      <c r="C195" s="308"/>
      <c r="D195" s="308"/>
      <c r="E195" s="312" t="s">
        <v>567</v>
      </c>
      <c r="F195" s="312" t="s">
        <v>568</v>
      </c>
      <c r="G195" s="308"/>
      <c r="H195" s="308"/>
      <c r="I195" s="308"/>
      <c r="J195" s="308"/>
      <c r="K195" s="308"/>
      <c r="L195" s="308"/>
    </row>
    <row r="196" spans="1:12" ht="15.75" hidden="1" customHeight="1" x14ac:dyDescent="0.35">
      <c r="A196" s="308"/>
      <c r="B196" s="308"/>
      <c r="C196" s="308"/>
      <c r="D196" s="308"/>
      <c r="E196" s="312" t="s">
        <v>569</v>
      </c>
      <c r="F196" s="312" t="s">
        <v>570</v>
      </c>
      <c r="G196" s="308"/>
      <c r="H196" s="308"/>
      <c r="I196" s="308"/>
      <c r="J196" s="308"/>
      <c r="K196" s="308"/>
      <c r="L196" s="308"/>
    </row>
    <row r="197" spans="1:12" ht="15.75" hidden="1" customHeight="1" x14ac:dyDescent="0.35">
      <c r="A197" s="308"/>
      <c r="B197" s="308"/>
      <c r="C197" s="308"/>
      <c r="D197" s="308"/>
      <c r="E197" s="312" t="s">
        <v>571</v>
      </c>
      <c r="F197" s="312" t="s">
        <v>572</v>
      </c>
      <c r="G197" s="308"/>
      <c r="H197" s="308"/>
      <c r="I197" s="308"/>
      <c r="J197" s="308"/>
      <c r="K197" s="308"/>
      <c r="L197" s="308"/>
    </row>
    <row r="198" spans="1:12" ht="15.75" hidden="1" customHeight="1" x14ac:dyDescent="0.35">
      <c r="A198" s="308"/>
      <c r="B198" s="308"/>
      <c r="C198" s="308"/>
      <c r="D198" s="308"/>
      <c r="E198" s="312" t="s">
        <v>573</v>
      </c>
      <c r="F198" s="312" t="s">
        <v>574</v>
      </c>
      <c r="G198" s="308"/>
      <c r="H198" s="308"/>
      <c r="I198" s="308"/>
      <c r="J198" s="308"/>
      <c r="K198" s="308"/>
      <c r="L198" s="308"/>
    </row>
    <row r="199" spans="1:12" ht="15.75" hidden="1" customHeight="1" x14ac:dyDescent="0.35">
      <c r="A199" s="308"/>
      <c r="B199" s="308"/>
      <c r="C199" s="308"/>
      <c r="D199" s="308"/>
      <c r="E199" s="312" t="s">
        <v>575</v>
      </c>
      <c r="F199" s="312" t="s">
        <v>576</v>
      </c>
      <c r="G199" s="308"/>
      <c r="H199" s="308"/>
      <c r="I199" s="308"/>
      <c r="J199" s="308"/>
      <c r="K199" s="308"/>
      <c r="L199" s="308"/>
    </row>
    <row r="200" spans="1:12" ht="15.75" hidden="1" customHeight="1" x14ac:dyDescent="0.35">
      <c r="A200" s="308"/>
      <c r="B200" s="308"/>
      <c r="C200" s="308"/>
      <c r="D200" s="308"/>
      <c r="E200" s="312" t="s">
        <v>577</v>
      </c>
      <c r="F200" s="312" t="s">
        <v>578</v>
      </c>
      <c r="G200" s="308"/>
      <c r="H200" s="308"/>
      <c r="I200" s="308"/>
      <c r="J200" s="308"/>
      <c r="K200" s="308"/>
      <c r="L200" s="308"/>
    </row>
    <row r="201" spans="1:12" ht="15.75" hidden="1" customHeight="1" x14ac:dyDescent="0.35">
      <c r="A201" s="308"/>
      <c r="B201" s="308"/>
      <c r="C201" s="308"/>
      <c r="D201" s="308"/>
      <c r="E201" s="312" t="s">
        <v>579</v>
      </c>
      <c r="F201" s="312" t="s">
        <v>580</v>
      </c>
      <c r="G201" s="308"/>
      <c r="H201" s="308"/>
      <c r="I201" s="308"/>
      <c r="J201" s="308"/>
      <c r="K201" s="308"/>
      <c r="L201" s="308"/>
    </row>
    <row r="202" spans="1:12" ht="15.75" hidden="1" customHeight="1" x14ac:dyDescent="0.35">
      <c r="A202" s="308"/>
      <c r="B202" s="308"/>
      <c r="C202" s="308"/>
      <c r="D202" s="308"/>
      <c r="E202" s="312" t="s">
        <v>581</v>
      </c>
      <c r="F202" s="312" t="s">
        <v>582</v>
      </c>
      <c r="G202" s="308"/>
      <c r="H202" s="308"/>
      <c r="I202" s="308"/>
      <c r="J202" s="308"/>
      <c r="K202" s="308"/>
      <c r="L202" s="308"/>
    </row>
    <row r="203" spans="1:12" ht="15.75" hidden="1" customHeight="1" x14ac:dyDescent="0.35">
      <c r="A203" s="308"/>
      <c r="B203" s="308"/>
      <c r="C203" s="308"/>
      <c r="D203" s="308"/>
      <c r="E203" s="312" t="s">
        <v>583</v>
      </c>
      <c r="F203" s="312" t="s">
        <v>584</v>
      </c>
      <c r="G203" s="308"/>
      <c r="H203" s="308"/>
      <c r="I203" s="308"/>
      <c r="J203" s="308"/>
      <c r="K203" s="308"/>
      <c r="L203" s="308"/>
    </row>
    <row r="204" spans="1:12" ht="15.75" hidden="1" customHeight="1" x14ac:dyDescent="0.35">
      <c r="A204" s="308"/>
      <c r="B204" s="308"/>
      <c r="C204" s="308"/>
      <c r="D204" s="308"/>
      <c r="E204" s="312" t="s">
        <v>585</v>
      </c>
      <c r="F204" s="312" t="s">
        <v>586</v>
      </c>
      <c r="G204" s="308"/>
      <c r="H204" s="308"/>
      <c r="I204" s="308"/>
      <c r="J204" s="308"/>
      <c r="K204" s="308"/>
      <c r="L204" s="308"/>
    </row>
    <row r="205" spans="1:12" ht="15.75" hidden="1" customHeight="1" x14ac:dyDescent="0.35">
      <c r="A205" s="308"/>
      <c r="B205" s="308"/>
      <c r="C205" s="308"/>
      <c r="D205" s="308"/>
      <c r="E205" s="312" t="s">
        <v>587</v>
      </c>
      <c r="F205" s="312" t="s">
        <v>588</v>
      </c>
      <c r="G205" s="308"/>
      <c r="H205" s="308"/>
      <c r="I205" s="308"/>
      <c r="J205" s="308"/>
      <c r="K205" s="308"/>
      <c r="L205" s="308"/>
    </row>
    <row r="206" spans="1:12" ht="15.75" hidden="1" customHeight="1" x14ac:dyDescent="0.35">
      <c r="A206" s="308"/>
      <c r="B206" s="308"/>
      <c r="C206" s="308"/>
      <c r="D206" s="308"/>
      <c r="E206" s="312" t="s">
        <v>589</v>
      </c>
      <c r="F206" s="312" t="s">
        <v>590</v>
      </c>
      <c r="G206" s="308"/>
      <c r="H206" s="308"/>
      <c r="I206" s="308"/>
      <c r="J206" s="308"/>
      <c r="K206" s="308"/>
      <c r="L206" s="308"/>
    </row>
    <row r="207" spans="1:12" ht="15.75" hidden="1" customHeight="1" x14ac:dyDescent="0.35">
      <c r="A207" s="308"/>
      <c r="B207" s="308"/>
      <c r="C207" s="308"/>
      <c r="D207" s="308"/>
      <c r="E207" s="312" t="s">
        <v>591</v>
      </c>
      <c r="F207" s="312" t="s">
        <v>592</v>
      </c>
      <c r="G207" s="308"/>
      <c r="H207" s="308"/>
      <c r="I207" s="308"/>
      <c r="J207" s="308"/>
      <c r="K207" s="308"/>
      <c r="L207" s="308"/>
    </row>
    <row r="208" spans="1:12" ht="15.75" hidden="1" customHeight="1" x14ac:dyDescent="0.35">
      <c r="A208" s="308"/>
      <c r="B208" s="308"/>
      <c r="C208" s="308"/>
      <c r="D208" s="308"/>
      <c r="E208" s="312" t="s">
        <v>593</v>
      </c>
      <c r="F208" s="312" t="s">
        <v>594</v>
      </c>
      <c r="G208" s="308"/>
      <c r="H208" s="308"/>
      <c r="I208" s="308"/>
      <c r="J208" s="308"/>
      <c r="K208" s="308"/>
      <c r="L208" s="308"/>
    </row>
    <row r="209" spans="1:12" ht="15.75" hidden="1" customHeight="1" x14ac:dyDescent="0.35">
      <c r="A209" s="308"/>
      <c r="B209" s="308"/>
      <c r="C209" s="308"/>
      <c r="D209" s="308"/>
      <c r="E209" s="312" t="s">
        <v>595</v>
      </c>
      <c r="F209" s="312" t="s">
        <v>596</v>
      </c>
      <c r="G209" s="308"/>
      <c r="H209" s="308"/>
      <c r="I209" s="308"/>
      <c r="J209" s="308"/>
      <c r="K209" s="308"/>
      <c r="L209" s="308"/>
    </row>
    <row r="210" spans="1:12" ht="15.75" hidden="1" customHeight="1" x14ac:dyDescent="0.35">
      <c r="A210" s="308"/>
      <c r="B210" s="308"/>
      <c r="C210" s="308"/>
      <c r="D210" s="308"/>
      <c r="E210" s="312" t="s">
        <v>597</v>
      </c>
      <c r="F210" s="312" t="s">
        <v>598</v>
      </c>
      <c r="G210" s="308"/>
      <c r="H210" s="308"/>
      <c r="I210" s="308"/>
      <c r="J210" s="308"/>
      <c r="K210" s="308"/>
      <c r="L210" s="308"/>
    </row>
    <row r="211" spans="1:12" ht="15.75" hidden="1" customHeight="1" x14ac:dyDescent="0.35">
      <c r="A211" s="308"/>
      <c r="B211" s="308"/>
      <c r="C211" s="308"/>
      <c r="D211" s="308"/>
      <c r="E211" s="312" t="s">
        <v>599</v>
      </c>
      <c r="F211" s="312" t="s">
        <v>600</v>
      </c>
      <c r="G211" s="308"/>
      <c r="H211" s="308"/>
      <c r="I211" s="308"/>
      <c r="J211" s="308"/>
      <c r="K211" s="308"/>
      <c r="L211" s="308"/>
    </row>
    <row r="212" spans="1:12" ht="15.75" hidden="1" customHeight="1" x14ac:dyDescent="0.35">
      <c r="A212" s="308"/>
      <c r="B212" s="308"/>
      <c r="C212" s="308"/>
      <c r="D212" s="308"/>
      <c r="E212" s="312" t="s">
        <v>601</v>
      </c>
      <c r="F212" s="312" t="s">
        <v>602</v>
      </c>
      <c r="G212" s="308"/>
      <c r="H212" s="308"/>
      <c r="I212" s="308"/>
      <c r="J212" s="308"/>
      <c r="K212" s="308"/>
      <c r="L212" s="308"/>
    </row>
    <row r="213" spans="1:12" ht="15.75" hidden="1" customHeight="1" x14ac:dyDescent="0.35">
      <c r="A213" s="308"/>
      <c r="B213" s="308"/>
      <c r="C213" s="308"/>
      <c r="D213" s="308"/>
      <c r="E213" s="312" t="s">
        <v>98</v>
      </c>
      <c r="F213" s="312" t="s">
        <v>603</v>
      </c>
      <c r="G213" s="308"/>
      <c r="H213" s="308"/>
      <c r="I213" s="308"/>
      <c r="J213" s="308"/>
      <c r="K213" s="308"/>
      <c r="L213" s="308"/>
    </row>
    <row r="214" spans="1:12" ht="15.75" hidden="1" customHeight="1" x14ac:dyDescent="0.35">
      <c r="A214" s="308"/>
      <c r="B214" s="308"/>
      <c r="C214" s="308"/>
      <c r="D214" s="308"/>
      <c r="E214" s="312" t="s">
        <v>99</v>
      </c>
      <c r="F214" s="312" t="s">
        <v>604</v>
      </c>
      <c r="G214" s="308"/>
      <c r="H214" s="308"/>
      <c r="I214" s="308"/>
      <c r="J214" s="308"/>
      <c r="K214" s="308"/>
      <c r="L214" s="308"/>
    </row>
    <row r="215" spans="1:12" ht="15.75" hidden="1" customHeight="1" x14ac:dyDescent="0.35">
      <c r="A215" s="308"/>
      <c r="B215" s="308"/>
      <c r="C215" s="308"/>
      <c r="D215" s="308"/>
      <c r="E215" s="312" t="s">
        <v>605</v>
      </c>
      <c r="F215" s="312" t="s">
        <v>606</v>
      </c>
      <c r="G215" s="308"/>
      <c r="H215" s="308"/>
      <c r="I215" s="308"/>
      <c r="J215" s="308"/>
      <c r="K215" s="308"/>
      <c r="L215" s="308"/>
    </row>
    <row r="216" spans="1:12" ht="15.75" hidden="1" customHeight="1" x14ac:dyDescent="0.35">
      <c r="A216" s="308"/>
      <c r="B216" s="308"/>
      <c r="C216" s="308"/>
      <c r="D216" s="308"/>
      <c r="E216" s="312" t="s">
        <v>607</v>
      </c>
      <c r="F216" s="312" t="s">
        <v>608</v>
      </c>
      <c r="G216" s="308"/>
      <c r="H216" s="308"/>
      <c r="I216" s="308"/>
      <c r="J216" s="308"/>
      <c r="K216" s="308"/>
      <c r="L216" s="308"/>
    </row>
    <row r="217" spans="1:12" ht="15.75" hidden="1" customHeight="1" x14ac:dyDescent="0.35">
      <c r="A217" s="308"/>
      <c r="B217" s="308"/>
      <c r="C217" s="308"/>
      <c r="D217" s="308"/>
      <c r="E217" s="312" t="s">
        <v>609</v>
      </c>
      <c r="F217" s="312" t="s">
        <v>610</v>
      </c>
      <c r="G217" s="308"/>
      <c r="H217" s="308"/>
      <c r="I217" s="308"/>
      <c r="J217" s="308"/>
      <c r="K217" s="308"/>
      <c r="L217" s="308"/>
    </row>
    <row r="218" spans="1:12" ht="15.75" hidden="1" customHeight="1" x14ac:dyDescent="0.35">
      <c r="A218" s="308"/>
      <c r="B218" s="308"/>
      <c r="C218" s="308"/>
      <c r="D218" s="308"/>
      <c r="E218" s="312" t="s">
        <v>611</v>
      </c>
      <c r="F218" s="312" t="s">
        <v>612</v>
      </c>
      <c r="G218" s="308"/>
      <c r="H218" s="308"/>
      <c r="I218" s="308"/>
      <c r="J218" s="308"/>
      <c r="K218" s="308"/>
      <c r="L218" s="308"/>
    </row>
    <row r="219" spans="1:12" ht="15.75" hidden="1" customHeight="1" x14ac:dyDescent="0.35">
      <c r="A219" s="308"/>
      <c r="B219" s="308"/>
      <c r="C219" s="308"/>
      <c r="D219" s="308"/>
      <c r="E219" s="312" t="s">
        <v>613</v>
      </c>
      <c r="F219" s="312" t="s">
        <v>614</v>
      </c>
      <c r="G219" s="308"/>
      <c r="H219" s="308"/>
      <c r="I219" s="308"/>
      <c r="J219" s="308"/>
      <c r="K219" s="308"/>
      <c r="L219" s="308"/>
    </row>
    <row r="220" spans="1:12" ht="15.75" hidden="1" customHeight="1" x14ac:dyDescent="0.35">
      <c r="A220" s="308"/>
      <c r="B220" s="308"/>
      <c r="C220" s="308"/>
      <c r="D220" s="308"/>
      <c r="E220" s="312" t="s">
        <v>100</v>
      </c>
      <c r="F220" s="312" t="s">
        <v>615</v>
      </c>
      <c r="G220" s="308"/>
      <c r="H220" s="308"/>
      <c r="I220" s="308"/>
      <c r="J220" s="308"/>
      <c r="K220" s="308"/>
      <c r="L220" s="308"/>
    </row>
    <row r="221" spans="1:12" ht="15.75" hidden="1" customHeight="1" x14ac:dyDescent="0.35">
      <c r="A221" s="308"/>
      <c r="B221" s="308"/>
      <c r="C221" s="308"/>
      <c r="D221" s="308"/>
      <c r="E221" s="312" t="s">
        <v>101</v>
      </c>
      <c r="F221" s="312" t="s">
        <v>616</v>
      </c>
      <c r="G221" s="308"/>
      <c r="H221" s="308"/>
      <c r="I221" s="308"/>
      <c r="J221" s="308"/>
      <c r="K221" s="308"/>
      <c r="L221" s="308"/>
    </row>
    <row r="222" spans="1:12" ht="15.75" hidden="1" customHeight="1" x14ac:dyDescent="0.35">
      <c r="A222" s="308"/>
      <c r="B222" s="308"/>
      <c r="C222" s="308"/>
      <c r="D222" s="308"/>
      <c r="E222" s="312" t="s">
        <v>102</v>
      </c>
      <c r="F222" s="312" t="s">
        <v>617</v>
      </c>
      <c r="G222" s="308"/>
      <c r="H222" s="308"/>
      <c r="I222" s="308"/>
      <c r="J222" s="308"/>
      <c r="K222" s="308"/>
      <c r="L222" s="308"/>
    </row>
    <row r="223" spans="1:12" ht="15.75" hidden="1" customHeight="1" x14ac:dyDescent="0.35">
      <c r="A223" s="308"/>
      <c r="B223" s="308"/>
      <c r="C223" s="308"/>
      <c r="D223" s="308"/>
      <c r="E223" s="312" t="s">
        <v>618</v>
      </c>
      <c r="F223" s="312" t="s">
        <v>619</v>
      </c>
      <c r="G223" s="308"/>
      <c r="H223" s="308"/>
      <c r="I223" s="308"/>
      <c r="J223" s="308"/>
      <c r="K223" s="308"/>
      <c r="L223" s="308"/>
    </row>
    <row r="224" spans="1:12" ht="15.75" hidden="1" customHeight="1" x14ac:dyDescent="0.35">
      <c r="A224" s="308"/>
      <c r="B224" s="308"/>
      <c r="C224" s="308"/>
      <c r="D224" s="308"/>
      <c r="E224" s="312" t="s">
        <v>103</v>
      </c>
      <c r="F224" s="312" t="s">
        <v>620</v>
      </c>
      <c r="G224" s="308"/>
      <c r="H224" s="308"/>
      <c r="I224" s="308"/>
      <c r="J224" s="308"/>
      <c r="K224" s="308"/>
      <c r="L224" s="308"/>
    </row>
    <row r="225" spans="1:12" ht="15.75" hidden="1" customHeight="1" x14ac:dyDescent="0.35">
      <c r="A225" s="308"/>
      <c r="B225" s="308"/>
      <c r="C225" s="308"/>
      <c r="D225" s="308"/>
      <c r="E225" s="312" t="s">
        <v>621</v>
      </c>
      <c r="F225" s="312" t="s">
        <v>622</v>
      </c>
      <c r="G225" s="308"/>
      <c r="H225" s="308"/>
      <c r="I225" s="308"/>
      <c r="J225" s="308"/>
      <c r="K225" s="308"/>
      <c r="L225" s="308"/>
    </row>
    <row r="226" spans="1:12" ht="15.75" hidden="1" customHeight="1" x14ac:dyDescent="0.35">
      <c r="A226" s="308"/>
      <c r="B226" s="308"/>
      <c r="C226" s="308"/>
      <c r="D226" s="308"/>
      <c r="E226" s="312" t="s">
        <v>623</v>
      </c>
      <c r="F226" s="312" t="s">
        <v>624</v>
      </c>
      <c r="G226" s="308"/>
      <c r="H226" s="308"/>
      <c r="I226" s="308"/>
      <c r="J226" s="308"/>
      <c r="K226" s="308"/>
      <c r="L226" s="308"/>
    </row>
    <row r="227" spans="1:12" ht="15.75" hidden="1" customHeight="1" x14ac:dyDescent="0.35">
      <c r="A227" s="308"/>
      <c r="B227" s="308"/>
      <c r="C227" s="308"/>
      <c r="D227" s="308"/>
      <c r="E227" s="312" t="s">
        <v>625</v>
      </c>
      <c r="F227" s="312" t="s">
        <v>626</v>
      </c>
      <c r="G227" s="308"/>
      <c r="H227" s="308"/>
      <c r="I227" s="308"/>
      <c r="J227" s="308"/>
      <c r="K227" s="308"/>
      <c r="L227" s="308"/>
    </row>
    <row r="228" spans="1:12" ht="15.75" hidden="1" customHeight="1" x14ac:dyDescent="0.35">
      <c r="A228" s="308"/>
      <c r="B228" s="308"/>
      <c r="C228" s="308"/>
      <c r="D228" s="308"/>
      <c r="E228" s="312" t="s">
        <v>627</v>
      </c>
      <c r="F228" s="312" t="s">
        <v>628</v>
      </c>
      <c r="G228" s="308"/>
      <c r="H228" s="308"/>
      <c r="I228" s="308"/>
      <c r="J228" s="308"/>
      <c r="K228" s="308"/>
      <c r="L228" s="308"/>
    </row>
    <row r="229" spans="1:12" ht="15.75" hidden="1" customHeight="1" x14ac:dyDescent="0.35">
      <c r="A229" s="308"/>
      <c r="B229" s="308"/>
      <c r="C229" s="308"/>
      <c r="D229" s="308"/>
      <c r="E229" s="312" t="s">
        <v>629</v>
      </c>
      <c r="F229" s="312" t="s">
        <v>630</v>
      </c>
      <c r="G229" s="308"/>
      <c r="H229" s="308"/>
      <c r="I229" s="308"/>
      <c r="J229" s="308"/>
      <c r="K229" s="308"/>
      <c r="L229" s="308"/>
    </row>
    <row r="230" spans="1:12" ht="15.75" hidden="1" customHeight="1" x14ac:dyDescent="0.35">
      <c r="A230" s="308"/>
      <c r="B230" s="308"/>
      <c r="C230" s="308"/>
      <c r="D230" s="308"/>
      <c r="E230" s="312" t="s">
        <v>631</v>
      </c>
      <c r="F230" s="312" t="s">
        <v>632</v>
      </c>
      <c r="G230" s="308"/>
      <c r="H230" s="308"/>
      <c r="I230" s="308"/>
      <c r="J230" s="308"/>
      <c r="K230" s="308"/>
      <c r="L230" s="308"/>
    </row>
    <row r="231" spans="1:12" ht="15.75" hidden="1" customHeight="1" x14ac:dyDescent="0.35">
      <c r="A231" s="308"/>
      <c r="B231" s="308"/>
      <c r="C231" s="308"/>
      <c r="D231" s="308"/>
      <c r="E231" s="312" t="s">
        <v>633</v>
      </c>
      <c r="F231" s="312" t="s">
        <v>634</v>
      </c>
      <c r="G231" s="308"/>
      <c r="H231" s="308"/>
      <c r="I231" s="308"/>
      <c r="J231" s="308"/>
      <c r="K231" s="308"/>
      <c r="L231" s="308"/>
    </row>
    <row r="232" spans="1:12" ht="15.75" hidden="1" customHeight="1" x14ac:dyDescent="0.35">
      <c r="A232" s="308"/>
      <c r="B232" s="308"/>
      <c r="C232" s="308"/>
      <c r="D232" s="308"/>
      <c r="E232" s="312" t="s">
        <v>635</v>
      </c>
      <c r="F232" s="312" t="s">
        <v>636</v>
      </c>
      <c r="G232" s="308"/>
      <c r="H232" s="308"/>
      <c r="I232" s="308"/>
      <c r="J232" s="308"/>
      <c r="K232" s="308"/>
      <c r="L232" s="308"/>
    </row>
    <row r="233" spans="1:12" ht="15.75" hidden="1" customHeight="1" x14ac:dyDescent="0.35">
      <c r="A233" s="308"/>
      <c r="B233" s="308"/>
      <c r="C233" s="308"/>
      <c r="D233" s="308"/>
      <c r="E233" s="312" t="s">
        <v>637</v>
      </c>
      <c r="F233" s="312" t="s">
        <v>638</v>
      </c>
      <c r="G233" s="308"/>
      <c r="H233" s="308"/>
      <c r="I233" s="308"/>
      <c r="J233" s="308"/>
      <c r="K233" s="308"/>
      <c r="L233" s="308"/>
    </row>
    <row r="234" spans="1:12" ht="15.75" hidden="1" customHeight="1" x14ac:dyDescent="0.35">
      <c r="A234" s="308"/>
      <c r="B234" s="308"/>
      <c r="C234" s="308"/>
      <c r="D234" s="308"/>
      <c r="E234" s="312" t="s">
        <v>639</v>
      </c>
      <c r="F234" s="312" t="s">
        <v>640</v>
      </c>
      <c r="G234" s="308"/>
      <c r="H234" s="308"/>
      <c r="I234" s="308"/>
      <c r="J234" s="308"/>
      <c r="K234" s="308"/>
      <c r="L234" s="308"/>
    </row>
    <row r="235" spans="1:12" ht="15.75" hidden="1" customHeight="1" x14ac:dyDescent="0.35">
      <c r="A235" s="308"/>
      <c r="B235" s="308"/>
      <c r="C235" s="308"/>
      <c r="D235" s="308"/>
      <c r="E235" s="312" t="s">
        <v>641</v>
      </c>
      <c r="F235" s="312" t="s">
        <v>642</v>
      </c>
      <c r="G235" s="308"/>
      <c r="H235" s="308"/>
      <c r="I235" s="308"/>
      <c r="J235" s="308"/>
      <c r="K235" s="308"/>
      <c r="L235" s="308"/>
    </row>
    <row r="236" spans="1:12" ht="15.75" hidden="1" customHeight="1" x14ac:dyDescent="0.35">
      <c r="A236" s="308"/>
      <c r="B236" s="308"/>
      <c r="C236" s="308"/>
      <c r="D236" s="308"/>
      <c r="E236" s="312" t="s">
        <v>643</v>
      </c>
      <c r="F236" s="312" t="s">
        <v>644</v>
      </c>
      <c r="G236" s="308"/>
      <c r="H236" s="308"/>
      <c r="I236" s="308"/>
      <c r="J236" s="308"/>
      <c r="K236" s="308"/>
      <c r="L236" s="308"/>
    </row>
    <row r="237" spans="1:12" ht="15.75" hidden="1" customHeight="1" x14ac:dyDescent="0.35">
      <c r="A237" s="308"/>
      <c r="B237" s="308"/>
      <c r="C237" s="308"/>
      <c r="D237" s="308"/>
      <c r="E237" s="312" t="s">
        <v>645</v>
      </c>
      <c r="F237" s="312" t="s">
        <v>646</v>
      </c>
      <c r="G237" s="308"/>
      <c r="H237" s="308"/>
      <c r="I237" s="308"/>
      <c r="J237" s="308"/>
      <c r="K237" s="308"/>
      <c r="L237" s="308"/>
    </row>
    <row r="238" spans="1:12" ht="15.75" hidden="1" customHeight="1" x14ac:dyDescent="0.35">
      <c r="A238" s="308"/>
      <c r="B238" s="308"/>
      <c r="C238" s="308"/>
      <c r="D238" s="308"/>
      <c r="E238" s="312" t="s">
        <v>647</v>
      </c>
      <c r="F238" s="312" t="s">
        <v>648</v>
      </c>
      <c r="G238" s="308"/>
      <c r="H238" s="308"/>
      <c r="I238" s="308"/>
      <c r="J238" s="308"/>
      <c r="K238" s="308"/>
      <c r="L238" s="308"/>
    </row>
    <row r="239" spans="1:12" ht="15.75" hidden="1" customHeight="1" x14ac:dyDescent="0.35">
      <c r="A239" s="308"/>
      <c r="B239" s="308"/>
      <c r="C239" s="308"/>
      <c r="D239" s="308"/>
      <c r="E239" s="312" t="s">
        <v>649</v>
      </c>
      <c r="F239" s="312" t="s">
        <v>650</v>
      </c>
      <c r="G239" s="308"/>
      <c r="H239" s="308"/>
      <c r="I239" s="308"/>
      <c r="J239" s="308"/>
      <c r="K239" s="308"/>
      <c r="L239" s="308"/>
    </row>
    <row r="240" spans="1:12" ht="15.75" hidden="1" customHeight="1" x14ac:dyDescent="0.35">
      <c r="A240" s="308"/>
      <c r="B240" s="308"/>
      <c r="C240" s="308"/>
      <c r="D240" s="308"/>
      <c r="E240" s="312" t="s">
        <v>651</v>
      </c>
      <c r="F240" s="312" t="s">
        <v>652</v>
      </c>
      <c r="G240" s="308"/>
      <c r="H240" s="308"/>
      <c r="I240" s="308"/>
      <c r="J240" s="308"/>
      <c r="K240" s="308"/>
      <c r="L240" s="308"/>
    </row>
    <row r="241" spans="1:12" ht="15.75" hidden="1" customHeight="1" x14ac:dyDescent="0.35">
      <c r="A241" s="308"/>
      <c r="B241" s="308"/>
      <c r="C241" s="308"/>
      <c r="D241" s="308"/>
      <c r="E241" s="312" t="s">
        <v>653</v>
      </c>
      <c r="F241" s="312" t="s">
        <v>654</v>
      </c>
      <c r="G241" s="308"/>
      <c r="H241" s="308"/>
      <c r="I241" s="308"/>
      <c r="J241" s="308"/>
      <c r="K241" s="308"/>
      <c r="L241" s="308"/>
    </row>
    <row r="242" spans="1:12" ht="15.75" hidden="1" customHeight="1" x14ac:dyDescent="0.35">
      <c r="A242" s="308"/>
      <c r="B242" s="308"/>
      <c r="C242" s="308"/>
      <c r="D242" s="308"/>
      <c r="E242" s="312" t="s">
        <v>655</v>
      </c>
      <c r="F242" s="312" t="s">
        <v>656</v>
      </c>
      <c r="G242" s="308"/>
      <c r="H242" s="308"/>
      <c r="I242" s="308"/>
      <c r="J242" s="308"/>
      <c r="K242" s="308"/>
      <c r="L242" s="308"/>
    </row>
    <row r="243" spans="1:12" ht="15.75" hidden="1" customHeight="1" x14ac:dyDescent="0.35">
      <c r="A243" s="308"/>
      <c r="B243" s="308"/>
      <c r="C243" s="308"/>
      <c r="D243" s="308"/>
      <c r="E243" s="312" t="s">
        <v>657</v>
      </c>
      <c r="F243" s="312" t="s">
        <v>658</v>
      </c>
      <c r="G243" s="308"/>
      <c r="H243" s="308"/>
      <c r="I243" s="308"/>
      <c r="J243" s="308"/>
      <c r="K243" s="308"/>
      <c r="L243" s="308"/>
    </row>
    <row r="244" spans="1:12" ht="15.75" hidden="1" customHeight="1" x14ac:dyDescent="0.35">
      <c r="A244" s="308"/>
      <c r="B244" s="308"/>
      <c r="C244" s="308"/>
      <c r="D244" s="308"/>
      <c r="E244" s="312" t="s">
        <v>659</v>
      </c>
      <c r="F244" s="312" t="s">
        <v>660</v>
      </c>
      <c r="G244" s="308"/>
      <c r="H244" s="308"/>
      <c r="I244" s="308"/>
      <c r="J244" s="308"/>
      <c r="K244" s="308"/>
      <c r="L244" s="308"/>
    </row>
    <row r="245" spans="1:12" ht="15.75" hidden="1" customHeight="1" x14ac:dyDescent="0.35">
      <c r="A245" s="308"/>
      <c r="B245" s="308"/>
      <c r="C245" s="308"/>
      <c r="D245" s="308"/>
      <c r="E245" s="312" t="s">
        <v>661</v>
      </c>
      <c r="F245" s="312" t="s">
        <v>662</v>
      </c>
      <c r="G245" s="308"/>
      <c r="H245" s="308"/>
      <c r="I245" s="308"/>
      <c r="J245" s="308"/>
      <c r="K245" s="308"/>
      <c r="L245" s="308"/>
    </row>
    <row r="246" spans="1:12" ht="15.75" hidden="1" customHeight="1" x14ac:dyDescent="0.35">
      <c r="A246" s="308"/>
      <c r="B246" s="308"/>
      <c r="C246" s="308"/>
      <c r="D246" s="308"/>
      <c r="E246" s="312" t="s">
        <v>663</v>
      </c>
      <c r="F246" s="312" t="s">
        <v>664</v>
      </c>
      <c r="G246" s="308"/>
      <c r="H246" s="308"/>
      <c r="I246" s="308"/>
      <c r="J246" s="308"/>
      <c r="K246" s="308"/>
      <c r="L246" s="308"/>
    </row>
    <row r="247" spans="1:12" ht="15.75" hidden="1" customHeight="1" x14ac:dyDescent="0.35">
      <c r="A247" s="308"/>
      <c r="B247" s="308"/>
      <c r="C247" s="308"/>
      <c r="D247" s="308"/>
      <c r="E247" s="312" t="s">
        <v>665</v>
      </c>
      <c r="F247" s="312" t="s">
        <v>666</v>
      </c>
      <c r="G247" s="308"/>
      <c r="H247" s="308"/>
      <c r="I247" s="308"/>
      <c r="J247" s="308"/>
      <c r="K247" s="308"/>
      <c r="L247" s="308"/>
    </row>
    <row r="248" spans="1:12" ht="15.75" hidden="1" customHeight="1" x14ac:dyDescent="0.35">
      <c r="A248" s="308"/>
      <c r="B248" s="308"/>
      <c r="C248" s="308"/>
      <c r="D248" s="308"/>
      <c r="E248" s="312" t="s">
        <v>667</v>
      </c>
      <c r="F248" s="312" t="s">
        <v>668</v>
      </c>
      <c r="G248" s="308"/>
      <c r="H248" s="308"/>
      <c r="I248" s="308"/>
      <c r="J248" s="308"/>
      <c r="K248" s="308"/>
      <c r="L248" s="308"/>
    </row>
    <row r="249" spans="1:12" ht="15.75" hidden="1" customHeight="1" x14ac:dyDescent="0.35">
      <c r="A249" s="308"/>
      <c r="B249" s="308"/>
      <c r="C249" s="308"/>
      <c r="D249" s="308"/>
      <c r="E249" s="312" t="s">
        <v>669</v>
      </c>
      <c r="F249" s="312" t="s">
        <v>670</v>
      </c>
      <c r="G249" s="308"/>
      <c r="H249" s="308"/>
      <c r="I249" s="308"/>
      <c r="J249" s="308"/>
      <c r="K249" s="308"/>
      <c r="L249" s="308"/>
    </row>
    <row r="250" spans="1:12" ht="15.75" hidden="1" customHeight="1" x14ac:dyDescent="0.35">
      <c r="A250" s="308"/>
      <c r="B250" s="308"/>
      <c r="C250" s="308"/>
      <c r="D250" s="308"/>
      <c r="E250" s="312" t="s">
        <v>671</v>
      </c>
      <c r="F250" s="312" t="s">
        <v>672</v>
      </c>
      <c r="G250" s="308"/>
      <c r="H250" s="308"/>
      <c r="I250" s="308"/>
      <c r="J250" s="308"/>
      <c r="K250" s="308"/>
      <c r="L250" s="308"/>
    </row>
    <row r="251" spans="1:12" ht="15.75" hidden="1" customHeight="1" x14ac:dyDescent="0.35">
      <c r="A251" s="308"/>
      <c r="B251" s="308"/>
      <c r="C251" s="308"/>
      <c r="D251" s="308"/>
      <c r="E251" s="312" t="s">
        <v>673</v>
      </c>
      <c r="F251" s="312" t="s">
        <v>674</v>
      </c>
      <c r="G251" s="308"/>
      <c r="H251" s="308"/>
      <c r="I251" s="308"/>
      <c r="J251" s="308"/>
      <c r="K251" s="308"/>
      <c r="L251" s="308"/>
    </row>
    <row r="252" spans="1:12" ht="15.75" hidden="1" customHeight="1" x14ac:dyDescent="0.35">
      <c r="A252" s="308"/>
      <c r="B252" s="308"/>
      <c r="C252" s="308"/>
      <c r="D252" s="308"/>
      <c r="E252" s="312" t="s">
        <v>675</v>
      </c>
      <c r="F252" s="312" t="s">
        <v>676</v>
      </c>
      <c r="G252" s="308"/>
      <c r="H252" s="308"/>
      <c r="I252" s="308"/>
      <c r="J252" s="308"/>
      <c r="K252" s="308"/>
      <c r="L252" s="308"/>
    </row>
    <row r="253" spans="1:12" ht="15.75" hidden="1" customHeight="1" x14ac:dyDescent="0.35">
      <c r="A253" s="308"/>
      <c r="B253" s="308"/>
      <c r="C253" s="308"/>
      <c r="D253" s="308"/>
      <c r="E253" s="312" t="s">
        <v>677</v>
      </c>
      <c r="F253" s="312" t="s">
        <v>678</v>
      </c>
      <c r="G253" s="308"/>
      <c r="H253" s="308"/>
      <c r="I253" s="308"/>
      <c r="J253" s="308"/>
      <c r="K253" s="308"/>
      <c r="L253" s="308"/>
    </row>
    <row r="254" spans="1:12" ht="15.75" hidden="1" customHeight="1" x14ac:dyDescent="0.35">
      <c r="A254" s="308"/>
      <c r="B254" s="308"/>
      <c r="C254" s="308"/>
      <c r="D254" s="308"/>
      <c r="E254" s="312" t="s">
        <v>679</v>
      </c>
      <c r="F254" s="312" t="s">
        <v>680</v>
      </c>
      <c r="G254" s="308"/>
      <c r="H254" s="308"/>
      <c r="I254" s="308"/>
      <c r="J254" s="308"/>
      <c r="K254" s="308"/>
      <c r="L254" s="308"/>
    </row>
    <row r="255" spans="1:12" ht="15.75" hidden="1" customHeight="1" x14ac:dyDescent="0.35">
      <c r="A255" s="308"/>
      <c r="B255" s="308"/>
      <c r="C255" s="308"/>
      <c r="D255" s="308"/>
      <c r="E255" s="312" t="s">
        <v>681</v>
      </c>
      <c r="F255" s="312" t="s">
        <v>682</v>
      </c>
      <c r="G255" s="308"/>
      <c r="H255" s="308"/>
      <c r="I255" s="308"/>
      <c r="J255" s="308"/>
      <c r="K255" s="308"/>
      <c r="L255" s="308"/>
    </row>
    <row r="256" spans="1:12" ht="15.75" hidden="1" customHeight="1" x14ac:dyDescent="0.35">
      <c r="A256" s="308"/>
      <c r="B256" s="308"/>
      <c r="C256" s="308"/>
      <c r="D256" s="308"/>
      <c r="E256" s="312" t="s">
        <v>683</v>
      </c>
      <c r="F256" s="312" t="s">
        <v>684</v>
      </c>
      <c r="G256" s="308"/>
      <c r="H256" s="308"/>
      <c r="I256" s="308"/>
      <c r="J256" s="308"/>
      <c r="K256" s="308"/>
      <c r="L256" s="308"/>
    </row>
    <row r="257" spans="1:12" ht="15.75" hidden="1" customHeight="1" x14ac:dyDescent="0.35">
      <c r="A257" s="308"/>
      <c r="B257" s="308"/>
      <c r="C257" s="308"/>
      <c r="D257" s="308"/>
      <c r="E257" s="312" t="s">
        <v>685</v>
      </c>
      <c r="F257" s="312" t="s">
        <v>686</v>
      </c>
      <c r="G257" s="308"/>
      <c r="H257" s="308"/>
      <c r="I257" s="308"/>
      <c r="J257" s="308"/>
      <c r="K257" s="308"/>
      <c r="L257" s="308"/>
    </row>
    <row r="258" spans="1:12" ht="15.75" hidden="1" customHeight="1" x14ac:dyDescent="0.35">
      <c r="A258" s="308"/>
      <c r="B258" s="308"/>
      <c r="C258" s="308"/>
      <c r="D258" s="308"/>
      <c r="E258" s="312" t="s">
        <v>687</v>
      </c>
      <c r="F258" s="312" t="s">
        <v>688</v>
      </c>
      <c r="G258" s="308"/>
      <c r="H258" s="308"/>
      <c r="I258" s="308"/>
      <c r="J258" s="308"/>
      <c r="K258" s="308"/>
      <c r="L258" s="308"/>
    </row>
    <row r="259" spans="1:12" ht="15.75" hidden="1" customHeight="1" x14ac:dyDescent="0.35">
      <c r="A259" s="308"/>
      <c r="B259" s="308"/>
      <c r="C259" s="308"/>
      <c r="D259" s="308"/>
      <c r="E259" s="312" t="s">
        <v>689</v>
      </c>
      <c r="F259" s="312" t="s">
        <v>690</v>
      </c>
      <c r="G259" s="308"/>
      <c r="H259" s="308"/>
      <c r="I259" s="308"/>
      <c r="J259" s="308"/>
      <c r="K259" s="308"/>
      <c r="L259" s="308"/>
    </row>
    <row r="260" spans="1:12" ht="15.75" hidden="1" customHeight="1" x14ac:dyDescent="0.35">
      <c r="A260" s="308"/>
      <c r="B260" s="308"/>
      <c r="C260" s="308"/>
      <c r="D260" s="308"/>
      <c r="E260" s="312" t="s">
        <v>691</v>
      </c>
      <c r="F260" s="312" t="s">
        <v>692</v>
      </c>
      <c r="G260" s="308"/>
      <c r="H260" s="308"/>
      <c r="I260" s="308"/>
      <c r="J260" s="308"/>
      <c r="K260" s="308"/>
      <c r="L260" s="308"/>
    </row>
    <row r="261" spans="1:12" ht="15.75" hidden="1" customHeight="1" x14ac:dyDescent="0.35">
      <c r="A261" s="308"/>
      <c r="B261" s="308"/>
      <c r="C261" s="308"/>
      <c r="D261" s="308"/>
      <c r="E261" s="312" t="s">
        <v>693</v>
      </c>
      <c r="F261" s="312" t="s">
        <v>694</v>
      </c>
      <c r="G261" s="308"/>
      <c r="H261" s="308"/>
      <c r="I261" s="308"/>
      <c r="J261" s="308"/>
      <c r="K261" s="308"/>
      <c r="L261" s="308"/>
    </row>
    <row r="262" spans="1:12" ht="15.75" hidden="1" customHeight="1" x14ac:dyDescent="0.35">
      <c r="A262" s="308"/>
      <c r="B262" s="308"/>
      <c r="C262" s="308"/>
      <c r="D262" s="308"/>
      <c r="E262" s="312" t="s">
        <v>695</v>
      </c>
      <c r="F262" s="312" t="s">
        <v>696</v>
      </c>
      <c r="G262" s="308"/>
      <c r="H262" s="308"/>
      <c r="I262" s="308"/>
      <c r="J262" s="308"/>
      <c r="K262" s="308"/>
      <c r="L262" s="308"/>
    </row>
    <row r="263" spans="1:12" ht="15.75" hidden="1" customHeight="1" x14ac:dyDescent="0.35">
      <c r="A263" s="308"/>
      <c r="B263" s="308"/>
      <c r="C263" s="308"/>
      <c r="D263" s="308"/>
      <c r="E263" s="312" t="s">
        <v>697</v>
      </c>
      <c r="F263" s="312" t="s">
        <v>698</v>
      </c>
      <c r="G263" s="308"/>
      <c r="H263" s="308"/>
      <c r="I263" s="308"/>
      <c r="J263" s="308"/>
      <c r="K263" s="308"/>
      <c r="L263" s="308"/>
    </row>
    <row r="264" spans="1:12" ht="15.75" hidden="1" customHeight="1" x14ac:dyDescent="0.35">
      <c r="A264" s="308"/>
      <c r="B264" s="308"/>
      <c r="C264" s="308"/>
      <c r="D264" s="308"/>
      <c r="E264" s="312" t="s">
        <v>699</v>
      </c>
      <c r="F264" s="312" t="s">
        <v>700</v>
      </c>
      <c r="G264" s="308"/>
      <c r="H264" s="308"/>
      <c r="I264" s="308"/>
      <c r="J264" s="308"/>
      <c r="K264" s="308"/>
      <c r="L264" s="308"/>
    </row>
    <row r="265" spans="1:12" ht="15.75" hidden="1" customHeight="1" x14ac:dyDescent="0.35">
      <c r="A265" s="308"/>
      <c r="B265" s="308"/>
      <c r="C265" s="308"/>
      <c r="D265" s="308"/>
      <c r="E265" s="312" t="s">
        <v>701</v>
      </c>
      <c r="F265" s="312" t="s">
        <v>702</v>
      </c>
      <c r="G265" s="308"/>
      <c r="H265" s="308"/>
      <c r="I265" s="308"/>
      <c r="J265" s="308"/>
      <c r="K265" s="308"/>
      <c r="L265" s="308"/>
    </row>
    <row r="266" spans="1:12" ht="15.75" hidden="1" customHeight="1" x14ac:dyDescent="0.35">
      <c r="A266" s="308"/>
      <c r="B266" s="308"/>
      <c r="C266" s="308"/>
      <c r="D266" s="308"/>
      <c r="E266" s="312" t="s">
        <v>272</v>
      </c>
      <c r="F266" s="312" t="s">
        <v>273</v>
      </c>
      <c r="G266" s="308"/>
      <c r="H266" s="308"/>
      <c r="I266" s="308"/>
      <c r="J266" s="308"/>
      <c r="K266" s="308"/>
      <c r="L266" s="308"/>
    </row>
    <row r="267" spans="1:12" ht="15.75" hidden="1" customHeight="1" x14ac:dyDescent="0.35">
      <c r="A267" s="308"/>
      <c r="B267" s="308"/>
      <c r="C267" s="308"/>
      <c r="D267" s="308"/>
      <c r="E267" s="312" t="s">
        <v>703</v>
      </c>
      <c r="F267" s="312" t="s">
        <v>704</v>
      </c>
      <c r="G267" s="308"/>
      <c r="H267" s="308"/>
      <c r="I267" s="308"/>
      <c r="J267" s="308"/>
      <c r="K267" s="308"/>
      <c r="L267" s="308"/>
    </row>
    <row r="268" spans="1:12" ht="15.75" hidden="1" customHeight="1" x14ac:dyDescent="0.35">
      <c r="A268" s="308"/>
      <c r="B268" s="308"/>
      <c r="C268" s="308"/>
      <c r="D268" s="308"/>
      <c r="E268" s="312" t="s">
        <v>705</v>
      </c>
      <c r="F268" s="312" t="s">
        <v>706</v>
      </c>
      <c r="G268" s="308"/>
      <c r="H268" s="308"/>
      <c r="I268" s="308"/>
      <c r="J268" s="308"/>
      <c r="K268" s="308"/>
      <c r="L268" s="308"/>
    </row>
    <row r="269" spans="1:12" ht="15.75" hidden="1" customHeight="1" x14ac:dyDescent="0.35">
      <c r="A269" s="308"/>
      <c r="B269" s="308"/>
      <c r="C269" s="308"/>
      <c r="D269" s="308"/>
      <c r="E269" s="312" t="s">
        <v>707</v>
      </c>
      <c r="F269" s="312" t="s">
        <v>708</v>
      </c>
      <c r="G269" s="308"/>
      <c r="H269" s="308"/>
      <c r="I269" s="308"/>
      <c r="J269" s="308"/>
      <c r="K269" s="308"/>
      <c r="L269" s="308"/>
    </row>
    <row r="270" spans="1:12" ht="15.75" hidden="1" customHeight="1" x14ac:dyDescent="0.35">
      <c r="A270" s="308"/>
      <c r="B270" s="308"/>
      <c r="C270" s="308"/>
      <c r="D270" s="308"/>
      <c r="E270" s="312" t="s">
        <v>709</v>
      </c>
      <c r="F270" s="312" t="s">
        <v>710</v>
      </c>
      <c r="G270" s="308"/>
      <c r="H270" s="308"/>
      <c r="I270" s="308"/>
      <c r="J270" s="308"/>
      <c r="K270" s="308"/>
      <c r="L270" s="308"/>
    </row>
    <row r="271" spans="1:12" ht="15.75" hidden="1" customHeight="1" x14ac:dyDescent="0.35">
      <c r="A271" s="308"/>
      <c r="B271" s="308"/>
      <c r="C271" s="308"/>
      <c r="D271" s="308"/>
      <c r="E271" s="312" t="s">
        <v>711</v>
      </c>
      <c r="F271" s="312" t="s">
        <v>712</v>
      </c>
      <c r="G271" s="308"/>
      <c r="H271" s="308"/>
      <c r="I271" s="308"/>
      <c r="J271" s="308"/>
      <c r="K271" s="308"/>
      <c r="L271" s="308"/>
    </row>
    <row r="272" spans="1:12" ht="15.75" hidden="1" customHeight="1" x14ac:dyDescent="0.35">
      <c r="A272" s="308"/>
      <c r="B272" s="308"/>
      <c r="C272" s="308"/>
      <c r="D272" s="308"/>
      <c r="E272" s="312" t="s">
        <v>713</v>
      </c>
      <c r="F272" s="312" t="s">
        <v>714</v>
      </c>
      <c r="G272" s="308"/>
      <c r="H272" s="308"/>
      <c r="I272" s="308"/>
      <c r="J272" s="308"/>
      <c r="K272" s="308"/>
      <c r="L272" s="308"/>
    </row>
    <row r="273" spans="1:12" ht="15.75" hidden="1" customHeight="1" x14ac:dyDescent="0.35">
      <c r="A273" s="308"/>
      <c r="B273" s="308"/>
      <c r="C273" s="308"/>
      <c r="D273" s="308"/>
      <c r="E273" s="312" t="s">
        <v>715</v>
      </c>
      <c r="F273" s="312" t="s">
        <v>716</v>
      </c>
      <c r="G273" s="308"/>
      <c r="H273" s="308"/>
      <c r="I273" s="308"/>
      <c r="J273" s="308"/>
      <c r="K273" s="308"/>
      <c r="L273" s="308"/>
    </row>
    <row r="274" spans="1:12" ht="15.75" hidden="1" customHeight="1" x14ac:dyDescent="0.35">
      <c r="A274" s="308"/>
      <c r="B274" s="308"/>
      <c r="C274" s="308"/>
      <c r="D274" s="308"/>
      <c r="E274" s="312" t="s">
        <v>717</v>
      </c>
      <c r="F274" s="312" t="s">
        <v>718</v>
      </c>
      <c r="G274" s="308"/>
      <c r="H274" s="308"/>
      <c r="I274" s="308"/>
      <c r="J274" s="308"/>
      <c r="K274" s="308"/>
      <c r="L274" s="308"/>
    </row>
    <row r="275" spans="1:12" ht="15.75" hidden="1" customHeight="1" x14ac:dyDescent="0.35">
      <c r="A275" s="308"/>
      <c r="B275" s="308"/>
      <c r="C275" s="308"/>
      <c r="D275" s="308"/>
      <c r="E275" s="312" t="s">
        <v>719</v>
      </c>
      <c r="F275" s="312" t="s">
        <v>720</v>
      </c>
      <c r="G275" s="308"/>
      <c r="H275" s="308"/>
      <c r="I275" s="308"/>
      <c r="J275" s="308"/>
      <c r="K275" s="308"/>
      <c r="L275" s="308"/>
    </row>
    <row r="276" spans="1:12" ht="15.75" hidden="1" customHeight="1" x14ac:dyDescent="0.35">
      <c r="A276" s="308"/>
      <c r="B276" s="308"/>
      <c r="C276" s="308"/>
      <c r="D276" s="308"/>
      <c r="E276" s="312" t="s">
        <v>721</v>
      </c>
      <c r="F276" s="312" t="s">
        <v>722</v>
      </c>
      <c r="G276" s="308"/>
      <c r="H276" s="308"/>
      <c r="I276" s="308"/>
      <c r="J276" s="308"/>
      <c r="K276" s="308"/>
      <c r="L276" s="308"/>
    </row>
    <row r="277" spans="1:12" ht="15.75" hidden="1" customHeight="1" x14ac:dyDescent="0.35">
      <c r="A277" s="308"/>
      <c r="B277" s="308"/>
      <c r="C277" s="308"/>
      <c r="D277" s="308"/>
      <c r="E277" s="312" t="s">
        <v>723</v>
      </c>
      <c r="F277" s="312" t="s">
        <v>724</v>
      </c>
      <c r="G277" s="308"/>
      <c r="H277" s="308"/>
      <c r="I277" s="308"/>
      <c r="J277" s="308"/>
      <c r="K277" s="308"/>
      <c r="L277" s="308"/>
    </row>
    <row r="278" spans="1:12" ht="15.75" hidden="1" customHeight="1" x14ac:dyDescent="0.35">
      <c r="A278" s="308"/>
      <c r="B278" s="308"/>
      <c r="C278" s="308"/>
      <c r="D278" s="308"/>
      <c r="E278" s="312" t="s">
        <v>725</v>
      </c>
      <c r="F278" s="312" t="s">
        <v>726</v>
      </c>
      <c r="G278" s="308"/>
      <c r="H278" s="308"/>
      <c r="I278" s="308"/>
      <c r="J278" s="308"/>
      <c r="K278" s="308"/>
      <c r="L278" s="308"/>
    </row>
    <row r="279" spans="1:12" ht="15.75" hidden="1" customHeight="1" x14ac:dyDescent="0.35">
      <c r="A279" s="308"/>
      <c r="B279" s="308"/>
      <c r="C279" s="308"/>
      <c r="D279" s="308"/>
      <c r="E279" s="312" t="s">
        <v>727</v>
      </c>
      <c r="F279" s="312" t="s">
        <v>728</v>
      </c>
      <c r="G279" s="308"/>
      <c r="H279" s="308"/>
      <c r="I279" s="308"/>
      <c r="J279" s="308"/>
      <c r="K279" s="308"/>
      <c r="L279" s="308"/>
    </row>
    <row r="280" spans="1:12" ht="15.75" hidden="1" customHeight="1" x14ac:dyDescent="0.35">
      <c r="A280" s="308"/>
      <c r="B280" s="308"/>
      <c r="C280" s="308"/>
      <c r="D280" s="308"/>
      <c r="E280" s="312" t="s">
        <v>729</v>
      </c>
      <c r="F280" s="312" t="s">
        <v>730</v>
      </c>
      <c r="G280" s="308"/>
      <c r="H280" s="308"/>
      <c r="I280" s="308"/>
      <c r="J280" s="308"/>
      <c r="K280" s="308"/>
      <c r="L280" s="308"/>
    </row>
    <row r="281" spans="1:12" ht="15.75" hidden="1" customHeight="1" x14ac:dyDescent="0.35">
      <c r="A281" s="308"/>
      <c r="B281" s="308"/>
      <c r="C281" s="308"/>
      <c r="D281" s="308"/>
      <c r="E281" s="312" t="s">
        <v>731</v>
      </c>
      <c r="F281" s="312" t="s">
        <v>732</v>
      </c>
      <c r="G281" s="308"/>
      <c r="H281" s="308"/>
      <c r="I281" s="308"/>
      <c r="J281" s="308"/>
      <c r="K281" s="308"/>
      <c r="L281" s="308"/>
    </row>
    <row r="282" spans="1:12" ht="15.75" hidden="1" customHeight="1" x14ac:dyDescent="0.35">
      <c r="A282" s="308"/>
      <c r="B282" s="308"/>
      <c r="C282" s="308"/>
      <c r="D282" s="308"/>
      <c r="E282" s="312" t="s">
        <v>733</v>
      </c>
      <c r="F282" s="312" t="s">
        <v>734</v>
      </c>
      <c r="G282" s="308"/>
      <c r="H282" s="308"/>
      <c r="I282" s="308"/>
      <c r="J282" s="308"/>
      <c r="K282" s="308"/>
      <c r="L282" s="308"/>
    </row>
    <row r="283" spans="1:12" ht="15.75" hidden="1" customHeight="1" x14ac:dyDescent="0.35">
      <c r="A283" s="308"/>
      <c r="B283" s="308"/>
      <c r="C283" s="308"/>
      <c r="D283" s="308"/>
      <c r="E283" s="312" t="s">
        <v>735</v>
      </c>
      <c r="F283" s="312" t="s">
        <v>736</v>
      </c>
      <c r="G283" s="308"/>
      <c r="H283" s="308"/>
      <c r="I283" s="308"/>
      <c r="J283" s="308"/>
      <c r="K283" s="308"/>
      <c r="L283" s="308"/>
    </row>
    <row r="284" spans="1:12" ht="15.75" hidden="1" customHeight="1" x14ac:dyDescent="0.35">
      <c r="A284" s="308"/>
      <c r="B284" s="308"/>
      <c r="C284" s="308"/>
      <c r="D284" s="308"/>
      <c r="E284" s="312" t="s">
        <v>737</v>
      </c>
      <c r="F284" s="312" t="s">
        <v>738</v>
      </c>
      <c r="G284" s="308"/>
      <c r="H284" s="308"/>
      <c r="I284" s="308"/>
      <c r="J284" s="308"/>
      <c r="K284" s="308"/>
      <c r="L284" s="308"/>
    </row>
    <row r="285" spans="1:12" ht="15.75" hidden="1" customHeight="1" x14ac:dyDescent="0.35">
      <c r="A285" s="308"/>
      <c r="B285" s="308"/>
      <c r="C285" s="308"/>
      <c r="D285" s="308"/>
      <c r="E285" s="312" t="s">
        <v>739</v>
      </c>
      <c r="F285" s="312" t="s">
        <v>740</v>
      </c>
      <c r="G285" s="308"/>
      <c r="H285" s="308"/>
      <c r="I285" s="308"/>
      <c r="J285" s="308"/>
      <c r="K285" s="308"/>
      <c r="L285" s="308"/>
    </row>
    <row r="286" spans="1:12" ht="15.75" hidden="1" customHeight="1" x14ac:dyDescent="0.35">
      <c r="A286" s="308"/>
      <c r="B286" s="308"/>
      <c r="C286" s="308"/>
      <c r="D286" s="308"/>
      <c r="E286" s="312" t="s">
        <v>741</v>
      </c>
      <c r="F286" s="312" t="s">
        <v>742</v>
      </c>
      <c r="G286" s="308"/>
      <c r="H286" s="308"/>
      <c r="I286" s="308"/>
      <c r="J286" s="308"/>
      <c r="K286" s="308"/>
      <c r="L286" s="308"/>
    </row>
    <row r="287" spans="1:12" ht="15.75" hidden="1" customHeight="1" x14ac:dyDescent="0.35">
      <c r="A287" s="308"/>
      <c r="B287" s="308"/>
      <c r="C287" s="308"/>
      <c r="D287" s="308"/>
      <c r="E287" s="312" t="s">
        <v>743</v>
      </c>
      <c r="F287" s="312" t="s">
        <v>744</v>
      </c>
      <c r="G287" s="308"/>
      <c r="H287" s="308"/>
      <c r="I287" s="308"/>
      <c r="J287" s="308"/>
      <c r="K287" s="308"/>
      <c r="L287" s="308"/>
    </row>
    <row r="288" spans="1:12" ht="15.75" hidden="1" customHeight="1" x14ac:dyDescent="0.35">
      <c r="A288" s="308"/>
      <c r="B288" s="308"/>
      <c r="C288" s="308"/>
      <c r="D288" s="308"/>
      <c r="E288" s="312" t="s">
        <v>745</v>
      </c>
      <c r="F288" s="312" t="s">
        <v>746</v>
      </c>
      <c r="G288" s="308"/>
      <c r="H288" s="308"/>
      <c r="I288" s="308"/>
      <c r="J288" s="308"/>
      <c r="K288" s="308"/>
      <c r="L288" s="308"/>
    </row>
    <row r="289" spans="1:12" ht="15.75" hidden="1" customHeight="1" x14ac:dyDescent="0.35">
      <c r="A289" s="308"/>
      <c r="B289" s="308"/>
      <c r="C289" s="308"/>
      <c r="D289" s="308"/>
      <c r="E289" s="312" t="s">
        <v>747</v>
      </c>
      <c r="F289" s="312" t="s">
        <v>748</v>
      </c>
      <c r="G289" s="308"/>
      <c r="H289" s="308"/>
      <c r="I289" s="308"/>
      <c r="J289" s="308"/>
      <c r="K289" s="308"/>
      <c r="L289" s="308"/>
    </row>
    <row r="290" spans="1:12" ht="15.75" hidden="1" customHeight="1" x14ac:dyDescent="0.35">
      <c r="A290" s="308"/>
      <c r="B290" s="308"/>
      <c r="C290" s="308"/>
      <c r="D290" s="308"/>
      <c r="E290" s="312" t="s">
        <v>749</v>
      </c>
      <c r="F290" s="312" t="s">
        <v>750</v>
      </c>
      <c r="G290" s="308"/>
      <c r="H290" s="308"/>
      <c r="I290" s="308"/>
      <c r="J290" s="308"/>
      <c r="K290" s="308"/>
      <c r="L290" s="308"/>
    </row>
    <row r="291" spans="1:12" ht="15.75" hidden="1" customHeight="1" x14ac:dyDescent="0.35">
      <c r="A291" s="308"/>
      <c r="B291" s="308"/>
      <c r="C291" s="308"/>
      <c r="D291" s="308"/>
      <c r="E291" s="312" t="s">
        <v>751</v>
      </c>
      <c r="F291" s="312" t="s">
        <v>752</v>
      </c>
      <c r="G291" s="308"/>
      <c r="H291" s="308"/>
      <c r="I291" s="308"/>
      <c r="J291" s="308"/>
      <c r="K291" s="308"/>
      <c r="L291" s="308"/>
    </row>
    <row r="292" spans="1:12" ht="15.75" hidden="1" customHeight="1" x14ac:dyDescent="0.35">
      <c r="A292" s="308"/>
      <c r="B292" s="308"/>
      <c r="C292" s="308"/>
      <c r="D292" s="308"/>
      <c r="E292" s="312" t="s">
        <v>753</v>
      </c>
      <c r="F292" s="312" t="s">
        <v>754</v>
      </c>
      <c r="G292" s="308"/>
      <c r="H292" s="308"/>
      <c r="I292" s="308"/>
      <c r="J292" s="308"/>
      <c r="K292" s="308"/>
      <c r="L292" s="308"/>
    </row>
    <row r="293" spans="1:12" ht="15.75" hidden="1" customHeight="1" x14ac:dyDescent="0.35">
      <c r="A293" s="308"/>
      <c r="B293" s="308"/>
      <c r="C293" s="308"/>
      <c r="D293" s="308"/>
      <c r="E293" s="312" t="s">
        <v>755</v>
      </c>
      <c r="F293" s="312" t="s">
        <v>756</v>
      </c>
      <c r="G293" s="308"/>
      <c r="H293" s="308"/>
      <c r="I293" s="308"/>
      <c r="J293" s="308"/>
      <c r="K293" s="308"/>
      <c r="L293" s="308"/>
    </row>
    <row r="294" spans="1:12" ht="15.75" hidden="1" customHeight="1" x14ac:dyDescent="0.35">
      <c r="A294" s="308"/>
      <c r="B294" s="308"/>
      <c r="C294" s="308"/>
      <c r="D294" s="308"/>
      <c r="E294" s="312" t="s">
        <v>757</v>
      </c>
      <c r="F294" s="312" t="s">
        <v>758</v>
      </c>
      <c r="G294" s="308"/>
      <c r="H294" s="308"/>
      <c r="I294" s="308"/>
      <c r="J294" s="308"/>
      <c r="K294" s="308"/>
      <c r="L294" s="308"/>
    </row>
    <row r="295" spans="1:12" ht="15.75" hidden="1" customHeight="1" x14ac:dyDescent="0.35">
      <c r="A295" s="308"/>
      <c r="B295" s="308"/>
      <c r="C295" s="308"/>
      <c r="D295" s="308"/>
      <c r="E295" s="312" t="s">
        <v>759</v>
      </c>
      <c r="F295" s="312" t="s">
        <v>760</v>
      </c>
      <c r="G295" s="308"/>
      <c r="H295" s="308"/>
      <c r="I295" s="308"/>
      <c r="J295" s="308"/>
      <c r="K295" s="308"/>
      <c r="L295" s="308"/>
    </row>
    <row r="296" spans="1:12" ht="15.75" hidden="1" customHeight="1" x14ac:dyDescent="0.35">
      <c r="A296" s="308"/>
      <c r="B296" s="308"/>
      <c r="C296" s="308"/>
      <c r="D296" s="308"/>
      <c r="E296" s="312" t="s">
        <v>761</v>
      </c>
      <c r="F296" s="312" t="s">
        <v>762</v>
      </c>
      <c r="G296" s="308"/>
      <c r="H296" s="308"/>
      <c r="I296" s="308"/>
      <c r="J296" s="308"/>
      <c r="K296" s="308"/>
      <c r="L296" s="308"/>
    </row>
    <row r="297" spans="1:12" ht="15.75" hidden="1" customHeight="1" x14ac:dyDescent="0.35">
      <c r="A297" s="308"/>
      <c r="B297" s="308"/>
      <c r="C297" s="308"/>
      <c r="D297" s="308"/>
      <c r="E297" s="312" t="s">
        <v>763</v>
      </c>
      <c r="F297" s="312" t="s">
        <v>764</v>
      </c>
      <c r="G297" s="308"/>
      <c r="H297" s="308"/>
      <c r="I297" s="308"/>
      <c r="J297" s="308"/>
      <c r="K297" s="308"/>
      <c r="L297" s="308"/>
    </row>
    <row r="298" spans="1:12" ht="15.75" hidden="1" customHeight="1" x14ac:dyDescent="0.35">
      <c r="A298" s="308"/>
      <c r="B298" s="308"/>
      <c r="C298" s="308"/>
      <c r="D298" s="308"/>
      <c r="E298" s="312" t="s">
        <v>765</v>
      </c>
      <c r="F298" s="312" t="s">
        <v>766</v>
      </c>
      <c r="G298" s="308"/>
      <c r="H298" s="308"/>
      <c r="I298" s="308"/>
      <c r="J298" s="308"/>
      <c r="K298" s="308"/>
      <c r="L298" s="308"/>
    </row>
    <row r="299" spans="1:12" ht="15.75" hidden="1" customHeight="1" x14ac:dyDescent="0.35">
      <c r="A299" s="308"/>
      <c r="B299" s="308"/>
      <c r="C299" s="308"/>
      <c r="D299" s="308"/>
      <c r="E299" s="312" t="s">
        <v>767</v>
      </c>
      <c r="F299" s="312" t="s">
        <v>768</v>
      </c>
      <c r="G299" s="308"/>
      <c r="H299" s="308"/>
      <c r="I299" s="308"/>
      <c r="J299" s="308"/>
      <c r="K299" s="308"/>
      <c r="L299" s="308"/>
    </row>
    <row r="300" spans="1:12" ht="15.75" hidden="1" customHeight="1" x14ac:dyDescent="0.35">
      <c r="A300" s="308"/>
      <c r="B300" s="308"/>
      <c r="C300" s="308"/>
      <c r="D300" s="308"/>
      <c r="E300" s="312" t="s">
        <v>769</v>
      </c>
      <c r="F300" s="312" t="s">
        <v>770</v>
      </c>
      <c r="G300" s="308"/>
      <c r="H300" s="308"/>
      <c r="I300" s="308"/>
      <c r="J300" s="308"/>
      <c r="K300" s="308"/>
      <c r="L300" s="308"/>
    </row>
    <row r="301" spans="1:12" ht="15.75" hidden="1" customHeight="1" x14ac:dyDescent="0.35">
      <c r="A301" s="308"/>
      <c r="B301" s="308"/>
      <c r="C301" s="308"/>
      <c r="D301" s="308"/>
      <c r="E301" s="312" t="s">
        <v>771</v>
      </c>
      <c r="F301" s="312" t="s">
        <v>772</v>
      </c>
      <c r="G301" s="308"/>
      <c r="H301" s="308"/>
      <c r="I301" s="308"/>
      <c r="J301" s="308"/>
      <c r="K301" s="308"/>
      <c r="L301" s="308"/>
    </row>
    <row r="302" spans="1:12" ht="15.75" hidden="1" customHeight="1" x14ac:dyDescent="0.35">
      <c r="A302" s="308"/>
      <c r="B302" s="308"/>
      <c r="C302" s="308"/>
      <c r="D302" s="308"/>
      <c r="E302" s="312" t="s">
        <v>773</v>
      </c>
      <c r="F302" s="312" t="s">
        <v>774</v>
      </c>
      <c r="G302" s="308"/>
      <c r="H302" s="308"/>
      <c r="I302" s="308"/>
      <c r="J302" s="308"/>
      <c r="K302" s="308"/>
      <c r="L302" s="308"/>
    </row>
    <row r="303" spans="1:12" ht="15.75" hidden="1" customHeight="1" x14ac:dyDescent="0.35">
      <c r="A303" s="308"/>
      <c r="B303" s="308"/>
      <c r="C303" s="308"/>
      <c r="D303" s="308"/>
      <c r="E303" s="312" t="s">
        <v>775</v>
      </c>
      <c r="F303" s="312" t="s">
        <v>776</v>
      </c>
      <c r="G303" s="308"/>
      <c r="H303" s="308"/>
      <c r="I303" s="308"/>
      <c r="J303" s="308"/>
      <c r="K303" s="308"/>
      <c r="L303" s="308"/>
    </row>
    <row r="304" spans="1:12" ht="15.75" hidden="1" customHeight="1" x14ac:dyDescent="0.35">
      <c r="A304" s="308"/>
      <c r="B304" s="308"/>
      <c r="C304" s="308"/>
      <c r="D304" s="308"/>
      <c r="E304" s="312" t="s">
        <v>777</v>
      </c>
      <c r="F304" s="312" t="s">
        <v>778</v>
      </c>
      <c r="G304" s="308"/>
      <c r="H304" s="308"/>
      <c r="I304" s="308"/>
      <c r="J304" s="308"/>
      <c r="K304" s="308"/>
      <c r="L304" s="308"/>
    </row>
    <row r="305" spans="1:12" ht="15.75" hidden="1" customHeight="1" x14ac:dyDescent="0.35">
      <c r="A305" s="308"/>
      <c r="B305" s="308"/>
      <c r="C305" s="308"/>
      <c r="D305" s="308"/>
      <c r="E305" s="312" t="s">
        <v>779</v>
      </c>
      <c r="F305" s="312" t="s">
        <v>780</v>
      </c>
      <c r="G305" s="308"/>
      <c r="H305" s="308"/>
      <c r="I305" s="308"/>
      <c r="J305" s="308"/>
      <c r="K305" s="308"/>
      <c r="L305" s="308"/>
    </row>
    <row r="306" spans="1:12" ht="15.75" hidden="1" customHeight="1" x14ac:dyDescent="0.35">
      <c r="A306" s="308"/>
      <c r="B306" s="308"/>
      <c r="C306" s="308"/>
      <c r="D306" s="308"/>
      <c r="E306" s="312" t="s">
        <v>781</v>
      </c>
      <c r="F306" s="312" t="s">
        <v>782</v>
      </c>
      <c r="G306" s="308"/>
      <c r="H306" s="308"/>
      <c r="I306" s="308"/>
      <c r="J306" s="308"/>
      <c r="K306" s="308"/>
      <c r="L306" s="308"/>
    </row>
    <row r="307" spans="1:12" ht="15.75" hidden="1" customHeight="1" x14ac:dyDescent="0.35">
      <c r="A307" s="308"/>
      <c r="B307" s="308"/>
      <c r="C307" s="308"/>
      <c r="D307" s="308"/>
      <c r="E307" s="312" t="s">
        <v>783</v>
      </c>
      <c r="F307" s="312" t="s">
        <v>784</v>
      </c>
      <c r="G307" s="308"/>
      <c r="H307" s="308"/>
      <c r="I307" s="308"/>
      <c r="J307" s="308"/>
      <c r="K307" s="308"/>
      <c r="L307" s="308"/>
    </row>
    <row r="308" spans="1:12" ht="15.75" hidden="1" customHeight="1" x14ac:dyDescent="0.35">
      <c r="A308" s="308"/>
      <c r="B308" s="308"/>
      <c r="C308" s="308"/>
      <c r="D308" s="308"/>
      <c r="E308" s="312" t="s">
        <v>785</v>
      </c>
      <c r="F308" s="312" t="s">
        <v>786</v>
      </c>
      <c r="G308" s="308"/>
      <c r="H308" s="308"/>
      <c r="I308" s="308"/>
      <c r="J308" s="308"/>
      <c r="K308" s="308"/>
      <c r="L308" s="308"/>
    </row>
    <row r="309" spans="1:12" ht="15.75" hidden="1" customHeight="1" x14ac:dyDescent="0.35">
      <c r="A309" s="308"/>
      <c r="B309" s="308"/>
      <c r="C309" s="308"/>
      <c r="D309" s="308"/>
      <c r="E309" s="312" t="s">
        <v>787</v>
      </c>
      <c r="F309" s="312" t="s">
        <v>788</v>
      </c>
      <c r="G309" s="308"/>
      <c r="H309" s="308"/>
      <c r="I309" s="308"/>
      <c r="J309" s="308"/>
      <c r="K309" s="308"/>
      <c r="L309" s="308"/>
    </row>
    <row r="310" spans="1:12" ht="15.75" hidden="1" customHeight="1" x14ac:dyDescent="0.35">
      <c r="A310" s="308"/>
      <c r="B310" s="308"/>
      <c r="C310" s="308"/>
      <c r="D310" s="308"/>
      <c r="E310" s="312" t="s">
        <v>789</v>
      </c>
      <c r="F310" s="312" t="s">
        <v>790</v>
      </c>
      <c r="G310" s="308"/>
      <c r="H310" s="308"/>
      <c r="I310" s="308"/>
      <c r="J310" s="308"/>
      <c r="K310" s="308"/>
      <c r="L310" s="308"/>
    </row>
    <row r="311" spans="1:12" ht="15.75" hidden="1" customHeight="1" x14ac:dyDescent="0.35">
      <c r="A311" s="308"/>
      <c r="B311" s="308"/>
      <c r="C311" s="308"/>
      <c r="D311" s="308"/>
      <c r="E311" s="312" t="s">
        <v>791</v>
      </c>
      <c r="F311" s="312" t="s">
        <v>792</v>
      </c>
      <c r="G311" s="308"/>
      <c r="H311" s="308"/>
      <c r="I311" s="308"/>
      <c r="J311" s="308"/>
      <c r="K311" s="308"/>
      <c r="L311" s="308"/>
    </row>
    <row r="312" spans="1:12" ht="15.75" hidden="1" customHeight="1" x14ac:dyDescent="0.35">
      <c r="A312" s="308"/>
      <c r="B312" s="308"/>
      <c r="C312" s="308"/>
      <c r="D312" s="308"/>
      <c r="E312" s="312" t="s">
        <v>793</v>
      </c>
      <c r="F312" s="312" t="s">
        <v>794</v>
      </c>
      <c r="G312" s="308"/>
      <c r="H312" s="308"/>
      <c r="I312" s="308"/>
      <c r="J312" s="308"/>
      <c r="K312" s="308"/>
      <c r="L312" s="308"/>
    </row>
    <row r="313" spans="1:12" ht="15.75" hidden="1" customHeight="1" x14ac:dyDescent="0.35">
      <c r="A313" s="308"/>
      <c r="B313" s="308"/>
      <c r="C313" s="308"/>
      <c r="D313" s="308"/>
      <c r="E313" s="312" t="s">
        <v>795</v>
      </c>
      <c r="F313" s="312" t="s">
        <v>796</v>
      </c>
      <c r="G313" s="308"/>
      <c r="H313" s="308"/>
      <c r="I313" s="308"/>
      <c r="J313" s="308"/>
      <c r="K313" s="308"/>
      <c r="L313" s="308"/>
    </row>
    <row r="314" spans="1:12" ht="15.75" hidden="1" customHeight="1" x14ac:dyDescent="0.35">
      <c r="A314" s="308"/>
      <c r="B314" s="308"/>
      <c r="C314" s="308"/>
      <c r="D314" s="308"/>
      <c r="E314" s="312" t="s">
        <v>797</v>
      </c>
      <c r="F314" s="312" t="s">
        <v>798</v>
      </c>
      <c r="G314" s="308"/>
      <c r="H314" s="308"/>
      <c r="I314" s="308"/>
      <c r="J314" s="308"/>
      <c r="K314" s="308"/>
      <c r="L314" s="308"/>
    </row>
    <row r="315" spans="1:12" ht="15.75" hidden="1" customHeight="1" x14ac:dyDescent="0.35">
      <c r="A315" s="308"/>
      <c r="B315" s="308"/>
      <c r="C315" s="308"/>
      <c r="D315" s="308"/>
      <c r="E315" s="312" t="s">
        <v>799</v>
      </c>
      <c r="F315" s="312" t="s">
        <v>800</v>
      </c>
      <c r="G315" s="308"/>
      <c r="H315" s="308"/>
      <c r="I315" s="308"/>
      <c r="J315" s="308"/>
      <c r="K315" s="308"/>
      <c r="L315" s="308"/>
    </row>
    <row r="316" spans="1:12" ht="15.75" hidden="1" customHeight="1" x14ac:dyDescent="0.35">
      <c r="A316" s="308"/>
      <c r="B316" s="308"/>
      <c r="C316" s="308"/>
      <c r="D316" s="308"/>
      <c r="E316" s="312" t="s">
        <v>801</v>
      </c>
      <c r="F316" s="312" t="s">
        <v>802</v>
      </c>
      <c r="G316" s="308"/>
      <c r="H316" s="308"/>
      <c r="I316" s="308"/>
      <c r="J316" s="308"/>
      <c r="K316" s="308"/>
      <c r="L316" s="308"/>
    </row>
    <row r="317" spans="1:12" ht="15.75" hidden="1" customHeight="1" x14ac:dyDescent="0.35">
      <c r="A317" s="308"/>
      <c r="B317" s="308"/>
      <c r="C317" s="308"/>
      <c r="D317" s="308"/>
      <c r="E317" s="312" t="s">
        <v>803</v>
      </c>
      <c r="F317" s="312" t="s">
        <v>804</v>
      </c>
      <c r="G317" s="308"/>
      <c r="H317" s="308"/>
      <c r="I317" s="308"/>
      <c r="J317" s="308"/>
      <c r="K317" s="308"/>
      <c r="L317" s="308"/>
    </row>
    <row r="318" spans="1:12" ht="15.75" hidden="1" customHeight="1" x14ac:dyDescent="0.35">
      <c r="A318" s="308"/>
      <c r="B318" s="308"/>
      <c r="C318" s="308"/>
      <c r="D318" s="308"/>
      <c r="E318" s="312" t="s">
        <v>805</v>
      </c>
      <c r="F318" s="312" t="s">
        <v>806</v>
      </c>
      <c r="G318" s="308"/>
      <c r="H318" s="308"/>
      <c r="I318" s="308"/>
      <c r="J318" s="308"/>
      <c r="K318" s="308"/>
      <c r="L318" s="308"/>
    </row>
    <row r="319" spans="1:12" ht="15.75" hidden="1" customHeight="1" x14ac:dyDescent="0.35">
      <c r="A319" s="308"/>
      <c r="B319" s="308"/>
      <c r="C319" s="308"/>
      <c r="D319" s="308"/>
      <c r="E319" s="312" t="s">
        <v>807</v>
      </c>
      <c r="F319" s="312" t="s">
        <v>808</v>
      </c>
      <c r="G319" s="308"/>
      <c r="H319" s="308"/>
      <c r="I319" s="308"/>
      <c r="J319" s="308"/>
      <c r="K319" s="308"/>
      <c r="L319" s="308"/>
    </row>
    <row r="320" spans="1:12" ht="15.75" hidden="1" customHeight="1" x14ac:dyDescent="0.35">
      <c r="A320" s="308"/>
      <c r="B320" s="308"/>
      <c r="C320" s="308"/>
      <c r="D320" s="308"/>
      <c r="E320" s="312" t="s">
        <v>809</v>
      </c>
      <c r="F320" s="312" t="s">
        <v>810</v>
      </c>
      <c r="G320" s="308"/>
      <c r="H320" s="308"/>
      <c r="I320" s="308"/>
      <c r="J320" s="308"/>
      <c r="K320" s="308"/>
      <c r="L320" s="308"/>
    </row>
    <row r="321" spans="1:12" ht="15.75" hidden="1" customHeight="1" x14ac:dyDescent="0.35">
      <c r="A321" s="308"/>
      <c r="B321" s="308"/>
      <c r="C321" s="308"/>
      <c r="D321" s="308"/>
      <c r="E321" s="312" t="s">
        <v>811</v>
      </c>
      <c r="F321" s="312" t="s">
        <v>812</v>
      </c>
      <c r="G321" s="308"/>
      <c r="H321" s="308"/>
      <c r="I321" s="308"/>
      <c r="J321" s="308"/>
      <c r="K321" s="308"/>
      <c r="L321" s="308"/>
    </row>
    <row r="322" spans="1:12" ht="15.75" hidden="1" customHeight="1" x14ac:dyDescent="0.35">
      <c r="A322" s="308"/>
      <c r="B322" s="308"/>
      <c r="C322" s="308"/>
      <c r="D322" s="308"/>
      <c r="E322" s="312" t="s">
        <v>813</v>
      </c>
      <c r="F322" s="312" t="s">
        <v>814</v>
      </c>
      <c r="G322" s="308"/>
      <c r="H322" s="308"/>
      <c r="I322" s="308"/>
      <c r="J322" s="308"/>
      <c r="K322" s="308"/>
      <c r="L322" s="308"/>
    </row>
    <row r="323" spans="1:12" ht="15.75" hidden="1" customHeight="1" x14ac:dyDescent="0.35">
      <c r="A323" s="308"/>
      <c r="B323" s="308"/>
      <c r="C323" s="308"/>
      <c r="D323" s="308"/>
      <c r="E323" s="312" t="s">
        <v>815</v>
      </c>
      <c r="F323" s="312" t="s">
        <v>816</v>
      </c>
      <c r="G323" s="308"/>
      <c r="H323" s="308"/>
      <c r="I323" s="308"/>
      <c r="J323" s="308"/>
      <c r="K323" s="308"/>
      <c r="L323" s="308"/>
    </row>
    <row r="324" spans="1:12" ht="15.75" hidden="1" customHeight="1" x14ac:dyDescent="0.35">
      <c r="A324" s="308"/>
      <c r="B324" s="308"/>
      <c r="C324" s="308"/>
      <c r="D324" s="308"/>
      <c r="E324" s="312" t="s">
        <v>817</v>
      </c>
      <c r="F324" s="312" t="s">
        <v>818</v>
      </c>
      <c r="G324" s="308"/>
      <c r="H324" s="308"/>
      <c r="I324" s="308"/>
      <c r="J324" s="308"/>
      <c r="K324" s="308"/>
      <c r="L324" s="308"/>
    </row>
    <row r="325" spans="1:12" ht="15.75" hidden="1" customHeight="1" x14ac:dyDescent="0.35">
      <c r="A325" s="308"/>
      <c r="B325" s="308"/>
      <c r="C325" s="308"/>
      <c r="D325" s="308"/>
      <c r="E325" s="312" t="s">
        <v>819</v>
      </c>
      <c r="F325" s="312" t="s">
        <v>820</v>
      </c>
      <c r="G325" s="308"/>
      <c r="H325" s="308"/>
      <c r="I325" s="308"/>
      <c r="J325" s="308"/>
      <c r="K325" s="308"/>
      <c r="L325" s="308"/>
    </row>
    <row r="326" spans="1:12" ht="15.75" hidden="1" customHeight="1" x14ac:dyDescent="0.35">
      <c r="A326" s="308"/>
      <c r="B326" s="308"/>
      <c r="C326" s="308"/>
      <c r="D326" s="308"/>
      <c r="E326" s="312" t="s">
        <v>821</v>
      </c>
      <c r="F326" s="312" t="s">
        <v>822</v>
      </c>
      <c r="G326" s="308"/>
      <c r="H326" s="308"/>
      <c r="I326" s="308"/>
      <c r="J326" s="308"/>
      <c r="K326" s="308"/>
      <c r="L326" s="308"/>
    </row>
    <row r="327" spans="1:12" ht="15.75" hidden="1" customHeight="1" x14ac:dyDescent="0.35">
      <c r="A327" s="308"/>
      <c r="B327" s="308"/>
      <c r="C327" s="308"/>
      <c r="D327" s="308"/>
      <c r="E327" s="312" t="s">
        <v>823</v>
      </c>
      <c r="F327" s="312" t="s">
        <v>824</v>
      </c>
      <c r="G327" s="308"/>
      <c r="H327" s="308"/>
      <c r="I327" s="308"/>
      <c r="J327" s="308"/>
      <c r="K327" s="308"/>
      <c r="L327" s="308"/>
    </row>
    <row r="328" spans="1:12" ht="15.75" hidden="1" customHeight="1" x14ac:dyDescent="0.35">
      <c r="A328" s="308"/>
      <c r="B328" s="308"/>
      <c r="C328" s="308"/>
      <c r="D328" s="308"/>
      <c r="E328" s="312" t="s">
        <v>825</v>
      </c>
      <c r="F328" s="312" t="s">
        <v>826</v>
      </c>
      <c r="G328" s="308"/>
      <c r="H328" s="308"/>
      <c r="I328" s="308"/>
      <c r="J328" s="308"/>
      <c r="K328" s="308"/>
      <c r="L328" s="308"/>
    </row>
    <row r="329" spans="1:12" ht="15.75" hidden="1" customHeight="1" x14ac:dyDescent="0.35">
      <c r="A329" s="308"/>
      <c r="B329" s="308"/>
      <c r="C329" s="308"/>
      <c r="D329" s="308"/>
      <c r="E329" s="312" t="s">
        <v>827</v>
      </c>
      <c r="F329" s="312" t="s">
        <v>828</v>
      </c>
      <c r="G329" s="308"/>
      <c r="H329" s="308"/>
      <c r="I329" s="308"/>
      <c r="J329" s="308"/>
      <c r="K329" s="308"/>
      <c r="L329" s="308"/>
    </row>
    <row r="330" spans="1:12" ht="15.75" hidden="1" customHeight="1" x14ac:dyDescent="0.35">
      <c r="A330" s="308"/>
      <c r="B330" s="308"/>
      <c r="C330" s="308"/>
      <c r="D330" s="308"/>
      <c r="E330" s="312" t="s">
        <v>829</v>
      </c>
      <c r="F330" s="312" t="s">
        <v>830</v>
      </c>
      <c r="G330" s="308"/>
      <c r="H330" s="308"/>
      <c r="I330" s="308"/>
      <c r="J330" s="308"/>
      <c r="K330" s="308"/>
      <c r="L330" s="308"/>
    </row>
    <row r="331" spans="1:12" ht="15.75" hidden="1" customHeight="1" x14ac:dyDescent="0.35">
      <c r="A331" s="308"/>
      <c r="B331" s="308"/>
      <c r="C331" s="308"/>
      <c r="D331" s="308"/>
      <c r="E331" s="312" t="s">
        <v>831</v>
      </c>
      <c r="F331" s="312" t="s">
        <v>832</v>
      </c>
      <c r="G331" s="308"/>
      <c r="H331" s="308"/>
      <c r="I331" s="308"/>
      <c r="J331" s="308"/>
      <c r="K331" s="308"/>
      <c r="L331" s="308"/>
    </row>
    <row r="332" spans="1:12" ht="15.75" hidden="1" customHeight="1" x14ac:dyDescent="0.35">
      <c r="A332" s="308"/>
      <c r="B332" s="308"/>
      <c r="C332" s="308"/>
      <c r="D332" s="308"/>
      <c r="E332" s="312" t="s">
        <v>833</v>
      </c>
      <c r="F332" s="312" t="s">
        <v>834</v>
      </c>
      <c r="G332" s="308"/>
      <c r="H332" s="308"/>
      <c r="I332" s="308"/>
      <c r="J332" s="308"/>
      <c r="K332" s="308"/>
      <c r="L332" s="308"/>
    </row>
    <row r="333" spans="1:12" ht="15.75" hidden="1" customHeight="1" x14ac:dyDescent="0.35">
      <c r="A333" s="308"/>
      <c r="B333" s="308"/>
      <c r="C333" s="308"/>
      <c r="D333" s="308"/>
      <c r="E333" s="312" t="s">
        <v>835</v>
      </c>
      <c r="F333" s="312" t="s">
        <v>836</v>
      </c>
      <c r="G333" s="308"/>
      <c r="H333" s="308"/>
      <c r="I333" s="308"/>
      <c r="J333" s="308"/>
      <c r="K333" s="308"/>
      <c r="L333" s="308"/>
    </row>
    <row r="334" spans="1:12" ht="15.75" hidden="1" customHeight="1" x14ac:dyDescent="0.35">
      <c r="A334" s="308"/>
      <c r="B334" s="308"/>
      <c r="C334" s="308"/>
      <c r="D334" s="308"/>
      <c r="E334" s="312" t="s">
        <v>837</v>
      </c>
      <c r="F334" s="312" t="s">
        <v>838</v>
      </c>
      <c r="G334" s="308"/>
      <c r="H334" s="308"/>
      <c r="I334" s="308"/>
      <c r="J334" s="308"/>
      <c r="K334" s="308"/>
      <c r="L334" s="308"/>
    </row>
    <row r="335" spans="1:12" ht="15.75" hidden="1" customHeight="1" x14ac:dyDescent="0.35">
      <c r="A335" s="308"/>
      <c r="B335" s="308"/>
      <c r="C335" s="308"/>
      <c r="D335" s="308"/>
      <c r="E335" s="312" t="s">
        <v>839</v>
      </c>
      <c r="F335" s="312" t="s">
        <v>840</v>
      </c>
      <c r="G335" s="308"/>
      <c r="H335" s="308"/>
      <c r="I335" s="308"/>
      <c r="J335" s="308"/>
      <c r="K335" s="308"/>
      <c r="L335" s="308"/>
    </row>
    <row r="336" spans="1:12" ht="15.75" hidden="1" customHeight="1" x14ac:dyDescent="0.35">
      <c r="A336" s="308"/>
      <c r="B336" s="308"/>
      <c r="C336" s="308"/>
      <c r="D336" s="308"/>
      <c r="E336" s="312" t="s">
        <v>841</v>
      </c>
      <c r="F336" s="312" t="s">
        <v>842</v>
      </c>
      <c r="G336" s="308"/>
      <c r="H336" s="308"/>
      <c r="I336" s="308"/>
      <c r="J336" s="308"/>
      <c r="K336" s="308"/>
      <c r="L336" s="308"/>
    </row>
    <row r="337" spans="1:12" ht="15.75" hidden="1" customHeight="1" x14ac:dyDescent="0.35">
      <c r="A337" s="308"/>
      <c r="B337" s="308"/>
      <c r="C337" s="308"/>
      <c r="D337" s="308"/>
      <c r="E337" s="312" t="s">
        <v>843</v>
      </c>
      <c r="F337" s="312" t="s">
        <v>844</v>
      </c>
      <c r="G337" s="308"/>
      <c r="H337" s="308"/>
      <c r="I337" s="308"/>
      <c r="J337" s="308"/>
      <c r="K337" s="308"/>
      <c r="L337" s="308"/>
    </row>
    <row r="338" spans="1:12" ht="15.75" hidden="1" customHeight="1" x14ac:dyDescent="0.35">
      <c r="A338" s="308"/>
      <c r="B338" s="308"/>
      <c r="C338" s="308"/>
      <c r="D338" s="308"/>
      <c r="E338" s="312" t="s">
        <v>845</v>
      </c>
      <c r="F338" s="312" t="s">
        <v>846</v>
      </c>
      <c r="G338" s="308"/>
      <c r="H338" s="308"/>
      <c r="I338" s="308"/>
      <c r="J338" s="308"/>
      <c r="K338" s="308"/>
      <c r="L338" s="308"/>
    </row>
    <row r="339" spans="1:12" ht="15.75" hidden="1" customHeight="1" x14ac:dyDescent="0.35">
      <c r="A339" s="308"/>
      <c r="B339" s="308"/>
      <c r="C339" s="308"/>
      <c r="D339" s="308"/>
      <c r="E339" s="312" t="s">
        <v>847</v>
      </c>
      <c r="F339" s="312" t="s">
        <v>848</v>
      </c>
      <c r="G339" s="308"/>
      <c r="H339" s="308"/>
      <c r="I339" s="308"/>
      <c r="J339" s="308"/>
      <c r="K339" s="308"/>
      <c r="L339" s="308"/>
    </row>
    <row r="340" spans="1:12" ht="15.75" hidden="1" customHeight="1" x14ac:dyDescent="0.35">
      <c r="A340" s="308"/>
      <c r="B340" s="308"/>
      <c r="C340" s="308"/>
      <c r="D340" s="308"/>
      <c r="E340" s="312" t="s">
        <v>849</v>
      </c>
      <c r="F340" s="312" t="s">
        <v>850</v>
      </c>
      <c r="G340" s="308"/>
      <c r="H340" s="308"/>
      <c r="I340" s="308"/>
      <c r="J340" s="308"/>
      <c r="K340" s="308"/>
      <c r="L340" s="308"/>
    </row>
    <row r="341" spans="1:12" ht="15.75" hidden="1" customHeight="1" x14ac:dyDescent="0.35">
      <c r="A341" s="308"/>
      <c r="B341" s="308"/>
      <c r="C341" s="308"/>
      <c r="D341" s="308"/>
      <c r="E341" s="312" t="s">
        <v>851</v>
      </c>
      <c r="F341" s="312" t="s">
        <v>852</v>
      </c>
      <c r="G341" s="308"/>
      <c r="H341" s="308"/>
      <c r="I341" s="308"/>
      <c r="J341" s="308"/>
      <c r="K341" s="308"/>
      <c r="L341" s="308"/>
    </row>
    <row r="342" spans="1:12" ht="15.75" hidden="1" customHeight="1" x14ac:dyDescent="0.35">
      <c r="A342" s="308"/>
      <c r="B342" s="308"/>
      <c r="C342" s="308"/>
      <c r="D342" s="308"/>
      <c r="E342" s="312" t="s">
        <v>853</v>
      </c>
      <c r="F342" s="312" t="s">
        <v>854</v>
      </c>
      <c r="G342" s="308"/>
      <c r="H342" s="308"/>
      <c r="I342" s="308"/>
      <c r="J342" s="308"/>
      <c r="K342" s="308"/>
      <c r="L342" s="308"/>
    </row>
    <row r="343" spans="1:12" ht="15.75" hidden="1" customHeight="1" x14ac:dyDescent="0.35">
      <c r="A343" s="308"/>
      <c r="B343" s="308"/>
      <c r="C343" s="308"/>
      <c r="D343" s="308"/>
      <c r="E343" s="312" t="s">
        <v>855</v>
      </c>
      <c r="F343" s="312" t="s">
        <v>856</v>
      </c>
      <c r="G343" s="308"/>
      <c r="H343" s="308"/>
      <c r="I343" s="308"/>
      <c r="J343" s="308"/>
      <c r="K343" s="308"/>
      <c r="L343" s="308"/>
    </row>
    <row r="344" spans="1:12" ht="15.75" hidden="1" customHeight="1" x14ac:dyDescent="0.35">
      <c r="A344" s="308"/>
      <c r="B344" s="308"/>
      <c r="C344" s="308"/>
      <c r="D344" s="308"/>
      <c r="E344" s="312" t="s">
        <v>857</v>
      </c>
      <c r="F344" s="312" t="s">
        <v>858</v>
      </c>
      <c r="G344" s="308"/>
      <c r="H344" s="308"/>
      <c r="I344" s="308"/>
      <c r="J344" s="308"/>
      <c r="K344" s="308"/>
      <c r="L344" s="308"/>
    </row>
    <row r="345" spans="1:12" ht="15.75" hidden="1" customHeight="1" x14ac:dyDescent="0.35">
      <c r="A345" s="308"/>
      <c r="B345" s="308"/>
      <c r="C345" s="308"/>
      <c r="D345" s="308"/>
      <c r="E345" s="312" t="s">
        <v>859</v>
      </c>
      <c r="F345" s="312" t="s">
        <v>860</v>
      </c>
      <c r="G345" s="308"/>
      <c r="H345" s="308"/>
      <c r="I345" s="308"/>
      <c r="J345" s="308"/>
      <c r="K345" s="308"/>
      <c r="L345" s="308"/>
    </row>
    <row r="346" spans="1:12" ht="15.75" hidden="1" customHeight="1" x14ac:dyDescent="0.35">
      <c r="A346" s="308"/>
      <c r="B346" s="308"/>
      <c r="C346" s="308"/>
      <c r="D346" s="308"/>
      <c r="E346" s="312" t="s">
        <v>861</v>
      </c>
      <c r="F346" s="312" t="s">
        <v>862</v>
      </c>
      <c r="G346" s="308"/>
      <c r="H346" s="308"/>
      <c r="I346" s="308"/>
      <c r="J346" s="308"/>
      <c r="K346" s="308"/>
      <c r="L346" s="308"/>
    </row>
    <row r="347" spans="1:12" ht="15.75" hidden="1" customHeight="1" x14ac:dyDescent="0.35">
      <c r="A347" s="308"/>
      <c r="B347" s="308"/>
      <c r="C347" s="308"/>
      <c r="D347" s="308"/>
      <c r="E347" s="312" t="s">
        <v>863</v>
      </c>
      <c r="F347" s="312" t="s">
        <v>864</v>
      </c>
      <c r="G347" s="308"/>
      <c r="H347" s="308"/>
      <c r="I347" s="308"/>
      <c r="J347" s="308"/>
      <c r="K347" s="308"/>
      <c r="L347" s="308"/>
    </row>
    <row r="348" spans="1:12" ht="15.75" hidden="1" customHeight="1" x14ac:dyDescent="0.35">
      <c r="A348" s="308"/>
      <c r="B348" s="308"/>
      <c r="C348" s="308"/>
      <c r="D348" s="308"/>
      <c r="E348" s="312" t="s">
        <v>865</v>
      </c>
      <c r="F348" s="312" t="s">
        <v>866</v>
      </c>
      <c r="G348" s="308"/>
      <c r="H348" s="308"/>
      <c r="I348" s="308"/>
      <c r="J348" s="308"/>
      <c r="K348" s="308"/>
      <c r="L348" s="308"/>
    </row>
    <row r="349" spans="1:12" ht="15.75" hidden="1" customHeight="1" x14ac:dyDescent="0.35">
      <c r="A349" s="308"/>
      <c r="B349" s="308"/>
      <c r="C349" s="308"/>
      <c r="D349" s="308"/>
      <c r="E349" s="312" t="s">
        <v>867</v>
      </c>
      <c r="F349" s="312" t="s">
        <v>868</v>
      </c>
      <c r="G349" s="308"/>
      <c r="H349" s="308"/>
      <c r="I349" s="308"/>
      <c r="J349" s="308"/>
      <c r="K349" s="308"/>
      <c r="L349" s="308"/>
    </row>
    <row r="350" spans="1:12" ht="15.75" hidden="1" customHeight="1" x14ac:dyDescent="0.35">
      <c r="A350" s="308"/>
      <c r="B350" s="308"/>
      <c r="C350" s="308"/>
      <c r="D350" s="308"/>
      <c r="E350" s="312" t="s">
        <v>869</v>
      </c>
      <c r="F350" s="312" t="s">
        <v>870</v>
      </c>
      <c r="G350" s="308"/>
      <c r="H350" s="308"/>
      <c r="I350" s="308"/>
      <c r="J350" s="308"/>
      <c r="K350" s="308"/>
      <c r="L350" s="308"/>
    </row>
    <row r="351" spans="1:12" ht="15.75" hidden="1" customHeight="1" x14ac:dyDescent="0.35">
      <c r="A351" s="308"/>
      <c r="B351" s="308"/>
      <c r="C351" s="308"/>
      <c r="D351" s="308"/>
      <c r="E351" s="312" t="s">
        <v>871</v>
      </c>
      <c r="F351" s="312" t="s">
        <v>872</v>
      </c>
      <c r="G351" s="308"/>
      <c r="H351" s="308"/>
      <c r="I351" s="308"/>
      <c r="J351" s="308"/>
      <c r="K351" s="308"/>
      <c r="L351" s="308"/>
    </row>
    <row r="352" spans="1:12" ht="15.75" hidden="1" customHeight="1" x14ac:dyDescent="0.35">
      <c r="A352" s="308"/>
      <c r="B352" s="308"/>
      <c r="C352" s="308"/>
      <c r="D352" s="308"/>
      <c r="E352" s="312" t="s">
        <v>237</v>
      </c>
      <c r="F352" s="312" t="s">
        <v>873</v>
      </c>
      <c r="G352" s="308"/>
      <c r="H352" s="308"/>
      <c r="I352" s="308"/>
      <c r="J352" s="308"/>
      <c r="K352" s="308"/>
      <c r="L352" s="308"/>
    </row>
    <row r="353" spans="1:12" ht="15.75" hidden="1" customHeight="1" x14ac:dyDescent="0.35">
      <c r="A353" s="308"/>
      <c r="B353" s="308"/>
      <c r="C353" s="308"/>
      <c r="D353" s="308"/>
      <c r="E353" s="312" t="s">
        <v>874</v>
      </c>
      <c r="F353" s="312" t="s">
        <v>875</v>
      </c>
      <c r="G353" s="308"/>
      <c r="H353" s="308"/>
      <c r="I353" s="308"/>
      <c r="J353" s="308"/>
      <c r="K353" s="308"/>
      <c r="L353" s="308"/>
    </row>
    <row r="354" spans="1:12" ht="15.75" hidden="1" customHeight="1" x14ac:dyDescent="0.35">
      <c r="A354" s="308"/>
      <c r="B354" s="308"/>
      <c r="C354" s="308"/>
      <c r="D354" s="308"/>
      <c r="E354" s="312" t="s">
        <v>876</v>
      </c>
      <c r="F354" s="312" t="s">
        <v>877</v>
      </c>
      <c r="G354" s="308"/>
      <c r="H354" s="308"/>
      <c r="I354" s="308"/>
      <c r="J354" s="308"/>
      <c r="K354" s="308"/>
      <c r="L354" s="308"/>
    </row>
    <row r="355" spans="1:12" ht="15.75" hidden="1" customHeight="1" x14ac:dyDescent="0.35">
      <c r="A355" s="308"/>
      <c r="B355" s="308"/>
      <c r="C355" s="308"/>
      <c r="D355" s="308"/>
      <c r="E355" s="312" t="s">
        <v>89</v>
      </c>
      <c r="F355" s="312" t="s">
        <v>878</v>
      </c>
      <c r="G355" s="308"/>
      <c r="H355" s="308"/>
      <c r="I355" s="308"/>
      <c r="J355" s="308"/>
      <c r="K355" s="308"/>
      <c r="L355" s="308"/>
    </row>
    <row r="356" spans="1:12" ht="15.75" hidden="1" customHeight="1" x14ac:dyDescent="0.35">
      <c r="A356" s="308"/>
      <c r="B356" s="308"/>
      <c r="C356" s="308"/>
      <c r="D356" s="308"/>
      <c r="E356" s="312" t="s">
        <v>240</v>
      </c>
      <c r="F356" s="312" t="s">
        <v>879</v>
      </c>
      <c r="G356" s="308"/>
      <c r="H356" s="308"/>
      <c r="I356" s="308"/>
      <c r="J356" s="308"/>
      <c r="K356" s="308"/>
      <c r="L356" s="308"/>
    </row>
    <row r="357" spans="1:12" ht="15.75" hidden="1" customHeight="1" x14ac:dyDescent="0.35">
      <c r="A357" s="308"/>
      <c r="B357" s="308"/>
      <c r="C357" s="308"/>
      <c r="D357" s="308"/>
      <c r="E357" s="312" t="s">
        <v>880</v>
      </c>
      <c r="F357" s="312" t="s">
        <v>881</v>
      </c>
      <c r="G357" s="308"/>
      <c r="H357" s="308"/>
      <c r="I357" s="308"/>
      <c r="J357" s="308"/>
      <c r="K357" s="308"/>
      <c r="L357" s="308"/>
    </row>
    <row r="358" spans="1:12" ht="15.75" hidden="1" customHeight="1" x14ac:dyDescent="0.35">
      <c r="A358" s="308"/>
      <c r="B358" s="308"/>
      <c r="C358" s="308"/>
      <c r="D358" s="308"/>
      <c r="E358" s="312" t="s">
        <v>241</v>
      </c>
      <c r="F358" s="312" t="s">
        <v>882</v>
      </c>
      <c r="G358" s="308"/>
      <c r="H358" s="308"/>
      <c r="I358" s="308"/>
      <c r="J358" s="308"/>
      <c r="K358" s="308"/>
      <c r="L358" s="308"/>
    </row>
    <row r="359" spans="1:12" ht="15.75" hidden="1" customHeight="1" x14ac:dyDescent="0.35">
      <c r="A359" s="308"/>
      <c r="B359" s="308"/>
      <c r="C359" s="308"/>
      <c r="D359" s="308"/>
      <c r="E359" s="312" t="s">
        <v>883</v>
      </c>
      <c r="F359" s="312" t="s">
        <v>884</v>
      </c>
      <c r="G359" s="308"/>
      <c r="H359" s="308"/>
      <c r="I359" s="308"/>
      <c r="J359" s="308"/>
      <c r="K359" s="308"/>
      <c r="L359" s="308"/>
    </row>
    <row r="360" spans="1:12" ht="15.75" hidden="1" customHeight="1" x14ac:dyDescent="0.35">
      <c r="A360" s="308"/>
      <c r="B360" s="308"/>
      <c r="C360" s="308"/>
      <c r="D360" s="308"/>
      <c r="E360" s="312" t="s">
        <v>885</v>
      </c>
      <c r="F360" s="312" t="s">
        <v>886</v>
      </c>
      <c r="G360" s="308"/>
      <c r="H360" s="308"/>
      <c r="I360" s="308"/>
      <c r="J360" s="308"/>
      <c r="K360" s="308"/>
      <c r="L360" s="308"/>
    </row>
    <row r="361" spans="1:12" ht="15.75" hidden="1" customHeight="1" x14ac:dyDescent="0.35">
      <c r="A361" s="308"/>
      <c r="B361" s="308"/>
      <c r="C361" s="308"/>
      <c r="D361" s="308"/>
      <c r="E361" s="312" t="s">
        <v>887</v>
      </c>
      <c r="F361" s="312" t="s">
        <v>888</v>
      </c>
      <c r="G361" s="308"/>
      <c r="H361" s="308"/>
      <c r="I361" s="308"/>
      <c r="J361" s="308"/>
      <c r="K361" s="308"/>
      <c r="L361" s="308"/>
    </row>
    <row r="362" spans="1:12" ht="15.75" hidden="1" customHeight="1" x14ac:dyDescent="0.35">
      <c r="A362" s="308"/>
      <c r="B362" s="308"/>
      <c r="C362" s="308"/>
      <c r="D362" s="308"/>
      <c r="E362" s="312" t="s">
        <v>889</v>
      </c>
      <c r="F362" s="312" t="s">
        <v>890</v>
      </c>
      <c r="G362" s="308"/>
      <c r="H362" s="308"/>
      <c r="I362" s="308"/>
      <c r="J362" s="308"/>
      <c r="K362" s="308"/>
      <c r="L362" s="308"/>
    </row>
    <row r="363" spans="1:12" ht="15.75" hidden="1" customHeight="1" x14ac:dyDescent="0.35">
      <c r="A363" s="308"/>
      <c r="B363" s="308"/>
      <c r="C363" s="308"/>
      <c r="D363" s="308"/>
      <c r="E363" s="312" t="s">
        <v>891</v>
      </c>
      <c r="F363" s="312" t="s">
        <v>892</v>
      </c>
      <c r="G363" s="308"/>
      <c r="H363" s="308"/>
      <c r="I363" s="308"/>
      <c r="J363" s="308"/>
      <c r="K363" s="308"/>
      <c r="L363" s="308"/>
    </row>
    <row r="364" spans="1:12" ht="15.75" hidden="1" customHeight="1" x14ac:dyDescent="0.35">
      <c r="A364" s="308"/>
      <c r="B364" s="308"/>
      <c r="C364" s="308"/>
      <c r="D364" s="308"/>
      <c r="E364" s="312" t="s">
        <v>893</v>
      </c>
      <c r="F364" s="312" t="s">
        <v>894</v>
      </c>
      <c r="G364" s="308"/>
      <c r="H364" s="308"/>
      <c r="I364" s="308"/>
      <c r="J364" s="308"/>
      <c r="K364" s="308"/>
      <c r="L364" s="308"/>
    </row>
    <row r="365" spans="1:12" ht="15.75" hidden="1" customHeight="1" x14ac:dyDescent="0.35">
      <c r="A365" s="308"/>
      <c r="B365" s="308"/>
      <c r="C365" s="308"/>
      <c r="D365" s="308"/>
      <c r="E365" s="312" t="s">
        <v>895</v>
      </c>
      <c r="F365" s="312" t="s">
        <v>896</v>
      </c>
      <c r="G365" s="308"/>
      <c r="H365" s="308"/>
      <c r="I365" s="308"/>
      <c r="J365" s="308"/>
      <c r="K365" s="308"/>
      <c r="L365" s="308"/>
    </row>
    <row r="366" spans="1:12" ht="15.75" hidden="1" customHeight="1" x14ac:dyDescent="0.35">
      <c r="A366" s="308"/>
      <c r="B366" s="308"/>
      <c r="C366" s="308"/>
      <c r="D366" s="308"/>
      <c r="E366" s="312" t="s">
        <v>897</v>
      </c>
      <c r="F366" s="312" t="s">
        <v>898</v>
      </c>
      <c r="G366" s="308"/>
      <c r="H366" s="308"/>
      <c r="I366" s="308"/>
      <c r="J366" s="308"/>
      <c r="K366" s="308"/>
      <c r="L366" s="308"/>
    </row>
    <row r="367" spans="1:12" ht="15.75" hidden="1" customHeight="1" x14ac:dyDescent="0.35">
      <c r="A367" s="308"/>
      <c r="B367" s="308"/>
      <c r="C367" s="308"/>
      <c r="D367" s="308"/>
      <c r="E367" s="312" t="s">
        <v>899</v>
      </c>
      <c r="F367" s="312" t="s">
        <v>900</v>
      </c>
      <c r="G367" s="308"/>
      <c r="H367" s="308"/>
      <c r="I367" s="308"/>
      <c r="J367" s="308"/>
      <c r="K367" s="308"/>
      <c r="L367" s="308"/>
    </row>
    <row r="368" spans="1:12" ht="15.75" hidden="1" customHeight="1" x14ac:dyDescent="0.35">
      <c r="A368" s="308"/>
      <c r="B368" s="308"/>
      <c r="C368" s="308"/>
      <c r="D368" s="308"/>
      <c r="E368" s="312" t="s">
        <v>901</v>
      </c>
      <c r="F368" s="312" t="s">
        <v>902</v>
      </c>
      <c r="G368" s="308"/>
      <c r="H368" s="308"/>
      <c r="I368" s="308"/>
      <c r="J368" s="308"/>
      <c r="K368" s="308"/>
      <c r="L368" s="308"/>
    </row>
    <row r="369" spans="1:12" ht="15.75" hidden="1" customHeight="1" x14ac:dyDescent="0.35">
      <c r="A369" s="308"/>
      <c r="B369" s="308"/>
      <c r="C369" s="308"/>
      <c r="D369" s="308"/>
      <c r="E369" s="312" t="s">
        <v>903</v>
      </c>
      <c r="F369" s="312" t="s">
        <v>904</v>
      </c>
      <c r="G369" s="308"/>
      <c r="H369" s="308"/>
      <c r="I369" s="308"/>
      <c r="J369" s="308"/>
      <c r="K369" s="308"/>
      <c r="L369" s="308"/>
    </row>
    <row r="370" spans="1:12" ht="15.75" hidden="1" customHeight="1" x14ac:dyDescent="0.35">
      <c r="A370" s="308"/>
      <c r="B370" s="308"/>
      <c r="C370" s="308"/>
      <c r="D370" s="308"/>
      <c r="E370" s="312" t="s">
        <v>905</v>
      </c>
      <c r="F370" s="312" t="s">
        <v>906</v>
      </c>
      <c r="G370" s="308"/>
      <c r="H370" s="308"/>
      <c r="I370" s="308"/>
      <c r="J370" s="308"/>
      <c r="K370" s="308"/>
      <c r="L370" s="308"/>
    </row>
    <row r="371" spans="1:12" ht="15.75" hidden="1" customHeight="1" x14ac:dyDescent="0.35">
      <c r="A371" s="308"/>
      <c r="B371" s="308"/>
      <c r="C371" s="308"/>
      <c r="D371" s="308"/>
      <c r="E371" s="312" t="s">
        <v>907</v>
      </c>
      <c r="F371" s="312" t="s">
        <v>908</v>
      </c>
      <c r="G371" s="308"/>
      <c r="H371" s="308"/>
      <c r="I371" s="308"/>
      <c r="J371" s="308"/>
      <c r="K371" s="308"/>
      <c r="L371" s="308"/>
    </row>
    <row r="372" spans="1:12" ht="15.75" hidden="1" customHeight="1" x14ac:dyDescent="0.35">
      <c r="A372" s="308"/>
      <c r="B372" s="308"/>
      <c r="C372" s="308"/>
      <c r="D372" s="308"/>
      <c r="E372" s="312" t="s">
        <v>909</v>
      </c>
      <c r="F372" s="312" t="s">
        <v>910</v>
      </c>
      <c r="G372" s="308"/>
      <c r="H372" s="308"/>
      <c r="I372" s="308"/>
      <c r="J372" s="308"/>
      <c r="K372" s="308"/>
      <c r="L372" s="308"/>
    </row>
    <row r="373" spans="1:12" ht="15.75" hidden="1" customHeight="1" x14ac:dyDescent="0.35">
      <c r="A373" s="308"/>
      <c r="B373" s="308"/>
      <c r="C373" s="308"/>
      <c r="D373" s="308"/>
      <c r="E373" s="312" t="s">
        <v>250</v>
      </c>
      <c r="F373" s="312" t="s">
        <v>911</v>
      </c>
      <c r="G373" s="308"/>
      <c r="H373" s="308"/>
      <c r="I373" s="308"/>
      <c r="J373" s="308"/>
      <c r="K373" s="308"/>
      <c r="L373" s="308"/>
    </row>
    <row r="374" spans="1:12" ht="15.75" hidden="1" customHeight="1" x14ac:dyDescent="0.35">
      <c r="A374" s="308"/>
      <c r="B374" s="308"/>
      <c r="C374" s="308"/>
      <c r="D374" s="308"/>
      <c r="E374" s="312" t="s">
        <v>912</v>
      </c>
      <c r="F374" s="312" t="s">
        <v>913</v>
      </c>
      <c r="G374" s="308"/>
      <c r="H374" s="308"/>
      <c r="I374" s="308"/>
      <c r="J374" s="308"/>
      <c r="K374" s="308"/>
      <c r="L374" s="308"/>
    </row>
    <row r="375" spans="1:12" ht="15.75" hidden="1" customHeight="1" x14ac:dyDescent="0.35">
      <c r="A375" s="308"/>
      <c r="B375" s="308"/>
      <c r="C375" s="308"/>
      <c r="D375" s="308"/>
      <c r="E375" s="312" t="s">
        <v>914</v>
      </c>
      <c r="F375" s="312" t="s">
        <v>915</v>
      </c>
      <c r="G375" s="308"/>
      <c r="H375" s="308"/>
      <c r="I375" s="308"/>
      <c r="J375" s="308"/>
      <c r="K375" s="308"/>
      <c r="L375" s="308"/>
    </row>
    <row r="376" spans="1:12" ht="15.75" hidden="1" customHeight="1" x14ac:dyDescent="0.35">
      <c r="A376" s="308"/>
      <c r="B376" s="308"/>
      <c r="C376" s="308"/>
      <c r="D376" s="308"/>
      <c r="E376" s="312" t="s">
        <v>251</v>
      </c>
      <c r="F376" s="312" t="s">
        <v>916</v>
      </c>
      <c r="G376" s="308"/>
      <c r="H376" s="308"/>
      <c r="I376" s="308"/>
      <c r="J376" s="308"/>
      <c r="K376" s="308"/>
      <c r="L376" s="308"/>
    </row>
    <row r="377" spans="1:12" ht="15.75" hidden="1" customHeight="1" x14ac:dyDescent="0.35">
      <c r="A377" s="308"/>
      <c r="B377" s="308"/>
      <c r="C377" s="308"/>
      <c r="D377" s="308"/>
      <c r="E377" s="312" t="s">
        <v>917</v>
      </c>
      <c r="F377" s="312" t="s">
        <v>918</v>
      </c>
      <c r="G377" s="308"/>
      <c r="H377" s="308"/>
      <c r="I377" s="308"/>
      <c r="J377" s="308"/>
      <c r="K377" s="308"/>
      <c r="L377" s="308"/>
    </row>
    <row r="378" spans="1:12" ht="15.75" hidden="1" customHeight="1" x14ac:dyDescent="0.35">
      <c r="A378" s="308"/>
      <c r="B378" s="308"/>
      <c r="C378" s="308"/>
      <c r="D378" s="308"/>
      <c r="E378" s="312" t="s">
        <v>919</v>
      </c>
      <c r="F378" s="312" t="s">
        <v>920</v>
      </c>
      <c r="G378" s="308"/>
      <c r="H378" s="308"/>
      <c r="I378" s="308"/>
      <c r="J378" s="308"/>
      <c r="K378" s="308"/>
      <c r="L378" s="308"/>
    </row>
    <row r="379" spans="1:12" ht="15.75" hidden="1" customHeight="1" x14ac:dyDescent="0.35">
      <c r="A379" s="308"/>
      <c r="B379" s="308"/>
      <c r="C379" s="308"/>
      <c r="D379" s="308"/>
      <c r="E379" s="312" t="s">
        <v>921</v>
      </c>
      <c r="F379" s="312" t="s">
        <v>922</v>
      </c>
      <c r="G379" s="308"/>
      <c r="H379" s="308"/>
      <c r="I379" s="308"/>
      <c r="J379" s="308"/>
      <c r="K379" s="308"/>
      <c r="L379" s="308"/>
    </row>
    <row r="380" spans="1:12" ht="15.75" hidden="1" customHeight="1" x14ac:dyDescent="0.35">
      <c r="A380" s="308"/>
      <c r="B380" s="308"/>
      <c r="C380" s="308"/>
      <c r="D380" s="308"/>
      <c r="E380" s="312" t="s">
        <v>923</v>
      </c>
      <c r="F380" s="312" t="s">
        <v>924</v>
      </c>
      <c r="G380" s="308"/>
      <c r="H380" s="308"/>
      <c r="I380" s="308"/>
      <c r="J380" s="308"/>
      <c r="K380" s="308"/>
      <c r="L380" s="308"/>
    </row>
    <row r="381" spans="1:12" ht="15.75" hidden="1" customHeight="1" x14ac:dyDescent="0.35">
      <c r="A381" s="308"/>
      <c r="B381" s="308"/>
      <c r="C381" s="308"/>
      <c r="D381" s="308"/>
      <c r="E381" s="312" t="s">
        <v>925</v>
      </c>
      <c r="F381" s="312" t="s">
        <v>926</v>
      </c>
      <c r="G381" s="308"/>
      <c r="H381" s="308"/>
      <c r="I381" s="308"/>
      <c r="J381" s="308"/>
      <c r="K381" s="308"/>
      <c r="L381" s="308"/>
    </row>
    <row r="382" spans="1:12" ht="15.75" hidden="1" customHeight="1" x14ac:dyDescent="0.35">
      <c r="A382" s="308"/>
      <c r="B382" s="308"/>
      <c r="C382" s="308"/>
      <c r="D382" s="308"/>
      <c r="E382" s="312" t="s">
        <v>927</v>
      </c>
      <c r="F382" s="312" t="s">
        <v>928</v>
      </c>
      <c r="G382" s="308"/>
      <c r="H382" s="308"/>
      <c r="I382" s="308"/>
      <c r="J382" s="308"/>
      <c r="K382" s="308"/>
      <c r="L382" s="308"/>
    </row>
    <row r="383" spans="1:12" ht="15.75" hidden="1" customHeight="1" x14ac:dyDescent="0.35">
      <c r="A383" s="308"/>
      <c r="B383" s="308"/>
      <c r="C383" s="308"/>
      <c r="D383" s="308"/>
      <c r="E383" s="312" t="s">
        <v>929</v>
      </c>
      <c r="F383" s="312" t="s">
        <v>930</v>
      </c>
      <c r="G383" s="308"/>
      <c r="H383" s="308"/>
      <c r="I383" s="308"/>
      <c r="J383" s="308"/>
      <c r="K383" s="308"/>
      <c r="L383" s="308"/>
    </row>
    <row r="384" spans="1:12" ht="15.75" hidden="1" customHeight="1" x14ac:dyDescent="0.35">
      <c r="A384" s="308"/>
      <c r="B384" s="308"/>
      <c r="C384" s="308"/>
      <c r="D384" s="308"/>
      <c r="E384" s="312" t="s">
        <v>931</v>
      </c>
      <c r="F384" s="312" t="s">
        <v>932</v>
      </c>
      <c r="G384" s="308"/>
      <c r="H384" s="308"/>
      <c r="I384" s="308"/>
      <c r="J384" s="308"/>
      <c r="K384" s="308"/>
      <c r="L384" s="308"/>
    </row>
    <row r="385" spans="1:12" ht="15.75" hidden="1" customHeight="1" x14ac:dyDescent="0.35">
      <c r="A385" s="308"/>
      <c r="B385" s="308"/>
      <c r="C385" s="308"/>
      <c r="D385" s="308"/>
      <c r="E385" s="312" t="s">
        <v>933</v>
      </c>
      <c r="F385" s="312" t="s">
        <v>934</v>
      </c>
      <c r="G385" s="308"/>
      <c r="H385" s="308"/>
      <c r="I385" s="308"/>
      <c r="J385" s="308"/>
      <c r="K385" s="308"/>
      <c r="L385" s="308"/>
    </row>
    <row r="386" spans="1:12" ht="15.75" hidden="1" customHeight="1" x14ac:dyDescent="0.35">
      <c r="A386" s="308"/>
      <c r="B386" s="308"/>
      <c r="C386" s="308"/>
      <c r="D386" s="308"/>
      <c r="E386" s="312" t="s">
        <v>935</v>
      </c>
      <c r="F386" s="312" t="s">
        <v>936</v>
      </c>
      <c r="G386" s="308"/>
      <c r="H386" s="308"/>
      <c r="I386" s="308"/>
      <c r="J386" s="308"/>
      <c r="K386" s="308"/>
      <c r="L386" s="308"/>
    </row>
    <row r="387" spans="1:12" ht="15.75" hidden="1" customHeight="1" x14ac:dyDescent="0.35">
      <c r="A387" s="308"/>
      <c r="B387" s="308"/>
      <c r="C387" s="308"/>
      <c r="D387" s="308"/>
      <c r="E387" s="312" t="s">
        <v>937</v>
      </c>
      <c r="F387" s="312" t="s">
        <v>938</v>
      </c>
      <c r="G387" s="308"/>
      <c r="H387" s="308"/>
      <c r="I387" s="308"/>
      <c r="J387" s="308"/>
      <c r="K387" s="308"/>
      <c r="L387" s="308"/>
    </row>
    <row r="388" spans="1:12" ht="15.75" hidden="1" customHeight="1" x14ac:dyDescent="0.35">
      <c r="A388" s="308"/>
      <c r="B388" s="308"/>
      <c r="C388" s="308"/>
      <c r="D388" s="308"/>
      <c r="E388" s="312" t="s">
        <v>939</v>
      </c>
      <c r="F388" s="312" t="s">
        <v>940</v>
      </c>
      <c r="G388" s="308"/>
      <c r="H388" s="308"/>
      <c r="I388" s="308"/>
      <c r="J388" s="308"/>
      <c r="K388" s="308"/>
      <c r="L388" s="308"/>
    </row>
    <row r="389" spans="1:12" ht="15.75" hidden="1" customHeight="1" x14ac:dyDescent="0.35">
      <c r="A389" s="308"/>
      <c r="B389" s="308"/>
      <c r="C389" s="308"/>
      <c r="D389" s="308"/>
      <c r="E389" s="312" t="s">
        <v>941</v>
      </c>
      <c r="F389" s="312" t="s">
        <v>942</v>
      </c>
      <c r="G389" s="308"/>
      <c r="H389" s="308"/>
      <c r="I389" s="308"/>
      <c r="J389" s="308"/>
      <c r="K389" s="308"/>
      <c r="L389" s="308"/>
    </row>
    <row r="390" spans="1:12" ht="15.75" hidden="1" customHeight="1" x14ac:dyDescent="0.35">
      <c r="A390" s="308"/>
      <c r="B390" s="308"/>
      <c r="C390" s="308"/>
      <c r="D390" s="308"/>
      <c r="E390" s="312" t="s">
        <v>943</v>
      </c>
      <c r="F390" s="312" t="s">
        <v>944</v>
      </c>
      <c r="G390" s="308"/>
      <c r="H390" s="308"/>
      <c r="I390" s="308"/>
      <c r="J390" s="308"/>
      <c r="K390" s="308"/>
      <c r="L390" s="308"/>
    </row>
    <row r="391" spans="1:12" ht="15.75" hidden="1" customHeight="1" x14ac:dyDescent="0.35">
      <c r="A391" s="308"/>
      <c r="B391" s="308"/>
      <c r="C391" s="308"/>
      <c r="D391" s="308"/>
      <c r="E391" s="312" t="s">
        <v>945</v>
      </c>
      <c r="F391" s="312" t="s">
        <v>946</v>
      </c>
      <c r="G391" s="308"/>
      <c r="H391" s="308"/>
      <c r="I391" s="308"/>
      <c r="J391" s="308"/>
      <c r="K391" s="308"/>
      <c r="L391" s="308"/>
    </row>
    <row r="392" spans="1:12" ht="15.75" hidden="1" customHeight="1" x14ac:dyDescent="0.35">
      <c r="A392" s="308"/>
      <c r="B392" s="308"/>
      <c r="C392" s="308"/>
      <c r="D392" s="308"/>
      <c r="E392" s="312" t="s">
        <v>947</v>
      </c>
      <c r="F392" s="312" t="s">
        <v>948</v>
      </c>
      <c r="G392" s="308"/>
      <c r="H392" s="308"/>
      <c r="I392" s="308"/>
      <c r="J392" s="308"/>
      <c r="K392" s="308"/>
      <c r="L392" s="308"/>
    </row>
    <row r="393" spans="1:12" ht="15.75" hidden="1" customHeight="1" x14ac:dyDescent="0.35">
      <c r="A393" s="308"/>
      <c r="B393" s="308"/>
      <c r="C393" s="308"/>
      <c r="D393" s="308"/>
      <c r="E393" s="312" t="s">
        <v>949</v>
      </c>
      <c r="F393" s="312" t="s">
        <v>950</v>
      </c>
      <c r="G393" s="308"/>
      <c r="H393" s="308"/>
      <c r="I393" s="308"/>
      <c r="J393" s="308"/>
      <c r="K393" s="308"/>
      <c r="L393" s="308"/>
    </row>
    <row r="394" spans="1:12" ht="15.75" hidden="1" customHeight="1" x14ac:dyDescent="0.35">
      <c r="A394" s="308"/>
      <c r="B394" s="308"/>
      <c r="C394" s="308"/>
      <c r="D394" s="308"/>
      <c r="E394" s="312" t="s">
        <v>951</v>
      </c>
      <c r="F394" s="312" t="s">
        <v>952</v>
      </c>
      <c r="G394" s="308"/>
      <c r="H394" s="308"/>
      <c r="I394" s="308"/>
      <c r="J394" s="308"/>
      <c r="K394" s="308"/>
      <c r="L394" s="308"/>
    </row>
    <row r="395" spans="1:12" ht="15.75" hidden="1" customHeight="1" x14ac:dyDescent="0.35">
      <c r="A395" s="308"/>
      <c r="B395" s="308"/>
      <c r="C395" s="308"/>
      <c r="D395" s="308"/>
      <c r="E395" s="312" t="s">
        <v>953</v>
      </c>
      <c r="F395" s="312" t="s">
        <v>954</v>
      </c>
      <c r="G395" s="308"/>
      <c r="H395" s="308"/>
      <c r="I395" s="308"/>
      <c r="J395" s="308"/>
      <c r="K395" s="308"/>
      <c r="L395" s="308"/>
    </row>
    <row r="396" spans="1:12" ht="15.75" hidden="1" customHeight="1" x14ac:dyDescent="0.35">
      <c r="A396" s="308"/>
      <c r="B396" s="308"/>
      <c r="C396" s="308"/>
      <c r="D396" s="308"/>
      <c r="E396" s="312" t="s">
        <v>955</v>
      </c>
      <c r="F396" s="312" t="s">
        <v>956</v>
      </c>
      <c r="G396" s="308"/>
      <c r="H396" s="308"/>
      <c r="I396" s="308"/>
      <c r="J396" s="308"/>
      <c r="K396" s="308"/>
      <c r="L396" s="308"/>
    </row>
    <row r="397" spans="1:12" ht="15.75" hidden="1" customHeight="1" x14ac:dyDescent="0.35">
      <c r="A397" s="308"/>
      <c r="B397" s="308"/>
      <c r="C397" s="308"/>
      <c r="D397" s="308"/>
      <c r="E397" s="312" t="s">
        <v>957</v>
      </c>
      <c r="F397" s="312" t="s">
        <v>958</v>
      </c>
      <c r="G397" s="308"/>
      <c r="H397" s="308"/>
      <c r="I397" s="308"/>
      <c r="J397" s="308"/>
      <c r="K397" s="308"/>
      <c r="L397" s="308"/>
    </row>
    <row r="398" spans="1:12" ht="15.75" hidden="1" customHeight="1" x14ac:dyDescent="0.35">
      <c r="A398" s="308"/>
      <c r="B398" s="308"/>
      <c r="C398" s="308"/>
      <c r="D398" s="308"/>
      <c r="E398" s="312" t="s">
        <v>959</v>
      </c>
      <c r="F398" s="312" t="s">
        <v>960</v>
      </c>
      <c r="G398" s="308"/>
      <c r="H398" s="308"/>
      <c r="I398" s="308"/>
      <c r="J398" s="308"/>
      <c r="K398" s="308"/>
      <c r="L398" s="308"/>
    </row>
    <row r="399" spans="1:12" ht="15.75" hidden="1" customHeight="1" x14ac:dyDescent="0.35">
      <c r="A399" s="308"/>
      <c r="B399" s="308"/>
      <c r="C399" s="308"/>
      <c r="D399" s="308"/>
      <c r="E399" s="312" t="s">
        <v>961</v>
      </c>
      <c r="F399" s="312" t="s">
        <v>962</v>
      </c>
      <c r="G399" s="308"/>
      <c r="H399" s="308"/>
      <c r="I399" s="308"/>
      <c r="J399" s="308"/>
      <c r="K399" s="308"/>
      <c r="L399" s="308"/>
    </row>
    <row r="400" spans="1:12" ht="15.75" hidden="1" customHeight="1" x14ac:dyDescent="0.35">
      <c r="A400" s="308"/>
      <c r="B400" s="308"/>
      <c r="C400" s="308"/>
      <c r="D400" s="308"/>
      <c r="E400" s="312" t="s">
        <v>963</v>
      </c>
      <c r="F400" s="312" t="s">
        <v>964</v>
      </c>
      <c r="G400" s="308"/>
      <c r="H400" s="308"/>
      <c r="I400" s="308"/>
      <c r="J400" s="308"/>
      <c r="K400" s="308"/>
      <c r="L400" s="308"/>
    </row>
    <row r="401" spans="1:12" ht="15.75" hidden="1" customHeight="1" x14ac:dyDescent="0.35">
      <c r="A401" s="308"/>
      <c r="B401" s="308"/>
      <c r="C401" s="308"/>
      <c r="D401" s="308"/>
      <c r="E401" s="312" t="s">
        <v>965</v>
      </c>
      <c r="F401" s="312" t="s">
        <v>966</v>
      </c>
      <c r="G401" s="308"/>
      <c r="H401" s="308"/>
      <c r="I401" s="308"/>
      <c r="J401" s="308"/>
      <c r="K401" s="308"/>
      <c r="L401" s="308"/>
    </row>
    <row r="402" spans="1:12" ht="15.75" hidden="1" customHeight="1" x14ac:dyDescent="0.35">
      <c r="A402" s="308"/>
      <c r="B402" s="308"/>
      <c r="C402" s="308"/>
      <c r="D402" s="308"/>
      <c r="E402" s="312" t="s">
        <v>967</v>
      </c>
      <c r="F402" s="312" t="s">
        <v>968</v>
      </c>
      <c r="G402" s="308"/>
      <c r="H402" s="308"/>
      <c r="I402" s="308"/>
      <c r="J402" s="308"/>
      <c r="K402" s="308"/>
      <c r="L402" s="308"/>
    </row>
    <row r="403" spans="1:12" ht="15.75" hidden="1" customHeight="1" x14ac:dyDescent="0.35">
      <c r="A403" s="308"/>
      <c r="B403" s="308"/>
      <c r="C403" s="308"/>
      <c r="D403" s="308"/>
      <c r="E403" s="312" t="s">
        <v>969</v>
      </c>
      <c r="F403" s="312" t="s">
        <v>970</v>
      </c>
      <c r="G403" s="308"/>
      <c r="H403" s="308"/>
      <c r="I403" s="308"/>
      <c r="J403" s="308"/>
      <c r="K403" s="308"/>
      <c r="L403" s="308"/>
    </row>
    <row r="404" spans="1:12" ht="15.75" hidden="1" customHeight="1" x14ac:dyDescent="0.35">
      <c r="A404" s="308"/>
      <c r="B404" s="308"/>
      <c r="C404" s="308"/>
      <c r="D404" s="308"/>
      <c r="E404" s="312" t="s">
        <v>971</v>
      </c>
      <c r="F404" s="312" t="s">
        <v>972</v>
      </c>
      <c r="G404" s="308"/>
      <c r="H404" s="308"/>
      <c r="I404" s="308"/>
      <c r="J404" s="308"/>
      <c r="K404" s="308"/>
      <c r="L404" s="308"/>
    </row>
    <row r="405" spans="1:12" ht="15.75" hidden="1" customHeight="1" x14ac:dyDescent="0.35">
      <c r="A405" s="308"/>
      <c r="B405" s="308"/>
      <c r="C405" s="308"/>
      <c r="D405" s="308"/>
      <c r="E405" s="312" t="s">
        <v>57</v>
      </c>
      <c r="F405" s="312" t="s">
        <v>973</v>
      </c>
      <c r="G405" s="308"/>
      <c r="H405" s="308"/>
      <c r="I405" s="308"/>
      <c r="J405" s="308"/>
      <c r="K405" s="308"/>
      <c r="L405" s="308"/>
    </row>
    <row r="406" spans="1:12" ht="15.75" hidden="1" customHeight="1" x14ac:dyDescent="0.35">
      <c r="A406" s="308"/>
      <c r="B406" s="308"/>
      <c r="C406" s="308"/>
      <c r="D406" s="308"/>
      <c r="E406" s="312" t="s">
        <v>974</v>
      </c>
      <c r="F406" s="312" t="s">
        <v>975</v>
      </c>
      <c r="G406" s="308"/>
      <c r="H406" s="308"/>
      <c r="I406" s="308"/>
      <c r="J406" s="308"/>
      <c r="K406" s="308"/>
      <c r="L406" s="308"/>
    </row>
    <row r="407" spans="1:12" ht="15.75" hidden="1" customHeight="1" x14ac:dyDescent="0.35">
      <c r="A407" s="308"/>
      <c r="B407" s="308"/>
      <c r="C407" s="308"/>
      <c r="D407" s="308"/>
      <c r="E407" s="312" t="s">
        <v>976</v>
      </c>
      <c r="F407" s="312" t="s">
        <v>977</v>
      </c>
      <c r="G407" s="308"/>
      <c r="H407" s="308"/>
      <c r="I407" s="308"/>
      <c r="J407" s="308"/>
      <c r="K407" s="308"/>
      <c r="L407" s="308"/>
    </row>
    <row r="408" spans="1:12" ht="15.75" hidden="1" customHeight="1" x14ac:dyDescent="0.35">
      <c r="A408" s="308"/>
      <c r="B408" s="308"/>
      <c r="C408" s="308"/>
      <c r="D408" s="308"/>
      <c r="E408" s="312" t="s">
        <v>978</v>
      </c>
      <c r="F408" s="312" t="s">
        <v>979</v>
      </c>
      <c r="G408" s="308"/>
      <c r="H408" s="308"/>
      <c r="I408" s="308"/>
      <c r="J408" s="308"/>
      <c r="K408" s="308"/>
      <c r="L408" s="308"/>
    </row>
    <row r="409" spans="1:12" ht="15.75" hidden="1" customHeight="1" x14ac:dyDescent="0.35">
      <c r="A409" s="308"/>
      <c r="B409" s="308"/>
      <c r="C409" s="308"/>
      <c r="D409" s="308"/>
      <c r="E409" s="312" t="s">
        <v>980</v>
      </c>
      <c r="F409" s="312" t="s">
        <v>981</v>
      </c>
      <c r="G409" s="308"/>
      <c r="H409" s="308"/>
      <c r="I409" s="308"/>
      <c r="J409" s="308"/>
      <c r="K409" s="308"/>
      <c r="L409" s="308"/>
    </row>
    <row r="410" spans="1:12" ht="15.75" hidden="1" customHeight="1" x14ac:dyDescent="0.35">
      <c r="A410" s="308"/>
      <c r="B410" s="308"/>
      <c r="C410" s="308"/>
      <c r="D410" s="308"/>
      <c r="E410" s="312" t="s">
        <v>982</v>
      </c>
      <c r="F410" s="312" t="s">
        <v>983</v>
      </c>
      <c r="G410" s="308"/>
      <c r="H410" s="308"/>
      <c r="I410" s="308"/>
      <c r="J410" s="308"/>
      <c r="K410" s="308"/>
      <c r="L410" s="308"/>
    </row>
    <row r="411" spans="1:12" ht="15.75" hidden="1" customHeight="1" x14ac:dyDescent="0.35">
      <c r="A411" s="308"/>
      <c r="B411" s="308"/>
      <c r="C411" s="308"/>
      <c r="D411" s="308"/>
      <c r="E411" s="312" t="s">
        <v>984</v>
      </c>
      <c r="F411" s="312" t="s">
        <v>985</v>
      </c>
      <c r="G411" s="308"/>
      <c r="H411" s="308"/>
      <c r="I411" s="308"/>
      <c r="J411" s="308"/>
      <c r="K411" s="308"/>
      <c r="L411" s="308"/>
    </row>
    <row r="412" spans="1:12" ht="15.75" hidden="1" customHeight="1" x14ac:dyDescent="0.35">
      <c r="A412" s="308"/>
      <c r="B412" s="308"/>
      <c r="C412" s="308"/>
      <c r="D412" s="308"/>
      <c r="E412" s="312" t="s">
        <v>986</v>
      </c>
      <c r="F412" s="312" t="s">
        <v>987</v>
      </c>
      <c r="G412" s="308"/>
      <c r="H412" s="308"/>
      <c r="I412" s="308"/>
      <c r="J412" s="308"/>
      <c r="K412" s="308"/>
      <c r="L412" s="308"/>
    </row>
    <row r="413" spans="1:12" ht="15.75" hidden="1" customHeight="1" x14ac:dyDescent="0.35">
      <c r="A413" s="308"/>
      <c r="B413" s="308"/>
      <c r="C413" s="308"/>
      <c r="D413" s="308"/>
      <c r="E413" s="312" t="s">
        <v>988</v>
      </c>
      <c r="F413" s="312" t="s">
        <v>989</v>
      </c>
      <c r="G413" s="308"/>
      <c r="H413" s="308"/>
      <c r="I413" s="308"/>
      <c r="J413" s="308"/>
      <c r="K413" s="308"/>
      <c r="L413" s="308"/>
    </row>
    <row r="414" spans="1:12" ht="15.75" hidden="1" customHeight="1" x14ac:dyDescent="0.35">
      <c r="A414" s="308"/>
      <c r="B414" s="308"/>
      <c r="C414" s="308"/>
      <c r="D414" s="308"/>
      <c r="E414" s="312" t="s">
        <v>990</v>
      </c>
      <c r="F414" s="312" t="s">
        <v>991</v>
      </c>
      <c r="G414" s="308"/>
      <c r="H414" s="308"/>
      <c r="I414" s="308"/>
      <c r="J414" s="308"/>
      <c r="K414" s="308"/>
      <c r="L414" s="308"/>
    </row>
    <row r="415" spans="1:12" ht="15.75" hidden="1" customHeight="1" x14ac:dyDescent="0.35">
      <c r="A415" s="308"/>
      <c r="B415" s="308"/>
      <c r="C415" s="308"/>
      <c r="D415" s="308"/>
      <c r="E415" s="312" t="s">
        <v>992</v>
      </c>
      <c r="F415" s="312" t="s">
        <v>993</v>
      </c>
      <c r="G415" s="308"/>
      <c r="H415" s="308"/>
      <c r="I415" s="308"/>
      <c r="J415" s="308"/>
      <c r="K415" s="308"/>
      <c r="L415" s="308"/>
    </row>
    <row r="416" spans="1:12" ht="15.75" hidden="1" customHeight="1" x14ac:dyDescent="0.35">
      <c r="A416" s="308"/>
      <c r="B416" s="308"/>
      <c r="C416" s="308"/>
      <c r="D416" s="308"/>
      <c r="E416" s="312" t="s">
        <v>994</v>
      </c>
      <c r="F416" s="312" t="s">
        <v>995</v>
      </c>
      <c r="G416" s="308"/>
      <c r="H416" s="308"/>
      <c r="I416" s="308"/>
      <c r="J416" s="308"/>
      <c r="K416" s="308"/>
      <c r="L416" s="308"/>
    </row>
    <row r="417" spans="1:12" ht="15.75" hidden="1" customHeight="1" x14ac:dyDescent="0.35">
      <c r="A417" s="308"/>
      <c r="B417" s="308"/>
      <c r="C417" s="308"/>
      <c r="D417" s="308"/>
      <c r="E417" s="312" t="s">
        <v>996</v>
      </c>
      <c r="F417" s="312" t="s">
        <v>997</v>
      </c>
      <c r="G417" s="308"/>
      <c r="H417" s="308"/>
      <c r="I417" s="308"/>
      <c r="J417" s="308"/>
      <c r="K417" s="308"/>
      <c r="L417" s="308"/>
    </row>
    <row r="418" spans="1:12" ht="15.75" hidden="1" customHeight="1" x14ac:dyDescent="0.35">
      <c r="A418" s="308"/>
      <c r="B418" s="308"/>
      <c r="C418" s="308"/>
      <c r="D418" s="308"/>
      <c r="E418" s="312" t="s">
        <v>998</v>
      </c>
      <c r="F418" s="312" t="s">
        <v>999</v>
      </c>
      <c r="G418" s="308"/>
      <c r="H418" s="308"/>
      <c r="I418" s="308"/>
      <c r="J418" s="308"/>
      <c r="K418" s="308"/>
      <c r="L418" s="308"/>
    </row>
    <row r="419" spans="1:12" ht="15.75" hidden="1" customHeight="1" x14ac:dyDescent="0.35">
      <c r="A419" s="308"/>
      <c r="B419" s="308"/>
      <c r="C419" s="308"/>
      <c r="D419" s="308"/>
      <c r="E419" s="312" t="s">
        <v>1000</v>
      </c>
      <c r="F419" s="312" t="s">
        <v>1001</v>
      </c>
      <c r="G419" s="308"/>
      <c r="H419" s="308"/>
      <c r="I419" s="308"/>
      <c r="J419" s="308"/>
      <c r="K419" s="308"/>
      <c r="L419" s="308"/>
    </row>
    <row r="420" spans="1:12" ht="15.75" hidden="1" customHeight="1" x14ac:dyDescent="0.35">
      <c r="A420" s="308"/>
      <c r="B420" s="308"/>
      <c r="C420" s="308"/>
      <c r="D420" s="308"/>
      <c r="E420" s="312" t="s">
        <v>1002</v>
      </c>
      <c r="F420" s="312" t="s">
        <v>1003</v>
      </c>
      <c r="G420" s="308"/>
      <c r="H420" s="308"/>
      <c r="I420" s="308"/>
      <c r="J420" s="308"/>
      <c r="K420" s="308"/>
      <c r="L420" s="308"/>
    </row>
    <row r="421" spans="1:12" ht="15.75" hidden="1" customHeight="1" x14ac:dyDescent="0.35">
      <c r="A421" s="308"/>
      <c r="B421" s="308"/>
      <c r="C421" s="308"/>
      <c r="D421" s="308"/>
      <c r="E421" s="312" t="s">
        <v>1004</v>
      </c>
      <c r="F421" s="312" t="s">
        <v>1005</v>
      </c>
      <c r="G421" s="308"/>
      <c r="H421" s="308"/>
      <c r="I421" s="308"/>
      <c r="J421" s="308"/>
      <c r="K421" s="308"/>
      <c r="L421" s="308"/>
    </row>
    <row r="422" spans="1:12" ht="15.75" hidden="1" customHeight="1" x14ac:dyDescent="0.35">
      <c r="A422" s="308"/>
      <c r="B422" s="308"/>
      <c r="C422" s="308"/>
      <c r="D422" s="308"/>
      <c r="E422" s="312" t="s">
        <v>1006</v>
      </c>
      <c r="F422" s="312" t="s">
        <v>1007</v>
      </c>
      <c r="G422" s="308"/>
      <c r="H422" s="308"/>
      <c r="I422" s="308"/>
      <c r="J422" s="308"/>
      <c r="K422" s="308"/>
      <c r="L422" s="308"/>
    </row>
    <row r="423" spans="1:12" ht="15.75" hidden="1" customHeight="1" x14ac:dyDescent="0.35">
      <c r="A423" s="308"/>
      <c r="B423" s="308"/>
      <c r="C423" s="308"/>
      <c r="D423" s="308"/>
      <c r="E423" s="312" t="s">
        <v>1008</v>
      </c>
      <c r="F423" s="312" t="s">
        <v>1009</v>
      </c>
      <c r="G423" s="308"/>
      <c r="H423" s="308"/>
      <c r="I423" s="308"/>
      <c r="J423" s="308"/>
      <c r="K423" s="308"/>
      <c r="L423" s="308"/>
    </row>
    <row r="424" spans="1:12" ht="15.75" hidden="1" customHeight="1" x14ac:dyDescent="0.35">
      <c r="A424" s="308"/>
      <c r="B424" s="308"/>
      <c r="C424" s="308"/>
      <c r="D424" s="308"/>
      <c r="E424" s="312" t="s">
        <v>1010</v>
      </c>
      <c r="F424" s="312" t="s">
        <v>1011</v>
      </c>
      <c r="G424" s="308"/>
      <c r="H424" s="308"/>
      <c r="I424" s="308"/>
      <c r="J424" s="308"/>
      <c r="K424" s="308"/>
      <c r="L424" s="308"/>
    </row>
    <row r="425" spans="1:12" ht="15.75" hidden="1" customHeight="1" x14ac:dyDescent="0.35">
      <c r="A425" s="308"/>
      <c r="B425" s="308"/>
      <c r="C425" s="308"/>
      <c r="D425" s="308"/>
      <c r="E425" s="312" t="s">
        <v>1012</v>
      </c>
      <c r="F425" s="312" t="s">
        <v>1013</v>
      </c>
      <c r="G425" s="308"/>
      <c r="H425" s="308"/>
      <c r="I425" s="308"/>
      <c r="J425" s="308"/>
      <c r="K425" s="308"/>
      <c r="L425" s="308"/>
    </row>
    <row r="426" spans="1:12" ht="15.75" hidden="1" customHeight="1" x14ac:dyDescent="0.35">
      <c r="A426" s="308"/>
      <c r="B426" s="308"/>
      <c r="C426" s="308"/>
      <c r="D426" s="308"/>
      <c r="E426" s="312" t="s">
        <v>1014</v>
      </c>
      <c r="F426" s="312" t="s">
        <v>1015</v>
      </c>
      <c r="G426" s="308"/>
      <c r="H426" s="308"/>
      <c r="I426" s="308"/>
      <c r="J426" s="308"/>
      <c r="K426" s="308"/>
      <c r="L426" s="308"/>
    </row>
    <row r="427" spans="1:12" ht="15.75" hidden="1" customHeight="1" x14ac:dyDescent="0.35">
      <c r="A427" s="308"/>
      <c r="B427" s="308"/>
      <c r="C427" s="308"/>
      <c r="D427" s="308"/>
      <c r="E427" s="312" t="s">
        <v>1016</v>
      </c>
      <c r="F427" s="312" t="s">
        <v>1017</v>
      </c>
      <c r="G427" s="308"/>
      <c r="H427" s="308"/>
      <c r="I427" s="308"/>
      <c r="J427" s="308"/>
      <c r="K427" s="308"/>
      <c r="L427" s="308"/>
    </row>
    <row r="428" spans="1:12" ht="15.75" hidden="1" customHeight="1" x14ac:dyDescent="0.35">
      <c r="A428" s="308"/>
      <c r="B428" s="308"/>
      <c r="C428" s="308"/>
      <c r="D428" s="308"/>
      <c r="E428" s="312" t="s">
        <v>1018</v>
      </c>
      <c r="F428" s="312" t="s">
        <v>1019</v>
      </c>
      <c r="G428" s="308"/>
      <c r="H428" s="308"/>
      <c r="I428" s="308"/>
      <c r="J428" s="308"/>
      <c r="K428" s="308"/>
      <c r="L428" s="308"/>
    </row>
    <row r="429" spans="1:12" ht="15.75" hidden="1" customHeight="1" x14ac:dyDescent="0.35">
      <c r="A429" s="308"/>
      <c r="B429" s="308"/>
      <c r="C429" s="308"/>
      <c r="D429" s="308"/>
      <c r="E429" s="312" t="s">
        <v>1020</v>
      </c>
      <c r="F429" s="312" t="s">
        <v>1021</v>
      </c>
      <c r="G429" s="308"/>
      <c r="H429" s="308"/>
      <c r="I429" s="308"/>
      <c r="J429" s="308"/>
      <c r="K429" s="308"/>
      <c r="L429" s="308"/>
    </row>
    <row r="430" spans="1:12" ht="15.75" hidden="1" customHeight="1" x14ac:dyDescent="0.35">
      <c r="A430" s="308"/>
      <c r="B430" s="308"/>
      <c r="C430" s="308"/>
      <c r="D430" s="308"/>
      <c r="E430" s="312" t="s">
        <v>1022</v>
      </c>
      <c r="F430" s="312" t="s">
        <v>1023</v>
      </c>
      <c r="G430" s="308"/>
      <c r="H430" s="308"/>
      <c r="I430" s="308"/>
      <c r="J430" s="308"/>
      <c r="K430" s="308"/>
      <c r="L430" s="308"/>
    </row>
    <row r="431" spans="1:12" ht="15.75" hidden="1" customHeight="1" x14ac:dyDescent="0.35">
      <c r="A431" s="308"/>
      <c r="B431" s="308"/>
      <c r="C431" s="308"/>
      <c r="D431" s="308"/>
      <c r="E431" s="312" t="s">
        <v>1024</v>
      </c>
      <c r="F431" s="312" t="s">
        <v>1025</v>
      </c>
      <c r="G431" s="308"/>
      <c r="H431" s="308"/>
      <c r="I431" s="308"/>
      <c r="J431" s="308"/>
      <c r="K431" s="308"/>
      <c r="L431" s="308"/>
    </row>
    <row r="432" spans="1:12" ht="15.75" hidden="1" customHeight="1" x14ac:dyDescent="0.35">
      <c r="A432" s="308"/>
      <c r="B432" s="308"/>
      <c r="C432" s="308"/>
      <c r="D432" s="308"/>
      <c r="E432" s="312" t="s">
        <v>1026</v>
      </c>
      <c r="F432" s="312" t="s">
        <v>1027</v>
      </c>
      <c r="G432" s="308"/>
      <c r="H432" s="308"/>
      <c r="I432" s="308"/>
      <c r="J432" s="308"/>
      <c r="K432" s="308"/>
      <c r="L432" s="308"/>
    </row>
    <row r="433" spans="1:12" ht="15.75" hidden="1" customHeight="1" x14ac:dyDescent="0.35">
      <c r="A433" s="308"/>
      <c r="B433" s="308"/>
      <c r="C433" s="308"/>
      <c r="D433" s="308"/>
      <c r="E433" s="312" t="s">
        <v>1028</v>
      </c>
      <c r="F433" s="312" t="s">
        <v>1029</v>
      </c>
      <c r="G433" s="308"/>
      <c r="H433" s="308"/>
      <c r="I433" s="308"/>
      <c r="J433" s="308"/>
      <c r="K433" s="308"/>
      <c r="L433" s="308"/>
    </row>
    <row r="434" spans="1:12" ht="15.75" hidden="1" customHeight="1" x14ac:dyDescent="0.35">
      <c r="A434" s="308"/>
      <c r="B434" s="308"/>
      <c r="C434" s="308"/>
      <c r="D434" s="308"/>
      <c r="E434" s="312" t="s">
        <v>58</v>
      </c>
      <c r="F434" s="312" t="s">
        <v>1030</v>
      </c>
      <c r="G434" s="308"/>
      <c r="H434" s="308"/>
      <c r="I434" s="308"/>
      <c r="J434" s="308"/>
      <c r="K434" s="308"/>
      <c r="L434" s="308"/>
    </row>
    <row r="435" spans="1:12" ht="15.75" hidden="1" customHeight="1" x14ac:dyDescent="0.35">
      <c r="A435" s="308"/>
      <c r="B435" s="308"/>
      <c r="C435" s="308"/>
      <c r="D435" s="308"/>
      <c r="E435" s="312" t="s">
        <v>1031</v>
      </c>
      <c r="F435" s="312" t="s">
        <v>1032</v>
      </c>
      <c r="G435" s="308"/>
      <c r="H435" s="308"/>
      <c r="I435" s="308"/>
      <c r="J435" s="308"/>
      <c r="K435" s="308"/>
      <c r="L435" s="308"/>
    </row>
    <row r="436" spans="1:12" ht="15.75" hidden="1" customHeight="1" x14ac:dyDescent="0.35">
      <c r="A436" s="308"/>
      <c r="B436" s="308"/>
      <c r="C436" s="308"/>
      <c r="D436" s="308"/>
      <c r="E436" s="312" t="s">
        <v>1033</v>
      </c>
      <c r="F436" s="312" t="s">
        <v>1034</v>
      </c>
      <c r="G436" s="308"/>
      <c r="H436" s="308"/>
      <c r="I436" s="308"/>
      <c r="J436" s="308"/>
      <c r="K436" s="308"/>
      <c r="L436" s="308"/>
    </row>
    <row r="437" spans="1:12" ht="15.75" hidden="1" customHeight="1" x14ac:dyDescent="0.35">
      <c r="A437" s="308"/>
      <c r="B437" s="308"/>
      <c r="C437" s="308"/>
      <c r="D437" s="308"/>
      <c r="E437" s="312" t="s">
        <v>1035</v>
      </c>
      <c r="F437" s="312" t="s">
        <v>1036</v>
      </c>
      <c r="G437" s="308"/>
      <c r="H437" s="308"/>
      <c r="I437" s="308"/>
      <c r="J437" s="308"/>
      <c r="K437" s="308"/>
      <c r="L437" s="308"/>
    </row>
    <row r="438" spans="1:12" ht="15.75" hidden="1" customHeight="1" x14ac:dyDescent="0.35">
      <c r="A438" s="308"/>
      <c r="B438" s="308"/>
      <c r="C438" s="308"/>
      <c r="D438" s="308"/>
      <c r="E438" s="312" t="s">
        <v>1037</v>
      </c>
      <c r="F438" s="312" t="s">
        <v>1038</v>
      </c>
      <c r="G438" s="308"/>
      <c r="H438" s="308"/>
      <c r="I438" s="308"/>
      <c r="J438" s="308"/>
      <c r="K438" s="308"/>
      <c r="L438" s="308"/>
    </row>
    <row r="439" spans="1:12" ht="15.75" hidden="1" customHeight="1" x14ac:dyDescent="0.35">
      <c r="A439" s="308"/>
      <c r="B439" s="308"/>
      <c r="C439" s="308"/>
      <c r="D439" s="308"/>
      <c r="E439" s="312" t="s">
        <v>1039</v>
      </c>
      <c r="F439" s="312" t="s">
        <v>1040</v>
      </c>
      <c r="G439" s="308"/>
      <c r="H439" s="308"/>
      <c r="I439" s="308"/>
      <c r="J439" s="308"/>
      <c r="K439" s="308"/>
      <c r="L439" s="308"/>
    </row>
    <row r="440" spans="1:12" ht="15.75" hidden="1" customHeight="1" x14ac:dyDescent="0.35">
      <c r="A440" s="308"/>
      <c r="B440" s="308"/>
      <c r="C440" s="308"/>
      <c r="D440" s="308"/>
      <c r="E440" s="312" t="s">
        <v>1041</v>
      </c>
      <c r="F440" s="312" t="s">
        <v>1042</v>
      </c>
      <c r="G440" s="308"/>
      <c r="H440" s="308"/>
      <c r="I440" s="308"/>
      <c r="J440" s="308"/>
      <c r="K440" s="308"/>
      <c r="L440" s="308"/>
    </row>
    <row r="441" spans="1:12" ht="15.75" hidden="1" customHeight="1" x14ac:dyDescent="0.35">
      <c r="A441" s="308"/>
      <c r="B441" s="308"/>
      <c r="C441" s="308"/>
      <c r="D441" s="308"/>
      <c r="E441" s="312" t="s">
        <v>1043</v>
      </c>
      <c r="F441" s="312" t="s">
        <v>1044</v>
      </c>
      <c r="G441" s="308"/>
      <c r="H441" s="308"/>
      <c r="I441" s="308"/>
      <c r="J441" s="308"/>
      <c r="K441" s="308"/>
      <c r="L441" s="308"/>
    </row>
    <row r="442" spans="1:12" ht="15.75" hidden="1" customHeight="1" x14ac:dyDescent="0.35">
      <c r="A442" s="308"/>
      <c r="B442" s="308"/>
      <c r="C442" s="308"/>
      <c r="D442" s="308"/>
      <c r="E442" s="312" t="s">
        <v>1045</v>
      </c>
      <c r="F442" s="312" t="s">
        <v>1046</v>
      </c>
      <c r="G442" s="308"/>
      <c r="H442" s="308"/>
      <c r="I442" s="308"/>
      <c r="J442" s="308"/>
      <c r="K442" s="308"/>
      <c r="L442" s="308"/>
    </row>
    <row r="443" spans="1:12" ht="15.75" hidden="1" customHeight="1" x14ac:dyDescent="0.35">
      <c r="A443" s="308"/>
      <c r="B443" s="308"/>
      <c r="C443" s="308"/>
      <c r="D443" s="308"/>
      <c r="E443" s="312" t="s">
        <v>1047</v>
      </c>
      <c r="F443" s="312" t="s">
        <v>1048</v>
      </c>
      <c r="G443" s="308"/>
      <c r="H443" s="308"/>
      <c r="I443" s="308"/>
      <c r="J443" s="308"/>
      <c r="K443" s="308"/>
      <c r="L443" s="308"/>
    </row>
    <row r="444" spans="1:12" ht="15.75" hidden="1" customHeight="1" x14ac:dyDescent="0.35">
      <c r="A444" s="308"/>
      <c r="B444" s="308"/>
      <c r="C444" s="308"/>
      <c r="D444" s="308"/>
      <c r="E444" s="312" t="s">
        <v>1049</v>
      </c>
      <c r="F444" s="312" t="s">
        <v>1050</v>
      </c>
      <c r="G444" s="308"/>
      <c r="H444" s="308"/>
      <c r="I444" s="308"/>
      <c r="J444" s="308"/>
      <c r="K444" s="308"/>
      <c r="L444" s="308"/>
    </row>
    <row r="445" spans="1:12" ht="15.75" hidden="1" customHeight="1" x14ac:dyDescent="0.35">
      <c r="A445" s="308"/>
      <c r="B445" s="308"/>
      <c r="C445" s="308"/>
      <c r="D445" s="308"/>
      <c r="E445" s="312" t="s">
        <v>1051</v>
      </c>
      <c r="F445" s="312" t="s">
        <v>1052</v>
      </c>
      <c r="G445" s="308"/>
      <c r="H445" s="308"/>
      <c r="I445" s="308"/>
      <c r="J445" s="308"/>
      <c r="K445" s="308"/>
      <c r="L445" s="308"/>
    </row>
    <row r="446" spans="1:12" ht="15.75" hidden="1" customHeight="1" x14ac:dyDescent="0.35">
      <c r="A446" s="308"/>
      <c r="B446" s="308"/>
      <c r="C446" s="308"/>
      <c r="D446" s="308"/>
      <c r="E446" s="312" t="s">
        <v>1053</v>
      </c>
      <c r="F446" s="312" t="s">
        <v>1054</v>
      </c>
      <c r="G446" s="308"/>
      <c r="H446" s="308"/>
      <c r="I446" s="308"/>
      <c r="J446" s="308"/>
      <c r="K446" s="308"/>
      <c r="L446" s="308"/>
    </row>
    <row r="447" spans="1:12" ht="15.75" hidden="1" customHeight="1" x14ac:dyDescent="0.35">
      <c r="A447" s="308"/>
      <c r="B447" s="308"/>
      <c r="C447" s="308"/>
      <c r="D447" s="308"/>
      <c r="E447" s="312" t="s">
        <v>1055</v>
      </c>
      <c r="F447" s="312" t="s">
        <v>1056</v>
      </c>
      <c r="G447" s="308"/>
      <c r="H447" s="308"/>
      <c r="I447" s="308"/>
      <c r="J447" s="308"/>
      <c r="K447" s="308"/>
      <c r="L447" s="308"/>
    </row>
    <row r="448" spans="1:12" ht="15.75" hidden="1" customHeight="1" x14ac:dyDescent="0.35">
      <c r="A448" s="308"/>
      <c r="B448" s="308"/>
      <c r="C448" s="308"/>
      <c r="D448" s="308"/>
      <c r="E448" s="312" t="s">
        <v>1057</v>
      </c>
      <c r="F448" s="312" t="s">
        <v>1058</v>
      </c>
      <c r="G448" s="308"/>
      <c r="H448" s="308"/>
      <c r="I448" s="308"/>
      <c r="J448" s="308"/>
      <c r="K448" s="308"/>
      <c r="L448" s="308"/>
    </row>
    <row r="449" spans="1:12" ht="15.75" hidden="1" customHeight="1" x14ac:dyDescent="0.35">
      <c r="A449" s="308"/>
      <c r="B449" s="308"/>
      <c r="C449" s="308"/>
      <c r="D449" s="308"/>
      <c r="E449" s="312" t="s">
        <v>1059</v>
      </c>
      <c r="F449" s="312" t="s">
        <v>1060</v>
      </c>
      <c r="G449" s="308"/>
      <c r="H449" s="308"/>
      <c r="I449" s="308"/>
      <c r="J449" s="308"/>
      <c r="K449" s="308"/>
      <c r="L449" s="308"/>
    </row>
    <row r="450" spans="1:12" ht="15.75" hidden="1" customHeight="1" x14ac:dyDescent="0.35">
      <c r="A450" s="308"/>
      <c r="B450" s="308"/>
      <c r="C450" s="308"/>
      <c r="D450" s="308"/>
      <c r="E450" s="312" t="s">
        <v>1061</v>
      </c>
      <c r="F450" s="312" t="s">
        <v>1062</v>
      </c>
      <c r="G450" s="308"/>
      <c r="H450" s="308"/>
      <c r="I450" s="308"/>
      <c r="J450" s="308"/>
      <c r="K450" s="308"/>
      <c r="L450" s="308"/>
    </row>
    <row r="451" spans="1:12" ht="15.75" hidden="1" customHeight="1" x14ac:dyDescent="0.35">
      <c r="A451" s="308"/>
      <c r="B451" s="308"/>
      <c r="C451" s="308"/>
      <c r="D451" s="308"/>
      <c r="E451" s="312" t="s">
        <v>1063</v>
      </c>
      <c r="F451" s="312" t="s">
        <v>1064</v>
      </c>
      <c r="G451" s="308"/>
      <c r="H451" s="308"/>
      <c r="I451" s="308"/>
      <c r="J451" s="308"/>
      <c r="K451" s="308"/>
      <c r="L451" s="308"/>
    </row>
    <row r="452" spans="1:12" ht="15.75" hidden="1" customHeight="1" x14ac:dyDescent="0.35">
      <c r="A452" s="308"/>
      <c r="B452" s="308"/>
      <c r="C452" s="308"/>
      <c r="D452" s="308"/>
      <c r="E452" s="312" t="s">
        <v>1065</v>
      </c>
      <c r="F452" s="312" t="s">
        <v>1066</v>
      </c>
      <c r="G452" s="308"/>
      <c r="H452" s="308"/>
      <c r="I452" s="308"/>
      <c r="J452" s="308"/>
      <c r="K452" s="308"/>
      <c r="L452" s="308"/>
    </row>
    <row r="453" spans="1:12" ht="15.75" hidden="1" customHeight="1" x14ac:dyDescent="0.35">
      <c r="A453" s="308"/>
      <c r="B453" s="308"/>
      <c r="C453" s="308"/>
      <c r="D453" s="308"/>
      <c r="E453" s="312" t="s">
        <v>1067</v>
      </c>
      <c r="F453" s="312" t="s">
        <v>1068</v>
      </c>
      <c r="G453" s="308"/>
      <c r="H453" s="308"/>
      <c r="I453" s="308"/>
      <c r="J453" s="308"/>
      <c r="K453" s="308"/>
      <c r="L453" s="308"/>
    </row>
    <row r="454" spans="1:12" ht="15.75" hidden="1" customHeight="1" x14ac:dyDescent="0.35">
      <c r="A454" s="308"/>
      <c r="B454" s="308"/>
      <c r="C454" s="308"/>
      <c r="D454" s="308"/>
      <c r="E454" s="312" t="s">
        <v>1069</v>
      </c>
      <c r="F454" s="312" t="s">
        <v>1070</v>
      </c>
      <c r="G454" s="308"/>
      <c r="H454" s="308"/>
      <c r="I454" s="308"/>
      <c r="J454" s="308"/>
      <c r="K454" s="308"/>
      <c r="L454" s="308"/>
    </row>
    <row r="455" spans="1:12" ht="15.75" hidden="1" customHeight="1" x14ac:dyDescent="0.35">
      <c r="A455" s="308"/>
      <c r="B455" s="308"/>
      <c r="C455" s="308"/>
      <c r="D455" s="308"/>
      <c r="E455" s="312" t="s">
        <v>1071</v>
      </c>
      <c r="F455" s="312" t="s">
        <v>1072</v>
      </c>
      <c r="G455" s="308"/>
      <c r="H455" s="308"/>
      <c r="I455" s="308"/>
      <c r="J455" s="308"/>
      <c r="K455" s="308"/>
      <c r="L455" s="308"/>
    </row>
    <row r="456" spans="1:12" ht="15.75" hidden="1" customHeight="1" x14ac:dyDescent="0.35">
      <c r="A456" s="308"/>
      <c r="B456" s="308"/>
      <c r="C456" s="308"/>
      <c r="D456" s="308"/>
      <c r="E456" s="312" t="s">
        <v>1073</v>
      </c>
      <c r="F456" s="312" t="s">
        <v>1074</v>
      </c>
      <c r="G456" s="308"/>
      <c r="H456" s="308"/>
      <c r="I456" s="308"/>
      <c r="J456" s="308"/>
      <c r="K456" s="308"/>
      <c r="L456" s="308"/>
    </row>
    <row r="457" spans="1:12" ht="15.75" hidden="1" customHeight="1" x14ac:dyDescent="0.35">
      <c r="A457" s="308"/>
      <c r="B457" s="308"/>
      <c r="C457" s="308"/>
      <c r="D457" s="308"/>
      <c r="E457" s="312" t="s">
        <v>1075</v>
      </c>
      <c r="F457" s="312" t="s">
        <v>1076</v>
      </c>
      <c r="G457" s="308"/>
      <c r="H457" s="308"/>
      <c r="I457" s="308"/>
      <c r="J457" s="308"/>
      <c r="K457" s="308"/>
      <c r="L457" s="308"/>
    </row>
    <row r="458" spans="1:12" ht="15.75" hidden="1" customHeight="1" x14ac:dyDescent="0.35">
      <c r="A458" s="308"/>
      <c r="B458" s="308"/>
      <c r="C458" s="308"/>
      <c r="D458" s="308"/>
      <c r="E458" s="312" t="s">
        <v>1077</v>
      </c>
      <c r="F458" s="312" t="s">
        <v>1078</v>
      </c>
      <c r="G458" s="308"/>
      <c r="H458" s="308"/>
      <c r="I458" s="308"/>
      <c r="J458" s="308"/>
      <c r="K458" s="308"/>
      <c r="L458" s="308"/>
    </row>
    <row r="459" spans="1:12" ht="15.75" hidden="1" customHeight="1" x14ac:dyDescent="0.35">
      <c r="A459" s="308"/>
      <c r="B459" s="308"/>
      <c r="C459" s="308"/>
      <c r="D459" s="308"/>
      <c r="E459" s="312" t="s">
        <v>1079</v>
      </c>
      <c r="F459" s="312" t="s">
        <v>1080</v>
      </c>
      <c r="G459" s="308"/>
      <c r="H459" s="308"/>
      <c r="I459" s="308"/>
      <c r="J459" s="308"/>
      <c r="K459" s="308"/>
      <c r="L459" s="308"/>
    </row>
    <row r="460" spans="1:12" ht="15.75" hidden="1" customHeight="1" x14ac:dyDescent="0.35">
      <c r="A460" s="308"/>
      <c r="B460" s="308"/>
      <c r="C460" s="308"/>
      <c r="D460" s="308"/>
      <c r="E460" s="312" t="s">
        <v>1081</v>
      </c>
      <c r="F460" s="312" t="s">
        <v>1082</v>
      </c>
      <c r="G460" s="308"/>
      <c r="H460" s="308"/>
      <c r="I460" s="308"/>
      <c r="J460" s="308"/>
      <c r="K460" s="308"/>
      <c r="L460" s="308"/>
    </row>
    <row r="461" spans="1:12" ht="15.75" hidden="1" customHeight="1" x14ac:dyDescent="0.35">
      <c r="A461" s="308"/>
      <c r="B461" s="308"/>
      <c r="C461" s="308"/>
      <c r="D461" s="308"/>
      <c r="E461" s="312" t="s">
        <v>1083</v>
      </c>
      <c r="F461" s="312" t="s">
        <v>1084</v>
      </c>
      <c r="G461" s="308"/>
      <c r="H461" s="308"/>
      <c r="I461" s="308"/>
      <c r="J461" s="308"/>
      <c r="K461" s="308"/>
      <c r="L461" s="308"/>
    </row>
    <row r="462" spans="1:12" ht="15.75" hidden="1" customHeight="1" x14ac:dyDescent="0.35">
      <c r="A462" s="308"/>
      <c r="B462" s="308"/>
      <c r="C462" s="308"/>
      <c r="D462" s="308"/>
      <c r="E462" s="312" t="s">
        <v>1085</v>
      </c>
      <c r="F462" s="312" t="s">
        <v>1086</v>
      </c>
      <c r="G462" s="308"/>
      <c r="H462" s="308"/>
      <c r="I462" s="308"/>
      <c r="J462" s="308"/>
      <c r="K462" s="308"/>
      <c r="L462" s="308"/>
    </row>
    <row r="463" spans="1:12" ht="15.75" hidden="1" customHeight="1" x14ac:dyDescent="0.35">
      <c r="A463" s="308"/>
      <c r="B463" s="308"/>
      <c r="C463" s="308"/>
      <c r="D463" s="308"/>
      <c r="E463" s="312" t="s">
        <v>1087</v>
      </c>
      <c r="F463" s="312" t="s">
        <v>1088</v>
      </c>
      <c r="G463" s="308"/>
      <c r="H463" s="308"/>
      <c r="I463" s="308"/>
      <c r="J463" s="308"/>
      <c r="K463" s="308"/>
      <c r="L463" s="308"/>
    </row>
    <row r="464" spans="1:12" ht="15.75" hidden="1" customHeight="1" x14ac:dyDescent="0.35">
      <c r="A464" s="308"/>
      <c r="B464" s="308"/>
      <c r="C464" s="308"/>
      <c r="D464" s="308"/>
      <c r="E464" s="312" t="s">
        <v>1089</v>
      </c>
      <c r="F464" s="312" t="s">
        <v>1090</v>
      </c>
      <c r="G464" s="308"/>
      <c r="H464" s="308"/>
      <c r="I464" s="308"/>
      <c r="J464" s="308"/>
      <c r="K464" s="308"/>
      <c r="L464" s="308"/>
    </row>
    <row r="465" spans="1:12" ht="15.75" hidden="1" customHeight="1" x14ac:dyDescent="0.35">
      <c r="A465" s="308"/>
      <c r="B465" s="308"/>
      <c r="C465" s="308"/>
      <c r="D465" s="308"/>
      <c r="E465" s="312" t="s">
        <v>1091</v>
      </c>
      <c r="F465" s="312" t="s">
        <v>1092</v>
      </c>
      <c r="G465" s="308"/>
      <c r="H465" s="308"/>
      <c r="I465" s="308"/>
      <c r="J465" s="308"/>
      <c r="K465" s="308"/>
      <c r="L465" s="308"/>
    </row>
    <row r="466" spans="1:12" ht="15.75" hidden="1" customHeight="1" x14ac:dyDescent="0.35">
      <c r="A466" s="308"/>
      <c r="B466" s="308"/>
      <c r="C466" s="308"/>
      <c r="D466" s="308"/>
      <c r="E466" s="312" t="s">
        <v>1093</v>
      </c>
      <c r="F466" s="312" t="s">
        <v>1094</v>
      </c>
      <c r="G466" s="308"/>
      <c r="H466" s="308"/>
      <c r="I466" s="308"/>
      <c r="J466" s="308"/>
      <c r="K466" s="308"/>
      <c r="L466" s="308"/>
    </row>
    <row r="467" spans="1:12" ht="15.75" hidden="1" customHeight="1" x14ac:dyDescent="0.35">
      <c r="A467" s="308"/>
      <c r="B467" s="308"/>
      <c r="C467" s="308"/>
      <c r="D467" s="308"/>
      <c r="E467" s="312" t="s">
        <v>1095</v>
      </c>
      <c r="F467" s="312" t="s">
        <v>1096</v>
      </c>
      <c r="G467" s="308"/>
      <c r="H467" s="308"/>
      <c r="I467" s="308"/>
      <c r="J467" s="308"/>
      <c r="K467" s="308"/>
      <c r="L467" s="308"/>
    </row>
    <row r="468" spans="1:12" ht="15.75" hidden="1" customHeight="1" x14ac:dyDescent="0.35">
      <c r="A468" s="308"/>
      <c r="B468" s="308"/>
      <c r="C468" s="308"/>
      <c r="D468" s="308"/>
      <c r="E468" s="312" t="s">
        <v>1097</v>
      </c>
      <c r="F468" s="312" t="s">
        <v>1098</v>
      </c>
      <c r="G468" s="308"/>
      <c r="H468" s="308"/>
      <c r="I468" s="308"/>
      <c r="J468" s="308"/>
      <c r="K468" s="308"/>
      <c r="L468" s="308"/>
    </row>
    <row r="469" spans="1:12" ht="15.75" hidden="1" customHeight="1" x14ac:dyDescent="0.35">
      <c r="A469" s="308"/>
      <c r="B469" s="308"/>
      <c r="C469" s="308"/>
      <c r="D469" s="308"/>
      <c r="E469" s="312" t="s">
        <v>1099</v>
      </c>
      <c r="F469" s="312" t="s">
        <v>1100</v>
      </c>
      <c r="G469" s="308"/>
      <c r="H469" s="308"/>
      <c r="I469" s="308"/>
      <c r="J469" s="308"/>
      <c r="K469" s="308"/>
      <c r="L469" s="308"/>
    </row>
    <row r="470" spans="1:12" ht="15.75" hidden="1" customHeight="1" x14ac:dyDescent="0.35">
      <c r="A470" s="308"/>
      <c r="B470" s="308"/>
      <c r="C470" s="308"/>
      <c r="D470" s="308"/>
      <c r="E470" s="312" t="s">
        <v>1101</v>
      </c>
      <c r="F470" s="312" t="s">
        <v>1102</v>
      </c>
      <c r="G470" s="308"/>
      <c r="H470" s="308"/>
      <c r="I470" s="308"/>
      <c r="J470" s="308"/>
      <c r="K470" s="308"/>
      <c r="L470" s="308"/>
    </row>
    <row r="471" spans="1:12" ht="15.75" hidden="1" customHeight="1" x14ac:dyDescent="0.35">
      <c r="A471" s="308"/>
      <c r="B471" s="308"/>
      <c r="C471" s="308"/>
      <c r="D471" s="308"/>
      <c r="E471" s="312" t="s">
        <v>1103</v>
      </c>
      <c r="F471" s="312" t="s">
        <v>1104</v>
      </c>
      <c r="G471" s="308"/>
      <c r="H471" s="308"/>
      <c r="I471" s="308"/>
      <c r="J471" s="308"/>
      <c r="K471" s="308"/>
      <c r="L471" s="308"/>
    </row>
    <row r="472" spans="1:12" ht="15.75" hidden="1" customHeight="1" x14ac:dyDescent="0.35">
      <c r="A472" s="308"/>
      <c r="B472" s="308"/>
      <c r="C472" s="308"/>
      <c r="D472" s="308"/>
      <c r="E472" s="312" t="s">
        <v>1105</v>
      </c>
      <c r="F472" s="312" t="s">
        <v>1106</v>
      </c>
      <c r="G472" s="308"/>
      <c r="H472" s="308"/>
      <c r="I472" s="308"/>
      <c r="J472" s="308"/>
      <c r="K472" s="308"/>
      <c r="L472" s="308"/>
    </row>
    <row r="473" spans="1:12" ht="15.75" hidden="1" customHeight="1" x14ac:dyDescent="0.35">
      <c r="A473" s="308"/>
      <c r="B473" s="308"/>
      <c r="C473" s="308"/>
      <c r="D473" s="308"/>
      <c r="E473" s="312" t="s">
        <v>1107</v>
      </c>
      <c r="F473" s="312" t="s">
        <v>1108</v>
      </c>
      <c r="G473" s="308"/>
      <c r="H473" s="308"/>
      <c r="I473" s="308"/>
      <c r="J473" s="308"/>
      <c r="K473" s="308"/>
      <c r="L473" s="308"/>
    </row>
    <row r="474" spans="1:12" ht="15.75" hidden="1" customHeight="1" x14ac:dyDescent="0.35">
      <c r="A474" s="308"/>
      <c r="B474" s="308"/>
      <c r="C474" s="308"/>
      <c r="D474" s="308"/>
      <c r="E474" s="312" t="s">
        <v>1109</v>
      </c>
      <c r="F474" s="312" t="s">
        <v>1110</v>
      </c>
      <c r="G474" s="308"/>
      <c r="H474" s="308"/>
      <c r="I474" s="308"/>
      <c r="J474" s="308"/>
      <c r="K474" s="308"/>
      <c r="L474" s="308"/>
    </row>
    <row r="475" spans="1:12" ht="15.75" hidden="1" customHeight="1" x14ac:dyDescent="0.35">
      <c r="A475" s="308"/>
      <c r="B475" s="308"/>
      <c r="C475" s="308"/>
      <c r="D475" s="308"/>
      <c r="E475" s="312" t="s">
        <v>1111</v>
      </c>
      <c r="F475" s="312" t="s">
        <v>1112</v>
      </c>
      <c r="G475" s="308"/>
      <c r="H475" s="308"/>
      <c r="I475" s="308"/>
      <c r="J475" s="308"/>
      <c r="K475" s="308"/>
      <c r="L475" s="308"/>
    </row>
    <row r="476" spans="1:12" ht="15.75" hidden="1" customHeight="1" x14ac:dyDescent="0.35">
      <c r="A476" s="308"/>
      <c r="B476" s="308"/>
      <c r="C476" s="308"/>
      <c r="D476" s="308"/>
      <c r="E476" s="312" t="s">
        <v>1113</v>
      </c>
      <c r="F476" s="312" t="s">
        <v>1114</v>
      </c>
      <c r="G476" s="308"/>
      <c r="H476" s="308"/>
      <c r="I476" s="308"/>
      <c r="J476" s="308"/>
      <c r="K476" s="308"/>
      <c r="L476" s="308"/>
    </row>
    <row r="477" spans="1:12" ht="15.75" hidden="1" customHeight="1" x14ac:dyDescent="0.35">
      <c r="A477" s="308"/>
      <c r="B477" s="308"/>
      <c r="C477" s="308"/>
      <c r="D477" s="308"/>
      <c r="E477" s="312" t="s">
        <v>1115</v>
      </c>
      <c r="F477" s="312" t="s">
        <v>1116</v>
      </c>
      <c r="G477" s="308"/>
      <c r="H477" s="308"/>
      <c r="I477" s="308"/>
      <c r="J477" s="308"/>
      <c r="K477" s="308"/>
      <c r="L477" s="308"/>
    </row>
    <row r="478" spans="1:12" ht="15.75" hidden="1" customHeight="1" x14ac:dyDescent="0.35">
      <c r="A478" s="308"/>
      <c r="B478" s="308"/>
      <c r="C478" s="308"/>
      <c r="D478" s="308"/>
      <c r="E478" s="312" t="s">
        <v>1117</v>
      </c>
      <c r="F478" s="312" t="s">
        <v>1118</v>
      </c>
      <c r="G478" s="308"/>
      <c r="H478" s="308"/>
      <c r="I478" s="308"/>
      <c r="J478" s="308"/>
      <c r="K478" s="308"/>
      <c r="L478" s="308"/>
    </row>
    <row r="479" spans="1:12" ht="15.75" hidden="1" customHeight="1" x14ac:dyDescent="0.35">
      <c r="A479" s="308"/>
      <c r="B479" s="308"/>
      <c r="C479" s="308"/>
      <c r="D479" s="308"/>
      <c r="E479" s="312" t="s">
        <v>1119</v>
      </c>
      <c r="F479" s="312" t="s">
        <v>1120</v>
      </c>
      <c r="G479" s="308"/>
      <c r="H479" s="308"/>
      <c r="I479" s="308"/>
      <c r="J479" s="308"/>
      <c r="K479" s="308"/>
      <c r="L479" s="308"/>
    </row>
    <row r="480" spans="1:12" ht="15.75" hidden="1" customHeight="1" x14ac:dyDescent="0.35">
      <c r="A480" s="308"/>
      <c r="B480" s="308"/>
      <c r="C480" s="308"/>
      <c r="D480" s="308"/>
      <c r="E480" s="312" t="s">
        <v>1121</v>
      </c>
      <c r="F480" s="312" t="s">
        <v>1122</v>
      </c>
      <c r="G480" s="308"/>
      <c r="H480" s="308"/>
      <c r="I480" s="308"/>
      <c r="J480" s="308"/>
      <c r="K480" s="308"/>
      <c r="L480" s="308"/>
    </row>
    <row r="481" spans="1:12" ht="15.75" hidden="1" customHeight="1" x14ac:dyDescent="0.35">
      <c r="A481" s="308"/>
      <c r="B481" s="308"/>
      <c r="C481" s="308"/>
      <c r="D481" s="308"/>
      <c r="E481" s="312" t="s">
        <v>1123</v>
      </c>
      <c r="F481" s="312" t="s">
        <v>1124</v>
      </c>
      <c r="G481" s="308"/>
      <c r="H481" s="308"/>
      <c r="I481" s="308"/>
      <c r="J481" s="308"/>
      <c r="K481" s="308"/>
      <c r="L481" s="308"/>
    </row>
    <row r="482" spans="1:12" ht="15.75" hidden="1" customHeight="1" x14ac:dyDescent="0.35">
      <c r="A482" s="308"/>
      <c r="B482" s="308"/>
      <c r="C482" s="308"/>
      <c r="D482" s="308"/>
      <c r="E482" s="312" t="s">
        <v>1125</v>
      </c>
      <c r="F482" s="312" t="s">
        <v>1126</v>
      </c>
      <c r="G482" s="308"/>
      <c r="H482" s="308"/>
      <c r="I482" s="308"/>
      <c r="J482" s="308"/>
      <c r="K482" s="308"/>
      <c r="L482" s="308"/>
    </row>
    <row r="483" spans="1:12" ht="15.75" hidden="1" customHeight="1" x14ac:dyDescent="0.35">
      <c r="A483" s="308"/>
      <c r="B483" s="308"/>
      <c r="C483" s="308"/>
      <c r="D483" s="308"/>
      <c r="E483" s="312" t="s">
        <v>1127</v>
      </c>
      <c r="F483" s="312" t="s">
        <v>1128</v>
      </c>
      <c r="G483" s="308"/>
      <c r="H483" s="308"/>
      <c r="I483" s="308"/>
      <c r="J483" s="308"/>
      <c r="K483" s="308"/>
      <c r="L483" s="308"/>
    </row>
    <row r="484" spans="1:12" ht="15.75" hidden="1" customHeight="1" x14ac:dyDescent="0.35">
      <c r="A484" s="308"/>
      <c r="B484" s="308"/>
      <c r="C484" s="308"/>
      <c r="D484" s="308"/>
      <c r="E484" s="312" t="s">
        <v>1129</v>
      </c>
      <c r="F484" s="312" t="s">
        <v>1130</v>
      </c>
      <c r="G484" s="308"/>
      <c r="H484" s="308"/>
      <c r="I484" s="308"/>
      <c r="J484" s="308"/>
      <c r="K484" s="308"/>
      <c r="L484" s="308"/>
    </row>
    <row r="485" spans="1:12" ht="15.75" hidden="1" customHeight="1" x14ac:dyDescent="0.35">
      <c r="A485" s="308"/>
      <c r="B485" s="308"/>
      <c r="C485" s="308"/>
      <c r="D485" s="308"/>
      <c r="E485" s="312" t="s">
        <v>1131</v>
      </c>
      <c r="F485" s="312" t="s">
        <v>1132</v>
      </c>
      <c r="G485" s="308"/>
      <c r="H485" s="308"/>
      <c r="I485" s="308"/>
      <c r="J485" s="308"/>
      <c r="K485" s="308"/>
      <c r="L485" s="308"/>
    </row>
    <row r="486" spans="1:12" ht="15.75" hidden="1" customHeight="1" x14ac:dyDescent="0.35">
      <c r="A486" s="308"/>
      <c r="B486" s="308"/>
      <c r="C486" s="308"/>
      <c r="D486" s="308"/>
      <c r="E486" s="312" t="s">
        <v>1133</v>
      </c>
      <c r="F486" s="312" t="s">
        <v>1134</v>
      </c>
      <c r="G486" s="308"/>
      <c r="H486" s="308"/>
      <c r="I486" s="308"/>
      <c r="J486" s="308"/>
      <c r="K486" s="308"/>
      <c r="L486" s="308"/>
    </row>
    <row r="487" spans="1:12" ht="15.75" hidden="1" customHeight="1" x14ac:dyDescent="0.35">
      <c r="A487" s="308"/>
      <c r="B487" s="308"/>
      <c r="C487" s="308"/>
      <c r="D487" s="308"/>
      <c r="E487" s="312" t="s">
        <v>1135</v>
      </c>
      <c r="F487" s="312" t="s">
        <v>1136</v>
      </c>
      <c r="G487" s="308"/>
      <c r="H487" s="308"/>
      <c r="I487" s="308"/>
      <c r="J487" s="308"/>
      <c r="K487" s="308"/>
      <c r="L487" s="308"/>
    </row>
    <row r="488" spans="1:12" ht="15.75" hidden="1" customHeight="1" x14ac:dyDescent="0.35">
      <c r="A488" s="308"/>
      <c r="B488" s="308"/>
      <c r="C488" s="308"/>
      <c r="D488" s="308"/>
      <c r="E488" s="312" t="s">
        <v>1137</v>
      </c>
      <c r="F488" s="312" t="s">
        <v>1138</v>
      </c>
      <c r="G488" s="308"/>
      <c r="H488" s="308"/>
      <c r="I488" s="308"/>
      <c r="J488" s="308"/>
      <c r="K488" s="308"/>
      <c r="L488" s="308"/>
    </row>
    <row r="489" spans="1:12" ht="15.75" hidden="1" customHeight="1" x14ac:dyDescent="0.35">
      <c r="A489" s="308"/>
      <c r="B489" s="308"/>
      <c r="C489" s="308"/>
      <c r="D489" s="308"/>
      <c r="E489" s="312" t="s">
        <v>1139</v>
      </c>
      <c r="F489" s="312" t="s">
        <v>1140</v>
      </c>
      <c r="G489" s="308"/>
      <c r="H489" s="308"/>
      <c r="I489" s="308"/>
      <c r="J489" s="308"/>
      <c r="K489" s="308"/>
      <c r="L489" s="308"/>
    </row>
    <row r="490" spans="1:12" ht="15.75" hidden="1" customHeight="1" x14ac:dyDescent="0.35">
      <c r="A490" s="308"/>
      <c r="B490" s="308"/>
      <c r="C490" s="308"/>
      <c r="D490" s="308"/>
      <c r="E490" s="312" t="s">
        <v>1141</v>
      </c>
      <c r="F490" s="312" t="s">
        <v>1142</v>
      </c>
      <c r="G490" s="308"/>
      <c r="H490" s="308"/>
      <c r="I490" s="308"/>
      <c r="J490" s="308"/>
      <c r="K490" s="308"/>
      <c r="L490" s="308"/>
    </row>
    <row r="491" spans="1:12" ht="15.75" hidden="1" customHeight="1" x14ac:dyDescent="0.35">
      <c r="A491" s="308"/>
      <c r="B491" s="308"/>
      <c r="C491" s="308"/>
      <c r="D491" s="308"/>
      <c r="E491" s="312" t="s">
        <v>1143</v>
      </c>
      <c r="F491" s="312" t="s">
        <v>1144</v>
      </c>
      <c r="G491" s="308"/>
      <c r="H491" s="308"/>
      <c r="I491" s="308"/>
      <c r="J491" s="308"/>
      <c r="K491" s="308"/>
      <c r="L491" s="308"/>
    </row>
    <row r="492" spans="1:12" ht="15.75" hidden="1" customHeight="1" x14ac:dyDescent="0.35">
      <c r="A492" s="308"/>
      <c r="B492" s="308"/>
      <c r="C492" s="308"/>
      <c r="D492" s="308"/>
      <c r="E492" s="312" t="s">
        <v>1145</v>
      </c>
      <c r="F492" s="312" t="s">
        <v>1146</v>
      </c>
      <c r="G492" s="308"/>
      <c r="H492" s="308"/>
      <c r="I492" s="308"/>
      <c r="J492" s="308"/>
      <c r="K492" s="308"/>
      <c r="L492" s="308"/>
    </row>
    <row r="493" spans="1:12" ht="15.75" hidden="1" customHeight="1" x14ac:dyDescent="0.35">
      <c r="A493" s="308"/>
      <c r="B493" s="308"/>
      <c r="C493" s="308"/>
      <c r="D493" s="308"/>
      <c r="E493" s="312" t="s">
        <v>1147</v>
      </c>
      <c r="F493" s="312" t="s">
        <v>1148</v>
      </c>
      <c r="G493" s="308"/>
      <c r="H493" s="308"/>
      <c r="I493" s="308"/>
      <c r="J493" s="308"/>
      <c r="K493" s="308"/>
      <c r="L493" s="308"/>
    </row>
    <row r="494" spans="1:12" ht="15.75" hidden="1" customHeight="1" x14ac:dyDescent="0.35">
      <c r="A494" s="308"/>
      <c r="B494" s="308"/>
      <c r="C494" s="308"/>
      <c r="D494" s="308"/>
      <c r="E494" s="312" t="s">
        <v>1149</v>
      </c>
      <c r="F494" s="312" t="s">
        <v>1150</v>
      </c>
      <c r="G494" s="308"/>
      <c r="H494" s="308"/>
      <c r="I494" s="308"/>
      <c r="J494" s="308"/>
      <c r="K494" s="308"/>
      <c r="L494" s="308"/>
    </row>
    <row r="495" spans="1:12" ht="15.75" hidden="1" customHeight="1" x14ac:dyDescent="0.35">
      <c r="A495" s="308"/>
      <c r="B495" s="308"/>
      <c r="C495" s="308"/>
      <c r="D495" s="308"/>
      <c r="E495" s="312" t="s">
        <v>1151</v>
      </c>
      <c r="F495" s="312" t="s">
        <v>1152</v>
      </c>
      <c r="G495" s="308"/>
      <c r="H495" s="308"/>
      <c r="I495" s="308"/>
      <c r="J495" s="308"/>
      <c r="K495" s="308"/>
      <c r="L495" s="308"/>
    </row>
    <row r="496" spans="1:12" ht="15.75" hidden="1" customHeight="1" x14ac:dyDescent="0.35">
      <c r="A496" s="308"/>
      <c r="B496" s="308"/>
      <c r="C496" s="308"/>
      <c r="D496" s="308"/>
      <c r="E496" s="312" t="s">
        <v>1153</v>
      </c>
      <c r="F496" s="312" t="s">
        <v>1154</v>
      </c>
      <c r="G496" s="308"/>
      <c r="H496" s="308"/>
      <c r="I496" s="308"/>
      <c r="J496" s="308"/>
      <c r="K496" s="308"/>
      <c r="L496" s="308"/>
    </row>
    <row r="497" spans="1:12" ht="15.75" hidden="1" customHeight="1" x14ac:dyDescent="0.35">
      <c r="A497" s="308"/>
      <c r="B497" s="308"/>
      <c r="C497" s="308"/>
      <c r="D497" s="308"/>
      <c r="E497" s="312" t="s">
        <v>1155</v>
      </c>
      <c r="F497" s="312" t="s">
        <v>1156</v>
      </c>
      <c r="G497" s="308"/>
      <c r="H497" s="308"/>
      <c r="I497" s="308"/>
      <c r="J497" s="308"/>
      <c r="K497" s="308"/>
      <c r="L497" s="308"/>
    </row>
    <row r="498" spans="1:12" ht="15.75" hidden="1" customHeight="1" x14ac:dyDescent="0.35">
      <c r="A498" s="308"/>
      <c r="B498" s="308"/>
      <c r="C498" s="308"/>
      <c r="D498" s="308"/>
      <c r="E498" s="312" t="s">
        <v>1157</v>
      </c>
      <c r="F498" s="312" t="s">
        <v>1158</v>
      </c>
      <c r="G498" s="308"/>
      <c r="H498" s="308"/>
      <c r="I498" s="308"/>
      <c r="J498" s="308"/>
      <c r="K498" s="308"/>
      <c r="L498" s="308"/>
    </row>
    <row r="499" spans="1:12" ht="15.75" hidden="1" customHeight="1" x14ac:dyDescent="0.35">
      <c r="A499" s="308"/>
      <c r="B499" s="308"/>
      <c r="C499" s="308"/>
      <c r="D499" s="308"/>
      <c r="E499" s="312" t="s">
        <v>1159</v>
      </c>
      <c r="F499" s="312" t="s">
        <v>1160</v>
      </c>
      <c r="G499" s="308"/>
      <c r="H499" s="308"/>
      <c r="I499" s="308"/>
      <c r="J499" s="308"/>
      <c r="K499" s="308"/>
      <c r="L499" s="308"/>
    </row>
    <row r="500" spans="1:12" ht="15.75" hidden="1" customHeight="1" x14ac:dyDescent="0.35">
      <c r="A500" s="308"/>
      <c r="B500" s="308"/>
      <c r="C500" s="308"/>
      <c r="D500" s="308"/>
      <c r="E500" s="312" t="s">
        <v>1161</v>
      </c>
      <c r="F500" s="312" t="s">
        <v>1162</v>
      </c>
      <c r="G500" s="308"/>
      <c r="H500" s="308"/>
      <c r="I500" s="308"/>
      <c r="J500" s="308"/>
      <c r="K500" s="308"/>
      <c r="L500" s="308"/>
    </row>
    <row r="501" spans="1:12" ht="15.75" hidden="1" customHeight="1" x14ac:dyDescent="0.35">
      <c r="A501" s="308"/>
      <c r="B501" s="308"/>
      <c r="C501" s="308"/>
      <c r="D501" s="308"/>
      <c r="E501" s="312" t="s">
        <v>1163</v>
      </c>
      <c r="F501" s="312" t="s">
        <v>1164</v>
      </c>
      <c r="G501" s="308"/>
      <c r="H501" s="308"/>
      <c r="I501" s="308"/>
      <c r="J501" s="308"/>
      <c r="K501" s="308"/>
      <c r="L501" s="308"/>
    </row>
    <row r="502" spans="1:12" ht="15.75" hidden="1" customHeight="1" x14ac:dyDescent="0.35">
      <c r="A502" s="308"/>
      <c r="B502" s="308"/>
      <c r="C502" s="308"/>
      <c r="D502" s="308"/>
      <c r="E502" s="312" t="s">
        <v>1165</v>
      </c>
      <c r="F502" s="312" t="s">
        <v>1166</v>
      </c>
      <c r="G502" s="308"/>
      <c r="H502" s="308"/>
      <c r="I502" s="308"/>
      <c r="J502" s="308"/>
      <c r="K502" s="308"/>
      <c r="L502" s="308"/>
    </row>
    <row r="503" spans="1:12" ht="15.75" hidden="1" customHeight="1" x14ac:dyDescent="0.35">
      <c r="A503" s="308"/>
      <c r="B503" s="308"/>
      <c r="C503" s="308"/>
      <c r="D503" s="308"/>
      <c r="E503" s="312" t="s">
        <v>46</v>
      </c>
      <c r="F503" s="312" t="s">
        <v>1167</v>
      </c>
      <c r="G503" s="308"/>
      <c r="H503" s="308"/>
      <c r="I503" s="308"/>
      <c r="J503" s="308"/>
      <c r="K503" s="308"/>
      <c r="L503" s="308"/>
    </row>
    <row r="504" spans="1:12" ht="15.75" hidden="1" customHeight="1" x14ac:dyDescent="0.35">
      <c r="A504" s="308"/>
      <c r="B504" s="308"/>
      <c r="C504" s="308"/>
      <c r="D504" s="308"/>
      <c r="E504" s="312" t="s">
        <v>1168</v>
      </c>
      <c r="F504" s="312" t="s">
        <v>1169</v>
      </c>
      <c r="G504" s="308"/>
      <c r="H504" s="308"/>
      <c r="I504" s="308"/>
      <c r="J504" s="308"/>
      <c r="K504" s="308"/>
      <c r="L504" s="308"/>
    </row>
    <row r="505" spans="1:12" ht="15.75" hidden="1" customHeight="1" x14ac:dyDescent="0.35">
      <c r="A505" s="308"/>
      <c r="B505" s="308"/>
      <c r="C505" s="308"/>
      <c r="D505" s="308"/>
      <c r="E505" s="312" t="s">
        <v>1170</v>
      </c>
      <c r="F505" s="312" t="s">
        <v>1171</v>
      </c>
      <c r="G505" s="308"/>
      <c r="H505" s="308"/>
      <c r="I505" s="308"/>
      <c r="J505" s="308"/>
      <c r="K505" s="308"/>
      <c r="L505" s="308"/>
    </row>
    <row r="506" spans="1:12" ht="15.75" hidden="1" customHeight="1" x14ac:dyDescent="0.35">
      <c r="A506" s="308"/>
      <c r="B506" s="308"/>
      <c r="C506" s="308"/>
      <c r="D506" s="308"/>
      <c r="E506" s="312" t="s">
        <v>1172</v>
      </c>
      <c r="F506" s="312" t="s">
        <v>1173</v>
      </c>
      <c r="G506" s="308"/>
      <c r="H506" s="308"/>
      <c r="I506" s="308"/>
      <c r="J506" s="308"/>
      <c r="K506" s="308"/>
      <c r="L506" s="308"/>
    </row>
    <row r="507" spans="1:12" ht="15.75" hidden="1" customHeight="1" x14ac:dyDescent="0.35">
      <c r="A507" s="308"/>
      <c r="B507" s="308"/>
      <c r="C507" s="308"/>
      <c r="D507" s="308"/>
      <c r="E507" s="312" t="s">
        <v>1174</v>
      </c>
      <c r="F507" s="312" t="s">
        <v>1175</v>
      </c>
      <c r="G507" s="308"/>
      <c r="H507" s="308"/>
      <c r="I507" s="308"/>
      <c r="J507" s="308"/>
      <c r="K507" s="308"/>
      <c r="L507" s="308"/>
    </row>
    <row r="508" spans="1:12" ht="15.75" hidden="1" customHeight="1" x14ac:dyDescent="0.35">
      <c r="A508" s="308"/>
      <c r="B508" s="308"/>
      <c r="C508" s="308"/>
      <c r="D508" s="308"/>
      <c r="E508" s="312" t="s">
        <v>1176</v>
      </c>
      <c r="F508" s="312" t="s">
        <v>1177</v>
      </c>
      <c r="G508" s="308"/>
      <c r="H508" s="308"/>
      <c r="I508" s="308"/>
      <c r="J508" s="308"/>
      <c r="K508" s="308"/>
      <c r="L508" s="308"/>
    </row>
    <row r="509" spans="1:12" ht="15.75" hidden="1" customHeight="1" x14ac:dyDescent="0.35">
      <c r="A509" s="308"/>
      <c r="B509" s="308"/>
      <c r="C509" s="308"/>
      <c r="D509" s="308"/>
      <c r="E509" s="312" t="s">
        <v>1178</v>
      </c>
      <c r="F509" s="312" t="s">
        <v>1179</v>
      </c>
      <c r="G509" s="308"/>
      <c r="H509" s="308"/>
      <c r="I509" s="308"/>
      <c r="J509" s="308"/>
      <c r="K509" s="308"/>
      <c r="L509" s="308"/>
    </row>
    <row r="510" spans="1:12" ht="15.75" hidden="1" customHeight="1" x14ac:dyDescent="0.35">
      <c r="A510" s="308"/>
      <c r="B510" s="308"/>
      <c r="C510" s="308"/>
      <c r="D510" s="308"/>
      <c r="E510" s="312" t="s">
        <v>1180</v>
      </c>
      <c r="F510" s="312" t="s">
        <v>1181</v>
      </c>
      <c r="G510" s="308"/>
      <c r="H510" s="308"/>
      <c r="I510" s="308"/>
      <c r="J510" s="308"/>
      <c r="K510" s="308"/>
      <c r="L510" s="308"/>
    </row>
    <row r="511" spans="1:12" ht="15.75" hidden="1" customHeight="1" x14ac:dyDescent="0.35">
      <c r="A511" s="308"/>
      <c r="B511" s="308"/>
      <c r="C511" s="308"/>
      <c r="D511" s="308"/>
      <c r="E511" s="312" t="s">
        <v>1182</v>
      </c>
      <c r="F511" s="312" t="s">
        <v>1183</v>
      </c>
      <c r="G511" s="308"/>
      <c r="H511" s="308"/>
      <c r="I511" s="308"/>
      <c r="J511" s="308"/>
      <c r="K511" s="308"/>
      <c r="L511" s="308"/>
    </row>
    <row r="512" spans="1:12" ht="15.75" hidden="1" customHeight="1" x14ac:dyDescent="0.35">
      <c r="A512" s="308"/>
      <c r="B512" s="308"/>
      <c r="C512" s="308"/>
      <c r="D512" s="308"/>
      <c r="E512" s="312" t="s">
        <v>1184</v>
      </c>
      <c r="F512" s="312" t="s">
        <v>1185</v>
      </c>
      <c r="G512" s="308"/>
      <c r="H512" s="308"/>
      <c r="I512" s="308"/>
      <c r="J512" s="308"/>
      <c r="K512" s="308"/>
      <c r="L512" s="308"/>
    </row>
    <row r="513" spans="1:12" ht="15.75" hidden="1" customHeight="1" x14ac:dyDescent="0.35">
      <c r="A513" s="308"/>
      <c r="B513" s="308"/>
      <c r="C513" s="308"/>
      <c r="D513" s="308"/>
      <c r="E513" s="312" t="s">
        <v>1186</v>
      </c>
      <c r="F513" s="312" t="s">
        <v>1187</v>
      </c>
      <c r="G513" s="308"/>
      <c r="H513" s="308"/>
      <c r="I513" s="308"/>
      <c r="J513" s="308"/>
      <c r="K513" s="308"/>
      <c r="L513" s="308"/>
    </row>
    <row r="514" spans="1:12" ht="15.75" hidden="1" customHeight="1" x14ac:dyDescent="0.35">
      <c r="A514" s="308"/>
      <c r="B514" s="308"/>
      <c r="C514" s="308"/>
      <c r="D514" s="308"/>
      <c r="E514" s="312" t="s">
        <v>1188</v>
      </c>
      <c r="F514" s="312" t="s">
        <v>1189</v>
      </c>
      <c r="G514" s="308"/>
      <c r="H514" s="308"/>
      <c r="I514" s="308"/>
      <c r="J514" s="308"/>
      <c r="K514" s="308"/>
      <c r="L514" s="308"/>
    </row>
    <row r="515" spans="1:12" ht="15.75" hidden="1" customHeight="1" x14ac:dyDescent="0.35">
      <c r="A515" s="308"/>
      <c r="B515" s="308"/>
      <c r="C515" s="308"/>
      <c r="D515" s="308"/>
      <c r="E515" s="312" t="s">
        <v>1190</v>
      </c>
      <c r="F515" s="312" t="s">
        <v>1191</v>
      </c>
      <c r="G515" s="308"/>
      <c r="H515" s="308"/>
      <c r="I515" s="308"/>
      <c r="J515" s="308"/>
      <c r="K515" s="308"/>
      <c r="L515" s="308"/>
    </row>
    <row r="516" spans="1:12" ht="15.75" hidden="1" customHeight="1" x14ac:dyDescent="0.35">
      <c r="A516" s="308"/>
      <c r="B516" s="308"/>
      <c r="C516" s="308"/>
      <c r="D516" s="308"/>
      <c r="E516" s="312" t="s">
        <v>1192</v>
      </c>
      <c r="F516" s="312" t="s">
        <v>1193</v>
      </c>
      <c r="G516" s="308"/>
      <c r="H516" s="308"/>
      <c r="I516" s="308"/>
      <c r="J516" s="308"/>
      <c r="K516" s="308"/>
      <c r="L516" s="308"/>
    </row>
    <row r="517" spans="1:12" ht="15.75" hidden="1" customHeight="1" x14ac:dyDescent="0.35">
      <c r="A517" s="308"/>
      <c r="B517" s="308"/>
      <c r="C517" s="308"/>
      <c r="D517" s="308"/>
      <c r="E517" s="312" t="s">
        <v>1194</v>
      </c>
      <c r="F517" s="312" t="s">
        <v>1195</v>
      </c>
      <c r="G517" s="308"/>
      <c r="H517" s="308"/>
      <c r="I517" s="308"/>
      <c r="J517" s="308"/>
      <c r="K517" s="308"/>
      <c r="L517" s="308"/>
    </row>
    <row r="518" spans="1:12" ht="15.75" hidden="1" customHeight="1" x14ac:dyDescent="0.35">
      <c r="A518" s="308"/>
      <c r="B518" s="308"/>
      <c r="C518" s="308"/>
      <c r="D518" s="308"/>
      <c r="E518" s="312" t="s">
        <v>1196</v>
      </c>
      <c r="F518" s="312" t="s">
        <v>1197</v>
      </c>
      <c r="G518" s="308"/>
      <c r="H518" s="308"/>
      <c r="I518" s="308"/>
      <c r="J518" s="308"/>
      <c r="K518" s="308"/>
      <c r="L518" s="308"/>
    </row>
    <row r="519" spans="1:12" ht="15.75" hidden="1" customHeight="1" x14ac:dyDescent="0.35">
      <c r="A519" s="308"/>
      <c r="B519" s="308"/>
      <c r="C519" s="308"/>
      <c r="D519" s="308"/>
      <c r="E519" s="312" t="s">
        <v>1198</v>
      </c>
      <c r="F519" s="312" t="s">
        <v>1199</v>
      </c>
      <c r="G519" s="308"/>
      <c r="H519" s="308"/>
      <c r="I519" s="308"/>
      <c r="J519" s="308"/>
      <c r="K519" s="308"/>
      <c r="L519" s="308"/>
    </row>
    <row r="520" spans="1:12" ht="15.75" hidden="1" customHeight="1" x14ac:dyDescent="0.35">
      <c r="A520" s="308"/>
      <c r="B520" s="308"/>
      <c r="C520" s="308"/>
      <c r="D520" s="308"/>
      <c r="E520" s="312" t="s">
        <v>1200</v>
      </c>
      <c r="F520" s="312" t="s">
        <v>1201</v>
      </c>
      <c r="G520" s="308"/>
      <c r="H520" s="308"/>
      <c r="I520" s="308"/>
      <c r="J520" s="308"/>
      <c r="K520" s="308"/>
      <c r="L520" s="308"/>
    </row>
    <row r="521" spans="1:12" ht="15.75" hidden="1" customHeight="1" x14ac:dyDescent="0.35">
      <c r="A521" s="308"/>
      <c r="B521" s="308"/>
      <c r="C521" s="308"/>
      <c r="D521" s="308"/>
      <c r="E521" s="312" t="s">
        <v>1202</v>
      </c>
      <c r="F521" s="312" t="s">
        <v>1203</v>
      </c>
      <c r="G521" s="308"/>
      <c r="H521" s="308"/>
      <c r="I521" s="308"/>
      <c r="J521" s="308"/>
      <c r="K521" s="308"/>
      <c r="L521" s="308"/>
    </row>
    <row r="522" spans="1:12" ht="15.75" hidden="1" customHeight="1" x14ac:dyDescent="0.35">
      <c r="A522" s="308"/>
      <c r="B522" s="308"/>
      <c r="C522" s="308"/>
      <c r="D522" s="308"/>
      <c r="E522" s="312" t="s">
        <v>1204</v>
      </c>
      <c r="F522" s="312" t="s">
        <v>1205</v>
      </c>
      <c r="G522" s="308"/>
      <c r="H522" s="308"/>
      <c r="I522" s="308"/>
      <c r="J522" s="308"/>
      <c r="K522" s="308"/>
      <c r="L522" s="308"/>
    </row>
    <row r="523" spans="1:12" ht="15.75" hidden="1" customHeight="1" x14ac:dyDescent="0.35">
      <c r="A523" s="308"/>
      <c r="B523" s="308"/>
      <c r="C523" s="308"/>
      <c r="D523" s="308"/>
      <c r="E523" s="312" t="s">
        <v>1206</v>
      </c>
      <c r="F523" s="312" t="s">
        <v>1207</v>
      </c>
      <c r="G523" s="308"/>
      <c r="H523" s="308"/>
      <c r="I523" s="308"/>
      <c r="J523" s="308"/>
      <c r="K523" s="308"/>
      <c r="L523" s="308"/>
    </row>
    <row r="524" spans="1:12" ht="15.75" hidden="1" customHeight="1" x14ac:dyDescent="0.35">
      <c r="A524" s="308"/>
      <c r="B524" s="308"/>
      <c r="C524" s="308"/>
      <c r="D524" s="308"/>
      <c r="E524" s="312" t="s">
        <v>1208</v>
      </c>
      <c r="F524" s="312" t="s">
        <v>1209</v>
      </c>
      <c r="G524" s="308"/>
      <c r="H524" s="308"/>
      <c r="I524" s="308"/>
      <c r="J524" s="308"/>
      <c r="K524" s="308"/>
      <c r="L524" s="308"/>
    </row>
    <row r="525" spans="1:12" ht="15.75" hidden="1" customHeight="1" x14ac:dyDescent="0.35">
      <c r="A525" s="308"/>
      <c r="B525" s="308"/>
      <c r="C525" s="308"/>
      <c r="D525" s="308"/>
      <c r="E525" s="312" t="s">
        <v>1210</v>
      </c>
      <c r="F525" s="312" t="s">
        <v>1211</v>
      </c>
      <c r="G525" s="308"/>
      <c r="H525" s="308"/>
      <c r="I525" s="308"/>
      <c r="J525" s="308"/>
      <c r="K525" s="308"/>
      <c r="L525" s="308"/>
    </row>
    <row r="526" spans="1:12" ht="15.75" hidden="1" customHeight="1" x14ac:dyDescent="0.35">
      <c r="A526" s="308"/>
      <c r="B526" s="308"/>
      <c r="C526" s="308"/>
      <c r="D526" s="308"/>
      <c r="E526" s="312" t="s">
        <v>1212</v>
      </c>
      <c r="F526" s="312" t="s">
        <v>1213</v>
      </c>
      <c r="G526" s="308"/>
      <c r="H526" s="308"/>
      <c r="I526" s="308"/>
      <c r="J526" s="308"/>
      <c r="K526" s="308"/>
      <c r="L526" s="308"/>
    </row>
    <row r="527" spans="1:12" ht="15.75" hidden="1" customHeight="1" x14ac:dyDescent="0.35">
      <c r="A527" s="308"/>
      <c r="B527" s="308"/>
      <c r="C527" s="308"/>
      <c r="D527" s="308"/>
      <c r="E527" s="312" t="s">
        <v>1214</v>
      </c>
      <c r="F527" s="312" t="s">
        <v>1215</v>
      </c>
      <c r="G527" s="308"/>
      <c r="H527" s="308"/>
      <c r="I527" s="308"/>
      <c r="J527" s="308"/>
      <c r="K527" s="308"/>
      <c r="L527" s="308"/>
    </row>
    <row r="528" spans="1:12" ht="15.75" hidden="1" customHeight="1" x14ac:dyDescent="0.35">
      <c r="A528" s="308"/>
      <c r="B528" s="308"/>
      <c r="C528" s="308"/>
      <c r="D528" s="308"/>
      <c r="E528" s="312" t="s">
        <v>1216</v>
      </c>
      <c r="F528" s="312" t="s">
        <v>1217</v>
      </c>
      <c r="G528" s="308"/>
      <c r="H528" s="308"/>
      <c r="I528" s="308"/>
      <c r="J528" s="308"/>
      <c r="K528" s="308"/>
      <c r="L528" s="308"/>
    </row>
    <row r="529" spans="1:12" ht="15.75" hidden="1" customHeight="1" x14ac:dyDescent="0.35">
      <c r="A529" s="308"/>
      <c r="B529" s="308"/>
      <c r="C529" s="308"/>
      <c r="D529" s="308"/>
      <c r="E529" s="312" t="s">
        <v>1218</v>
      </c>
      <c r="F529" s="312" t="s">
        <v>1219</v>
      </c>
      <c r="G529" s="308"/>
      <c r="H529" s="308"/>
      <c r="I529" s="308"/>
      <c r="J529" s="308"/>
      <c r="K529" s="308"/>
      <c r="L529" s="308"/>
    </row>
    <row r="530" spans="1:12" ht="15.75" hidden="1" customHeight="1" x14ac:dyDescent="0.35">
      <c r="A530" s="308"/>
      <c r="B530" s="308"/>
      <c r="C530" s="308"/>
      <c r="D530" s="308"/>
      <c r="E530" s="312" t="s">
        <v>1220</v>
      </c>
      <c r="F530" s="312" t="s">
        <v>1221</v>
      </c>
      <c r="G530" s="308"/>
      <c r="H530" s="308"/>
      <c r="I530" s="308"/>
      <c r="J530" s="308"/>
      <c r="K530" s="308"/>
      <c r="L530" s="308"/>
    </row>
    <row r="531" spans="1:12" ht="15.75" hidden="1" customHeight="1" x14ac:dyDescent="0.35">
      <c r="A531" s="308"/>
      <c r="B531" s="308"/>
      <c r="C531" s="308"/>
      <c r="D531" s="308"/>
      <c r="E531" s="312" t="s">
        <v>1222</v>
      </c>
      <c r="F531" s="312" t="s">
        <v>1223</v>
      </c>
      <c r="G531" s="308"/>
      <c r="H531" s="308"/>
      <c r="I531" s="308"/>
      <c r="J531" s="308"/>
      <c r="K531" s="308"/>
      <c r="L531" s="308"/>
    </row>
    <row r="532" spans="1:12" ht="15.75" hidden="1" customHeight="1" x14ac:dyDescent="0.35">
      <c r="A532" s="308"/>
      <c r="B532" s="308"/>
      <c r="C532" s="308"/>
      <c r="D532" s="308"/>
      <c r="E532" s="312" t="s">
        <v>1224</v>
      </c>
      <c r="F532" s="312" t="s">
        <v>1225</v>
      </c>
      <c r="G532" s="308"/>
      <c r="H532" s="308"/>
      <c r="I532" s="308"/>
      <c r="J532" s="308"/>
      <c r="K532" s="308"/>
      <c r="L532" s="308"/>
    </row>
    <row r="533" spans="1:12" ht="15.75" hidden="1" customHeight="1" x14ac:dyDescent="0.35">
      <c r="A533" s="308"/>
      <c r="B533" s="308"/>
      <c r="C533" s="308"/>
      <c r="D533" s="308"/>
      <c r="E533" s="312" t="s">
        <v>1226</v>
      </c>
      <c r="F533" s="312" t="s">
        <v>1227</v>
      </c>
      <c r="G533" s="308"/>
      <c r="H533" s="308"/>
      <c r="I533" s="308"/>
      <c r="J533" s="308"/>
      <c r="K533" s="308"/>
      <c r="L533" s="308"/>
    </row>
    <row r="534" spans="1:12" ht="15.75" hidden="1" customHeight="1" x14ac:dyDescent="0.35">
      <c r="A534" s="308"/>
      <c r="B534" s="308"/>
      <c r="C534" s="308"/>
      <c r="D534" s="308"/>
      <c r="E534" s="312" t="s">
        <v>1228</v>
      </c>
      <c r="F534" s="312" t="s">
        <v>1229</v>
      </c>
      <c r="G534" s="308"/>
      <c r="H534" s="308"/>
      <c r="I534" s="308"/>
      <c r="J534" s="308"/>
      <c r="K534" s="308"/>
      <c r="L534" s="308"/>
    </row>
    <row r="535" spans="1:12" ht="15.75" hidden="1" customHeight="1" x14ac:dyDescent="0.35">
      <c r="A535" s="308"/>
      <c r="B535" s="308"/>
      <c r="C535" s="308"/>
      <c r="D535" s="308"/>
      <c r="E535" s="312" t="s">
        <v>1230</v>
      </c>
      <c r="F535" s="312" t="s">
        <v>1231</v>
      </c>
      <c r="G535" s="308"/>
      <c r="H535" s="308"/>
      <c r="I535" s="308"/>
      <c r="J535" s="308"/>
      <c r="K535" s="308"/>
      <c r="L535" s="308"/>
    </row>
    <row r="536" spans="1:12" ht="15.75" hidden="1" customHeight="1" x14ac:dyDescent="0.35">
      <c r="A536" s="308"/>
      <c r="B536" s="308"/>
      <c r="C536" s="308"/>
      <c r="D536" s="308"/>
      <c r="E536" s="312" t="s">
        <v>1232</v>
      </c>
      <c r="F536" s="312" t="s">
        <v>1233</v>
      </c>
      <c r="G536" s="308"/>
      <c r="H536" s="308"/>
      <c r="I536" s="308"/>
      <c r="J536" s="308"/>
      <c r="K536" s="308"/>
      <c r="L536" s="308"/>
    </row>
    <row r="537" spans="1:12" ht="15.75" hidden="1" customHeight="1" x14ac:dyDescent="0.35">
      <c r="A537" s="308"/>
      <c r="B537" s="308"/>
      <c r="C537" s="308"/>
      <c r="D537" s="308"/>
      <c r="E537" s="312" t="s">
        <v>1234</v>
      </c>
      <c r="F537" s="312" t="s">
        <v>1235</v>
      </c>
      <c r="G537" s="308"/>
      <c r="H537" s="308"/>
      <c r="I537" s="308"/>
      <c r="J537" s="308"/>
      <c r="K537" s="308"/>
      <c r="L537" s="308"/>
    </row>
    <row r="538" spans="1:12" ht="15.75" hidden="1" customHeight="1" x14ac:dyDescent="0.35">
      <c r="A538" s="308"/>
      <c r="B538" s="308"/>
      <c r="C538" s="308"/>
      <c r="D538" s="308"/>
      <c r="E538" s="312" t="s">
        <v>1236</v>
      </c>
      <c r="F538" s="312" t="s">
        <v>1237</v>
      </c>
      <c r="G538" s="308"/>
      <c r="H538" s="308"/>
      <c r="I538" s="308"/>
      <c r="J538" s="308"/>
      <c r="K538" s="308"/>
      <c r="L538" s="308"/>
    </row>
    <row r="539" spans="1:12" ht="15.75" hidden="1" customHeight="1" x14ac:dyDescent="0.35">
      <c r="A539" s="308"/>
      <c r="B539" s="308"/>
      <c r="C539" s="308"/>
      <c r="D539" s="308"/>
      <c r="E539" s="312" t="s">
        <v>1238</v>
      </c>
      <c r="F539" s="312" t="s">
        <v>1239</v>
      </c>
      <c r="G539" s="308"/>
      <c r="H539" s="308"/>
      <c r="I539" s="308"/>
      <c r="J539" s="308"/>
      <c r="K539" s="308"/>
      <c r="L539" s="308"/>
    </row>
    <row r="540" spans="1:12" ht="15.75" hidden="1" customHeight="1" x14ac:dyDescent="0.35">
      <c r="A540" s="308"/>
      <c r="B540" s="308"/>
      <c r="C540" s="308"/>
      <c r="D540" s="308"/>
      <c r="E540" s="312" t="s">
        <v>1240</v>
      </c>
      <c r="F540" s="312" t="s">
        <v>1241</v>
      </c>
      <c r="G540" s="308"/>
      <c r="H540" s="308"/>
      <c r="I540" s="308"/>
      <c r="J540" s="308"/>
      <c r="K540" s="308"/>
      <c r="L540" s="308"/>
    </row>
    <row r="541" spans="1:12" ht="15.75" hidden="1" customHeight="1" x14ac:dyDescent="0.35">
      <c r="A541" s="308"/>
      <c r="B541" s="308"/>
      <c r="C541" s="308"/>
      <c r="D541" s="308"/>
      <c r="E541" s="312" t="s">
        <v>1242</v>
      </c>
      <c r="F541" s="312" t="s">
        <v>1243</v>
      </c>
      <c r="G541" s="308"/>
      <c r="H541" s="308"/>
      <c r="I541" s="308"/>
      <c r="J541" s="308"/>
      <c r="K541" s="308"/>
      <c r="L541" s="308"/>
    </row>
    <row r="542" spans="1:12" ht="15.75" hidden="1" customHeight="1" x14ac:dyDescent="0.35">
      <c r="A542" s="308"/>
      <c r="B542" s="308"/>
      <c r="C542" s="308"/>
      <c r="D542" s="308"/>
      <c r="E542" s="312" t="s">
        <v>1244</v>
      </c>
      <c r="F542" s="312" t="s">
        <v>1245</v>
      </c>
      <c r="G542" s="308"/>
      <c r="H542" s="308"/>
      <c r="I542" s="308"/>
      <c r="J542" s="308"/>
      <c r="K542" s="308"/>
      <c r="L542" s="308"/>
    </row>
    <row r="543" spans="1:12" ht="15.75" hidden="1" customHeight="1" x14ac:dyDescent="0.35">
      <c r="A543" s="308"/>
      <c r="B543" s="308"/>
      <c r="C543" s="308"/>
      <c r="D543" s="308"/>
      <c r="E543" s="312" t="s">
        <v>1246</v>
      </c>
      <c r="F543" s="312" t="s">
        <v>1247</v>
      </c>
      <c r="G543" s="308"/>
      <c r="H543" s="308"/>
      <c r="I543" s="308"/>
      <c r="J543" s="308"/>
      <c r="K543" s="308"/>
      <c r="L543" s="308"/>
    </row>
    <row r="544" spans="1:12" ht="15.75" hidden="1" customHeight="1" x14ac:dyDescent="0.35">
      <c r="A544" s="308"/>
      <c r="B544" s="308"/>
      <c r="C544" s="308"/>
      <c r="D544" s="308"/>
      <c r="E544" s="312" t="s">
        <v>1248</v>
      </c>
      <c r="F544" s="312" t="s">
        <v>1249</v>
      </c>
      <c r="G544" s="308"/>
      <c r="H544" s="308"/>
      <c r="I544" s="308"/>
      <c r="J544" s="308"/>
      <c r="K544" s="308"/>
      <c r="L544" s="308"/>
    </row>
    <row r="545" spans="1:12" ht="15.75" hidden="1" customHeight="1" x14ac:dyDescent="0.35">
      <c r="A545" s="308"/>
      <c r="B545" s="308"/>
      <c r="C545" s="308"/>
      <c r="D545" s="308"/>
      <c r="E545" s="312" t="s">
        <v>1250</v>
      </c>
      <c r="F545" s="312" t="s">
        <v>1251</v>
      </c>
      <c r="G545" s="308"/>
      <c r="H545" s="308"/>
      <c r="I545" s="308"/>
      <c r="J545" s="308"/>
      <c r="K545" s="308"/>
      <c r="L545" s="308"/>
    </row>
    <row r="546" spans="1:12" ht="15.75" hidden="1" customHeight="1" x14ac:dyDescent="0.35">
      <c r="A546" s="308"/>
      <c r="B546" s="308"/>
      <c r="C546" s="308"/>
      <c r="D546" s="308"/>
      <c r="E546" s="312" t="s">
        <v>1252</v>
      </c>
      <c r="F546" s="312" t="s">
        <v>1253</v>
      </c>
      <c r="G546" s="308"/>
      <c r="H546" s="308"/>
      <c r="I546" s="308"/>
      <c r="J546" s="308"/>
      <c r="K546" s="308"/>
      <c r="L546" s="308"/>
    </row>
    <row r="547" spans="1:12" ht="15.75" hidden="1" customHeight="1" x14ac:dyDescent="0.35">
      <c r="A547" s="308"/>
      <c r="B547" s="308"/>
      <c r="C547" s="308"/>
      <c r="D547" s="308"/>
      <c r="E547" s="312" t="s">
        <v>1254</v>
      </c>
      <c r="F547" s="312" t="s">
        <v>1255</v>
      </c>
      <c r="G547" s="308"/>
      <c r="H547" s="308"/>
      <c r="I547" s="308"/>
      <c r="J547" s="308"/>
      <c r="K547" s="308"/>
      <c r="L547" s="308"/>
    </row>
    <row r="548" spans="1:12" ht="15.75" hidden="1" customHeight="1" x14ac:dyDescent="0.35">
      <c r="A548" s="308"/>
      <c r="B548" s="308"/>
      <c r="C548" s="308"/>
      <c r="D548" s="308"/>
      <c r="E548" s="312" t="s">
        <v>1256</v>
      </c>
      <c r="F548" s="312" t="s">
        <v>1257</v>
      </c>
      <c r="G548" s="308"/>
      <c r="H548" s="308"/>
      <c r="I548" s="308"/>
      <c r="J548" s="308"/>
      <c r="K548" s="308"/>
      <c r="L548" s="308"/>
    </row>
    <row r="549" spans="1:12" ht="15.75" hidden="1" customHeight="1" x14ac:dyDescent="0.35">
      <c r="A549" s="308"/>
      <c r="B549" s="308"/>
      <c r="C549" s="308"/>
      <c r="D549" s="308"/>
      <c r="E549" s="312" t="s">
        <v>1258</v>
      </c>
      <c r="F549" s="312" t="s">
        <v>1259</v>
      </c>
      <c r="G549" s="308"/>
      <c r="H549" s="308"/>
      <c r="I549" s="308"/>
      <c r="J549" s="308"/>
      <c r="K549" s="308"/>
      <c r="L549" s="308"/>
    </row>
    <row r="550" spans="1:12" ht="15.75" hidden="1" customHeight="1" x14ac:dyDescent="0.35">
      <c r="A550" s="308"/>
      <c r="B550" s="308"/>
      <c r="C550" s="308"/>
      <c r="D550" s="308"/>
      <c r="E550" s="312" t="s">
        <v>1260</v>
      </c>
      <c r="F550" s="312" t="s">
        <v>1261</v>
      </c>
      <c r="G550" s="308"/>
      <c r="H550" s="308"/>
      <c r="I550" s="308"/>
      <c r="J550" s="308"/>
      <c r="K550" s="308"/>
      <c r="L550" s="308"/>
    </row>
    <row r="551" spans="1:12" ht="15.75" hidden="1" customHeight="1" x14ac:dyDescent="0.35">
      <c r="A551" s="308"/>
      <c r="B551" s="308"/>
      <c r="C551" s="308"/>
      <c r="D551" s="308"/>
      <c r="E551" s="312" t="s">
        <v>1262</v>
      </c>
      <c r="F551" s="312" t="s">
        <v>1263</v>
      </c>
      <c r="G551" s="308"/>
      <c r="H551" s="308"/>
      <c r="I551" s="308"/>
      <c r="J551" s="308"/>
      <c r="K551" s="308"/>
      <c r="L551" s="308"/>
    </row>
    <row r="552" spans="1:12" ht="15.75" hidden="1" customHeight="1" x14ac:dyDescent="0.35">
      <c r="A552" s="308"/>
      <c r="B552" s="308"/>
      <c r="C552" s="308"/>
      <c r="D552" s="308"/>
      <c r="E552" s="312" t="s">
        <v>1264</v>
      </c>
      <c r="F552" s="312" t="s">
        <v>1265</v>
      </c>
      <c r="G552" s="308"/>
      <c r="H552" s="308"/>
      <c r="I552" s="308"/>
      <c r="J552" s="308"/>
      <c r="K552" s="308"/>
      <c r="L552" s="308"/>
    </row>
    <row r="553" spans="1:12" ht="15.75" hidden="1" customHeight="1" x14ac:dyDescent="0.35">
      <c r="A553" s="308"/>
      <c r="B553" s="308"/>
      <c r="C553" s="308"/>
      <c r="D553" s="308"/>
      <c r="E553" s="312" t="s">
        <v>1266</v>
      </c>
      <c r="F553" s="312" t="s">
        <v>1267</v>
      </c>
      <c r="G553" s="308"/>
      <c r="H553" s="308"/>
      <c r="I553" s="308"/>
      <c r="J553" s="308"/>
      <c r="K553" s="308"/>
      <c r="L553" s="308"/>
    </row>
    <row r="554" spans="1:12" ht="15.75" hidden="1" customHeight="1" x14ac:dyDescent="0.35">
      <c r="A554" s="308"/>
      <c r="B554" s="308"/>
      <c r="C554" s="308"/>
      <c r="D554" s="308"/>
      <c r="E554" s="312" t="s">
        <v>1268</v>
      </c>
      <c r="F554" s="312" t="s">
        <v>1269</v>
      </c>
      <c r="G554" s="308"/>
      <c r="H554" s="308"/>
      <c r="I554" s="308"/>
      <c r="J554" s="308"/>
      <c r="K554" s="308"/>
      <c r="L554" s="308"/>
    </row>
    <row r="555" spans="1:12" ht="15.75" hidden="1" customHeight="1" x14ac:dyDescent="0.35">
      <c r="A555" s="308"/>
      <c r="B555" s="308"/>
      <c r="C555" s="308"/>
      <c r="D555" s="308"/>
      <c r="E555" s="312" t="s">
        <v>1270</v>
      </c>
      <c r="F555" s="312" t="s">
        <v>1271</v>
      </c>
      <c r="G555" s="308"/>
      <c r="H555" s="308"/>
      <c r="I555" s="308"/>
      <c r="J555" s="308"/>
      <c r="K555" s="308"/>
      <c r="L555" s="308"/>
    </row>
    <row r="556" spans="1:12" ht="15.75" hidden="1" customHeight="1" x14ac:dyDescent="0.35">
      <c r="A556" s="308"/>
      <c r="B556" s="308"/>
      <c r="C556" s="308"/>
      <c r="D556" s="308"/>
      <c r="E556" s="312" t="s">
        <v>1272</v>
      </c>
      <c r="F556" s="312" t="s">
        <v>1273</v>
      </c>
      <c r="G556" s="308"/>
      <c r="H556" s="308"/>
      <c r="I556" s="308"/>
      <c r="J556" s="308"/>
      <c r="K556" s="308"/>
      <c r="L556" s="308"/>
    </row>
    <row r="557" spans="1:12" ht="15.75" hidden="1" customHeight="1" x14ac:dyDescent="0.35">
      <c r="A557" s="308"/>
      <c r="B557" s="308"/>
      <c r="C557" s="308"/>
      <c r="D557" s="308"/>
      <c r="E557" s="312" t="s">
        <v>1274</v>
      </c>
      <c r="F557" s="312" t="s">
        <v>1275</v>
      </c>
      <c r="G557" s="308"/>
      <c r="H557" s="308"/>
      <c r="I557" s="308"/>
      <c r="J557" s="308"/>
      <c r="K557" s="308"/>
      <c r="L557" s="308"/>
    </row>
    <row r="558" spans="1:12" ht="15.75" hidden="1" customHeight="1" x14ac:dyDescent="0.35">
      <c r="A558" s="308"/>
      <c r="B558" s="308"/>
      <c r="C558" s="308"/>
      <c r="D558" s="308"/>
      <c r="E558" s="312" t="s">
        <v>1276</v>
      </c>
      <c r="F558" s="312" t="s">
        <v>1277</v>
      </c>
      <c r="G558" s="308"/>
      <c r="H558" s="308"/>
      <c r="I558" s="308"/>
      <c r="J558" s="308"/>
      <c r="K558" s="308"/>
      <c r="L558" s="308"/>
    </row>
    <row r="559" spans="1:12" ht="15.75" hidden="1" customHeight="1" x14ac:dyDescent="0.35">
      <c r="A559" s="308"/>
      <c r="B559" s="308"/>
      <c r="C559" s="308"/>
      <c r="D559" s="308"/>
      <c r="E559" s="312" t="s">
        <v>1278</v>
      </c>
      <c r="F559" s="312" t="s">
        <v>1279</v>
      </c>
      <c r="G559" s="308"/>
      <c r="H559" s="308"/>
      <c r="I559" s="308"/>
      <c r="J559" s="308"/>
      <c r="K559" s="308"/>
      <c r="L559" s="308"/>
    </row>
    <row r="560" spans="1:12" ht="15.75" hidden="1" customHeight="1" x14ac:dyDescent="0.35">
      <c r="A560" s="308"/>
      <c r="B560" s="308"/>
      <c r="C560" s="308"/>
      <c r="D560" s="308"/>
      <c r="E560" s="312" t="s">
        <v>1280</v>
      </c>
      <c r="F560" s="312" t="s">
        <v>1281</v>
      </c>
      <c r="G560" s="308"/>
      <c r="H560" s="308"/>
      <c r="I560" s="308"/>
      <c r="J560" s="308"/>
      <c r="K560" s="308"/>
      <c r="L560" s="308"/>
    </row>
    <row r="561" spans="1:12" ht="15.75" hidden="1" customHeight="1" x14ac:dyDescent="0.35">
      <c r="A561" s="308"/>
      <c r="B561" s="308"/>
      <c r="C561" s="308"/>
      <c r="D561" s="308"/>
      <c r="E561" s="312" t="s">
        <v>1282</v>
      </c>
      <c r="F561" s="312" t="s">
        <v>1283</v>
      </c>
      <c r="G561" s="308"/>
      <c r="H561" s="308"/>
      <c r="I561" s="308"/>
      <c r="J561" s="308"/>
      <c r="K561" s="308"/>
      <c r="L561" s="308"/>
    </row>
    <row r="562" spans="1:12" ht="15.75" hidden="1" customHeight="1" x14ac:dyDescent="0.35">
      <c r="A562" s="308"/>
      <c r="B562" s="308"/>
      <c r="C562" s="308"/>
      <c r="D562" s="308"/>
      <c r="E562" s="312" t="s">
        <v>1284</v>
      </c>
      <c r="F562" s="312" t="s">
        <v>1285</v>
      </c>
      <c r="G562" s="308"/>
      <c r="H562" s="308"/>
      <c r="I562" s="308"/>
      <c r="J562" s="308"/>
      <c r="K562" s="308"/>
      <c r="L562" s="308"/>
    </row>
    <row r="563" spans="1:12" ht="15.75" hidden="1" customHeight="1" x14ac:dyDescent="0.35">
      <c r="A563" s="308"/>
      <c r="B563" s="308"/>
      <c r="C563" s="308"/>
      <c r="D563" s="308"/>
      <c r="E563" s="312" t="s">
        <v>1286</v>
      </c>
      <c r="F563" s="312" t="s">
        <v>1287</v>
      </c>
      <c r="G563" s="308"/>
      <c r="H563" s="308"/>
      <c r="I563" s="308"/>
      <c r="J563" s="308"/>
      <c r="K563" s="308"/>
      <c r="L563" s="308"/>
    </row>
    <row r="564" spans="1:12" ht="15.75" hidden="1" customHeight="1" x14ac:dyDescent="0.35">
      <c r="A564" s="308"/>
      <c r="B564" s="308"/>
      <c r="C564" s="308"/>
      <c r="D564" s="308"/>
      <c r="E564" s="312" t="s">
        <v>1288</v>
      </c>
      <c r="F564" s="312" t="s">
        <v>1289</v>
      </c>
      <c r="G564" s="308"/>
      <c r="H564" s="308"/>
      <c r="I564" s="308"/>
      <c r="J564" s="308"/>
      <c r="K564" s="308"/>
      <c r="L564" s="308"/>
    </row>
    <row r="565" spans="1:12" ht="15.75" hidden="1" customHeight="1" x14ac:dyDescent="0.35">
      <c r="A565" s="308"/>
      <c r="B565" s="308"/>
      <c r="C565" s="308"/>
      <c r="D565" s="308"/>
      <c r="E565" s="312" t="s">
        <v>1290</v>
      </c>
      <c r="F565" s="312" t="s">
        <v>1291</v>
      </c>
      <c r="G565" s="308"/>
      <c r="H565" s="308"/>
      <c r="I565" s="308"/>
      <c r="J565" s="308"/>
      <c r="K565" s="308"/>
      <c r="L565" s="308"/>
    </row>
    <row r="566" spans="1:12" ht="15.75" hidden="1" customHeight="1" x14ac:dyDescent="0.35">
      <c r="A566" s="308"/>
      <c r="B566" s="308"/>
      <c r="C566" s="308"/>
      <c r="D566" s="308"/>
      <c r="E566" s="312" t="s">
        <v>1292</v>
      </c>
      <c r="F566" s="312" t="s">
        <v>1293</v>
      </c>
      <c r="G566" s="308"/>
      <c r="H566" s="308"/>
      <c r="I566" s="308"/>
      <c r="J566" s="308"/>
      <c r="K566" s="308"/>
      <c r="L566" s="308"/>
    </row>
    <row r="567" spans="1:12" ht="15.75" hidden="1" customHeight="1" x14ac:dyDescent="0.35">
      <c r="A567" s="308"/>
      <c r="B567" s="308"/>
      <c r="C567" s="308"/>
      <c r="D567" s="308"/>
      <c r="E567" s="312" t="s">
        <v>1294</v>
      </c>
      <c r="F567" s="312" t="s">
        <v>1295</v>
      </c>
      <c r="G567" s="308"/>
      <c r="H567" s="308"/>
      <c r="I567" s="308"/>
      <c r="J567" s="308"/>
      <c r="K567" s="308"/>
      <c r="L567" s="308"/>
    </row>
    <row r="568" spans="1:12" ht="15.75" hidden="1" customHeight="1" x14ac:dyDescent="0.35">
      <c r="A568" s="308"/>
      <c r="B568" s="308"/>
      <c r="C568" s="308"/>
      <c r="D568" s="308"/>
      <c r="E568" s="312" t="s">
        <v>1296</v>
      </c>
      <c r="F568" s="312" t="s">
        <v>1297</v>
      </c>
      <c r="G568" s="308"/>
      <c r="H568" s="308"/>
      <c r="I568" s="308"/>
      <c r="J568" s="308"/>
      <c r="K568" s="308"/>
      <c r="L568" s="308"/>
    </row>
    <row r="569" spans="1:12" ht="15.75" hidden="1" customHeight="1" x14ac:dyDescent="0.35">
      <c r="A569" s="308"/>
      <c r="B569" s="308"/>
      <c r="C569" s="308"/>
      <c r="D569" s="308"/>
      <c r="E569" s="312" t="s">
        <v>1298</v>
      </c>
      <c r="F569" s="312" t="s">
        <v>1299</v>
      </c>
      <c r="G569" s="308"/>
      <c r="H569" s="308"/>
      <c r="I569" s="308"/>
      <c r="J569" s="308"/>
      <c r="K569" s="308"/>
      <c r="L569" s="308"/>
    </row>
    <row r="570" spans="1:12" ht="15.75" hidden="1" customHeight="1" x14ac:dyDescent="0.35">
      <c r="A570" s="308"/>
      <c r="B570" s="308"/>
      <c r="C570" s="308"/>
      <c r="D570" s="308"/>
      <c r="E570" s="309"/>
      <c r="F570" s="312" t="s">
        <v>1300</v>
      </c>
      <c r="G570" s="308"/>
      <c r="H570" s="308"/>
      <c r="I570" s="308"/>
      <c r="J570" s="308"/>
      <c r="K570" s="308"/>
      <c r="L570" s="308"/>
    </row>
    <row r="571" spans="1:12" ht="15.75" hidden="1" customHeight="1" x14ac:dyDescent="0.35">
      <c r="A571" s="308"/>
      <c r="B571" s="308"/>
      <c r="C571" s="308"/>
      <c r="D571" s="308"/>
      <c r="E571" s="309"/>
      <c r="F571" s="312" t="s">
        <v>1301</v>
      </c>
      <c r="G571" s="308"/>
      <c r="H571" s="308"/>
      <c r="I571" s="308"/>
      <c r="J571" s="308"/>
      <c r="K571" s="308"/>
      <c r="L571" s="308"/>
    </row>
    <row r="572" spans="1:12" ht="15.75" hidden="1" customHeight="1" x14ac:dyDescent="0.35">
      <c r="A572" s="308"/>
      <c r="B572" s="308"/>
      <c r="C572" s="308"/>
      <c r="D572" s="308"/>
      <c r="E572" s="309"/>
      <c r="F572" s="312" t="s">
        <v>1302</v>
      </c>
      <c r="G572" s="308"/>
      <c r="H572" s="308"/>
      <c r="I572" s="308"/>
      <c r="J572" s="308"/>
      <c r="K572" s="308"/>
      <c r="L572" s="308"/>
    </row>
    <row r="573" spans="1:12" ht="15.75" hidden="1" customHeight="1" x14ac:dyDescent="0.35">
      <c r="A573" s="308"/>
      <c r="B573" s="308"/>
      <c r="C573" s="308"/>
      <c r="D573" s="308"/>
      <c r="E573" s="308"/>
      <c r="F573" s="312" t="s">
        <v>1303</v>
      </c>
      <c r="G573" s="308"/>
      <c r="H573" s="308"/>
      <c r="I573" s="308"/>
      <c r="J573" s="308"/>
      <c r="K573" s="308"/>
      <c r="L573" s="308"/>
    </row>
    <row r="574" spans="1:12" ht="15.75" hidden="1" customHeight="1" x14ac:dyDescent="0.35">
      <c r="A574" s="308"/>
      <c r="B574" s="308"/>
      <c r="C574" s="308"/>
      <c r="D574" s="308"/>
      <c r="E574" s="308"/>
      <c r="F574" s="309"/>
      <c r="G574" s="308"/>
      <c r="H574" s="308"/>
      <c r="I574" s="308"/>
      <c r="J574" s="308"/>
      <c r="K574" s="308"/>
      <c r="L574" s="308"/>
    </row>
    <row r="575" spans="1:12" ht="15.75" hidden="1" customHeight="1" x14ac:dyDescent="0.35">
      <c r="A575" s="308"/>
      <c r="B575" s="308"/>
      <c r="C575" s="308"/>
      <c r="D575" s="308"/>
      <c r="E575" s="308"/>
      <c r="F575" s="309"/>
      <c r="G575" s="308"/>
      <c r="H575" s="308"/>
      <c r="I575" s="308"/>
      <c r="J575" s="308"/>
      <c r="K575" s="308"/>
      <c r="L575" s="308"/>
    </row>
  </sheetData>
  <mergeCells count="44">
    <mergeCell ref="B3:G3"/>
    <mergeCell ref="B4:G4"/>
    <mergeCell ref="B5:D5"/>
    <mergeCell ref="B6:G6"/>
    <mergeCell ref="B7:D7"/>
    <mergeCell ref="C9:G9"/>
    <mergeCell ref="B10:B13"/>
    <mergeCell ref="C14:G14"/>
    <mergeCell ref="C15:G15"/>
    <mergeCell ref="C8:G8"/>
    <mergeCell ref="C18:G18"/>
    <mergeCell ref="C19:G19"/>
    <mergeCell ref="C20:G20"/>
    <mergeCell ref="C16:G16"/>
    <mergeCell ref="C17:G17"/>
    <mergeCell ref="B24:D24"/>
    <mergeCell ref="B25:G25"/>
    <mergeCell ref="E21:G21"/>
    <mergeCell ref="C22:G22"/>
    <mergeCell ref="C23:G23"/>
    <mergeCell ref="B31:D31"/>
    <mergeCell ref="C27:G27"/>
    <mergeCell ref="C28:G28"/>
    <mergeCell ref="C29:G29"/>
    <mergeCell ref="C30:G30"/>
    <mergeCell ref="B32:G32"/>
    <mergeCell ref="B33:D33"/>
    <mergeCell ref="C34:G34"/>
    <mergeCell ref="C35:G35"/>
    <mergeCell ref="C36:G36"/>
    <mergeCell ref="C37:G37"/>
    <mergeCell ref="C38:G38"/>
    <mergeCell ref="C39:G39"/>
    <mergeCell ref="B40:D40"/>
    <mergeCell ref="B41:G41"/>
    <mergeCell ref="C43:G43"/>
    <mergeCell ref="C52:G52"/>
    <mergeCell ref="B111:F111"/>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$I$113:$I$120</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$J$113:$J$114</formula1>
    </dataValidation>
  </dataValidations>
  <hyperlinks>
    <hyperlink ref="A1" location="'Población por Región de Planifi'!A1" display="Regresar"/>
    <hyperlink ref="C38" r:id="rId1"/>
  </hyperlinks>
  <printOptions horizontalCentered="1" verticalCentered="1"/>
  <pageMargins left="0.70866141732283472" right="0.70866141732283472" top="0.74803149606299213" bottom="0.74803149606299213" header="0.31496062992125984" footer="0.31496062992125984"/>
  <pageSetup scale="40" orientation="portrait" r:id="rId2"/>
  <drawing r:id="rId3"/>
  <legacyDrawing r:id="rId4"/>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8"/>
  <dimension ref="A1:N15"/>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1.453125" style="17"/>
    <col min="12" max="12" width="13.1796875" style="17" customWidth="1"/>
    <col min="13" max="16384" width="11.453125" style="17"/>
  </cols>
  <sheetData>
    <row r="1" spans="1:14" ht="15.5" x14ac:dyDescent="0.35">
      <c r="A1" s="23" t="s">
        <v>32</v>
      </c>
      <c r="B1" s="340"/>
      <c r="C1" s="340"/>
      <c r="D1" s="340"/>
      <c r="E1" s="340"/>
      <c r="F1" s="343"/>
      <c r="G1" s="1699" t="s">
        <v>61</v>
      </c>
      <c r="H1" s="1699"/>
      <c r="I1" s="340"/>
      <c r="J1" s="340"/>
      <c r="K1" s="340"/>
      <c r="L1" s="340"/>
      <c r="M1" s="340"/>
      <c r="N1" s="340"/>
    </row>
    <row r="2" spans="1:14" ht="15.5" x14ac:dyDescent="0.35">
      <c r="A2" s="343"/>
      <c r="B2" s="342" t="s">
        <v>5115</v>
      </c>
      <c r="C2" s="340"/>
      <c r="D2" s="340"/>
      <c r="E2" s="340"/>
      <c r="F2" s="340"/>
      <c r="G2" s="340"/>
      <c r="H2" s="340"/>
      <c r="I2" s="340"/>
      <c r="J2" s="340"/>
      <c r="K2" s="340"/>
      <c r="L2" s="340"/>
      <c r="M2" s="340"/>
      <c r="N2" s="340"/>
    </row>
    <row r="3" spans="1:14" x14ac:dyDescent="0.35">
      <c r="A3" s="340"/>
      <c r="B3" s="341" t="s">
        <v>1703</v>
      </c>
      <c r="C3" s="340"/>
      <c r="D3" s="340"/>
      <c r="E3" s="340"/>
      <c r="F3" s="340"/>
      <c r="G3" s="340"/>
      <c r="H3" s="340"/>
      <c r="I3" s="340"/>
      <c r="J3" s="340"/>
      <c r="K3" s="340"/>
      <c r="L3" s="340"/>
      <c r="M3" s="340"/>
      <c r="N3" s="340"/>
    </row>
    <row r="4" spans="1:14" x14ac:dyDescent="0.35">
      <c r="A4" s="310"/>
      <c r="B4" s="310"/>
      <c r="C4" s="310"/>
      <c r="D4" s="310"/>
      <c r="E4" s="310"/>
      <c r="F4" s="310"/>
      <c r="G4" s="310"/>
      <c r="H4" s="310"/>
      <c r="I4" s="310"/>
      <c r="J4" s="310"/>
      <c r="K4" s="310"/>
      <c r="L4" s="310"/>
      <c r="M4" s="310"/>
      <c r="N4" s="310"/>
    </row>
    <row r="5" spans="1:14" x14ac:dyDescent="0.35">
      <c r="A5" s="340"/>
      <c r="B5" s="345" t="s">
        <v>1576</v>
      </c>
      <c r="C5" s="346"/>
      <c r="D5" s="346"/>
      <c r="E5" s="346"/>
      <c r="F5" s="346"/>
      <c r="G5" s="346"/>
      <c r="H5" s="346"/>
      <c r="I5" s="346"/>
      <c r="J5" s="346"/>
      <c r="K5" s="340"/>
      <c r="L5" s="340"/>
      <c r="M5" s="340"/>
      <c r="N5" s="347"/>
    </row>
    <row r="6" spans="1:14" x14ac:dyDescent="0.35">
      <c r="A6" s="340"/>
      <c r="B6" s="699" t="s">
        <v>1577</v>
      </c>
      <c r="C6" s="346"/>
      <c r="D6" s="346"/>
      <c r="E6" s="346"/>
      <c r="F6" s="346"/>
      <c r="G6" s="346"/>
      <c r="H6" s="346"/>
      <c r="I6" s="346"/>
      <c r="J6" s="346"/>
      <c r="K6" s="340"/>
      <c r="L6" s="340"/>
      <c r="M6" s="340"/>
      <c r="N6" s="347"/>
    </row>
    <row r="7" spans="1:14" ht="29" x14ac:dyDescent="0.35">
      <c r="B7" s="734" t="s">
        <v>1508</v>
      </c>
      <c r="C7" s="735">
        <v>2010</v>
      </c>
      <c r="D7" s="735">
        <v>2011</v>
      </c>
      <c r="E7" s="735">
        <v>2012</v>
      </c>
      <c r="F7" s="735">
        <v>2013</v>
      </c>
      <c r="G7" s="735">
        <v>2014</v>
      </c>
      <c r="H7" s="735">
        <v>2015</v>
      </c>
      <c r="I7" s="735">
        <v>2016</v>
      </c>
      <c r="J7" s="735">
        <v>2017</v>
      </c>
      <c r="K7" s="735">
        <v>2018</v>
      </c>
      <c r="L7" s="735">
        <v>2019</v>
      </c>
      <c r="M7" s="735">
        <v>2020</v>
      </c>
      <c r="N7" s="735">
        <v>2021</v>
      </c>
    </row>
    <row r="8" spans="1:14" x14ac:dyDescent="0.35">
      <c r="B8" s="892" t="s">
        <v>1515</v>
      </c>
      <c r="C8" s="893">
        <v>3.5291126108383493</v>
      </c>
      <c r="D8" s="893">
        <v>3.4673346620928389</v>
      </c>
      <c r="E8" s="893">
        <v>3.4302938677042958</v>
      </c>
      <c r="F8" s="893">
        <v>3.4223553779069875</v>
      </c>
      <c r="G8" s="893">
        <v>3.3409226287573701</v>
      </c>
      <c r="H8" s="893">
        <v>3.2990900293064547</v>
      </c>
      <c r="I8" s="893">
        <v>3.2589794826262728</v>
      </c>
      <c r="J8" s="893">
        <v>3.238298698903908</v>
      </c>
      <c r="K8" s="893">
        <v>3.1958304010471106</v>
      </c>
      <c r="L8" s="893">
        <v>3.1551102357138299</v>
      </c>
      <c r="M8" s="893">
        <v>3.1809647256037694</v>
      </c>
      <c r="N8" s="893">
        <v>3.0935469273997969</v>
      </c>
    </row>
    <row r="9" spans="1:14" x14ac:dyDescent="0.35">
      <c r="B9" s="610" t="s">
        <v>1516</v>
      </c>
      <c r="C9" s="894">
        <v>3.5056234431545894</v>
      </c>
      <c r="D9" s="894">
        <v>3.4524292827581551</v>
      </c>
      <c r="E9" s="894">
        <v>3.4080505375842098</v>
      </c>
      <c r="F9" s="894">
        <v>3.3905435376695108</v>
      </c>
      <c r="G9" s="894">
        <v>3.3627734429032383</v>
      </c>
      <c r="H9" s="894">
        <v>3.319554140338731</v>
      </c>
      <c r="I9" s="894">
        <v>3.2598628266735439</v>
      </c>
      <c r="J9" s="894">
        <v>3.2382351821458228</v>
      </c>
      <c r="K9" s="894">
        <v>3.1999859211501609</v>
      </c>
      <c r="L9" s="894">
        <v>3.1568591811696201</v>
      </c>
      <c r="M9" s="894">
        <v>3.1952263427809005</v>
      </c>
      <c r="N9" s="894">
        <v>3.0902500997622213</v>
      </c>
    </row>
    <row r="10" spans="1:14" x14ac:dyDescent="0.35">
      <c r="B10" s="610" t="s">
        <v>1517</v>
      </c>
      <c r="C10" s="894">
        <v>3.6448089322583299</v>
      </c>
      <c r="D10" s="894">
        <v>3.4767640479155495</v>
      </c>
      <c r="E10" s="894">
        <v>3.4242075678491237</v>
      </c>
      <c r="F10" s="894">
        <v>3.5479070606405654</v>
      </c>
      <c r="G10" s="894">
        <v>3.3574608162196493</v>
      </c>
      <c r="H10" s="894">
        <v>3.2958020597749154</v>
      </c>
      <c r="I10" s="894">
        <v>3.246685116743445</v>
      </c>
      <c r="J10" s="894">
        <v>3.2055862596717954</v>
      </c>
      <c r="K10" s="894">
        <v>3.2030599099928061</v>
      </c>
      <c r="L10" s="894">
        <v>3.2657960502511694</v>
      </c>
      <c r="M10" s="894">
        <v>3.2721083345802828</v>
      </c>
      <c r="N10" s="894">
        <v>3.1583123684751824</v>
      </c>
    </row>
    <row r="11" spans="1:14" x14ac:dyDescent="0.35">
      <c r="B11" s="610" t="s">
        <v>1518</v>
      </c>
      <c r="C11" s="894">
        <v>3.3659024532710253</v>
      </c>
      <c r="D11" s="894">
        <v>3.3656799756348805</v>
      </c>
      <c r="E11" s="894">
        <v>3.3703522293452428</v>
      </c>
      <c r="F11" s="894">
        <v>3.3066277405047262</v>
      </c>
      <c r="G11" s="894">
        <v>3.2916875791687628</v>
      </c>
      <c r="H11" s="894">
        <v>3.2145784778590318</v>
      </c>
      <c r="I11" s="894">
        <v>3.163856468282253</v>
      </c>
      <c r="J11" s="894">
        <v>3.1780561298552783</v>
      </c>
      <c r="K11" s="894">
        <v>3.150601891659504</v>
      </c>
      <c r="L11" s="894">
        <v>3.0883398451669053</v>
      </c>
      <c r="M11" s="894">
        <v>3.1036314596601353</v>
      </c>
      <c r="N11" s="894">
        <v>3.0568323197738652</v>
      </c>
    </row>
    <row r="12" spans="1:14" x14ac:dyDescent="0.35">
      <c r="B12" s="610" t="s">
        <v>1519</v>
      </c>
      <c r="C12" s="894">
        <v>3.5565358322264573</v>
      </c>
      <c r="D12" s="894">
        <v>3.5009804275385847</v>
      </c>
      <c r="E12" s="894">
        <v>3.4097912319788737</v>
      </c>
      <c r="F12" s="894">
        <v>3.4246260206210088</v>
      </c>
      <c r="G12" s="894">
        <v>3.2521674849873166</v>
      </c>
      <c r="H12" s="894">
        <v>3.2120474161085837</v>
      </c>
      <c r="I12" s="894">
        <v>3.165165217848966</v>
      </c>
      <c r="J12" s="894">
        <v>3.1478793966368213</v>
      </c>
      <c r="K12" s="894">
        <v>2.9513477338880714</v>
      </c>
      <c r="L12" s="894">
        <v>2.9604705579633843</v>
      </c>
      <c r="M12" s="894">
        <v>2.9471022111769609</v>
      </c>
      <c r="N12" s="894">
        <v>2.905092646909293</v>
      </c>
    </row>
    <row r="13" spans="1:14" x14ac:dyDescent="0.35">
      <c r="B13" s="610" t="s">
        <v>1520</v>
      </c>
      <c r="C13" s="894">
        <v>3.5817777303689238</v>
      </c>
      <c r="D13" s="894">
        <v>3.4817506000452312</v>
      </c>
      <c r="E13" s="894">
        <v>3.529028301955663</v>
      </c>
      <c r="F13" s="894">
        <v>3.5053565809422991</v>
      </c>
      <c r="G13" s="894">
        <v>3.2992677663018335</v>
      </c>
      <c r="H13" s="894">
        <v>3.2966881674628086</v>
      </c>
      <c r="I13" s="894">
        <v>3.30821757776287</v>
      </c>
      <c r="J13" s="894">
        <v>3.2858655412409301</v>
      </c>
      <c r="K13" s="894">
        <v>3.2469136693242904</v>
      </c>
      <c r="L13" s="894">
        <v>3.1904962241528017</v>
      </c>
      <c r="M13" s="894">
        <v>3.2054048779127684</v>
      </c>
      <c r="N13" s="894">
        <v>3.1193443238675234</v>
      </c>
    </row>
    <row r="14" spans="1:14" x14ac:dyDescent="0.35">
      <c r="B14" s="895" t="s">
        <v>1521</v>
      </c>
      <c r="C14" s="896">
        <v>3.6998146828225233</v>
      </c>
      <c r="D14" s="896">
        <v>3.6670819663053562</v>
      </c>
      <c r="E14" s="896">
        <v>3.6034007967275388</v>
      </c>
      <c r="F14" s="896">
        <v>3.6135693994847062</v>
      </c>
      <c r="G14" s="896">
        <v>3.3251245865490633</v>
      </c>
      <c r="H14" s="896">
        <v>3.2927623126338346</v>
      </c>
      <c r="I14" s="896">
        <v>3.3735437416461846</v>
      </c>
      <c r="J14" s="896">
        <v>3.3507741367012156</v>
      </c>
      <c r="K14" s="896">
        <v>3.38322885964548</v>
      </c>
      <c r="L14" s="896">
        <v>3.2387179327133131</v>
      </c>
      <c r="M14" s="896">
        <v>3.245107914222229</v>
      </c>
      <c r="N14" s="896">
        <v>3.2380363005169617</v>
      </c>
    </row>
    <row r="15" spans="1:14" x14ac:dyDescent="0.35">
      <c r="B15" s="115" t="s">
        <v>5116</v>
      </c>
      <c r="C15" s="310"/>
      <c r="D15" s="310"/>
      <c r="E15" s="310"/>
      <c r="F15" s="310"/>
      <c r="G15" s="310"/>
      <c r="H15" s="310"/>
      <c r="I15" s="310"/>
      <c r="J15" s="310"/>
      <c r="K15" s="310"/>
      <c r="L15" s="310"/>
    </row>
  </sheetData>
  <mergeCells count="1">
    <mergeCell ref="G1:H1"/>
  </mergeCells>
  <hyperlinks>
    <hyperlink ref="A1" location="'Indice Complementarios'!A1" display="Regresar"/>
    <hyperlink ref="G1" location="'HM Tamaño promedio del hogar'!A1" display="Ver metadato"/>
  </hyperlinks>
  <pageMargins left="0.7" right="0.7" top="0.75" bottom="0.75" header="0.3" footer="0.3"/>
  <pageSetup orientation="portrait" r:id="rId1"/>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12" x14ac:dyDescent="0.35">
      <c r="A1" s="23" t="s">
        <v>32</v>
      </c>
      <c r="B1" s="350"/>
      <c r="C1" s="350"/>
      <c r="D1" s="350"/>
      <c r="E1" s="350"/>
      <c r="F1" s="350"/>
      <c r="G1" s="350"/>
      <c r="H1" s="344"/>
      <c r="I1" s="344"/>
      <c r="J1" s="344"/>
      <c r="K1" s="344"/>
      <c r="L1" s="344"/>
    </row>
    <row r="2" spans="1:12" ht="42" customHeight="1" x14ac:dyDescent="0.35">
      <c r="A2" s="350"/>
      <c r="B2" s="350"/>
      <c r="C2" s="350"/>
      <c r="D2" s="350"/>
      <c r="E2" s="350"/>
      <c r="F2" s="379" t="s">
        <v>256</v>
      </c>
      <c r="G2" s="378"/>
      <c r="H2" s="344"/>
      <c r="I2" s="344"/>
      <c r="J2" s="344"/>
      <c r="K2" s="344"/>
      <c r="L2" s="344"/>
    </row>
    <row r="3" spans="1:12" ht="45.75" customHeight="1" x14ac:dyDescent="0.35">
      <c r="A3" s="350"/>
      <c r="B3" s="1637" t="s">
        <v>257</v>
      </c>
      <c r="C3" s="1637"/>
      <c r="D3" s="1637"/>
      <c r="E3" s="1637"/>
      <c r="F3" s="1637"/>
      <c r="G3" s="1637"/>
      <c r="H3" s="344"/>
      <c r="I3" s="344"/>
      <c r="J3" s="344"/>
      <c r="K3" s="344"/>
      <c r="L3" s="344"/>
    </row>
    <row r="4" spans="1:12" x14ac:dyDescent="0.35">
      <c r="A4" s="350"/>
      <c r="B4" s="1638" t="s">
        <v>258</v>
      </c>
      <c r="C4" s="1638"/>
      <c r="D4" s="1638"/>
      <c r="E4" s="1638"/>
      <c r="F4" s="1638"/>
      <c r="G4" s="1638"/>
      <c r="H4" s="344"/>
      <c r="I4" s="344"/>
      <c r="J4" s="344"/>
      <c r="K4" s="344"/>
      <c r="L4" s="344"/>
    </row>
    <row r="5" spans="1:12" x14ac:dyDescent="0.35">
      <c r="A5" s="350"/>
      <c r="B5" s="1639"/>
      <c r="C5" s="1639"/>
      <c r="D5" s="1639"/>
      <c r="E5" s="350"/>
      <c r="F5" s="377"/>
      <c r="G5" s="377"/>
      <c r="H5" s="344"/>
      <c r="I5" s="344"/>
      <c r="J5" s="344"/>
      <c r="K5" s="344"/>
      <c r="L5" s="344"/>
    </row>
    <row r="6" spans="1:12" x14ac:dyDescent="0.35">
      <c r="A6" s="350"/>
      <c r="B6" s="1640" t="s">
        <v>259</v>
      </c>
      <c r="C6" s="1640"/>
      <c r="D6" s="1640"/>
      <c r="E6" s="1640"/>
      <c r="F6" s="1640"/>
      <c r="G6" s="1640"/>
      <c r="H6" s="344"/>
      <c r="I6" s="344"/>
      <c r="J6" s="344"/>
      <c r="K6" s="344"/>
      <c r="L6" s="344"/>
    </row>
    <row r="7" spans="1:12" x14ac:dyDescent="0.35">
      <c r="A7" s="350"/>
      <c r="B7" s="1639"/>
      <c r="C7" s="1639"/>
      <c r="D7" s="1639"/>
      <c r="E7" s="350"/>
      <c r="F7" s="377"/>
      <c r="G7" s="377"/>
      <c r="H7" s="344"/>
      <c r="I7" s="344"/>
      <c r="J7" s="344"/>
      <c r="K7" s="344"/>
      <c r="L7" s="344"/>
    </row>
    <row r="8" spans="1:12" x14ac:dyDescent="0.35">
      <c r="A8" s="350"/>
      <c r="B8" s="365" t="s">
        <v>260</v>
      </c>
      <c r="C8" s="1690" t="s">
        <v>261</v>
      </c>
      <c r="D8" s="1690"/>
      <c r="E8" s="1690"/>
      <c r="F8" s="1690"/>
      <c r="G8" s="1690"/>
      <c r="H8" s="344"/>
      <c r="I8" s="344"/>
      <c r="J8" s="344"/>
      <c r="K8" s="344"/>
      <c r="L8" s="344"/>
    </row>
    <row r="9" spans="1:12" ht="31" x14ac:dyDescent="0.35">
      <c r="A9" s="350"/>
      <c r="B9" s="365" t="s">
        <v>262</v>
      </c>
      <c r="C9" s="1698" t="s">
        <v>1753</v>
      </c>
      <c r="D9" s="1698"/>
      <c r="E9" s="1698"/>
      <c r="F9" s="1698"/>
      <c r="G9" s="1698"/>
      <c r="H9" s="344"/>
      <c r="I9" s="344"/>
      <c r="J9" s="344"/>
      <c r="K9" s="344"/>
      <c r="L9" s="344"/>
    </row>
    <row r="10" spans="1:12" ht="31" x14ac:dyDescent="0.35">
      <c r="A10" s="350"/>
      <c r="B10" s="1651" t="s">
        <v>263</v>
      </c>
      <c r="C10" s="376" t="s">
        <v>264</v>
      </c>
      <c r="D10" s="376" t="s">
        <v>265</v>
      </c>
      <c r="E10" s="376" t="s">
        <v>266</v>
      </c>
      <c r="F10" s="375" t="s">
        <v>267</v>
      </c>
      <c r="G10" s="375" t="s">
        <v>268</v>
      </c>
      <c r="H10" s="344"/>
      <c r="I10" s="344"/>
      <c r="J10" s="344"/>
      <c r="K10" s="344"/>
      <c r="L10" s="344"/>
    </row>
    <row r="11" spans="1:12" ht="36" customHeight="1" x14ac:dyDescent="0.35">
      <c r="A11" s="350"/>
      <c r="B11" s="1652"/>
      <c r="C11" s="374"/>
      <c r="D11" s="374"/>
      <c r="E11" s="374"/>
      <c r="F11" s="373"/>
      <c r="G11" s="373"/>
      <c r="H11" s="344"/>
      <c r="I11" s="344"/>
      <c r="J11" s="344"/>
      <c r="K11" s="344"/>
      <c r="L11" s="344"/>
    </row>
    <row r="12" spans="1:12" ht="17.25" customHeight="1" x14ac:dyDescent="0.35">
      <c r="A12" s="350"/>
      <c r="B12" s="1652"/>
      <c r="C12" s="374"/>
      <c r="D12" s="374"/>
      <c r="E12" s="374"/>
      <c r="F12" s="373" t="s">
        <v>274</v>
      </c>
      <c r="G12" s="373"/>
      <c r="H12" s="344"/>
      <c r="I12" s="344"/>
      <c r="J12" s="344"/>
      <c r="K12" s="344"/>
      <c r="L12" s="344"/>
    </row>
    <row r="13" spans="1:12" ht="17.25" customHeight="1" x14ac:dyDescent="0.35">
      <c r="A13" s="350"/>
      <c r="B13" s="1653"/>
      <c r="C13" s="374"/>
      <c r="D13" s="374"/>
      <c r="E13" s="374"/>
      <c r="F13" s="373" t="s">
        <v>274</v>
      </c>
      <c r="G13" s="373"/>
      <c r="H13" s="344"/>
      <c r="I13" s="344"/>
      <c r="J13" s="344"/>
      <c r="K13" s="344"/>
      <c r="L13" s="344"/>
    </row>
    <row r="14" spans="1:12" x14ac:dyDescent="0.35">
      <c r="A14" s="350"/>
      <c r="B14" s="372" t="s">
        <v>275</v>
      </c>
      <c r="C14" s="1690" t="s">
        <v>0</v>
      </c>
      <c r="D14" s="1690"/>
      <c r="E14" s="1690"/>
      <c r="F14" s="1690"/>
      <c r="G14" s="1690"/>
      <c r="H14" s="344"/>
      <c r="I14" s="344"/>
      <c r="J14" s="344"/>
      <c r="K14" s="344"/>
      <c r="L14" s="344"/>
    </row>
    <row r="15" spans="1:12" x14ac:dyDescent="0.35">
      <c r="A15" s="350"/>
      <c r="B15" s="365" t="s">
        <v>276</v>
      </c>
      <c r="C15" s="1698"/>
      <c r="D15" s="1698"/>
      <c r="E15" s="1698"/>
      <c r="F15" s="1698"/>
      <c r="G15" s="1698"/>
      <c r="H15" s="344"/>
      <c r="I15" s="344"/>
      <c r="J15" s="344"/>
      <c r="K15" s="344"/>
      <c r="L15" s="344"/>
    </row>
    <row r="16" spans="1:12" x14ac:dyDescent="0.35">
      <c r="A16" s="350"/>
      <c r="B16" s="365" t="s">
        <v>277</v>
      </c>
      <c r="C16" s="1690"/>
      <c r="D16" s="1690"/>
      <c r="E16" s="1690"/>
      <c r="F16" s="1690"/>
      <c r="G16" s="1690"/>
      <c r="H16" s="344"/>
      <c r="I16" s="344"/>
      <c r="J16" s="344"/>
      <c r="K16" s="344"/>
      <c r="L16" s="344"/>
    </row>
    <row r="17" spans="1:12" ht="15.75" customHeight="1" x14ac:dyDescent="0.35">
      <c r="A17" s="344"/>
      <c r="B17" s="365" t="s">
        <v>278</v>
      </c>
      <c r="C17" s="1698" t="s">
        <v>279</v>
      </c>
      <c r="D17" s="1698"/>
      <c r="E17" s="1698"/>
      <c r="F17" s="1698"/>
      <c r="G17" s="1698"/>
      <c r="H17" s="350"/>
      <c r="I17" s="350"/>
      <c r="J17" s="344"/>
      <c r="K17" s="344"/>
      <c r="L17" s="344"/>
    </row>
    <row r="18" spans="1:12" x14ac:dyDescent="0.35">
      <c r="A18" s="344"/>
      <c r="B18" s="365" t="s">
        <v>280</v>
      </c>
      <c r="C18" s="1698" t="s">
        <v>1754</v>
      </c>
      <c r="D18" s="1698"/>
      <c r="E18" s="1698"/>
      <c r="F18" s="1698"/>
      <c r="G18" s="1698"/>
      <c r="H18" s="350"/>
      <c r="I18" s="350"/>
      <c r="J18" s="344"/>
      <c r="K18" s="344"/>
      <c r="L18" s="344"/>
    </row>
    <row r="19" spans="1:12" ht="36.75" customHeight="1" x14ac:dyDescent="0.35">
      <c r="A19" s="344"/>
      <c r="B19" s="365" t="s">
        <v>281</v>
      </c>
      <c r="C19" s="1698" t="s">
        <v>1755</v>
      </c>
      <c r="D19" s="1698"/>
      <c r="E19" s="1698"/>
      <c r="F19" s="1698"/>
      <c r="G19" s="1698"/>
      <c r="H19" s="350"/>
      <c r="I19" s="350"/>
      <c r="J19" s="344"/>
      <c r="K19" s="344"/>
      <c r="L19" s="344"/>
    </row>
    <row r="20" spans="1:12" x14ac:dyDescent="0.35">
      <c r="A20" s="344"/>
      <c r="B20" s="365" t="s">
        <v>282</v>
      </c>
      <c r="C20" s="1690"/>
      <c r="D20" s="1690"/>
      <c r="E20" s="1690"/>
      <c r="F20" s="1690"/>
      <c r="G20" s="1690"/>
      <c r="H20" s="350"/>
      <c r="I20" s="350"/>
      <c r="J20" s="344"/>
      <c r="K20" s="344"/>
      <c r="L20" s="344"/>
    </row>
    <row r="21" spans="1:12" ht="43.5" customHeight="1" x14ac:dyDescent="0.35">
      <c r="A21" s="344"/>
      <c r="B21" s="365" t="s">
        <v>283</v>
      </c>
      <c r="C21" s="371" t="s">
        <v>1740</v>
      </c>
      <c r="D21" s="370" t="s">
        <v>1741</v>
      </c>
      <c r="E21" s="1723" t="s">
        <v>284</v>
      </c>
      <c r="F21" s="1724"/>
      <c r="G21" s="1725"/>
      <c r="H21" s="350"/>
      <c r="I21" s="350"/>
      <c r="J21" s="344"/>
      <c r="K21" s="344"/>
      <c r="L21" s="344"/>
    </row>
    <row r="22" spans="1:12" ht="36.75" customHeight="1" x14ac:dyDescent="0.35">
      <c r="A22" s="344"/>
      <c r="B22" s="365" t="s">
        <v>285</v>
      </c>
      <c r="C22" s="1698" t="s">
        <v>1742</v>
      </c>
      <c r="D22" s="1698"/>
      <c r="E22" s="1698"/>
      <c r="F22" s="1698"/>
      <c r="G22" s="1698"/>
      <c r="H22" s="350"/>
      <c r="I22" s="350"/>
      <c r="J22" s="344"/>
      <c r="K22" s="344"/>
      <c r="L22" s="344"/>
    </row>
    <row r="23" spans="1:12" ht="21" customHeight="1" x14ac:dyDescent="0.35">
      <c r="A23" s="344"/>
      <c r="B23" s="365" t="s">
        <v>286</v>
      </c>
      <c r="C23" s="1698"/>
      <c r="D23" s="1698"/>
      <c r="E23" s="1698"/>
      <c r="F23" s="1698"/>
      <c r="G23" s="1698"/>
      <c r="H23" s="350"/>
      <c r="I23" s="350"/>
      <c r="J23" s="344"/>
      <c r="K23" s="344"/>
      <c r="L23" s="344"/>
    </row>
    <row r="24" spans="1:12" x14ac:dyDescent="0.35">
      <c r="A24" s="344"/>
      <c r="B24" s="1672"/>
      <c r="C24" s="1672"/>
      <c r="D24" s="1672"/>
      <c r="E24" s="357"/>
      <c r="F24" s="367"/>
      <c r="G24" s="367"/>
      <c r="H24" s="350"/>
      <c r="I24" s="350"/>
      <c r="J24" s="344"/>
      <c r="K24" s="344"/>
      <c r="L24" s="344"/>
    </row>
    <row r="25" spans="1:12" x14ac:dyDescent="0.35">
      <c r="A25" s="344"/>
      <c r="B25" s="1671" t="s">
        <v>287</v>
      </c>
      <c r="C25" s="1671"/>
      <c r="D25" s="1671"/>
      <c r="E25" s="1671"/>
      <c r="F25" s="1671"/>
      <c r="G25" s="1671"/>
      <c r="H25" s="350"/>
      <c r="I25" s="350"/>
      <c r="J25" s="344"/>
      <c r="K25" s="344"/>
      <c r="L25" s="344"/>
    </row>
    <row r="26" spans="1:12" x14ac:dyDescent="0.35">
      <c r="A26" s="344"/>
      <c r="B26" s="369"/>
      <c r="C26" s="369"/>
      <c r="D26" s="369"/>
      <c r="E26" s="357"/>
      <c r="F26" s="356"/>
      <c r="G26" s="356"/>
      <c r="H26" s="350"/>
      <c r="I26" s="351" t="s">
        <v>288</v>
      </c>
      <c r="J26" s="344"/>
      <c r="K26" s="344"/>
      <c r="L26" s="344"/>
    </row>
    <row r="27" spans="1:12" ht="15.75" customHeight="1" x14ac:dyDescent="0.35">
      <c r="A27" s="344"/>
      <c r="B27" s="365" t="s">
        <v>289</v>
      </c>
      <c r="C27" s="1690" t="s">
        <v>1743</v>
      </c>
      <c r="D27" s="1690"/>
      <c r="E27" s="1690"/>
      <c r="F27" s="1690"/>
      <c r="G27" s="1690"/>
      <c r="H27" s="350"/>
      <c r="I27" s="350"/>
      <c r="J27" s="344"/>
      <c r="K27" s="344"/>
      <c r="L27" s="344"/>
    </row>
    <row r="28" spans="1:12" ht="31" x14ac:dyDescent="0.35">
      <c r="A28" s="344"/>
      <c r="B28" s="365" t="s">
        <v>290</v>
      </c>
      <c r="C28" s="1690" t="s">
        <v>1744</v>
      </c>
      <c r="D28" s="1690"/>
      <c r="E28" s="1690"/>
      <c r="F28" s="1690"/>
      <c r="G28" s="1690"/>
      <c r="H28" s="350"/>
      <c r="I28" s="350"/>
      <c r="J28" s="344"/>
      <c r="K28" s="344"/>
      <c r="L28" s="344"/>
    </row>
    <row r="29" spans="1:12" x14ac:dyDescent="0.35">
      <c r="A29" s="344"/>
      <c r="B29" s="368" t="s">
        <v>291</v>
      </c>
      <c r="C29" s="1698" t="s">
        <v>328</v>
      </c>
      <c r="D29" s="1698"/>
      <c r="E29" s="1698"/>
      <c r="F29" s="1698"/>
      <c r="G29" s="1698"/>
      <c r="H29" s="350"/>
      <c r="I29" s="350"/>
      <c r="J29" s="344"/>
      <c r="K29" s="344"/>
      <c r="L29" s="344"/>
    </row>
    <row r="30" spans="1:12" x14ac:dyDescent="0.35">
      <c r="A30" s="344"/>
      <c r="B30" s="368" t="s">
        <v>293</v>
      </c>
      <c r="C30" s="1722" t="s">
        <v>294</v>
      </c>
      <c r="D30" s="1722"/>
      <c r="E30" s="1722"/>
      <c r="F30" s="1722"/>
      <c r="G30" s="1722"/>
      <c r="H30" s="350"/>
      <c r="I30" s="350"/>
      <c r="J30" s="344"/>
      <c r="K30" s="344"/>
      <c r="L30" s="344"/>
    </row>
    <row r="31" spans="1:12" x14ac:dyDescent="0.35">
      <c r="A31" s="344"/>
      <c r="B31" s="1670"/>
      <c r="C31" s="1670"/>
      <c r="D31" s="1670"/>
      <c r="E31" s="357"/>
      <c r="F31" s="356"/>
      <c r="G31" s="356"/>
      <c r="H31" s="350"/>
      <c r="I31" s="350"/>
      <c r="J31" s="344"/>
      <c r="K31" s="344"/>
      <c r="L31" s="344"/>
    </row>
    <row r="32" spans="1:12" x14ac:dyDescent="0.35">
      <c r="A32" s="344"/>
      <c r="B32" s="1671" t="s">
        <v>295</v>
      </c>
      <c r="C32" s="1671"/>
      <c r="D32" s="1671"/>
      <c r="E32" s="1671"/>
      <c r="F32" s="1671"/>
      <c r="G32" s="1671"/>
      <c r="H32" s="350"/>
      <c r="I32" s="350"/>
      <c r="J32" s="344"/>
      <c r="K32" s="344"/>
      <c r="L32" s="344"/>
    </row>
    <row r="33" spans="1:12" x14ac:dyDescent="0.35">
      <c r="A33" s="344"/>
      <c r="B33" s="1672"/>
      <c r="C33" s="1672"/>
      <c r="D33" s="1672"/>
      <c r="E33" s="357"/>
      <c r="F33" s="356"/>
      <c r="G33" s="356"/>
      <c r="H33" s="350"/>
      <c r="I33" s="350"/>
      <c r="J33" s="350"/>
      <c r="K33" s="344"/>
      <c r="L33" s="344"/>
    </row>
    <row r="34" spans="1:12" ht="18" customHeight="1" x14ac:dyDescent="0.35">
      <c r="A34" s="344"/>
      <c r="B34" s="365" t="s">
        <v>296</v>
      </c>
      <c r="C34" s="1690" t="s">
        <v>1745</v>
      </c>
      <c r="D34" s="1690"/>
      <c r="E34" s="1690"/>
      <c r="F34" s="1690"/>
      <c r="G34" s="1690"/>
      <c r="H34" s="350"/>
      <c r="I34" s="350"/>
      <c r="J34" s="350"/>
      <c r="K34" s="344"/>
      <c r="L34" s="344"/>
    </row>
    <row r="35" spans="1:12" ht="18" customHeight="1" x14ac:dyDescent="0.35">
      <c r="A35" s="344"/>
      <c r="B35" s="365" t="s">
        <v>297</v>
      </c>
      <c r="C35" s="1690" t="s">
        <v>1743</v>
      </c>
      <c r="D35" s="1690"/>
      <c r="E35" s="1690"/>
      <c r="F35" s="1690"/>
      <c r="G35" s="1690"/>
      <c r="H35" s="350"/>
      <c r="I35" s="350"/>
      <c r="J35" s="350"/>
      <c r="K35" s="344"/>
      <c r="L35" s="344"/>
    </row>
    <row r="36" spans="1:12" ht="18" customHeight="1" x14ac:dyDescent="0.35">
      <c r="A36" s="344"/>
      <c r="B36" s="365" t="s">
        <v>298</v>
      </c>
      <c r="C36" s="1690" t="s">
        <v>1746</v>
      </c>
      <c r="D36" s="1690"/>
      <c r="E36" s="1690"/>
      <c r="F36" s="1690"/>
      <c r="G36" s="1690"/>
      <c r="H36" s="350"/>
      <c r="I36" s="350"/>
      <c r="J36" s="350"/>
      <c r="K36" s="344"/>
      <c r="L36" s="344"/>
    </row>
    <row r="37" spans="1:12" ht="18" customHeight="1" x14ac:dyDescent="0.35">
      <c r="A37" s="344"/>
      <c r="B37" s="365" t="s">
        <v>299</v>
      </c>
      <c r="C37" s="1690" t="s">
        <v>1747</v>
      </c>
      <c r="D37" s="1690"/>
      <c r="E37" s="1690"/>
      <c r="F37" s="1690"/>
      <c r="G37" s="1690"/>
      <c r="H37" s="350"/>
      <c r="I37" s="350"/>
      <c r="J37" s="357"/>
      <c r="K37" s="344"/>
      <c r="L37" s="344"/>
    </row>
    <row r="38" spans="1:12" ht="18" customHeight="1" x14ac:dyDescent="0.35">
      <c r="A38" s="344"/>
      <c r="B38" s="365" t="s">
        <v>300</v>
      </c>
      <c r="C38" s="1527" t="s">
        <v>1748</v>
      </c>
      <c r="D38" s="1690"/>
      <c r="E38" s="1690"/>
      <c r="F38" s="1690"/>
      <c r="G38" s="1690"/>
      <c r="H38" s="350"/>
      <c r="I38" s="350"/>
      <c r="J38" s="350"/>
      <c r="K38" s="344"/>
      <c r="L38" s="344"/>
    </row>
    <row r="39" spans="1:12" ht="18" customHeight="1" x14ac:dyDescent="0.35">
      <c r="A39" s="344"/>
      <c r="B39" s="365" t="s">
        <v>301</v>
      </c>
      <c r="C39" s="1690" t="s">
        <v>1749</v>
      </c>
      <c r="D39" s="1690"/>
      <c r="E39" s="1690"/>
      <c r="F39" s="1690"/>
      <c r="G39" s="1690"/>
      <c r="H39" s="350"/>
      <c r="I39" s="350"/>
      <c r="J39" s="350"/>
      <c r="K39" s="344"/>
      <c r="L39" s="344"/>
    </row>
    <row r="40" spans="1:12" x14ac:dyDescent="0.35">
      <c r="A40" s="344"/>
      <c r="B40" s="1685"/>
      <c r="C40" s="1685"/>
      <c r="D40" s="1685"/>
      <c r="E40" s="357"/>
      <c r="F40" s="367"/>
      <c r="G40" s="367"/>
      <c r="H40" s="350"/>
      <c r="I40" s="350"/>
      <c r="J40" s="350"/>
      <c r="K40" s="344"/>
      <c r="L40" s="344"/>
    </row>
    <row r="41" spans="1:12" x14ac:dyDescent="0.35">
      <c r="A41" s="344"/>
      <c r="B41" s="1671" t="s">
        <v>302</v>
      </c>
      <c r="C41" s="1671"/>
      <c r="D41" s="1671"/>
      <c r="E41" s="1671"/>
      <c r="F41" s="1671"/>
      <c r="G41" s="1671"/>
      <c r="H41" s="350"/>
      <c r="I41" s="350"/>
      <c r="J41" s="350"/>
      <c r="K41" s="344"/>
      <c r="L41" s="344"/>
    </row>
    <row r="42" spans="1:12" x14ac:dyDescent="0.35">
      <c r="A42" s="344"/>
      <c r="B42" s="366"/>
      <c r="C42" s="366"/>
      <c r="D42" s="366"/>
      <c r="E42" s="357"/>
      <c r="F42" s="357"/>
      <c r="G42" s="357"/>
      <c r="H42" s="350"/>
      <c r="I42" s="350"/>
      <c r="J42" s="350"/>
      <c r="K42" s="344"/>
      <c r="L42" s="344"/>
    </row>
    <row r="43" spans="1:12" ht="31" x14ac:dyDescent="0.35">
      <c r="A43" s="344"/>
      <c r="B43" s="365" t="s">
        <v>303</v>
      </c>
      <c r="C43" s="1690"/>
      <c r="D43" s="1690"/>
      <c r="E43" s="1690"/>
      <c r="F43" s="1690"/>
      <c r="G43" s="1690"/>
      <c r="H43" s="350"/>
      <c r="I43" s="350"/>
      <c r="J43" s="350"/>
      <c r="K43" s="344"/>
      <c r="L43" s="344"/>
    </row>
    <row r="44" spans="1:12" ht="36" customHeight="1" x14ac:dyDescent="0.35">
      <c r="A44" s="344"/>
      <c r="B44" s="365" t="s">
        <v>304</v>
      </c>
      <c r="C44" s="1698"/>
      <c r="D44" s="1698"/>
      <c r="E44" s="1698"/>
      <c r="F44" s="1698"/>
      <c r="G44" s="1698"/>
      <c r="H44" s="350"/>
      <c r="I44" s="350"/>
      <c r="J44" s="350"/>
      <c r="K44" s="344"/>
      <c r="L44" s="344"/>
    </row>
    <row r="45" spans="1:12" ht="21" customHeight="1" x14ac:dyDescent="0.35">
      <c r="A45" s="344"/>
      <c r="B45" s="365" t="s">
        <v>305</v>
      </c>
      <c r="C45" s="1690"/>
      <c r="D45" s="1690"/>
      <c r="E45" s="1690"/>
      <c r="F45" s="1690"/>
      <c r="G45" s="1690"/>
      <c r="H45" s="350"/>
      <c r="I45" s="350"/>
      <c r="J45" s="350"/>
      <c r="K45" s="344"/>
      <c r="L45" s="344"/>
    </row>
    <row r="46" spans="1:12" x14ac:dyDescent="0.35">
      <c r="A46" s="344"/>
      <c r="B46" s="364"/>
      <c r="C46" s="363"/>
      <c r="D46" s="362"/>
      <c r="E46" s="357"/>
      <c r="F46" s="356"/>
      <c r="G46" s="356"/>
      <c r="H46" s="350"/>
      <c r="I46" s="350"/>
      <c r="J46" s="350"/>
      <c r="K46" s="344"/>
      <c r="L46" s="344"/>
    </row>
    <row r="47" spans="1:12" x14ac:dyDescent="0.35">
      <c r="A47" s="344"/>
      <c r="B47" s="1668" t="s">
        <v>306</v>
      </c>
      <c r="C47" s="1668"/>
      <c r="D47" s="1668"/>
      <c r="E47" s="1668"/>
      <c r="F47" s="1668"/>
      <c r="G47" s="1668"/>
      <c r="H47" s="350"/>
      <c r="I47" s="350"/>
      <c r="J47" s="350"/>
      <c r="K47" s="344"/>
      <c r="L47" s="344"/>
    </row>
    <row r="48" spans="1:12" x14ac:dyDescent="0.35">
      <c r="A48" s="344"/>
      <c r="B48" s="361"/>
      <c r="C48" s="361"/>
      <c r="D48" s="361"/>
      <c r="E48" s="357"/>
      <c r="F48" s="356"/>
      <c r="G48" s="360"/>
      <c r="H48" s="350"/>
      <c r="I48" s="350"/>
      <c r="J48" s="350"/>
      <c r="K48" s="344"/>
      <c r="L48" s="344"/>
    </row>
    <row r="49" spans="1:12" x14ac:dyDescent="0.35">
      <c r="A49" s="344"/>
      <c r="B49" s="359" t="s">
        <v>307</v>
      </c>
      <c r="C49" s="1719" t="s">
        <v>1750</v>
      </c>
      <c r="D49" s="1719"/>
      <c r="E49" s="1719"/>
      <c r="F49" s="1719"/>
      <c r="G49" s="1719"/>
      <c r="H49" s="344"/>
      <c r="I49" s="344"/>
      <c r="J49" s="344"/>
      <c r="K49" s="344"/>
      <c r="L49" s="344"/>
    </row>
    <row r="50" spans="1:12" ht="31" x14ac:dyDescent="0.35">
      <c r="A50" s="344"/>
      <c r="B50" s="358" t="s">
        <v>308</v>
      </c>
      <c r="C50" s="1721" t="s">
        <v>1751</v>
      </c>
      <c r="D50" s="1721"/>
      <c r="E50" s="1721"/>
      <c r="F50" s="1721"/>
      <c r="G50" s="1721"/>
      <c r="H50" s="344"/>
      <c r="I50" s="344"/>
      <c r="J50" s="344"/>
      <c r="K50" s="344"/>
      <c r="L50" s="344"/>
    </row>
    <row r="51" spans="1:12" x14ac:dyDescent="0.35">
      <c r="A51" s="344"/>
      <c r="B51" s="358" t="s">
        <v>309</v>
      </c>
      <c r="C51" s="1719" t="s">
        <v>1751</v>
      </c>
      <c r="D51" s="1719"/>
      <c r="E51" s="1719"/>
      <c r="F51" s="1719"/>
      <c r="G51" s="1719"/>
      <c r="H51" s="344"/>
      <c r="I51" s="344"/>
      <c r="J51" s="344"/>
      <c r="K51" s="344"/>
      <c r="L51" s="344"/>
    </row>
    <row r="52" spans="1:12" x14ac:dyDescent="0.35">
      <c r="A52" s="344"/>
      <c r="B52" s="358" t="s">
        <v>310</v>
      </c>
      <c r="C52" s="1719" t="s">
        <v>1752</v>
      </c>
      <c r="D52" s="1719"/>
      <c r="E52" s="1719"/>
      <c r="F52" s="1719"/>
      <c r="G52" s="1719"/>
      <c r="H52" s="344"/>
      <c r="I52" s="344"/>
      <c r="J52" s="344"/>
      <c r="K52" s="344"/>
      <c r="L52" s="344"/>
    </row>
    <row r="53" spans="1:12" x14ac:dyDescent="0.35">
      <c r="A53" s="344"/>
      <c r="B53" s="357"/>
      <c r="C53" s="357"/>
      <c r="D53" s="357"/>
      <c r="E53" s="357"/>
      <c r="F53" s="356"/>
      <c r="G53" s="356"/>
      <c r="H53" s="344"/>
      <c r="I53" s="344"/>
      <c r="J53" s="344"/>
      <c r="K53" s="344"/>
      <c r="L53" s="344"/>
    </row>
    <row r="54" spans="1:12" x14ac:dyDescent="0.35">
      <c r="A54" s="344"/>
      <c r="B54" s="344"/>
      <c r="C54" s="344"/>
      <c r="D54" s="344"/>
      <c r="E54" s="344"/>
      <c r="F54" s="344"/>
      <c r="G54" s="344"/>
      <c r="H54" s="344"/>
      <c r="I54" s="344"/>
      <c r="J54" s="344"/>
      <c r="K54" s="344"/>
      <c r="L54" s="344"/>
    </row>
    <row r="55" spans="1:12" x14ac:dyDescent="0.35">
      <c r="A55" s="344"/>
      <c r="B55" s="344"/>
      <c r="C55" s="344"/>
      <c r="D55" s="344"/>
      <c r="E55" s="344"/>
      <c r="F55" s="344"/>
      <c r="G55" s="344"/>
      <c r="H55" s="344"/>
      <c r="I55" s="344"/>
      <c r="J55" s="344"/>
      <c r="K55" s="344"/>
      <c r="L55" s="344"/>
    </row>
    <row r="56" spans="1:12" x14ac:dyDescent="0.35">
      <c r="A56" s="344"/>
      <c r="B56" s="344"/>
      <c r="C56" s="344"/>
      <c r="D56" s="344"/>
      <c r="E56" s="344"/>
      <c r="F56" s="344"/>
      <c r="G56" s="344"/>
      <c r="H56" s="344"/>
      <c r="I56" s="344"/>
      <c r="J56" s="344"/>
      <c r="K56" s="344"/>
      <c r="L56" s="344"/>
    </row>
    <row r="57" spans="1:12" x14ac:dyDescent="0.35">
      <c r="A57" s="344"/>
      <c r="B57" s="344"/>
      <c r="C57" s="344"/>
      <c r="D57" s="344"/>
      <c r="E57" s="344"/>
      <c r="F57" s="344"/>
      <c r="G57" s="344"/>
      <c r="H57" s="344"/>
      <c r="I57" s="344"/>
      <c r="J57" s="344"/>
      <c r="K57" s="344"/>
      <c r="L57" s="344"/>
    </row>
    <row r="58" spans="1:12" x14ac:dyDescent="0.35">
      <c r="A58" s="344"/>
      <c r="B58" s="344"/>
      <c r="C58" s="344"/>
      <c r="D58" s="344"/>
      <c r="E58" s="344"/>
      <c r="F58" s="344"/>
      <c r="G58" s="344"/>
      <c r="H58" s="344"/>
      <c r="I58" s="344"/>
      <c r="J58" s="344"/>
      <c r="K58" s="344"/>
      <c r="L58" s="344"/>
    </row>
    <row r="59" spans="1:12" x14ac:dyDescent="0.35">
      <c r="A59" s="344"/>
      <c r="B59" s="344"/>
      <c r="C59" s="344"/>
      <c r="D59" s="344"/>
      <c r="E59" s="344"/>
      <c r="F59" s="344"/>
      <c r="G59" s="344"/>
      <c r="H59" s="344"/>
      <c r="I59" s="344"/>
      <c r="J59" s="344"/>
      <c r="K59" s="344"/>
      <c r="L59" s="344"/>
    </row>
    <row r="60" spans="1:12" x14ac:dyDescent="0.35">
      <c r="A60" s="344"/>
      <c r="B60" s="344"/>
      <c r="C60" s="344"/>
      <c r="D60" s="344"/>
      <c r="E60" s="344"/>
      <c r="F60" s="344"/>
      <c r="G60" s="344"/>
      <c r="H60" s="344"/>
      <c r="I60" s="344"/>
      <c r="J60" s="344"/>
      <c r="K60" s="344"/>
      <c r="L60" s="344"/>
    </row>
    <row r="61" spans="1:12" x14ac:dyDescent="0.35">
      <c r="A61" s="344"/>
      <c r="B61" s="344"/>
      <c r="C61" s="344"/>
      <c r="D61" s="344"/>
      <c r="E61" s="344"/>
      <c r="F61" s="344"/>
      <c r="G61" s="344"/>
      <c r="H61" s="344"/>
      <c r="I61" s="344"/>
      <c r="J61" s="344"/>
      <c r="K61" s="344"/>
      <c r="L61" s="344"/>
    </row>
    <row r="62" spans="1:12" x14ac:dyDescent="0.35">
      <c r="A62" s="344"/>
      <c r="B62" s="344"/>
      <c r="C62" s="344"/>
      <c r="D62" s="344"/>
      <c r="E62" s="344"/>
      <c r="F62" s="344"/>
      <c r="G62" s="344"/>
      <c r="H62" s="344"/>
      <c r="I62" s="344"/>
      <c r="J62" s="344"/>
      <c r="K62" s="344"/>
      <c r="L62" s="344"/>
    </row>
    <row r="63" spans="1:12" x14ac:dyDescent="0.35">
      <c r="A63" s="344"/>
      <c r="B63" s="344"/>
      <c r="C63" s="344"/>
      <c r="D63" s="344"/>
      <c r="E63" s="344"/>
      <c r="F63" s="344"/>
      <c r="G63" s="344"/>
      <c r="H63" s="344"/>
      <c r="I63" s="344"/>
      <c r="J63" s="344"/>
      <c r="K63" s="344"/>
      <c r="L63" s="344"/>
    </row>
    <row r="64" spans="1:12" x14ac:dyDescent="0.35">
      <c r="A64" s="344"/>
      <c r="B64" s="344"/>
      <c r="C64" s="344"/>
      <c r="D64" s="344"/>
      <c r="E64" s="344"/>
      <c r="F64" s="344"/>
      <c r="G64" s="344"/>
      <c r="H64" s="344"/>
      <c r="I64" s="344"/>
      <c r="J64" s="344"/>
      <c r="K64" s="344"/>
      <c r="L64" s="344"/>
    </row>
    <row r="65" spans="1:12" x14ac:dyDescent="0.35">
      <c r="A65" s="344"/>
      <c r="B65" s="344"/>
      <c r="C65" s="344"/>
      <c r="D65" s="344"/>
      <c r="E65" s="344"/>
      <c r="F65" s="344"/>
      <c r="G65" s="344"/>
      <c r="H65" s="344"/>
      <c r="I65" s="344"/>
      <c r="J65" s="344"/>
      <c r="K65" s="344"/>
      <c r="L65" s="344"/>
    </row>
    <row r="66" spans="1:12" x14ac:dyDescent="0.35">
      <c r="A66" s="344"/>
      <c r="B66" s="344"/>
      <c r="C66" s="344"/>
      <c r="D66" s="344"/>
      <c r="E66" s="344"/>
      <c r="F66" s="344"/>
      <c r="G66" s="344"/>
      <c r="H66" s="344"/>
      <c r="I66" s="344"/>
      <c r="J66" s="344"/>
      <c r="K66" s="344"/>
      <c r="L66" s="344"/>
    </row>
    <row r="67" spans="1:12" x14ac:dyDescent="0.35">
      <c r="A67" s="344"/>
      <c r="B67" s="344"/>
      <c r="C67" s="344"/>
      <c r="D67" s="344"/>
      <c r="E67" s="344"/>
      <c r="F67" s="344"/>
      <c r="G67" s="344"/>
      <c r="H67" s="344"/>
      <c r="I67" s="344"/>
      <c r="J67" s="344"/>
      <c r="K67" s="344"/>
      <c r="L67" s="344"/>
    </row>
    <row r="68" spans="1:12" x14ac:dyDescent="0.35">
      <c r="A68" s="344"/>
      <c r="B68" s="344"/>
      <c r="C68" s="344"/>
      <c r="D68" s="344"/>
      <c r="E68" s="344"/>
      <c r="F68" s="344"/>
      <c r="G68" s="344"/>
      <c r="H68" s="344"/>
      <c r="I68" s="344"/>
      <c r="J68" s="344"/>
      <c r="K68" s="344"/>
      <c r="L68" s="344"/>
    </row>
    <row r="69" spans="1:12" x14ac:dyDescent="0.35">
      <c r="A69" s="344"/>
      <c r="B69" s="344"/>
      <c r="C69" s="344"/>
      <c r="D69" s="344"/>
      <c r="E69" s="344"/>
      <c r="F69" s="344"/>
      <c r="G69" s="344"/>
      <c r="H69" s="344"/>
      <c r="I69" s="344"/>
      <c r="J69" s="344"/>
      <c r="K69" s="344"/>
      <c r="L69" s="344"/>
    </row>
    <row r="70" spans="1:12" x14ac:dyDescent="0.35">
      <c r="A70" s="344"/>
      <c r="B70" s="344"/>
      <c r="C70" s="344"/>
      <c r="D70" s="344"/>
      <c r="E70" s="344"/>
      <c r="F70" s="344"/>
      <c r="G70" s="344"/>
      <c r="H70" s="344"/>
      <c r="I70" s="344"/>
      <c r="J70" s="344"/>
      <c r="K70" s="344"/>
      <c r="L70" s="344"/>
    </row>
    <row r="71" spans="1:12" x14ac:dyDescent="0.35">
      <c r="A71" s="344"/>
      <c r="B71" s="344"/>
      <c r="C71" s="344"/>
      <c r="D71" s="344"/>
      <c r="E71" s="344"/>
      <c r="F71" s="344"/>
      <c r="G71" s="344"/>
      <c r="H71" s="344"/>
      <c r="I71" s="344"/>
      <c r="J71" s="344"/>
      <c r="K71" s="344"/>
      <c r="L71" s="344"/>
    </row>
    <row r="72" spans="1:12" x14ac:dyDescent="0.35">
      <c r="A72" s="344"/>
      <c r="B72" s="344"/>
      <c r="C72" s="344"/>
      <c r="D72" s="344"/>
      <c r="E72" s="344"/>
      <c r="F72" s="344"/>
      <c r="G72" s="344"/>
      <c r="H72" s="344"/>
      <c r="I72" s="344"/>
      <c r="J72" s="344"/>
      <c r="K72" s="344"/>
      <c r="L72" s="344"/>
    </row>
    <row r="73" spans="1:12" x14ac:dyDescent="0.35">
      <c r="A73" s="344"/>
      <c r="B73" s="344"/>
      <c r="C73" s="344"/>
      <c r="D73" s="344"/>
      <c r="E73" s="344"/>
      <c r="F73" s="344"/>
      <c r="G73" s="344"/>
      <c r="H73" s="344"/>
      <c r="I73" s="344"/>
      <c r="J73" s="344"/>
      <c r="K73" s="344"/>
      <c r="L73" s="344"/>
    </row>
    <row r="74" spans="1:12" x14ac:dyDescent="0.35">
      <c r="A74" s="344"/>
      <c r="B74" s="344"/>
      <c r="C74" s="344"/>
      <c r="D74" s="344"/>
      <c r="E74" s="344"/>
      <c r="F74" s="344"/>
      <c r="G74" s="344"/>
      <c r="H74" s="344"/>
      <c r="I74" s="344"/>
      <c r="J74" s="344"/>
      <c r="K74" s="344"/>
      <c r="L74" s="344"/>
    </row>
    <row r="75" spans="1:12" x14ac:dyDescent="0.35">
      <c r="A75" s="344"/>
      <c r="B75" s="344"/>
      <c r="C75" s="344"/>
      <c r="D75" s="344"/>
      <c r="E75" s="344"/>
      <c r="F75" s="344"/>
      <c r="G75" s="344"/>
      <c r="H75" s="344"/>
      <c r="I75" s="344"/>
      <c r="J75" s="344"/>
      <c r="K75" s="344"/>
      <c r="L75" s="344"/>
    </row>
    <row r="76" spans="1:12" x14ac:dyDescent="0.35">
      <c r="A76" s="344"/>
      <c r="B76" s="344"/>
      <c r="C76" s="344"/>
      <c r="D76" s="344"/>
      <c r="E76" s="344"/>
      <c r="F76" s="344"/>
      <c r="G76" s="344"/>
      <c r="H76" s="344"/>
      <c r="I76" s="344"/>
      <c r="J76" s="344"/>
      <c r="K76" s="344"/>
      <c r="L76" s="344"/>
    </row>
    <row r="77" spans="1:12" x14ac:dyDescent="0.35">
      <c r="A77" s="344"/>
      <c r="B77" s="344"/>
      <c r="C77" s="344"/>
      <c r="D77" s="344"/>
      <c r="E77" s="344"/>
      <c r="F77" s="344"/>
      <c r="G77" s="344"/>
      <c r="H77" s="344"/>
      <c r="I77" s="344"/>
      <c r="J77" s="344"/>
      <c r="K77" s="344"/>
      <c r="L77" s="344"/>
    </row>
    <row r="78" spans="1:12" x14ac:dyDescent="0.35">
      <c r="A78" s="344"/>
      <c r="B78" s="344"/>
      <c r="C78" s="344"/>
      <c r="D78" s="344"/>
      <c r="E78" s="344"/>
      <c r="F78" s="344"/>
      <c r="G78" s="344"/>
      <c r="H78" s="344"/>
      <c r="I78" s="344"/>
      <c r="J78" s="344"/>
      <c r="K78" s="344"/>
      <c r="L78" s="344"/>
    </row>
    <row r="79" spans="1:12" x14ac:dyDescent="0.35">
      <c r="A79" s="344"/>
      <c r="B79" s="344"/>
      <c r="C79" s="344"/>
      <c r="D79" s="344"/>
      <c r="E79" s="344"/>
      <c r="F79" s="344"/>
      <c r="G79" s="344"/>
      <c r="H79" s="344"/>
      <c r="I79" s="344"/>
      <c r="J79" s="344"/>
      <c r="K79" s="344"/>
      <c r="L79" s="344"/>
    </row>
    <row r="80" spans="1:12" x14ac:dyDescent="0.35">
      <c r="A80" s="344"/>
      <c r="B80" s="344"/>
      <c r="C80" s="344"/>
      <c r="D80" s="344"/>
      <c r="E80" s="344"/>
      <c r="F80" s="344"/>
      <c r="G80" s="344"/>
      <c r="H80" s="344"/>
      <c r="I80" s="344"/>
      <c r="J80" s="344"/>
      <c r="K80" s="344"/>
      <c r="L80" s="344"/>
    </row>
    <row r="81" spans="1:12" x14ac:dyDescent="0.35">
      <c r="A81" s="344"/>
      <c r="B81" s="344"/>
      <c r="C81" s="344"/>
      <c r="D81" s="344"/>
      <c r="E81" s="344"/>
      <c r="F81" s="344"/>
      <c r="G81" s="344"/>
      <c r="H81" s="344"/>
      <c r="I81" s="344"/>
      <c r="J81" s="344"/>
      <c r="K81" s="344"/>
      <c r="L81" s="344"/>
    </row>
    <row r="82" spans="1:12" x14ac:dyDescent="0.35">
      <c r="A82" s="344"/>
      <c r="B82" s="344"/>
      <c r="C82" s="344"/>
      <c r="D82" s="344"/>
      <c r="E82" s="344"/>
      <c r="F82" s="344"/>
      <c r="G82" s="344"/>
      <c r="H82" s="344"/>
      <c r="I82" s="344"/>
      <c r="J82" s="344"/>
      <c r="K82" s="344"/>
      <c r="L82" s="344"/>
    </row>
    <row r="83" spans="1:12" x14ac:dyDescent="0.35">
      <c r="A83" s="344"/>
      <c r="B83" s="344"/>
      <c r="C83" s="344"/>
      <c r="D83" s="344"/>
      <c r="E83" s="344"/>
      <c r="F83" s="344"/>
      <c r="G83" s="344"/>
      <c r="H83" s="344"/>
      <c r="I83" s="344"/>
      <c r="J83" s="344"/>
      <c r="K83" s="344"/>
      <c r="L83" s="344"/>
    </row>
    <row r="84" spans="1:12" x14ac:dyDescent="0.35">
      <c r="A84" s="344"/>
      <c r="B84" s="344"/>
      <c r="C84" s="344"/>
      <c r="D84" s="344"/>
      <c r="E84" s="344"/>
      <c r="F84" s="344"/>
      <c r="G84" s="344"/>
      <c r="H84" s="344"/>
      <c r="I84" s="344"/>
      <c r="J84" s="344"/>
      <c r="K84" s="344"/>
      <c r="L84" s="344"/>
    </row>
    <row r="85" spans="1:12" x14ac:dyDescent="0.35">
      <c r="A85" s="344"/>
      <c r="B85" s="344"/>
      <c r="C85" s="344"/>
      <c r="D85" s="344"/>
      <c r="E85" s="344"/>
      <c r="F85" s="344"/>
      <c r="G85" s="344"/>
      <c r="H85" s="344"/>
      <c r="I85" s="344"/>
      <c r="J85" s="344"/>
      <c r="K85" s="344"/>
      <c r="L85" s="344"/>
    </row>
    <row r="86" spans="1:12" x14ac:dyDescent="0.35">
      <c r="A86" s="344"/>
      <c r="B86" s="344"/>
      <c r="C86" s="344"/>
      <c r="D86" s="344"/>
      <c r="E86" s="344"/>
      <c r="F86" s="344"/>
      <c r="G86" s="344"/>
      <c r="H86" s="344"/>
      <c r="I86" s="344"/>
      <c r="J86" s="344"/>
      <c r="K86" s="344"/>
      <c r="L86" s="344"/>
    </row>
    <row r="87" spans="1:12" x14ac:dyDescent="0.35">
      <c r="A87" s="344"/>
      <c r="B87" s="344"/>
      <c r="C87" s="344"/>
      <c r="D87" s="344"/>
      <c r="E87" s="344"/>
      <c r="F87" s="344"/>
      <c r="G87" s="344"/>
      <c r="H87" s="344"/>
      <c r="I87" s="344"/>
      <c r="J87" s="344"/>
      <c r="K87" s="344"/>
      <c r="L87" s="344"/>
    </row>
    <row r="88" spans="1:12" x14ac:dyDescent="0.35">
      <c r="A88" s="344"/>
      <c r="B88" s="344"/>
      <c r="C88" s="344"/>
      <c r="D88" s="344"/>
      <c r="E88" s="344"/>
      <c r="F88" s="344"/>
      <c r="G88" s="344"/>
      <c r="H88" s="344"/>
      <c r="I88" s="344"/>
      <c r="J88" s="344"/>
      <c r="K88" s="344"/>
      <c r="L88" s="344"/>
    </row>
    <row r="89" spans="1:12" x14ac:dyDescent="0.35">
      <c r="A89" s="344"/>
      <c r="B89" s="344"/>
      <c r="C89" s="344"/>
      <c r="D89" s="344"/>
      <c r="E89" s="344"/>
      <c r="F89" s="344"/>
      <c r="G89" s="344"/>
      <c r="H89" s="344"/>
      <c r="I89" s="344"/>
      <c r="J89" s="344"/>
      <c r="K89" s="344"/>
      <c r="L89" s="344"/>
    </row>
    <row r="90" spans="1:12" x14ac:dyDescent="0.35">
      <c r="A90" s="344"/>
      <c r="B90" s="344"/>
      <c r="C90" s="344"/>
      <c r="D90" s="344"/>
      <c r="E90" s="344"/>
      <c r="F90" s="344"/>
      <c r="G90" s="344"/>
      <c r="H90" s="344"/>
      <c r="I90" s="344"/>
      <c r="J90" s="344"/>
      <c r="K90" s="344"/>
      <c r="L90" s="344"/>
    </row>
    <row r="91" spans="1:12" x14ac:dyDescent="0.35">
      <c r="A91" s="344"/>
      <c r="B91" s="344"/>
      <c r="C91" s="344"/>
      <c r="D91" s="344"/>
      <c r="E91" s="344"/>
      <c r="F91" s="344"/>
      <c r="G91" s="344"/>
      <c r="H91" s="344"/>
      <c r="I91" s="344"/>
      <c r="J91" s="344"/>
      <c r="K91" s="344"/>
      <c r="L91" s="344"/>
    </row>
    <row r="92" spans="1:12" x14ac:dyDescent="0.35">
      <c r="A92" s="344"/>
      <c r="B92" s="344"/>
      <c r="C92" s="344"/>
      <c r="D92" s="344"/>
      <c r="E92" s="344"/>
      <c r="F92" s="344"/>
      <c r="G92" s="344"/>
      <c r="H92" s="344"/>
      <c r="I92" s="344"/>
      <c r="J92" s="344"/>
      <c r="K92" s="344"/>
      <c r="L92" s="344"/>
    </row>
    <row r="93" spans="1:12" x14ac:dyDescent="0.35">
      <c r="A93" s="344"/>
      <c r="B93" s="344"/>
      <c r="C93" s="344"/>
      <c r="D93" s="344"/>
      <c r="E93" s="344"/>
      <c r="F93" s="344"/>
      <c r="G93" s="344"/>
      <c r="H93" s="344"/>
      <c r="I93" s="344"/>
      <c r="J93" s="344"/>
      <c r="K93" s="344"/>
      <c r="L93" s="344"/>
    </row>
    <row r="94" spans="1:12" x14ac:dyDescent="0.35">
      <c r="A94" s="344"/>
      <c r="B94" s="344"/>
      <c r="C94" s="344"/>
      <c r="D94" s="344"/>
      <c r="E94" s="344"/>
      <c r="F94" s="344"/>
      <c r="G94" s="344"/>
      <c r="H94" s="344"/>
      <c r="I94" s="344"/>
      <c r="J94" s="344"/>
      <c r="K94" s="344"/>
      <c r="L94" s="344"/>
    </row>
    <row r="95" spans="1:12" x14ac:dyDescent="0.35">
      <c r="A95" s="344"/>
      <c r="B95" s="344"/>
      <c r="C95" s="344"/>
      <c r="D95" s="344"/>
      <c r="E95" s="344"/>
      <c r="F95" s="344"/>
      <c r="G95" s="344"/>
      <c r="H95" s="344"/>
      <c r="I95" s="344"/>
      <c r="J95" s="344"/>
      <c r="K95" s="344"/>
      <c r="L95" s="344"/>
    </row>
    <row r="96" spans="1:12" x14ac:dyDescent="0.35">
      <c r="A96" s="344"/>
      <c r="B96" s="344"/>
      <c r="C96" s="344"/>
      <c r="D96" s="344"/>
      <c r="E96" s="344"/>
      <c r="F96" s="344"/>
      <c r="G96" s="344"/>
      <c r="H96" s="344"/>
      <c r="I96" s="344"/>
      <c r="J96" s="344"/>
      <c r="K96" s="344"/>
      <c r="L96" s="344"/>
    </row>
    <row r="97" spans="1:12" x14ac:dyDescent="0.35">
      <c r="A97" s="344"/>
      <c r="B97" s="344"/>
      <c r="C97" s="344"/>
      <c r="D97" s="344"/>
      <c r="E97" s="344"/>
      <c r="F97" s="344"/>
      <c r="G97" s="344"/>
      <c r="H97" s="344"/>
      <c r="I97" s="344"/>
      <c r="J97" s="344"/>
      <c r="K97" s="344"/>
      <c r="L97" s="344"/>
    </row>
    <row r="98" spans="1:12" x14ac:dyDescent="0.35">
      <c r="A98" s="344"/>
      <c r="B98" s="344"/>
      <c r="C98" s="344"/>
      <c r="D98" s="344"/>
      <c r="E98" s="344"/>
      <c r="F98" s="344"/>
      <c r="G98" s="344"/>
      <c r="H98" s="344"/>
      <c r="I98" s="344"/>
      <c r="J98" s="344"/>
      <c r="K98" s="344"/>
      <c r="L98" s="344"/>
    </row>
    <row r="99" spans="1:12" x14ac:dyDescent="0.35">
      <c r="A99" s="344"/>
      <c r="B99" s="344"/>
      <c r="C99" s="344"/>
      <c r="D99" s="344"/>
      <c r="E99" s="344"/>
      <c r="F99" s="344"/>
      <c r="G99" s="344"/>
      <c r="H99" s="344"/>
      <c r="I99" s="344"/>
      <c r="J99" s="344"/>
      <c r="K99" s="344"/>
      <c r="L99" s="344"/>
    </row>
    <row r="100" spans="1:12" x14ac:dyDescent="0.35">
      <c r="A100" s="344"/>
      <c r="B100" s="344"/>
      <c r="C100" s="344"/>
      <c r="D100" s="344"/>
      <c r="E100" s="344"/>
      <c r="F100" s="344"/>
      <c r="G100" s="344"/>
      <c r="H100" s="344"/>
      <c r="I100" s="344"/>
      <c r="J100" s="344"/>
      <c r="K100" s="344"/>
      <c r="L100" s="344"/>
    </row>
    <row r="101" spans="1:12" x14ac:dyDescent="0.35">
      <c r="A101" s="344"/>
      <c r="B101" s="344"/>
      <c r="C101" s="344"/>
      <c r="D101" s="344"/>
      <c r="E101" s="344"/>
      <c r="F101" s="344"/>
      <c r="G101" s="344"/>
      <c r="H101" s="344"/>
      <c r="I101" s="344"/>
      <c r="J101" s="344"/>
      <c r="K101" s="344"/>
      <c r="L101" s="344"/>
    </row>
    <row r="102" spans="1:12" x14ac:dyDescent="0.35">
      <c r="A102" s="344"/>
      <c r="B102" s="344"/>
      <c r="C102" s="344"/>
      <c r="D102" s="344"/>
      <c r="E102" s="344"/>
      <c r="F102" s="344"/>
      <c r="G102" s="344"/>
      <c r="H102" s="344"/>
      <c r="I102" s="344"/>
      <c r="J102" s="344"/>
      <c r="K102" s="344"/>
      <c r="L102" s="344"/>
    </row>
    <row r="103" spans="1:12" x14ac:dyDescent="0.35">
      <c r="A103" s="344"/>
      <c r="B103" s="344"/>
      <c r="C103" s="344"/>
      <c r="D103" s="344"/>
      <c r="E103" s="344"/>
      <c r="F103" s="344"/>
      <c r="G103" s="344"/>
      <c r="H103" s="344"/>
      <c r="I103" s="344"/>
      <c r="J103" s="344"/>
      <c r="K103" s="344"/>
      <c r="L103" s="344"/>
    </row>
    <row r="104" spans="1:12" x14ac:dyDescent="0.35">
      <c r="A104" s="344"/>
      <c r="B104" s="344"/>
      <c r="C104" s="344"/>
      <c r="D104" s="344"/>
      <c r="E104" s="344"/>
      <c r="F104" s="344"/>
      <c r="G104" s="344"/>
      <c r="H104" s="344"/>
      <c r="I104" s="344"/>
      <c r="J104" s="344"/>
      <c r="K104" s="344"/>
      <c r="L104" s="344"/>
    </row>
    <row r="105" spans="1:12" x14ac:dyDescent="0.35">
      <c r="A105" s="344"/>
      <c r="B105" s="344"/>
      <c r="C105" s="344"/>
      <c r="D105" s="344"/>
      <c r="E105" s="344"/>
      <c r="F105" s="344"/>
      <c r="G105" s="344"/>
      <c r="H105" s="344"/>
      <c r="I105" s="344"/>
      <c r="J105" s="344"/>
      <c r="K105" s="344"/>
      <c r="L105" s="344"/>
    </row>
    <row r="106" spans="1:12" x14ac:dyDescent="0.35">
      <c r="A106" s="344"/>
      <c r="B106" s="344"/>
      <c r="C106" s="344"/>
      <c r="D106" s="344"/>
      <c r="E106" s="344"/>
      <c r="F106" s="344"/>
      <c r="G106" s="344"/>
      <c r="H106" s="344"/>
      <c r="I106" s="344"/>
      <c r="J106" s="344"/>
      <c r="K106" s="344"/>
      <c r="L106" s="344"/>
    </row>
    <row r="107" spans="1:12" x14ac:dyDescent="0.35">
      <c r="A107" s="344"/>
      <c r="B107" s="344"/>
      <c r="C107" s="344"/>
      <c r="D107" s="344"/>
      <c r="E107" s="344"/>
      <c r="F107" s="344"/>
      <c r="G107" s="344"/>
      <c r="H107" s="344"/>
      <c r="I107" s="344"/>
      <c r="J107" s="344"/>
      <c r="K107" s="344"/>
      <c r="L107" s="344"/>
    </row>
    <row r="108" spans="1:12" x14ac:dyDescent="0.35">
      <c r="A108" s="344"/>
      <c r="B108" s="344"/>
      <c r="C108" s="344"/>
      <c r="D108" s="344"/>
      <c r="E108" s="344"/>
      <c r="F108" s="344"/>
      <c r="G108" s="344"/>
      <c r="H108" s="344"/>
      <c r="I108" s="344"/>
      <c r="J108" s="344"/>
      <c r="K108" s="344"/>
      <c r="L108" s="344"/>
    </row>
    <row r="109" spans="1:12" x14ac:dyDescent="0.35">
      <c r="A109" s="344"/>
      <c r="B109" s="344"/>
      <c r="C109" s="344"/>
      <c r="D109" s="344"/>
      <c r="E109" s="344"/>
      <c r="F109" s="344"/>
      <c r="G109" s="344"/>
      <c r="H109" s="344"/>
      <c r="I109" s="344"/>
      <c r="J109" s="344"/>
      <c r="K109" s="344"/>
      <c r="L109" s="344"/>
    </row>
    <row r="110" spans="1:12" x14ac:dyDescent="0.35">
      <c r="A110" s="344"/>
      <c r="B110" s="344"/>
      <c r="C110" s="344"/>
      <c r="D110" s="344"/>
      <c r="E110" s="344"/>
      <c r="F110" s="344"/>
      <c r="G110" s="344"/>
      <c r="H110" s="344"/>
      <c r="I110" s="344"/>
      <c r="J110" s="344"/>
      <c r="K110" s="344"/>
      <c r="L110" s="344"/>
    </row>
    <row r="111" spans="1:12" x14ac:dyDescent="0.35">
      <c r="A111" s="344"/>
      <c r="B111" s="344"/>
      <c r="C111" s="344"/>
      <c r="D111" s="344"/>
      <c r="E111" s="344"/>
      <c r="F111" s="344"/>
      <c r="G111" s="344"/>
      <c r="H111" s="344"/>
      <c r="I111" s="344"/>
      <c r="J111" s="344"/>
      <c r="K111" s="344"/>
      <c r="L111" s="344"/>
    </row>
    <row r="112" spans="1:12" ht="15.75" hidden="1" customHeight="1" x14ac:dyDescent="0.35">
      <c r="A112" s="350"/>
      <c r="B112" s="1780" t="s">
        <v>263</v>
      </c>
      <c r="C112" s="1780"/>
      <c r="D112" s="1780"/>
      <c r="E112" s="1780"/>
      <c r="F112" s="1780"/>
      <c r="G112" s="350"/>
      <c r="H112" s="350"/>
      <c r="I112" s="350"/>
      <c r="J112" s="350"/>
      <c r="K112" s="350"/>
      <c r="L112" s="350"/>
    </row>
    <row r="113" spans="1:12" ht="31.5" hidden="1" customHeight="1" x14ac:dyDescent="0.35">
      <c r="A113" s="354" t="s">
        <v>313</v>
      </c>
      <c r="B113" s="354" t="s">
        <v>264</v>
      </c>
      <c r="C113" s="354" t="s">
        <v>265</v>
      </c>
      <c r="D113" s="354" t="s">
        <v>266</v>
      </c>
      <c r="E113" s="355" t="s">
        <v>314</v>
      </c>
      <c r="F113" s="355" t="s">
        <v>268</v>
      </c>
      <c r="G113" s="354" t="s">
        <v>275</v>
      </c>
      <c r="H113" s="354" t="s">
        <v>278</v>
      </c>
      <c r="I113" s="354" t="s">
        <v>315</v>
      </c>
      <c r="J113" s="354" t="s">
        <v>293</v>
      </c>
      <c r="K113" s="353"/>
      <c r="L113" s="353"/>
    </row>
    <row r="114" spans="1:12" ht="15.75" hidden="1" customHeight="1" x14ac:dyDescent="0.35">
      <c r="A114" s="351" t="s">
        <v>316</v>
      </c>
      <c r="B114" s="352" t="s">
        <v>317</v>
      </c>
      <c r="C114" s="352" t="s">
        <v>318</v>
      </c>
      <c r="D114" s="352" t="s">
        <v>86</v>
      </c>
      <c r="E114" s="352" t="s">
        <v>319</v>
      </c>
      <c r="F114" s="352" t="s">
        <v>320</v>
      </c>
      <c r="G114" s="351" t="s">
        <v>2</v>
      </c>
      <c r="H114" s="351" t="s">
        <v>321</v>
      </c>
      <c r="I114" s="351" t="s">
        <v>322</v>
      </c>
      <c r="J114" s="351" t="s">
        <v>323</v>
      </c>
      <c r="K114" s="350"/>
      <c r="L114" s="350"/>
    </row>
    <row r="115" spans="1:12" ht="15.75" hidden="1" customHeight="1" x14ac:dyDescent="0.35">
      <c r="A115" s="351" t="s">
        <v>261</v>
      </c>
      <c r="B115" s="352" t="s">
        <v>269</v>
      </c>
      <c r="C115" s="352" t="s">
        <v>324</v>
      </c>
      <c r="D115" s="352" t="s">
        <v>325</v>
      </c>
      <c r="E115" s="352" t="s">
        <v>326</v>
      </c>
      <c r="F115" s="352" t="s">
        <v>327</v>
      </c>
      <c r="G115" s="351" t="s">
        <v>0</v>
      </c>
      <c r="H115" s="351" t="s">
        <v>279</v>
      </c>
      <c r="I115" s="351" t="s">
        <v>328</v>
      </c>
      <c r="J115" s="351" t="s">
        <v>294</v>
      </c>
      <c r="K115" s="350"/>
      <c r="L115" s="350"/>
    </row>
    <row r="116" spans="1:12" ht="15.75" hidden="1" customHeight="1" x14ac:dyDescent="0.35">
      <c r="A116" s="350"/>
      <c r="B116" s="352" t="s">
        <v>25</v>
      </c>
      <c r="C116" s="352" t="s">
        <v>329</v>
      </c>
      <c r="D116" s="352" t="s">
        <v>330</v>
      </c>
      <c r="E116" s="352" t="s">
        <v>331</v>
      </c>
      <c r="F116" s="352" t="s">
        <v>332</v>
      </c>
      <c r="G116" s="351" t="s">
        <v>333</v>
      </c>
      <c r="H116" s="351" t="s">
        <v>334</v>
      </c>
      <c r="I116" s="351" t="s">
        <v>335</v>
      </c>
      <c r="J116" s="350"/>
      <c r="K116" s="350"/>
      <c r="L116" s="350"/>
    </row>
    <row r="117" spans="1:12" ht="15.75" hidden="1" customHeight="1" x14ac:dyDescent="0.35">
      <c r="A117" s="350"/>
      <c r="B117" s="352" t="s">
        <v>336</v>
      </c>
      <c r="C117" s="352" t="s">
        <v>270</v>
      </c>
      <c r="D117" s="352" t="s">
        <v>337</v>
      </c>
      <c r="E117" s="352" t="s">
        <v>87</v>
      </c>
      <c r="F117" s="352" t="s">
        <v>338</v>
      </c>
      <c r="G117" s="350"/>
      <c r="H117" s="351" t="s">
        <v>339</v>
      </c>
      <c r="I117" s="351" t="s">
        <v>340</v>
      </c>
      <c r="J117" s="350"/>
      <c r="K117" s="350"/>
      <c r="L117" s="350"/>
    </row>
    <row r="118" spans="1:12" ht="15.75" hidden="1" customHeight="1" x14ac:dyDescent="0.35">
      <c r="A118" s="350"/>
      <c r="B118" s="352" t="s">
        <v>341</v>
      </c>
      <c r="C118" s="352" t="s">
        <v>342</v>
      </c>
      <c r="D118" s="352" t="s">
        <v>343</v>
      </c>
      <c r="E118" s="352" t="s">
        <v>344</v>
      </c>
      <c r="F118" s="352" t="s">
        <v>345</v>
      </c>
      <c r="G118" s="350"/>
      <c r="H118" s="351" t="s">
        <v>346</v>
      </c>
      <c r="I118" s="351" t="s">
        <v>292</v>
      </c>
      <c r="J118" s="350"/>
      <c r="K118" s="350"/>
      <c r="L118" s="350"/>
    </row>
    <row r="119" spans="1:12" ht="15.75" hidden="1" customHeight="1" x14ac:dyDescent="0.35">
      <c r="A119" s="350"/>
      <c r="B119" s="352" t="s">
        <v>347</v>
      </c>
      <c r="C119" s="352" t="s">
        <v>348</v>
      </c>
      <c r="D119" s="352" t="s">
        <v>349</v>
      </c>
      <c r="E119" s="352" t="s">
        <v>350</v>
      </c>
      <c r="F119" s="352" t="s">
        <v>351</v>
      </c>
      <c r="G119" s="350"/>
      <c r="H119" s="350"/>
      <c r="I119" s="351" t="s">
        <v>352</v>
      </c>
      <c r="J119" s="350"/>
      <c r="K119" s="350"/>
      <c r="L119" s="350"/>
    </row>
    <row r="120" spans="1:12" ht="15.75" hidden="1" customHeight="1" x14ac:dyDescent="0.35">
      <c r="A120" s="350"/>
      <c r="B120" s="350"/>
      <c r="C120" s="352" t="s">
        <v>353</v>
      </c>
      <c r="D120" s="352" t="s">
        <v>354</v>
      </c>
      <c r="E120" s="352" t="s">
        <v>355</v>
      </c>
      <c r="F120" s="352" t="s">
        <v>356</v>
      </c>
      <c r="G120" s="350"/>
      <c r="H120" s="350"/>
      <c r="I120" s="351" t="s">
        <v>357</v>
      </c>
      <c r="J120" s="350"/>
      <c r="K120" s="350"/>
      <c r="L120" s="350"/>
    </row>
    <row r="121" spans="1:12" ht="15.75" hidden="1" customHeight="1" x14ac:dyDescent="0.35">
      <c r="A121" s="350"/>
      <c r="B121" s="350"/>
      <c r="C121" s="352" t="s">
        <v>358</v>
      </c>
      <c r="D121" s="352" t="s">
        <v>359</v>
      </c>
      <c r="E121" s="352" t="s">
        <v>360</v>
      </c>
      <c r="F121" s="352" t="s">
        <v>361</v>
      </c>
      <c r="G121" s="350"/>
      <c r="H121" s="350"/>
      <c r="I121" s="351" t="s">
        <v>362</v>
      </c>
      <c r="J121" s="350"/>
      <c r="K121" s="350"/>
      <c r="L121" s="350"/>
    </row>
    <row r="122" spans="1:12" ht="15.75" hidden="1" customHeight="1" x14ac:dyDescent="0.35">
      <c r="A122" s="350"/>
      <c r="B122" s="350"/>
      <c r="C122" s="352" t="s">
        <v>48</v>
      </c>
      <c r="D122" s="352" t="s">
        <v>97</v>
      </c>
      <c r="E122" s="352" t="s">
        <v>363</v>
      </c>
      <c r="F122" s="352" t="s">
        <v>364</v>
      </c>
      <c r="G122" s="350"/>
      <c r="H122" s="350"/>
      <c r="I122" s="350"/>
      <c r="J122" s="350"/>
      <c r="K122" s="350"/>
      <c r="L122" s="350"/>
    </row>
    <row r="123" spans="1:12" ht="15.75" hidden="1" customHeight="1" x14ac:dyDescent="0.35">
      <c r="A123" s="350"/>
      <c r="B123" s="350"/>
      <c r="C123" s="352" t="s">
        <v>365</v>
      </c>
      <c r="D123" s="352" t="s">
        <v>366</v>
      </c>
      <c r="E123" s="352" t="s">
        <v>367</v>
      </c>
      <c r="F123" s="352" t="s">
        <v>368</v>
      </c>
      <c r="G123" s="350"/>
      <c r="H123" s="350"/>
      <c r="I123" s="350"/>
      <c r="J123" s="350"/>
      <c r="K123" s="350"/>
      <c r="L123" s="350"/>
    </row>
    <row r="124" spans="1:12" ht="15.75" hidden="1" customHeight="1" x14ac:dyDescent="0.35">
      <c r="A124" s="350"/>
      <c r="B124" s="350"/>
      <c r="C124" s="352" t="s">
        <v>369</v>
      </c>
      <c r="D124" s="352" t="s">
        <v>370</v>
      </c>
      <c r="E124" s="352" t="s">
        <v>371</v>
      </c>
      <c r="F124" s="352" t="s">
        <v>372</v>
      </c>
      <c r="G124" s="350"/>
      <c r="H124" s="350"/>
      <c r="I124" s="350"/>
      <c r="J124" s="350"/>
      <c r="K124" s="350"/>
      <c r="L124" s="350"/>
    </row>
    <row r="125" spans="1:12" ht="15.75" hidden="1" customHeight="1" x14ac:dyDescent="0.35">
      <c r="A125" s="350"/>
      <c r="B125" s="350"/>
      <c r="C125" s="352" t="s">
        <v>373</v>
      </c>
      <c r="D125" s="352" t="s">
        <v>374</v>
      </c>
      <c r="E125" s="352" t="s">
        <v>375</v>
      </c>
      <c r="F125" s="352" t="s">
        <v>376</v>
      </c>
      <c r="G125" s="350"/>
      <c r="H125" s="350"/>
      <c r="I125" s="350"/>
      <c r="J125" s="350"/>
      <c r="K125" s="350"/>
      <c r="L125" s="350"/>
    </row>
    <row r="126" spans="1:12" ht="15.75" hidden="1" customHeight="1" x14ac:dyDescent="0.35">
      <c r="A126" s="344"/>
      <c r="B126" s="344"/>
      <c r="C126" s="352" t="s">
        <v>377</v>
      </c>
      <c r="D126" s="352" t="s">
        <v>378</v>
      </c>
      <c r="E126" s="352" t="s">
        <v>379</v>
      </c>
      <c r="F126" s="352" t="s">
        <v>380</v>
      </c>
      <c r="G126" s="344"/>
      <c r="H126" s="344"/>
      <c r="I126" s="344"/>
      <c r="J126" s="344"/>
      <c r="K126" s="344"/>
      <c r="L126" s="344"/>
    </row>
    <row r="127" spans="1:12" ht="15.75" hidden="1" customHeight="1" x14ac:dyDescent="0.35">
      <c r="A127" s="344"/>
      <c r="B127" s="344"/>
      <c r="C127" s="352" t="s">
        <v>381</v>
      </c>
      <c r="D127" s="352" t="s">
        <v>271</v>
      </c>
      <c r="E127" s="352" t="s">
        <v>382</v>
      </c>
      <c r="F127" s="352" t="s">
        <v>383</v>
      </c>
      <c r="G127" s="344"/>
      <c r="H127" s="344"/>
      <c r="I127" s="344"/>
      <c r="J127" s="344"/>
      <c r="K127" s="344"/>
      <c r="L127" s="344"/>
    </row>
    <row r="128" spans="1:12" ht="15.75" hidden="1" customHeight="1" x14ac:dyDescent="0.35">
      <c r="A128" s="344"/>
      <c r="B128" s="344"/>
      <c r="C128" s="352" t="s">
        <v>384</v>
      </c>
      <c r="D128" s="352" t="s">
        <v>385</v>
      </c>
      <c r="E128" s="352" t="s">
        <v>386</v>
      </c>
      <c r="F128" s="352" t="s">
        <v>387</v>
      </c>
      <c r="G128" s="344"/>
      <c r="H128" s="344"/>
      <c r="I128" s="344"/>
      <c r="J128" s="344"/>
      <c r="K128" s="344"/>
      <c r="L128" s="344"/>
    </row>
    <row r="129" spans="1:12" ht="15.75" hidden="1" customHeight="1" x14ac:dyDescent="0.35">
      <c r="A129" s="344"/>
      <c r="B129" s="344"/>
      <c r="C129" s="352" t="s">
        <v>50</v>
      </c>
      <c r="D129" s="352" t="s">
        <v>388</v>
      </c>
      <c r="E129" s="352" t="s">
        <v>389</v>
      </c>
      <c r="F129" s="352" t="s">
        <v>390</v>
      </c>
      <c r="G129" s="344"/>
      <c r="H129" s="344"/>
      <c r="I129" s="344"/>
      <c r="J129" s="344"/>
      <c r="K129" s="344"/>
      <c r="L129" s="344"/>
    </row>
    <row r="130" spans="1:12" ht="15.75" hidden="1" customHeight="1" x14ac:dyDescent="0.35">
      <c r="A130" s="344"/>
      <c r="B130" s="344"/>
      <c r="C130" s="352" t="s">
        <v>391</v>
      </c>
      <c r="D130" s="352" t="s">
        <v>392</v>
      </c>
      <c r="E130" s="352" t="s">
        <v>393</v>
      </c>
      <c r="F130" s="352" t="s">
        <v>394</v>
      </c>
      <c r="G130" s="344"/>
      <c r="H130" s="344"/>
      <c r="I130" s="344"/>
      <c r="J130" s="344"/>
      <c r="K130" s="344"/>
      <c r="L130" s="344"/>
    </row>
    <row r="131" spans="1:12" ht="15.75" hidden="1" customHeight="1" x14ac:dyDescent="0.35">
      <c r="A131" s="344"/>
      <c r="B131" s="344"/>
      <c r="C131" s="352" t="s">
        <v>395</v>
      </c>
      <c r="D131" s="352" t="s">
        <v>396</v>
      </c>
      <c r="E131" s="352" t="s">
        <v>397</v>
      </c>
      <c r="F131" s="352" t="s">
        <v>398</v>
      </c>
      <c r="G131" s="344"/>
      <c r="H131" s="344"/>
      <c r="I131" s="344"/>
      <c r="J131" s="344"/>
      <c r="K131" s="344"/>
      <c r="L131" s="344"/>
    </row>
    <row r="132" spans="1:12" ht="15.75" hidden="1" customHeight="1" x14ac:dyDescent="0.35">
      <c r="A132" s="344"/>
      <c r="B132" s="344"/>
      <c r="C132" s="352" t="s">
        <v>399</v>
      </c>
      <c r="D132" s="352" t="s">
        <v>400</v>
      </c>
      <c r="E132" s="352" t="s">
        <v>401</v>
      </c>
      <c r="F132" s="352" t="s">
        <v>402</v>
      </c>
      <c r="G132" s="344"/>
      <c r="H132" s="344"/>
      <c r="I132" s="344"/>
      <c r="J132" s="344"/>
      <c r="K132" s="344"/>
      <c r="L132" s="344"/>
    </row>
    <row r="133" spans="1:12" ht="15.75" hidden="1" customHeight="1" x14ac:dyDescent="0.35">
      <c r="A133" s="344"/>
      <c r="B133" s="344"/>
      <c r="C133" s="352" t="s">
        <v>403</v>
      </c>
      <c r="D133" s="352" t="s">
        <v>404</v>
      </c>
      <c r="E133" s="352" t="s">
        <v>405</v>
      </c>
      <c r="F133" s="352" t="s">
        <v>406</v>
      </c>
      <c r="G133" s="344"/>
      <c r="H133" s="344"/>
      <c r="I133" s="344"/>
      <c r="J133" s="344"/>
      <c r="K133" s="344"/>
      <c r="L133" s="344"/>
    </row>
    <row r="134" spans="1:12" ht="15.75" hidden="1" customHeight="1" x14ac:dyDescent="0.35">
      <c r="A134" s="344"/>
      <c r="B134" s="344"/>
      <c r="C134" s="352" t="s">
        <v>407</v>
      </c>
      <c r="D134" s="352" t="s">
        <v>408</v>
      </c>
      <c r="E134" s="352" t="s">
        <v>409</v>
      </c>
      <c r="F134" s="352" t="s">
        <v>410</v>
      </c>
      <c r="G134" s="344"/>
      <c r="H134" s="344"/>
      <c r="I134" s="344"/>
      <c r="J134" s="344"/>
      <c r="K134" s="344"/>
      <c r="L134" s="344"/>
    </row>
    <row r="135" spans="1:12" ht="15.75" hidden="1" customHeight="1" x14ac:dyDescent="0.35">
      <c r="A135" s="344"/>
      <c r="B135" s="344"/>
      <c r="C135" s="350"/>
      <c r="D135" s="352" t="s">
        <v>411</v>
      </c>
      <c r="E135" s="352" t="s">
        <v>412</v>
      </c>
      <c r="F135" s="352" t="s">
        <v>413</v>
      </c>
      <c r="G135" s="344"/>
      <c r="H135" s="344"/>
      <c r="I135" s="344"/>
      <c r="J135" s="344"/>
      <c r="K135" s="344"/>
      <c r="L135" s="344"/>
    </row>
    <row r="136" spans="1:12" ht="15.75" hidden="1" customHeight="1" x14ac:dyDescent="0.35">
      <c r="A136" s="344"/>
      <c r="B136" s="344"/>
      <c r="C136" s="350"/>
      <c r="D136" s="352" t="s">
        <v>414</v>
      </c>
      <c r="E136" s="352" t="s">
        <v>415</v>
      </c>
      <c r="F136" s="352" t="s">
        <v>416</v>
      </c>
      <c r="G136" s="344"/>
      <c r="H136" s="344"/>
      <c r="I136" s="344"/>
      <c r="J136" s="344"/>
      <c r="K136" s="344"/>
      <c r="L136" s="344"/>
    </row>
    <row r="137" spans="1:12" ht="15.75" hidden="1" customHeight="1" x14ac:dyDescent="0.35">
      <c r="A137" s="344"/>
      <c r="B137" s="344"/>
      <c r="C137" s="350"/>
      <c r="D137" s="352" t="s">
        <v>417</v>
      </c>
      <c r="E137" s="352" t="s">
        <v>418</v>
      </c>
      <c r="F137" s="352" t="s">
        <v>419</v>
      </c>
      <c r="G137" s="344"/>
      <c r="H137" s="344"/>
      <c r="I137" s="344"/>
      <c r="J137" s="344"/>
      <c r="K137" s="344"/>
      <c r="L137" s="344"/>
    </row>
    <row r="138" spans="1:12" ht="15.75" hidden="1" customHeight="1" x14ac:dyDescent="0.35">
      <c r="A138" s="344"/>
      <c r="B138" s="344"/>
      <c r="C138" s="350"/>
      <c r="D138" s="352" t="s">
        <v>420</v>
      </c>
      <c r="E138" s="352" t="s">
        <v>421</v>
      </c>
      <c r="F138" s="352" t="s">
        <v>422</v>
      </c>
      <c r="G138" s="344"/>
      <c r="H138" s="344"/>
      <c r="I138" s="344"/>
      <c r="J138" s="344"/>
      <c r="K138" s="344"/>
      <c r="L138" s="344"/>
    </row>
    <row r="139" spans="1:12" ht="15.75" hidden="1" customHeight="1" x14ac:dyDescent="0.35">
      <c r="A139" s="344"/>
      <c r="B139" s="344"/>
      <c r="C139" s="350"/>
      <c r="D139" s="352" t="s">
        <v>423</v>
      </c>
      <c r="E139" s="352" t="s">
        <v>81</v>
      </c>
      <c r="F139" s="352" t="s">
        <v>424</v>
      </c>
      <c r="G139" s="344"/>
      <c r="H139" s="344"/>
      <c r="I139" s="344"/>
      <c r="J139" s="344"/>
      <c r="K139" s="344"/>
      <c r="L139" s="344"/>
    </row>
    <row r="140" spans="1:12" ht="15.75" hidden="1" customHeight="1" x14ac:dyDescent="0.35">
      <c r="A140" s="344"/>
      <c r="B140" s="344"/>
      <c r="C140" s="350"/>
      <c r="D140" s="352" t="s">
        <v>425</v>
      </c>
      <c r="E140" s="352" t="s">
        <v>426</v>
      </c>
      <c r="F140" s="352" t="s">
        <v>427</v>
      </c>
      <c r="G140" s="344"/>
      <c r="H140" s="344"/>
      <c r="I140" s="344"/>
      <c r="J140" s="344"/>
      <c r="K140" s="344"/>
      <c r="L140" s="344"/>
    </row>
    <row r="141" spans="1:12" ht="15.75" hidden="1" customHeight="1" x14ac:dyDescent="0.35">
      <c r="A141" s="344"/>
      <c r="B141" s="344"/>
      <c r="C141" s="350"/>
      <c r="D141" s="352" t="s">
        <v>428</v>
      </c>
      <c r="E141" s="352" t="s">
        <v>429</v>
      </c>
      <c r="F141" s="352" t="s">
        <v>430</v>
      </c>
      <c r="G141" s="344"/>
      <c r="H141" s="344"/>
      <c r="I141" s="344"/>
      <c r="J141" s="344"/>
      <c r="K141" s="344"/>
      <c r="L141" s="344"/>
    </row>
    <row r="142" spans="1:12" ht="15.75" hidden="1" customHeight="1" x14ac:dyDescent="0.35">
      <c r="A142" s="344"/>
      <c r="B142" s="344"/>
      <c r="C142" s="344"/>
      <c r="D142" s="352" t="s">
        <v>431</v>
      </c>
      <c r="E142" s="352" t="s">
        <v>88</v>
      </c>
      <c r="F142" s="352" t="s">
        <v>432</v>
      </c>
      <c r="G142" s="344"/>
      <c r="H142" s="344"/>
      <c r="I142" s="344"/>
      <c r="J142" s="344"/>
      <c r="K142" s="344"/>
      <c r="L142" s="344"/>
    </row>
    <row r="143" spans="1:12" ht="15.75" hidden="1" customHeight="1" x14ac:dyDescent="0.35">
      <c r="A143" s="344"/>
      <c r="B143" s="344"/>
      <c r="C143" s="344"/>
      <c r="D143" s="352" t="s">
        <v>433</v>
      </c>
      <c r="E143" s="352" t="s">
        <v>434</v>
      </c>
      <c r="F143" s="352" t="s">
        <v>435</v>
      </c>
      <c r="G143" s="344"/>
      <c r="H143" s="344"/>
      <c r="I143" s="344"/>
      <c r="J143" s="344"/>
      <c r="K143" s="344"/>
      <c r="L143" s="344"/>
    </row>
    <row r="144" spans="1:12" ht="15.75" hidden="1" customHeight="1" x14ac:dyDescent="0.35">
      <c r="A144" s="344"/>
      <c r="B144" s="344"/>
      <c r="C144" s="344"/>
      <c r="D144" s="352" t="s">
        <v>53</v>
      </c>
      <c r="E144" s="352" t="s">
        <v>436</v>
      </c>
      <c r="F144" s="352" t="s">
        <v>437</v>
      </c>
      <c r="G144" s="344"/>
      <c r="H144" s="344"/>
      <c r="I144" s="344"/>
      <c r="J144" s="344"/>
      <c r="K144" s="344"/>
      <c r="L144" s="344"/>
    </row>
    <row r="145" spans="1:12" ht="15.75" hidden="1" customHeight="1" x14ac:dyDescent="0.35">
      <c r="A145" s="344"/>
      <c r="B145" s="344"/>
      <c r="C145" s="344"/>
      <c r="D145" s="352" t="s">
        <v>438</v>
      </c>
      <c r="E145" s="352" t="s">
        <v>439</v>
      </c>
      <c r="F145" s="352" t="s">
        <v>440</v>
      </c>
      <c r="G145" s="344"/>
      <c r="H145" s="344"/>
      <c r="I145" s="344"/>
      <c r="J145" s="344"/>
      <c r="K145" s="344"/>
      <c r="L145" s="344"/>
    </row>
    <row r="146" spans="1:12" ht="15.75" hidden="1" customHeight="1" x14ac:dyDescent="0.35">
      <c r="A146" s="344"/>
      <c r="B146" s="344"/>
      <c r="C146" s="344"/>
      <c r="D146" s="352" t="s">
        <v>441</v>
      </c>
      <c r="E146" s="352" t="s">
        <v>442</v>
      </c>
      <c r="F146" s="352" t="s">
        <v>443</v>
      </c>
      <c r="G146" s="344"/>
      <c r="H146" s="344"/>
      <c r="I146" s="344"/>
      <c r="J146" s="344"/>
      <c r="K146" s="344"/>
      <c r="L146" s="344"/>
    </row>
    <row r="147" spans="1:12" ht="15.75" hidden="1" customHeight="1" x14ac:dyDescent="0.35">
      <c r="A147" s="344"/>
      <c r="B147" s="344"/>
      <c r="C147" s="344"/>
      <c r="D147" s="352" t="s">
        <v>444</v>
      </c>
      <c r="E147" s="352" t="s">
        <v>445</v>
      </c>
      <c r="F147" s="352" t="s">
        <v>446</v>
      </c>
      <c r="G147" s="344"/>
      <c r="H147" s="344"/>
      <c r="I147" s="344"/>
      <c r="J147" s="344"/>
      <c r="K147" s="344"/>
      <c r="L147" s="344"/>
    </row>
    <row r="148" spans="1:12" ht="15.75" hidden="1" customHeight="1" x14ac:dyDescent="0.35">
      <c r="A148" s="344"/>
      <c r="B148" s="344"/>
      <c r="C148" s="344"/>
      <c r="D148" s="352" t="s">
        <v>447</v>
      </c>
      <c r="E148" s="352" t="s">
        <v>448</v>
      </c>
      <c r="F148" s="352" t="s">
        <v>449</v>
      </c>
      <c r="G148" s="344"/>
      <c r="H148" s="344"/>
      <c r="I148" s="344"/>
      <c r="J148" s="344"/>
      <c r="K148" s="344"/>
      <c r="L148" s="344"/>
    </row>
    <row r="149" spans="1:12" ht="15.75" hidden="1" customHeight="1" x14ac:dyDescent="0.35">
      <c r="A149" s="344"/>
      <c r="B149" s="344"/>
      <c r="C149" s="344"/>
      <c r="D149" s="352" t="s">
        <v>450</v>
      </c>
      <c r="E149" s="352" t="s">
        <v>451</v>
      </c>
      <c r="F149" s="352" t="s">
        <v>452</v>
      </c>
      <c r="G149" s="344"/>
      <c r="H149" s="344"/>
      <c r="I149" s="344"/>
      <c r="J149" s="344"/>
      <c r="K149" s="344"/>
      <c r="L149" s="344"/>
    </row>
    <row r="150" spans="1:12" ht="15.75" hidden="1" customHeight="1" x14ac:dyDescent="0.35">
      <c r="A150" s="344"/>
      <c r="B150" s="344"/>
      <c r="C150" s="344"/>
      <c r="D150" s="352" t="s">
        <v>453</v>
      </c>
      <c r="E150" s="352" t="s">
        <v>454</v>
      </c>
      <c r="F150" s="352" t="s">
        <v>455</v>
      </c>
      <c r="G150" s="344"/>
      <c r="H150" s="344"/>
      <c r="I150" s="344"/>
      <c r="J150" s="344"/>
      <c r="K150" s="344"/>
      <c r="L150" s="344"/>
    </row>
    <row r="151" spans="1:12" ht="15.75" hidden="1" customHeight="1" x14ac:dyDescent="0.35">
      <c r="A151" s="344"/>
      <c r="B151" s="344"/>
      <c r="C151" s="344"/>
      <c r="D151" s="352" t="s">
        <v>456</v>
      </c>
      <c r="E151" s="352" t="s">
        <v>457</v>
      </c>
      <c r="F151" s="352" t="s">
        <v>458</v>
      </c>
      <c r="G151" s="344"/>
      <c r="H151" s="344"/>
      <c r="I151" s="344"/>
      <c r="J151" s="344"/>
      <c r="K151" s="344"/>
      <c r="L151" s="344"/>
    </row>
    <row r="152" spans="1:12" ht="15.75" hidden="1" customHeight="1" x14ac:dyDescent="0.35">
      <c r="A152" s="344"/>
      <c r="B152" s="344"/>
      <c r="C152" s="344"/>
      <c r="D152" s="352" t="s">
        <v>459</v>
      </c>
      <c r="E152" s="352" t="s">
        <v>460</v>
      </c>
      <c r="F152" s="352" t="s">
        <v>461</v>
      </c>
      <c r="G152" s="344"/>
      <c r="H152" s="344"/>
      <c r="I152" s="344"/>
      <c r="J152" s="344"/>
      <c r="K152" s="344"/>
      <c r="L152" s="344"/>
    </row>
    <row r="153" spans="1:12" ht="15.75" hidden="1" customHeight="1" x14ac:dyDescent="0.35">
      <c r="A153" s="344"/>
      <c r="B153" s="344"/>
      <c r="C153" s="344"/>
      <c r="D153" s="352" t="s">
        <v>462</v>
      </c>
      <c r="E153" s="352" t="s">
        <v>463</v>
      </c>
      <c r="F153" s="352" t="s">
        <v>464</v>
      </c>
      <c r="G153" s="344"/>
      <c r="H153" s="344"/>
      <c r="I153" s="344"/>
      <c r="J153" s="344"/>
      <c r="K153" s="344"/>
      <c r="L153" s="344"/>
    </row>
    <row r="154" spans="1:12" ht="15.75" hidden="1" customHeight="1" x14ac:dyDescent="0.35">
      <c r="A154" s="344"/>
      <c r="B154" s="344"/>
      <c r="C154" s="344"/>
      <c r="D154" s="352" t="s">
        <v>465</v>
      </c>
      <c r="E154" s="352" t="s">
        <v>466</v>
      </c>
      <c r="F154" s="352" t="s">
        <v>467</v>
      </c>
      <c r="G154" s="344"/>
      <c r="H154" s="344"/>
      <c r="I154" s="344"/>
      <c r="J154" s="344"/>
      <c r="K154" s="344"/>
      <c r="L154" s="344"/>
    </row>
    <row r="155" spans="1:12" ht="15.75" hidden="1" customHeight="1" x14ac:dyDescent="0.35">
      <c r="A155" s="344"/>
      <c r="B155" s="344"/>
      <c r="C155" s="344"/>
      <c r="D155" s="352" t="s">
        <v>468</v>
      </c>
      <c r="E155" s="352" t="s">
        <v>469</v>
      </c>
      <c r="F155" s="352" t="s">
        <v>470</v>
      </c>
      <c r="G155" s="344"/>
      <c r="H155" s="344"/>
      <c r="I155" s="344"/>
      <c r="J155" s="344"/>
      <c r="K155" s="344"/>
      <c r="L155" s="344"/>
    </row>
    <row r="156" spans="1:12" ht="15.75" hidden="1" customHeight="1" x14ac:dyDescent="0.35">
      <c r="A156" s="344"/>
      <c r="B156" s="344"/>
      <c r="C156" s="344"/>
      <c r="D156" s="352" t="s">
        <v>471</v>
      </c>
      <c r="E156" s="352" t="s">
        <v>472</v>
      </c>
      <c r="F156" s="352" t="s">
        <v>473</v>
      </c>
      <c r="G156" s="344"/>
      <c r="H156" s="344"/>
      <c r="I156" s="344"/>
      <c r="J156" s="344"/>
      <c r="K156" s="344"/>
      <c r="L156" s="344"/>
    </row>
    <row r="157" spans="1:12" ht="15.75" hidden="1" customHeight="1" x14ac:dyDescent="0.35">
      <c r="A157" s="344"/>
      <c r="B157" s="344"/>
      <c r="C157" s="344"/>
      <c r="D157" s="352" t="s">
        <v>56</v>
      </c>
      <c r="E157" s="352" t="s">
        <v>474</v>
      </c>
      <c r="F157" s="352" t="s">
        <v>475</v>
      </c>
      <c r="G157" s="344"/>
      <c r="H157" s="344"/>
      <c r="I157" s="344"/>
      <c r="J157" s="344"/>
      <c r="K157" s="344"/>
      <c r="L157" s="344"/>
    </row>
    <row r="158" spans="1:12" ht="15.75" hidden="1" customHeight="1" x14ac:dyDescent="0.35">
      <c r="A158" s="344"/>
      <c r="B158" s="344"/>
      <c r="C158" s="344"/>
      <c r="D158" s="352" t="s">
        <v>476</v>
      </c>
      <c r="E158" s="352" t="s">
        <v>477</v>
      </c>
      <c r="F158" s="352" t="s">
        <v>478</v>
      </c>
      <c r="G158" s="344"/>
      <c r="H158" s="344"/>
      <c r="I158" s="344"/>
      <c r="J158" s="344"/>
      <c r="K158" s="344"/>
      <c r="L158" s="344"/>
    </row>
    <row r="159" spans="1:12" ht="15.75" hidden="1" customHeight="1" x14ac:dyDescent="0.35">
      <c r="A159" s="344"/>
      <c r="B159" s="344"/>
      <c r="C159" s="344"/>
      <c r="D159" s="352" t="s">
        <v>45</v>
      </c>
      <c r="E159" s="352" t="s">
        <v>479</v>
      </c>
      <c r="F159" s="352" t="s">
        <v>480</v>
      </c>
      <c r="G159" s="344"/>
      <c r="H159" s="344"/>
      <c r="I159" s="344"/>
      <c r="J159" s="344"/>
      <c r="K159" s="344"/>
      <c r="L159" s="344"/>
    </row>
    <row r="160" spans="1:12" ht="15.75" hidden="1" customHeight="1" x14ac:dyDescent="0.35">
      <c r="A160" s="344"/>
      <c r="B160" s="344"/>
      <c r="C160" s="344"/>
      <c r="D160" s="352" t="s">
        <v>481</v>
      </c>
      <c r="E160" s="352" t="s">
        <v>482</v>
      </c>
      <c r="F160" s="352" t="s">
        <v>483</v>
      </c>
      <c r="G160" s="344"/>
      <c r="H160" s="344"/>
      <c r="I160" s="344"/>
      <c r="J160" s="344"/>
      <c r="K160" s="344"/>
      <c r="L160" s="344"/>
    </row>
    <row r="161" spans="1:12" ht="15.75" hidden="1" customHeight="1" x14ac:dyDescent="0.35">
      <c r="A161" s="344"/>
      <c r="B161" s="344"/>
      <c r="C161" s="344"/>
      <c r="D161" s="352" t="s">
        <v>484</v>
      </c>
      <c r="E161" s="352" t="s">
        <v>485</v>
      </c>
      <c r="F161" s="352" t="s">
        <v>486</v>
      </c>
      <c r="G161" s="344"/>
      <c r="H161" s="344"/>
      <c r="I161" s="344"/>
      <c r="J161" s="344"/>
      <c r="K161" s="344"/>
      <c r="L161" s="344"/>
    </row>
    <row r="162" spans="1:12" ht="15.75" hidden="1" customHeight="1" x14ac:dyDescent="0.35">
      <c r="A162" s="344"/>
      <c r="B162" s="344"/>
      <c r="C162" s="344"/>
      <c r="D162" s="352" t="s">
        <v>487</v>
      </c>
      <c r="E162" s="352" t="s">
        <v>488</v>
      </c>
      <c r="F162" s="352" t="s">
        <v>489</v>
      </c>
      <c r="G162" s="344"/>
      <c r="H162" s="344"/>
      <c r="I162" s="344"/>
      <c r="J162" s="344"/>
      <c r="K162" s="344"/>
      <c r="L162" s="344"/>
    </row>
    <row r="163" spans="1:12" ht="15.75" hidden="1" customHeight="1" x14ac:dyDescent="0.35">
      <c r="A163" s="344"/>
      <c r="B163" s="344"/>
      <c r="C163" s="344"/>
      <c r="D163" s="352" t="s">
        <v>490</v>
      </c>
      <c r="E163" s="352" t="s">
        <v>491</v>
      </c>
      <c r="F163" s="352" t="s">
        <v>492</v>
      </c>
      <c r="G163" s="344"/>
      <c r="H163" s="344"/>
      <c r="I163" s="344"/>
      <c r="J163" s="344"/>
      <c r="K163" s="344"/>
      <c r="L163" s="344"/>
    </row>
    <row r="164" spans="1:12" ht="15.75" hidden="1" customHeight="1" x14ac:dyDescent="0.35">
      <c r="A164" s="344"/>
      <c r="B164" s="344"/>
      <c r="C164" s="344"/>
      <c r="D164" s="352" t="s">
        <v>493</v>
      </c>
      <c r="E164" s="352" t="s">
        <v>494</v>
      </c>
      <c r="F164" s="352" t="s">
        <v>495</v>
      </c>
      <c r="G164" s="344"/>
      <c r="H164" s="344"/>
      <c r="I164" s="344"/>
      <c r="J164" s="344"/>
      <c r="K164" s="344"/>
      <c r="L164" s="344"/>
    </row>
    <row r="165" spans="1:12" ht="15.75" hidden="1" customHeight="1" x14ac:dyDescent="0.35">
      <c r="A165" s="344"/>
      <c r="B165" s="344"/>
      <c r="C165" s="344"/>
      <c r="D165" s="352" t="s">
        <v>496</v>
      </c>
      <c r="E165" s="352" t="s">
        <v>497</v>
      </c>
      <c r="F165" s="352" t="s">
        <v>498</v>
      </c>
      <c r="G165" s="344"/>
      <c r="H165" s="344"/>
      <c r="I165" s="344"/>
      <c r="J165" s="344"/>
      <c r="K165" s="344"/>
      <c r="L165" s="344"/>
    </row>
    <row r="166" spans="1:12" ht="15.75" hidden="1" customHeight="1" x14ac:dyDescent="0.35">
      <c r="A166" s="344"/>
      <c r="B166" s="344"/>
      <c r="C166" s="344"/>
      <c r="D166" s="352" t="s">
        <v>499</v>
      </c>
      <c r="E166" s="352" t="s">
        <v>500</v>
      </c>
      <c r="F166" s="352" t="s">
        <v>501</v>
      </c>
      <c r="G166" s="344"/>
      <c r="H166" s="344"/>
      <c r="I166" s="344"/>
      <c r="J166" s="344"/>
      <c r="K166" s="344"/>
      <c r="L166" s="344"/>
    </row>
    <row r="167" spans="1:12" ht="15.75" hidden="1" customHeight="1" x14ac:dyDescent="0.35">
      <c r="A167" s="344"/>
      <c r="B167" s="344"/>
      <c r="C167" s="344"/>
      <c r="D167" s="352" t="s">
        <v>502</v>
      </c>
      <c r="E167" s="352" t="s">
        <v>503</v>
      </c>
      <c r="F167" s="352" t="s">
        <v>504</v>
      </c>
      <c r="G167" s="344"/>
      <c r="H167" s="344"/>
      <c r="I167" s="344"/>
      <c r="J167" s="344"/>
      <c r="K167" s="344"/>
      <c r="L167" s="344"/>
    </row>
    <row r="168" spans="1:12" ht="15.75" hidden="1" customHeight="1" x14ac:dyDescent="0.35">
      <c r="A168" s="344"/>
      <c r="B168" s="344"/>
      <c r="C168" s="344"/>
      <c r="D168" s="352" t="s">
        <v>505</v>
      </c>
      <c r="E168" s="352" t="s">
        <v>506</v>
      </c>
      <c r="F168" s="352" t="s">
        <v>507</v>
      </c>
      <c r="G168" s="344"/>
      <c r="H168" s="344"/>
      <c r="I168" s="344"/>
      <c r="J168" s="344"/>
      <c r="K168" s="344"/>
      <c r="L168" s="344"/>
    </row>
    <row r="169" spans="1:12" ht="15.75" hidden="1" customHeight="1" x14ac:dyDescent="0.35">
      <c r="A169" s="344"/>
      <c r="B169" s="344"/>
      <c r="C169" s="344"/>
      <c r="D169" s="352" t="s">
        <v>508</v>
      </c>
      <c r="E169" s="352" t="s">
        <v>509</v>
      </c>
      <c r="F169" s="352" t="s">
        <v>510</v>
      </c>
      <c r="G169" s="344"/>
      <c r="H169" s="344"/>
      <c r="I169" s="344"/>
      <c r="J169" s="344"/>
      <c r="K169" s="344"/>
      <c r="L169" s="344"/>
    </row>
    <row r="170" spans="1:12" ht="15.75" hidden="1" customHeight="1" x14ac:dyDescent="0.35">
      <c r="A170" s="344"/>
      <c r="B170" s="344"/>
      <c r="C170" s="344"/>
      <c r="D170" s="352" t="s">
        <v>511</v>
      </c>
      <c r="E170" s="352" t="s">
        <v>512</v>
      </c>
      <c r="F170" s="352" t="s">
        <v>513</v>
      </c>
      <c r="G170" s="344"/>
      <c r="H170" s="344"/>
      <c r="I170" s="344"/>
      <c r="J170" s="344"/>
      <c r="K170" s="344"/>
      <c r="L170" s="344"/>
    </row>
    <row r="171" spans="1:12" ht="15.75" hidden="1" customHeight="1" x14ac:dyDescent="0.35">
      <c r="A171" s="344"/>
      <c r="B171" s="344"/>
      <c r="C171" s="344"/>
      <c r="D171" s="352" t="s">
        <v>514</v>
      </c>
      <c r="E171" s="352" t="s">
        <v>515</v>
      </c>
      <c r="F171" s="352" t="s">
        <v>516</v>
      </c>
      <c r="G171" s="344"/>
      <c r="H171" s="344"/>
      <c r="I171" s="344"/>
      <c r="J171" s="344"/>
      <c r="K171" s="344"/>
      <c r="L171" s="344"/>
    </row>
    <row r="172" spans="1:12" ht="15.75" hidden="1" customHeight="1" x14ac:dyDescent="0.35">
      <c r="A172" s="344"/>
      <c r="B172" s="344"/>
      <c r="C172" s="344"/>
      <c r="D172" s="352" t="s">
        <v>517</v>
      </c>
      <c r="E172" s="352" t="s">
        <v>518</v>
      </c>
      <c r="F172" s="352" t="s">
        <v>519</v>
      </c>
      <c r="G172" s="344"/>
      <c r="H172" s="344"/>
      <c r="I172" s="344"/>
      <c r="J172" s="344"/>
      <c r="K172" s="344"/>
      <c r="L172" s="344"/>
    </row>
    <row r="173" spans="1:12" ht="15.75" hidden="1" customHeight="1" x14ac:dyDescent="0.35">
      <c r="A173" s="344"/>
      <c r="B173" s="344"/>
      <c r="C173" s="344"/>
      <c r="D173" s="352" t="s">
        <v>520</v>
      </c>
      <c r="E173" s="352" t="s">
        <v>521</v>
      </c>
      <c r="F173" s="352" t="s">
        <v>522</v>
      </c>
      <c r="G173" s="344"/>
      <c r="H173" s="344"/>
      <c r="I173" s="344"/>
      <c r="J173" s="344"/>
      <c r="K173" s="344"/>
      <c r="L173" s="344"/>
    </row>
    <row r="174" spans="1:12" ht="15.75" hidden="1" customHeight="1" x14ac:dyDescent="0.35">
      <c r="A174" s="344"/>
      <c r="B174" s="344"/>
      <c r="C174" s="344"/>
      <c r="D174" s="344"/>
      <c r="E174" s="352" t="s">
        <v>523</v>
      </c>
      <c r="F174" s="352" t="s">
        <v>524</v>
      </c>
      <c r="G174" s="344"/>
      <c r="H174" s="344"/>
      <c r="I174" s="344"/>
      <c r="J174" s="344"/>
      <c r="K174" s="344"/>
      <c r="L174" s="344"/>
    </row>
    <row r="175" spans="1:12" ht="15.75" hidden="1" customHeight="1" x14ac:dyDescent="0.35">
      <c r="A175" s="344"/>
      <c r="B175" s="344"/>
      <c r="C175" s="344"/>
      <c r="D175" s="344"/>
      <c r="E175" s="352" t="s">
        <v>525</v>
      </c>
      <c r="F175" s="352" t="s">
        <v>526</v>
      </c>
      <c r="G175" s="344"/>
      <c r="H175" s="344"/>
      <c r="I175" s="344"/>
      <c r="J175" s="344"/>
      <c r="K175" s="344"/>
      <c r="L175" s="344"/>
    </row>
    <row r="176" spans="1:12" ht="15.75" hidden="1" customHeight="1" x14ac:dyDescent="0.35">
      <c r="A176" s="344"/>
      <c r="B176" s="344"/>
      <c r="C176" s="344"/>
      <c r="D176" s="344"/>
      <c r="E176" s="352" t="s">
        <v>527</v>
      </c>
      <c r="F176" s="352" t="s">
        <v>528</v>
      </c>
      <c r="G176" s="344"/>
      <c r="H176" s="344"/>
      <c r="I176" s="344"/>
      <c r="J176" s="344"/>
      <c r="K176" s="344"/>
      <c r="L176" s="344"/>
    </row>
    <row r="177" spans="1:12" ht="15.75" hidden="1" customHeight="1" x14ac:dyDescent="0.35">
      <c r="A177" s="344"/>
      <c r="B177" s="344"/>
      <c r="C177" s="344"/>
      <c r="D177" s="344"/>
      <c r="E177" s="352" t="s">
        <v>529</v>
      </c>
      <c r="F177" s="352" t="s">
        <v>530</v>
      </c>
      <c r="G177" s="344"/>
      <c r="H177" s="344"/>
      <c r="I177" s="344"/>
      <c r="J177" s="344"/>
      <c r="K177" s="344"/>
      <c r="L177" s="344"/>
    </row>
    <row r="178" spans="1:12" ht="15.75" hidden="1" customHeight="1" x14ac:dyDescent="0.35">
      <c r="A178" s="344"/>
      <c r="B178" s="344"/>
      <c r="C178" s="344"/>
      <c r="D178" s="344"/>
      <c r="E178" s="352" t="s">
        <v>531</v>
      </c>
      <c r="F178" s="352" t="s">
        <v>532</v>
      </c>
      <c r="G178" s="344"/>
      <c r="H178" s="344"/>
      <c r="I178" s="344"/>
      <c r="J178" s="344"/>
      <c r="K178" s="344"/>
      <c r="L178" s="344"/>
    </row>
    <row r="179" spans="1:12" ht="15.75" hidden="1" customHeight="1" x14ac:dyDescent="0.35">
      <c r="A179" s="344"/>
      <c r="B179" s="344"/>
      <c r="C179" s="344"/>
      <c r="D179" s="344"/>
      <c r="E179" s="352" t="s">
        <v>533</v>
      </c>
      <c r="F179" s="352" t="s">
        <v>534</v>
      </c>
      <c r="G179" s="344"/>
      <c r="H179" s="344"/>
      <c r="I179" s="344"/>
      <c r="J179" s="344"/>
      <c r="K179" s="344"/>
      <c r="L179" s="344"/>
    </row>
    <row r="180" spans="1:12" ht="15.75" hidden="1" customHeight="1" x14ac:dyDescent="0.35">
      <c r="A180" s="344"/>
      <c r="B180" s="344"/>
      <c r="C180" s="344"/>
      <c r="D180" s="344"/>
      <c r="E180" s="352" t="s">
        <v>535</v>
      </c>
      <c r="F180" s="352" t="s">
        <v>536</v>
      </c>
      <c r="G180" s="344"/>
      <c r="H180" s="344"/>
      <c r="I180" s="344"/>
      <c r="J180" s="344"/>
      <c r="K180" s="344"/>
      <c r="L180" s="344"/>
    </row>
    <row r="181" spans="1:12" ht="15.75" hidden="1" customHeight="1" x14ac:dyDescent="0.35">
      <c r="A181" s="344"/>
      <c r="B181" s="344"/>
      <c r="C181" s="344"/>
      <c r="D181" s="344"/>
      <c r="E181" s="352" t="s">
        <v>537</v>
      </c>
      <c r="F181" s="352" t="s">
        <v>538</v>
      </c>
      <c r="G181" s="344"/>
      <c r="H181" s="344"/>
      <c r="I181" s="344"/>
      <c r="J181" s="344"/>
      <c r="K181" s="344"/>
      <c r="L181" s="344"/>
    </row>
    <row r="182" spans="1:12" ht="15.75" hidden="1" customHeight="1" x14ac:dyDescent="0.35">
      <c r="A182" s="344"/>
      <c r="B182" s="344"/>
      <c r="C182" s="344"/>
      <c r="D182" s="344"/>
      <c r="E182" s="352" t="s">
        <v>539</v>
      </c>
      <c r="F182" s="352" t="s">
        <v>540</v>
      </c>
      <c r="G182" s="344"/>
      <c r="H182" s="344"/>
      <c r="I182" s="344"/>
      <c r="J182" s="344"/>
      <c r="K182" s="344"/>
      <c r="L182" s="344"/>
    </row>
    <row r="183" spans="1:12" ht="15.75" hidden="1" customHeight="1" x14ac:dyDescent="0.35">
      <c r="A183" s="344"/>
      <c r="B183" s="344"/>
      <c r="C183" s="344"/>
      <c r="D183" s="344"/>
      <c r="E183" s="352" t="s">
        <v>541</v>
      </c>
      <c r="F183" s="352" t="s">
        <v>542</v>
      </c>
      <c r="G183" s="344"/>
      <c r="H183" s="344"/>
      <c r="I183" s="344"/>
      <c r="J183" s="344"/>
      <c r="K183" s="344"/>
      <c r="L183" s="344"/>
    </row>
    <row r="184" spans="1:12" ht="15.75" hidden="1" customHeight="1" x14ac:dyDescent="0.35">
      <c r="A184" s="344"/>
      <c r="B184" s="344"/>
      <c r="C184" s="344"/>
      <c r="D184" s="344"/>
      <c r="E184" s="352" t="s">
        <v>543</v>
      </c>
      <c r="F184" s="352" t="s">
        <v>544</v>
      </c>
      <c r="G184" s="344"/>
      <c r="H184" s="344"/>
      <c r="I184" s="344"/>
      <c r="J184" s="344"/>
      <c r="K184" s="344"/>
      <c r="L184" s="344"/>
    </row>
    <row r="185" spans="1:12" ht="15.75" hidden="1" customHeight="1" x14ac:dyDescent="0.35">
      <c r="A185" s="344"/>
      <c r="B185" s="344"/>
      <c r="C185" s="344"/>
      <c r="D185" s="344"/>
      <c r="E185" s="352" t="s">
        <v>545</v>
      </c>
      <c r="F185" s="352" t="s">
        <v>546</v>
      </c>
      <c r="G185" s="344"/>
      <c r="H185" s="344"/>
      <c r="I185" s="344"/>
      <c r="J185" s="344"/>
      <c r="K185" s="344"/>
      <c r="L185" s="344"/>
    </row>
    <row r="186" spans="1:12" ht="15.75" hidden="1" customHeight="1" x14ac:dyDescent="0.35">
      <c r="A186" s="344"/>
      <c r="B186" s="344"/>
      <c r="C186" s="344"/>
      <c r="D186" s="344"/>
      <c r="E186" s="352" t="s">
        <v>547</v>
      </c>
      <c r="F186" s="352" t="s">
        <v>548</v>
      </c>
      <c r="G186" s="344"/>
      <c r="H186" s="344"/>
      <c r="I186" s="344"/>
      <c r="J186" s="344"/>
      <c r="K186" s="344"/>
      <c r="L186" s="344"/>
    </row>
    <row r="187" spans="1:12" ht="15.75" hidden="1" customHeight="1" x14ac:dyDescent="0.35">
      <c r="A187" s="344"/>
      <c r="B187" s="344"/>
      <c r="C187" s="344"/>
      <c r="D187" s="344"/>
      <c r="E187" s="352" t="s">
        <v>549</v>
      </c>
      <c r="F187" s="352" t="s">
        <v>550</v>
      </c>
      <c r="G187" s="344"/>
      <c r="H187" s="344"/>
      <c r="I187" s="344"/>
      <c r="J187" s="344"/>
      <c r="K187" s="344"/>
      <c r="L187" s="344"/>
    </row>
    <row r="188" spans="1:12" ht="15.75" hidden="1" customHeight="1" x14ac:dyDescent="0.35">
      <c r="A188" s="344"/>
      <c r="B188" s="344"/>
      <c r="C188" s="344"/>
      <c r="D188" s="344"/>
      <c r="E188" s="352" t="s">
        <v>551</v>
      </c>
      <c r="F188" s="352" t="s">
        <v>552</v>
      </c>
      <c r="G188" s="344"/>
      <c r="H188" s="344"/>
      <c r="I188" s="344"/>
      <c r="J188" s="344"/>
      <c r="K188" s="344"/>
      <c r="L188" s="344"/>
    </row>
    <row r="189" spans="1:12" ht="15.75" hidden="1" customHeight="1" x14ac:dyDescent="0.35">
      <c r="A189" s="344"/>
      <c r="B189" s="344"/>
      <c r="C189" s="344"/>
      <c r="D189" s="344"/>
      <c r="E189" s="352" t="s">
        <v>553</v>
      </c>
      <c r="F189" s="352" t="s">
        <v>554</v>
      </c>
      <c r="G189" s="344"/>
      <c r="H189" s="344"/>
      <c r="I189" s="344"/>
      <c r="J189" s="344"/>
      <c r="K189" s="344"/>
      <c r="L189" s="344"/>
    </row>
    <row r="190" spans="1:12" ht="15.75" hidden="1" customHeight="1" x14ac:dyDescent="0.35">
      <c r="A190" s="344"/>
      <c r="B190" s="344"/>
      <c r="C190" s="344"/>
      <c r="D190" s="344"/>
      <c r="E190" s="352" t="s">
        <v>555</v>
      </c>
      <c r="F190" s="352" t="s">
        <v>556</v>
      </c>
      <c r="G190" s="344"/>
      <c r="H190" s="344"/>
      <c r="I190" s="344"/>
      <c r="J190" s="344"/>
      <c r="K190" s="344"/>
      <c r="L190" s="344"/>
    </row>
    <row r="191" spans="1:12" ht="15.75" hidden="1" customHeight="1" x14ac:dyDescent="0.35">
      <c r="A191" s="344"/>
      <c r="B191" s="344"/>
      <c r="C191" s="344"/>
      <c r="D191" s="344"/>
      <c r="E191" s="352" t="s">
        <v>557</v>
      </c>
      <c r="F191" s="352" t="s">
        <v>558</v>
      </c>
      <c r="G191" s="344"/>
      <c r="H191" s="344"/>
      <c r="I191" s="344"/>
      <c r="J191" s="344"/>
      <c r="K191" s="344"/>
      <c r="L191" s="344"/>
    </row>
    <row r="192" spans="1:12" ht="15.75" hidden="1" customHeight="1" x14ac:dyDescent="0.35">
      <c r="A192" s="344"/>
      <c r="B192" s="344"/>
      <c r="C192" s="344"/>
      <c r="D192" s="344"/>
      <c r="E192" s="352" t="s">
        <v>559</v>
      </c>
      <c r="F192" s="352" t="s">
        <v>560</v>
      </c>
      <c r="G192" s="344"/>
      <c r="H192" s="344"/>
      <c r="I192" s="344"/>
      <c r="J192" s="344"/>
      <c r="K192" s="344"/>
      <c r="L192" s="344"/>
    </row>
    <row r="193" spans="1:12" ht="15.75" hidden="1" customHeight="1" x14ac:dyDescent="0.35">
      <c r="A193" s="344"/>
      <c r="B193" s="344"/>
      <c r="C193" s="344"/>
      <c r="D193" s="344"/>
      <c r="E193" s="352" t="s">
        <v>561</v>
      </c>
      <c r="F193" s="352" t="s">
        <v>562</v>
      </c>
      <c r="G193" s="344"/>
      <c r="H193" s="344"/>
      <c r="I193" s="344"/>
      <c r="J193" s="344"/>
      <c r="K193" s="344"/>
      <c r="L193" s="344"/>
    </row>
    <row r="194" spans="1:12" ht="15.75" hidden="1" customHeight="1" x14ac:dyDescent="0.35">
      <c r="A194" s="344"/>
      <c r="B194" s="344"/>
      <c r="C194" s="344"/>
      <c r="D194" s="344"/>
      <c r="E194" s="352" t="s">
        <v>563</v>
      </c>
      <c r="F194" s="352" t="s">
        <v>564</v>
      </c>
      <c r="G194" s="344"/>
      <c r="H194" s="344"/>
      <c r="I194" s="344"/>
      <c r="J194" s="344"/>
      <c r="K194" s="344"/>
      <c r="L194" s="344"/>
    </row>
    <row r="195" spans="1:12" ht="15.75" hidden="1" customHeight="1" x14ac:dyDescent="0.35">
      <c r="A195" s="344"/>
      <c r="B195" s="344"/>
      <c r="C195" s="344"/>
      <c r="D195" s="344"/>
      <c r="E195" s="352" t="s">
        <v>565</v>
      </c>
      <c r="F195" s="352" t="s">
        <v>566</v>
      </c>
      <c r="G195" s="344"/>
      <c r="H195" s="344"/>
      <c r="I195" s="344"/>
      <c r="J195" s="344"/>
      <c r="K195" s="344"/>
      <c r="L195" s="344"/>
    </row>
    <row r="196" spans="1:12" ht="15.75" hidden="1" customHeight="1" x14ac:dyDescent="0.35">
      <c r="A196" s="344"/>
      <c r="B196" s="344"/>
      <c r="C196" s="344"/>
      <c r="D196" s="344"/>
      <c r="E196" s="352" t="s">
        <v>567</v>
      </c>
      <c r="F196" s="352" t="s">
        <v>568</v>
      </c>
      <c r="G196" s="344"/>
      <c r="H196" s="344"/>
      <c r="I196" s="344"/>
      <c r="J196" s="344"/>
      <c r="K196" s="344"/>
      <c r="L196" s="344"/>
    </row>
    <row r="197" spans="1:12" ht="15.75" hidden="1" customHeight="1" x14ac:dyDescent="0.35">
      <c r="A197" s="344"/>
      <c r="B197" s="344"/>
      <c r="C197" s="344"/>
      <c r="D197" s="344"/>
      <c r="E197" s="352" t="s">
        <v>569</v>
      </c>
      <c r="F197" s="352" t="s">
        <v>570</v>
      </c>
      <c r="G197" s="344"/>
      <c r="H197" s="344"/>
      <c r="I197" s="344"/>
      <c r="J197" s="344"/>
      <c r="K197" s="344"/>
      <c r="L197" s="344"/>
    </row>
    <row r="198" spans="1:12" ht="15.75" hidden="1" customHeight="1" x14ac:dyDescent="0.35">
      <c r="A198" s="344"/>
      <c r="B198" s="344"/>
      <c r="C198" s="344"/>
      <c r="D198" s="344"/>
      <c r="E198" s="352" t="s">
        <v>571</v>
      </c>
      <c r="F198" s="352" t="s">
        <v>572</v>
      </c>
      <c r="G198" s="344"/>
      <c r="H198" s="344"/>
      <c r="I198" s="344"/>
      <c r="J198" s="344"/>
      <c r="K198" s="344"/>
      <c r="L198" s="344"/>
    </row>
    <row r="199" spans="1:12" ht="15.75" hidden="1" customHeight="1" x14ac:dyDescent="0.35">
      <c r="A199" s="344"/>
      <c r="B199" s="344"/>
      <c r="C199" s="344"/>
      <c r="D199" s="344"/>
      <c r="E199" s="352" t="s">
        <v>573</v>
      </c>
      <c r="F199" s="352" t="s">
        <v>574</v>
      </c>
      <c r="G199" s="344"/>
      <c r="H199" s="344"/>
      <c r="I199" s="344"/>
      <c r="J199" s="344"/>
      <c r="K199" s="344"/>
      <c r="L199" s="344"/>
    </row>
    <row r="200" spans="1:12" ht="15.75" hidden="1" customHeight="1" x14ac:dyDescent="0.35">
      <c r="A200" s="344"/>
      <c r="B200" s="344"/>
      <c r="C200" s="344"/>
      <c r="D200" s="344"/>
      <c r="E200" s="352" t="s">
        <v>575</v>
      </c>
      <c r="F200" s="352" t="s">
        <v>576</v>
      </c>
      <c r="G200" s="344"/>
      <c r="H200" s="344"/>
      <c r="I200" s="344"/>
      <c r="J200" s="344"/>
      <c r="K200" s="344"/>
      <c r="L200" s="344"/>
    </row>
    <row r="201" spans="1:12" ht="15.75" hidden="1" customHeight="1" x14ac:dyDescent="0.35">
      <c r="A201" s="344"/>
      <c r="B201" s="344"/>
      <c r="C201" s="344"/>
      <c r="D201" s="344"/>
      <c r="E201" s="352" t="s">
        <v>577</v>
      </c>
      <c r="F201" s="352" t="s">
        <v>578</v>
      </c>
      <c r="G201" s="344"/>
      <c r="H201" s="344"/>
      <c r="I201" s="344"/>
      <c r="J201" s="344"/>
      <c r="K201" s="344"/>
      <c r="L201" s="344"/>
    </row>
    <row r="202" spans="1:12" ht="15.75" hidden="1" customHeight="1" x14ac:dyDescent="0.35">
      <c r="A202" s="344"/>
      <c r="B202" s="344"/>
      <c r="C202" s="344"/>
      <c r="D202" s="344"/>
      <c r="E202" s="352" t="s">
        <v>579</v>
      </c>
      <c r="F202" s="352" t="s">
        <v>580</v>
      </c>
      <c r="G202" s="344"/>
      <c r="H202" s="344"/>
      <c r="I202" s="344"/>
      <c r="J202" s="344"/>
      <c r="K202" s="344"/>
      <c r="L202" s="344"/>
    </row>
    <row r="203" spans="1:12" ht="15.75" hidden="1" customHeight="1" x14ac:dyDescent="0.35">
      <c r="A203" s="344"/>
      <c r="B203" s="344"/>
      <c r="C203" s="344"/>
      <c r="D203" s="344"/>
      <c r="E203" s="352" t="s">
        <v>581</v>
      </c>
      <c r="F203" s="352" t="s">
        <v>582</v>
      </c>
      <c r="G203" s="344"/>
      <c r="H203" s="344"/>
      <c r="I203" s="344"/>
      <c r="J203" s="344"/>
      <c r="K203" s="344"/>
      <c r="L203" s="344"/>
    </row>
    <row r="204" spans="1:12" ht="15.75" hidden="1" customHeight="1" x14ac:dyDescent="0.35">
      <c r="A204" s="344"/>
      <c r="B204" s="344"/>
      <c r="C204" s="344"/>
      <c r="D204" s="344"/>
      <c r="E204" s="352" t="s">
        <v>583</v>
      </c>
      <c r="F204" s="352" t="s">
        <v>584</v>
      </c>
      <c r="G204" s="344"/>
      <c r="H204" s="344"/>
      <c r="I204" s="344"/>
      <c r="J204" s="344"/>
      <c r="K204" s="344"/>
      <c r="L204" s="344"/>
    </row>
    <row r="205" spans="1:12" ht="15.75" hidden="1" customHeight="1" x14ac:dyDescent="0.35">
      <c r="A205" s="344"/>
      <c r="B205" s="344"/>
      <c r="C205" s="344"/>
      <c r="D205" s="344"/>
      <c r="E205" s="352" t="s">
        <v>585</v>
      </c>
      <c r="F205" s="352" t="s">
        <v>586</v>
      </c>
      <c r="G205" s="344"/>
      <c r="H205" s="344"/>
      <c r="I205" s="344"/>
      <c r="J205" s="344"/>
      <c r="K205" s="344"/>
      <c r="L205" s="344"/>
    </row>
    <row r="206" spans="1:12" ht="15.75" hidden="1" customHeight="1" x14ac:dyDescent="0.35">
      <c r="A206" s="344"/>
      <c r="B206" s="344"/>
      <c r="C206" s="344"/>
      <c r="D206" s="344"/>
      <c r="E206" s="352" t="s">
        <v>587</v>
      </c>
      <c r="F206" s="352" t="s">
        <v>588</v>
      </c>
      <c r="G206" s="344"/>
      <c r="H206" s="344"/>
      <c r="I206" s="344"/>
      <c r="J206" s="344"/>
      <c r="K206" s="344"/>
      <c r="L206" s="344"/>
    </row>
    <row r="207" spans="1:12" ht="15.75" hidden="1" customHeight="1" x14ac:dyDescent="0.35">
      <c r="A207" s="344"/>
      <c r="B207" s="344"/>
      <c r="C207" s="344"/>
      <c r="D207" s="344"/>
      <c r="E207" s="352" t="s">
        <v>589</v>
      </c>
      <c r="F207" s="352" t="s">
        <v>590</v>
      </c>
      <c r="G207" s="344"/>
      <c r="H207" s="344"/>
      <c r="I207" s="344"/>
      <c r="J207" s="344"/>
      <c r="K207" s="344"/>
      <c r="L207" s="344"/>
    </row>
    <row r="208" spans="1:12" ht="15.75" hidden="1" customHeight="1" x14ac:dyDescent="0.35">
      <c r="A208" s="344"/>
      <c r="B208" s="344"/>
      <c r="C208" s="344"/>
      <c r="D208" s="344"/>
      <c r="E208" s="352" t="s">
        <v>591</v>
      </c>
      <c r="F208" s="352" t="s">
        <v>592</v>
      </c>
      <c r="G208" s="344"/>
      <c r="H208" s="344"/>
      <c r="I208" s="344"/>
      <c r="J208" s="344"/>
      <c r="K208" s="344"/>
      <c r="L208" s="344"/>
    </row>
    <row r="209" spans="1:12" ht="15.75" hidden="1" customHeight="1" x14ac:dyDescent="0.35">
      <c r="A209" s="344"/>
      <c r="B209" s="344"/>
      <c r="C209" s="344"/>
      <c r="D209" s="344"/>
      <c r="E209" s="352" t="s">
        <v>593</v>
      </c>
      <c r="F209" s="352" t="s">
        <v>594</v>
      </c>
      <c r="G209" s="344"/>
      <c r="H209" s="344"/>
      <c r="I209" s="344"/>
      <c r="J209" s="344"/>
      <c r="K209" s="344"/>
      <c r="L209" s="344"/>
    </row>
    <row r="210" spans="1:12" ht="15.75" hidden="1" customHeight="1" x14ac:dyDescent="0.35">
      <c r="A210" s="344"/>
      <c r="B210" s="344"/>
      <c r="C210" s="344"/>
      <c r="D210" s="344"/>
      <c r="E210" s="352" t="s">
        <v>595</v>
      </c>
      <c r="F210" s="352" t="s">
        <v>596</v>
      </c>
      <c r="G210" s="344"/>
      <c r="H210" s="344"/>
      <c r="I210" s="344"/>
      <c r="J210" s="344"/>
      <c r="K210" s="344"/>
      <c r="L210" s="344"/>
    </row>
    <row r="211" spans="1:12" ht="15.75" hidden="1" customHeight="1" x14ac:dyDescent="0.35">
      <c r="A211" s="344"/>
      <c r="B211" s="344"/>
      <c r="C211" s="344"/>
      <c r="D211" s="344"/>
      <c r="E211" s="352" t="s">
        <v>597</v>
      </c>
      <c r="F211" s="352" t="s">
        <v>598</v>
      </c>
      <c r="G211" s="344"/>
      <c r="H211" s="344"/>
      <c r="I211" s="344"/>
      <c r="J211" s="344"/>
      <c r="K211" s="344"/>
      <c r="L211" s="344"/>
    </row>
    <row r="212" spans="1:12" ht="15.75" hidden="1" customHeight="1" x14ac:dyDescent="0.35">
      <c r="A212" s="344"/>
      <c r="B212" s="344"/>
      <c r="C212" s="344"/>
      <c r="D212" s="344"/>
      <c r="E212" s="352" t="s">
        <v>599</v>
      </c>
      <c r="F212" s="352" t="s">
        <v>600</v>
      </c>
      <c r="G212" s="344"/>
      <c r="H212" s="344"/>
      <c r="I212" s="344"/>
      <c r="J212" s="344"/>
      <c r="K212" s="344"/>
      <c r="L212" s="344"/>
    </row>
    <row r="213" spans="1:12" ht="15.75" hidden="1" customHeight="1" x14ac:dyDescent="0.35">
      <c r="A213" s="344"/>
      <c r="B213" s="344"/>
      <c r="C213" s="344"/>
      <c r="D213" s="344"/>
      <c r="E213" s="352" t="s">
        <v>601</v>
      </c>
      <c r="F213" s="352" t="s">
        <v>602</v>
      </c>
      <c r="G213" s="344"/>
      <c r="H213" s="344"/>
      <c r="I213" s="344"/>
      <c r="J213" s="344"/>
      <c r="K213" s="344"/>
      <c r="L213" s="344"/>
    </row>
    <row r="214" spans="1:12" ht="15.75" hidden="1" customHeight="1" x14ac:dyDescent="0.35">
      <c r="A214" s="344"/>
      <c r="B214" s="344"/>
      <c r="C214" s="344"/>
      <c r="D214" s="344"/>
      <c r="E214" s="352" t="s">
        <v>98</v>
      </c>
      <c r="F214" s="352" t="s">
        <v>603</v>
      </c>
      <c r="G214" s="344"/>
      <c r="H214" s="344"/>
      <c r="I214" s="344"/>
      <c r="J214" s="344"/>
      <c r="K214" s="344"/>
      <c r="L214" s="344"/>
    </row>
    <row r="215" spans="1:12" ht="15.75" hidden="1" customHeight="1" x14ac:dyDescent="0.35">
      <c r="A215" s="344"/>
      <c r="B215" s="344"/>
      <c r="C215" s="344"/>
      <c r="D215" s="344"/>
      <c r="E215" s="352" t="s">
        <v>99</v>
      </c>
      <c r="F215" s="352" t="s">
        <v>604</v>
      </c>
      <c r="G215" s="344"/>
      <c r="H215" s="344"/>
      <c r="I215" s="344"/>
      <c r="J215" s="344"/>
      <c r="K215" s="344"/>
      <c r="L215" s="344"/>
    </row>
    <row r="216" spans="1:12" ht="15.75" hidden="1" customHeight="1" x14ac:dyDescent="0.35">
      <c r="A216" s="344"/>
      <c r="B216" s="344"/>
      <c r="C216" s="344"/>
      <c r="D216" s="344"/>
      <c r="E216" s="352" t="s">
        <v>605</v>
      </c>
      <c r="F216" s="352" t="s">
        <v>606</v>
      </c>
      <c r="G216" s="344"/>
      <c r="H216" s="344"/>
      <c r="I216" s="344"/>
      <c r="J216" s="344"/>
      <c r="K216" s="344"/>
      <c r="L216" s="344"/>
    </row>
    <row r="217" spans="1:12" ht="15.75" hidden="1" customHeight="1" x14ac:dyDescent="0.35">
      <c r="A217" s="344"/>
      <c r="B217" s="344"/>
      <c r="C217" s="344"/>
      <c r="D217" s="344"/>
      <c r="E217" s="352" t="s">
        <v>607</v>
      </c>
      <c r="F217" s="352" t="s">
        <v>608</v>
      </c>
      <c r="G217" s="344"/>
      <c r="H217" s="344"/>
      <c r="I217" s="344"/>
      <c r="J217" s="344"/>
      <c r="K217" s="344"/>
      <c r="L217" s="344"/>
    </row>
    <row r="218" spans="1:12" ht="15.75" hidden="1" customHeight="1" x14ac:dyDescent="0.35">
      <c r="A218" s="344"/>
      <c r="B218" s="344"/>
      <c r="C218" s="344"/>
      <c r="D218" s="344"/>
      <c r="E218" s="352" t="s">
        <v>609</v>
      </c>
      <c r="F218" s="352" t="s">
        <v>610</v>
      </c>
      <c r="G218" s="344"/>
      <c r="H218" s="344"/>
      <c r="I218" s="344"/>
      <c r="J218" s="344"/>
      <c r="K218" s="344"/>
      <c r="L218" s="344"/>
    </row>
    <row r="219" spans="1:12" ht="15.75" hidden="1" customHeight="1" x14ac:dyDescent="0.35">
      <c r="A219" s="344"/>
      <c r="B219" s="344"/>
      <c r="C219" s="344"/>
      <c r="D219" s="344"/>
      <c r="E219" s="352" t="s">
        <v>611</v>
      </c>
      <c r="F219" s="352" t="s">
        <v>612</v>
      </c>
      <c r="G219" s="344"/>
      <c r="H219" s="344"/>
      <c r="I219" s="344"/>
      <c r="J219" s="344"/>
      <c r="K219" s="344"/>
      <c r="L219" s="344"/>
    </row>
    <row r="220" spans="1:12" ht="15.75" hidden="1" customHeight="1" x14ac:dyDescent="0.35">
      <c r="A220" s="344"/>
      <c r="B220" s="344"/>
      <c r="C220" s="344"/>
      <c r="D220" s="344"/>
      <c r="E220" s="352" t="s">
        <v>613</v>
      </c>
      <c r="F220" s="352" t="s">
        <v>614</v>
      </c>
      <c r="G220" s="344"/>
      <c r="H220" s="344"/>
      <c r="I220" s="344"/>
      <c r="J220" s="344"/>
      <c r="K220" s="344"/>
      <c r="L220" s="344"/>
    </row>
    <row r="221" spans="1:12" ht="15.75" hidden="1" customHeight="1" x14ac:dyDescent="0.35">
      <c r="A221" s="344"/>
      <c r="B221" s="344"/>
      <c r="C221" s="344"/>
      <c r="D221" s="344"/>
      <c r="E221" s="352" t="s">
        <v>100</v>
      </c>
      <c r="F221" s="352" t="s">
        <v>615</v>
      </c>
      <c r="G221" s="344"/>
      <c r="H221" s="344"/>
      <c r="I221" s="344"/>
      <c r="J221" s="344"/>
      <c r="K221" s="344"/>
      <c r="L221" s="344"/>
    </row>
    <row r="222" spans="1:12" ht="15.75" hidden="1" customHeight="1" x14ac:dyDescent="0.35">
      <c r="A222" s="344"/>
      <c r="B222" s="344"/>
      <c r="C222" s="344"/>
      <c r="D222" s="344"/>
      <c r="E222" s="352" t="s">
        <v>101</v>
      </c>
      <c r="F222" s="352" t="s">
        <v>616</v>
      </c>
      <c r="G222" s="344"/>
      <c r="H222" s="344"/>
      <c r="I222" s="344"/>
      <c r="J222" s="344"/>
      <c r="K222" s="344"/>
      <c r="L222" s="344"/>
    </row>
    <row r="223" spans="1:12" ht="15.75" hidden="1" customHeight="1" x14ac:dyDescent="0.35">
      <c r="A223" s="344"/>
      <c r="B223" s="344"/>
      <c r="C223" s="344"/>
      <c r="D223" s="344"/>
      <c r="E223" s="352" t="s">
        <v>102</v>
      </c>
      <c r="F223" s="352" t="s">
        <v>617</v>
      </c>
      <c r="G223" s="344"/>
      <c r="H223" s="344"/>
      <c r="I223" s="344"/>
      <c r="J223" s="344"/>
      <c r="K223" s="344"/>
      <c r="L223" s="344"/>
    </row>
    <row r="224" spans="1:12" ht="15.75" hidden="1" customHeight="1" x14ac:dyDescent="0.35">
      <c r="A224" s="344"/>
      <c r="B224" s="344"/>
      <c r="C224" s="344"/>
      <c r="D224" s="344"/>
      <c r="E224" s="352" t="s">
        <v>618</v>
      </c>
      <c r="F224" s="352" t="s">
        <v>619</v>
      </c>
      <c r="G224" s="344"/>
      <c r="H224" s="344"/>
      <c r="I224" s="344"/>
      <c r="J224" s="344"/>
      <c r="K224" s="344"/>
      <c r="L224" s="344"/>
    </row>
    <row r="225" spans="1:12" ht="15.75" hidden="1" customHeight="1" x14ac:dyDescent="0.35">
      <c r="A225" s="344"/>
      <c r="B225" s="344"/>
      <c r="C225" s="344"/>
      <c r="D225" s="344"/>
      <c r="E225" s="352" t="s">
        <v>103</v>
      </c>
      <c r="F225" s="352" t="s">
        <v>620</v>
      </c>
      <c r="G225" s="344"/>
      <c r="H225" s="344"/>
      <c r="I225" s="344"/>
      <c r="J225" s="344"/>
      <c r="K225" s="344"/>
      <c r="L225" s="344"/>
    </row>
    <row r="226" spans="1:12" ht="15.75" hidden="1" customHeight="1" x14ac:dyDescent="0.35">
      <c r="A226" s="344"/>
      <c r="B226" s="344"/>
      <c r="C226" s="344"/>
      <c r="D226" s="344"/>
      <c r="E226" s="352" t="s">
        <v>621</v>
      </c>
      <c r="F226" s="352" t="s">
        <v>622</v>
      </c>
      <c r="G226" s="344"/>
      <c r="H226" s="344"/>
      <c r="I226" s="344"/>
      <c r="J226" s="344"/>
      <c r="K226" s="344"/>
      <c r="L226" s="344"/>
    </row>
    <row r="227" spans="1:12" ht="15.75" hidden="1" customHeight="1" x14ac:dyDescent="0.35">
      <c r="A227" s="344"/>
      <c r="B227" s="344"/>
      <c r="C227" s="344"/>
      <c r="D227" s="344"/>
      <c r="E227" s="352" t="s">
        <v>623</v>
      </c>
      <c r="F227" s="352" t="s">
        <v>624</v>
      </c>
      <c r="G227" s="344"/>
      <c r="H227" s="344"/>
      <c r="I227" s="344"/>
      <c r="J227" s="344"/>
      <c r="K227" s="344"/>
      <c r="L227" s="344"/>
    </row>
    <row r="228" spans="1:12" ht="15.75" hidden="1" customHeight="1" x14ac:dyDescent="0.35">
      <c r="A228" s="344"/>
      <c r="B228" s="344"/>
      <c r="C228" s="344"/>
      <c r="D228" s="344"/>
      <c r="E228" s="352" t="s">
        <v>625</v>
      </c>
      <c r="F228" s="352" t="s">
        <v>626</v>
      </c>
      <c r="G228" s="344"/>
      <c r="H228" s="344"/>
      <c r="I228" s="344"/>
      <c r="J228" s="344"/>
      <c r="K228" s="344"/>
      <c r="L228" s="344"/>
    </row>
    <row r="229" spans="1:12" ht="15.75" hidden="1" customHeight="1" x14ac:dyDescent="0.35">
      <c r="A229" s="344"/>
      <c r="B229" s="344"/>
      <c r="C229" s="344"/>
      <c r="D229" s="344"/>
      <c r="E229" s="352" t="s">
        <v>627</v>
      </c>
      <c r="F229" s="352" t="s">
        <v>628</v>
      </c>
      <c r="G229" s="344"/>
      <c r="H229" s="344"/>
      <c r="I229" s="344"/>
      <c r="J229" s="344"/>
      <c r="K229" s="344"/>
      <c r="L229" s="344"/>
    </row>
    <row r="230" spans="1:12" ht="15.75" hidden="1" customHeight="1" x14ac:dyDescent="0.35">
      <c r="A230" s="344"/>
      <c r="B230" s="344"/>
      <c r="C230" s="344"/>
      <c r="D230" s="344"/>
      <c r="E230" s="352" t="s">
        <v>629</v>
      </c>
      <c r="F230" s="352" t="s">
        <v>630</v>
      </c>
      <c r="G230" s="344"/>
      <c r="H230" s="344"/>
      <c r="I230" s="344"/>
      <c r="J230" s="344"/>
      <c r="K230" s="344"/>
      <c r="L230" s="344"/>
    </row>
    <row r="231" spans="1:12" ht="15.75" hidden="1" customHeight="1" x14ac:dyDescent="0.35">
      <c r="A231" s="344"/>
      <c r="B231" s="344"/>
      <c r="C231" s="344"/>
      <c r="D231" s="344"/>
      <c r="E231" s="352" t="s">
        <v>631</v>
      </c>
      <c r="F231" s="352" t="s">
        <v>632</v>
      </c>
      <c r="G231" s="344"/>
      <c r="H231" s="344"/>
      <c r="I231" s="344"/>
      <c r="J231" s="344"/>
      <c r="K231" s="344"/>
      <c r="L231" s="344"/>
    </row>
    <row r="232" spans="1:12" ht="15.75" hidden="1" customHeight="1" x14ac:dyDescent="0.35">
      <c r="A232" s="344"/>
      <c r="B232" s="344"/>
      <c r="C232" s="344"/>
      <c r="D232" s="344"/>
      <c r="E232" s="352" t="s">
        <v>633</v>
      </c>
      <c r="F232" s="352" t="s">
        <v>634</v>
      </c>
      <c r="G232" s="344"/>
      <c r="H232" s="344"/>
      <c r="I232" s="344"/>
      <c r="J232" s="344"/>
      <c r="K232" s="344"/>
      <c r="L232" s="344"/>
    </row>
    <row r="233" spans="1:12" ht="15.75" hidden="1" customHeight="1" x14ac:dyDescent="0.35">
      <c r="A233" s="344"/>
      <c r="B233" s="344"/>
      <c r="C233" s="344"/>
      <c r="D233" s="344"/>
      <c r="E233" s="352" t="s">
        <v>635</v>
      </c>
      <c r="F233" s="352" t="s">
        <v>636</v>
      </c>
      <c r="G233" s="344"/>
      <c r="H233" s="344"/>
      <c r="I233" s="344"/>
      <c r="J233" s="344"/>
      <c r="K233" s="344"/>
      <c r="L233" s="344"/>
    </row>
    <row r="234" spans="1:12" ht="15.75" hidden="1" customHeight="1" x14ac:dyDescent="0.35">
      <c r="A234" s="344"/>
      <c r="B234" s="344"/>
      <c r="C234" s="344"/>
      <c r="D234" s="344"/>
      <c r="E234" s="352" t="s">
        <v>637</v>
      </c>
      <c r="F234" s="352" t="s">
        <v>638</v>
      </c>
      <c r="G234" s="344"/>
      <c r="H234" s="344"/>
      <c r="I234" s="344"/>
      <c r="J234" s="344"/>
      <c r="K234" s="344"/>
      <c r="L234" s="344"/>
    </row>
    <row r="235" spans="1:12" ht="15.75" hidden="1" customHeight="1" x14ac:dyDescent="0.35">
      <c r="A235" s="344"/>
      <c r="B235" s="344"/>
      <c r="C235" s="344"/>
      <c r="D235" s="344"/>
      <c r="E235" s="352" t="s">
        <v>639</v>
      </c>
      <c r="F235" s="352" t="s">
        <v>640</v>
      </c>
      <c r="G235" s="344"/>
      <c r="H235" s="344"/>
      <c r="I235" s="344"/>
      <c r="J235" s="344"/>
      <c r="K235" s="344"/>
      <c r="L235" s="344"/>
    </row>
    <row r="236" spans="1:12" ht="15.75" hidden="1" customHeight="1" x14ac:dyDescent="0.35">
      <c r="A236" s="344"/>
      <c r="B236" s="344"/>
      <c r="C236" s="344"/>
      <c r="D236" s="344"/>
      <c r="E236" s="352" t="s">
        <v>641</v>
      </c>
      <c r="F236" s="352" t="s">
        <v>642</v>
      </c>
      <c r="G236" s="344"/>
      <c r="H236" s="344"/>
      <c r="I236" s="344"/>
      <c r="J236" s="344"/>
      <c r="K236" s="344"/>
      <c r="L236" s="344"/>
    </row>
    <row r="237" spans="1:12" ht="15.75" hidden="1" customHeight="1" x14ac:dyDescent="0.35">
      <c r="A237" s="344"/>
      <c r="B237" s="344"/>
      <c r="C237" s="344"/>
      <c r="D237" s="344"/>
      <c r="E237" s="352" t="s">
        <v>643</v>
      </c>
      <c r="F237" s="352" t="s">
        <v>644</v>
      </c>
      <c r="G237" s="344"/>
      <c r="H237" s="344"/>
      <c r="I237" s="344"/>
      <c r="J237" s="344"/>
      <c r="K237" s="344"/>
      <c r="L237" s="344"/>
    </row>
    <row r="238" spans="1:12" ht="15.75" hidden="1" customHeight="1" x14ac:dyDescent="0.35">
      <c r="A238" s="344"/>
      <c r="B238" s="344"/>
      <c r="C238" s="344"/>
      <c r="D238" s="344"/>
      <c r="E238" s="352" t="s">
        <v>645</v>
      </c>
      <c r="F238" s="352" t="s">
        <v>646</v>
      </c>
      <c r="G238" s="344"/>
      <c r="H238" s="344"/>
      <c r="I238" s="344"/>
      <c r="J238" s="344"/>
      <c r="K238" s="344"/>
      <c r="L238" s="344"/>
    </row>
    <row r="239" spans="1:12" ht="15.75" hidden="1" customHeight="1" x14ac:dyDescent="0.35">
      <c r="A239" s="344"/>
      <c r="B239" s="344"/>
      <c r="C239" s="344"/>
      <c r="D239" s="344"/>
      <c r="E239" s="352" t="s">
        <v>647</v>
      </c>
      <c r="F239" s="352" t="s">
        <v>648</v>
      </c>
      <c r="G239" s="344"/>
      <c r="H239" s="344"/>
      <c r="I239" s="344"/>
      <c r="J239" s="344"/>
      <c r="K239" s="344"/>
      <c r="L239" s="344"/>
    </row>
    <row r="240" spans="1:12" ht="15.75" hidden="1" customHeight="1" x14ac:dyDescent="0.35">
      <c r="A240" s="344"/>
      <c r="B240" s="344"/>
      <c r="C240" s="344"/>
      <c r="D240" s="344"/>
      <c r="E240" s="352" t="s">
        <v>649</v>
      </c>
      <c r="F240" s="352" t="s">
        <v>650</v>
      </c>
      <c r="G240" s="344"/>
      <c r="H240" s="344"/>
      <c r="I240" s="344"/>
      <c r="J240" s="344"/>
      <c r="K240" s="344"/>
      <c r="L240" s="344"/>
    </row>
    <row r="241" spans="1:12" ht="15.75" hidden="1" customHeight="1" x14ac:dyDescent="0.35">
      <c r="A241" s="344"/>
      <c r="B241" s="344"/>
      <c r="C241" s="344"/>
      <c r="D241" s="344"/>
      <c r="E241" s="352" t="s">
        <v>651</v>
      </c>
      <c r="F241" s="352" t="s">
        <v>652</v>
      </c>
      <c r="G241" s="344"/>
      <c r="H241" s="344"/>
      <c r="I241" s="344"/>
      <c r="J241" s="344"/>
      <c r="K241" s="344"/>
      <c r="L241" s="344"/>
    </row>
    <row r="242" spans="1:12" ht="15.75" hidden="1" customHeight="1" x14ac:dyDescent="0.35">
      <c r="A242" s="344"/>
      <c r="B242" s="344"/>
      <c r="C242" s="344"/>
      <c r="D242" s="344"/>
      <c r="E242" s="352" t="s">
        <v>653</v>
      </c>
      <c r="F242" s="352" t="s">
        <v>654</v>
      </c>
      <c r="G242" s="344"/>
      <c r="H242" s="344"/>
      <c r="I242" s="344"/>
      <c r="J242" s="344"/>
      <c r="K242" s="344"/>
      <c r="L242" s="344"/>
    </row>
    <row r="243" spans="1:12" ht="15.75" hidden="1" customHeight="1" x14ac:dyDescent="0.35">
      <c r="A243" s="344"/>
      <c r="B243" s="344"/>
      <c r="C243" s="344"/>
      <c r="D243" s="344"/>
      <c r="E243" s="352" t="s">
        <v>655</v>
      </c>
      <c r="F243" s="352" t="s">
        <v>656</v>
      </c>
      <c r="G243" s="344"/>
      <c r="H243" s="344"/>
      <c r="I243" s="344"/>
      <c r="J243" s="344"/>
      <c r="K243" s="344"/>
      <c r="L243" s="344"/>
    </row>
    <row r="244" spans="1:12" ht="15.75" hidden="1" customHeight="1" x14ac:dyDescent="0.35">
      <c r="A244" s="344"/>
      <c r="B244" s="344"/>
      <c r="C244" s="344"/>
      <c r="D244" s="344"/>
      <c r="E244" s="352" t="s">
        <v>657</v>
      </c>
      <c r="F244" s="352" t="s">
        <v>658</v>
      </c>
      <c r="G244" s="344"/>
      <c r="H244" s="344"/>
      <c r="I244" s="344"/>
      <c r="J244" s="344"/>
      <c r="K244" s="344"/>
      <c r="L244" s="344"/>
    </row>
    <row r="245" spans="1:12" ht="15.75" hidden="1" customHeight="1" x14ac:dyDescent="0.35">
      <c r="A245" s="344"/>
      <c r="B245" s="344"/>
      <c r="C245" s="344"/>
      <c r="D245" s="344"/>
      <c r="E245" s="352" t="s">
        <v>659</v>
      </c>
      <c r="F245" s="352" t="s">
        <v>660</v>
      </c>
      <c r="G245" s="344"/>
      <c r="H245" s="344"/>
      <c r="I245" s="344"/>
      <c r="J245" s="344"/>
      <c r="K245" s="344"/>
      <c r="L245" s="344"/>
    </row>
    <row r="246" spans="1:12" ht="15.75" hidden="1" customHeight="1" x14ac:dyDescent="0.35">
      <c r="A246" s="344"/>
      <c r="B246" s="344"/>
      <c r="C246" s="344"/>
      <c r="D246" s="344"/>
      <c r="E246" s="352" t="s">
        <v>661</v>
      </c>
      <c r="F246" s="352" t="s">
        <v>662</v>
      </c>
      <c r="G246" s="344"/>
      <c r="H246" s="344"/>
      <c r="I246" s="344"/>
      <c r="J246" s="344"/>
      <c r="K246" s="344"/>
      <c r="L246" s="344"/>
    </row>
    <row r="247" spans="1:12" ht="15.75" hidden="1" customHeight="1" x14ac:dyDescent="0.35">
      <c r="A247" s="344"/>
      <c r="B247" s="344"/>
      <c r="C247" s="344"/>
      <c r="D247" s="344"/>
      <c r="E247" s="352" t="s">
        <v>663</v>
      </c>
      <c r="F247" s="352" t="s">
        <v>664</v>
      </c>
      <c r="G247" s="344"/>
      <c r="H247" s="344"/>
      <c r="I247" s="344"/>
      <c r="J247" s="344"/>
      <c r="K247" s="344"/>
      <c r="L247" s="344"/>
    </row>
    <row r="248" spans="1:12" ht="15.75" hidden="1" customHeight="1" x14ac:dyDescent="0.35">
      <c r="A248" s="344"/>
      <c r="B248" s="344"/>
      <c r="C248" s="344"/>
      <c r="D248" s="344"/>
      <c r="E248" s="352" t="s">
        <v>665</v>
      </c>
      <c r="F248" s="352" t="s">
        <v>666</v>
      </c>
      <c r="G248" s="344"/>
      <c r="H248" s="344"/>
      <c r="I248" s="344"/>
      <c r="J248" s="344"/>
      <c r="K248" s="344"/>
      <c r="L248" s="344"/>
    </row>
    <row r="249" spans="1:12" ht="15.75" hidden="1" customHeight="1" x14ac:dyDescent="0.35">
      <c r="A249" s="344"/>
      <c r="B249" s="344"/>
      <c r="C249" s="344"/>
      <c r="D249" s="344"/>
      <c r="E249" s="352" t="s">
        <v>667</v>
      </c>
      <c r="F249" s="352" t="s">
        <v>668</v>
      </c>
      <c r="G249" s="344"/>
      <c r="H249" s="344"/>
      <c r="I249" s="344"/>
      <c r="J249" s="344"/>
      <c r="K249" s="344"/>
      <c r="L249" s="344"/>
    </row>
    <row r="250" spans="1:12" ht="15.75" hidden="1" customHeight="1" x14ac:dyDescent="0.35">
      <c r="A250" s="344"/>
      <c r="B250" s="344"/>
      <c r="C250" s="344"/>
      <c r="D250" s="344"/>
      <c r="E250" s="352" t="s">
        <v>669</v>
      </c>
      <c r="F250" s="352" t="s">
        <v>670</v>
      </c>
      <c r="G250" s="344"/>
      <c r="H250" s="344"/>
      <c r="I250" s="344"/>
      <c r="J250" s="344"/>
      <c r="K250" s="344"/>
      <c r="L250" s="344"/>
    </row>
    <row r="251" spans="1:12" ht="15.75" hidden="1" customHeight="1" x14ac:dyDescent="0.35">
      <c r="A251" s="344"/>
      <c r="B251" s="344"/>
      <c r="C251" s="344"/>
      <c r="D251" s="344"/>
      <c r="E251" s="352" t="s">
        <v>671</v>
      </c>
      <c r="F251" s="352" t="s">
        <v>672</v>
      </c>
      <c r="G251" s="344"/>
      <c r="H251" s="344"/>
      <c r="I251" s="344"/>
      <c r="J251" s="344"/>
      <c r="K251" s="344"/>
      <c r="L251" s="344"/>
    </row>
    <row r="252" spans="1:12" ht="15.75" hidden="1" customHeight="1" x14ac:dyDescent="0.35">
      <c r="A252" s="344"/>
      <c r="B252" s="344"/>
      <c r="C252" s="344"/>
      <c r="D252" s="344"/>
      <c r="E252" s="352" t="s">
        <v>673</v>
      </c>
      <c r="F252" s="352" t="s">
        <v>674</v>
      </c>
      <c r="G252" s="344"/>
      <c r="H252" s="344"/>
      <c r="I252" s="344"/>
      <c r="J252" s="344"/>
      <c r="K252" s="344"/>
      <c r="L252" s="344"/>
    </row>
    <row r="253" spans="1:12" ht="15.75" hidden="1" customHeight="1" x14ac:dyDescent="0.35">
      <c r="A253" s="344"/>
      <c r="B253" s="344"/>
      <c r="C253" s="344"/>
      <c r="D253" s="344"/>
      <c r="E253" s="352" t="s">
        <v>675</v>
      </c>
      <c r="F253" s="352" t="s">
        <v>676</v>
      </c>
      <c r="G253" s="344"/>
      <c r="H253" s="344"/>
      <c r="I253" s="344"/>
      <c r="J253" s="344"/>
      <c r="K253" s="344"/>
      <c r="L253" s="344"/>
    </row>
    <row r="254" spans="1:12" ht="15.75" hidden="1" customHeight="1" x14ac:dyDescent="0.35">
      <c r="A254" s="344"/>
      <c r="B254" s="344"/>
      <c r="C254" s="344"/>
      <c r="D254" s="344"/>
      <c r="E254" s="352" t="s">
        <v>677</v>
      </c>
      <c r="F254" s="352" t="s">
        <v>678</v>
      </c>
      <c r="G254" s="344"/>
      <c r="H254" s="344"/>
      <c r="I254" s="344"/>
      <c r="J254" s="344"/>
      <c r="K254" s="344"/>
      <c r="L254" s="344"/>
    </row>
    <row r="255" spans="1:12" ht="15.75" hidden="1" customHeight="1" x14ac:dyDescent="0.35">
      <c r="A255" s="344"/>
      <c r="B255" s="344"/>
      <c r="C255" s="344"/>
      <c r="D255" s="344"/>
      <c r="E255" s="352" t="s">
        <v>679</v>
      </c>
      <c r="F255" s="352" t="s">
        <v>680</v>
      </c>
      <c r="G255" s="344"/>
      <c r="H255" s="344"/>
      <c r="I255" s="344"/>
      <c r="J255" s="344"/>
      <c r="K255" s="344"/>
      <c r="L255" s="344"/>
    </row>
    <row r="256" spans="1:12" ht="15.75" hidden="1" customHeight="1" x14ac:dyDescent="0.35">
      <c r="A256" s="344"/>
      <c r="B256" s="344"/>
      <c r="C256" s="344"/>
      <c r="D256" s="344"/>
      <c r="E256" s="352" t="s">
        <v>681</v>
      </c>
      <c r="F256" s="352" t="s">
        <v>682</v>
      </c>
      <c r="G256" s="344"/>
      <c r="H256" s="344"/>
      <c r="I256" s="344"/>
      <c r="J256" s="344"/>
      <c r="K256" s="344"/>
      <c r="L256" s="344"/>
    </row>
    <row r="257" spans="1:12" ht="15.75" hidden="1" customHeight="1" x14ac:dyDescent="0.35">
      <c r="A257" s="344"/>
      <c r="B257" s="344"/>
      <c r="C257" s="344"/>
      <c r="D257" s="344"/>
      <c r="E257" s="352" t="s">
        <v>683</v>
      </c>
      <c r="F257" s="352" t="s">
        <v>684</v>
      </c>
      <c r="G257" s="344"/>
      <c r="H257" s="344"/>
      <c r="I257" s="344"/>
      <c r="J257" s="344"/>
      <c r="K257" s="344"/>
      <c r="L257" s="344"/>
    </row>
    <row r="258" spans="1:12" ht="15.75" hidden="1" customHeight="1" x14ac:dyDescent="0.35">
      <c r="A258" s="344"/>
      <c r="B258" s="344"/>
      <c r="C258" s="344"/>
      <c r="D258" s="344"/>
      <c r="E258" s="352" t="s">
        <v>685</v>
      </c>
      <c r="F258" s="352" t="s">
        <v>686</v>
      </c>
      <c r="G258" s="344"/>
      <c r="H258" s="344"/>
      <c r="I258" s="344"/>
      <c r="J258" s="344"/>
      <c r="K258" s="344"/>
      <c r="L258" s="344"/>
    </row>
    <row r="259" spans="1:12" ht="15.75" hidden="1" customHeight="1" x14ac:dyDescent="0.35">
      <c r="A259" s="344"/>
      <c r="B259" s="344"/>
      <c r="C259" s="344"/>
      <c r="D259" s="344"/>
      <c r="E259" s="352" t="s">
        <v>687</v>
      </c>
      <c r="F259" s="352" t="s">
        <v>688</v>
      </c>
      <c r="G259" s="344"/>
      <c r="H259" s="344"/>
      <c r="I259" s="344"/>
      <c r="J259" s="344"/>
      <c r="K259" s="344"/>
      <c r="L259" s="344"/>
    </row>
    <row r="260" spans="1:12" ht="15.75" hidden="1" customHeight="1" x14ac:dyDescent="0.35">
      <c r="A260" s="344"/>
      <c r="B260" s="344"/>
      <c r="C260" s="344"/>
      <c r="D260" s="344"/>
      <c r="E260" s="352" t="s">
        <v>689</v>
      </c>
      <c r="F260" s="352" t="s">
        <v>690</v>
      </c>
      <c r="G260" s="344"/>
      <c r="H260" s="344"/>
      <c r="I260" s="344"/>
      <c r="J260" s="344"/>
      <c r="K260" s="344"/>
      <c r="L260" s="344"/>
    </row>
    <row r="261" spans="1:12" ht="15.75" hidden="1" customHeight="1" x14ac:dyDescent="0.35">
      <c r="A261" s="344"/>
      <c r="B261" s="344"/>
      <c r="C261" s="344"/>
      <c r="D261" s="344"/>
      <c r="E261" s="352" t="s">
        <v>691</v>
      </c>
      <c r="F261" s="352" t="s">
        <v>692</v>
      </c>
      <c r="G261" s="344"/>
      <c r="H261" s="344"/>
      <c r="I261" s="344"/>
      <c r="J261" s="344"/>
      <c r="K261" s="344"/>
      <c r="L261" s="344"/>
    </row>
    <row r="262" spans="1:12" ht="15.75" hidden="1" customHeight="1" x14ac:dyDescent="0.35">
      <c r="A262" s="344"/>
      <c r="B262" s="344"/>
      <c r="C262" s="344"/>
      <c r="D262" s="344"/>
      <c r="E262" s="352" t="s">
        <v>693</v>
      </c>
      <c r="F262" s="352" t="s">
        <v>694</v>
      </c>
      <c r="G262" s="344"/>
      <c r="H262" s="344"/>
      <c r="I262" s="344"/>
      <c r="J262" s="344"/>
      <c r="K262" s="344"/>
      <c r="L262" s="344"/>
    </row>
    <row r="263" spans="1:12" ht="15.75" hidden="1" customHeight="1" x14ac:dyDescent="0.35">
      <c r="A263" s="344"/>
      <c r="B263" s="344"/>
      <c r="C263" s="344"/>
      <c r="D263" s="344"/>
      <c r="E263" s="352" t="s">
        <v>695</v>
      </c>
      <c r="F263" s="352" t="s">
        <v>696</v>
      </c>
      <c r="G263" s="344"/>
      <c r="H263" s="344"/>
      <c r="I263" s="344"/>
      <c r="J263" s="344"/>
      <c r="K263" s="344"/>
      <c r="L263" s="344"/>
    </row>
    <row r="264" spans="1:12" ht="15.75" hidden="1" customHeight="1" x14ac:dyDescent="0.35">
      <c r="A264" s="344"/>
      <c r="B264" s="344"/>
      <c r="C264" s="344"/>
      <c r="D264" s="344"/>
      <c r="E264" s="352" t="s">
        <v>697</v>
      </c>
      <c r="F264" s="352" t="s">
        <v>698</v>
      </c>
      <c r="G264" s="344"/>
      <c r="H264" s="344"/>
      <c r="I264" s="344"/>
      <c r="J264" s="344"/>
      <c r="K264" s="344"/>
      <c r="L264" s="344"/>
    </row>
    <row r="265" spans="1:12" ht="15.75" hidden="1" customHeight="1" x14ac:dyDescent="0.35">
      <c r="A265" s="344"/>
      <c r="B265" s="344"/>
      <c r="C265" s="344"/>
      <c r="D265" s="344"/>
      <c r="E265" s="352" t="s">
        <v>699</v>
      </c>
      <c r="F265" s="352" t="s">
        <v>700</v>
      </c>
      <c r="G265" s="344"/>
      <c r="H265" s="344"/>
      <c r="I265" s="344"/>
      <c r="J265" s="344"/>
      <c r="K265" s="344"/>
      <c r="L265" s="344"/>
    </row>
    <row r="266" spans="1:12" ht="15.75" hidden="1" customHeight="1" x14ac:dyDescent="0.35">
      <c r="A266" s="344"/>
      <c r="B266" s="344"/>
      <c r="C266" s="344"/>
      <c r="D266" s="344"/>
      <c r="E266" s="352" t="s">
        <v>701</v>
      </c>
      <c r="F266" s="352" t="s">
        <v>702</v>
      </c>
      <c r="G266" s="344"/>
      <c r="H266" s="344"/>
      <c r="I266" s="344"/>
      <c r="J266" s="344"/>
      <c r="K266" s="344"/>
      <c r="L266" s="344"/>
    </row>
    <row r="267" spans="1:12" ht="15.75" hidden="1" customHeight="1" x14ac:dyDescent="0.35">
      <c r="A267" s="344"/>
      <c r="B267" s="344"/>
      <c r="C267" s="344"/>
      <c r="D267" s="344"/>
      <c r="E267" s="352" t="s">
        <v>272</v>
      </c>
      <c r="F267" s="352" t="s">
        <v>273</v>
      </c>
      <c r="G267" s="344"/>
      <c r="H267" s="344"/>
      <c r="I267" s="344"/>
      <c r="J267" s="344"/>
      <c r="K267" s="344"/>
      <c r="L267" s="344"/>
    </row>
    <row r="268" spans="1:12" ht="15.75" hidden="1" customHeight="1" x14ac:dyDescent="0.35">
      <c r="A268" s="344"/>
      <c r="B268" s="344"/>
      <c r="C268" s="344"/>
      <c r="D268" s="344"/>
      <c r="E268" s="352" t="s">
        <v>703</v>
      </c>
      <c r="F268" s="352" t="s">
        <v>704</v>
      </c>
      <c r="G268" s="344"/>
      <c r="H268" s="344"/>
      <c r="I268" s="344"/>
      <c r="J268" s="344"/>
      <c r="K268" s="344"/>
      <c r="L268" s="344"/>
    </row>
    <row r="269" spans="1:12" ht="15.75" hidden="1" customHeight="1" x14ac:dyDescent="0.35">
      <c r="A269" s="344"/>
      <c r="B269" s="344"/>
      <c r="C269" s="344"/>
      <c r="D269" s="344"/>
      <c r="E269" s="352" t="s">
        <v>705</v>
      </c>
      <c r="F269" s="352" t="s">
        <v>706</v>
      </c>
      <c r="G269" s="344"/>
      <c r="H269" s="344"/>
      <c r="I269" s="344"/>
      <c r="J269" s="344"/>
      <c r="K269" s="344"/>
      <c r="L269" s="344"/>
    </row>
    <row r="270" spans="1:12" ht="15.75" hidden="1" customHeight="1" x14ac:dyDescent="0.35">
      <c r="A270" s="344"/>
      <c r="B270" s="344"/>
      <c r="C270" s="344"/>
      <c r="D270" s="344"/>
      <c r="E270" s="352" t="s">
        <v>707</v>
      </c>
      <c r="F270" s="352" t="s">
        <v>708</v>
      </c>
      <c r="G270" s="344"/>
      <c r="H270" s="344"/>
      <c r="I270" s="344"/>
      <c r="J270" s="344"/>
      <c r="K270" s="344"/>
      <c r="L270" s="344"/>
    </row>
    <row r="271" spans="1:12" ht="15.75" hidden="1" customHeight="1" x14ac:dyDescent="0.35">
      <c r="A271" s="344"/>
      <c r="B271" s="344"/>
      <c r="C271" s="344"/>
      <c r="D271" s="344"/>
      <c r="E271" s="352" t="s">
        <v>709</v>
      </c>
      <c r="F271" s="352" t="s">
        <v>710</v>
      </c>
      <c r="G271" s="344"/>
      <c r="H271" s="344"/>
      <c r="I271" s="344"/>
      <c r="J271" s="344"/>
      <c r="K271" s="344"/>
      <c r="L271" s="344"/>
    </row>
    <row r="272" spans="1:12" ht="15.75" hidden="1" customHeight="1" x14ac:dyDescent="0.35">
      <c r="A272" s="344"/>
      <c r="B272" s="344"/>
      <c r="C272" s="344"/>
      <c r="D272" s="344"/>
      <c r="E272" s="352" t="s">
        <v>711</v>
      </c>
      <c r="F272" s="352" t="s">
        <v>712</v>
      </c>
      <c r="G272" s="344"/>
      <c r="H272" s="344"/>
      <c r="I272" s="344"/>
      <c r="J272" s="344"/>
      <c r="K272" s="344"/>
      <c r="L272" s="344"/>
    </row>
    <row r="273" spans="1:12" ht="15.75" hidden="1" customHeight="1" x14ac:dyDescent="0.35">
      <c r="A273" s="344"/>
      <c r="B273" s="344"/>
      <c r="C273" s="344"/>
      <c r="D273" s="344"/>
      <c r="E273" s="352" t="s">
        <v>713</v>
      </c>
      <c r="F273" s="352" t="s">
        <v>714</v>
      </c>
      <c r="G273" s="344"/>
      <c r="H273" s="344"/>
      <c r="I273" s="344"/>
      <c r="J273" s="344"/>
      <c r="K273" s="344"/>
      <c r="L273" s="344"/>
    </row>
    <row r="274" spans="1:12" ht="15.75" hidden="1" customHeight="1" x14ac:dyDescent="0.35">
      <c r="A274" s="344"/>
      <c r="B274" s="344"/>
      <c r="C274" s="344"/>
      <c r="D274" s="344"/>
      <c r="E274" s="352" t="s">
        <v>715</v>
      </c>
      <c r="F274" s="352" t="s">
        <v>716</v>
      </c>
      <c r="G274" s="344"/>
      <c r="H274" s="344"/>
      <c r="I274" s="344"/>
      <c r="J274" s="344"/>
      <c r="K274" s="344"/>
      <c r="L274" s="344"/>
    </row>
    <row r="275" spans="1:12" ht="15.75" hidden="1" customHeight="1" x14ac:dyDescent="0.35">
      <c r="A275" s="344"/>
      <c r="B275" s="344"/>
      <c r="C275" s="344"/>
      <c r="D275" s="344"/>
      <c r="E275" s="352" t="s">
        <v>717</v>
      </c>
      <c r="F275" s="352" t="s">
        <v>718</v>
      </c>
      <c r="G275" s="344"/>
      <c r="H275" s="344"/>
      <c r="I275" s="344"/>
      <c r="J275" s="344"/>
      <c r="K275" s="344"/>
      <c r="L275" s="344"/>
    </row>
    <row r="276" spans="1:12" ht="15.75" hidden="1" customHeight="1" x14ac:dyDescent="0.35">
      <c r="A276" s="344"/>
      <c r="B276" s="344"/>
      <c r="C276" s="344"/>
      <c r="D276" s="344"/>
      <c r="E276" s="352" t="s">
        <v>719</v>
      </c>
      <c r="F276" s="352" t="s">
        <v>720</v>
      </c>
      <c r="G276" s="344"/>
      <c r="H276" s="344"/>
      <c r="I276" s="344"/>
      <c r="J276" s="344"/>
      <c r="K276" s="344"/>
      <c r="L276" s="344"/>
    </row>
    <row r="277" spans="1:12" ht="15.75" hidden="1" customHeight="1" x14ac:dyDescent="0.35">
      <c r="A277" s="344"/>
      <c r="B277" s="344"/>
      <c r="C277" s="344"/>
      <c r="D277" s="344"/>
      <c r="E277" s="352" t="s">
        <v>721</v>
      </c>
      <c r="F277" s="352" t="s">
        <v>722</v>
      </c>
      <c r="G277" s="344"/>
      <c r="H277" s="344"/>
      <c r="I277" s="344"/>
      <c r="J277" s="344"/>
      <c r="K277" s="344"/>
      <c r="L277" s="344"/>
    </row>
    <row r="278" spans="1:12" ht="15.75" hidden="1" customHeight="1" x14ac:dyDescent="0.35">
      <c r="A278" s="344"/>
      <c r="B278" s="344"/>
      <c r="C278" s="344"/>
      <c r="D278" s="344"/>
      <c r="E278" s="352" t="s">
        <v>723</v>
      </c>
      <c r="F278" s="352" t="s">
        <v>724</v>
      </c>
      <c r="G278" s="344"/>
      <c r="H278" s="344"/>
      <c r="I278" s="344"/>
      <c r="J278" s="344"/>
      <c r="K278" s="344"/>
      <c r="L278" s="344"/>
    </row>
    <row r="279" spans="1:12" ht="15.75" hidden="1" customHeight="1" x14ac:dyDescent="0.35">
      <c r="A279" s="344"/>
      <c r="B279" s="344"/>
      <c r="C279" s="344"/>
      <c r="D279" s="344"/>
      <c r="E279" s="352" t="s">
        <v>725</v>
      </c>
      <c r="F279" s="352" t="s">
        <v>726</v>
      </c>
      <c r="G279" s="344"/>
      <c r="H279" s="344"/>
      <c r="I279" s="344"/>
      <c r="J279" s="344"/>
      <c r="K279" s="344"/>
      <c r="L279" s="344"/>
    </row>
    <row r="280" spans="1:12" ht="15.75" hidden="1" customHeight="1" x14ac:dyDescent="0.35">
      <c r="A280" s="344"/>
      <c r="B280" s="344"/>
      <c r="C280" s="344"/>
      <c r="D280" s="344"/>
      <c r="E280" s="352" t="s">
        <v>727</v>
      </c>
      <c r="F280" s="352" t="s">
        <v>728</v>
      </c>
      <c r="G280" s="344"/>
      <c r="H280" s="344"/>
      <c r="I280" s="344"/>
      <c r="J280" s="344"/>
      <c r="K280" s="344"/>
      <c r="L280" s="344"/>
    </row>
    <row r="281" spans="1:12" ht="15.75" hidden="1" customHeight="1" x14ac:dyDescent="0.35">
      <c r="A281" s="344"/>
      <c r="B281" s="344"/>
      <c r="C281" s="344"/>
      <c r="D281" s="344"/>
      <c r="E281" s="352" t="s">
        <v>729</v>
      </c>
      <c r="F281" s="352" t="s">
        <v>730</v>
      </c>
      <c r="G281" s="344"/>
      <c r="H281" s="344"/>
      <c r="I281" s="344"/>
      <c r="J281" s="344"/>
      <c r="K281" s="344"/>
      <c r="L281" s="344"/>
    </row>
    <row r="282" spans="1:12" ht="15.75" hidden="1" customHeight="1" x14ac:dyDescent="0.35">
      <c r="A282" s="344"/>
      <c r="B282" s="344"/>
      <c r="C282" s="344"/>
      <c r="D282" s="344"/>
      <c r="E282" s="352" t="s">
        <v>731</v>
      </c>
      <c r="F282" s="352" t="s">
        <v>732</v>
      </c>
      <c r="G282" s="344"/>
      <c r="H282" s="344"/>
      <c r="I282" s="344"/>
      <c r="J282" s="344"/>
      <c r="K282" s="344"/>
      <c r="L282" s="344"/>
    </row>
    <row r="283" spans="1:12" ht="15.75" hidden="1" customHeight="1" x14ac:dyDescent="0.35">
      <c r="A283" s="344"/>
      <c r="B283" s="344"/>
      <c r="C283" s="344"/>
      <c r="D283" s="344"/>
      <c r="E283" s="352" t="s">
        <v>733</v>
      </c>
      <c r="F283" s="352" t="s">
        <v>734</v>
      </c>
      <c r="G283" s="344"/>
      <c r="H283" s="344"/>
      <c r="I283" s="344"/>
      <c r="J283" s="344"/>
      <c r="K283" s="344"/>
      <c r="L283" s="344"/>
    </row>
    <row r="284" spans="1:12" ht="15.75" hidden="1" customHeight="1" x14ac:dyDescent="0.35">
      <c r="A284" s="344"/>
      <c r="B284" s="344"/>
      <c r="C284" s="344"/>
      <c r="D284" s="344"/>
      <c r="E284" s="352" t="s">
        <v>735</v>
      </c>
      <c r="F284" s="352" t="s">
        <v>736</v>
      </c>
      <c r="G284" s="344"/>
      <c r="H284" s="344"/>
      <c r="I284" s="344"/>
      <c r="J284" s="344"/>
      <c r="K284" s="344"/>
      <c r="L284" s="344"/>
    </row>
    <row r="285" spans="1:12" ht="15.75" hidden="1" customHeight="1" x14ac:dyDescent="0.35">
      <c r="A285" s="344"/>
      <c r="B285" s="344"/>
      <c r="C285" s="344"/>
      <c r="D285" s="344"/>
      <c r="E285" s="352" t="s">
        <v>737</v>
      </c>
      <c r="F285" s="352" t="s">
        <v>738</v>
      </c>
      <c r="G285" s="344"/>
      <c r="H285" s="344"/>
      <c r="I285" s="344"/>
      <c r="J285" s="344"/>
      <c r="K285" s="344"/>
      <c r="L285" s="344"/>
    </row>
    <row r="286" spans="1:12" ht="15.75" hidden="1" customHeight="1" x14ac:dyDescent="0.35">
      <c r="A286" s="344"/>
      <c r="B286" s="344"/>
      <c r="C286" s="344"/>
      <c r="D286" s="344"/>
      <c r="E286" s="352" t="s">
        <v>739</v>
      </c>
      <c r="F286" s="352" t="s">
        <v>740</v>
      </c>
      <c r="G286" s="344"/>
      <c r="H286" s="344"/>
      <c r="I286" s="344"/>
      <c r="J286" s="344"/>
      <c r="K286" s="344"/>
      <c r="L286" s="344"/>
    </row>
    <row r="287" spans="1:12" ht="15.75" hidden="1" customHeight="1" x14ac:dyDescent="0.35">
      <c r="A287" s="344"/>
      <c r="B287" s="344"/>
      <c r="C287" s="344"/>
      <c r="D287" s="344"/>
      <c r="E287" s="352" t="s">
        <v>741</v>
      </c>
      <c r="F287" s="352" t="s">
        <v>742</v>
      </c>
      <c r="G287" s="344"/>
      <c r="H287" s="344"/>
      <c r="I287" s="344"/>
      <c r="J287" s="344"/>
      <c r="K287" s="344"/>
      <c r="L287" s="344"/>
    </row>
    <row r="288" spans="1:12" ht="15.75" hidden="1" customHeight="1" x14ac:dyDescent="0.35">
      <c r="A288" s="344"/>
      <c r="B288" s="344"/>
      <c r="C288" s="344"/>
      <c r="D288" s="344"/>
      <c r="E288" s="352" t="s">
        <v>743</v>
      </c>
      <c r="F288" s="352" t="s">
        <v>744</v>
      </c>
      <c r="G288" s="344"/>
      <c r="H288" s="344"/>
      <c r="I288" s="344"/>
      <c r="J288" s="344"/>
      <c r="K288" s="344"/>
      <c r="L288" s="344"/>
    </row>
    <row r="289" spans="1:12" ht="15.75" hidden="1" customHeight="1" x14ac:dyDescent="0.35">
      <c r="A289" s="344"/>
      <c r="B289" s="344"/>
      <c r="C289" s="344"/>
      <c r="D289" s="344"/>
      <c r="E289" s="352" t="s">
        <v>745</v>
      </c>
      <c r="F289" s="352" t="s">
        <v>746</v>
      </c>
      <c r="G289" s="344"/>
      <c r="H289" s="344"/>
      <c r="I289" s="344"/>
      <c r="J289" s="344"/>
      <c r="K289" s="344"/>
      <c r="L289" s="344"/>
    </row>
    <row r="290" spans="1:12" ht="15.75" hidden="1" customHeight="1" x14ac:dyDescent="0.35">
      <c r="A290" s="344"/>
      <c r="B290" s="344"/>
      <c r="C290" s="344"/>
      <c r="D290" s="344"/>
      <c r="E290" s="352" t="s">
        <v>747</v>
      </c>
      <c r="F290" s="352" t="s">
        <v>748</v>
      </c>
      <c r="G290" s="344"/>
      <c r="H290" s="344"/>
      <c r="I290" s="344"/>
      <c r="J290" s="344"/>
      <c r="K290" s="344"/>
      <c r="L290" s="344"/>
    </row>
    <row r="291" spans="1:12" ht="15.75" hidden="1" customHeight="1" x14ac:dyDescent="0.35">
      <c r="A291" s="344"/>
      <c r="B291" s="344"/>
      <c r="C291" s="344"/>
      <c r="D291" s="344"/>
      <c r="E291" s="352" t="s">
        <v>749</v>
      </c>
      <c r="F291" s="352" t="s">
        <v>750</v>
      </c>
      <c r="G291" s="344"/>
      <c r="H291" s="344"/>
      <c r="I291" s="344"/>
      <c r="J291" s="344"/>
      <c r="K291" s="344"/>
      <c r="L291" s="344"/>
    </row>
    <row r="292" spans="1:12" ht="15.75" hidden="1" customHeight="1" x14ac:dyDescent="0.35">
      <c r="A292" s="344"/>
      <c r="B292" s="344"/>
      <c r="C292" s="344"/>
      <c r="D292" s="344"/>
      <c r="E292" s="352" t="s">
        <v>751</v>
      </c>
      <c r="F292" s="352" t="s">
        <v>752</v>
      </c>
      <c r="G292" s="344"/>
      <c r="H292" s="344"/>
      <c r="I292" s="344"/>
      <c r="J292" s="344"/>
      <c r="K292" s="344"/>
      <c r="L292" s="344"/>
    </row>
    <row r="293" spans="1:12" ht="15.75" hidden="1" customHeight="1" x14ac:dyDescent="0.35">
      <c r="A293" s="344"/>
      <c r="B293" s="344"/>
      <c r="C293" s="344"/>
      <c r="D293" s="344"/>
      <c r="E293" s="352" t="s">
        <v>753</v>
      </c>
      <c r="F293" s="352" t="s">
        <v>754</v>
      </c>
      <c r="G293" s="344"/>
      <c r="H293" s="344"/>
      <c r="I293" s="344"/>
      <c r="J293" s="344"/>
      <c r="K293" s="344"/>
      <c r="L293" s="344"/>
    </row>
    <row r="294" spans="1:12" ht="15.75" hidden="1" customHeight="1" x14ac:dyDescent="0.35">
      <c r="A294" s="344"/>
      <c r="B294" s="344"/>
      <c r="C294" s="344"/>
      <c r="D294" s="344"/>
      <c r="E294" s="352" t="s">
        <v>755</v>
      </c>
      <c r="F294" s="352" t="s">
        <v>756</v>
      </c>
      <c r="G294" s="344"/>
      <c r="H294" s="344"/>
      <c r="I294" s="344"/>
      <c r="J294" s="344"/>
      <c r="K294" s="344"/>
      <c r="L294" s="344"/>
    </row>
    <row r="295" spans="1:12" ht="15.75" hidden="1" customHeight="1" x14ac:dyDescent="0.35">
      <c r="A295" s="344"/>
      <c r="B295" s="344"/>
      <c r="C295" s="344"/>
      <c r="D295" s="344"/>
      <c r="E295" s="352" t="s">
        <v>757</v>
      </c>
      <c r="F295" s="352" t="s">
        <v>758</v>
      </c>
      <c r="G295" s="344"/>
      <c r="H295" s="344"/>
      <c r="I295" s="344"/>
      <c r="J295" s="344"/>
      <c r="K295" s="344"/>
      <c r="L295" s="344"/>
    </row>
    <row r="296" spans="1:12" ht="15.75" hidden="1" customHeight="1" x14ac:dyDescent="0.35">
      <c r="A296" s="344"/>
      <c r="B296" s="344"/>
      <c r="C296" s="344"/>
      <c r="D296" s="344"/>
      <c r="E296" s="352" t="s">
        <v>759</v>
      </c>
      <c r="F296" s="352" t="s">
        <v>760</v>
      </c>
      <c r="G296" s="344"/>
      <c r="H296" s="344"/>
      <c r="I296" s="344"/>
      <c r="J296" s="344"/>
      <c r="K296" s="344"/>
      <c r="L296" s="344"/>
    </row>
    <row r="297" spans="1:12" ht="15.75" hidden="1" customHeight="1" x14ac:dyDescent="0.35">
      <c r="A297" s="344"/>
      <c r="B297" s="344"/>
      <c r="C297" s="344"/>
      <c r="D297" s="344"/>
      <c r="E297" s="352" t="s">
        <v>761</v>
      </c>
      <c r="F297" s="352" t="s">
        <v>762</v>
      </c>
      <c r="G297" s="344"/>
      <c r="H297" s="344"/>
      <c r="I297" s="344"/>
      <c r="J297" s="344"/>
      <c r="K297" s="344"/>
      <c r="L297" s="344"/>
    </row>
    <row r="298" spans="1:12" ht="15.75" hidden="1" customHeight="1" x14ac:dyDescent="0.35">
      <c r="A298" s="344"/>
      <c r="B298" s="344"/>
      <c r="C298" s="344"/>
      <c r="D298" s="344"/>
      <c r="E298" s="352" t="s">
        <v>763</v>
      </c>
      <c r="F298" s="352" t="s">
        <v>764</v>
      </c>
      <c r="G298" s="344"/>
      <c r="H298" s="344"/>
      <c r="I298" s="344"/>
      <c r="J298" s="344"/>
      <c r="K298" s="344"/>
      <c r="L298" s="344"/>
    </row>
    <row r="299" spans="1:12" ht="15.75" hidden="1" customHeight="1" x14ac:dyDescent="0.35">
      <c r="A299" s="344"/>
      <c r="B299" s="344"/>
      <c r="C299" s="344"/>
      <c r="D299" s="344"/>
      <c r="E299" s="352" t="s">
        <v>765</v>
      </c>
      <c r="F299" s="352" t="s">
        <v>766</v>
      </c>
      <c r="G299" s="344"/>
      <c r="H299" s="344"/>
      <c r="I299" s="344"/>
      <c r="J299" s="344"/>
      <c r="K299" s="344"/>
      <c r="L299" s="344"/>
    </row>
    <row r="300" spans="1:12" ht="15.75" hidden="1" customHeight="1" x14ac:dyDescent="0.35">
      <c r="A300" s="344"/>
      <c r="B300" s="344"/>
      <c r="C300" s="344"/>
      <c r="D300" s="344"/>
      <c r="E300" s="352" t="s">
        <v>767</v>
      </c>
      <c r="F300" s="352" t="s">
        <v>768</v>
      </c>
      <c r="G300" s="344"/>
      <c r="H300" s="344"/>
      <c r="I300" s="344"/>
      <c r="J300" s="344"/>
      <c r="K300" s="344"/>
      <c r="L300" s="344"/>
    </row>
    <row r="301" spans="1:12" ht="15.75" hidden="1" customHeight="1" x14ac:dyDescent="0.35">
      <c r="A301" s="344"/>
      <c r="B301" s="344"/>
      <c r="C301" s="344"/>
      <c r="D301" s="344"/>
      <c r="E301" s="352" t="s">
        <v>769</v>
      </c>
      <c r="F301" s="352" t="s">
        <v>770</v>
      </c>
      <c r="G301" s="344"/>
      <c r="H301" s="344"/>
      <c r="I301" s="344"/>
      <c r="J301" s="344"/>
      <c r="K301" s="344"/>
      <c r="L301" s="344"/>
    </row>
    <row r="302" spans="1:12" ht="15.75" hidden="1" customHeight="1" x14ac:dyDescent="0.35">
      <c r="A302" s="344"/>
      <c r="B302" s="344"/>
      <c r="C302" s="344"/>
      <c r="D302" s="344"/>
      <c r="E302" s="352" t="s">
        <v>771</v>
      </c>
      <c r="F302" s="352" t="s">
        <v>772</v>
      </c>
      <c r="G302" s="344"/>
      <c r="H302" s="344"/>
      <c r="I302" s="344"/>
      <c r="J302" s="344"/>
      <c r="K302" s="344"/>
      <c r="L302" s="344"/>
    </row>
    <row r="303" spans="1:12" ht="15.75" hidden="1" customHeight="1" x14ac:dyDescent="0.35">
      <c r="A303" s="344"/>
      <c r="B303" s="344"/>
      <c r="C303" s="344"/>
      <c r="D303" s="344"/>
      <c r="E303" s="352" t="s">
        <v>773</v>
      </c>
      <c r="F303" s="352" t="s">
        <v>774</v>
      </c>
      <c r="G303" s="344"/>
      <c r="H303" s="344"/>
      <c r="I303" s="344"/>
      <c r="J303" s="344"/>
      <c r="K303" s="344"/>
      <c r="L303" s="344"/>
    </row>
    <row r="304" spans="1:12" ht="15.75" hidden="1" customHeight="1" x14ac:dyDescent="0.35">
      <c r="A304" s="344"/>
      <c r="B304" s="344"/>
      <c r="C304" s="344"/>
      <c r="D304" s="344"/>
      <c r="E304" s="352" t="s">
        <v>775</v>
      </c>
      <c r="F304" s="352" t="s">
        <v>776</v>
      </c>
      <c r="G304" s="344"/>
      <c r="H304" s="344"/>
      <c r="I304" s="344"/>
      <c r="J304" s="344"/>
      <c r="K304" s="344"/>
      <c r="L304" s="344"/>
    </row>
    <row r="305" spans="1:12" ht="15.75" hidden="1" customHeight="1" x14ac:dyDescent="0.35">
      <c r="A305" s="344"/>
      <c r="B305" s="344"/>
      <c r="C305" s="344"/>
      <c r="D305" s="344"/>
      <c r="E305" s="352" t="s">
        <v>777</v>
      </c>
      <c r="F305" s="352" t="s">
        <v>778</v>
      </c>
      <c r="G305" s="344"/>
      <c r="H305" s="344"/>
      <c r="I305" s="344"/>
      <c r="J305" s="344"/>
      <c r="K305" s="344"/>
      <c r="L305" s="344"/>
    </row>
    <row r="306" spans="1:12" ht="15.75" hidden="1" customHeight="1" x14ac:dyDescent="0.35">
      <c r="A306" s="344"/>
      <c r="B306" s="344"/>
      <c r="C306" s="344"/>
      <c r="D306" s="344"/>
      <c r="E306" s="352" t="s">
        <v>779</v>
      </c>
      <c r="F306" s="352" t="s">
        <v>780</v>
      </c>
      <c r="G306" s="344"/>
      <c r="H306" s="344"/>
      <c r="I306" s="344"/>
      <c r="J306" s="344"/>
      <c r="K306" s="344"/>
      <c r="L306" s="344"/>
    </row>
    <row r="307" spans="1:12" ht="15.75" hidden="1" customHeight="1" x14ac:dyDescent="0.35">
      <c r="A307" s="344"/>
      <c r="B307" s="344"/>
      <c r="C307" s="344"/>
      <c r="D307" s="344"/>
      <c r="E307" s="352" t="s">
        <v>781</v>
      </c>
      <c r="F307" s="352" t="s">
        <v>782</v>
      </c>
      <c r="G307" s="344"/>
      <c r="H307" s="344"/>
      <c r="I307" s="344"/>
      <c r="J307" s="344"/>
      <c r="K307" s="344"/>
      <c r="L307" s="344"/>
    </row>
    <row r="308" spans="1:12" ht="15.75" hidden="1" customHeight="1" x14ac:dyDescent="0.35">
      <c r="A308" s="344"/>
      <c r="B308" s="344"/>
      <c r="C308" s="344"/>
      <c r="D308" s="344"/>
      <c r="E308" s="352" t="s">
        <v>783</v>
      </c>
      <c r="F308" s="352" t="s">
        <v>784</v>
      </c>
      <c r="G308" s="344"/>
      <c r="H308" s="344"/>
      <c r="I308" s="344"/>
      <c r="J308" s="344"/>
      <c r="K308" s="344"/>
      <c r="L308" s="344"/>
    </row>
    <row r="309" spans="1:12" ht="15.75" hidden="1" customHeight="1" x14ac:dyDescent="0.35">
      <c r="A309" s="344"/>
      <c r="B309" s="344"/>
      <c r="C309" s="344"/>
      <c r="D309" s="344"/>
      <c r="E309" s="352" t="s">
        <v>785</v>
      </c>
      <c r="F309" s="352" t="s">
        <v>786</v>
      </c>
      <c r="G309" s="344"/>
      <c r="H309" s="344"/>
      <c r="I309" s="344"/>
      <c r="J309" s="344"/>
      <c r="K309" s="344"/>
      <c r="L309" s="344"/>
    </row>
    <row r="310" spans="1:12" ht="15.75" hidden="1" customHeight="1" x14ac:dyDescent="0.35">
      <c r="A310" s="344"/>
      <c r="B310" s="344"/>
      <c r="C310" s="344"/>
      <c r="D310" s="344"/>
      <c r="E310" s="352" t="s">
        <v>787</v>
      </c>
      <c r="F310" s="352" t="s">
        <v>788</v>
      </c>
      <c r="G310" s="344"/>
      <c r="H310" s="344"/>
      <c r="I310" s="344"/>
      <c r="J310" s="344"/>
      <c r="K310" s="344"/>
      <c r="L310" s="344"/>
    </row>
    <row r="311" spans="1:12" ht="15.75" hidden="1" customHeight="1" x14ac:dyDescent="0.35">
      <c r="A311" s="344"/>
      <c r="B311" s="344"/>
      <c r="C311" s="344"/>
      <c r="D311" s="344"/>
      <c r="E311" s="352" t="s">
        <v>789</v>
      </c>
      <c r="F311" s="352" t="s">
        <v>790</v>
      </c>
      <c r="G311" s="344"/>
      <c r="H311" s="344"/>
      <c r="I311" s="344"/>
      <c r="J311" s="344"/>
      <c r="K311" s="344"/>
      <c r="L311" s="344"/>
    </row>
    <row r="312" spans="1:12" ht="15.75" hidden="1" customHeight="1" x14ac:dyDescent="0.35">
      <c r="A312" s="344"/>
      <c r="B312" s="344"/>
      <c r="C312" s="344"/>
      <c r="D312" s="344"/>
      <c r="E312" s="352" t="s">
        <v>791</v>
      </c>
      <c r="F312" s="352" t="s">
        <v>792</v>
      </c>
      <c r="G312" s="344"/>
      <c r="H312" s="344"/>
      <c r="I312" s="344"/>
      <c r="J312" s="344"/>
      <c r="K312" s="344"/>
      <c r="L312" s="344"/>
    </row>
    <row r="313" spans="1:12" ht="15.75" hidden="1" customHeight="1" x14ac:dyDescent="0.35">
      <c r="A313" s="344"/>
      <c r="B313" s="344"/>
      <c r="C313" s="344"/>
      <c r="D313" s="344"/>
      <c r="E313" s="352" t="s">
        <v>793</v>
      </c>
      <c r="F313" s="352" t="s">
        <v>794</v>
      </c>
      <c r="G313" s="344"/>
      <c r="H313" s="344"/>
      <c r="I313" s="344"/>
      <c r="J313" s="344"/>
      <c r="K313" s="344"/>
      <c r="L313" s="344"/>
    </row>
    <row r="314" spans="1:12" ht="15.75" hidden="1" customHeight="1" x14ac:dyDescent="0.35">
      <c r="A314" s="344"/>
      <c r="B314" s="344"/>
      <c r="C314" s="344"/>
      <c r="D314" s="344"/>
      <c r="E314" s="352" t="s">
        <v>795</v>
      </c>
      <c r="F314" s="352" t="s">
        <v>796</v>
      </c>
      <c r="G314" s="344"/>
      <c r="H314" s="344"/>
      <c r="I314" s="344"/>
      <c r="J314" s="344"/>
      <c r="K314" s="344"/>
      <c r="L314" s="344"/>
    </row>
    <row r="315" spans="1:12" ht="15.75" hidden="1" customHeight="1" x14ac:dyDescent="0.35">
      <c r="A315" s="344"/>
      <c r="B315" s="344"/>
      <c r="C315" s="344"/>
      <c r="D315" s="344"/>
      <c r="E315" s="352" t="s">
        <v>797</v>
      </c>
      <c r="F315" s="352" t="s">
        <v>798</v>
      </c>
      <c r="G315" s="344"/>
      <c r="H315" s="344"/>
      <c r="I315" s="344"/>
      <c r="J315" s="344"/>
      <c r="K315" s="344"/>
      <c r="L315" s="344"/>
    </row>
    <row r="316" spans="1:12" ht="15.75" hidden="1" customHeight="1" x14ac:dyDescent="0.35">
      <c r="A316" s="344"/>
      <c r="B316" s="344"/>
      <c r="C316" s="344"/>
      <c r="D316" s="344"/>
      <c r="E316" s="352" t="s">
        <v>799</v>
      </c>
      <c r="F316" s="352" t="s">
        <v>800</v>
      </c>
      <c r="G316" s="344"/>
      <c r="H316" s="344"/>
      <c r="I316" s="344"/>
      <c r="J316" s="344"/>
      <c r="K316" s="344"/>
      <c r="L316" s="344"/>
    </row>
    <row r="317" spans="1:12" ht="15.75" hidden="1" customHeight="1" x14ac:dyDescent="0.35">
      <c r="A317" s="344"/>
      <c r="B317" s="344"/>
      <c r="C317" s="344"/>
      <c r="D317" s="344"/>
      <c r="E317" s="352" t="s">
        <v>801</v>
      </c>
      <c r="F317" s="352" t="s">
        <v>802</v>
      </c>
      <c r="G317" s="344"/>
      <c r="H317" s="344"/>
      <c r="I317" s="344"/>
      <c r="J317" s="344"/>
      <c r="K317" s="344"/>
      <c r="L317" s="344"/>
    </row>
    <row r="318" spans="1:12" ht="15.75" hidden="1" customHeight="1" x14ac:dyDescent="0.35">
      <c r="A318" s="344"/>
      <c r="B318" s="344"/>
      <c r="C318" s="344"/>
      <c r="D318" s="344"/>
      <c r="E318" s="352" t="s">
        <v>803</v>
      </c>
      <c r="F318" s="352" t="s">
        <v>804</v>
      </c>
      <c r="G318" s="344"/>
      <c r="H318" s="344"/>
      <c r="I318" s="344"/>
      <c r="J318" s="344"/>
      <c r="K318" s="344"/>
      <c r="L318" s="344"/>
    </row>
    <row r="319" spans="1:12" ht="15.75" hidden="1" customHeight="1" x14ac:dyDescent="0.35">
      <c r="A319" s="344"/>
      <c r="B319" s="344"/>
      <c r="C319" s="344"/>
      <c r="D319" s="344"/>
      <c r="E319" s="352" t="s">
        <v>805</v>
      </c>
      <c r="F319" s="352" t="s">
        <v>806</v>
      </c>
      <c r="G319" s="344"/>
      <c r="H319" s="344"/>
      <c r="I319" s="344"/>
      <c r="J319" s="344"/>
      <c r="K319" s="344"/>
      <c r="L319" s="344"/>
    </row>
    <row r="320" spans="1:12" ht="15.75" hidden="1" customHeight="1" x14ac:dyDescent="0.35">
      <c r="A320" s="344"/>
      <c r="B320" s="344"/>
      <c r="C320" s="344"/>
      <c r="D320" s="344"/>
      <c r="E320" s="352" t="s">
        <v>807</v>
      </c>
      <c r="F320" s="352" t="s">
        <v>808</v>
      </c>
      <c r="G320" s="344"/>
      <c r="H320" s="344"/>
      <c r="I320" s="344"/>
      <c r="J320" s="344"/>
      <c r="K320" s="344"/>
      <c r="L320" s="344"/>
    </row>
    <row r="321" spans="1:12" ht="15.75" hidden="1" customHeight="1" x14ac:dyDescent="0.35">
      <c r="A321" s="344"/>
      <c r="B321" s="344"/>
      <c r="C321" s="344"/>
      <c r="D321" s="344"/>
      <c r="E321" s="352" t="s">
        <v>809</v>
      </c>
      <c r="F321" s="352" t="s">
        <v>810</v>
      </c>
      <c r="G321" s="344"/>
      <c r="H321" s="344"/>
      <c r="I321" s="344"/>
      <c r="J321" s="344"/>
      <c r="K321" s="344"/>
      <c r="L321" s="344"/>
    </row>
    <row r="322" spans="1:12" ht="15.75" hidden="1" customHeight="1" x14ac:dyDescent="0.35">
      <c r="A322" s="344"/>
      <c r="B322" s="344"/>
      <c r="C322" s="344"/>
      <c r="D322" s="344"/>
      <c r="E322" s="352" t="s">
        <v>811</v>
      </c>
      <c r="F322" s="352" t="s">
        <v>812</v>
      </c>
      <c r="G322" s="344"/>
      <c r="H322" s="344"/>
      <c r="I322" s="344"/>
      <c r="J322" s="344"/>
      <c r="K322" s="344"/>
      <c r="L322" s="344"/>
    </row>
    <row r="323" spans="1:12" ht="15.75" hidden="1" customHeight="1" x14ac:dyDescent="0.35">
      <c r="A323" s="344"/>
      <c r="B323" s="344"/>
      <c r="C323" s="344"/>
      <c r="D323" s="344"/>
      <c r="E323" s="352" t="s">
        <v>813</v>
      </c>
      <c r="F323" s="352" t="s">
        <v>814</v>
      </c>
      <c r="G323" s="344"/>
      <c r="H323" s="344"/>
      <c r="I323" s="344"/>
      <c r="J323" s="344"/>
      <c r="K323" s="344"/>
      <c r="L323" s="344"/>
    </row>
    <row r="324" spans="1:12" ht="15.75" hidden="1" customHeight="1" x14ac:dyDescent="0.35">
      <c r="A324" s="344"/>
      <c r="B324" s="344"/>
      <c r="C324" s="344"/>
      <c r="D324" s="344"/>
      <c r="E324" s="352" t="s">
        <v>815</v>
      </c>
      <c r="F324" s="352" t="s">
        <v>816</v>
      </c>
      <c r="G324" s="344"/>
      <c r="H324" s="344"/>
      <c r="I324" s="344"/>
      <c r="J324" s="344"/>
      <c r="K324" s="344"/>
      <c r="L324" s="344"/>
    </row>
    <row r="325" spans="1:12" ht="15.75" hidden="1" customHeight="1" x14ac:dyDescent="0.35">
      <c r="A325" s="344"/>
      <c r="B325" s="344"/>
      <c r="C325" s="344"/>
      <c r="D325" s="344"/>
      <c r="E325" s="352" t="s">
        <v>817</v>
      </c>
      <c r="F325" s="352" t="s">
        <v>818</v>
      </c>
      <c r="G325" s="344"/>
      <c r="H325" s="344"/>
      <c r="I325" s="344"/>
      <c r="J325" s="344"/>
      <c r="K325" s="344"/>
      <c r="L325" s="344"/>
    </row>
    <row r="326" spans="1:12" ht="15.75" hidden="1" customHeight="1" x14ac:dyDescent="0.35">
      <c r="A326" s="344"/>
      <c r="B326" s="344"/>
      <c r="C326" s="344"/>
      <c r="D326" s="344"/>
      <c r="E326" s="352" t="s">
        <v>819</v>
      </c>
      <c r="F326" s="352" t="s">
        <v>820</v>
      </c>
      <c r="G326" s="344"/>
      <c r="H326" s="344"/>
      <c r="I326" s="344"/>
      <c r="J326" s="344"/>
      <c r="K326" s="344"/>
      <c r="L326" s="344"/>
    </row>
    <row r="327" spans="1:12" ht="15.75" hidden="1" customHeight="1" x14ac:dyDescent="0.35">
      <c r="A327" s="344"/>
      <c r="B327" s="344"/>
      <c r="C327" s="344"/>
      <c r="D327" s="344"/>
      <c r="E327" s="352" t="s">
        <v>821</v>
      </c>
      <c r="F327" s="352" t="s">
        <v>822</v>
      </c>
      <c r="G327" s="344"/>
      <c r="H327" s="344"/>
      <c r="I327" s="344"/>
      <c r="J327" s="344"/>
      <c r="K327" s="344"/>
      <c r="L327" s="344"/>
    </row>
    <row r="328" spans="1:12" ht="15.75" hidden="1" customHeight="1" x14ac:dyDescent="0.35">
      <c r="A328" s="344"/>
      <c r="B328" s="344"/>
      <c r="C328" s="344"/>
      <c r="D328" s="344"/>
      <c r="E328" s="352" t="s">
        <v>823</v>
      </c>
      <c r="F328" s="352" t="s">
        <v>824</v>
      </c>
      <c r="G328" s="344"/>
      <c r="H328" s="344"/>
      <c r="I328" s="344"/>
      <c r="J328" s="344"/>
      <c r="K328" s="344"/>
      <c r="L328" s="344"/>
    </row>
    <row r="329" spans="1:12" ht="15.75" hidden="1" customHeight="1" x14ac:dyDescent="0.35">
      <c r="A329" s="344"/>
      <c r="B329" s="344"/>
      <c r="C329" s="344"/>
      <c r="D329" s="344"/>
      <c r="E329" s="352" t="s">
        <v>825</v>
      </c>
      <c r="F329" s="352" t="s">
        <v>826</v>
      </c>
      <c r="G329" s="344"/>
      <c r="H329" s="344"/>
      <c r="I329" s="344"/>
      <c r="J329" s="344"/>
      <c r="K329" s="344"/>
      <c r="L329" s="344"/>
    </row>
    <row r="330" spans="1:12" ht="15.75" hidden="1" customHeight="1" x14ac:dyDescent="0.35">
      <c r="A330" s="344"/>
      <c r="B330" s="344"/>
      <c r="C330" s="344"/>
      <c r="D330" s="344"/>
      <c r="E330" s="352" t="s">
        <v>827</v>
      </c>
      <c r="F330" s="352" t="s">
        <v>828</v>
      </c>
      <c r="G330" s="344"/>
      <c r="H330" s="344"/>
      <c r="I330" s="344"/>
      <c r="J330" s="344"/>
      <c r="K330" s="344"/>
      <c r="L330" s="344"/>
    </row>
    <row r="331" spans="1:12" ht="15.75" hidden="1" customHeight="1" x14ac:dyDescent="0.35">
      <c r="A331" s="344"/>
      <c r="B331" s="344"/>
      <c r="C331" s="344"/>
      <c r="D331" s="344"/>
      <c r="E331" s="352" t="s">
        <v>829</v>
      </c>
      <c r="F331" s="352" t="s">
        <v>830</v>
      </c>
      <c r="G331" s="344"/>
      <c r="H331" s="344"/>
      <c r="I331" s="344"/>
      <c r="J331" s="344"/>
      <c r="K331" s="344"/>
      <c r="L331" s="344"/>
    </row>
    <row r="332" spans="1:12" ht="15.75" hidden="1" customHeight="1" x14ac:dyDescent="0.35">
      <c r="A332" s="344"/>
      <c r="B332" s="344"/>
      <c r="C332" s="344"/>
      <c r="D332" s="344"/>
      <c r="E332" s="352" t="s">
        <v>831</v>
      </c>
      <c r="F332" s="352" t="s">
        <v>832</v>
      </c>
      <c r="G332" s="344"/>
      <c r="H332" s="344"/>
      <c r="I332" s="344"/>
      <c r="J332" s="344"/>
      <c r="K332" s="344"/>
      <c r="L332" s="344"/>
    </row>
    <row r="333" spans="1:12" ht="15.75" hidden="1" customHeight="1" x14ac:dyDescent="0.35">
      <c r="A333" s="344"/>
      <c r="B333" s="344"/>
      <c r="C333" s="344"/>
      <c r="D333" s="344"/>
      <c r="E333" s="352" t="s">
        <v>833</v>
      </c>
      <c r="F333" s="352" t="s">
        <v>834</v>
      </c>
      <c r="G333" s="344"/>
      <c r="H333" s="344"/>
      <c r="I333" s="344"/>
      <c r="J333" s="344"/>
      <c r="K333" s="344"/>
      <c r="L333" s="344"/>
    </row>
    <row r="334" spans="1:12" ht="15.75" hidden="1" customHeight="1" x14ac:dyDescent="0.35">
      <c r="A334" s="344"/>
      <c r="B334" s="344"/>
      <c r="C334" s="344"/>
      <c r="D334" s="344"/>
      <c r="E334" s="352" t="s">
        <v>835</v>
      </c>
      <c r="F334" s="352" t="s">
        <v>836</v>
      </c>
      <c r="G334" s="344"/>
      <c r="H334" s="344"/>
      <c r="I334" s="344"/>
      <c r="J334" s="344"/>
      <c r="K334" s="344"/>
      <c r="L334" s="344"/>
    </row>
    <row r="335" spans="1:12" ht="15.75" hidden="1" customHeight="1" x14ac:dyDescent="0.35">
      <c r="A335" s="344"/>
      <c r="B335" s="344"/>
      <c r="C335" s="344"/>
      <c r="D335" s="344"/>
      <c r="E335" s="352" t="s">
        <v>837</v>
      </c>
      <c r="F335" s="352" t="s">
        <v>838</v>
      </c>
      <c r="G335" s="344"/>
      <c r="H335" s="344"/>
      <c r="I335" s="344"/>
      <c r="J335" s="344"/>
      <c r="K335" s="344"/>
      <c r="L335" s="344"/>
    </row>
    <row r="336" spans="1:12" ht="15.75" hidden="1" customHeight="1" x14ac:dyDescent="0.35">
      <c r="A336" s="344"/>
      <c r="B336" s="344"/>
      <c r="C336" s="344"/>
      <c r="D336" s="344"/>
      <c r="E336" s="352" t="s">
        <v>839</v>
      </c>
      <c r="F336" s="352" t="s">
        <v>840</v>
      </c>
      <c r="G336" s="344"/>
      <c r="H336" s="344"/>
      <c r="I336" s="344"/>
      <c r="J336" s="344"/>
      <c r="K336" s="344"/>
      <c r="L336" s="344"/>
    </row>
    <row r="337" spans="1:12" ht="15.75" hidden="1" customHeight="1" x14ac:dyDescent="0.35">
      <c r="A337" s="344"/>
      <c r="B337" s="344"/>
      <c r="C337" s="344"/>
      <c r="D337" s="344"/>
      <c r="E337" s="352" t="s">
        <v>841</v>
      </c>
      <c r="F337" s="352" t="s">
        <v>842</v>
      </c>
      <c r="G337" s="344"/>
      <c r="H337" s="344"/>
      <c r="I337" s="344"/>
      <c r="J337" s="344"/>
      <c r="K337" s="344"/>
      <c r="L337" s="344"/>
    </row>
    <row r="338" spans="1:12" ht="15.75" hidden="1" customHeight="1" x14ac:dyDescent="0.35">
      <c r="A338" s="344"/>
      <c r="B338" s="344"/>
      <c r="C338" s="344"/>
      <c r="D338" s="344"/>
      <c r="E338" s="352" t="s">
        <v>843</v>
      </c>
      <c r="F338" s="352" t="s">
        <v>844</v>
      </c>
      <c r="G338" s="344"/>
      <c r="H338" s="344"/>
      <c r="I338" s="344"/>
      <c r="J338" s="344"/>
      <c r="K338" s="344"/>
      <c r="L338" s="344"/>
    </row>
    <row r="339" spans="1:12" ht="15.75" hidden="1" customHeight="1" x14ac:dyDescent="0.35">
      <c r="A339" s="344"/>
      <c r="B339" s="344"/>
      <c r="C339" s="344"/>
      <c r="D339" s="344"/>
      <c r="E339" s="352" t="s">
        <v>845</v>
      </c>
      <c r="F339" s="352" t="s">
        <v>846</v>
      </c>
      <c r="G339" s="344"/>
      <c r="H339" s="344"/>
      <c r="I339" s="344"/>
      <c r="J339" s="344"/>
      <c r="K339" s="344"/>
      <c r="L339" s="344"/>
    </row>
    <row r="340" spans="1:12" ht="15.75" hidden="1" customHeight="1" x14ac:dyDescent="0.35">
      <c r="A340" s="344"/>
      <c r="B340" s="344"/>
      <c r="C340" s="344"/>
      <c r="D340" s="344"/>
      <c r="E340" s="352" t="s">
        <v>847</v>
      </c>
      <c r="F340" s="352" t="s">
        <v>848</v>
      </c>
      <c r="G340" s="344"/>
      <c r="H340" s="344"/>
      <c r="I340" s="344"/>
      <c r="J340" s="344"/>
      <c r="K340" s="344"/>
      <c r="L340" s="344"/>
    </row>
    <row r="341" spans="1:12" ht="15.75" hidden="1" customHeight="1" x14ac:dyDescent="0.35">
      <c r="A341" s="344"/>
      <c r="B341" s="344"/>
      <c r="C341" s="344"/>
      <c r="D341" s="344"/>
      <c r="E341" s="352" t="s">
        <v>849</v>
      </c>
      <c r="F341" s="352" t="s">
        <v>850</v>
      </c>
      <c r="G341" s="344"/>
      <c r="H341" s="344"/>
      <c r="I341" s="344"/>
      <c r="J341" s="344"/>
      <c r="K341" s="344"/>
      <c r="L341" s="344"/>
    </row>
    <row r="342" spans="1:12" ht="15.75" hidden="1" customHeight="1" x14ac:dyDescent="0.35">
      <c r="A342" s="344"/>
      <c r="B342" s="344"/>
      <c r="C342" s="344"/>
      <c r="D342" s="344"/>
      <c r="E342" s="352" t="s">
        <v>851</v>
      </c>
      <c r="F342" s="352" t="s">
        <v>852</v>
      </c>
      <c r="G342" s="344"/>
      <c r="H342" s="344"/>
      <c r="I342" s="344"/>
      <c r="J342" s="344"/>
      <c r="K342" s="344"/>
      <c r="L342" s="344"/>
    </row>
    <row r="343" spans="1:12" ht="15.75" hidden="1" customHeight="1" x14ac:dyDescent="0.35">
      <c r="A343" s="344"/>
      <c r="B343" s="344"/>
      <c r="C343" s="344"/>
      <c r="D343" s="344"/>
      <c r="E343" s="352" t="s">
        <v>853</v>
      </c>
      <c r="F343" s="352" t="s">
        <v>854</v>
      </c>
      <c r="G343" s="344"/>
      <c r="H343" s="344"/>
      <c r="I343" s="344"/>
      <c r="J343" s="344"/>
      <c r="K343" s="344"/>
      <c r="L343" s="344"/>
    </row>
    <row r="344" spans="1:12" ht="15.75" hidden="1" customHeight="1" x14ac:dyDescent="0.35">
      <c r="A344" s="344"/>
      <c r="B344" s="344"/>
      <c r="C344" s="344"/>
      <c r="D344" s="344"/>
      <c r="E344" s="352" t="s">
        <v>855</v>
      </c>
      <c r="F344" s="352" t="s">
        <v>856</v>
      </c>
      <c r="G344" s="344"/>
      <c r="H344" s="344"/>
      <c r="I344" s="344"/>
      <c r="J344" s="344"/>
      <c r="K344" s="344"/>
      <c r="L344" s="344"/>
    </row>
    <row r="345" spans="1:12" ht="15.75" hidden="1" customHeight="1" x14ac:dyDescent="0.35">
      <c r="A345" s="344"/>
      <c r="B345" s="344"/>
      <c r="C345" s="344"/>
      <c r="D345" s="344"/>
      <c r="E345" s="352" t="s">
        <v>857</v>
      </c>
      <c r="F345" s="352" t="s">
        <v>858</v>
      </c>
      <c r="G345" s="344"/>
      <c r="H345" s="344"/>
      <c r="I345" s="344"/>
      <c r="J345" s="344"/>
      <c r="K345" s="344"/>
      <c r="L345" s="344"/>
    </row>
    <row r="346" spans="1:12" ht="15.75" hidden="1" customHeight="1" x14ac:dyDescent="0.35">
      <c r="A346" s="344"/>
      <c r="B346" s="344"/>
      <c r="C346" s="344"/>
      <c r="D346" s="344"/>
      <c r="E346" s="352" t="s">
        <v>859</v>
      </c>
      <c r="F346" s="352" t="s">
        <v>860</v>
      </c>
      <c r="G346" s="344"/>
      <c r="H346" s="344"/>
      <c r="I346" s="344"/>
      <c r="J346" s="344"/>
      <c r="K346" s="344"/>
      <c r="L346" s="344"/>
    </row>
    <row r="347" spans="1:12" ht="15.75" hidden="1" customHeight="1" x14ac:dyDescent="0.35">
      <c r="A347" s="344"/>
      <c r="B347" s="344"/>
      <c r="C347" s="344"/>
      <c r="D347" s="344"/>
      <c r="E347" s="352" t="s">
        <v>861</v>
      </c>
      <c r="F347" s="352" t="s">
        <v>862</v>
      </c>
      <c r="G347" s="344"/>
      <c r="H347" s="344"/>
      <c r="I347" s="344"/>
      <c r="J347" s="344"/>
      <c r="K347" s="344"/>
      <c r="L347" s="344"/>
    </row>
    <row r="348" spans="1:12" ht="15.75" hidden="1" customHeight="1" x14ac:dyDescent="0.35">
      <c r="A348" s="344"/>
      <c r="B348" s="344"/>
      <c r="C348" s="344"/>
      <c r="D348" s="344"/>
      <c r="E348" s="352" t="s">
        <v>863</v>
      </c>
      <c r="F348" s="352" t="s">
        <v>864</v>
      </c>
      <c r="G348" s="344"/>
      <c r="H348" s="344"/>
      <c r="I348" s="344"/>
      <c r="J348" s="344"/>
      <c r="K348" s="344"/>
      <c r="L348" s="344"/>
    </row>
    <row r="349" spans="1:12" ht="15.75" hidden="1" customHeight="1" x14ac:dyDescent="0.35">
      <c r="A349" s="344"/>
      <c r="B349" s="344"/>
      <c r="C349" s="344"/>
      <c r="D349" s="344"/>
      <c r="E349" s="352" t="s">
        <v>865</v>
      </c>
      <c r="F349" s="352" t="s">
        <v>866</v>
      </c>
      <c r="G349" s="344"/>
      <c r="H349" s="344"/>
      <c r="I349" s="344"/>
      <c r="J349" s="344"/>
      <c r="K349" s="344"/>
      <c r="L349" s="344"/>
    </row>
    <row r="350" spans="1:12" ht="15.75" hidden="1" customHeight="1" x14ac:dyDescent="0.35">
      <c r="A350" s="344"/>
      <c r="B350" s="344"/>
      <c r="C350" s="344"/>
      <c r="D350" s="344"/>
      <c r="E350" s="352" t="s">
        <v>867</v>
      </c>
      <c r="F350" s="352" t="s">
        <v>868</v>
      </c>
      <c r="G350" s="344"/>
      <c r="H350" s="344"/>
      <c r="I350" s="344"/>
      <c r="J350" s="344"/>
      <c r="K350" s="344"/>
      <c r="L350" s="344"/>
    </row>
    <row r="351" spans="1:12" ht="15.75" hidden="1" customHeight="1" x14ac:dyDescent="0.35">
      <c r="A351" s="344"/>
      <c r="B351" s="344"/>
      <c r="C351" s="344"/>
      <c r="D351" s="344"/>
      <c r="E351" s="352" t="s">
        <v>869</v>
      </c>
      <c r="F351" s="352" t="s">
        <v>870</v>
      </c>
      <c r="G351" s="344"/>
      <c r="H351" s="344"/>
      <c r="I351" s="344"/>
      <c r="J351" s="344"/>
      <c r="K351" s="344"/>
      <c r="L351" s="344"/>
    </row>
    <row r="352" spans="1:12" ht="15.75" hidden="1" customHeight="1" x14ac:dyDescent="0.35">
      <c r="A352" s="344"/>
      <c r="B352" s="344"/>
      <c r="C352" s="344"/>
      <c r="D352" s="344"/>
      <c r="E352" s="352" t="s">
        <v>871</v>
      </c>
      <c r="F352" s="352" t="s">
        <v>872</v>
      </c>
      <c r="G352" s="344"/>
      <c r="H352" s="344"/>
      <c r="I352" s="344"/>
      <c r="J352" s="344"/>
      <c r="K352" s="344"/>
      <c r="L352" s="344"/>
    </row>
    <row r="353" spans="1:12" ht="15.75" hidden="1" customHeight="1" x14ac:dyDescent="0.35">
      <c r="A353" s="344"/>
      <c r="B353" s="344"/>
      <c r="C353" s="344"/>
      <c r="D353" s="344"/>
      <c r="E353" s="352" t="s">
        <v>237</v>
      </c>
      <c r="F353" s="352" t="s">
        <v>873</v>
      </c>
      <c r="G353" s="344"/>
      <c r="H353" s="344"/>
      <c r="I353" s="344"/>
      <c r="J353" s="344"/>
      <c r="K353" s="344"/>
      <c r="L353" s="344"/>
    </row>
    <row r="354" spans="1:12" ht="15.75" hidden="1" customHeight="1" x14ac:dyDescent="0.35">
      <c r="A354" s="344"/>
      <c r="B354" s="344"/>
      <c r="C354" s="344"/>
      <c r="D354" s="344"/>
      <c r="E354" s="352" t="s">
        <v>874</v>
      </c>
      <c r="F354" s="352" t="s">
        <v>875</v>
      </c>
      <c r="G354" s="344"/>
      <c r="H354" s="344"/>
      <c r="I354" s="344"/>
      <c r="J354" s="344"/>
      <c r="K354" s="344"/>
      <c r="L354" s="344"/>
    </row>
    <row r="355" spans="1:12" ht="15.75" hidden="1" customHeight="1" x14ac:dyDescent="0.35">
      <c r="A355" s="344"/>
      <c r="B355" s="344"/>
      <c r="C355" s="344"/>
      <c r="D355" s="344"/>
      <c r="E355" s="352" t="s">
        <v>876</v>
      </c>
      <c r="F355" s="352" t="s">
        <v>877</v>
      </c>
      <c r="G355" s="344"/>
      <c r="H355" s="344"/>
      <c r="I355" s="344"/>
      <c r="J355" s="344"/>
      <c r="K355" s="344"/>
      <c r="L355" s="344"/>
    </row>
    <row r="356" spans="1:12" ht="15.75" hidden="1" customHeight="1" x14ac:dyDescent="0.35">
      <c r="A356" s="344"/>
      <c r="B356" s="344"/>
      <c r="C356" s="344"/>
      <c r="D356" s="344"/>
      <c r="E356" s="352" t="s">
        <v>89</v>
      </c>
      <c r="F356" s="352" t="s">
        <v>878</v>
      </c>
      <c r="G356" s="344"/>
      <c r="H356" s="344"/>
      <c r="I356" s="344"/>
      <c r="J356" s="344"/>
      <c r="K356" s="344"/>
      <c r="L356" s="344"/>
    </row>
    <row r="357" spans="1:12" ht="15.75" hidden="1" customHeight="1" x14ac:dyDescent="0.35">
      <c r="A357" s="344"/>
      <c r="B357" s="344"/>
      <c r="C357" s="344"/>
      <c r="D357" s="344"/>
      <c r="E357" s="352" t="s">
        <v>240</v>
      </c>
      <c r="F357" s="352" t="s">
        <v>879</v>
      </c>
      <c r="G357" s="344"/>
      <c r="H357" s="344"/>
      <c r="I357" s="344"/>
      <c r="J357" s="344"/>
      <c r="K357" s="344"/>
      <c r="L357" s="344"/>
    </row>
    <row r="358" spans="1:12" ht="15.75" hidden="1" customHeight="1" x14ac:dyDescent="0.35">
      <c r="A358" s="344"/>
      <c r="B358" s="344"/>
      <c r="C358" s="344"/>
      <c r="D358" s="344"/>
      <c r="E358" s="352" t="s">
        <v>880</v>
      </c>
      <c r="F358" s="352" t="s">
        <v>881</v>
      </c>
      <c r="G358" s="344"/>
      <c r="H358" s="344"/>
      <c r="I358" s="344"/>
      <c r="J358" s="344"/>
      <c r="K358" s="344"/>
      <c r="L358" s="344"/>
    </row>
    <row r="359" spans="1:12" ht="15.75" hidden="1" customHeight="1" x14ac:dyDescent="0.35">
      <c r="A359" s="344"/>
      <c r="B359" s="344"/>
      <c r="C359" s="344"/>
      <c r="D359" s="344"/>
      <c r="E359" s="352" t="s">
        <v>241</v>
      </c>
      <c r="F359" s="352" t="s">
        <v>882</v>
      </c>
      <c r="G359" s="344"/>
      <c r="H359" s="344"/>
      <c r="I359" s="344"/>
      <c r="J359" s="344"/>
      <c r="K359" s="344"/>
      <c r="L359" s="344"/>
    </row>
    <row r="360" spans="1:12" ht="15.75" hidden="1" customHeight="1" x14ac:dyDescent="0.35">
      <c r="A360" s="344"/>
      <c r="B360" s="344"/>
      <c r="C360" s="344"/>
      <c r="D360" s="344"/>
      <c r="E360" s="352" t="s">
        <v>883</v>
      </c>
      <c r="F360" s="352" t="s">
        <v>884</v>
      </c>
      <c r="G360" s="344"/>
      <c r="H360" s="344"/>
      <c r="I360" s="344"/>
      <c r="J360" s="344"/>
      <c r="K360" s="344"/>
      <c r="L360" s="344"/>
    </row>
    <row r="361" spans="1:12" ht="15.75" hidden="1" customHeight="1" x14ac:dyDescent="0.35">
      <c r="A361" s="344"/>
      <c r="B361" s="344"/>
      <c r="C361" s="344"/>
      <c r="D361" s="344"/>
      <c r="E361" s="352" t="s">
        <v>885</v>
      </c>
      <c r="F361" s="352" t="s">
        <v>886</v>
      </c>
      <c r="G361" s="344"/>
      <c r="H361" s="344"/>
      <c r="I361" s="344"/>
      <c r="J361" s="344"/>
      <c r="K361" s="344"/>
      <c r="L361" s="344"/>
    </row>
    <row r="362" spans="1:12" ht="15.75" hidden="1" customHeight="1" x14ac:dyDescent="0.35">
      <c r="A362" s="344"/>
      <c r="B362" s="344"/>
      <c r="C362" s="344"/>
      <c r="D362" s="344"/>
      <c r="E362" s="352" t="s">
        <v>887</v>
      </c>
      <c r="F362" s="352" t="s">
        <v>888</v>
      </c>
      <c r="G362" s="344"/>
      <c r="H362" s="344"/>
      <c r="I362" s="344"/>
      <c r="J362" s="344"/>
      <c r="K362" s="344"/>
      <c r="L362" s="344"/>
    </row>
    <row r="363" spans="1:12" ht="15.75" hidden="1" customHeight="1" x14ac:dyDescent="0.35">
      <c r="A363" s="344"/>
      <c r="B363" s="344"/>
      <c r="C363" s="344"/>
      <c r="D363" s="344"/>
      <c r="E363" s="352" t="s">
        <v>889</v>
      </c>
      <c r="F363" s="352" t="s">
        <v>890</v>
      </c>
      <c r="G363" s="344"/>
      <c r="H363" s="344"/>
      <c r="I363" s="344"/>
      <c r="J363" s="344"/>
      <c r="K363" s="344"/>
      <c r="L363" s="344"/>
    </row>
    <row r="364" spans="1:12" ht="15.75" hidden="1" customHeight="1" x14ac:dyDescent="0.35">
      <c r="A364" s="344"/>
      <c r="B364" s="344"/>
      <c r="C364" s="344"/>
      <c r="D364" s="344"/>
      <c r="E364" s="352" t="s">
        <v>891</v>
      </c>
      <c r="F364" s="352" t="s">
        <v>892</v>
      </c>
      <c r="G364" s="344"/>
      <c r="H364" s="344"/>
      <c r="I364" s="344"/>
      <c r="J364" s="344"/>
      <c r="K364" s="344"/>
      <c r="L364" s="344"/>
    </row>
    <row r="365" spans="1:12" ht="15.75" hidden="1" customHeight="1" x14ac:dyDescent="0.35">
      <c r="A365" s="344"/>
      <c r="B365" s="344"/>
      <c r="C365" s="344"/>
      <c r="D365" s="344"/>
      <c r="E365" s="352" t="s">
        <v>893</v>
      </c>
      <c r="F365" s="352" t="s">
        <v>894</v>
      </c>
      <c r="G365" s="344"/>
      <c r="H365" s="344"/>
      <c r="I365" s="344"/>
      <c r="J365" s="344"/>
      <c r="K365" s="344"/>
      <c r="L365" s="344"/>
    </row>
    <row r="366" spans="1:12" ht="15.75" hidden="1" customHeight="1" x14ac:dyDescent="0.35">
      <c r="A366" s="344"/>
      <c r="B366" s="344"/>
      <c r="C366" s="344"/>
      <c r="D366" s="344"/>
      <c r="E366" s="352" t="s">
        <v>895</v>
      </c>
      <c r="F366" s="352" t="s">
        <v>896</v>
      </c>
      <c r="G366" s="344"/>
      <c r="H366" s="344"/>
      <c r="I366" s="344"/>
      <c r="J366" s="344"/>
      <c r="K366" s="344"/>
      <c r="L366" s="344"/>
    </row>
    <row r="367" spans="1:12" ht="15.75" hidden="1" customHeight="1" x14ac:dyDescent="0.35">
      <c r="A367" s="344"/>
      <c r="B367" s="344"/>
      <c r="C367" s="344"/>
      <c r="D367" s="344"/>
      <c r="E367" s="352" t="s">
        <v>897</v>
      </c>
      <c r="F367" s="352" t="s">
        <v>898</v>
      </c>
      <c r="G367" s="344"/>
      <c r="H367" s="344"/>
      <c r="I367" s="344"/>
      <c r="J367" s="344"/>
      <c r="K367" s="344"/>
      <c r="L367" s="344"/>
    </row>
    <row r="368" spans="1:12" ht="15.75" hidden="1" customHeight="1" x14ac:dyDescent="0.35">
      <c r="A368" s="344"/>
      <c r="B368" s="344"/>
      <c r="C368" s="344"/>
      <c r="D368" s="344"/>
      <c r="E368" s="352" t="s">
        <v>899</v>
      </c>
      <c r="F368" s="352" t="s">
        <v>900</v>
      </c>
      <c r="G368" s="344"/>
      <c r="H368" s="344"/>
      <c r="I368" s="344"/>
      <c r="J368" s="344"/>
      <c r="K368" s="344"/>
      <c r="L368" s="344"/>
    </row>
    <row r="369" spans="1:12" ht="15.75" hidden="1" customHeight="1" x14ac:dyDescent="0.35">
      <c r="A369" s="344"/>
      <c r="B369" s="344"/>
      <c r="C369" s="344"/>
      <c r="D369" s="344"/>
      <c r="E369" s="352" t="s">
        <v>901</v>
      </c>
      <c r="F369" s="352" t="s">
        <v>902</v>
      </c>
      <c r="G369" s="344"/>
      <c r="H369" s="344"/>
      <c r="I369" s="344"/>
      <c r="J369" s="344"/>
      <c r="K369" s="344"/>
      <c r="L369" s="344"/>
    </row>
    <row r="370" spans="1:12" ht="15.75" hidden="1" customHeight="1" x14ac:dyDescent="0.35">
      <c r="A370" s="344"/>
      <c r="B370" s="344"/>
      <c r="C370" s="344"/>
      <c r="D370" s="344"/>
      <c r="E370" s="352" t="s">
        <v>903</v>
      </c>
      <c r="F370" s="352" t="s">
        <v>904</v>
      </c>
      <c r="G370" s="344"/>
      <c r="H370" s="344"/>
      <c r="I370" s="344"/>
      <c r="J370" s="344"/>
      <c r="K370" s="344"/>
      <c r="L370" s="344"/>
    </row>
    <row r="371" spans="1:12" ht="15.75" hidden="1" customHeight="1" x14ac:dyDescent="0.35">
      <c r="A371" s="344"/>
      <c r="B371" s="344"/>
      <c r="C371" s="344"/>
      <c r="D371" s="344"/>
      <c r="E371" s="352" t="s">
        <v>905</v>
      </c>
      <c r="F371" s="352" t="s">
        <v>906</v>
      </c>
      <c r="G371" s="344"/>
      <c r="H371" s="344"/>
      <c r="I371" s="344"/>
      <c r="J371" s="344"/>
      <c r="K371" s="344"/>
      <c r="L371" s="344"/>
    </row>
    <row r="372" spans="1:12" ht="15.75" hidden="1" customHeight="1" x14ac:dyDescent="0.35">
      <c r="A372" s="344"/>
      <c r="B372" s="344"/>
      <c r="C372" s="344"/>
      <c r="D372" s="344"/>
      <c r="E372" s="352" t="s">
        <v>907</v>
      </c>
      <c r="F372" s="352" t="s">
        <v>908</v>
      </c>
      <c r="G372" s="344"/>
      <c r="H372" s="344"/>
      <c r="I372" s="344"/>
      <c r="J372" s="344"/>
      <c r="K372" s="344"/>
      <c r="L372" s="344"/>
    </row>
    <row r="373" spans="1:12" ht="15.75" hidden="1" customHeight="1" x14ac:dyDescent="0.35">
      <c r="A373" s="344"/>
      <c r="B373" s="344"/>
      <c r="C373" s="344"/>
      <c r="D373" s="344"/>
      <c r="E373" s="352" t="s">
        <v>909</v>
      </c>
      <c r="F373" s="352" t="s">
        <v>910</v>
      </c>
      <c r="G373" s="344"/>
      <c r="H373" s="344"/>
      <c r="I373" s="344"/>
      <c r="J373" s="344"/>
      <c r="K373" s="344"/>
      <c r="L373" s="344"/>
    </row>
    <row r="374" spans="1:12" ht="15.75" hidden="1" customHeight="1" x14ac:dyDescent="0.35">
      <c r="A374" s="344"/>
      <c r="B374" s="344"/>
      <c r="C374" s="344"/>
      <c r="D374" s="344"/>
      <c r="E374" s="352" t="s">
        <v>250</v>
      </c>
      <c r="F374" s="352" t="s">
        <v>911</v>
      </c>
      <c r="G374" s="344"/>
      <c r="H374" s="344"/>
      <c r="I374" s="344"/>
      <c r="J374" s="344"/>
      <c r="K374" s="344"/>
      <c r="L374" s="344"/>
    </row>
    <row r="375" spans="1:12" ht="15.75" hidden="1" customHeight="1" x14ac:dyDescent="0.35">
      <c r="A375" s="344"/>
      <c r="B375" s="344"/>
      <c r="C375" s="344"/>
      <c r="D375" s="344"/>
      <c r="E375" s="352" t="s">
        <v>912</v>
      </c>
      <c r="F375" s="352" t="s">
        <v>913</v>
      </c>
      <c r="G375" s="344"/>
      <c r="H375" s="344"/>
      <c r="I375" s="344"/>
      <c r="J375" s="344"/>
      <c r="K375" s="344"/>
      <c r="L375" s="344"/>
    </row>
    <row r="376" spans="1:12" ht="15.75" hidden="1" customHeight="1" x14ac:dyDescent="0.35">
      <c r="A376" s="344"/>
      <c r="B376" s="344"/>
      <c r="C376" s="344"/>
      <c r="D376" s="344"/>
      <c r="E376" s="352" t="s">
        <v>914</v>
      </c>
      <c r="F376" s="352" t="s">
        <v>915</v>
      </c>
      <c r="G376" s="344"/>
      <c r="H376" s="344"/>
      <c r="I376" s="344"/>
      <c r="J376" s="344"/>
      <c r="K376" s="344"/>
      <c r="L376" s="344"/>
    </row>
    <row r="377" spans="1:12" ht="15.75" hidden="1" customHeight="1" x14ac:dyDescent="0.35">
      <c r="A377" s="344"/>
      <c r="B377" s="344"/>
      <c r="C377" s="344"/>
      <c r="D377" s="344"/>
      <c r="E377" s="352" t="s">
        <v>251</v>
      </c>
      <c r="F377" s="352" t="s">
        <v>916</v>
      </c>
      <c r="G377" s="344"/>
      <c r="H377" s="344"/>
      <c r="I377" s="344"/>
      <c r="J377" s="344"/>
      <c r="K377" s="344"/>
      <c r="L377" s="344"/>
    </row>
    <row r="378" spans="1:12" ht="15.75" hidden="1" customHeight="1" x14ac:dyDescent="0.35">
      <c r="A378" s="344"/>
      <c r="B378" s="344"/>
      <c r="C378" s="344"/>
      <c r="D378" s="344"/>
      <c r="E378" s="352" t="s">
        <v>917</v>
      </c>
      <c r="F378" s="352" t="s">
        <v>918</v>
      </c>
      <c r="G378" s="344"/>
      <c r="H378" s="344"/>
      <c r="I378" s="344"/>
      <c r="J378" s="344"/>
      <c r="K378" s="344"/>
      <c r="L378" s="344"/>
    </row>
    <row r="379" spans="1:12" ht="15.75" hidden="1" customHeight="1" x14ac:dyDescent="0.35">
      <c r="A379" s="344"/>
      <c r="B379" s="344"/>
      <c r="C379" s="344"/>
      <c r="D379" s="344"/>
      <c r="E379" s="352" t="s">
        <v>919</v>
      </c>
      <c r="F379" s="352" t="s">
        <v>920</v>
      </c>
      <c r="G379" s="344"/>
      <c r="H379" s="344"/>
      <c r="I379" s="344"/>
      <c r="J379" s="344"/>
      <c r="K379" s="344"/>
      <c r="L379" s="344"/>
    </row>
    <row r="380" spans="1:12" ht="15.75" hidden="1" customHeight="1" x14ac:dyDescent="0.35">
      <c r="A380" s="344"/>
      <c r="B380" s="344"/>
      <c r="C380" s="344"/>
      <c r="D380" s="344"/>
      <c r="E380" s="352" t="s">
        <v>921</v>
      </c>
      <c r="F380" s="352" t="s">
        <v>922</v>
      </c>
      <c r="G380" s="344"/>
      <c r="H380" s="344"/>
      <c r="I380" s="344"/>
      <c r="J380" s="344"/>
      <c r="K380" s="344"/>
      <c r="L380" s="344"/>
    </row>
    <row r="381" spans="1:12" ht="15.75" hidden="1" customHeight="1" x14ac:dyDescent="0.35">
      <c r="A381" s="344"/>
      <c r="B381" s="344"/>
      <c r="C381" s="344"/>
      <c r="D381" s="344"/>
      <c r="E381" s="352" t="s">
        <v>923</v>
      </c>
      <c r="F381" s="352" t="s">
        <v>924</v>
      </c>
      <c r="G381" s="344"/>
      <c r="H381" s="344"/>
      <c r="I381" s="344"/>
      <c r="J381" s="344"/>
      <c r="K381" s="344"/>
      <c r="L381" s="344"/>
    </row>
    <row r="382" spans="1:12" ht="15.75" hidden="1" customHeight="1" x14ac:dyDescent="0.35">
      <c r="A382" s="344"/>
      <c r="B382" s="344"/>
      <c r="C382" s="344"/>
      <c r="D382" s="344"/>
      <c r="E382" s="352" t="s">
        <v>925</v>
      </c>
      <c r="F382" s="352" t="s">
        <v>926</v>
      </c>
      <c r="G382" s="344"/>
      <c r="H382" s="344"/>
      <c r="I382" s="344"/>
      <c r="J382" s="344"/>
      <c r="K382" s="344"/>
      <c r="L382" s="344"/>
    </row>
    <row r="383" spans="1:12" ht="15.75" hidden="1" customHeight="1" x14ac:dyDescent="0.35">
      <c r="A383" s="344"/>
      <c r="B383" s="344"/>
      <c r="C383" s="344"/>
      <c r="D383" s="344"/>
      <c r="E383" s="352" t="s">
        <v>927</v>
      </c>
      <c r="F383" s="352" t="s">
        <v>928</v>
      </c>
      <c r="G383" s="344"/>
      <c r="H383" s="344"/>
      <c r="I383" s="344"/>
      <c r="J383" s="344"/>
      <c r="K383" s="344"/>
      <c r="L383" s="344"/>
    </row>
    <row r="384" spans="1:12" ht="15.75" hidden="1" customHeight="1" x14ac:dyDescent="0.35">
      <c r="A384" s="344"/>
      <c r="B384" s="344"/>
      <c r="C384" s="344"/>
      <c r="D384" s="344"/>
      <c r="E384" s="352" t="s">
        <v>929</v>
      </c>
      <c r="F384" s="352" t="s">
        <v>930</v>
      </c>
      <c r="G384" s="344"/>
      <c r="H384" s="344"/>
      <c r="I384" s="344"/>
      <c r="J384" s="344"/>
      <c r="K384" s="344"/>
      <c r="L384" s="344"/>
    </row>
    <row r="385" spans="1:12" ht="15.75" hidden="1" customHeight="1" x14ac:dyDescent="0.35">
      <c r="A385" s="344"/>
      <c r="B385" s="344"/>
      <c r="C385" s="344"/>
      <c r="D385" s="344"/>
      <c r="E385" s="352" t="s">
        <v>931</v>
      </c>
      <c r="F385" s="352" t="s">
        <v>932</v>
      </c>
      <c r="G385" s="344"/>
      <c r="H385" s="344"/>
      <c r="I385" s="344"/>
      <c r="J385" s="344"/>
      <c r="K385" s="344"/>
      <c r="L385" s="344"/>
    </row>
    <row r="386" spans="1:12" ht="15.75" hidden="1" customHeight="1" x14ac:dyDescent="0.35">
      <c r="A386" s="344"/>
      <c r="B386" s="344"/>
      <c r="C386" s="344"/>
      <c r="D386" s="344"/>
      <c r="E386" s="352" t="s">
        <v>933</v>
      </c>
      <c r="F386" s="352" t="s">
        <v>934</v>
      </c>
      <c r="G386" s="344"/>
      <c r="H386" s="344"/>
      <c r="I386" s="344"/>
      <c r="J386" s="344"/>
      <c r="K386" s="344"/>
      <c r="L386" s="344"/>
    </row>
    <row r="387" spans="1:12" ht="15.75" hidden="1" customHeight="1" x14ac:dyDescent="0.35">
      <c r="A387" s="344"/>
      <c r="B387" s="344"/>
      <c r="C387" s="344"/>
      <c r="D387" s="344"/>
      <c r="E387" s="352" t="s">
        <v>935</v>
      </c>
      <c r="F387" s="352" t="s">
        <v>936</v>
      </c>
      <c r="G387" s="344"/>
      <c r="H387" s="344"/>
      <c r="I387" s="344"/>
      <c r="J387" s="344"/>
      <c r="K387" s="344"/>
      <c r="L387" s="344"/>
    </row>
    <row r="388" spans="1:12" ht="15.75" hidden="1" customHeight="1" x14ac:dyDescent="0.35">
      <c r="A388" s="344"/>
      <c r="B388" s="344"/>
      <c r="C388" s="344"/>
      <c r="D388" s="344"/>
      <c r="E388" s="352" t="s">
        <v>937</v>
      </c>
      <c r="F388" s="352" t="s">
        <v>938</v>
      </c>
      <c r="G388" s="344"/>
      <c r="H388" s="344"/>
      <c r="I388" s="344"/>
      <c r="J388" s="344"/>
      <c r="K388" s="344"/>
      <c r="L388" s="344"/>
    </row>
    <row r="389" spans="1:12" ht="15.75" hidden="1" customHeight="1" x14ac:dyDescent="0.35">
      <c r="A389" s="344"/>
      <c r="B389" s="344"/>
      <c r="C389" s="344"/>
      <c r="D389" s="344"/>
      <c r="E389" s="352" t="s">
        <v>939</v>
      </c>
      <c r="F389" s="352" t="s">
        <v>940</v>
      </c>
      <c r="G389" s="344"/>
      <c r="H389" s="344"/>
      <c r="I389" s="344"/>
      <c r="J389" s="344"/>
      <c r="K389" s="344"/>
      <c r="L389" s="344"/>
    </row>
    <row r="390" spans="1:12" ht="15.75" hidden="1" customHeight="1" x14ac:dyDescent="0.35">
      <c r="A390" s="344"/>
      <c r="B390" s="344"/>
      <c r="C390" s="344"/>
      <c r="D390" s="344"/>
      <c r="E390" s="352" t="s">
        <v>941</v>
      </c>
      <c r="F390" s="352" t="s">
        <v>942</v>
      </c>
      <c r="G390" s="344"/>
      <c r="H390" s="344"/>
      <c r="I390" s="344"/>
      <c r="J390" s="344"/>
      <c r="K390" s="344"/>
      <c r="L390" s="344"/>
    </row>
    <row r="391" spans="1:12" ht="15.75" hidden="1" customHeight="1" x14ac:dyDescent="0.35">
      <c r="A391" s="344"/>
      <c r="B391" s="344"/>
      <c r="C391" s="344"/>
      <c r="D391" s="344"/>
      <c r="E391" s="352" t="s">
        <v>943</v>
      </c>
      <c r="F391" s="352" t="s">
        <v>944</v>
      </c>
      <c r="G391" s="344"/>
      <c r="H391" s="344"/>
      <c r="I391" s="344"/>
      <c r="J391" s="344"/>
      <c r="K391" s="344"/>
      <c r="L391" s="344"/>
    </row>
    <row r="392" spans="1:12" ht="15.75" hidden="1" customHeight="1" x14ac:dyDescent="0.35">
      <c r="A392" s="344"/>
      <c r="B392" s="344"/>
      <c r="C392" s="344"/>
      <c r="D392" s="344"/>
      <c r="E392" s="352" t="s">
        <v>945</v>
      </c>
      <c r="F392" s="352" t="s">
        <v>946</v>
      </c>
      <c r="G392" s="344"/>
      <c r="H392" s="344"/>
      <c r="I392" s="344"/>
      <c r="J392" s="344"/>
      <c r="K392" s="344"/>
      <c r="L392" s="344"/>
    </row>
    <row r="393" spans="1:12" ht="15.75" hidden="1" customHeight="1" x14ac:dyDescent="0.35">
      <c r="A393" s="344"/>
      <c r="B393" s="344"/>
      <c r="C393" s="344"/>
      <c r="D393" s="344"/>
      <c r="E393" s="352" t="s">
        <v>947</v>
      </c>
      <c r="F393" s="352" t="s">
        <v>948</v>
      </c>
      <c r="G393" s="344"/>
      <c r="H393" s="344"/>
      <c r="I393" s="344"/>
      <c r="J393" s="344"/>
      <c r="K393" s="344"/>
      <c r="L393" s="344"/>
    </row>
    <row r="394" spans="1:12" ht="15.75" hidden="1" customHeight="1" x14ac:dyDescent="0.35">
      <c r="A394" s="344"/>
      <c r="B394" s="344"/>
      <c r="C394" s="344"/>
      <c r="D394" s="344"/>
      <c r="E394" s="352" t="s">
        <v>949</v>
      </c>
      <c r="F394" s="352" t="s">
        <v>950</v>
      </c>
      <c r="G394" s="344"/>
      <c r="H394" s="344"/>
      <c r="I394" s="344"/>
      <c r="J394" s="344"/>
      <c r="K394" s="344"/>
      <c r="L394" s="344"/>
    </row>
    <row r="395" spans="1:12" ht="15.75" hidden="1" customHeight="1" x14ac:dyDescent="0.35">
      <c r="A395" s="344"/>
      <c r="B395" s="344"/>
      <c r="C395" s="344"/>
      <c r="D395" s="344"/>
      <c r="E395" s="352" t="s">
        <v>951</v>
      </c>
      <c r="F395" s="352" t="s">
        <v>952</v>
      </c>
      <c r="G395" s="344"/>
      <c r="H395" s="344"/>
      <c r="I395" s="344"/>
      <c r="J395" s="344"/>
      <c r="K395" s="344"/>
      <c r="L395" s="344"/>
    </row>
    <row r="396" spans="1:12" ht="15.75" hidden="1" customHeight="1" x14ac:dyDescent="0.35">
      <c r="A396" s="344"/>
      <c r="B396" s="344"/>
      <c r="C396" s="344"/>
      <c r="D396" s="344"/>
      <c r="E396" s="352" t="s">
        <v>953</v>
      </c>
      <c r="F396" s="352" t="s">
        <v>954</v>
      </c>
      <c r="G396" s="344"/>
      <c r="H396" s="344"/>
      <c r="I396" s="344"/>
      <c r="J396" s="344"/>
      <c r="K396" s="344"/>
      <c r="L396" s="344"/>
    </row>
    <row r="397" spans="1:12" ht="15.75" hidden="1" customHeight="1" x14ac:dyDescent="0.35">
      <c r="A397" s="344"/>
      <c r="B397" s="344"/>
      <c r="C397" s="344"/>
      <c r="D397" s="344"/>
      <c r="E397" s="352" t="s">
        <v>955</v>
      </c>
      <c r="F397" s="352" t="s">
        <v>956</v>
      </c>
      <c r="G397" s="344"/>
      <c r="H397" s="344"/>
      <c r="I397" s="344"/>
      <c r="J397" s="344"/>
      <c r="K397" s="344"/>
      <c r="L397" s="344"/>
    </row>
    <row r="398" spans="1:12" ht="15.75" hidden="1" customHeight="1" x14ac:dyDescent="0.35">
      <c r="A398" s="344"/>
      <c r="B398" s="344"/>
      <c r="C398" s="344"/>
      <c r="D398" s="344"/>
      <c r="E398" s="352" t="s">
        <v>957</v>
      </c>
      <c r="F398" s="352" t="s">
        <v>958</v>
      </c>
      <c r="G398" s="344"/>
      <c r="H398" s="344"/>
      <c r="I398" s="344"/>
      <c r="J398" s="344"/>
      <c r="K398" s="344"/>
      <c r="L398" s="344"/>
    </row>
    <row r="399" spans="1:12" ht="15.75" hidden="1" customHeight="1" x14ac:dyDescent="0.35">
      <c r="A399" s="344"/>
      <c r="B399" s="344"/>
      <c r="C399" s="344"/>
      <c r="D399" s="344"/>
      <c r="E399" s="352" t="s">
        <v>959</v>
      </c>
      <c r="F399" s="352" t="s">
        <v>960</v>
      </c>
      <c r="G399" s="344"/>
      <c r="H399" s="344"/>
      <c r="I399" s="344"/>
      <c r="J399" s="344"/>
      <c r="K399" s="344"/>
      <c r="L399" s="344"/>
    </row>
    <row r="400" spans="1:12" ht="15.75" hidden="1" customHeight="1" x14ac:dyDescent="0.35">
      <c r="A400" s="344"/>
      <c r="B400" s="344"/>
      <c r="C400" s="344"/>
      <c r="D400" s="344"/>
      <c r="E400" s="352" t="s">
        <v>961</v>
      </c>
      <c r="F400" s="352" t="s">
        <v>962</v>
      </c>
      <c r="G400" s="344"/>
      <c r="H400" s="344"/>
      <c r="I400" s="344"/>
      <c r="J400" s="344"/>
      <c r="K400" s="344"/>
      <c r="L400" s="344"/>
    </row>
    <row r="401" spans="1:12" ht="15.75" hidden="1" customHeight="1" x14ac:dyDescent="0.35">
      <c r="A401" s="344"/>
      <c r="B401" s="344"/>
      <c r="C401" s="344"/>
      <c r="D401" s="344"/>
      <c r="E401" s="352" t="s">
        <v>963</v>
      </c>
      <c r="F401" s="352" t="s">
        <v>964</v>
      </c>
      <c r="G401" s="344"/>
      <c r="H401" s="344"/>
      <c r="I401" s="344"/>
      <c r="J401" s="344"/>
      <c r="K401" s="344"/>
      <c r="L401" s="344"/>
    </row>
    <row r="402" spans="1:12" ht="15.75" hidden="1" customHeight="1" x14ac:dyDescent="0.35">
      <c r="A402" s="344"/>
      <c r="B402" s="344"/>
      <c r="C402" s="344"/>
      <c r="D402" s="344"/>
      <c r="E402" s="352" t="s">
        <v>965</v>
      </c>
      <c r="F402" s="352" t="s">
        <v>966</v>
      </c>
      <c r="G402" s="344"/>
      <c r="H402" s="344"/>
      <c r="I402" s="344"/>
      <c r="J402" s="344"/>
      <c r="K402" s="344"/>
      <c r="L402" s="344"/>
    </row>
    <row r="403" spans="1:12" ht="15.75" hidden="1" customHeight="1" x14ac:dyDescent="0.35">
      <c r="A403" s="344"/>
      <c r="B403" s="344"/>
      <c r="C403" s="344"/>
      <c r="D403" s="344"/>
      <c r="E403" s="352" t="s">
        <v>967</v>
      </c>
      <c r="F403" s="352" t="s">
        <v>968</v>
      </c>
      <c r="G403" s="344"/>
      <c r="H403" s="344"/>
      <c r="I403" s="344"/>
      <c r="J403" s="344"/>
      <c r="K403" s="344"/>
      <c r="L403" s="344"/>
    </row>
    <row r="404" spans="1:12" ht="15.75" hidden="1" customHeight="1" x14ac:dyDescent="0.35">
      <c r="A404" s="344"/>
      <c r="B404" s="344"/>
      <c r="C404" s="344"/>
      <c r="D404" s="344"/>
      <c r="E404" s="352" t="s">
        <v>969</v>
      </c>
      <c r="F404" s="352" t="s">
        <v>970</v>
      </c>
      <c r="G404" s="344"/>
      <c r="H404" s="344"/>
      <c r="I404" s="344"/>
      <c r="J404" s="344"/>
      <c r="K404" s="344"/>
      <c r="L404" s="344"/>
    </row>
    <row r="405" spans="1:12" ht="15.75" hidden="1" customHeight="1" x14ac:dyDescent="0.35">
      <c r="A405" s="344"/>
      <c r="B405" s="344"/>
      <c r="C405" s="344"/>
      <c r="D405" s="344"/>
      <c r="E405" s="352" t="s">
        <v>971</v>
      </c>
      <c r="F405" s="352" t="s">
        <v>972</v>
      </c>
      <c r="G405" s="344"/>
      <c r="H405" s="344"/>
      <c r="I405" s="344"/>
      <c r="J405" s="344"/>
      <c r="K405" s="344"/>
      <c r="L405" s="344"/>
    </row>
    <row r="406" spans="1:12" ht="15.75" hidden="1" customHeight="1" x14ac:dyDescent="0.35">
      <c r="A406" s="344"/>
      <c r="B406" s="344"/>
      <c r="C406" s="344"/>
      <c r="D406" s="344"/>
      <c r="E406" s="352" t="s">
        <v>57</v>
      </c>
      <c r="F406" s="352" t="s">
        <v>973</v>
      </c>
      <c r="G406" s="344"/>
      <c r="H406" s="344"/>
      <c r="I406" s="344"/>
      <c r="J406" s="344"/>
      <c r="K406" s="344"/>
      <c r="L406" s="344"/>
    </row>
    <row r="407" spans="1:12" ht="15.75" hidden="1" customHeight="1" x14ac:dyDescent="0.35">
      <c r="A407" s="344"/>
      <c r="B407" s="344"/>
      <c r="C407" s="344"/>
      <c r="D407" s="344"/>
      <c r="E407" s="352" t="s">
        <v>974</v>
      </c>
      <c r="F407" s="352" t="s">
        <v>975</v>
      </c>
      <c r="G407" s="344"/>
      <c r="H407" s="344"/>
      <c r="I407" s="344"/>
      <c r="J407" s="344"/>
      <c r="K407" s="344"/>
      <c r="L407" s="344"/>
    </row>
    <row r="408" spans="1:12" ht="15.75" hidden="1" customHeight="1" x14ac:dyDescent="0.35">
      <c r="A408" s="344"/>
      <c r="B408" s="344"/>
      <c r="C408" s="344"/>
      <c r="D408" s="344"/>
      <c r="E408" s="352" t="s">
        <v>976</v>
      </c>
      <c r="F408" s="352" t="s">
        <v>977</v>
      </c>
      <c r="G408" s="344"/>
      <c r="H408" s="344"/>
      <c r="I408" s="344"/>
      <c r="J408" s="344"/>
      <c r="K408" s="344"/>
      <c r="L408" s="344"/>
    </row>
    <row r="409" spans="1:12" ht="15.75" hidden="1" customHeight="1" x14ac:dyDescent="0.35">
      <c r="A409" s="344"/>
      <c r="B409" s="344"/>
      <c r="C409" s="344"/>
      <c r="D409" s="344"/>
      <c r="E409" s="352" t="s">
        <v>978</v>
      </c>
      <c r="F409" s="352" t="s">
        <v>979</v>
      </c>
      <c r="G409" s="344"/>
      <c r="H409" s="344"/>
      <c r="I409" s="344"/>
      <c r="J409" s="344"/>
      <c r="K409" s="344"/>
      <c r="L409" s="344"/>
    </row>
    <row r="410" spans="1:12" ht="15.75" hidden="1" customHeight="1" x14ac:dyDescent="0.35">
      <c r="A410" s="344"/>
      <c r="B410" s="344"/>
      <c r="C410" s="344"/>
      <c r="D410" s="344"/>
      <c r="E410" s="352" t="s">
        <v>980</v>
      </c>
      <c r="F410" s="352" t="s">
        <v>981</v>
      </c>
      <c r="G410" s="344"/>
      <c r="H410" s="344"/>
      <c r="I410" s="344"/>
      <c r="J410" s="344"/>
      <c r="K410" s="344"/>
      <c r="L410" s="344"/>
    </row>
    <row r="411" spans="1:12" ht="15.75" hidden="1" customHeight="1" x14ac:dyDescent="0.35">
      <c r="A411" s="344"/>
      <c r="B411" s="344"/>
      <c r="C411" s="344"/>
      <c r="D411" s="344"/>
      <c r="E411" s="352" t="s">
        <v>982</v>
      </c>
      <c r="F411" s="352" t="s">
        <v>983</v>
      </c>
      <c r="G411" s="344"/>
      <c r="H411" s="344"/>
      <c r="I411" s="344"/>
      <c r="J411" s="344"/>
      <c r="K411" s="344"/>
      <c r="L411" s="344"/>
    </row>
    <row r="412" spans="1:12" ht="15.75" hidden="1" customHeight="1" x14ac:dyDescent="0.35">
      <c r="A412" s="344"/>
      <c r="B412" s="344"/>
      <c r="C412" s="344"/>
      <c r="D412" s="344"/>
      <c r="E412" s="352" t="s">
        <v>984</v>
      </c>
      <c r="F412" s="352" t="s">
        <v>985</v>
      </c>
      <c r="G412" s="344"/>
      <c r="H412" s="344"/>
      <c r="I412" s="344"/>
      <c r="J412" s="344"/>
      <c r="K412" s="344"/>
      <c r="L412" s="344"/>
    </row>
    <row r="413" spans="1:12" ht="15.75" hidden="1" customHeight="1" x14ac:dyDescent="0.35">
      <c r="A413" s="344"/>
      <c r="B413" s="344"/>
      <c r="C413" s="344"/>
      <c r="D413" s="344"/>
      <c r="E413" s="352" t="s">
        <v>986</v>
      </c>
      <c r="F413" s="352" t="s">
        <v>987</v>
      </c>
      <c r="G413" s="344"/>
      <c r="H413" s="344"/>
      <c r="I413" s="344"/>
      <c r="J413" s="344"/>
      <c r="K413" s="344"/>
      <c r="L413" s="344"/>
    </row>
    <row r="414" spans="1:12" ht="15.75" hidden="1" customHeight="1" x14ac:dyDescent="0.35">
      <c r="A414" s="344"/>
      <c r="B414" s="344"/>
      <c r="C414" s="344"/>
      <c r="D414" s="344"/>
      <c r="E414" s="352" t="s">
        <v>988</v>
      </c>
      <c r="F414" s="352" t="s">
        <v>989</v>
      </c>
      <c r="G414" s="344"/>
      <c r="H414" s="344"/>
      <c r="I414" s="344"/>
      <c r="J414" s="344"/>
      <c r="K414" s="344"/>
      <c r="L414" s="344"/>
    </row>
    <row r="415" spans="1:12" ht="15.75" hidden="1" customHeight="1" x14ac:dyDescent="0.35">
      <c r="A415" s="344"/>
      <c r="B415" s="344"/>
      <c r="C415" s="344"/>
      <c r="D415" s="344"/>
      <c r="E415" s="352" t="s">
        <v>990</v>
      </c>
      <c r="F415" s="352" t="s">
        <v>991</v>
      </c>
      <c r="G415" s="344"/>
      <c r="H415" s="344"/>
      <c r="I415" s="344"/>
      <c r="J415" s="344"/>
      <c r="K415" s="344"/>
      <c r="L415" s="344"/>
    </row>
    <row r="416" spans="1:12" ht="15.75" hidden="1" customHeight="1" x14ac:dyDescent="0.35">
      <c r="A416" s="344"/>
      <c r="B416" s="344"/>
      <c r="C416" s="344"/>
      <c r="D416" s="344"/>
      <c r="E416" s="352" t="s">
        <v>992</v>
      </c>
      <c r="F416" s="352" t="s">
        <v>993</v>
      </c>
      <c r="G416" s="344"/>
      <c r="H416" s="344"/>
      <c r="I416" s="344"/>
      <c r="J416" s="344"/>
      <c r="K416" s="344"/>
      <c r="L416" s="344"/>
    </row>
    <row r="417" spans="1:12" ht="15.75" hidden="1" customHeight="1" x14ac:dyDescent="0.35">
      <c r="A417" s="344"/>
      <c r="B417" s="344"/>
      <c r="C417" s="344"/>
      <c r="D417" s="344"/>
      <c r="E417" s="352" t="s">
        <v>994</v>
      </c>
      <c r="F417" s="352" t="s">
        <v>995</v>
      </c>
      <c r="G417" s="344"/>
      <c r="H417" s="344"/>
      <c r="I417" s="344"/>
      <c r="J417" s="344"/>
      <c r="K417" s="344"/>
      <c r="L417" s="344"/>
    </row>
    <row r="418" spans="1:12" ht="15.75" hidden="1" customHeight="1" x14ac:dyDescent="0.35">
      <c r="A418" s="344"/>
      <c r="B418" s="344"/>
      <c r="C418" s="344"/>
      <c r="D418" s="344"/>
      <c r="E418" s="352" t="s">
        <v>996</v>
      </c>
      <c r="F418" s="352" t="s">
        <v>997</v>
      </c>
      <c r="G418" s="344"/>
      <c r="H418" s="344"/>
      <c r="I418" s="344"/>
      <c r="J418" s="344"/>
      <c r="K418" s="344"/>
      <c r="L418" s="344"/>
    </row>
    <row r="419" spans="1:12" ht="15.75" hidden="1" customHeight="1" x14ac:dyDescent="0.35">
      <c r="A419" s="344"/>
      <c r="B419" s="344"/>
      <c r="C419" s="344"/>
      <c r="D419" s="344"/>
      <c r="E419" s="352" t="s">
        <v>998</v>
      </c>
      <c r="F419" s="352" t="s">
        <v>999</v>
      </c>
      <c r="G419" s="344"/>
      <c r="H419" s="344"/>
      <c r="I419" s="344"/>
      <c r="J419" s="344"/>
      <c r="K419" s="344"/>
      <c r="L419" s="344"/>
    </row>
    <row r="420" spans="1:12" ht="15.75" hidden="1" customHeight="1" x14ac:dyDescent="0.35">
      <c r="A420" s="344"/>
      <c r="B420" s="344"/>
      <c r="C420" s="344"/>
      <c r="D420" s="344"/>
      <c r="E420" s="352" t="s">
        <v>1000</v>
      </c>
      <c r="F420" s="352" t="s">
        <v>1001</v>
      </c>
      <c r="G420" s="344"/>
      <c r="H420" s="344"/>
      <c r="I420" s="344"/>
      <c r="J420" s="344"/>
      <c r="K420" s="344"/>
      <c r="L420" s="344"/>
    </row>
    <row r="421" spans="1:12" ht="15.75" hidden="1" customHeight="1" x14ac:dyDescent="0.35">
      <c r="A421" s="344"/>
      <c r="B421" s="344"/>
      <c r="C421" s="344"/>
      <c r="D421" s="344"/>
      <c r="E421" s="352" t="s">
        <v>1002</v>
      </c>
      <c r="F421" s="352" t="s">
        <v>1003</v>
      </c>
      <c r="G421" s="344"/>
      <c r="H421" s="344"/>
      <c r="I421" s="344"/>
      <c r="J421" s="344"/>
      <c r="K421" s="344"/>
      <c r="L421" s="344"/>
    </row>
    <row r="422" spans="1:12" ht="15.75" hidden="1" customHeight="1" x14ac:dyDescent="0.35">
      <c r="A422" s="344"/>
      <c r="B422" s="344"/>
      <c r="C422" s="344"/>
      <c r="D422" s="344"/>
      <c r="E422" s="352" t="s">
        <v>1004</v>
      </c>
      <c r="F422" s="352" t="s">
        <v>1005</v>
      </c>
      <c r="G422" s="344"/>
      <c r="H422" s="344"/>
      <c r="I422" s="344"/>
      <c r="J422" s="344"/>
      <c r="K422" s="344"/>
      <c r="L422" s="344"/>
    </row>
    <row r="423" spans="1:12" ht="15.75" hidden="1" customHeight="1" x14ac:dyDescent="0.35">
      <c r="A423" s="344"/>
      <c r="B423" s="344"/>
      <c r="C423" s="344"/>
      <c r="D423" s="344"/>
      <c r="E423" s="352" t="s">
        <v>1006</v>
      </c>
      <c r="F423" s="352" t="s">
        <v>1007</v>
      </c>
      <c r="G423" s="344"/>
      <c r="H423" s="344"/>
      <c r="I423" s="344"/>
      <c r="J423" s="344"/>
      <c r="K423" s="344"/>
      <c r="L423" s="344"/>
    </row>
    <row r="424" spans="1:12" ht="15.75" hidden="1" customHeight="1" x14ac:dyDescent="0.35">
      <c r="A424" s="344"/>
      <c r="B424" s="344"/>
      <c r="C424" s="344"/>
      <c r="D424" s="344"/>
      <c r="E424" s="352" t="s">
        <v>1008</v>
      </c>
      <c r="F424" s="352" t="s">
        <v>1009</v>
      </c>
      <c r="G424" s="344"/>
      <c r="H424" s="344"/>
      <c r="I424" s="344"/>
      <c r="J424" s="344"/>
      <c r="K424" s="344"/>
      <c r="L424" s="344"/>
    </row>
    <row r="425" spans="1:12" ht="15.75" hidden="1" customHeight="1" x14ac:dyDescent="0.35">
      <c r="A425" s="344"/>
      <c r="B425" s="344"/>
      <c r="C425" s="344"/>
      <c r="D425" s="344"/>
      <c r="E425" s="352" t="s">
        <v>1010</v>
      </c>
      <c r="F425" s="352" t="s">
        <v>1011</v>
      </c>
      <c r="G425" s="344"/>
      <c r="H425" s="344"/>
      <c r="I425" s="344"/>
      <c r="J425" s="344"/>
      <c r="K425" s="344"/>
      <c r="L425" s="344"/>
    </row>
    <row r="426" spans="1:12" ht="15.75" hidden="1" customHeight="1" x14ac:dyDescent="0.35">
      <c r="A426" s="344"/>
      <c r="B426" s="344"/>
      <c r="C426" s="344"/>
      <c r="D426" s="344"/>
      <c r="E426" s="352" t="s">
        <v>1012</v>
      </c>
      <c r="F426" s="352" t="s">
        <v>1013</v>
      </c>
      <c r="G426" s="344"/>
      <c r="H426" s="344"/>
      <c r="I426" s="344"/>
      <c r="J426" s="344"/>
      <c r="K426" s="344"/>
      <c r="L426" s="344"/>
    </row>
    <row r="427" spans="1:12" ht="15.75" hidden="1" customHeight="1" x14ac:dyDescent="0.35">
      <c r="A427" s="344"/>
      <c r="B427" s="344"/>
      <c r="C427" s="344"/>
      <c r="D427" s="344"/>
      <c r="E427" s="352" t="s">
        <v>1014</v>
      </c>
      <c r="F427" s="352" t="s">
        <v>1015</v>
      </c>
      <c r="G427" s="344"/>
      <c r="H427" s="344"/>
      <c r="I427" s="344"/>
      <c r="J427" s="344"/>
      <c r="K427" s="344"/>
      <c r="L427" s="344"/>
    </row>
    <row r="428" spans="1:12" ht="15.75" hidden="1" customHeight="1" x14ac:dyDescent="0.35">
      <c r="A428" s="344"/>
      <c r="B428" s="344"/>
      <c r="C428" s="344"/>
      <c r="D428" s="344"/>
      <c r="E428" s="352" t="s">
        <v>1016</v>
      </c>
      <c r="F428" s="352" t="s">
        <v>1017</v>
      </c>
      <c r="G428" s="344"/>
      <c r="H428" s="344"/>
      <c r="I428" s="344"/>
      <c r="J428" s="344"/>
      <c r="K428" s="344"/>
      <c r="L428" s="344"/>
    </row>
    <row r="429" spans="1:12" ht="15.75" hidden="1" customHeight="1" x14ac:dyDescent="0.35">
      <c r="A429" s="344"/>
      <c r="B429" s="344"/>
      <c r="C429" s="344"/>
      <c r="D429" s="344"/>
      <c r="E429" s="352" t="s">
        <v>1018</v>
      </c>
      <c r="F429" s="352" t="s">
        <v>1019</v>
      </c>
      <c r="G429" s="344"/>
      <c r="H429" s="344"/>
      <c r="I429" s="344"/>
      <c r="J429" s="344"/>
      <c r="K429" s="344"/>
      <c r="L429" s="344"/>
    </row>
    <row r="430" spans="1:12" ht="15.75" hidden="1" customHeight="1" x14ac:dyDescent="0.35">
      <c r="A430" s="344"/>
      <c r="B430" s="344"/>
      <c r="C430" s="344"/>
      <c r="D430" s="344"/>
      <c r="E430" s="352" t="s">
        <v>1020</v>
      </c>
      <c r="F430" s="352" t="s">
        <v>1021</v>
      </c>
      <c r="G430" s="344"/>
      <c r="H430" s="344"/>
      <c r="I430" s="344"/>
      <c r="J430" s="344"/>
      <c r="K430" s="344"/>
      <c r="L430" s="344"/>
    </row>
    <row r="431" spans="1:12" ht="15.75" hidden="1" customHeight="1" x14ac:dyDescent="0.35">
      <c r="A431" s="344"/>
      <c r="B431" s="344"/>
      <c r="C431" s="344"/>
      <c r="D431" s="344"/>
      <c r="E431" s="352" t="s">
        <v>1022</v>
      </c>
      <c r="F431" s="352" t="s">
        <v>1023</v>
      </c>
      <c r="G431" s="344"/>
      <c r="H431" s="344"/>
      <c r="I431" s="344"/>
      <c r="J431" s="344"/>
      <c r="K431" s="344"/>
      <c r="L431" s="344"/>
    </row>
    <row r="432" spans="1:12" ht="15.75" hidden="1" customHeight="1" x14ac:dyDescent="0.35">
      <c r="A432" s="344"/>
      <c r="B432" s="344"/>
      <c r="C432" s="344"/>
      <c r="D432" s="344"/>
      <c r="E432" s="352" t="s">
        <v>1024</v>
      </c>
      <c r="F432" s="352" t="s">
        <v>1025</v>
      </c>
      <c r="G432" s="344"/>
      <c r="H432" s="344"/>
      <c r="I432" s="344"/>
      <c r="J432" s="344"/>
      <c r="K432" s="344"/>
      <c r="L432" s="344"/>
    </row>
    <row r="433" spans="1:12" ht="15.75" hidden="1" customHeight="1" x14ac:dyDescent="0.35">
      <c r="A433" s="344"/>
      <c r="B433" s="344"/>
      <c r="C433" s="344"/>
      <c r="D433" s="344"/>
      <c r="E433" s="352" t="s">
        <v>1026</v>
      </c>
      <c r="F433" s="352" t="s">
        <v>1027</v>
      </c>
      <c r="G433" s="344"/>
      <c r="H433" s="344"/>
      <c r="I433" s="344"/>
      <c r="J433" s="344"/>
      <c r="K433" s="344"/>
      <c r="L433" s="344"/>
    </row>
    <row r="434" spans="1:12" ht="15.75" hidden="1" customHeight="1" x14ac:dyDescent="0.35">
      <c r="A434" s="344"/>
      <c r="B434" s="344"/>
      <c r="C434" s="344"/>
      <c r="D434" s="344"/>
      <c r="E434" s="352" t="s">
        <v>1028</v>
      </c>
      <c r="F434" s="352" t="s">
        <v>1029</v>
      </c>
      <c r="G434" s="344"/>
      <c r="H434" s="344"/>
      <c r="I434" s="344"/>
      <c r="J434" s="344"/>
      <c r="K434" s="344"/>
      <c r="L434" s="344"/>
    </row>
    <row r="435" spans="1:12" ht="15.75" hidden="1" customHeight="1" x14ac:dyDescent="0.35">
      <c r="A435" s="344"/>
      <c r="B435" s="344"/>
      <c r="C435" s="344"/>
      <c r="D435" s="344"/>
      <c r="E435" s="352" t="s">
        <v>58</v>
      </c>
      <c r="F435" s="352" t="s">
        <v>1030</v>
      </c>
      <c r="G435" s="344"/>
      <c r="H435" s="344"/>
      <c r="I435" s="344"/>
      <c r="J435" s="344"/>
      <c r="K435" s="344"/>
      <c r="L435" s="344"/>
    </row>
    <row r="436" spans="1:12" ht="15.75" hidden="1" customHeight="1" x14ac:dyDescent="0.35">
      <c r="A436" s="344"/>
      <c r="B436" s="344"/>
      <c r="C436" s="344"/>
      <c r="D436" s="344"/>
      <c r="E436" s="352" t="s">
        <v>1031</v>
      </c>
      <c r="F436" s="352" t="s">
        <v>1032</v>
      </c>
      <c r="G436" s="344"/>
      <c r="H436" s="344"/>
      <c r="I436" s="344"/>
      <c r="J436" s="344"/>
      <c r="K436" s="344"/>
      <c r="L436" s="344"/>
    </row>
    <row r="437" spans="1:12" ht="15.75" hidden="1" customHeight="1" x14ac:dyDescent="0.35">
      <c r="A437" s="344"/>
      <c r="B437" s="344"/>
      <c r="C437" s="344"/>
      <c r="D437" s="344"/>
      <c r="E437" s="352" t="s">
        <v>1033</v>
      </c>
      <c r="F437" s="352" t="s">
        <v>1034</v>
      </c>
      <c r="G437" s="344"/>
      <c r="H437" s="344"/>
      <c r="I437" s="344"/>
      <c r="J437" s="344"/>
      <c r="K437" s="344"/>
      <c r="L437" s="344"/>
    </row>
    <row r="438" spans="1:12" ht="15.75" hidden="1" customHeight="1" x14ac:dyDescent="0.35">
      <c r="A438" s="344"/>
      <c r="B438" s="344"/>
      <c r="C438" s="344"/>
      <c r="D438" s="344"/>
      <c r="E438" s="352" t="s">
        <v>1035</v>
      </c>
      <c r="F438" s="352" t="s">
        <v>1036</v>
      </c>
      <c r="G438" s="344"/>
      <c r="H438" s="344"/>
      <c r="I438" s="344"/>
      <c r="J438" s="344"/>
      <c r="K438" s="344"/>
      <c r="L438" s="344"/>
    </row>
    <row r="439" spans="1:12" ht="15.75" hidden="1" customHeight="1" x14ac:dyDescent="0.35">
      <c r="A439" s="344"/>
      <c r="B439" s="344"/>
      <c r="C439" s="344"/>
      <c r="D439" s="344"/>
      <c r="E439" s="352" t="s">
        <v>1037</v>
      </c>
      <c r="F439" s="352" t="s">
        <v>1038</v>
      </c>
      <c r="G439" s="344"/>
      <c r="H439" s="344"/>
      <c r="I439" s="344"/>
      <c r="J439" s="344"/>
      <c r="K439" s="344"/>
      <c r="L439" s="344"/>
    </row>
    <row r="440" spans="1:12" ht="15.75" hidden="1" customHeight="1" x14ac:dyDescent="0.35">
      <c r="A440" s="344"/>
      <c r="B440" s="344"/>
      <c r="C440" s="344"/>
      <c r="D440" s="344"/>
      <c r="E440" s="352" t="s">
        <v>1039</v>
      </c>
      <c r="F440" s="352" t="s">
        <v>1040</v>
      </c>
      <c r="G440" s="344"/>
      <c r="H440" s="344"/>
      <c r="I440" s="344"/>
      <c r="J440" s="344"/>
      <c r="K440" s="344"/>
      <c r="L440" s="344"/>
    </row>
    <row r="441" spans="1:12" ht="15.75" hidden="1" customHeight="1" x14ac:dyDescent="0.35">
      <c r="A441" s="344"/>
      <c r="B441" s="344"/>
      <c r="C441" s="344"/>
      <c r="D441" s="344"/>
      <c r="E441" s="352" t="s">
        <v>1041</v>
      </c>
      <c r="F441" s="352" t="s">
        <v>1042</v>
      </c>
      <c r="G441" s="344"/>
      <c r="H441" s="344"/>
      <c r="I441" s="344"/>
      <c r="J441" s="344"/>
      <c r="K441" s="344"/>
      <c r="L441" s="344"/>
    </row>
    <row r="442" spans="1:12" ht="15.75" hidden="1" customHeight="1" x14ac:dyDescent="0.35">
      <c r="A442" s="344"/>
      <c r="B442" s="344"/>
      <c r="C442" s="344"/>
      <c r="D442" s="344"/>
      <c r="E442" s="352" t="s">
        <v>1043</v>
      </c>
      <c r="F442" s="352" t="s">
        <v>1044</v>
      </c>
      <c r="G442" s="344"/>
      <c r="H442" s="344"/>
      <c r="I442" s="344"/>
      <c r="J442" s="344"/>
      <c r="K442" s="344"/>
      <c r="L442" s="344"/>
    </row>
    <row r="443" spans="1:12" ht="15.75" hidden="1" customHeight="1" x14ac:dyDescent="0.35">
      <c r="A443" s="344"/>
      <c r="B443" s="344"/>
      <c r="C443" s="344"/>
      <c r="D443" s="344"/>
      <c r="E443" s="352" t="s">
        <v>1045</v>
      </c>
      <c r="F443" s="352" t="s">
        <v>1046</v>
      </c>
      <c r="G443" s="344"/>
      <c r="H443" s="344"/>
      <c r="I443" s="344"/>
      <c r="J443" s="344"/>
      <c r="K443" s="344"/>
      <c r="L443" s="344"/>
    </row>
    <row r="444" spans="1:12" ht="15.75" hidden="1" customHeight="1" x14ac:dyDescent="0.35">
      <c r="A444" s="344"/>
      <c r="B444" s="344"/>
      <c r="C444" s="344"/>
      <c r="D444" s="344"/>
      <c r="E444" s="352" t="s">
        <v>1047</v>
      </c>
      <c r="F444" s="352" t="s">
        <v>1048</v>
      </c>
      <c r="G444" s="344"/>
      <c r="H444" s="344"/>
      <c r="I444" s="344"/>
      <c r="J444" s="344"/>
      <c r="K444" s="344"/>
      <c r="L444" s="344"/>
    </row>
    <row r="445" spans="1:12" ht="15.75" hidden="1" customHeight="1" x14ac:dyDescent="0.35">
      <c r="A445" s="344"/>
      <c r="B445" s="344"/>
      <c r="C445" s="344"/>
      <c r="D445" s="344"/>
      <c r="E445" s="352" t="s">
        <v>1049</v>
      </c>
      <c r="F445" s="352" t="s">
        <v>1050</v>
      </c>
      <c r="G445" s="344"/>
      <c r="H445" s="344"/>
      <c r="I445" s="344"/>
      <c r="J445" s="344"/>
      <c r="K445" s="344"/>
      <c r="L445" s="344"/>
    </row>
    <row r="446" spans="1:12" ht="15.75" hidden="1" customHeight="1" x14ac:dyDescent="0.35">
      <c r="A446" s="344"/>
      <c r="B446" s="344"/>
      <c r="C446" s="344"/>
      <c r="D446" s="344"/>
      <c r="E446" s="352" t="s">
        <v>1051</v>
      </c>
      <c r="F446" s="352" t="s">
        <v>1052</v>
      </c>
      <c r="G446" s="344"/>
      <c r="H446" s="344"/>
      <c r="I446" s="344"/>
      <c r="J446" s="344"/>
      <c r="K446" s="344"/>
      <c r="L446" s="344"/>
    </row>
    <row r="447" spans="1:12" ht="15.75" hidden="1" customHeight="1" x14ac:dyDescent="0.35">
      <c r="A447" s="344"/>
      <c r="B447" s="344"/>
      <c r="C447" s="344"/>
      <c r="D447" s="344"/>
      <c r="E447" s="352" t="s">
        <v>1053</v>
      </c>
      <c r="F447" s="352" t="s">
        <v>1054</v>
      </c>
      <c r="G447" s="344"/>
      <c r="H447" s="344"/>
      <c r="I447" s="344"/>
      <c r="J447" s="344"/>
      <c r="K447" s="344"/>
      <c r="L447" s="344"/>
    </row>
    <row r="448" spans="1:12" ht="15.75" hidden="1" customHeight="1" x14ac:dyDescent="0.35">
      <c r="A448" s="344"/>
      <c r="B448" s="344"/>
      <c r="C448" s="344"/>
      <c r="D448" s="344"/>
      <c r="E448" s="352" t="s">
        <v>1055</v>
      </c>
      <c r="F448" s="352" t="s">
        <v>1056</v>
      </c>
      <c r="G448" s="344"/>
      <c r="H448" s="344"/>
      <c r="I448" s="344"/>
      <c r="J448" s="344"/>
      <c r="K448" s="344"/>
      <c r="L448" s="344"/>
    </row>
    <row r="449" spans="1:12" ht="15.75" hidden="1" customHeight="1" x14ac:dyDescent="0.35">
      <c r="A449" s="344"/>
      <c r="B449" s="344"/>
      <c r="C449" s="344"/>
      <c r="D449" s="344"/>
      <c r="E449" s="352" t="s">
        <v>1057</v>
      </c>
      <c r="F449" s="352" t="s">
        <v>1058</v>
      </c>
      <c r="G449" s="344"/>
      <c r="H449" s="344"/>
      <c r="I449" s="344"/>
      <c r="J449" s="344"/>
      <c r="K449" s="344"/>
      <c r="L449" s="344"/>
    </row>
    <row r="450" spans="1:12" ht="15.75" hidden="1" customHeight="1" x14ac:dyDescent="0.35">
      <c r="A450" s="344"/>
      <c r="B450" s="344"/>
      <c r="C450" s="344"/>
      <c r="D450" s="344"/>
      <c r="E450" s="352" t="s">
        <v>1059</v>
      </c>
      <c r="F450" s="352" t="s">
        <v>1060</v>
      </c>
      <c r="G450" s="344"/>
      <c r="H450" s="344"/>
      <c r="I450" s="344"/>
      <c r="J450" s="344"/>
      <c r="K450" s="344"/>
      <c r="L450" s="344"/>
    </row>
    <row r="451" spans="1:12" ht="15.75" hidden="1" customHeight="1" x14ac:dyDescent="0.35">
      <c r="A451" s="344"/>
      <c r="B451" s="344"/>
      <c r="C451" s="344"/>
      <c r="D451" s="344"/>
      <c r="E451" s="352" t="s">
        <v>1061</v>
      </c>
      <c r="F451" s="352" t="s">
        <v>1062</v>
      </c>
      <c r="G451" s="344"/>
      <c r="H451" s="344"/>
      <c r="I451" s="344"/>
      <c r="J451" s="344"/>
      <c r="K451" s="344"/>
      <c r="L451" s="344"/>
    </row>
    <row r="452" spans="1:12" ht="15.75" hidden="1" customHeight="1" x14ac:dyDescent="0.35">
      <c r="A452" s="344"/>
      <c r="B452" s="344"/>
      <c r="C452" s="344"/>
      <c r="D452" s="344"/>
      <c r="E452" s="352" t="s">
        <v>1063</v>
      </c>
      <c r="F452" s="352" t="s">
        <v>1064</v>
      </c>
      <c r="G452" s="344"/>
      <c r="H452" s="344"/>
      <c r="I452" s="344"/>
      <c r="J452" s="344"/>
      <c r="K452" s="344"/>
      <c r="L452" s="344"/>
    </row>
    <row r="453" spans="1:12" ht="15.75" hidden="1" customHeight="1" x14ac:dyDescent="0.35">
      <c r="A453" s="344"/>
      <c r="B453" s="344"/>
      <c r="C453" s="344"/>
      <c r="D453" s="344"/>
      <c r="E453" s="352" t="s">
        <v>1065</v>
      </c>
      <c r="F453" s="352" t="s">
        <v>1066</v>
      </c>
      <c r="G453" s="344"/>
      <c r="H453" s="344"/>
      <c r="I453" s="344"/>
      <c r="J453" s="344"/>
      <c r="K453" s="344"/>
      <c r="L453" s="344"/>
    </row>
    <row r="454" spans="1:12" ht="15.75" hidden="1" customHeight="1" x14ac:dyDescent="0.35">
      <c r="A454" s="344"/>
      <c r="B454" s="344"/>
      <c r="C454" s="344"/>
      <c r="D454" s="344"/>
      <c r="E454" s="352" t="s">
        <v>1067</v>
      </c>
      <c r="F454" s="352" t="s">
        <v>1068</v>
      </c>
      <c r="G454" s="344"/>
      <c r="H454" s="344"/>
      <c r="I454" s="344"/>
      <c r="J454" s="344"/>
      <c r="K454" s="344"/>
      <c r="L454" s="344"/>
    </row>
    <row r="455" spans="1:12" ht="15.75" hidden="1" customHeight="1" x14ac:dyDescent="0.35">
      <c r="A455" s="344"/>
      <c r="B455" s="344"/>
      <c r="C455" s="344"/>
      <c r="D455" s="344"/>
      <c r="E455" s="352" t="s">
        <v>1069</v>
      </c>
      <c r="F455" s="352" t="s">
        <v>1070</v>
      </c>
      <c r="G455" s="344"/>
      <c r="H455" s="344"/>
      <c r="I455" s="344"/>
      <c r="J455" s="344"/>
      <c r="K455" s="344"/>
      <c r="L455" s="344"/>
    </row>
    <row r="456" spans="1:12" ht="15.75" hidden="1" customHeight="1" x14ac:dyDescent="0.35">
      <c r="A456" s="344"/>
      <c r="B456" s="344"/>
      <c r="C456" s="344"/>
      <c r="D456" s="344"/>
      <c r="E456" s="352" t="s">
        <v>1071</v>
      </c>
      <c r="F456" s="352" t="s">
        <v>1072</v>
      </c>
      <c r="G456" s="344"/>
      <c r="H456" s="344"/>
      <c r="I456" s="344"/>
      <c r="J456" s="344"/>
      <c r="K456" s="344"/>
      <c r="L456" s="344"/>
    </row>
    <row r="457" spans="1:12" ht="15.75" hidden="1" customHeight="1" x14ac:dyDescent="0.35">
      <c r="A457" s="344"/>
      <c r="B457" s="344"/>
      <c r="C457" s="344"/>
      <c r="D457" s="344"/>
      <c r="E457" s="352" t="s">
        <v>1073</v>
      </c>
      <c r="F457" s="352" t="s">
        <v>1074</v>
      </c>
      <c r="G457" s="344"/>
      <c r="H457" s="344"/>
      <c r="I457" s="344"/>
      <c r="J457" s="344"/>
      <c r="K457" s="344"/>
      <c r="L457" s="344"/>
    </row>
    <row r="458" spans="1:12" ht="15.75" hidden="1" customHeight="1" x14ac:dyDescent="0.35">
      <c r="A458" s="344"/>
      <c r="B458" s="344"/>
      <c r="C458" s="344"/>
      <c r="D458" s="344"/>
      <c r="E458" s="352" t="s">
        <v>1075</v>
      </c>
      <c r="F458" s="352" t="s">
        <v>1076</v>
      </c>
      <c r="G458" s="344"/>
      <c r="H458" s="344"/>
      <c r="I458" s="344"/>
      <c r="J458" s="344"/>
      <c r="K458" s="344"/>
      <c r="L458" s="344"/>
    </row>
    <row r="459" spans="1:12" ht="15.75" hidden="1" customHeight="1" x14ac:dyDescent="0.35">
      <c r="A459" s="344"/>
      <c r="B459" s="344"/>
      <c r="C459" s="344"/>
      <c r="D459" s="344"/>
      <c r="E459" s="352" t="s">
        <v>1077</v>
      </c>
      <c r="F459" s="352" t="s">
        <v>1078</v>
      </c>
      <c r="G459" s="344"/>
      <c r="H459" s="344"/>
      <c r="I459" s="344"/>
      <c r="J459" s="344"/>
      <c r="K459" s="344"/>
      <c r="L459" s="344"/>
    </row>
    <row r="460" spans="1:12" ht="15.75" hidden="1" customHeight="1" x14ac:dyDescent="0.35">
      <c r="A460" s="344"/>
      <c r="B460" s="344"/>
      <c r="C460" s="344"/>
      <c r="D460" s="344"/>
      <c r="E460" s="352" t="s">
        <v>1079</v>
      </c>
      <c r="F460" s="352" t="s">
        <v>1080</v>
      </c>
      <c r="G460" s="344"/>
      <c r="H460" s="344"/>
      <c r="I460" s="344"/>
      <c r="J460" s="344"/>
      <c r="K460" s="344"/>
      <c r="L460" s="344"/>
    </row>
    <row r="461" spans="1:12" ht="15.75" hidden="1" customHeight="1" x14ac:dyDescent="0.35">
      <c r="A461" s="344"/>
      <c r="B461" s="344"/>
      <c r="C461" s="344"/>
      <c r="D461" s="344"/>
      <c r="E461" s="352" t="s">
        <v>1081</v>
      </c>
      <c r="F461" s="352" t="s">
        <v>1082</v>
      </c>
      <c r="G461" s="344"/>
      <c r="H461" s="344"/>
      <c r="I461" s="344"/>
      <c r="J461" s="344"/>
      <c r="K461" s="344"/>
      <c r="L461" s="344"/>
    </row>
    <row r="462" spans="1:12" ht="15.75" hidden="1" customHeight="1" x14ac:dyDescent="0.35">
      <c r="A462" s="344"/>
      <c r="B462" s="344"/>
      <c r="C462" s="344"/>
      <c r="D462" s="344"/>
      <c r="E462" s="352" t="s">
        <v>1083</v>
      </c>
      <c r="F462" s="352" t="s">
        <v>1084</v>
      </c>
      <c r="G462" s="344"/>
      <c r="H462" s="344"/>
      <c r="I462" s="344"/>
      <c r="J462" s="344"/>
      <c r="K462" s="344"/>
      <c r="L462" s="344"/>
    </row>
    <row r="463" spans="1:12" ht="15.75" hidden="1" customHeight="1" x14ac:dyDescent="0.35">
      <c r="A463" s="344"/>
      <c r="B463" s="344"/>
      <c r="C463" s="344"/>
      <c r="D463" s="344"/>
      <c r="E463" s="352" t="s">
        <v>1085</v>
      </c>
      <c r="F463" s="352" t="s">
        <v>1086</v>
      </c>
      <c r="G463" s="344"/>
      <c r="H463" s="344"/>
      <c r="I463" s="344"/>
      <c r="J463" s="344"/>
      <c r="K463" s="344"/>
      <c r="L463" s="344"/>
    </row>
    <row r="464" spans="1:12" ht="15.75" hidden="1" customHeight="1" x14ac:dyDescent="0.35">
      <c r="A464" s="344"/>
      <c r="B464" s="344"/>
      <c r="C464" s="344"/>
      <c r="D464" s="344"/>
      <c r="E464" s="352" t="s">
        <v>1087</v>
      </c>
      <c r="F464" s="352" t="s">
        <v>1088</v>
      </c>
      <c r="G464" s="344"/>
      <c r="H464" s="344"/>
      <c r="I464" s="344"/>
      <c r="J464" s="344"/>
      <c r="K464" s="344"/>
      <c r="L464" s="344"/>
    </row>
    <row r="465" spans="1:12" ht="15.75" hidden="1" customHeight="1" x14ac:dyDescent="0.35">
      <c r="A465" s="344"/>
      <c r="B465" s="344"/>
      <c r="C465" s="344"/>
      <c r="D465" s="344"/>
      <c r="E465" s="352" t="s">
        <v>1089</v>
      </c>
      <c r="F465" s="352" t="s">
        <v>1090</v>
      </c>
      <c r="G465" s="344"/>
      <c r="H465" s="344"/>
      <c r="I465" s="344"/>
      <c r="J465" s="344"/>
      <c r="K465" s="344"/>
      <c r="L465" s="344"/>
    </row>
    <row r="466" spans="1:12" ht="15.75" hidden="1" customHeight="1" x14ac:dyDescent="0.35">
      <c r="A466" s="344"/>
      <c r="B466" s="344"/>
      <c r="C466" s="344"/>
      <c r="D466" s="344"/>
      <c r="E466" s="352" t="s">
        <v>1091</v>
      </c>
      <c r="F466" s="352" t="s">
        <v>1092</v>
      </c>
      <c r="G466" s="344"/>
      <c r="H466" s="344"/>
      <c r="I466" s="344"/>
      <c r="J466" s="344"/>
      <c r="K466" s="344"/>
      <c r="L466" s="344"/>
    </row>
    <row r="467" spans="1:12" ht="15.75" hidden="1" customHeight="1" x14ac:dyDescent="0.35">
      <c r="A467" s="344"/>
      <c r="B467" s="344"/>
      <c r="C467" s="344"/>
      <c r="D467" s="344"/>
      <c r="E467" s="352" t="s">
        <v>1093</v>
      </c>
      <c r="F467" s="352" t="s">
        <v>1094</v>
      </c>
      <c r="G467" s="344"/>
      <c r="H467" s="344"/>
      <c r="I467" s="344"/>
      <c r="J467" s="344"/>
      <c r="K467" s="344"/>
      <c r="L467" s="344"/>
    </row>
    <row r="468" spans="1:12" ht="15.75" hidden="1" customHeight="1" x14ac:dyDescent="0.35">
      <c r="A468" s="344"/>
      <c r="B468" s="344"/>
      <c r="C468" s="344"/>
      <c r="D468" s="344"/>
      <c r="E468" s="352" t="s">
        <v>1095</v>
      </c>
      <c r="F468" s="352" t="s">
        <v>1096</v>
      </c>
      <c r="G468" s="344"/>
      <c r="H468" s="344"/>
      <c r="I468" s="344"/>
      <c r="J468" s="344"/>
      <c r="K468" s="344"/>
      <c r="L468" s="344"/>
    </row>
    <row r="469" spans="1:12" ht="15.75" hidden="1" customHeight="1" x14ac:dyDescent="0.35">
      <c r="A469" s="344"/>
      <c r="B469" s="344"/>
      <c r="C469" s="344"/>
      <c r="D469" s="344"/>
      <c r="E469" s="352" t="s">
        <v>1097</v>
      </c>
      <c r="F469" s="352" t="s">
        <v>1098</v>
      </c>
      <c r="G469" s="344"/>
      <c r="H469" s="344"/>
      <c r="I469" s="344"/>
      <c r="J469" s="344"/>
      <c r="K469" s="344"/>
      <c r="L469" s="344"/>
    </row>
    <row r="470" spans="1:12" ht="15.75" hidden="1" customHeight="1" x14ac:dyDescent="0.35">
      <c r="A470" s="344"/>
      <c r="B470" s="344"/>
      <c r="C470" s="344"/>
      <c r="D470" s="344"/>
      <c r="E470" s="352" t="s">
        <v>1099</v>
      </c>
      <c r="F470" s="352" t="s">
        <v>1100</v>
      </c>
      <c r="G470" s="344"/>
      <c r="H470" s="344"/>
      <c r="I470" s="344"/>
      <c r="J470" s="344"/>
      <c r="K470" s="344"/>
      <c r="L470" s="344"/>
    </row>
    <row r="471" spans="1:12" ht="15.75" hidden="1" customHeight="1" x14ac:dyDescent="0.35">
      <c r="A471" s="344"/>
      <c r="B471" s="344"/>
      <c r="C471" s="344"/>
      <c r="D471" s="344"/>
      <c r="E471" s="352" t="s">
        <v>1101</v>
      </c>
      <c r="F471" s="352" t="s">
        <v>1102</v>
      </c>
      <c r="G471" s="344"/>
      <c r="H471" s="344"/>
      <c r="I471" s="344"/>
      <c r="J471" s="344"/>
      <c r="K471" s="344"/>
      <c r="L471" s="344"/>
    </row>
    <row r="472" spans="1:12" ht="15.75" hidden="1" customHeight="1" x14ac:dyDescent="0.35">
      <c r="A472" s="344"/>
      <c r="B472" s="344"/>
      <c r="C472" s="344"/>
      <c r="D472" s="344"/>
      <c r="E472" s="352" t="s">
        <v>1103</v>
      </c>
      <c r="F472" s="352" t="s">
        <v>1104</v>
      </c>
      <c r="G472" s="344"/>
      <c r="H472" s="344"/>
      <c r="I472" s="344"/>
      <c r="J472" s="344"/>
      <c r="K472" s="344"/>
      <c r="L472" s="344"/>
    </row>
    <row r="473" spans="1:12" ht="15.75" hidden="1" customHeight="1" x14ac:dyDescent="0.35">
      <c r="A473" s="344"/>
      <c r="B473" s="344"/>
      <c r="C473" s="344"/>
      <c r="D473" s="344"/>
      <c r="E473" s="352" t="s">
        <v>1105</v>
      </c>
      <c r="F473" s="352" t="s">
        <v>1106</v>
      </c>
      <c r="G473" s="344"/>
      <c r="H473" s="344"/>
      <c r="I473" s="344"/>
      <c r="J473" s="344"/>
      <c r="K473" s="344"/>
      <c r="L473" s="344"/>
    </row>
    <row r="474" spans="1:12" ht="15.75" hidden="1" customHeight="1" x14ac:dyDescent="0.35">
      <c r="A474" s="344"/>
      <c r="B474" s="344"/>
      <c r="C474" s="344"/>
      <c r="D474" s="344"/>
      <c r="E474" s="352" t="s">
        <v>1107</v>
      </c>
      <c r="F474" s="352" t="s">
        <v>1108</v>
      </c>
      <c r="G474" s="344"/>
      <c r="H474" s="344"/>
      <c r="I474" s="344"/>
      <c r="J474" s="344"/>
      <c r="K474" s="344"/>
      <c r="L474" s="344"/>
    </row>
    <row r="475" spans="1:12" ht="15.75" hidden="1" customHeight="1" x14ac:dyDescent="0.35">
      <c r="A475" s="344"/>
      <c r="B475" s="344"/>
      <c r="C475" s="344"/>
      <c r="D475" s="344"/>
      <c r="E475" s="352" t="s">
        <v>1109</v>
      </c>
      <c r="F475" s="352" t="s">
        <v>1110</v>
      </c>
      <c r="G475" s="344"/>
      <c r="H475" s="344"/>
      <c r="I475" s="344"/>
      <c r="J475" s="344"/>
      <c r="K475" s="344"/>
      <c r="L475" s="344"/>
    </row>
    <row r="476" spans="1:12" ht="15.75" hidden="1" customHeight="1" x14ac:dyDescent="0.35">
      <c r="A476" s="344"/>
      <c r="B476" s="344"/>
      <c r="C476" s="344"/>
      <c r="D476" s="344"/>
      <c r="E476" s="352" t="s">
        <v>1111</v>
      </c>
      <c r="F476" s="352" t="s">
        <v>1112</v>
      </c>
      <c r="G476" s="344"/>
      <c r="H476" s="344"/>
      <c r="I476" s="344"/>
      <c r="J476" s="344"/>
      <c r="K476" s="344"/>
      <c r="L476" s="344"/>
    </row>
    <row r="477" spans="1:12" ht="15.75" hidden="1" customHeight="1" x14ac:dyDescent="0.35">
      <c r="A477" s="344"/>
      <c r="B477" s="344"/>
      <c r="C477" s="344"/>
      <c r="D477" s="344"/>
      <c r="E477" s="352" t="s">
        <v>1113</v>
      </c>
      <c r="F477" s="352" t="s">
        <v>1114</v>
      </c>
      <c r="G477" s="344"/>
      <c r="H477" s="344"/>
      <c r="I477" s="344"/>
      <c r="J477" s="344"/>
      <c r="K477" s="344"/>
      <c r="L477" s="344"/>
    </row>
    <row r="478" spans="1:12" ht="15.75" hidden="1" customHeight="1" x14ac:dyDescent="0.35">
      <c r="A478" s="344"/>
      <c r="B478" s="344"/>
      <c r="C478" s="344"/>
      <c r="D478" s="344"/>
      <c r="E478" s="352" t="s">
        <v>1115</v>
      </c>
      <c r="F478" s="352" t="s">
        <v>1116</v>
      </c>
      <c r="G478" s="344"/>
      <c r="H478" s="344"/>
      <c r="I478" s="344"/>
      <c r="J478" s="344"/>
      <c r="K478" s="344"/>
      <c r="L478" s="344"/>
    </row>
    <row r="479" spans="1:12" ht="15.75" hidden="1" customHeight="1" x14ac:dyDescent="0.35">
      <c r="A479" s="344"/>
      <c r="B479" s="344"/>
      <c r="C479" s="344"/>
      <c r="D479" s="344"/>
      <c r="E479" s="352" t="s">
        <v>1117</v>
      </c>
      <c r="F479" s="352" t="s">
        <v>1118</v>
      </c>
      <c r="G479" s="344"/>
      <c r="H479" s="344"/>
      <c r="I479" s="344"/>
      <c r="J479" s="344"/>
      <c r="K479" s="344"/>
      <c r="L479" s="344"/>
    </row>
    <row r="480" spans="1:12" ht="15.75" hidden="1" customHeight="1" x14ac:dyDescent="0.35">
      <c r="A480" s="344"/>
      <c r="B480" s="344"/>
      <c r="C480" s="344"/>
      <c r="D480" s="344"/>
      <c r="E480" s="352" t="s">
        <v>1119</v>
      </c>
      <c r="F480" s="352" t="s">
        <v>1120</v>
      </c>
      <c r="G480" s="344"/>
      <c r="H480" s="344"/>
      <c r="I480" s="344"/>
      <c r="J480" s="344"/>
      <c r="K480" s="344"/>
      <c r="L480" s="344"/>
    </row>
    <row r="481" spans="1:12" ht="15.75" hidden="1" customHeight="1" x14ac:dyDescent="0.35">
      <c r="A481" s="344"/>
      <c r="B481" s="344"/>
      <c r="C481" s="344"/>
      <c r="D481" s="344"/>
      <c r="E481" s="352" t="s">
        <v>1121</v>
      </c>
      <c r="F481" s="352" t="s">
        <v>1122</v>
      </c>
      <c r="G481" s="344"/>
      <c r="H481" s="344"/>
      <c r="I481" s="344"/>
      <c r="J481" s="344"/>
      <c r="K481" s="344"/>
      <c r="L481" s="344"/>
    </row>
    <row r="482" spans="1:12" ht="15.75" hidden="1" customHeight="1" x14ac:dyDescent="0.35">
      <c r="A482" s="344"/>
      <c r="B482" s="344"/>
      <c r="C482" s="344"/>
      <c r="D482" s="344"/>
      <c r="E482" s="352" t="s">
        <v>1123</v>
      </c>
      <c r="F482" s="352" t="s">
        <v>1124</v>
      </c>
      <c r="G482" s="344"/>
      <c r="H482" s="344"/>
      <c r="I482" s="344"/>
      <c r="J482" s="344"/>
      <c r="K482" s="344"/>
      <c r="L482" s="344"/>
    </row>
    <row r="483" spans="1:12" ht="15.75" hidden="1" customHeight="1" x14ac:dyDescent="0.35">
      <c r="A483" s="344"/>
      <c r="B483" s="344"/>
      <c r="C483" s="344"/>
      <c r="D483" s="344"/>
      <c r="E483" s="352" t="s">
        <v>1125</v>
      </c>
      <c r="F483" s="352" t="s">
        <v>1126</v>
      </c>
      <c r="G483" s="344"/>
      <c r="H483" s="344"/>
      <c r="I483" s="344"/>
      <c r="J483" s="344"/>
      <c r="K483" s="344"/>
      <c r="L483" s="344"/>
    </row>
    <row r="484" spans="1:12" ht="15.75" hidden="1" customHeight="1" x14ac:dyDescent="0.35">
      <c r="A484" s="344"/>
      <c r="B484" s="344"/>
      <c r="C484" s="344"/>
      <c r="D484" s="344"/>
      <c r="E484" s="352" t="s">
        <v>1127</v>
      </c>
      <c r="F484" s="352" t="s">
        <v>1128</v>
      </c>
      <c r="G484" s="344"/>
      <c r="H484" s="344"/>
      <c r="I484" s="344"/>
      <c r="J484" s="344"/>
      <c r="K484" s="344"/>
      <c r="L484" s="344"/>
    </row>
    <row r="485" spans="1:12" ht="15.75" hidden="1" customHeight="1" x14ac:dyDescent="0.35">
      <c r="A485" s="344"/>
      <c r="B485" s="344"/>
      <c r="C485" s="344"/>
      <c r="D485" s="344"/>
      <c r="E485" s="352" t="s">
        <v>1129</v>
      </c>
      <c r="F485" s="352" t="s">
        <v>1130</v>
      </c>
      <c r="G485" s="344"/>
      <c r="H485" s="344"/>
      <c r="I485" s="344"/>
      <c r="J485" s="344"/>
      <c r="K485" s="344"/>
      <c r="L485" s="344"/>
    </row>
    <row r="486" spans="1:12" ht="15.75" hidden="1" customHeight="1" x14ac:dyDescent="0.35">
      <c r="A486" s="344"/>
      <c r="B486" s="344"/>
      <c r="C486" s="344"/>
      <c r="D486" s="344"/>
      <c r="E486" s="352" t="s">
        <v>1131</v>
      </c>
      <c r="F486" s="352" t="s">
        <v>1132</v>
      </c>
      <c r="G486" s="344"/>
      <c r="H486" s="344"/>
      <c r="I486" s="344"/>
      <c r="J486" s="344"/>
      <c r="K486" s="344"/>
      <c r="L486" s="344"/>
    </row>
    <row r="487" spans="1:12" ht="15.75" hidden="1" customHeight="1" x14ac:dyDescent="0.35">
      <c r="A487" s="344"/>
      <c r="B487" s="344"/>
      <c r="C487" s="344"/>
      <c r="D487" s="344"/>
      <c r="E487" s="352" t="s">
        <v>1133</v>
      </c>
      <c r="F487" s="352" t="s">
        <v>1134</v>
      </c>
      <c r="G487" s="344"/>
      <c r="H487" s="344"/>
      <c r="I487" s="344"/>
      <c r="J487" s="344"/>
      <c r="K487" s="344"/>
      <c r="L487" s="344"/>
    </row>
    <row r="488" spans="1:12" ht="15.75" hidden="1" customHeight="1" x14ac:dyDescent="0.35">
      <c r="A488" s="344"/>
      <c r="B488" s="344"/>
      <c r="C488" s="344"/>
      <c r="D488" s="344"/>
      <c r="E488" s="352" t="s">
        <v>1135</v>
      </c>
      <c r="F488" s="352" t="s">
        <v>1136</v>
      </c>
      <c r="G488" s="344"/>
      <c r="H488" s="344"/>
      <c r="I488" s="344"/>
      <c r="J488" s="344"/>
      <c r="K488" s="344"/>
      <c r="L488" s="344"/>
    </row>
    <row r="489" spans="1:12" ht="15.75" hidden="1" customHeight="1" x14ac:dyDescent="0.35">
      <c r="A489" s="344"/>
      <c r="B489" s="344"/>
      <c r="C489" s="344"/>
      <c r="D489" s="344"/>
      <c r="E489" s="352" t="s">
        <v>1137</v>
      </c>
      <c r="F489" s="352" t="s">
        <v>1138</v>
      </c>
      <c r="G489" s="344"/>
      <c r="H489" s="344"/>
      <c r="I489" s="344"/>
      <c r="J489" s="344"/>
      <c r="K489" s="344"/>
      <c r="L489" s="344"/>
    </row>
    <row r="490" spans="1:12" ht="15.75" hidden="1" customHeight="1" x14ac:dyDescent="0.35">
      <c r="A490" s="344"/>
      <c r="B490" s="344"/>
      <c r="C490" s="344"/>
      <c r="D490" s="344"/>
      <c r="E490" s="352" t="s">
        <v>1139</v>
      </c>
      <c r="F490" s="352" t="s">
        <v>1140</v>
      </c>
      <c r="G490" s="344"/>
      <c r="H490" s="344"/>
      <c r="I490" s="344"/>
      <c r="J490" s="344"/>
      <c r="K490" s="344"/>
      <c r="L490" s="344"/>
    </row>
    <row r="491" spans="1:12" ht="15.75" hidden="1" customHeight="1" x14ac:dyDescent="0.35">
      <c r="A491" s="344"/>
      <c r="B491" s="344"/>
      <c r="C491" s="344"/>
      <c r="D491" s="344"/>
      <c r="E491" s="352" t="s">
        <v>1141</v>
      </c>
      <c r="F491" s="352" t="s">
        <v>1142</v>
      </c>
      <c r="G491" s="344"/>
      <c r="H491" s="344"/>
      <c r="I491" s="344"/>
      <c r="J491" s="344"/>
      <c r="K491" s="344"/>
      <c r="L491" s="344"/>
    </row>
    <row r="492" spans="1:12" ht="15.75" hidden="1" customHeight="1" x14ac:dyDescent="0.35">
      <c r="A492" s="344"/>
      <c r="B492" s="344"/>
      <c r="C492" s="344"/>
      <c r="D492" s="344"/>
      <c r="E492" s="352" t="s">
        <v>1143</v>
      </c>
      <c r="F492" s="352" t="s">
        <v>1144</v>
      </c>
      <c r="G492" s="344"/>
      <c r="H492" s="344"/>
      <c r="I492" s="344"/>
      <c r="J492" s="344"/>
      <c r="K492" s="344"/>
      <c r="L492" s="344"/>
    </row>
    <row r="493" spans="1:12" ht="15.75" hidden="1" customHeight="1" x14ac:dyDescent="0.35">
      <c r="A493" s="344"/>
      <c r="B493" s="344"/>
      <c r="C493" s="344"/>
      <c r="D493" s="344"/>
      <c r="E493" s="352" t="s">
        <v>1145</v>
      </c>
      <c r="F493" s="352" t="s">
        <v>1146</v>
      </c>
      <c r="G493" s="344"/>
      <c r="H493" s="344"/>
      <c r="I493" s="344"/>
      <c r="J493" s="344"/>
      <c r="K493" s="344"/>
      <c r="L493" s="344"/>
    </row>
    <row r="494" spans="1:12" ht="15.75" hidden="1" customHeight="1" x14ac:dyDescent="0.35">
      <c r="A494" s="344"/>
      <c r="B494" s="344"/>
      <c r="C494" s="344"/>
      <c r="D494" s="344"/>
      <c r="E494" s="352" t="s">
        <v>1147</v>
      </c>
      <c r="F494" s="352" t="s">
        <v>1148</v>
      </c>
      <c r="G494" s="344"/>
      <c r="H494" s="344"/>
      <c r="I494" s="344"/>
      <c r="J494" s="344"/>
      <c r="K494" s="344"/>
      <c r="L494" s="344"/>
    </row>
    <row r="495" spans="1:12" ht="15.75" hidden="1" customHeight="1" x14ac:dyDescent="0.35">
      <c r="A495" s="344"/>
      <c r="B495" s="344"/>
      <c r="C495" s="344"/>
      <c r="D495" s="344"/>
      <c r="E495" s="352" t="s">
        <v>1149</v>
      </c>
      <c r="F495" s="352" t="s">
        <v>1150</v>
      </c>
      <c r="G495" s="344"/>
      <c r="H495" s="344"/>
      <c r="I495" s="344"/>
      <c r="J495" s="344"/>
      <c r="K495" s="344"/>
      <c r="L495" s="344"/>
    </row>
    <row r="496" spans="1:12" ht="15.75" hidden="1" customHeight="1" x14ac:dyDescent="0.35">
      <c r="A496" s="344"/>
      <c r="B496" s="344"/>
      <c r="C496" s="344"/>
      <c r="D496" s="344"/>
      <c r="E496" s="352" t="s">
        <v>1151</v>
      </c>
      <c r="F496" s="352" t="s">
        <v>1152</v>
      </c>
      <c r="G496" s="344"/>
      <c r="H496" s="344"/>
      <c r="I496" s="344"/>
      <c r="J496" s="344"/>
      <c r="K496" s="344"/>
      <c r="L496" s="344"/>
    </row>
    <row r="497" spans="1:12" ht="15.75" hidden="1" customHeight="1" x14ac:dyDescent="0.35">
      <c r="A497" s="344"/>
      <c r="B497" s="344"/>
      <c r="C497" s="344"/>
      <c r="D497" s="344"/>
      <c r="E497" s="352" t="s">
        <v>1153</v>
      </c>
      <c r="F497" s="352" t="s">
        <v>1154</v>
      </c>
      <c r="G497" s="344"/>
      <c r="H497" s="344"/>
      <c r="I497" s="344"/>
      <c r="J497" s="344"/>
      <c r="K497" s="344"/>
      <c r="L497" s="344"/>
    </row>
    <row r="498" spans="1:12" ht="15.75" hidden="1" customHeight="1" x14ac:dyDescent="0.35">
      <c r="A498" s="344"/>
      <c r="B498" s="344"/>
      <c r="C498" s="344"/>
      <c r="D498" s="344"/>
      <c r="E498" s="352" t="s">
        <v>1155</v>
      </c>
      <c r="F498" s="352" t="s">
        <v>1156</v>
      </c>
      <c r="G498" s="344"/>
      <c r="H498" s="344"/>
      <c r="I498" s="344"/>
      <c r="J498" s="344"/>
      <c r="K498" s="344"/>
      <c r="L498" s="344"/>
    </row>
    <row r="499" spans="1:12" ht="15.75" hidden="1" customHeight="1" x14ac:dyDescent="0.35">
      <c r="A499" s="344"/>
      <c r="B499" s="344"/>
      <c r="C499" s="344"/>
      <c r="D499" s="344"/>
      <c r="E499" s="352" t="s">
        <v>1157</v>
      </c>
      <c r="F499" s="352" t="s">
        <v>1158</v>
      </c>
      <c r="G499" s="344"/>
      <c r="H499" s="344"/>
      <c r="I499" s="344"/>
      <c r="J499" s="344"/>
      <c r="K499" s="344"/>
      <c r="L499" s="344"/>
    </row>
    <row r="500" spans="1:12" ht="15.75" hidden="1" customHeight="1" x14ac:dyDescent="0.35">
      <c r="A500" s="344"/>
      <c r="B500" s="344"/>
      <c r="C500" s="344"/>
      <c r="D500" s="344"/>
      <c r="E500" s="352" t="s">
        <v>1159</v>
      </c>
      <c r="F500" s="352" t="s">
        <v>1160</v>
      </c>
      <c r="G500" s="344"/>
      <c r="H500" s="344"/>
      <c r="I500" s="344"/>
      <c r="J500" s="344"/>
      <c r="K500" s="344"/>
      <c r="L500" s="344"/>
    </row>
    <row r="501" spans="1:12" ht="15.75" hidden="1" customHeight="1" x14ac:dyDescent="0.35">
      <c r="A501" s="344"/>
      <c r="B501" s="344"/>
      <c r="C501" s="344"/>
      <c r="D501" s="344"/>
      <c r="E501" s="352" t="s">
        <v>1161</v>
      </c>
      <c r="F501" s="352" t="s">
        <v>1162</v>
      </c>
      <c r="G501" s="344"/>
      <c r="H501" s="344"/>
      <c r="I501" s="344"/>
      <c r="J501" s="344"/>
      <c r="K501" s="344"/>
      <c r="L501" s="344"/>
    </row>
    <row r="502" spans="1:12" ht="15.75" hidden="1" customHeight="1" x14ac:dyDescent="0.35">
      <c r="A502" s="344"/>
      <c r="B502" s="344"/>
      <c r="C502" s="344"/>
      <c r="D502" s="344"/>
      <c r="E502" s="352" t="s">
        <v>1163</v>
      </c>
      <c r="F502" s="352" t="s">
        <v>1164</v>
      </c>
      <c r="G502" s="344"/>
      <c r="H502" s="344"/>
      <c r="I502" s="344"/>
      <c r="J502" s="344"/>
      <c r="K502" s="344"/>
      <c r="L502" s="344"/>
    </row>
    <row r="503" spans="1:12" ht="15.75" hidden="1" customHeight="1" x14ac:dyDescent="0.35">
      <c r="A503" s="344"/>
      <c r="B503" s="344"/>
      <c r="C503" s="344"/>
      <c r="D503" s="344"/>
      <c r="E503" s="352" t="s">
        <v>1165</v>
      </c>
      <c r="F503" s="352" t="s">
        <v>1166</v>
      </c>
      <c r="G503" s="344"/>
      <c r="H503" s="344"/>
      <c r="I503" s="344"/>
      <c r="J503" s="344"/>
      <c r="K503" s="344"/>
      <c r="L503" s="344"/>
    </row>
    <row r="504" spans="1:12" ht="15.75" hidden="1" customHeight="1" x14ac:dyDescent="0.35">
      <c r="A504" s="344"/>
      <c r="B504" s="344"/>
      <c r="C504" s="344"/>
      <c r="D504" s="344"/>
      <c r="E504" s="352" t="s">
        <v>46</v>
      </c>
      <c r="F504" s="352" t="s">
        <v>1167</v>
      </c>
      <c r="G504" s="344"/>
      <c r="H504" s="344"/>
      <c r="I504" s="344"/>
      <c r="J504" s="344"/>
      <c r="K504" s="344"/>
      <c r="L504" s="344"/>
    </row>
    <row r="505" spans="1:12" ht="15.75" hidden="1" customHeight="1" x14ac:dyDescent="0.35">
      <c r="A505" s="344"/>
      <c r="B505" s="344"/>
      <c r="C505" s="344"/>
      <c r="D505" s="344"/>
      <c r="E505" s="352" t="s">
        <v>1168</v>
      </c>
      <c r="F505" s="352" t="s">
        <v>1169</v>
      </c>
      <c r="G505" s="344"/>
      <c r="H505" s="344"/>
      <c r="I505" s="344"/>
      <c r="J505" s="344"/>
      <c r="K505" s="344"/>
      <c r="L505" s="344"/>
    </row>
    <row r="506" spans="1:12" ht="15.75" hidden="1" customHeight="1" x14ac:dyDescent="0.35">
      <c r="A506" s="344"/>
      <c r="B506" s="344"/>
      <c r="C506" s="344"/>
      <c r="D506" s="344"/>
      <c r="E506" s="352" t="s">
        <v>1170</v>
      </c>
      <c r="F506" s="352" t="s">
        <v>1171</v>
      </c>
      <c r="G506" s="344"/>
      <c r="H506" s="344"/>
      <c r="I506" s="344"/>
      <c r="J506" s="344"/>
      <c r="K506" s="344"/>
      <c r="L506" s="344"/>
    </row>
    <row r="507" spans="1:12" ht="15.75" hidden="1" customHeight="1" x14ac:dyDescent="0.35">
      <c r="A507" s="344"/>
      <c r="B507" s="344"/>
      <c r="C507" s="344"/>
      <c r="D507" s="344"/>
      <c r="E507" s="352" t="s">
        <v>1172</v>
      </c>
      <c r="F507" s="352" t="s">
        <v>1173</v>
      </c>
      <c r="G507" s="344"/>
      <c r="H507" s="344"/>
      <c r="I507" s="344"/>
      <c r="J507" s="344"/>
      <c r="K507" s="344"/>
      <c r="L507" s="344"/>
    </row>
    <row r="508" spans="1:12" ht="15.75" hidden="1" customHeight="1" x14ac:dyDescent="0.35">
      <c r="A508" s="344"/>
      <c r="B508" s="344"/>
      <c r="C508" s="344"/>
      <c r="D508" s="344"/>
      <c r="E508" s="352" t="s">
        <v>1174</v>
      </c>
      <c r="F508" s="352" t="s">
        <v>1175</v>
      </c>
      <c r="G508" s="344"/>
      <c r="H508" s="344"/>
      <c r="I508" s="344"/>
      <c r="J508" s="344"/>
      <c r="K508" s="344"/>
      <c r="L508" s="344"/>
    </row>
    <row r="509" spans="1:12" ht="15.75" hidden="1" customHeight="1" x14ac:dyDescent="0.35">
      <c r="A509" s="344"/>
      <c r="B509" s="344"/>
      <c r="C509" s="344"/>
      <c r="D509" s="344"/>
      <c r="E509" s="352" t="s">
        <v>1176</v>
      </c>
      <c r="F509" s="352" t="s">
        <v>1177</v>
      </c>
      <c r="G509" s="344"/>
      <c r="H509" s="344"/>
      <c r="I509" s="344"/>
      <c r="J509" s="344"/>
      <c r="K509" s="344"/>
      <c r="L509" s="344"/>
    </row>
    <row r="510" spans="1:12" ht="15.75" hidden="1" customHeight="1" x14ac:dyDescent="0.35">
      <c r="A510" s="344"/>
      <c r="B510" s="344"/>
      <c r="C510" s="344"/>
      <c r="D510" s="344"/>
      <c r="E510" s="352" t="s">
        <v>1178</v>
      </c>
      <c r="F510" s="352" t="s">
        <v>1179</v>
      </c>
      <c r="G510" s="344"/>
      <c r="H510" s="344"/>
      <c r="I510" s="344"/>
      <c r="J510" s="344"/>
      <c r="K510" s="344"/>
      <c r="L510" s="344"/>
    </row>
    <row r="511" spans="1:12" ht="15.75" hidden="1" customHeight="1" x14ac:dyDescent="0.35">
      <c r="A511" s="344"/>
      <c r="B511" s="344"/>
      <c r="C511" s="344"/>
      <c r="D511" s="344"/>
      <c r="E511" s="352" t="s">
        <v>1180</v>
      </c>
      <c r="F511" s="352" t="s">
        <v>1181</v>
      </c>
      <c r="G511" s="344"/>
      <c r="H511" s="344"/>
      <c r="I511" s="344"/>
      <c r="J511" s="344"/>
      <c r="K511" s="344"/>
      <c r="L511" s="344"/>
    </row>
    <row r="512" spans="1:12" ht="15.75" hidden="1" customHeight="1" x14ac:dyDescent="0.35">
      <c r="A512" s="344"/>
      <c r="B512" s="344"/>
      <c r="C512" s="344"/>
      <c r="D512" s="344"/>
      <c r="E512" s="352" t="s">
        <v>1182</v>
      </c>
      <c r="F512" s="352" t="s">
        <v>1183</v>
      </c>
      <c r="G512" s="344"/>
      <c r="H512" s="344"/>
      <c r="I512" s="344"/>
      <c r="J512" s="344"/>
      <c r="K512" s="344"/>
      <c r="L512" s="344"/>
    </row>
    <row r="513" spans="1:12" ht="15.75" hidden="1" customHeight="1" x14ac:dyDescent="0.35">
      <c r="A513" s="344"/>
      <c r="B513" s="344"/>
      <c r="C513" s="344"/>
      <c r="D513" s="344"/>
      <c r="E513" s="352" t="s">
        <v>1184</v>
      </c>
      <c r="F513" s="352" t="s">
        <v>1185</v>
      </c>
      <c r="G513" s="344"/>
      <c r="H513" s="344"/>
      <c r="I513" s="344"/>
      <c r="J513" s="344"/>
      <c r="K513" s="344"/>
      <c r="L513" s="344"/>
    </row>
    <row r="514" spans="1:12" ht="15.75" hidden="1" customHeight="1" x14ac:dyDescent="0.35">
      <c r="A514" s="344"/>
      <c r="B514" s="344"/>
      <c r="C514" s="344"/>
      <c r="D514" s="344"/>
      <c r="E514" s="352" t="s">
        <v>1186</v>
      </c>
      <c r="F514" s="352" t="s">
        <v>1187</v>
      </c>
      <c r="G514" s="344"/>
      <c r="H514" s="344"/>
      <c r="I514" s="344"/>
      <c r="J514" s="344"/>
      <c r="K514" s="344"/>
      <c r="L514" s="344"/>
    </row>
    <row r="515" spans="1:12" ht="15.75" hidden="1" customHeight="1" x14ac:dyDescent="0.35">
      <c r="A515" s="344"/>
      <c r="B515" s="344"/>
      <c r="C515" s="344"/>
      <c r="D515" s="344"/>
      <c r="E515" s="352" t="s">
        <v>1188</v>
      </c>
      <c r="F515" s="352" t="s">
        <v>1189</v>
      </c>
      <c r="G515" s="344"/>
      <c r="H515" s="344"/>
      <c r="I515" s="344"/>
      <c r="J515" s="344"/>
      <c r="K515" s="344"/>
      <c r="L515" s="344"/>
    </row>
    <row r="516" spans="1:12" ht="15.75" hidden="1" customHeight="1" x14ac:dyDescent="0.35">
      <c r="A516" s="344"/>
      <c r="B516" s="344"/>
      <c r="C516" s="344"/>
      <c r="D516" s="344"/>
      <c r="E516" s="352" t="s">
        <v>1190</v>
      </c>
      <c r="F516" s="352" t="s">
        <v>1191</v>
      </c>
      <c r="G516" s="344"/>
      <c r="H516" s="344"/>
      <c r="I516" s="344"/>
      <c r="J516" s="344"/>
      <c r="K516" s="344"/>
      <c r="L516" s="344"/>
    </row>
    <row r="517" spans="1:12" ht="15.75" hidden="1" customHeight="1" x14ac:dyDescent="0.35">
      <c r="A517" s="344"/>
      <c r="B517" s="344"/>
      <c r="C517" s="344"/>
      <c r="D517" s="344"/>
      <c r="E517" s="352" t="s">
        <v>1192</v>
      </c>
      <c r="F517" s="352" t="s">
        <v>1193</v>
      </c>
      <c r="G517" s="344"/>
      <c r="H517" s="344"/>
      <c r="I517" s="344"/>
      <c r="J517" s="344"/>
      <c r="K517" s="344"/>
      <c r="L517" s="344"/>
    </row>
    <row r="518" spans="1:12" ht="15.75" hidden="1" customHeight="1" x14ac:dyDescent="0.35">
      <c r="A518" s="344"/>
      <c r="B518" s="344"/>
      <c r="C518" s="344"/>
      <c r="D518" s="344"/>
      <c r="E518" s="352" t="s">
        <v>1194</v>
      </c>
      <c r="F518" s="352" t="s">
        <v>1195</v>
      </c>
      <c r="G518" s="344"/>
      <c r="H518" s="344"/>
      <c r="I518" s="344"/>
      <c r="J518" s="344"/>
      <c r="K518" s="344"/>
      <c r="L518" s="344"/>
    </row>
    <row r="519" spans="1:12" ht="15.75" hidden="1" customHeight="1" x14ac:dyDescent="0.35">
      <c r="A519" s="344"/>
      <c r="B519" s="344"/>
      <c r="C519" s="344"/>
      <c r="D519" s="344"/>
      <c r="E519" s="352" t="s">
        <v>1196</v>
      </c>
      <c r="F519" s="352" t="s">
        <v>1197</v>
      </c>
      <c r="G519" s="344"/>
      <c r="H519" s="344"/>
      <c r="I519" s="344"/>
      <c r="J519" s="344"/>
      <c r="K519" s="344"/>
      <c r="L519" s="344"/>
    </row>
    <row r="520" spans="1:12" ht="15.75" hidden="1" customHeight="1" x14ac:dyDescent="0.35">
      <c r="A520" s="344"/>
      <c r="B520" s="344"/>
      <c r="C520" s="344"/>
      <c r="D520" s="344"/>
      <c r="E520" s="352" t="s">
        <v>1198</v>
      </c>
      <c r="F520" s="352" t="s">
        <v>1199</v>
      </c>
      <c r="G520" s="344"/>
      <c r="H520" s="344"/>
      <c r="I520" s="344"/>
      <c r="J520" s="344"/>
      <c r="K520" s="344"/>
      <c r="L520" s="344"/>
    </row>
    <row r="521" spans="1:12" ht="15.75" hidden="1" customHeight="1" x14ac:dyDescent="0.35">
      <c r="A521" s="344"/>
      <c r="B521" s="344"/>
      <c r="C521" s="344"/>
      <c r="D521" s="344"/>
      <c r="E521" s="352" t="s">
        <v>1200</v>
      </c>
      <c r="F521" s="352" t="s">
        <v>1201</v>
      </c>
      <c r="G521" s="344"/>
      <c r="H521" s="344"/>
      <c r="I521" s="344"/>
      <c r="J521" s="344"/>
      <c r="K521" s="344"/>
      <c r="L521" s="344"/>
    </row>
    <row r="522" spans="1:12" ht="15.75" hidden="1" customHeight="1" x14ac:dyDescent="0.35">
      <c r="A522" s="344"/>
      <c r="B522" s="344"/>
      <c r="C522" s="344"/>
      <c r="D522" s="344"/>
      <c r="E522" s="352" t="s">
        <v>1202</v>
      </c>
      <c r="F522" s="352" t="s">
        <v>1203</v>
      </c>
      <c r="G522" s="344"/>
      <c r="H522" s="344"/>
      <c r="I522" s="344"/>
      <c r="J522" s="344"/>
      <c r="K522" s="344"/>
      <c r="L522" s="344"/>
    </row>
    <row r="523" spans="1:12" ht="15.75" hidden="1" customHeight="1" x14ac:dyDescent="0.35">
      <c r="A523" s="344"/>
      <c r="B523" s="344"/>
      <c r="C523" s="344"/>
      <c r="D523" s="344"/>
      <c r="E523" s="352" t="s">
        <v>1204</v>
      </c>
      <c r="F523" s="352" t="s">
        <v>1205</v>
      </c>
      <c r="G523" s="344"/>
      <c r="H523" s="344"/>
      <c r="I523" s="344"/>
      <c r="J523" s="344"/>
      <c r="K523" s="344"/>
      <c r="L523" s="344"/>
    </row>
    <row r="524" spans="1:12" ht="15.75" hidden="1" customHeight="1" x14ac:dyDescent="0.35">
      <c r="A524" s="344"/>
      <c r="B524" s="344"/>
      <c r="C524" s="344"/>
      <c r="D524" s="344"/>
      <c r="E524" s="352" t="s">
        <v>1206</v>
      </c>
      <c r="F524" s="352" t="s">
        <v>1207</v>
      </c>
      <c r="G524" s="344"/>
      <c r="H524" s="344"/>
      <c r="I524" s="344"/>
      <c r="J524" s="344"/>
      <c r="K524" s="344"/>
      <c r="L524" s="344"/>
    </row>
    <row r="525" spans="1:12" ht="15.75" hidden="1" customHeight="1" x14ac:dyDescent="0.35">
      <c r="A525" s="344"/>
      <c r="B525" s="344"/>
      <c r="C525" s="344"/>
      <c r="D525" s="344"/>
      <c r="E525" s="352" t="s">
        <v>1208</v>
      </c>
      <c r="F525" s="352" t="s">
        <v>1209</v>
      </c>
      <c r="G525" s="344"/>
      <c r="H525" s="344"/>
      <c r="I525" s="344"/>
      <c r="J525" s="344"/>
      <c r="K525" s="344"/>
      <c r="L525" s="344"/>
    </row>
    <row r="526" spans="1:12" ht="15.75" hidden="1" customHeight="1" x14ac:dyDescent="0.35">
      <c r="A526" s="344"/>
      <c r="B526" s="344"/>
      <c r="C526" s="344"/>
      <c r="D526" s="344"/>
      <c r="E526" s="352" t="s">
        <v>1210</v>
      </c>
      <c r="F526" s="352" t="s">
        <v>1211</v>
      </c>
      <c r="G526" s="344"/>
      <c r="H526" s="344"/>
      <c r="I526" s="344"/>
      <c r="J526" s="344"/>
      <c r="K526" s="344"/>
      <c r="L526" s="344"/>
    </row>
    <row r="527" spans="1:12" ht="15.75" hidden="1" customHeight="1" x14ac:dyDescent="0.35">
      <c r="A527" s="344"/>
      <c r="B527" s="344"/>
      <c r="C527" s="344"/>
      <c r="D527" s="344"/>
      <c r="E527" s="352" t="s">
        <v>1212</v>
      </c>
      <c r="F527" s="352" t="s">
        <v>1213</v>
      </c>
      <c r="G527" s="344"/>
      <c r="H527" s="344"/>
      <c r="I527" s="344"/>
      <c r="J527" s="344"/>
      <c r="K527" s="344"/>
      <c r="L527" s="344"/>
    </row>
    <row r="528" spans="1:12" ht="15.75" hidden="1" customHeight="1" x14ac:dyDescent="0.35">
      <c r="A528" s="344"/>
      <c r="B528" s="344"/>
      <c r="C528" s="344"/>
      <c r="D528" s="344"/>
      <c r="E528" s="352" t="s">
        <v>1214</v>
      </c>
      <c r="F528" s="352" t="s">
        <v>1215</v>
      </c>
      <c r="G528" s="344"/>
      <c r="H528" s="344"/>
      <c r="I528" s="344"/>
      <c r="J528" s="344"/>
      <c r="K528" s="344"/>
      <c r="L528" s="344"/>
    </row>
    <row r="529" spans="1:12" ht="15.75" hidden="1" customHeight="1" x14ac:dyDescent="0.35">
      <c r="A529" s="344"/>
      <c r="B529" s="344"/>
      <c r="C529" s="344"/>
      <c r="D529" s="344"/>
      <c r="E529" s="352" t="s">
        <v>1216</v>
      </c>
      <c r="F529" s="352" t="s">
        <v>1217</v>
      </c>
      <c r="G529" s="344"/>
      <c r="H529" s="344"/>
      <c r="I529" s="344"/>
      <c r="J529" s="344"/>
      <c r="K529" s="344"/>
      <c r="L529" s="344"/>
    </row>
    <row r="530" spans="1:12" ht="15.75" hidden="1" customHeight="1" x14ac:dyDescent="0.35">
      <c r="A530" s="344"/>
      <c r="B530" s="344"/>
      <c r="C530" s="344"/>
      <c r="D530" s="344"/>
      <c r="E530" s="352" t="s">
        <v>1218</v>
      </c>
      <c r="F530" s="352" t="s">
        <v>1219</v>
      </c>
      <c r="G530" s="344"/>
      <c r="H530" s="344"/>
      <c r="I530" s="344"/>
      <c r="J530" s="344"/>
      <c r="K530" s="344"/>
      <c r="L530" s="344"/>
    </row>
    <row r="531" spans="1:12" ht="15.75" hidden="1" customHeight="1" x14ac:dyDescent="0.35">
      <c r="A531" s="344"/>
      <c r="B531" s="344"/>
      <c r="C531" s="344"/>
      <c r="D531" s="344"/>
      <c r="E531" s="352" t="s">
        <v>1220</v>
      </c>
      <c r="F531" s="352" t="s">
        <v>1221</v>
      </c>
      <c r="G531" s="344"/>
      <c r="H531" s="344"/>
      <c r="I531" s="344"/>
      <c r="J531" s="344"/>
      <c r="K531" s="344"/>
      <c r="L531" s="344"/>
    </row>
    <row r="532" spans="1:12" ht="15.75" hidden="1" customHeight="1" x14ac:dyDescent="0.35">
      <c r="A532" s="344"/>
      <c r="B532" s="344"/>
      <c r="C532" s="344"/>
      <c r="D532" s="344"/>
      <c r="E532" s="352" t="s">
        <v>1222</v>
      </c>
      <c r="F532" s="352" t="s">
        <v>1223</v>
      </c>
      <c r="G532" s="344"/>
      <c r="H532" s="344"/>
      <c r="I532" s="344"/>
      <c r="J532" s="344"/>
      <c r="K532" s="344"/>
      <c r="L532" s="344"/>
    </row>
    <row r="533" spans="1:12" ht="15.75" hidden="1" customHeight="1" x14ac:dyDescent="0.35">
      <c r="A533" s="344"/>
      <c r="B533" s="344"/>
      <c r="C533" s="344"/>
      <c r="D533" s="344"/>
      <c r="E533" s="352" t="s">
        <v>1224</v>
      </c>
      <c r="F533" s="352" t="s">
        <v>1225</v>
      </c>
      <c r="G533" s="344"/>
      <c r="H533" s="344"/>
      <c r="I533" s="344"/>
      <c r="J533" s="344"/>
      <c r="K533" s="344"/>
      <c r="L533" s="344"/>
    </row>
    <row r="534" spans="1:12" ht="15.75" hidden="1" customHeight="1" x14ac:dyDescent="0.35">
      <c r="A534" s="344"/>
      <c r="B534" s="344"/>
      <c r="C534" s="344"/>
      <c r="D534" s="344"/>
      <c r="E534" s="352" t="s">
        <v>1226</v>
      </c>
      <c r="F534" s="352" t="s">
        <v>1227</v>
      </c>
      <c r="G534" s="344"/>
      <c r="H534" s="344"/>
      <c r="I534" s="344"/>
      <c r="J534" s="344"/>
      <c r="K534" s="344"/>
      <c r="L534" s="344"/>
    </row>
    <row r="535" spans="1:12" ht="15.75" hidden="1" customHeight="1" x14ac:dyDescent="0.35">
      <c r="A535" s="344"/>
      <c r="B535" s="344"/>
      <c r="C535" s="344"/>
      <c r="D535" s="344"/>
      <c r="E535" s="352" t="s">
        <v>1228</v>
      </c>
      <c r="F535" s="352" t="s">
        <v>1229</v>
      </c>
      <c r="G535" s="344"/>
      <c r="H535" s="344"/>
      <c r="I535" s="344"/>
      <c r="J535" s="344"/>
      <c r="K535" s="344"/>
      <c r="L535" s="344"/>
    </row>
    <row r="536" spans="1:12" ht="15.75" hidden="1" customHeight="1" x14ac:dyDescent="0.35">
      <c r="A536" s="344"/>
      <c r="B536" s="344"/>
      <c r="C536" s="344"/>
      <c r="D536" s="344"/>
      <c r="E536" s="352" t="s">
        <v>1230</v>
      </c>
      <c r="F536" s="352" t="s">
        <v>1231</v>
      </c>
      <c r="G536" s="344"/>
      <c r="H536" s="344"/>
      <c r="I536" s="344"/>
      <c r="J536" s="344"/>
      <c r="K536" s="344"/>
      <c r="L536" s="344"/>
    </row>
    <row r="537" spans="1:12" ht="15.75" hidden="1" customHeight="1" x14ac:dyDescent="0.35">
      <c r="A537" s="344"/>
      <c r="B537" s="344"/>
      <c r="C537" s="344"/>
      <c r="D537" s="344"/>
      <c r="E537" s="352" t="s">
        <v>1232</v>
      </c>
      <c r="F537" s="352" t="s">
        <v>1233</v>
      </c>
      <c r="G537" s="344"/>
      <c r="H537" s="344"/>
      <c r="I537" s="344"/>
      <c r="J537" s="344"/>
      <c r="K537" s="344"/>
      <c r="L537" s="344"/>
    </row>
    <row r="538" spans="1:12" ht="15.75" hidden="1" customHeight="1" x14ac:dyDescent="0.35">
      <c r="A538" s="344"/>
      <c r="B538" s="344"/>
      <c r="C538" s="344"/>
      <c r="D538" s="344"/>
      <c r="E538" s="352" t="s">
        <v>1234</v>
      </c>
      <c r="F538" s="352" t="s">
        <v>1235</v>
      </c>
      <c r="G538" s="344"/>
      <c r="H538" s="344"/>
      <c r="I538" s="344"/>
      <c r="J538" s="344"/>
      <c r="K538" s="344"/>
      <c r="L538" s="344"/>
    </row>
    <row r="539" spans="1:12" ht="15.75" hidden="1" customHeight="1" x14ac:dyDescent="0.35">
      <c r="A539" s="344"/>
      <c r="B539" s="344"/>
      <c r="C539" s="344"/>
      <c r="D539" s="344"/>
      <c r="E539" s="352" t="s">
        <v>1236</v>
      </c>
      <c r="F539" s="352" t="s">
        <v>1237</v>
      </c>
      <c r="G539" s="344"/>
      <c r="H539" s="344"/>
      <c r="I539" s="344"/>
      <c r="J539" s="344"/>
      <c r="K539" s="344"/>
      <c r="L539" s="344"/>
    </row>
    <row r="540" spans="1:12" ht="15.75" hidden="1" customHeight="1" x14ac:dyDescent="0.35">
      <c r="A540" s="344"/>
      <c r="B540" s="344"/>
      <c r="C540" s="344"/>
      <c r="D540" s="344"/>
      <c r="E540" s="352" t="s">
        <v>1238</v>
      </c>
      <c r="F540" s="352" t="s">
        <v>1239</v>
      </c>
      <c r="G540" s="344"/>
      <c r="H540" s="344"/>
      <c r="I540" s="344"/>
      <c r="J540" s="344"/>
      <c r="K540" s="344"/>
      <c r="L540" s="344"/>
    </row>
    <row r="541" spans="1:12" ht="15.75" hidden="1" customHeight="1" x14ac:dyDescent="0.35">
      <c r="A541" s="344"/>
      <c r="B541" s="344"/>
      <c r="C541" s="344"/>
      <c r="D541" s="344"/>
      <c r="E541" s="352" t="s">
        <v>1240</v>
      </c>
      <c r="F541" s="352" t="s">
        <v>1241</v>
      </c>
      <c r="G541" s="344"/>
      <c r="H541" s="344"/>
      <c r="I541" s="344"/>
      <c r="J541" s="344"/>
      <c r="K541" s="344"/>
      <c r="L541" s="344"/>
    </row>
    <row r="542" spans="1:12" ht="15.75" hidden="1" customHeight="1" x14ac:dyDescent="0.35">
      <c r="A542" s="344"/>
      <c r="B542" s="344"/>
      <c r="C542" s="344"/>
      <c r="D542" s="344"/>
      <c r="E542" s="352" t="s">
        <v>1242</v>
      </c>
      <c r="F542" s="352" t="s">
        <v>1243</v>
      </c>
      <c r="G542" s="344"/>
      <c r="H542" s="344"/>
      <c r="I542" s="344"/>
      <c r="J542" s="344"/>
      <c r="K542" s="344"/>
      <c r="L542" s="344"/>
    </row>
    <row r="543" spans="1:12" ht="15.75" hidden="1" customHeight="1" x14ac:dyDescent="0.35">
      <c r="A543" s="344"/>
      <c r="B543" s="344"/>
      <c r="C543" s="344"/>
      <c r="D543" s="344"/>
      <c r="E543" s="352" t="s">
        <v>1244</v>
      </c>
      <c r="F543" s="352" t="s">
        <v>1245</v>
      </c>
      <c r="G543" s="344"/>
      <c r="H543" s="344"/>
      <c r="I543" s="344"/>
      <c r="J543" s="344"/>
      <c r="K543" s="344"/>
      <c r="L543" s="344"/>
    </row>
    <row r="544" spans="1:12" ht="15.75" hidden="1" customHeight="1" x14ac:dyDescent="0.35">
      <c r="A544" s="344"/>
      <c r="B544" s="344"/>
      <c r="C544" s="344"/>
      <c r="D544" s="344"/>
      <c r="E544" s="352" t="s">
        <v>1246</v>
      </c>
      <c r="F544" s="352" t="s">
        <v>1247</v>
      </c>
      <c r="G544" s="344"/>
      <c r="H544" s="344"/>
      <c r="I544" s="344"/>
      <c r="J544" s="344"/>
      <c r="K544" s="344"/>
      <c r="L544" s="344"/>
    </row>
    <row r="545" spans="1:12" ht="15.75" hidden="1" customHeight="1" x14ac:dyDescent="0.35">
      <c r="A545" s="344"/>
      <c r="B545" s="344"/>
      <c r="C545" s="344"/>
      <c r="D545" s="344"/>
      <c r="E545" s="352" t="s">
        <v>1248</v>
      </c>
      <c r="F545" s="352" t="s">
        <v>1249</v>
      </c>
      <c r="G545" s="344"/>
      <c r="H545" s="344"/>
      <c r="I545" s="344"/>
      <c r="J545" s="344"/>
      <c r="K545" s="344"/>
      <c r="L545" s="344"/>
    </row>
    <row r="546" spans="1:12" ht="15.75" hidden="1" customHeight="1" x14ac:dyDescent="0.35">
      <c r="A546" s="344"/>
      <c r="B546" s="344"/>
      <c r="C546" s="344"/>
      <c r="D546" s="344"/>
      <c r="E546" s="352" t="s">
        <v>1250</v>
      </c>
      <c r="F546" s="352" t="s">
        <v>1251</v>
      </c>
      <c r="G546" s="344"/>
      <c r="H546" s="344"/>
      <c r="I546" s="344"/>
      <c r="J546" s="344"/>
      <c r="K546" s="344"/>
      <c r="L546" s="344"/>
    </row>
    <row r="547" spans="1:12" ht="15.75" hidden="1" customHeight="1" x14ac:dyDescent="0.35">
      <c r="A547" s="344"/>
      <c r="B547" s="344"/>
      <c r="C547" s="344"/>
      <c r="D547" s="344"/>
      <c r="E547" s="352" t="s">
        <v>1252</v>
      </c>
      <c r="F547" s="352" t="s">
        <v>1253</v>
      </c>
      <c r="G547" s="344"/>
      <c r="H547" s="344"/>
      <c r="I547" s="344"/>
      <c r="J547" s="344"/>
      <c r="K547" s="344"/>
      <c r="L547" s="344"/>
    </row>
    <row r="548" spans="1:12" ht="15.75" hidden="1" customHeight="1" x14ac:dyDescent="0.35">
      <c r="A548" s="344"/>
      <c r="B548" s="344"/>
      <c r="C548" s="344"/>
      <c r="D548" s="344"/>
      <c r="E548" s="352" t="s">
        <v>1254</v>
      </c>
      <c r="F548" s="352" t="s">
        <v>1255</v>
      </c>
      <c r="G548" s="344"/>
      <c r="H548" s="344"/>
      <c r="I548" s="344"/>
      <c r="J548" s="344"/>
      <c r="K548" s="344"/>
      <c r="L548" s="344"/>
    </row>
    <row r="549" spans="1:12" ht="15.75" hidden="1" customHeight="1" x14ac:dyDescent="0.35">
      <c r="A549" s="344"/>
      <c r="B549" s="344"/>
      <c r="C549" s="344"/>
      <c r="D549" s="344"/>
      <c r="E549" s="352" t="s">
        <v>1256</v>
      </c>
      <c r="F549" s="352" t="s">
        <v>1257</v>
      </c>
      <c r="G549" s="344"/>
      <c r="H549" s="344"/>
      <c r="I549" s="344"/>
      <c r="J549" s="344"/>
      <c r="K549" s="344"/>
      <c r="L549" s="344"/>
    </row>
    <row r="550" spans="1:12" ht="15.75" hidden="1" customHeight="1" x14ac:dyDescent="0.35">
      <c r="A550" s="344"/>
      <c r="B550" s="344"/>
      <c r="C550" s="344"/>
      <c r="D550" s="344"/>
      <c r="E550" s="352" t="s">
        <v>1258</v>
      </c>
      <c r="F550" s="352" t="s">
        <v>1259</v>
      </c>
      <c r="G550" s="344"/>
      <c r="H550" s="344"/>
      <c r="I550" s="344"/>
      <c r="J550" s="344"/>
      <c r="K550" s="344"/>
      <c r="L550" s="344"/>
    </row>
    <row r="551" spans="1:12" ht="15.75" hidden="1" customHeight="1" x14ac:dyDescent="0.35">
      <c r="A551" s="344"/>
      <c r="B551" s="344"/>
      <c r="C551" s="344"/>
      <c r="D551" s="344"/>
      <c r="E551" s="352" t="s">
        <v>1260</v>
      </c>
      <c r="F551" s="352" t="s">
        <v>1261</v>
      </c>
      <c r="G551" s="344"/>
      <c r="H551" s="344"/>
      <c r="I551" s="344"/>
      <c r="J551" s="344"/>
      <c r="K551" s="344"/>
      <c r="L551" s="344"/>
    </row>
    <row r="552" spans="1:12" ht="15.75" hidden="1" customHeight="1" x14ac:dyDescent="0.35">
      <c r="A552" s="344"/>
      <c r="B552" s="344"/>
      <c r="C552" s="344"/>
      <c r="D552" s="344"/>
      <c r="E552" s="352" t="s">
        <v>1262</v>
      </c>
      <c r="F552" s="352" t="s">
        <v>1263</v>
      </c>
      <c r="G552" s="344"/>
      <c r="H552" s="344"/>
      <c r="I552" s="344"/>
      <c r="J552" s="344"/>
      <c r="K552" s="344"/>
      <c r="L552" s="344"/>
    </row>
    <row r="553" spans="1:12" ht="15.75" hidden="1" customHeight="1" x14ac:dyDescent="0.35">
      <c r="A553" s="344"/>
      <c r="B553" s="344"/>
      <c r="C553" s="344"/>
      <c r="D553" s="344"/>
      <c r="E553" s="352" t="s">
        <v>1264</v>
      </c>
      <c r="F553" s="352" t="s">
        <v>1265</v>
      </c>
      <c r="G553" s="344"/>
      <c r="H553" s="344"/>
      <c r="I553" s="344"/>
      <c r="J553" s="344"/>
      <c r="K553" s="344"/>
      <c r="L553" s="344"/>
    </row>
    <row r="554" spans="1:12" ht="15.75" hidden="1" customHeight="1" x14ac:dyDescent="0.35">
      <c r="A554" s="344"/>
      <c r="B554" s="344"/>
      <c r="C554" s="344"/>
      <c r="D554" s="344"/>
      <c r="E554" s="352" t="s">
        <v>1266</v>
      </c>
      <c r="F554" s="352" t="s">
        <v>1267</v>
      </c>
      <c r="G554" s="344"/>
      <c r="H554" s="344"/>
      <c r="I554" s="344"/>
      <c r="J554" s="344"/>
      <c r="K554" s="344"/>
      <c r="L554" s="344"/>
    </row>
    <row r="555" spans="1:12" ht="15.75" hidden="1" customHeight="1" x14ac:dyDescent="0.35">
      <c r="A555" s="344"/>
      <c r="B555" s="344"/>
      <c r="C555" s="344"/>
      <c r="D555" s="344"/>
      <c r="E555" s="352" t="s">
        <v>1268</v>
      </c>
      <c r="F555" s="352" t="s">
        <v>1269</v>
      </c>
      <c r="G555" s="344"/>
      <c r="H555" s="344"/>
      <c r="I555" s="344"/>
      <c r="J555" s="344"/>
      <c r="K555" s="344"/>
      <c r="L555" s="344"/>
    </row>
    <row r="556" spans="1:12" ht="15.75" hidden="1" customHeight="1" x14ac:dyDescent="0.35">
      <c r="A556" s="344"/>
      <c r="B556" s="344"/>
      <c r="C556" s="344"/>
      <c r="D556" s="344"/>
      <c r="E556" s="352" t="s">
        <v>1270</v>
      </c>
      <c r="F556" s="352" t="s">
        <v>1271</v>
      </c>
      <c r="G556" s="344"/>
      <c r="H556" s="344"/>
      <c r="I556" s="344"/>
      <c r="J556" s="344"/>
      <c r="K556" s="344"/>
      <c r="L556" s="344"/>
    </row>
    <row r="557" spans="1:12" ht="15.75" hidden="1" customHeight="1" x14ac:dyDescent="0.35">
      <c r="A557" s="344"/>
      <c r="B557" s="344"/>
      <c r="C557" s="344"/>
      <c r="D557" s="344"/>
      <c r="E557" s="352" t="s">
        <v>1272</v>
      </c>
      <c r="F557" s="352" t="s">
        <v>1273</v>
      </c>
      <c r="G557" s="344"/>
      <c r="H557" s="344"/>
      <c r="I557" s="344"/>
      <c r="J557" s="344"/>
      <c r="K557" s="344"/>
      <c r="L557" s="344"/>
    </row>
    <row r="558" spans="1:12" ht="15.75" hidden="1" customHeight="1" x14ac:dyDescent="0.35">
      <c r="A558" s="344"/>
      <c r="B558" s="344"/>
      <c r="C558" s="344"/>
      <c r="D558" s="344"/>
      <c r="E558" s="352" t="s">
        <v>1274</v>
      </c>
      <c r="F558" s="352" t="s">
        <v>1275</v>
      </c>
      <c r="G558" s="344"/>
      <c r="H558" s="344"/>
      <c r="I558" s="344"/>
      <c r="J558" s="344"/>
      <c r="K558" s="344"/>
      <c r="L558" s="344"/>
    </row>
    <row r="559" spans="1:12" ht="15.75" hidden="1" customHeight="1" x14ac:dyDescent="0.35">
      <c r="A559" s="344"/>
      <c r="B559" s="344"/>
      <c r="C559" s="344"/>
      <c r="D559" s="344"/>
      <c r="E559" s="352" t="s">
        <v>1276</v>
      </c>
      <c r="F559" s="352" t="s">
        <v>1277</v>
      </c>
      <c r="G559" s="344"/>
      <c r="H559" s="344"/>
      <c r="I559" s="344"/>
      <c r="J559" s="344"/>
      <c r="K559" s="344"/>
      <c r="L559" s="344"/>
    </row>
    <row r="560" spans="1:12" ht="15.75" hidden="1" customHeight="1" x14ac:dyDescent="0.35">
      <c r="A560" s="344"/>
      <c r="B560" s="344"/>
      <c r="C560" s="344"/>
      <c r="D560" s="344"/>
      <c r="E560" s="352" t="s">
        <v>1278</v>
      </c>
      <c r="F560" s="352" t="s">
        <v>1279</v>
      </c>
      <c r="G560" s="344"/>
      <c r="H560" s="344"/>
      <c r="I560" s="344"/>
      <c r="J560" s="344"/>
      <c r="K560" s="344"/>
      <c r="L560" s="344"/>
    </row>
    <row r="561" spans="1:12" ht="15.75" hidden="1" customHeight="1" x14ac:dyDescent="0.35">
      <c r="A561" s="344"/>
      <c r="B561" s="344"/>
      <c r="C561" s="344"/>
      <c r="D561" s="344"/>
      <c r="E561" s="352" t="s">
        <v>1280</v>
      </c>
      <c r="F561" s="352" t="s">
        <v>1281</v>
      </c>
      <c r="G561" s="344"/>
      <c r="H561" s="344"/>
      <c r="I561" s="344"/>
      <c r="J561" s="344"/>
      <c r="K561" s="344"/>
      <c r="L561" s="344"/>
    </row>
    <row r="562" spans="1:12" ht="15.75" hidden="1" customHeight="1" x14ac:dyDescent="0.35">
      <c r="A562" s="344"/>
      <c r="B562" s="344"/>
      <c r="C562" s="344"/>
      <c r="D562" s="344"/>
      <c r="E562" s="352" t="s">
        <v>1282</v>
      </c>
      <c r="F562" s="352" t="s">
        <v>1283</v>
      </c>
      <c r="G562" s="344"/>
      <c r="H562" s="344"/>
      <c r="I562" s="344"/>
      <c r="J562" s="344"/>
      <c r="K562" s="344"/>
      <c r="L562" s="344"/>
    </row>
    <row r="563" spans="1:12" ht="15.75" hidden="1" customHeight="1" x14ac:dyDescent="0.35">
      <c r="A563" s="344"/>
      <c r="B563" s="344"/>
      <c r="C563" s="344"/>
      <c r="D563" s="344"/>
      <c r="E563" s="352" t="s">
        <v>1284</v>
      </c>
      <c r="F563" s="352" t="s">
        <v>1285</v>
      </c>
      <c r="G563" s="344"/>
      <c r="H563" s="344"/>
      <c r="I563" s="344"/>
      <c r="J563" s="344"/>
      <c r="K563" s="344"/>
      <c r="L563" s="344"/>
    </row>
    <row r="564" spans="1:12" ht="15.75" hidden="1" customHeight="1" x14ac:dyDescent="0.35">
      <c r="A564" s="344"/>
      <c r="B564" s="344"/>
      <c r="C564" s="344"/>
      <c r="D564" s="344"/>
      <c r="E564" s="352" t="s">
        <v>1286</v>
      </c>
      <c r="F564" s="352" t="s">
        <v>1287</v>
      </c>
      <c r="G564" s="344"/>
      <c r="H564" s="344"/>
      <c r="I564" s="344"/>
      <c r="J564" s="344"/>
      <c r="K564" s="344"/>
      <c r="L564" s="344"/>
    </row>
    <row r="565" spans="1:12" ht="15.75" hidden="1" customHeight="1" x14ac:dyDescent="0.35">
      <c r="A565" s="344"/>
      <c r="B565" s="344"/>
      <c r="C565" s="344"/>
      <c r="D565" s="344"/>
      <c r="E565" s="352" t="s">
        <v>1288</v>
      </c>
      <c r="F565" s="352" t="s">
        <v>1289</v>
      </c>
      <c r="G565" s="344"/>
      <c r="H565" s="344"/>
      <c r="I565" s="344"/>
      <c r="J565" s="344"/>
      <c r="K565" s="344"/>
      <c r="L565" s="344"/>
    </row>
    <row r="566" spans="1:12" ht="15.75" hidden="1" customHeight="1" x14ac:dyDescent="0.35">
      <c r="A566" s="344"/>
      <c r="B566" s="344"/>
      <c r="C566" s="344"/>
      <c r="D566" s="344"/>
      <c r="E566" s="352" t="s">
        <v>1290</v>
      </c>
      <c r="F566" s="352" t="s">
        <v>1291</v>
      </c>
      <c r="G566" s="344"/>
      <c r="H566" s="344"/>
      <c r="I566" s="344"/>
      <c r="J566" s="344"/>
      <c r="K566" s="344"/>
      <c r="L566" s="344"/>
    </row>
    <row r="567" spans="1:12" ht="15.75" hidden="1" customHeight="1" x14ac:dyDescent="0.35">
      <c r="A567" s="344"/>
      <c r="B567" s="344"/>
      <c r="C567" s="344"/>
      <c r="D567" s="344"/>
      <c r="E567" s="352" t="s">
        <v>1292</v>
      </c>
      <c r="F567" s="352" t="s">
        <v>1293</v>
      </c>
      <c r="G567" s="344"/>
      <c r="H567" s="344"/>
      <c r="I567" s="344"/>
      <c r="J567" s="344"/>
      <c r="K567" s="344"/>
      <c r="L567" s="344"/>
    </row>
    <row r="568" spans="1:12" ht="15.75" hidden="1" customHeight="1" x14ac:dyDescent="0.35">
      <c r="A568" s="344"/>
      <c r="B568" s="344"/>
      <c r="C568" s="344"/>
      <c r="D568" s="344"/>
      <c r="E568" s="352" t="s">
        <v>1294</v>
      </c>
      <c r="F568" s="352" t="s">
        <v>1295</v>
      </c>
      <c r="G568" s="344"/>
      <c r="H568" s="344"/>
      <c r="I568" s="344"/>
      <c r="J568" s="344"/>
      <c r="K568" s="344"/>
      <c r="L568" s="344"/>
    </row>
    <row r="569" spans="1:12" ht="15.75" hidden="1" customHeight="1" x14ac:dyDescent="0.35">
      <c r="A569" s="344"/>
      <c r="B569" s="344"/>
      <c r="C569" s="344"/>
      <c r="D569" s="344"/>
      <c r="E569" s="352" t="s">
        <v>1296</v>
      </c>
      <c r="F569" s="352" t="s">
        <v>1297</v>
      </c>
      <c r="G569" s="344"/>
      <c r="H569" s="344"/>
      <c r="I569" s="344"/>
      <c r="J569" s="344"/>
      <c r="K569" s="344"/>
      <c r="L569" s="344"/>
    </row>
    <row r="570" spans="1:12" ht="15.75" hidden="1" customHeight="1" x14ac:dyDescent="0.35">
      <c r="A570" s="344"/>
      <c r="B570" s="344"/>
      <c r="C570" s="344"/>
      <c r="D570" s="344"/>
      <c r="E570" s="352" t="s">
        <v>1298</v>
      </c>
      <c r="F570" s="352" t="s">
        <v>1299</v>
      </c>
      <c r="G570" s="344"/>
      <c r="H570" s="344"/>
      <c r="I570" s="344"/>
      <c r="J570" s="344"/>
      <c r="K570" s="344"/>
      <c r="L570" s="344"/>
    </row>
    <row r="571" spans="1:12" ht="15.75" hidden="1" customHeight="1" x14ac:dyDescent="0.35">
      <c r="A571" s="344"/>
      <c r="B571" s="344"/>
      <c r="C571" s="344"/>
      <c r="D571" s="344"/>
      <c r="E571" s="350"/>
      <c r="F571" s="352" t="s">
        <v>1300</v>
      </c>
      <c r="G571" s="344"/>
      <c r="H571" s="344"/>
      <c r="I571" s="344"/>
      <c r="J571" s="344"/>
      <c r="K571" s="344"/>
      <c r="L571" s="344"/>
    </row>
    <row r="572" spans="1:12" ht="15.75" hidden="1" customHeight="1" x14ac:dyDescent="0.35">
      <c r="A572" s="344"/>
      <c r="B572" s="344"/>
      <c r="C572" s="344"/>
      <c r="D572" s="344"/>
      <c r="E572" s="350"/>
      <c r="F572" s="352" t="s">
        <v>1301</v>
      </c>
      <c r="G572" s="344"/>
      <c r="H572" s="344"/>
      <c r="I572" s="344"/>
      <c r="J572" s="344"/>
      <c r="K572" s="344"/>
      <c r="L572" s="344"/>
    </row>
    <row r="573" spans="1:12" ht="15.75" hidden="1" customHeight="1" x14ac:dyDescent="0.35">
      <c r="A573" s="344"/>
      <c r="B573" s="344"/>
      <c r="C573" s="344"/>
      <c r="D573" s="344"/>
      <c r="E573" s="350"/>
      <c r="F573" s="352" t="s">
        <v>1302</v>
      </c>
      <c r="G573" s="344"/>
      <c r="H573" s="344"/>
      <c r="I573" s="344"/>
      <c r="J573" s="344"/>
      <c r="K573" s="344"/>
      <c r="L573" s="344"/>
    </row>
    <row r="574" spans="1:12" ht="15.75" hidden="1" customHeight="1" x14ac:dyDescent="0.35">
      <c r="A574" s="344"/>
      <c r="B574" s="344"/>
      <c r="C574" s="344"/>
      <c r="D574" s="344"/>
      <c r="E574" s="344"/>
      <c r="F574" s="352" t="s">
        <v>1303</v>
      </c>
      <c r="G574" s="344"/>
      <c r="H574" s="344"/>
      <c r="I574" s="344"/>
      <c r="J574" s="344"/>
      <c r="K574" s="344"/>
      <c r="L574" s="344"/>
    </row>
    <row r="575" spans="1:12" ht="15.75" hidden="1" customHeight="1" x14ac:dyDescent="0.35">
      <c r="A575" s="344"/>
      <c r="B575" s="344"/>
      <c r="C575" s="344"/>
      <c r="D575" s="344"/>
      <c r="E575" s="344"/>
      <c r="F575" s="350"/>
      <c r="G575" s="344"/>
      <c r="H575" s="344"/>
      <c r="I575" s="344"/>
      <c r="J575" s="344"/>
      <c r="K575" s="344"/>
      <c r="L575" s="344"/>
    </row>
    <row r="576" spans="1:12" ht="15.75" hidden="1" customHeight="1" x14ac:dyDescent="0.35">
      <c r="A576" s="344"/>
      <c r="B576" s="344"/>
      <c r="C576" s="344"/>
      <c r="D576" s="344"/>
      <c r="E576" s="344"/>
      <c r="F576" s="350"/>
      <c r="G576" s="344"/>
      <c r="H576" s="344"/>
      <c r="I576" s="344"/>
      <c r="J576" s="344"/>
      <c r="K576" s="344"/>
      <c r="L576" s="344"/>
    </row>
  </sheetData>
  <mergeCells count="44">
    <mergeCell ref="B3:G3"/>
    <mergeCell ref="B4:G4"/>
    <mergeCell ref="B5:D5"/>
    <mergeCell ref="B6:G6"/>
    <mergeCell ref="B7:D7"/>
    <mergeCell ref="C9:G9"/>
    <mergeCell ref="B10:B13"/>
    <mergeCell ref="C14:G14"/>
    <mergeCell ref="C15:G15"/>
    <mergeCell ref="C8:G8"/>
    <mergeCell ref="C18:G18"/>
    <mergeCell ref="C19:G19"/>
    <mergeCell ref="C20:G20"/>
    <mergeCell ref="C16:G16"/>
    <mergeCell ref="C17:G17"/>
    <mergeCell ref="B24:D24"/>
    <mergeCell ref="B25:G25"/>
    <mergeCell ref="E21:G21"/>
    <mergeCell ref="C22:G22"/>
    <mergeCell ref="C23:G23"/>
    <mergeCell ref="B31:D31"/>
    <mergeCell ref="C27:G27"/>
    <mergeCell ref="C28:G28"/>
    <mergeCell ref="C29:G29"/>
    <mergeCell ref="C30:G30"/>
    <mergeCell ref="B32:G32"/>
    <mergeCell ref="B33:D33"/>
    <mergeCell ref="C34:G34"/>
    <mergeCell ref="C35:G35"/>
    <mergeCell ref="C36:G36"/>
    <mergeCell ref="C37:G37"/>
    <mergeCell ref="C38:G38"/>
    <mergeCell ref="C39:G39"/>
    <mergeCell ref="B40:D40"/>
    <mergeCell ref="B41:G41"/>
    <mergeCell ref="C43:G43"/>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Tamaño promedio del hogar'!A1" display="Regresar"/>
    <hyperlink ref="C38" r:id="rId1"/>
  </hyperlinks>
  <printOptions horizontalCentered="1" verticalCentered="1"/>
  <pageMargins left="0.70866141732283472" right="0.70866141732283472" top="0.74803149606299213" bottom="0.74803149606299213" header="0.31496062992125984" footer="0.31496062992125984"/>
  <pageSetup scale="40" orientation="portrait" r:id="rId2"/>
  <drawing r:id="rId3"/>
  <legacyDrawing r:id="rId4"/>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
  <dimension ref="A1:I37"/>
  <sheetViews>
    <sheetView showGridLines="0" zoomScale="90" zoomScaleNormal="90" workbookViewId="0"/>
  </sheetViews>
  <sheetFormatPr baseColWidth="10" defaultColWidth="11.453125" defaultRowHeight="14.5" x14ac:dyDescent="0.35"/>
  <cols>
    <col min="1" max="13" width="11.453125" style="17"/>
    <col min="14" max="14" width="3.1796875" style="17" customWidth="1"/>
    <col min="15" max="16384" width="11.453125" style="17"/>
  </cols>
  <sheetData>
    <row r="1" spans="1:9" ht="15.5" x14ac:dyDescent="0.35">
      <c r="A1" s="23" t="s">
        <v>59</v>
      </c>
      <c r="H1" s="1782"/>
      <c r="I1" s="1782"/>
    </row>
    <row r="2" spans="1:9" x14ac:dyDescent="0.35">
      <c r="B2" s="159" t="s">
        <v>5115</v>
      </c>
    </row>
    <row r="3" spans="1:9" x14ac:dyDescent="0.35">
      <c r="B3" s="17" t="s">
        <v>5</v>
      </c>
    </row>
    <row r="4" spans="1:9" x14ac:dyDescent="0.35">
      <c r="B4" s="10" t="s">
        <v>1703</v>
      </c>
    </row>
    <row r="5" spans="1:9" x14ac:dyDescent="0.35">
      <c r="B5" s="88"/>
    </row>
    <row r="6" spans="1:9" x14ac:dyDescent="0.35">
      <c r="B6" s="137" t="s">
        <v>96</v>
      </c>
    </row>
    <row r="33" spans="2:7" x14ac:dyDescent="0.35">
      <c r="B33" s="1781"/>
      <c r="C33" s="1781"/>
      <c r="D33" s="1781"/>
      <c r="E33" s="1781"/>
      <c r="F33" s="1781"/>
      <c r="G33" s="1781"/>
    </row>
    <row r="36" spans="2:7" x14ac:dyDescent="0.35">
      <c r="B36" s="17" t="s">
        <v>1588</v>
      </c>
    </row>
    <row r="37" spans="2:7" x14ac:dyDescent="0.35">
      <c r="B37" s="17" t="s">
        <v>1589</v>
      </c>
    </row>
  </sheetData>
  <mergeCells count="2">
    <mergeCell ref="B33:G33"/>
    <mergeCell ref="H1:I1"/>
  </mergeCells>
  <hyperlinks>
    <hyperlink ref="A1" location="'Indice Complementarios'!A1" display="Regresar "/>
  </hyperlinks>
  <pageMargins left="0.7" right="0.7" top="0.75" bottom="0.75" header="0.3" footer="0.3"/>
  <pageSetup orientation="portrait"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2"/>
  <dimension ref="A1:N76"/>
  <sheetViews>
    <sheetView showGridLines="0" zoomScale="90" zoomScaleNormal="90" workbookViewId="0"/>
  </sheetViews>
  <sheetFormatPr baseColWidth="10" defaultColWidth="11.453125" defaultRowHeight="12.5" x14ac:dyDescent="0.25"/>
  <cols>
    <col min="1" max="1" width="11.453125" style="2"/>
    <col min="2" max="2" width="31.1796875" style="3" customWidth="1"/>
    <col min="3" max="16384" width="11.453125" style="2"/>
  </cols>
  <sheetData>
    <row r="1" spans="1:14" ht="14.5" x14ac:dyDescent="0.35">
      <c r="A1" s="1373" t="s">
        <v>32</v>
      </c>
      <c r="D1" s="8"/>
      <c r="E1" s="1699" t="s">
        <v>60</v>
      </c>
      <c r="F1" s="1699"/>
    </row>
    <row r="2" spans="1:14" ht="15.5" x14ac:dyDescent="0.35">
      <c r="A2" s="8"/>
      <c r="B2" s="342" t="s">
        <v>5115</v>
      </c>
    </row>
    <row r="3" spans="1:14" ht="14.5" x14ac:dyDescent="0.35">
      <c r="A3" s="8"/>
      <c r="B3" s="348" t="s">
        <v>1703</v>
      </c>
    </row>
    <row r="4" spans="1:14" ht="14.5" x14ac:dyDescent="0.35">
      <c r="A4" s="71"/>
      <c r="B4" s="341"/>
      <c r="C4" s="71"/>
      <c r="D4" s="71"/>
      <c r="E4" s="71"/>
      <c r="F4" s="71"/>
      <c r="G4" s="71"/>
      <c r="H4" s="71"/>
      <c r="I4" s="71"/>
      <c r="J4" s="71"/>
      <c r="K4" s="71"/>
      <c r="L4" s="71"/>
      <c r="M4" s="71"/>
      <c r="N4" s="71"/>
    </row>
    <row r="5" spans="1:14" ht="14.5" x14ac:dyDescent="0.35">
      <c r="A5" s="71"/>
      <c r="B5" s="605" t="s">
        <v>3603</v>
      </c>
      <c r="C5" s="71"/>
      <c r="D5" s="71"/>
      <c r="E5" s="71"/>
      <c r="F5" s="71"/>
      <c r="G5" s="71"/>
      <c r="H5" s="71"/>
      <c r="I5" s="71"/>
      <c r="J5" s="71"/>
      <c r="K5" s="71"/>
      <c r="L5" s="71"/>
      <c r="M5" s="71"/>
      <c r="N5" s="71"/>
    </row>
    <row r="6" spans="1:14" ht="14.5" x14ac:dyDescent="0.35">
      <c r="A6" s="71"/>
      <c r="B6" s="692" t="s">
        <v>3681</v>
      </c>
      <c r="C6" s="583"/>
      <c r="D6" s="583"/>
      <c r="E6" s="583"/>
      <c r="F6" s="583"/>
      <c r="G6" s="583"/>
      <c r="H6" s="583"/>
      <c r="I6" s="583"/>
      <c r="J6" s="583"/>
      <c r="K6" s="71"/>
      <c r="L6" s="71"/>
      <c r="M6" s="71"/>
      <c r="N6" s="71"/>
    </row>
    <row r="7" spans="1:14" s="897" customFormat="1" ht="29" x14ac:dyDescent="0.35">
      <c r="A7" s="14"/>
      <c r="B7" s="887" t="s">
        <v>1522</v>
      </c>
      <c r="C7" s="888">
        <v>2010</v>
      </c>
      <c r="D7" s="888">
        <v>2011</v>
      </c>
      <c r="E7" s="888">
        <v>2012</v>
      </c>
      <c r="F7" s="888">
        <v>2013</v>
      </c>
      <c r="G7" s="888">
        <v>2014</v>
      </c>
      <c r="H7" s="888">
        <v>2015</v>
      </c>
      <c r="I7" s="888">
        <v>2016</v>
      </c>
      <c r="J7" s="888">
        <v>2017</v>
      </c>
      <c r="K7" s="888">
        <v>2018</v>
      </c>
      <c r="L7" s="888">
        <v>2019</v>
      </c>
      <c r="M7" s="888">
        <v>2020</v>
      </c>
      <c r="N7" s="888">
        <v>2021</v>
      </c>
    </row>
    <row r="8" spans="1:14" s="897" customFormat="1" ht="14.5" x14ac:dyDescent="0.35">
      <c r="A8" s="14"/>
      <c r="B8" s="883" t="s">
        <v>4</v>
      </c>
      <c r="C8" s="884">
        <v>201802</v>
      </c>
      <c r="D8" s="884">
        <v>159767</v>
      </c>
      <c r="E8" s="884">
        <v>156380</v>
      </c>
      <c r="F8" s="884">
        <v>153778</v>
      </c>
      <c r="G8" s="884">
        <v>129576</v>
      </c>
      <c r="H8" s="884">
        <v>130815</v>
      </c>
      <c r="I8" s="884">
        <v>117189</v>
      </c>
      <c r="J8" s="884">
        <v>123407</v>
      </c>
      <c r="K8" s="884">
        <v>98713</v>
      </c>
      <c r="L8" s="884">
        <v>111204</v>
      </c>
      <c r="M8" s="884">
        <v>92452</v>
      </c>
      <c r="N8" s="884">
        <v>116594</v>
      </c>
    </row>
    <row r="9" spans="1:14" s="897" customFormat="1" ht="14.5" x14ac:dyDescent="0.35">
      <c r="A9" s="14"/>
      <c r="B9" s="883" t="s">
        <v>40</v>
      </c>
      <c r="C9" s="884">
        <v>123987</v>
      </c>
      <c r="D9" s="884">
        <v>127925</v>
      </c>
      <c r="E9" s="884">
        <v>101141</v>
      </c>
      <c r="F9" s="884">
        <v>93388</v>
      </c>
      <c r="G9" s="884">
        <v>97736</v>
      </c>
      <c r="H9" s="884">
        <v>108981</v>
      </c>
      <c r="I9" s="884">
        <v>110038</v>
      </c>
      <c r="J9" s="884">
        <v>109120</v>
      </c>
      <c r="K9" s="884">
        <v>114608</v>
      </c>
      <c r="L9" s="884">
        <v>108488</v>
      </c>
      <c r="M9" s="884">
        <v>106457</v>
      </c>
      <c r="N9" s="884">
        <v>106038</v>
      </c>
    </row>
    <row r="10" spans="1:14" s="897" customFormat="1" ht="14.5" x14ac:dyDescent="0.35">
      <c r="A10" s="14"/>
      <c r="B10" s="883" t="s">
        <v>44</v>
      </c>
      <c r="C10" s="884">
        <v>9781</v>
      </c>
      <c r="D10" s="884">
        <v>10272</v>
      </c>
      <c r="E10" s="884">
        <v>6467</v>
      </c>
      <c r="F10" s="884">
        <v>7092</v>
      </c>
      <c r="G10" s="884">
        <v>7829</v>
      </c>
      <c r="H10" s="884">
        <v>6134</v>
      </c>
      <c r="I10" s="884">
        <v>4031</v>
      </c>
      <c r="J10" s="884">
        <v>4233</v>
      </c>
      <c r="K10" s="884">
        <v>2126</v>
      </c>
      <c r="L10" s="884">
        <v>2561</v>
      </c>
      <c r="M10" s="884">
        <v>1263</v>
      </c>
      <c r="N10" s="884">
        <v>480</v>
      </c>
    </row>
    <row r="11" spans="1:14" s="897" customFormat="1" ht="14.5" x14ac:dyDescent="0.35">
      <c r="A11" s="14"/>
      <c r="B11" s="885" t="s">
        <v>3</v>
      </c>
      <c r="C11" s="886">
        <v>348</v>
      </c>
      <c r="D11" s="886">
        <v>0</v>
      </c>
      <c r="E11" s="886">
        <v>168</v>
      </c>
      <c r="F11" s="886">
        <v>0</v>
      </c>
      <c r="G11" s="886">
        <v>0</v>
      </c>
      <c r="H11" s="886">
        <v>0</v>
      </c>
      <c r="I11" s="886">
        <v>0</v>
      </c>
      <c r="J11" s="886">
        <v>0</v>
      </c>
      <c r="K11" s="886">
        <v>0</v>
      </c>
      <c r="L11" s="886">
        <v>0</v>
      </c>
      <c r="M11" s="886"/>
      <c r="N11" s="886"/>
    </row>
    <row r="12" spans="1:14" s="897" customFormat="1" ht="14.5" x14ac:dyDescent="0.35">
      <c r="A12" s="14"/>
      <c r="B12" s="898" t="s">
        <v>5114</v>
      </c>
      <c r="C12" s="107"/>
      <c r="D12" s="107"/>
      <c r="E12" s="107"/>
      <c r="F12" s="107"/>
      <c r="G12" s="107"/>
      <c r="H12" s="107"/>
      <c r="I12" s="107"/>
      <c r="J12" s="107"/>
      <c r="K12" s="733"/>
      <c r="L12" s="733"/>
      <c r="M12" s="14"/>
      <c r="N12" s="14"/>
    </row>
    <row r="13" spans="1:14" s="897" customFormat="1" ht="14.5" x14ac:dyDescent="0.35">
      <c r="A13" s="14"/>
      <c r="B13" s="899"/>
      <c r="C13" s="14"/>
      <c r="D13" s="14"/>
      <c r="E13" s="14"/>
      <c r="F13" s="14"/>
      <c r="G13" s="14"/>
      <c r="H13" s="14"/>
      <c r="I13" s="14"/>
      <c r="J13" s="14"/>
      <c r="K13" s="14"/>
      <c r="L13" s="14"/>
      <c r="M13" s="14"/>
      <c r="N13" s="14"/>
    </row>
    <row r="14" spans="1:14" s="897" customFormat="1" ht="14.5" x14ac:dyDescent="0.35">
      <c r="A14" s="14"/>
      <c r="B14" s="899"/>
      <c r="C14" s="14"/>
      <c r="D14" s="14"/>
      <c r="E14" s="14"/>
      <c r="F14" s="14"/>
      <c r="G14" s="14"/>
      <c r="H14" s="14"/>
      <c r="I14" s="14"/>
      <c r="J14" s="14"/>
      <c r="K14" s="14"/>
      <c r="L14" s="14"/>
      <c r="M14" s="14"/>
      <c r="N14" s="14"/>
    </row>
    <row r="15" spans="1:14" s="897" customFormat="1" ht="14.5" x14ac:dyDescent="0.35">
      <c r="A15" s="14"/>
      <c r="B15" s="899"/>
      <c r="C15" s="14"/>
      <c r="D15" s="14"/>
      <c r="E15" s="14"/>
      <c r="F15" s="14"/>
      <c r="G15" s="14"/>
      <c r="H15" s="14"/>
      <c r="I15" s="14"/>
      <c r="J15" s="14"/>
      <c r="K15" s="14"/>
      <c r="L15" s="14"/>
      <c r="M15" s="14"/>
      <c r="N15" s="14"/>
    </row>
    <row r="16" spans="1:14" s="897" customFormat="1" ht="14.5" x14ac:dyDescent="0.35">
      <c r="A16" s="14"/>
      <c r="B16" s="899"/>
      <c r="C16" s="14"/>
      <c r="D16" s="14"/>
      <c r="E16" s="14"/>
      <c r="F16" s="14"/>
      <c r="G16" s="14"/>
      <c r="H16" s="14"/>
      <c r="I16" s="14"/>
      <c r="J16" s="14"/>
      <c r="K16" s="14"/>
      <c r="L16" s="14"/>
      <c r="M16" s="14"/>
      <c r="N16" s="14"/>
    </row>
    <row r="17" spans="1:14" s="897" customFormat="1" ht="14.5" x14ac:dyDescent="0.35">
      <c r="A17" s="14"/>
      <c r="B17" s="899"/>
      <c r="C17" s="14"/>
      <c r="D17" s="14"/>
      <c r="E17" s="14"/>
      <c r="F17" s="14"/>
      <c r="G17" s="14"/>
      <c r="H17" s="14"/>
      <c r="I17" s="14"/>
      <c r="J17" s="14"/>
      <c r="K17" s="14"/>
      <c r="L17" s="14"/>
      <c r="M17" s="14"/>
      <c r="N17" s="14"/>
    </row>
    <row r="18" spans="1:14" ht="14.5" x14ac:dyDescent="0.35">
      <c r="A18" s="71"/>
      <c r="B18" s="229"/>
      <c r="C18" s="71"/>
      <c r="D18" s="71"/>
      <c r="E18" s="71"/>
      <c r="F18" s="71"/>
      <c r="G18" s="71"/>
      <c r="H18" s="71"/>
      <c r="I18" s="71"/>
      <c r="J18" s="71"/>
      <c r="K18" s="71"/>
      <c r="L18" s="71"/>
      <c r="M18" s="71"/>
      <c r="N18" s="71"/>
    </row>
    <row r="19" spans="1:14" ht="14.5" x14ac:dyDescent="0.35">
      <c r="A19" s="71"/>
      <c r="B19" s="229"/>
      <c r="C19" s="71"/>
      <c r="D19" s="71"/>
      <c r="E19" s="71"/>
      <c r="F19" s="71"/>
      <c r="G19" s="71"/>
      <c r="H19" s="71"/>
      <c r="I19" s="71"/>
      <c r="J19" s="71"/>
      <c r="K19" s="71"/>
      <c r="L19" s="71"/>
      <c r="M19" s="71"/>
      <c r="N19" s="71"/>
    </row>
    <row r="20" spans="1:14" ht="14.5" x14ac:dyDescent="0.35">
      <c r="A20" s="71"/>
      <c r="B20" s="229"/>
      <c r="C20" s="71"/>
      <c r="D20" s="71"/>
      <c r="E20" s="71"/>
      <c r="F20" s="71"/>
      <c r="G20" s="71"/>
      <c r="H20" s="71"/>
      <c r="I20" s="71"/>
      <c r="J20" s="71"/>
      <c r="K20" s="71"/>
      <c r="L20" s="71"/>
      <c r="M20" s="71"/>
      <c r="N20" s="71"/>
    </row>
    <row r="21" spans="1:14" ht="14.5" x14ac:dyDescent="0.35">
      <c r="A21" s="71"/>
      <c r="B21" s="229"/>
      <c r="C21" s="71"/>
      <c r="D21" s="71"/>
      <c r="E21" s="71"/>
      <c r="F21" s="71"/>
      <c r="G21" s="71"/>
      <c r="H21" s="71"/>
      <c r="I21" s="71"/>
      <c r="J21" s="71"/>
      <c r="K21" s="71"/>
      <c r="L21" s="71"/>
      <c r="M21" s="71"/>
      <c r="N21" s="71"/>
    </row>
    <row r="22" spans="1:14" ht="14.5" x14ac:dyDescent="0.35">
      <c r="A22" s="71"/>
      <c r="B22" s="229"/>
      <c r="C22" s="71"/>
      <c r="D22" s="71"/>
      <c r="E22" s="71"/>
      <c r="F22" s="71"/>
      <c r="G22" s="71"/>
      <c r="H22" s="71"/>
      <c r="I22" s="71"/>
      <c r="J22" s="71"/>
      <c r="K22" s="71"/>
      <c r="L22" s="71"/>
      <c r="M22" s="71"/>
      <c r="N22" s="71"/>
    </row>
    <row r="23" spans="1:14" ht="14.5" x14ac:dyDescent="0.35">
      <c r="A23" s="71"/>
      <c r="B23" s="229"/>
      <c r="C23" s="71"/>
      <c r="D23" s="71"/>
      <c r="E23" s="71"/>
      <c r="F23" s="71"/>
      <c r="G23" s="71"/>
      <c r="H23" s="71"/>
      <c r="I23" s="71"/>
      <c r="J23" s="71"/>
      <c r="K23" s="71"/>
      <c r="L23" s="71"/>
      <c r="M23" s="71"/>
      <c r="N23" s="71"/>
    </row>
    <row r="24" spans="1:14" ht="14.5" x14ac:dyDescent="0.35">
      <c r="A24" s="71"/>
      <c r="B24" s="229"/>
      <c r="C24" s="71"/>
      <c r="D24" s="71"/>
      <c r="E24" s="71"/>
      <c r="F24" s="71"/>
      <c r="G24" s="71"/>
      <c r="H24" s="71"/>
      <c r="I24" s="71"/>
      <c r="J24" s="71"/>
      <c r="K24" s="71"/>
      <c r="L24" s="71"/>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row r="70" spans="1:14" ht="14.5" x14ac:dyDescent="0.35">
      <c r="A70" s="71"/>
      <c r="B70" s="229"/>
      <c r="C70" s="71"/>
      <c r="D70" s="71"/>
      <c r="E70" s="71"/>
      <c r="F70" s="71"/>
      <c r="G70" s="71"/>
      <c r="H70" s="71"/>
      <c r="I70" s="71"/>
      <c r="J70" s="71"/>
      <c r="K70" s="71"/>
      <c r="L70" s="71"/>
      <c r="M70" s="71"/>
      <c r="N70" s="71"/>
    </row>
    <row r="71" spans="1:14" ht="14.5" x14ac:dyDescent="0.35">
      <c r="A71" s="71"/>
      <c r="B71" s="229"/>
      <c r="C71" s="71"/>
      <c r="D71" s="71"/>
      <c r="E71" s="71"/>
      <c r="F71" s="71"/>
      <c r="G71" s="71"/>
      <c r="H71" s="71"/>
      <c r="I71" s="71"/>
      <c r="J71" s="71"/>
      <c r="K71" s="71"/>
      <c r="L71" s="71"/>
      <c r="M71" s="71"/>
      <c r="N71" s="71"/>
    </row>
    <row r="72" spans="1:14" ht="14.5" x14ac:dyDescent="0.35">
      <c r="A72" s="71"/>
      <c r="B72" s="229"/>
      <c r="C72" s="71"/>
      <c r="D72" s="71"/>
      <c r="E72" s="71"/>
      <c r="F72" s="71"/>
      <c r="G72" s="71"/>
      <c r="H72" s="71"/>
      <c r="I72" s="71"/>
      <c r="J72" s="71"/>
      <c r="K72" s="71"/>
      <c r="L72" s="71"/>
      <c r="M72" s="71"/>
      <c r="N72" s="71"/>
    </row>
    <row r="73" spans="1:14" ht="14.5" x14ac:dyDescent="0.35">
      <c r="A73" s="71"/>
      <c r="B73" s="229"/>
      <c r="C73" s="71"/>
      <c r="D73" s="71"/>
      <c r="E73" s="71"/>
      <c r="F73" s="71"/>
      <c r="G73" s="71"/>
      <c r="H73" s="71"/>
      <c r="I73" s="71"/>
      <c r="J73" s="71"/>
      <c r="K73" s="71"/>
      <c r="L73" s="71"/>
      <c r="M73" s="71"/>
      <c r="N73" s="71"/>
    </row>
    <row r="74" spans="1:14" ht="14.5" x14ac:dyDescent="0.35">
      <c r="A74" s="71"/>
      <c r="B74" s="229"/>
      <c r="C74" s="71"/>
      <c r="D74" s="71"/>
      <c r="E74" s="71"/>
      <c r="F74" s="71"/>
      <c r="G74" s="71"/>
      <c r="H74" s="71"/>
      <c r="I74" s="71"/>
      <c r="J74" s="71"/>
      <c r="K74" s="71"/>
      <c r="L74" s="71"/>
      <c r="M74" s="71"/>
      <c r="N74" s="71"/>
    </row>
    <row r="75" spans="1:14" ht="14.5" x14ac:dyDescent="0.35">
      <c r="A75" s="71"/>
      <c r="B75" s="229"/>
      <c r="C75" s="71"/>
      <c r="D75" s="71"/>
      <c r="E75" s="71"/>
      <c r="F75" s="71"/>
      <c r="G75" s="71"/>
      <c r="H75" s="71"/>
      <c r="I75" s="71"/>
      <c r="J75" s="71"/>
      <c r="K75" s="71"/>
      <c r="L75" s="71"/>
      <c r="M75" s="71"/>
      <c r="N75" s="71"/>
    </row>
    <row r="76" spans="1:14" ht="14.5" x14ac:dyDescent="0.35">
      <c r="A76" s="71"/>
      <c r="B76" s="229"/>
      <c r="C76" s="71"/>
      <c r="D76" s="71"/>
      <c r="E76" s="71"/>
      <c r="F76" s="71"/>
      <c r="G76" s="71"/>
      <c r="H76" s="71"/>
      <c r="I76" s="71"/>
      <c r="J76" s="71"/>
      <c r="K76" s="71"/>
      <c r="L76" s="71"/>
      <c r="M76" s="71"/>
      <c r="N76" s="71"/>
    </row>
  </sheetData>
  <mergeCells count="1">
    <mergeCell ref="E1:F1"/>
  </mergeCells>
  <hyperlinks>
    <hyperlink ref="A1" location="'Indice Complementarios'!A1" display="Regresar"/>
    <hyperlink ref="E1" location="M5.1.2.a.1!A1" display="Ver metadato "/>
    <hyperlink ref="E1:F1" location="'HM Pobla autoabast'!A1" display="Ver metadato "/>
  </hyperlinks>
  <pageMargins left="0.7" right="0.7" top="0.75" bottom="0.75" header="0.3" footer="0.3"/>
  <pageSetup paperSize="9" orientation="portrait" r:id="rId1"/>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3">
    <tabColor theme="8" tint="-0.499984740745262"/>
    <pageSetUpPr fitToPage="1"/>
  </sheetPr>
  <dimension ref="A1:L673"/>
  <sheetViews>
    <sheetView showGridLines="0" zoomScale="90" zoomScaleNormal="90" workbookViewId="0"/>
  </sheetViews>
  <sheetFormatPr baseColWidth="10" defaultColWidth="11.453125" defaultRowHeight="15.5" x14ac:dyDescent="0.35"/>
  <cols>
    <col min="1" max="1" width="18.1796875" style="351" customWidth="1"/>
    <col min="2" max="2" width="30.1796875" style="351" customWidth="1"/>
    <col min="3" max="3" width="37.81640625" style="351" customWidth="1"/>
    <col min="4" max="4" width="34.1796875" style="351" customWidth="1"/>
    <col min="5" max="5" width="25.453125" style="351" customWidth="1"/>
    <col min="6" max="6" width="24.81640625" style="351" customWidth="1"/>
    <col min="7" max="7" width="21.453125" style="351" customWidth="1"/>
    <col min="8" max="8" width="16" style="351" customWidth="1"/>
    <col min="9" max="9" width="16.1796875" style="351" customWidth="1"/>
    <col min="10" max="10" width="21.81640625" style="351" customWidth="1"/>
    <col min="11" max="16384" width="11.453125" style="351"/>
  </cols>
  <sheetData>
    <row r="1" spans="1:7" x14ac:dyDescent="0.35">
      <c r="A1" s="1373" t="s">
        <v>32</v>
      </c>
    </row>
    <row r="2" spans="1:7" ht="42" customHeight="1" x14ac:dyDescent="0.35">
      <c r="F2" s="379" t="s">
        <v>256</v>
      </c>
      <c r="G2" s="378"/>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77"/>
      <c r="G5" s="377"/>
    </row>
    <row r="6" spans="1:7" x14ac:dyDescent="0.35">
      <c r="B6" s="1640" t="s">
        <v>259</v>
      </c>
      <c r="C6" s="1640"/>
      <c r="D6" s="1640"/>
      <c r="E6" s="1640"/>
      <c r="F6" s="1640"/>
      <c r="G6" s="1640"/>
    </row>
    <row r="7" spans="1:7" x14ac:dyDescent="0.35">
      <c r="B7" s="1639"/>
      <c r="C7" s="1639"/>
      <c r="D7" s="1639"/>
      <c r="F7" s="377"/>
      <c r="G7" s="377"/>
    </row>
    <row r="8" spans="1:7" x14ac:dyDescent="0.35">
      <c r="B8" s="568" t="s">
        <v>260</v>
      </c>
      <c r="C8" s="1690" t="s">
        <v>261</v>
      </c>
      <c r="D8" s="1690"/>
      <c r="E8" s="1690"/>
      <c r="F8" s="1690"/>
      <c r="G8" s="1690"/>
    </row>
    <row r="9" spans="1:7" ht="31" x14ac:dyDescent="0.35">
      <c r="B9" s="568" t="s">
        <v>262</v>
      </c>
      <c r="C9" s="1698" t="s">
        <v>3603</v>
      </c>
      <c r="D9" s="1698"/>
      <c r="E9" s="1698"/>
      <c r="F9" s="1698"/>
      <c r="G9" s="1698"/>
    </row>
    <row r="10" spans="1:7" ht="31" x14ac:dyDescent="0.35">
      <c r="B10" s="1651" t="s">
        <v>263</v>
      </c>
      <c r="C10" s="376" t="s">
        <v>264</v>
      </c>
      <c r="D10" s="376" t="s">
        <v>265</v>
      </c>
      <c r="E10" s="376" t="s">
        <v>266</v>
      </c>
      <c r="F10" s="375" t="s">
        <v>267</v>
      </c>
      <c r="G10" s="375" t="s">
        <v>268</v>
      </c>
    </row>
    <row r="11" spans="1:7" ht="36" customHeight="1" x14ac:dyDescent="0.35">
      <c r="B11" s="1652"/>
      <c r="C11" s="374"/>
      <c r="D11" s="374"/>
      <c r="E11" s="374"/>
      <c r="F11" s="373"/>
      <c r="G11" s="373"/>
    </row>
    <row r="12" spans="1:7" ht="17.25" customHeight="1" x14ac:dyDescent="0.35">
      <c r="B12" s="1652"/>
      <c r="C12" s="374"/>
      <c r="D12" s="374"/>
      <c r="E12" s="374"/>
      <c r="F12" s="373" t="s">
        <v>274</v>
      </c>
      <c r="G12" s="373"/>
    </row>
    <row r="13" spans="1:7" ht="17.25" customHeight="1" x14ac:dyDescent="0.35">
      <c r="B13" s="1653"/>
      <c r="C13" s="374"/>
      <c r="D13" s="374"/>
      <c r="E13" s="374"/>
      <c r="F13" s="373" t="s">
        <v>274</v>
      </c>
      <c r="G13" s="373"/>
    </row>
    <row r="14" spans="1:7" x14ac:dyDescent="0.35">
      <c r="B14" s="372" t="s">
        <v>275</v>
      </c>
      <c r="C14" s="1690" t="s">
        <v>2</v>
      </c>
      <c r="D14" s="1690"/>
      <c r="E14" s="1690"/>
      <c r="F14" s="1690"/>
      <c r="G14" s="1690"/>
    </row>
    <row r="15" spans="1:7" ht="114.75" customHeight="1" x14ac:dyDescent="0.35">
      <c r="B15" s="568" t="s">
        <v>276</v>
      </c>
      <c r="C15" s="1698" t="s">
        <v>3604</v>
      </c>
      <c r="D15" s="1698"/>
      <c r="E15" s="1698"/>
      <c r="F15" s="1698"/>
      <c r="G15" s="1698"/>
    </row>
    <row r="16" spans="1:7" x14ac:dyDescent="0.35">
      <c r="B16" s="568" t="s">
        <v>277</v>
      </c>
      <c r="C16" s="1690"/>
      <c r="D16" s="1690"/>
      <c r="E16" s="1690"/>
      <c r="F16" s="1690"/>
      <c r="G16" s="1690"/>
    </row>
    <row r="17" spans="2:9" x14ac:dyDescent="0.35">
      <c r="B17" s="568" t="s">
        <v>278</v>
      </c>
      <c r="C17" s="1698" t="s">
        <v>321</v>
      </c>
      <c r="D17" s="1698"/>
      <c r="E17" s="1698"/>
      <c r="F17" s="1698"/>
      <c r="G17" s="1698"/>
    </row>
    <row r="18" spans="2:9" x14ac:dyDescent="0.35">
      <c r="B18" s="568" t="s">
        <v>280</v>
      </c>
      <c r="C18" s="1698" t="s">
        <v>1804</v>
      </c>
      <c r="D18" s="1698"/>
      <c r="E18" s="1698"/>
      <c r="F18" s="1698"/>
      <c r="G18" s="1698"/>
    </row>
    <row r="19" spans="2:9" ht="36.75" customHeight="1" x14ac:dyDescent="0.35">
      <c r="B19" s="568" t="s">
        <v>281</v>
      </c>
      <c r="C19" s="1698" t="s">
        <v>1755</v>
      </c>
      <c r="D19" s="1698"/>
      <c r="E19" s="1698"/>
      <c r="F19" s="1698"/>
      <c r="G19" s="1698"/>
    </row>
    <row r="20" spans="2:9" x14ac:dyDescent="0.35">
      <c r="B20" s="568" t="s">
        <v>282</v>
      </c>
      <c r="C20" s="1690"/>
      <c r="D20" s="1690"/>
      <c r="E20" s="1690"/>
      <c r="F20" s="1690"/>
      <c r="G20" s="1690"/>
    </row>
    <row r="21" spans="2:9" ht="43.5" customHeight="1" x14ac:dyDescent="0.35">
      <c r="B21" s="568" t="s">
        <v>283</v>
      </c>
      <c r="C21" s="567" t="s">
        <v>1740</v>
      </c>
      <c r="D21" s="566" t="s">
        <v>1741</v>
      </c>
      <c r="E21" s="1723" t="s">
        <v>284</v>
      </c>
      <c r="F21" s="1724"/>
      <c r="G21" s="1725"/>
    </row>
    <row r="22" spans="2:9" ht="36.75" customHeight="1" x14ac:dyDescent="0.35">
      <c r="B22" s="568" t="s">
        <v>285</v>
      </c>
      <c r="C22" s="1698" t="s">
        <v>1742</v>
      </c>
      <c r="D22" s="1698"/>
      <c r="E22" s="1698"/>
      <c r="F22" s="1698"/>
      <c r="G22" s="1698"/>
    </row>
    <row r="23" spans="2:9" ht="21" customHeight="1" x14ac:dyDescent="0.35">
      <c r="B23" s="568" t="s">
        <v>286</v>
      </c>
      <c r="C23" s="1698"/>
      <c r="D23" s="1698"/>
      <c r="E23" s="1698"/>
      <c r="F23" s="1698"/>
      <c r="G23" s="1698"/>
    </row>
    <row r="24" spans="2:9" x14ac:dyDescent="0.35">
      <c r="B24" s="1672"/>
      <c r="C24" s="1672"/>
      <c r="D24" s="1672"/>
      <c r="E24" s="357"/>
      <c r="F24" s="367"/>
      <c r="G24" s="367"/>
    </row>
    <row r="25" spans="2:9" x14ac:dyDescent="0.35">
      <c r="B25" s="1671" t="s">
        <v>287</v>
      </c>
      <c r="C25" s="1671"/>
      <c r="D25" s="1671"/>
      <c r="E25" s="1671"/>
      <c r="F25" s="1671"/>
      <c r="G25" s="1671"/>
    </row>
    <row r="26" spans="2:9" x14ac:dyDescent="0.35">
      <c r="B26" s="369"/>
      <c r="C26" s="369"/>
      <c r="D26" s="369"/>
      <c r="E26" s="357"/>
      <c r="F26" s="356"/>
      <c r="G26" s="356"/>
      <c r="I26" s="351" t="s">
        <v>288</v>
      </c>
    </row>
    <row r="27" spans="2:9" x14ac:dyDescent="0.35">
      <c r="B27" s="568" t="s">
        <v>289</v>
      </c>
      <c r="C27" s="1690" t="s">
        <v>1743</v>
      </c>
      <c r="D27" s="1690"/>
      <c r="E27" s="1690"/>
      <c r="F27" s="1690"/>
      <c r="G27" s="1690"/>
    </row>
    <row r="28" spans="2:9" ht="31" x14ac:dyDescent="0.35">
      <c r="B28" s="568" t="s">
        <v>290</v>
      </c>
      <c r="C28" s="1690" t="s">
        <v>1744</v>
      </c>
      <c r="D28" s="1690"/>
      <c r="E28" s="1690"/>
      <c r="F28" s="1690"/>
      <c r="G28" s="1690"/>
    </row>
    <row r="29" spans="2:9" x14ac:dyDescent="0.35">
      <c r="B29" s="569" t="s">
        <v>291</v>
      </c>
      <c r="C29" s="1698" t="s">
        <v>328</v>
      </c>
      <c r="D29" s="1698"/>
      <c r="E29" s="1698"/>
      <c r="F29" s="1698"/>
      <c r="G29" s="1698"/>
    </row>
    <row r="30" spans="2:9" x14ac:dyDescent="0.35">
      <c r="B30" s="569" t="s">
        <v>293</v>
      </c>
      <c r="C30" s="1722" t="s">
        <v>294</v>
      </c>
      <c r="D30" s="1722"/>
      <c r="E30" s="1722"/>
      <c r="F30" s="1722"/>
      <c r="G30" s="1722"/>
    </row>
    <row r="31" spans="2:9" x14ac:dyDescent="0.35">
      <c r="B31" s="1670"/>
      <c r="C31" s="1670"/>
      <c r="D31" s="1670"/>
      <c r="E31" s="357"/>
      <c r="F31" s="356"/>
      <c r="G31" s="356"/>
    </row>
    <row r="32" spans="2:9" x14ac:dyDescent="0.35">
      <c r="B32" s="1671" t="s">
        <v>295</v>
      </c>
      <c r="C32" s="1671"/>
      <c r="D32" s="1671"/>
      <c r="E32" s="1671"/>
      <c r="F32" s="1671"/>
      <c r="G32" s="1671"/>
    </row>
    <row r="33" spans="2:10" x14ac:dyDescent="0.35">
      <c r="B33" s="1672"/>
      <c r="C33" s="1672"/>
      <c r="D33" s="1672"/>
      <c r="E33" s="357"/>
      <c r="F33" s="356"/>
      <c r="G33" s="356"/>
    </row>
    <row r="34" spans="2:10" ht="18" customHeight="1" x14ac:dyDescent="0.35">
      <c r="B34" s="568" t="s">
        <v>296</v>
      </c>
      <c r="C34" s="1690" t="s">
        <v>1745</v>
      </c>
      <c r="D34" s="1690"/>
      <c r="E34" s="1690"/>
      <c r="F34" s="1690"/>
      <c r="G34" s="1690"/>
    </row>
    <row r="35" spans="2:10" ht="18" customHeight="1" x14ac:dyDescent="0.35">
      <c r="B35" s="568" t="s">
        <v>297</v>
      </c>
      <c r="C35" s="1690" t="s">
        <v>1743</v>
      </c>
      <c r="D35" s="1690"/>
      <c r="E35" s="1690"/>
      <c r="F35" s="1690"/>
      <c r="G35" s="1690"/>
    </row>
    <row r="36" spans="2:10" ht="18" customHeight="1" x14ac:dyDescent="0.35">
      <c r="B36" s="568" t="s">
        <v>298</v>
      </c>
      <c r="C36" s="1690" t="s">
        <v>1746</v>
      </c>
      <c r="D36" s="1690"/>
      <c r="E36" s="1690"/>
      <c r="F36" s="1690"/>
      <c r="G36" s="1690"/>
    </row>
    <row r="37" spans="2:10" ht="18" customHeight="1" x14ac:dyDescent="0.35">
      <c r="B37" s="568" t="s">
        <v>299</v>
      </c>
      <c r="C37" s="1690" t="s">
        <v>1747</v>
      </c>
      <c r="D37" s="1690"/>
      <c r="E37" s="1690"/>
      <c r="F37" s="1690"/>
      <c r="G37" s="1690"/>
      <c r="J37" s="357"/>
    </row>
    <row r="38" spans="2:10" ht="18" customHeight="1" x14ac:dyDescent="0.35">
      <c r="B38" s="568" t="s">
        <v>300</v>
      </c>
      <c r="C38" s="1527" t="s">
        <v>1748</v>
      </c>
      <c r="D38" s="1690"/>
      <c r="E38" s="1690"/>
      <c r="F38" s="1690"/>
      <c r="G38" s="1690"/>
    </row>
    <row r="39" spans="2:10" ht="18" customHeight="1" x14ac:dyDescent="0.35">
      <c r="B39" s="568" t="s">
        <v>301</v>
      </c>
      <c r="C39" s="1690" t="s">
        <v>1749</v>
      </c>
      <c r="D39" s="1690"/>
      <c r="E39" s="1690"/>
      <c r="F39" s="1690"/>
      <c r="G39" s="1690"/>
    </row>
    <row r="40" spans="2:10" x14ac:dyDescent="0.35">
      <c r="B40" s="1685"/>
      <c r="C40" s="1685"/>
      <c r="D40" s="1685"/>
      <c r="E40" s="357"/>
      <c r="F40" s="367"/>
      <c r="G40" s="367"/>
    </row>
    <row r="41" spans="2:10" x14ac:dyDescent="0.35">
      <c r="B41" s="1671" t="s">
        <v>302</v>
      </c>
      <c r="C41" s="1671"/>
      <c r="D41" s="1671"/>
      <c r="E41" s="1671"/>
      <c r="F41" s="1671"/>
      <c r="G41" s="1671"/>
    </row>
    <row r="42" spans="2:10" x14ac:dyDescent="0.35">
      <c r="B42" s="366"/>
      <c r="C42" s="366"/>
      <c r="D42" s="366"/>
      <c r="E42" s="357"/>
      <c r="F42" s="357"/>
      <c r="G42" s="357"/>
    </row>
    <row r="43" spans="2:10" ht="31" x14ac:dyDescent="0.35">
      <c r="B43" s="568" t="s">
        <v>303</v>
      </c>
      <c r="C43" s="1690"/>
      <c r="D43" s="1690"/>
      <c r="E43" s="1690"/>
      <c r="F43" s="1690"/>
      <c r="G43" s="1690"/>
    </row>
    <row r="44" spans="2:10" ht="36" customHeight="1" x14ac:dyDescent="0.35">
      <c r="B44" s="568" t="s">
        <v>304</v>
      </c>
      <c r="C44" s="1698"/>
      <c r="D44" s="1698"/>
      <c r="E44" s="1698"/>
      <c r="F44" s="1698"/>
      <c r="G44" s="1698"/>
    </row>
    <row r="45" spans="2:10" ht="21" customHeight="1" x14ac:dyDescent="0.35">
      <c r="B45" s="568" t="s">
        <v>305</v>
      </c>
      <c r="C45" s="1690"/>
      <c r="D45" s="1690"/>
      <c r="E45" s="1690"/>
      <c r="F45" s="1690"/>
      <c r="G45" s="1690"/>
    </row>
    <row r="46" spans="2:10" x14ac:dyDescent="0.35">
      <c r="B46" s="364"/>
      <c r="C46" s="363"/>
      <c r="D46" s="362"/>
      <c r="E46" s="357"/>
      <c r="F46" s="356"/>
      <c r="G46" s="356"/>
    </row>
    <row r="47" spans="2:10" x14ac:dyDescent="0.35">
      <c r="B47" s="1668" t="s">
        <v>306</v>
      </c>
      <c r="C47" s="1668"/>
      <c r="D47" s="1668"/>
      <c r="E47" s="1668"/>
      <c r="F47" s="1668"/>
      <c r="G47" s="1668"/>
    </row>
    <row r="48" spans="2:10" x14ac:dyDescent="0.35">
      <c r="B48" s="361"/>
      <c r="C48" s="361"/>
      <c r="D48" s="361"/>
      <c r="E48" s="357"/>
      <c r="F48" s="356"/>
      <c r="G48" s="360"/>
    </row>
    <row r="49" spans="2:7" x14ac:dyDescent="0.35">
      <c r="B49" s="359" t="s">
        <v>307</v>
      </c>
      <c r="C49" s="1719" t="s">
        <v>1750</v>
      </c>
      <c r="D49" s="1719"/>
      <c r="E49" s="1719"/>
      <c r="F49" s="1719"/>
      <c r="G49" s="1719"/>
    </row>
    <row r="50" spans="2:7" ht="31" x14ac:dyDescent="0.35">
      <c r="B50" s="358" t="s">
        <v>308</v>
      </c>
      <c r="C50" s="1721" t="s">
        <v>1751</v>
      </c>
      <c r="D50" s="1721"/>
      <c r="E50" s="1721"/>
      <c r="F50" s="1721"/>
      <c r="G50" s="1721"/>
    </row>
    <row r="51" spans="2:7" x14ac:dyDescent="0.35">
      <c r="B51" s="358" t="s">
        <v>309</v>
      </c>
      <c r="C51" s="1719" t="s">
        <v>1751</v>
      </c>
      <c r="D51" s="1719"/>
      <c r="E51" s="1719"/>
      <c r="F51" s="1719"/>
      <c r="G51" s="1719"/>
    </row>
    <row r="52" spans="2:7" x14ac:dyDescent="0.35">
      <c r="B52" s="358" t="s">
        <v>310</v>
      </c>
      <c r="C52" s="1719" t="s">
        <v>1752</v>
      </c>
      <c r="D52" s="1719"/>
      <c r="E52" s="1719"/>
      <c r="F52" s="1719"/>
      <c r="G52" s="1719"/>
    </row>
    <row r="53" spans="2:7" x14ac:dyDescent="0.35">
      <c r="B53" s="357"/>
      <c r="C53" s="357"/>
      <c r="D53" s="357"/>
      <c r="E53" s="357"/>
      <c r="F53" s="356"/>
      <c r="G53" s="356"/>
    </row>
    <row r="54" spans="2:7" x14ac:dyDescent="0.35">
      <c r="B54" s="1668" t="s">
        <v>311</v>
      </c>
      <c r="C54" s="1668"/>
      <c r="D54" s="1668"/>
      <c r="E54" s="1668"/>
      <c r="F54" s="1668"/>
      <c r="G54" s="1668"/>
    </row>
    <row r="55" spans="2:7" x14ac:dyDescent="0.35">
      <c r="B55" s="357"/>
      <c r="C55" s="357"/>
      <c r="D55" s="357"/>
      <c r="E55" s="357"/>
      <c r="F55" s="356"/>
      <c r="G55" s="356"/>
    </row>
    <row r="56" spans="2:7" ht="44.25" customHeight="1" x14ac:dyDescent="0.35">
      <c r="B56" s="1719" t="s">
        <v>312</v>
      </c>
      <c r="C56" s="1719"/>
      <c r="D56" s="1719"/>
      <c r="E56" s="1719"/>
      <c r="F56" s="1719"/>
      <c r="G56" s="1719"/>
    </row>
    <row r="115" spans="1:12" hidden="1" x14ac:dyDescent="0.35">
      <c r="A115" s="350"/>
      <c r="B115" s="1751" t="s">
        <v>263</v>
      </c>
      <c r="C115" s="1751"/>
      <c r="D115" s="1751"/>
      <c r="E115" s="1751"/>
      <c r="F115" s="1751"/>
      <c r="G115" s="350"/>
      <c r="H115" s="350"/>
      <c r="I115" s="350"/>
      <c r="J115" s="350"/>
    </row>
    <row r="116" spans="1:12" hidden="1" x14ac:dyDescent="0.35">
      <c r="A116" s="296" t="s">
        <v>313</v>
      </c>
      <c r="B116" s="296" t="s">
        <v>264</v>
      </c>
      <c r="C116" s="296" t="s">
        <v>265</v>
      </c>
      <c r="D116" s="296" t="s">
        <v>266</v>
      </c>
      <c r="E116" s="297" t="s">
        <v>314</v>
      </c>
      <c r="F116" s="297" t="s">
        <v>268</v>
      </c>
      <c r="G116" s="296" t="s">
        <v>275</v>
      </c>
      <c r="H116" s="296" t="s">
        <v>278</v>
      </c>
      <c r="I116" s="296" t="s">
        <v>315</v>
      </c>
      <c r="J116" s="296" t="s">
        <v>293</v>
      </c>
      <c r="K116" s="353"/>
      <c r="L116" s="353"/>
    </row>
    <row r="117" spans="1:12" hidden="1" x14ac:dyDescent="0.35">
      <c r="A117" s="350" t="s">
        <v>316</v>
      </c>
      <c r="B117" s="298" t="s">
        <v>317</v>
      </c>
      <c r="C117" s="298" t="s">
        <v>318</v>
      </c>
      <c r="D117" s="298" t="s">
        <v>86</v>
      </c>
      <c r="E117" s="298" t="s">
        <v>2261</v>
      </c>
      <c r="F117" s="350" t="s">
        <v>2262</v>
      </c>
      <c r="G117" s="350" t="s">
        <v>2</v>
      </c>
      <c r="H117" s="350" t="s">
        <v>321</v>
      </c>
      <c r="I117" s="350" t="s">
        <v>322</v>
      </c>
      <c r="J117" s="350" t="s">
        <v>323</v>
      </c>
    </row>
    <row r="118" spans="1:12" hidden="1" x14ac:dyDescent="0.35">
      <c r="A118" s="350" t="s">
        <v>261</v>
      </c>
      <c r="B118" s="298" t="s">
        <v>47</v>
      </c>
      <c r="C118" s="298" t="s">
        <v>324</v>
      </c>
      <c r="D118" s="298" t="s">
        <v>325</v>
      </c>
      <c r="E118" s="298" t="s">
        <v>2263</v>
      </c>
      <c r="F118" s="350" t="s">
        <v>2264</v>
      </c>
      <c r="G118" s="350" t="s">
        <v>0</v>
      </c>
      <c r="H118" s="350" t="s">
        <v>279</v>
      </c>
      <c r="I118" s="350" t="s">
        <v>328</v>
      </c>
      <c r="J118" s="350" t="s">
        <v>294</v>
      </c>
    </row>
    <row r="119" spans="1:12" hidden="1" x14ac:dyDescent="0.35">
      <c r="A119" s="350"/>
      <c r="B119" s="298" t="s">
        <v>25</v>
      </c>
      <c r="C119" s="298" t="s">
        <v>329</v>
      </c>
      <c r="D119" s="298" t="s">
        <v>330</v>
      </c>
      <c r="E119" s="298" t="s">
        <v>2265</v>
      </c>
      <c r="F119" s="350" t="s">
        <v>2266</v>
      </c>
      <c r="G119" s="350" t="s">
        <v>333</v>
      </c>
      <c r="H119" s="350" t="s">
        <v>334</v>
      </c>
      <c r="I119" s="350" t="s">
        <v>335</v>
      </c>
      <c r="J119" s="350"/>
    </row>
    <row r="120" spans="1:12" hidden="1" x14ac:dyDescent="0.35">
      <c r="A120" s="350"/>
      <c r="B120" s="298" t="s">
        <v>2267</v>
      </c>
      <c r="C120" s="298" t="s">
        <v>270</v>
      </c>
      <c r="D120" s="298" t="s">
        <v>337</v>
      </c>
      <c r="E120" s="298" t="s">
        <v>2268</v>
      </c>
      <c r="F120" s="350" t="s">
        <v>2269</v>
      </c>
      <c r="G120" s="350"/>
      <c r="H120" s="350" t="s">
        <v>339</v>
      </c>
      <c r="I120" s="350" t="s">
        <v>340</v>
      </c>
      <c r="J120" s="350"/>
    </row>
    <row r="121" spans="1:12" hidden="1" x14ac:dyDescent="0.35">
      <c r="A121" s="350"/>
      <c r="B121" s="298" t="s">
        <v>341</v>
      </c>
      <c r="C121" s="298" t="s">
        <v>342</v>
      </c>
      <c r="D121" s="298" t="s">
        <v>343</v>
      </c>
      <c r="E121" s="298" t="s">
        <v>2270</v>
      </c>
      <c r="F121" s="350" t="s">
        <v>2271</v>
      </c>
      <c r="G121" s="350"/>
      <c r="H121" s="350" t="s">
        <v>346</v>
      </c>
      <c r="I121" s="350" t="s">
        <v>292</v>
      </c>
      <c r="J121" s="350"/>
    </row>
    <row r="122" spans="1:12" hidden="1" x14ac:dyDescent="0.35">
      <c r="A122" s="350"/>
      <c r="B122" s="298" t="s">
        <v>347</v>
      </c>
      <c r="C122" s="298" t="s">
        <v>348</v>
      </c>
      <c r="D122" s="298" t="s">
        <v>349</v>
      </c>
      <c r="E122" s="298" t="s">
        <v>2272</v>
      </c>
      <c r="F122" s="350" t="s">
        <v>1587</v>
      </c>
      <c r="G122" s="350"/>
      <c r="H122" s="350"/>
      <c r="I122" s="350" t="s">
        <v>352</v>
      </c>
      <c r="J122" s="350"/>
    </row>
    <row r="123" spans="1:12" hidden="1" x14ac:dyDescent="0.35">
      <c r="A123" s="350"/>
      <c r="B123" s="350"/>
      <c r="C123" s="298" t="s">
        <v>2273</v>
      </c>
      <c r="D123" s="298" t="s">
        <v>354</v>
      </c>
      <c r="E123" s="298" t="s">
        <v>2274</v>
      </c>
      <c r="F123" s="350" t="s">
        <v>2275</v>
      </c>
      <c r="G123" s="350"/>
      <c r="H123" s="350"/>
      <c r="I123" s="350" t="s">
        <v>357</v>
      </c>
      <c r="J123" s="350"/>
    </row>
    <row r="124" spans="1:12" hidden="1" x14ac:dyDescent="0.35">
      <c r="A124" s="350"/>
      <c r="B124" s="350"/>
      <c r="C124" s="298" t="s">
        <v>358</v>
      </c>
      <c r="D124" s="298" t="s">
        <v>359</v>
      </c>
      <c r="E124" s="298" t="s">
        <v>2276</v>
      </c>
      <c r="F124" s="350" t="s">
        <v>2277</v>
      </c>
      <c r="G124" s="350"/>
      <c r="H124" s="350"/>
      <c r="I124" s="350" t="s">
        <v>362</v>
      </c>
      <c r="J124" s="350"/>
    </row>
    <row r="125" spans="1:12" hidden="1" x14ac:dyDescent="0.35">
      <c r="A125" s="350"/>
      <c r="B125" s="350"/>
      <c r="C125" s="298" t="s">
        <v>48</v>
      </c>
      <c r="D125" s="298" t="s">
        <v>97</v>
      </c>
      <c r="E125" s="298" t="s">
        <v>2278</v>
      </c>
      <c r="F125" s="350" t="s">
        <v>2279</v>
      </c>
      <c r="G125" s="350"/>
      <c r="H125" s="350"/>
      <c r="I125" s="350"/>
      <c r="J125" s="350"/>
    </row>
    <row r="126" spans="1:12" hidden="1" x14ac:dyDescent="0.35">
      <c r="A126" s="350"/>
      <c r="B126" s="350"/>
      <c r="C126" s="298" t="s">
        <v>365</v>
      </c>
      <c r="D126" s="298" t="s">
        <v>2280</v>
      </c>
      <c r="E126" s="298" t="s">
        <v>2281</v>
      </c>
      <c r="F126" s="350" t="s">
        <v>2282</v>
      </c>
      <c r="G126" s="350"/>
      <c r="H126" s="350"/>
      <c r="I126" s="350"/>
      <c r="J126" s="350"/>
    </row>
    <row r="127" spans="1:12" hidden="1" x14ac:dyDescent="0.35">
      <c r="A127" s="350"/>
      <c r="B127" s="350"/>
      <c r="C127" s="298" t="s">
        <v>369</v>
      </c>
      <c r="D127" s="298" t="s">
        <v>370</v>
      </c>
      <c r="E127" s="298" t="s">
        <v>2283</v>
      </c>
      <c r="F127" s="350" t="s">
        <v>2284</v>
      </c>
      <c r="G127" s="350"/>
      <c r="H127" s="350"/>
      <c r="I127" s="350"/>
      <c r="J127" s="350"/>
    </row>
    <row r="128" spans="1:12" hidden="1" x14ac:dyDescent="0.35">
      <c r="A128" s="350"/>
      <c r="B128" s="350"/>
      <c r="C128" s="298" t="s">
        <v>373</v>
      </c>
      <c r="D128" s="298" t="s">
        <v>374</v>
      </c>
      <c r="E128" s="298" t="s">
        <v>2285</v>
      </c>
      <c r="F128" s="350" t="s">
        <v>2286</v>
      </c>
      <c r="G128" s="350"/>
      <c r="H128" s="350"/>
      <c r="I128" s="350"/>
      <c r="J128" s="350"/>
    </row>
    <row r="129" spans="1:10" hidden="1" x14ac:dyDescent="0.35">
      <c r="A129" s="350"/>
      <c r="B129" s="350"/>
      <c r="C129" s="298" t="s">
        <v>377</v>
      </c>
      <c r="D129" s="298" t="s">
        <v>378</v>
      </c>
      <c r="E129" s="298" t="s">
        <v>2287</v>
      </c>
      <c r="F129" s="350" t="s">
        <v>2288</v>
      </c>
      <c r="G129" s="350"/>
      <c r="H129" s="350"/>
      <c r="I129" s="350"/>
      <c r="J129" s="350"/>
    </row>
    <row r="130" spans="1:10" hidden="1" x14ac:dyDescent="0.35">
      <c r="A130" s="350"/>
      <c r="B130" s="350"/>
      <c r="C130" s="298" t="s">
        <v>381</v>
      </c>
      <c r="D130" s="298" t="s">
        <v>2289</v>
      </c>
      <c r="E130" s="298" t="s">
        <v>2290</v>
      </c>
      <c r="F130" s="350" t="s">
        <v>2291</v>
      </c>
      <c r="G130" s="350"/>
      <c r="H130" s="350"/>
      <c r="I130" s="350"/>
      <c r="J130" s="350"/>
    </row>
    <row r="131" spans="1:10" hidden="1" x14ac:dyDescent="0.35">
      <c r="A131" s="350"/>
      <c r="B131" s="350"/>
      <c r="C131" s="298" t="s">
        <v>384</v>
      </c>
      <c r="D131" s="298" t="s">
        <v>2292</v>
      </c>
      <c r="E131" s="298" t="s">
        <v>2293</v>
      </c>
      <c r="F131" s="350" t="s">
        <v>2294</v>
      </c>
      <c r="G131" s="350"/>
      <c r="H131" s="350"/>
      <c r="I131" s="350"/>
      <c r="J131" s="350"/>
    </row>
    <row r="132" spans="1:10" hidden="1" x14ac:dyDescent="0.35">
      <c r="A132" s="350"/>
      <c r="B132" s="350"/>
      <c r="C132" s="298" t="s">
        <v>50</v>
      </c>
      <c r="D132" s="298" t="s">
        <v>388</v>
      </c>
      <c r="E132" s="298" t="s">
        <v>2295</v>
      </c>
      <c r="F132" s="350" t="s">
        <v>2296</v>
      </c>
      <c r="G132" s="350"/>
      <c r="H132" s="350"/>
      <c r="I132" s="350"/>
      <c r="J132" s="350"/>
    </row>
    <row r="133" spans="1:10" hidden="1" x14ac:dyDescent="0.35">
      <c r="A133" s="350"/>
      <c r="B133" s="350"/>
      <c r="C133" s="298" t="s">
        <v>391</v>
      </c>
      <c r="D133" s="298" t="s">
        <v>392</v>
      </c>
      <c r="E133" s="298" t="s">
        <v>2297</v>
      </c>
      <c r="F133" s="350" t="s">
        <v>2298</v>
      </c>
      <c r="G133" s="350"/>
      <c r="H133" s="350"/>
      <c r="I133" s="350"/>
      <c r="J133" s="350"/>
    </row>
    <row r="134" spans="1:10" hidden="1" x14ac:dyDescent="0.35">
      <c r="A134" s="350"/>
      <c r="B134" s="350"/>
      <c r="C134" s="298" t="s">
        <v>395</v>
      </c>
      <c r="D134" s="298" t="s">
        <v>396</v>
      </c>
      <c r="E134" s="298" t="s">
        <v>2299</v>
      </c>
      <c r="F134" s="350" t="s">
        <v>2300</v>
      </c>
      <c r="G134" s="350"/>
      <c r="H134" s="350"/>
      <c r="I134" s="350"/>
      <c r="J134" s="350"/>
    </row>
    <row r="135" spans="1:10" hidden="1" x14ac:dyDescent="0.35">
      <c r="A135" s="350"/>
      <c r="B135" s="350"/>
      <c r="C135" s="298" t="s">
        <v>399</v>
      </c>
      <c r="D135" s="298" t="s">
        <v>400</v>
      </c>
      <c r="E135" s="298" t="s">
        <v>2301</v>
      </c>
      <c r="F135" s="350" t="s">
        <v>2302</v>
      </c>
      <c r="G135" s="350"/>
      <c r="H135" s="350"/>
      <c r="I135" s="350"/>
      <c r="J135" s="350"/>
    </row>
    <row r="136" spans="1:10" hidden="1" x14ac:dyDescent="0.35">
      <c r="A136" s="350"/>
      <c r="B136" s="350"/>
      <c r="C136" s="298" t="s">
        <v>403</v>
      </c>
      <c r="D136" s="298" t="s">
        <v>404</v>
      </c>
      <c r="E136" s="298" t="s">
        <v>2303</v>
      </c>
      <c r="F136" s="350" t="s">
        <v>2304</v>
      </c>
      <c r="G136" s="350"/>
      <c r="H136" s="350"/>
      <c r="I136" s="350"/>
      <c r="J136" s="350"/>
    </row>
    <row r="137" spans="1:10" hidden="1" x14ac:dyDescent="0.35">
      <c r="A137" s="350"/>
      <c r="B137" s="350"/>
      <c r="C137" s="298" t="s">
        <v>407</v>
      </c>
      <c r="D137" s="298" t="s">
        <v>408</v>
      </c>
      <c r="E137" s="298" t="s">
        <v>2305</v>
      </c>
      <c r="F137" s="350" t="s">
        <v>2306</v>
      </c>
      <c r="G137" s="350"/>
      <c r="H137" s="350"/>
      <c r="I137" s="350"/>
      <c r="J137" s="350"/>
    </row>
    <row r="138" spans="1:10" hidden="1" x14ac:dyDescent="0.35">
      <c r="A138" s="350"/>
      <c r="B138" s="350"/>
      <c r="C138" s="350"/>
      <c r="D138" s="298" t="s">
        <v>411</v>
      </c>
      <c r="E138" s="298" t="s">
        <v>2307</v>
      </c>
      <c r="F138" s="350" t="s">
        <v>2308</v>
      </c>
      <c r="G138" s="350"/>
      <c r="H138" s="350"/>
      <c r="I138" s="350"/>
      <c r="J138" s="350"/>
    </row>
    <row r="139" spans="1:10" hidden="1" x14ac:dyDescent="0.35">
      <c r="A139" s="350"/>
      <c r="B139" s="350"/>
      <c r="C139" s="350"/>
      <c r="D139" s="298" t="s">
        <v>414</v>
      </c>
      <c r="E139" s="298" t="s">
        <v>2309</v>
      </c>
      <c r="F139" s="350" t="s">
        <v>394</v>
      </c>
      <c r="G139" s="350"/>
      <c r="H139" s="350"/>
      <c r="I139" s="350"/>
      <c r="J139" s="350"/>
    </row>
    <row r="140" spans="1:10" hidden="1" x14ac:dyDescent="0.35">
      <c r="A140" s="350"/>
      <c r="B140" s="350"/>
      <c r="C140" s="350"/>
      <c r="D140" s="298" t="s">
        <v>417</v>
      </c>
      <c r="E140" s="298" t="s">
        <v>2310</v>
      </c>
      <c r="F140" s="350" t="s">
        <v>2311</v>
      </c>
      <c r="G140" s="350"/>
      <c r="H140" s="350"/>
      <c r="I140" s="350"/>
      <c r="J140" s="350"/>
    </row>
    <row r="141" spans="1:10" hidden="1" x14ac:dyDescent="0.35">
      <c r="A141" s="350"/>
      <c r="B141" s="350"/>
      <c r="C141" s="350"/>
      <c r="D141" s="298" t="s">
        <v>420</v>
      </c>
      <c r="E141" s="298" t="s">
        <v>2312</v>
      </c>
      <c r="F141" s="350" t="s">
        <v>2313</v>
      </c>
      <c r="G141" s="350"/>
      <c r="H141" s="350"/>
      <c r="I141" s="350"/>
      <c r="J141" s="350"/>
    </row>
    <row r="142" spans="1:10" hidden="1" x14ac:dyDescent="0.35">
      <c r="A142" s="350"/>
      <c r="B142" s="350"/>
      <c r="C142" s="350"/>
      <c r="D142" s="298" t="s">
        <v>423</v>
      </c>
      <c r="E142" s="298" t="s">
        <v>2314</v>
      </c>
      <c r="F142" s="350" t="s">
        <v>2315</v>
      </c>
      <c r="G142" s="350"/>
      <c r="H142" s="350"/>
      <c r="I142" s="350"/>
      <c r="J142" s="350"/>
    </row>
    <row r="143" spans="1:10" hidden="1" x14ac:dyDescent="0.35">
      <c r="A143" s="350"/>
      <c r="B143" s="350"/>
      <c r="C143" s="350"/>
      <c r="D143" s="298" t="s">
        <v>425</v>
      </c>
      <c r="E143" s="298" t="s">
        <v>2316</v>
      </c>
      <c r="F143" s="350" t="s">
        <v>2317</v>
      </c>
      <c r="G143" s="350"/>
      <c r="H143" s="350"/>
      <c r="I143" s="350"/>
      <c r="J143" s="350"/>
    </row>
    <row r="144" spans="1:10" hidden="1" x14ac:dyDescent="0.35">
      <c r="A144" s="350"/>
      <c r="B144" s="350"/>
      <c r="C144" s="350"/>
      <c r="D144" s="298" t="s">
        <v>428</v>
      </c>
      <c r="E144" s="298" t="s">
        <v>2318</v>
      </c>
      <c r="F144" s="350" t="s">
        <v>2319</v>
      </c>
      <c r="G144" s="350"/>
      <c r="H144" s="350"/>
      <c r="I144" s="350"/>
      <c r="J144" s="350"/>
    </row>
    <row r="145" spans="1:10" hidden="1" x14ac:dyDescent="0.35">
      <c r="A145" s="350"/>
      <c r="B145" s="350"/>
      <c r="C145" s="350"/>
      <c r="D145" s="298" t="s">
        <v>431</v>
      </c>
      <c r="E145" s="298" t="s">
        <v>2320</v>
      </c>
      <c r="F145" s="350" t="s">
        <v>2321</v>
      </c>
      <c r="G145" s="350"/>
      <c r="H145" s="350"/>
      <c r="I145" s="350"/>
      <c r="J145" s="350"/>
    </row>
    <row r="146" spans="1:10" hidden="1" x14ac:dyDescent="0.35">
      <c r="A146" s="350"/>
      <c r="B146" s="350"/>
      <c r="C146" s="350"/>
      <c r="D146" s="298" t="s">
        <v>433</v>
      </c>
      <c r="E146" s="298" t="s">
        <v>2322</v>
      </c>
      <c r="F146" s="350" t="s">
        <v>413</v>
      </c>
      <c r="G146" s="350"/>
      <c r="H146" s="350"/>
      <c r="I146" s="350"/>
      <c r="J146" s="350"/>
    </row>
    <row r="147" spans="1:10" hidden="1" x14ac:dyDescent="0.35">
      <c r="A147" s="350"/>
      <c r="B147" s="350"/>
      <c r="C147" s="350"/>
      <c r="D147" s="298" t="s">
        <v>53</v>
      </c>
      <c r="E147" s="298" t="s">
        <v>2323</v>
      </c>
      <c r="F147" s="350" t="s">
        <v>2324</v>
      </c>
      <c r="G147" s="350"/>
      <c r="H147" s="350"/>
      <c r="I147" s="350"/>
      <c r="J147" s="350"/>
    </row>
    <row r="148" spans="1:10" hidden="1" x14ac:dyDescent="0.35">
      <c r="A148" s="350"/>
      <c r="B148" s="350"/>
      <c r="C148" s="350"/>
      <c r="D148" s="298" t="s">
        <v>438</v>
      </c>
      <c r="E148" s="298" t="s">
        <v>2325</v>
      </c>
      <c r="F148" s="350" t="s">
        <v>2326</v>
      </c>
      <c r="G148" s="350"/>
      <c r="H148" s="350"/>
      <c r="I148" s="350"/>
      <c r="J148" s="350"/>
    </row>
    <row r="149" spans="1:10" hidden="1" x14ac:dyDescent="0.35">
      <c r="A149" s="350"/>
      <c r="B149" s="350"/>
      <c r="C149" s="350"/>
      <c r="D149" s="298" t="s">
        <v>441</v>
      </c>
      <c r="E149" s="298" t="s">
        <v>2327</v>
      </c>
      <c r="F149" s="350" t="s">
        <v>2328</v>
      </c>
      <c r="G149" s="350"/>
      <c r="H149" s="350"/>
      <c r="I149" s="350"/>
      <c r="J149" s="350"/>
    </row>
    <row r="150" spans="1:10" hidden="1" x14ac:dyDescent="0.35">
      <c r="A150" s="350"/>
      <c r="B150" s="350"/>
      <c r="C150" s="350"/>
      <c r="D150" s="298" t="s">
        <v>444</v>
      </c>
      <c r="E150" s="298" t="s">
        <v>2329</v>
      </c>
      <c r="F150" s="350" t="s">
        <v>422</v>
      </c>
      <c r="G150" s="350"/>
      <c r="H150" s="350"/>
      <c r="I150" s="350"/>
      <c r="J150" s="350"/>
    </row>
    <row r="151" spans="1:10" hidden="1" x14ac:dyDescent="0.35">
      <c r="A151" s="350"/>
      <c r="B151" s="350"/>
      <c r="C151" s="350"/>
      <c r="D151" s="298" t="s">
        <v>447</v>
      </c>
      <c r="E151" s="298" t="s">
        <v>2330</v>
      </c>
      <c r="F151" s="350" t="s">
        <v>2331</v>
      </c>
      <c r="G151" s="350"/>
      <c r="H151" s="350"/>
      <c r="I151" s="350"/>
      <c r="J151" s="350"/>
    </row>
    <row r="152" spans="1:10" hidden="1" x14ac:dyDescent="0.35">
      <c r="A152" s="350"/>
      <c r="B152" s="350"/>
      <c r="C152" s="350"/>
      <c r="D152" s="298" t="s">
        <v>450</v>
      </c>
      <c r="E152" s="298" t="s">
        <v>2332</v>
      </c>
      <c r="F152" s="350" t="s">
        <v>424</v>
      </c>
      <c r="G152" s="350"/>
      <c r="H152" s="350"/>
      <c r="I152" s="350"/>
      <c r="J152" s="350"/>
    </row>
    <row r="153" spans="1:10" hidden="1" x14ac:dyDescent="0.35">
      <c r="A153" s="350"/>
      <c r="B153" s="350"/>
      <c r="C153" s="350"/>
      <c r="D153" s="298" t="s">
        <v>453</v>
      </c>
      <c r="E153" s="298" t="s">
        <v>2333</v>
      </c>
      <c r="F153" s="350" t="s">
        <v>2334</v>
      </c>
      <c r="G153" s="350"/>
      <c r="H153" s="350"/>
      <c r="I153" s="350"/>
      <c r="J153" s="350"/>
    </row>
    <row r="154" spans="1:10" hidden="1" x14ac:dyDescent="0.35">
      <c r="A154" s="350"/>
      <c r="B154" s="350"/>
      <c r="C154" s="350"/>
      <c r="D154" s="298" t="s">
        <v>456</v>
      </c>
      <c r="E154" s="298" t="s">
        <v>2335</v>
      </c>
      <c r="F154" s="350" t="s">
        <v>427</v>
      </c>
      <c r="G154" s="350"/>
      <c r="H154" s="350"/>
      <c r="I154" s="350"/>
      <c r="J154" s="350"/>
    </row>
    <row r="155" spans="1:10" hidden="1" x14ac:dyDescent="0.35">
      <c r="A155" s="350"/>
      <c r="B155" s="350"/>
      <c r="C155" s="350"/>
      <c r="D155" s="298" t="s">
        <v>459</v>
      </c>
      <c r="E155" s="298" t="s">
        <v>2336</v>
      </c>
      <c r="F155" s="350" t="s">
        <v>430</v>
      </c>
      <c r="G155" s="350"/>
      <c r="H155" s="350"/>
      <c r="I155" s="350"/>
      <c r="J155" s="350"/>
    </row>
    <row r="156" spans="1:10" hidden="1" x14ac:dyDescent="0.35">
      <c r="A156" s="350"/>
      <c r="B156" s="350"/>
      <c r="C156" s="350"/>
      <c r="D156" s="298" t="s">
        <v>462</v>
      </c>
      <c r="E156" s="298" t="s">
        <v>2337</v>
      </c>
      <c r="F156" s="350" t="s">
        <v>2338</v>
      </c>
      <c r="G156" s="350"/>
      <c r="H156" s="350"/>
      <c r="I156" s="350"/>
      <c r="J156" s="350"/>
    </row>
    <row r="157" spans="1:10" hidden="1" x14ac:dyDescent="0.35">
      <c r="A157" s="350"/>
      <c r="B157" s="350"/>
      <c r="C157" s="350"/>
      <c r="D157" s="298" t="s">
        <v>465</v>
      </c>
      <c r="E157" s="298" t="s">
        <v>2339</v>
      </c>
      <c r="F157" s="350" t="s">
        <v>432</v>
      </c>
      <c r="G157" s="350"/>
      <c r="H157" s="350"/>
      <c r="I157" s="350"/>
      <c r="J157" s="350"/>
    </row>
    <row r="158" spans="1:10" hidden="1" x14ac:dyDescent="0.35">
      <c r="A158" s="350"/>
      <c r="B158" s="350"/>
      <c r="C158" s="350"/>
      <c r="D158" s="298" t="s">
        <v>468</v>
      </c>
      <c r="E158" s="298" t="s">
        <v>2340</v>
      </c>
      <c r="F158" s="350" t="s">
        <v>2341</v>
      </c>
      <c r="G158" s="350"/>
      <c r="H158" s="350"/>
      <c r="I158" s="350"/>
      <c r="J158" s="350"/>
    </row>
    <row r="159" spans="1:10" hidden="1" x14ac:dyDescent="0.35">
      <c r="A159" s="350"/>
      <c r="B159" s="350"/>
      <c r="C159" s="350"/>
      <c r="D159" s="298" t="s">
        <v>471</v>
      </c>
      <c r="E159" s="298" t="s">
        <v>2342</v>
      </c>
      <c r="F159" s="350" t="s">
        <v>435</v>
      </c>
      <c r="G159" s="350"/>
      <c r="H159" s="350"/>
      <c r="I159" s="350"/>
      <c r="J159" s="350"/>
    </row>
    <row r="160" spans="1:10" hidden="1" x14ac:dyDescent="0.35">
      <c r="A160" s="350"/>
      <c r="B160" s="350"/>
      <c r="C160" s="350"/>
      <c r="D160" s="298" t="s">
        <v>56</v>
      </c>
      <c r="E160" s="298" t="s">
        <v>2343</v>
      </c>
      <c r="F160" s="350" t="s">
        <v>437</v>
      </c>
      <c r="G160" s="350"/>
      <c r="H160" s="350"/>
      <c r="I160" s="350"/>
      <c r="J160" s="350"/>
    </row>
    <row r="161" spans="1:10" hidden="1" x14ac:dyDescent="0.35">
      <c r="A161" s="350"/>
      <c r="B161" s="350"/>
      <c r="C161" s="350"/>
      <c r="D161" s="298" t="s">
        <v>476</v>
      </c>
      <c r="E161" s="298" t="s">
        <v>2344</v>
      </c>
      <c r="F161" s="350" t="s">
        <v>440</v>
      </c>
      <c r="G161" s="350"/>
      <c r="H161" s="350"/>
      <c r="I161" s="350"/>
      <c r="J161" s="350"/>
    </row>
    <row r="162" spans="1:10" hidden="1" x14ac:dyDescent="0.35">
      <c r="A162" s="350"/>
      <c r="B162" s="350"/>
      <c r="C162" s="350"/>
      <c r="D162" s="298" t="s">
        <v>45</v>
      </c>
      <c r="E162" s="298" t="s">
        <v>2345</v>
      </c>
      <c r="F162" s="350" t="s">
        <v>443</v>
      </c>
      <c r="G162" s="350"/>
      <c r="H162" s="350"/>
      <c r="I162" s="350"/>
      <c r="J162" s="350"/>
    </row>
    <row r="163" spans="1:10" hidden="1" x14ac:dyDescent="0.35">
      <c r="A163" s="350"/>
      <c r="B163" s="350"/>
      <c r="C163" s="350"/>
      <c r="D163" s="298" t="s">
        <v>481</v>
      </c>
      <c r="E163" s="298" t="s">
        <v>2346</v>
      </c>
      <c r="F163" s="350" t="s">
        <v>446</v>
      </c>
      <c r="G163" s="350"/>
      <c r="H163" s="350"/>
      <c r="I163" s="350"/>
      <c r="J163" s="350"/>
    </row>
    <row r="164" spans="1:10" hidden="1" x14ac:dyDescent="0.35">
      <c r="A164" s="350"/>
      <c r="B164" s="350"/>
      <c r="C164" s="350"/>
      <c r="D164" s="298" t="s">
        <v>484</v>
      </c>
      <c r="E164" s="298" t="s">
        <v>448</v>
      </c>
      <c r="F164" s="350" t="s">
        <v>2347</v>
      </c>
      <c r="G164" s="350"/>
      <c r="H164" s="350"/>
      <c r="I164" s="350"/>
      <c r="J164" s="350"/>
    </row>
    <row r="165" spans="1:10" hidden="1" x14ac:dyDescent="0.35">
      <c r="A165" s="350"/>
      <c r="B165" s="350"/>
      <c r="C165" s="350"/>
      <c r="D165" s="298" t="s">
        <v>487</v>
      </c>
      <c r="E165" s="298" t="s">
        <v>451</v>
      </c>
      <c r="F165" s="350" t="s">
        <v>452</v>
      </c>
      <c r="G165" s="350"/>
      <c r="H165" s="350"/>
      <c r="I165" s="350"/>
      <c r="J165" s="350"/>
    </row>
    <row r="166" spans="1:10" hidden="1" x14ac:dyDescent="0.35">
      <c r="A166" s="350"/>
      <c r="B166" s="350"/>
      <c r="C166" s="350"/>
      <c r="D166" s="298" t="s">
        <v>490</v>
      </c>
      <c r="E166" s="298" t="s">
        <v>2348</v>
      </c>
      <c r="F166" s="350" t="s">
        <v>2349</v>
      </c>
      <c r="G166" s="350"/>
      <c r="H166" s="350"/>
      <c r="I166" s="350"/>
      <c r="J166" s="350"/>
    </row>
    <row r="167" spans="1:10" hidden="1" x14ac:dyDescent="0.35">
      <c r="A167" s="350"/>
      <c r="B167" s="350"/>
      <c r="C167" s="350"/>
      <c r="D167" s="298" t="s">
        <v>493</v>
      </c>
      <c r="E167" s="298" t="s">
        <v>2350</v>
      </c>
      <c r="F167" s="350" t="s">
        <v>455</v>
      </c>
      <c r="G167" s="350"/>
      <c r="H167" s="350"/>
      <c r="I167" s="350"/>
      <c r="J167" s="350"/>
    </row>
    <row r="168" spans="1:10" hidden="1" x14ac:dyDescent="0.35">
      <c r="A168" s="350"/>
      <c r="B168" s="350"/>
      <c r="C168" s="350"/>
      <c r="D168" s="298" t="s">
        <v>496</v>
      </c>
      <c r="E168" s="298" t="s">
        <v>2351</v>
      </c>
      <c r="F168" s="350" t="s">
        <v>458</v>
      </c>
      <c r="G168" s="350"/>
      <c r="H168" s="350"/>
      <c r="I168" s="350"/>
      <c r="J168" s="350"/>
    </row>
    <row r="169" spans="1:10" hidden="1" x14ac:dyDescent="0.35">
      <c r="A169" s="350"/>
      <c r="B169" s="350"/>
      <c r="C169" s="350"/>
      <c r="D169" s="298" t="s">
        <v>499</v>
      </c>
      <c r="E169" s="298" t="s">
        <v>2352</v>
      </c>
      <c r="F169" s="350" t="s">
        <v>461</v>
      </c>
      <c r="G169" s="350"/>
      <c r="H169" s="350"/>
      <c r="I169" s="350"/>
      <c r="J169" s="350"/>
    </row>
    <row r="170" spans="1:10" hidden="1" x14ac:dyDescent="0.35">
      <c r="A170" s="350"/>
      <c r="B170" s="350"/>
      <c r="C170" s="350"/>
      <c r="D170" s="298" t="s">
        <v>502</v>
      </c>
      <c r="E170" s="298" t="s">
        <v>2353</v>
      </c>
      <c r="F170" s="350" t="s">
        <v>464</v>
      </c>
      <c r="G170" s="350"/>
      <c r="H170" s="350"/>
      <c r="I170" s="350"/>
      <c r="J170" s="350"/>
    </row>
    <row r="171" spans="1:10" hidden="1" x14ac:dyDescent="0.35">
      <c r="A171" s="350"/>
      <c r="B171" s="350"/>
      <c r="C171" s="350"/>
      <c r="D171" s="298" t="s">
        <v>505</v>
      </c>
      <c r="E171" s="298" t="s">
        <v>2354</v>
      </c>
      <c r="F171" s="350" t="s">
        <v>467</v>
      </c>
      <c r="G171" s="350"/>
      <c r="H171" s="350"/>
      <c r="I171" s="350"/>
      <c r="J171" s="350"/>
    </row>
    <row r="172" spans="1:10" hidden="1" x14ac:dyDescent="0.35">
      <c r="A172" s="350"/>
      <c r="B172" s="350"/>
      <c r="C172" s="350"/>
      <c r="D172" s="298" t="s">
        <v>508</v>
      </c>
      <c r="E172" s="298" t="s">
        <v>2355</v>
      </c>
      <c r="F172" s="350" t="s">
        <v>470</v>
      </c>
      <c r="G172" s="350"/>
      <c r="H172" s="350"/>
      <c r="I172" s="350"/>
      <c r="J172" s="350"/>
    </row>
    <row r="173" spans="1:10" hidden="1" x14ac:dyDescent="0.35">
      <c r="A173" s="350"/>
      <c r="B173" s="350"/>
      <c r="C173" s="350"/>
      <c r="D173" s="298" t="s">
        <v>511</v>
      </c>
      <c r="E173" s="298" t="s">
        <v>2356</v>
      </c>
      <c r="F173" s="350" t="s">
        <v>473</v>
      </c>
      <c r="G173" s="350"/>
      <c r="H173" s="350"/>
      <c r="I173" s="350"/>
      <c r="J173" s="350"/>
    </row>
    <row r="174" spans="1:10" hidden="1" x14ac:dyDescent="0.35">
      <c r="A174" s="350"/>
      <c r="B174" s="350"/>
      <c r="C174" s="350"/>
      <c r="D174" s="298" t="s">
        <v>514</v>
      </c>
      <c r="E174" s="298" t="s">
        <v>2357</v>
      </c>
      <c r="F174" s="350" t="s">
        <v>475</v>
      </c>
      <c r="G174" s="350"/>
      <c r="H174" s="350"/>
      <c r="I174" s="350"/>
      <c r="J174" s="350"/>
    </row>
    <row r="175" spans="1:10" hidden="1" x14ac:dyDescent="0.35">
      <c r="A175" s="350"/>
      <c r="B175" s="350"/>
      <c r="C175" s="350"/>
      <c r="D175" s="298" t="s">
        <v>517</v>
      </c>
      <c r="E175" s="298" t="s">
        <v>2358</v>
      </c>
      <c r="F175" s="350" t="s">
        <v>478</v>
      </c>
      <c r="G175" s="350"/>
      <c r="H175" s="350"/>
      <c r="I175" s="350"/>
      <c r="J175" s="350"/>
    </row>
    <row r="176" spans="1:10" hidden="1" x14ac:dyDescent="0.35">
      <c r="A176" s="350"/>
      <c r="B176" s="350"/>
      <c r="C176" s="350"/>
      <c r="D176" s="298" t="s">
        <v>520</v>
      </c>
      <c r="E176" s="298" t="s">
        <v>479</v>
      </c>
      <c r="F176" s="350" t="s">
        <v>480</v>
      </c>
      <c r="G176" s="350"/>
      <c r="H176" s="350"/>
      <c r="I176" s="350"/>
      <c r="J176" s="350"/>
    </row>
    <row r="177" spans="1:10" hidden="1" x14ac:dyDescent="0.35">
      <c r="A177" s="350"/>
      <c r="B177" s="350"/>
      <c r="C177" s="350"/>
      <c r="D177" s="350"/>
      <c r="E177" s="298" t="s">
        <v>482</v>
      </c>
      <c r="F177" s="350" t="s">
        <v>483</v>
      </c>
      <c r="G177" s="350"/>
      <c r="H177" s="350"/>
      <c r="I177" s="350"/>
      <c r="J177" s="350"/>
    </row>
    <row r="178" spans="1:10" hidden="1" x14ac:dyDescent="0.35">
      <c r="A178" s="350"/>
      <c r="B178" s="350"/>
      <c r="C178" s="350"/>
      <c r="D178" s="350"/>
      <c r="E178" s="298" t="s">
        <v>485</v>
      </c>
      <c r="F178" s="350" t="s">
        <v>486</v>
      </c>
      <c r="G178" s="350"/>
      <c r="H178" s="350"/>
      <c r="I178" s="350"/>
      <c r="J178" s="350"/>
    </row>
    <row r="179" spans="1:10" hidden="1" x14ac:dyDescent="0.35">
      <c r="A179" s="350"/>
      <c r="B179" s="350"/>
      <c r="C179" s="350"/>
      <c r="D179" s="350"/>
      <c r="E179" s="298" t="s">
        <v>2359</v>
      </c>
      <c r="F179" s="350" t="s">
        <v>2360</v>
      </c>
      <c r="G179" s="350"/>
      <c r="H179" s="350"/>
      <c r="I179" s="350"/>
      <c r="J179" s="350"/>
    </row>
    <row r="180" spans="1:10" hidden="1" x14ac:dyDescent="0.35">
      <c r="A180" s="350"/>
      <c r="B180" s="350"/>
      <c r="C180" s="350"/>
      <c r="D180" s="350"/>
      <c r="E180" s="298" t="s">
        <v>2361</v>
      </c>
      <c r="F180" s="350" t="s">
        <v>489</v>
      </c>
      <c r="G180" s="350"/>
      <c r="H180" s="350"/>
      <c r="I180" s="350"/>
      <c r="J180" s="350"/>
    </row>
    <row r="181" spans="1:10" hidden="1" x14ac:dyDescent="0.35">
      <c r="A181" s="350"/>
      <c r="B181" s="350"/>
      <c r="C181" s="350"/>
      <c r="D181" s="350"/>
      <c r="E181" s="298" t="s">
        <v>2362</v>
      </c>
      <c r="F181" s="350" t="s">
        <v>2363</v>
      </c>
      <c r="G181" s="350"/>
      <c r="H181" s="350"/>
      <c r="I181" s="350"/>
      <c r="J181" s="350"/>
    </row>
    <row r="182" spans="1:10" hidden="1" x14ac:dyDescent="0.35">
      <c r="A182" s="350"/>
      <c r="B182" s="350"/>
      <c r="C182" s="350"/>
      <c r="D182" s="350"/>
      <c r="E182" s="298" t="s">
        <v>2364</v>
      </c>
      <c r="F182" s="350" t="s">
        <v>2365</v>
      </c>
      <c r="G182" s="350"/>
      <c r="H182" s="350"/>
      <c r="I182" s="350"/>
      <c r="J182" s="350"/>
    </row>
    <row r="183" spans="1:10" hidden="1" x14ac:dyDescent="0.35">
      <c r="A183" s="350"/>
      <c r="B183" s="350"/>
      <c r="C183" s="350"/>
      <c r="D183" s="350"/>
      <c r="E183" s="298" t="s">
        <v>2366</v>
      </c>
      <c r="F183" s="350" t="s">
        <v>495</v>
      </c>
      <c r="G183" s="350"/>
      <c r="H183" s="350"/>
      <c r="I183" s="350"/>
      <c r="J183" s="350"/>
    </row>
    <row r="184" spans="1:10" hidden="1" x14ac:dyDescent="0.35">
      <c r="A184" s="350"/>
      <c r="B184" s="350"/>
      <c r="C184" s="350"/>
      <c r="D184" s="350"/>
      <c r="E184" s="298" t="s">
        <v>2367</v>
      </c>
      <c r="F184" s="350" t="s">
        <v>498</v>
      </c>
      <c r="G184" s="350"/>
      <c r="H184" s="350"/>
      <c r="I184" s="350"/>
      <c r="J184" s="350"/>
    </row>
    <row r="185" spans="1:10" hidden="1" x14ac:dyDescent="0.35">
      <c r="A185" s="350"/>
      <c r="B185" s="350"/>
      <c r="C185" s="350"/>
      <c r="D185" s="350"/>
      <c r="E185" s="298" t="s">
        <v>2368</v>
      </c>
      <c r="F185" s="350" t="s">
        <v>501</v>
      </c>
      <c r="G185" s="350"/>
      <c r="H185" s="350"/>
      <c r="I185" s="350"/>
      <c r="J185" s="350"/>
    </row>
    <row r="186" spans="1:10" hidden="1" x14ac:dyDescent="0.35">
      <c r="A186" s="350"/>
      <c r="B186" s="350"/>
      <c r="C186" s="350"/>
      <c r="D186" s="350"/>
      <c r="E186" s="298" t="s">
        <v>2369</v>
      </c>
      <c r="F186" s="350" t="s">
        <v>2370</v>
      </c>
      <c r="G186" s="350"/>
      <c r="H186" s="350"/>
      <c r="I186" s="350"/>
      <c r="J186" s="350"/>
    </row>
    <row r="187" spans="1:10" hidden="1" x14ac:dyDescent="0.35">
      <c r="A187" s="350"/>
      <c r="B187" s="350"/>
      <c r="C187" s="350"/>
      <c r="D187" s="350"/>
      <c r="E187" s="298" t="s">
        <v>2371</v>
      </c>
      <c r="F187" s="350" t="s">
        <v>507</v>
      </c>
      <c r="G187" s="350"/>
      <c r="H187" s="350"/>
      <c r="I187" s="350"/>
      <c r="J187" s="350"/>
    </row>
    <row r="188" spans="1:10" hidden="1" x14ac:dyDescent="0.35">
      <c r="A188" s="350"/>
      <c r="B188" s="350"/>
      <c r="C188" s="350"/>
      <c r="D188" s="350"/>
      <c r="E188" s="298" t="s">
        <v>2372</v>
      </c>
      <c r="F188" s="350" t="s">
        <v>2373</v>
      </c>
      <c r="G188" s="350"/>
      <c r="H188" s="350"/>
      <c r="I188" s="350"/>
      <c r="J188" s="350"/>
    </row>
    <row r="189" spans="1:10" hidden="1" x14ac:dyDescent="0.35">
      <c r="A189" s="350"/>
      <c r="B189" s="350"/>
      <c r="C189" s="350"/>
      <c r="D189" s="350"/>
      <c r="E189" s="298" t="s">
        <v>2374</v>
      </c>
      <c r="F189" s="350" t="s">
        <v>2375</v>
      </c>
      <c r="G189" s="350"/>
      <c r="H189" s="350"/>
      <c r="I189" s="350"/>
      <c r="J189" s="350"/>
    </row>
    <row r="190" spans="1:10" hidden="1" x14ac:dyDescent="0.35">
      <c r="A190" s="350"/>
      <c r="B190" s="350"/>
      <c r="C190" s="350"/>
      <c r="D190" s="350"/>
      <c r="E190" s="298" t="s">
        <v>2376</v>
      </c>
      <c r="F190" s="350" t="s">
        <v>2377</v>
      </c>
      <c r="G190" s="350"/>
      <c r="H190" s="350"/>
      <c r="I190" s="350"/>
      <c r="J190" s="350"/>
    </row>
    <row r="191" spans="1:10" hidden="1" x14ac:dyDescent="0.35">
      <c r="A191" s="350"/>
      <c r="B191" s="350"/>
      <c r="C191" s="350"/>
      <c r="D191" s="350"/>
      <c r="E191" s="298" t="s">
        <v>2378</v>
      </c>
      <c r="F191" s="350" t="s">
        <v>2379</v>
      </c>
      <c r="G191" s="350"/>
      <c r="H191" s="350"/>
      <c r="I191" s="350"/>
      <c r="J191" s="350"/>
    </row>
    <row r="192" spans="1:10" hidden="1" x14ac:dyDescent="0.35">
      <c r="A192" s="350"/>
      <c r="B192" s="350"/>
      <c r="C192" s="350"/>
      <c r="D192" s="350"/>
      <c r="E192" s="298" t="s">
        <v>2380</v>
      </c>
      <c r="F192" s="350" t="s">
        <v>2381</v>
      </c>
      <c r="G192" s="350"/>
      <c r="H192" s="350"/>
      <c r="I192" s="350"/>
      <c r="J192" s="350"/>
    </row>
    <row r="193" spans="1:10" hidden="1" x14ac:dyDescent="0.35">
      <c r="A193" s="350"/>
      <c r="B193" s="350"/>
      <c r="C193" s="350"/>
      <c r="D193" s="350"/>
      <c r="E193" s="298" t="s">
        <v>2382</v>
      </c>
      <c r="F193" s="350" t="s">
        <v>2383</v>
      </c>
      <c r="G193" s="350"/>
      <c r="H193" s="350"/>
      <c r="I193" s="350"/>
      <c r="J193" s="350"/>
    </row>
    <row r="194" spans="1:10" hidden="1" x14ac:dyDescent="0.35">
      <c r="A194" s="350"/>
      <c r="B194" s="350"/>
      <c r="C194" s="350"/>
      <c r="D194" s="350"/>
      <c r="E194" s="298" t="s">
        <v>2384</v>
      </c>
      <c r="F194" s="350" t="s">
        <v>2385</v>
      </c>
      <c r="G194" s="350"/>
      <c r="H194" s="350"/>
      <c r="I194" s="350"/>
      <c r="J194" s="350"/>
    </row>
    <row r="195" spans="1:10" hidden="1" x14ac:dyDescent="0.35">
      <c r="A195" s="350"/>
      <c r="B195" s="350"/>
      <c r="C195" s="350"/>
      <c r="D195" s="350"/>
      <c r="E195" s="298" t="s">
        <v>2386</v>
      </c>
      <c r="F195" s="350" t="s">
        <v>2387</v>
      </c>
      <c r="G195" s="350"/>
      <c r="H195" s="350"/>
      <c r="I195" s="350"/>
      <c r="J195" s="350"/>
    </row>
    <row r="196" spans="1:10" hidden="1" x14ac:dyDescent="0.35">
      <c r="A196" s="350"/>
      <c r="B196" s="350"/>
      <c r="C196" s="350"/>
      <c r="D196" s="350"/>
      <c r="E196" s="298" t="s">
        <v>527</v>
      </c>
      <c r="F196" s="350" t="s">
        <v>528</v>
      </c>
      <c r="G196" s="350"/>
      <c r="H196" s="350"/>
      <c r="I196" s="350"/>
      <c r="J196" s="350"/>
    </row>
    <row r="197" spans="1:10" hidden="1" x14ac:dyDescent="0.35">
      <c r="A197" s="350"/>
      <c r="B197" s="350"/>
      <c r="C197" s="350"/>
      <c r="D197" s="350"/>
      <c r="E197" s="298" t="s">
        <v>2388</v>
      </c>
      <c r="F197" s="350" t="s">
        <v>2389</v>
      </c>
      <c r="G197" s="350"/>
      <c r="H197" s="350"/>
      <c r="I197" s="350"/>
      <c r="J197" s="350"/>
    </row>
    <row r="198" spans="1:10" hidden="1" x14ac:dyDescent="0.35">
      <c r="A198" s="350"/>
      <c r="B198" s="350"/>
      <c r="C198" s="350"/>
      <c r="D198" s="350"/>
      <c r="E198" s="298" t="s">
        <v>2390</v>
      </c>
      <c r="F198" s="350" t="s">
        <v>2391</v>
      </c>
      <c r="G198" s="350"/>
      <c r="H198" s="350"/>
      <c r="I198" s="350"/>
      <c r="J198" s="350"/>
    </row>
    <row r="199" spans="1:10" hidden="1" x14ac:dyDescent="0.35">
      <c r="A199" s="350"/>
      <c r="B199" s="350"/>
      <c r="C199" s="350"/>
      <c r="D199" s="350"/>
      <c r="E199" s="298" t="s">
        <v>2392</v>
      </c>
      <c r="F199" s="350" t="s">
        <v>2393</v>
      </c>
      <c r="G199" s="350"/>
      <c r="H199" s="350"/>
      <c r="I199" s="350"/>
      <c r="J199" s="350"/>
    </row>
    <row r="200" spans="1:10" hidden="1" x14ac:dyDescent="0.35">
      <c r="A200" s="350"/>
      <c r="B200" s="350"/>
      <c r="C200" s="350"/>
      <c r="D200" s="350"/>
      <c r="E200" s="298" t="s">
        <v>2394</v>
      </c>
      <c r="F200" s="350" t="s">
        <v>2395</v>
      </c>
      <c r="G200" s="350"/>
      <c r="H200" s="350"/>
      <c r="I200" s="350"/>
      <c r="J200" s="350"/>
    </row>
    <row r="201" spans="1:10" hidden="1" x14ac:dyDescent="0.35">
      <c r="A201" s="350"/>
      <c r="B201" s="350"/>
      <c r="C201" s="350"/>
      <c r="D201" s="350"/>
      <c r="E201" s="298" t="s">
        <v>2396</v>
      </c>
      <c r="F201" s="350" t="s">
        <v>2397</v>
      </c>
      <c r="G201" s="350"/>
      <c r="H201" s="350"/>
      <c r="I201" s="350"/>
      <c r="J201" s="350"/>
    </row>
    <row r="202" spans="1:10" hidden="1" x14ac:dyDescent="0.35">
      <c r="A202" s="350"/>
      <c r="B202" s="350"/>
      <c r="C202" s="350"/>
      <c r="D202" s="350"/>
      <c r="E202" s="298" t="s">
        <v>2398</v>
      </c>
      <c r="F202" s="350" t="s">
        <v>2399</v>
      </c>
      <c r="G202" s="350"/>
      <c r="H202" s="350"/>
      <c r="I202" s="350"/>
      <c r="J202" s="350"/>
    </row>
    <row r="203" spans="1:10" hidden="1" x14ac:dyDescent="0.35">
      <c r="A203" s="350"/>
      <c r="B203" s="350"/>
      <c r="C203" s="350"/>
      <c r="D203" s="350"/>
      <c r="E203" s="298" t="s">
        <v>2400</v>
      </c>
      <c r="F203" s="350" t="s">
        <v>2401</v>
      </c>
      <c r="G203" s="350"/>
      <c r="H203" s="350"/>
      <c r="I203" s="350"/>
      <c r="J203" s="350"/>
    </row>
    <row r="204" spans="1:10" hidden="1" x14ac:dyDescent="0.35">
      <c r="A204" s="350"/>
      <c r="B204" s="350"/>
      <c r="C204" s="350"/>
      <c r="D204" s="350"/>
      <c r="E204" s="298" t="s">
        <v>2402</v>
      </c>
      <c r="F204" s="350" t="s">
        <v>2403</v>
      </c>
      <c r="G204" s="350"/>
      <c r="H204" s="350"/>
      <c r="I204" s="350"/>
      <c r="J204" s="350"/>
    </row>
    <row r="205" spans="1:10" hidden="1" x14ac:dyDescent="0.35">
      <c r="A205" s="350"/>
      <c r="B205" s="350"/>
      <c r="C205" s="350"/>
      <c r="D205" s="350"/>
      <c r="E205" s="298" t="s">
        <v>2404</v>
      </c>
      <c r="F205" s="350" t="s">
        <v>2405</v>
      </c>
      <c r="G205" s="350"/>
      <c r="H205" s="350"/>
      <c r="I205" s="350"/>
      <c r="J205" s="350"/>
    </row>
    <row r="206" spans="1:10" hidden="1" x14ac:dyDescent="0.35">
      <c r="A206" s="350"/>
      <c r="B206" s="350"/>
      <c r="C206" s="350"/>
      <c r="D206" s="350"/>
      <c r="E206" s="298" t="s">
        <v>2406</v>
      </c>
      <c r="F206" s="350" t="s">
        <v>2407</v>
      </c>
      <c r="G206" s="350"/>
      <c r="H206" s="350"/>
      <c r="I206" s="350"/>
      <c r="J206" s="350"/>
    </row>
    <row r="207" spans="1:10" hidden="1" x14ac:dyDescent="0.35">
      <c r="A207" s="350"/>
      <c r="B207" s="350"/>
      <c r="C207" s="350"/>
      <c r="D207" s="350"/>
      <c r="E207" s="298" t="s">
        <v>2408</v>
      </c>
      <c r="F207" s="350" t="s">
        <v>2409</v>
      </c>
      <c r="G207" s="350"/>
      <c r="H207" s="350"/>
      <c r="I207" s="350"/>
      <c r="J207" s="350"/>
    </row>
    <row r="208" spans="1:10" hidden="1" x14ac:dyDescent="0.35">
      <c r="A208" s="350"/>
      <c r="B208" s="350"/>
      <c r="C208" s="350"/>
      <c r="D208" s="350"/>
      <c r="E208" s="298" t="s">
        <v>2410</v>
      </c>
      <c r="F208" s="350" t="s">
        <v>2411</v>
      </c>
      <c r="G208" s="350"/>
      <c r="H208" s="350"/>
      <c r="I208" s="350"/>
      <c r="J208" s="350"/>
    </row>
    <row r="209" spans="1:10" hidden="1" x14ac:dyDescent="0.35">
      <c r="A209" s="350"/>
      <c r="B209" s="350"/>
      <c r="C209" s="350"/>
      <c r="D209" s="350"/>
      <c r="E209" s="298" t="s">
        <v>2412</v>
      </c>
      <c r="F209" s="350" t="s">
        <v>2413</v>
      </c>
      <c r="G209" s="350"/>
      <c r="H209" s="350"/>
      <c r="I209" s="350"/>
      <c r="J209" s="350"/>
    </row>
    <row r="210" spans="1:10" hidden="1" x14ac:dyDescent="0.35">
      <c r="A210" s="350"/>
      <c r="B210" s="350"/>
      <c r="C210" s="350"/>
      <c r="D210" s="350"/>
      <c r="E210" s="298" t="s">
        <v>2414</v>
      </c>
      <c r="F210" s="350" t="s">
        <v>2415</v>
      </c>
      <c r="G210" s="350"/>
      <c r="H210" s="350"/>
      <c r="I210" s="350"/>
      <c r="J210" s="350"/>
    </row>
    <row r="211" spans="1:10" hidden="1" x14ac:dyDescent="0.35">
      <c r="A211" s="350"/>
      <c r="B211" s="350"/>
      <c r="C211" s="350"/>
      <c r="D211" s="350"/>
      <c r="E211" s="298" t="s">
        <v>2416</v>
      </c>
      <c r="F211" s="350" t="s">
        <v>2417</v>
      </c>
      <c r="G211" s="350"/>
      <c r="H211" s="350"/>
      <c r="I211" s="350"/>
      <c r="J211" s="350"/>
    </row>
    <row r="212" spans="1:10" hidden="1" x14ac:dyDescent="0.35">
      <c r="A212" s="350"/>
      <c r="B212" s="350"/>
      <c r="C212" s="350"/>
      <c r="D212" s="350"/>
      <c r="E212" s="298" t="s">
        <v>2418</v>
      </c>
      <c r="F212" s="350" t="s">
        <v>2419</v>
      </c>
      <c r="G212" s="350"/>
      <c r="H212" s="350"/>
      <c r="I212" s="350"/>
      <c r="J212" s="350"/>
    </row>
    <row r="213" spans="1:10" hidden="1" x14ac:dyDescent="0.35">
      <c r="A213" s="350"/>
      <c r="B213" s="350"/>
      <c r="C213" s="350"/>
      <c r="D213" s="350"/>
      <c r="E213" s="298" t="s">
        <v>2420</v>
      </c>
      <c r="F213" s="350" t="s">
        <v>2421</v>
      </c>
      <c r="G213" s="350"/>
      <c r="H213" s="350"/>
      <c r="I213" s="350"/>
      <c r="J213" s="350"/>
    </row>
    <row r="214" spans="1:10" hidden="1" x14ac:dyDescent="0.35">
      <c r="A214" s="350"/>
      <c r="B214" s="350"/>
      <c r="C214" s="350"/>
      <c r="D214" s="350"/>
      <c r="E214" s="298" t="s">
        <v>2422</v>
      </c>
      <c r="F214" s="350" t="s">
        <v>556</v>
      </c>
      <c r="G214" s="350"/>
      <c r="H214" s="350"/>
      <c r="I214" s="350"/>
      <c r="J214" s="350"/>
    </row>
    <row r="215" spans="1:10" hidden="1" x14ac:dyDescent="0.35">
      <c r="A215" s="350"/>
      <c r="B215" s="350"/>
      <c r="C215" s="350"/>
      <c r="D215" s="350"/>
      <c r="E215" s="298" t="s">
        <v>2423</v>
      </c>
      <c r="F215" s="350" t="s">
        <v>558</v>
      </c>
      <c r="G215" s="350"/>
      <c r="H215" s="350"/>
      <c r="I215" s="350"/>
      <c r="J215" s="350"/>
    </row>
    <row r="216" spans="1:10" hidden="1" x14ac:dyDescent="0.35">
      <c r="A216" s="350"/>
      <c r="B216" s="350"/>
      <c r="C216" s="350"/>
      <c r="D216" s="350"/>
      <c r="E216" s="298" t="s">
        <v>2424</v>
      </c>
      <c r="F216" s="350" t="s">
        <v>560</v>
      </c>
      <c r="G216" s="350"/>
      <c r="H216" s="350"/>
      <c r="I216" s="350"/>
      <c r="J216" s="350"/>
    </row>
    <row r="217" spans="1:10" hidden="1" x14ac:dyDescent="0.35">
      <c r="A217" s="350"/>
      <c r="B217" s="350"/>
      <c r="C217" s="350"/>
      <c r="D217" s="350"/>
      <c r="E217" s="298" t="s">
        <v>2425</v>
      </c>
      <c r="F217" s="350" t="s">
        <v>2426</v>
      </c>
      <c r="G217" s="350"/>
      <c r="H217" s="350"/>
      <c r="I217" s="350"/>
      <c r="J217" s="350"/>
    </row>
    <row r="218" spans="1:10" hidden="1" x14ac:dyDescent="0.35">
      <c r="A218" s="350"/>
      <c r="B218" s="350"/>
      <c r="C218" s="350"/>
      <c r="D218" s="350"/>
      <c r="E218" s="298" t="s">
        <v>2427</v>
      </c>
      <c r="F218" s="350" t="s">
        <v>2428</v>
      </c>
      <c r="G218" s="350"/>
      <c r="H218" s="350"/>
      <c r="I218" s="350"/>
      <c r="J218" s="350"/>
    </row>
    <row r="219" spans="1:10" hidden="1" x14ac:dyDescent="0.35">
      <c r="A219" s="350"/>
      <c r="B219" s="350"/>
      <c r="C219" s="350"/>
      <c r="D219" s="350"/>
      <c r="E219" s="298" t="s">
        <v>2429</v>
      </c>
      <c r="F219" s="350" t="s">
        <v>2430</v>
      </c>
      <c r="G219" s="350"/>
      <c r="H219" s="350"/>
      <c r="I219" s="350"/>
      <c r="J219" s="350"/>
    </row>
    <row r="220" spans="1:10" hidden="1" x14ac:dyDescent="0.35">
      <c r="A220" s="350"/>
      <c r="B220" s="350"/>
      <c r="C220" s="350"/>
      <c r="D220" s="350"/>
      <c r="E220" s="298" t="s">
        <v>2431</v>
      </c>
      <c r="F220" s="350" t="s">
        <v>566</v>
      </c>
      <c r="G220" s="350"/>
      <c r="H220" s="350"/>
      <c r="I220" s="350"/>
      <c r="J220" s="350"/>
    </row>
    <row r="221" spans="1:10" hidden="1" x14ac:dyDescent="0.35">
      <c r="A221" s="350"/>
      <c r="B221" s="350"/>
      <c r="C221" s="350"/>
      <c r="D221" s="350"/>
      <c r="E221" s="298" t="s">
        <v>2432</v>
      </c>
      <c r="F221" s="350" t="s">
        <v>2433</v>
      </c>
      <c r="G221" s="350"/>
      <c r="H221" s="350"/>
      <c r="I221" s="350"/>
      <c r="J221" s="350"/>
    </row>
    <row r="222" spans="1:10" hidden="1" x14ac:dyDescent="0.35">
      <c r="A222" s="350"/>
      <c r="B222" s="350"/>
      <c r="C222" s="350"/>
      <c r="D222" s="350"/>
      <c r="E222" s="298" t="s">
        <v>2434</v>
      </c>
      <c r="F222" s="350" t="s">
        <v>2435</v>
      </c>
      <c r="G222" s="350"/>
      <c r="H222" s="350"/>
      <c r="I222" s="350"/>
      <c r="J222" s="350"/>
    </row>
    <row r="223" spans="1:10" hidden="1" x14ac:dyDescent="0.35">
      <c r="A223" s="350"/>
      <c r="B223" s="350"/>
      <c r="C223" s="350"/>
      <c r="D223" s="350"/>
      <c r="E223" s="298" t="s">
        <v>2436</v>
      </c>
      <c r="F223" s="350" t="s">
        <v>2437</v>
      </c>
      <c r="G223" s="350"/>
      <c r="H223" s="350"/>
      <c r="I223" s="350"/>
      <c r="J223" s="350"/>
    </row>
    <row r="224" spans="1:10" hidden="1" x14ac:dyDescent="0.35">
      <c r="A224" s="350"/>
      <c r="B224" s="350"/>
      <c r="C224" s="350"/>
      <c r="D224" s="350"/>
      <c r="E224" s="298" t="s">
        <v>2438</v>
      </c>
      <c r="F224" s="350" t="s">
        <v>2439</v>
      </c>
      <c r="G224" s="350"/>
      <c r="H224" s="350"/>
      <c r="I224" s="350"/>
      <c r="J224" s="350"/>
    </row>
    <row r="225" spans="1:10" hidden="1" x14ac:dyDescent="0.35">
      <c r="A225" s="350"/>
      <c r="B225" s="350"/>
      <c r="C225" s="350"/>
      <c r="D225" s="350"/>
      <c r="E225" s="298" t="s">
        <v>2440</v>
      </c>
      <c r="F225" s="350" t="s">
        <v>2441</v>
      </c>
      <c r="G225" s="350"/>
      <c r="H225" s="350"/>
      <c r="I225" s="350"/>
      <c r="J225" s="350"/>
    </row>
    <row r="226" spans="1:10" hidden="1" x14ac:dyDescent="0.35">
      <c r="A226" s="350"/>
      <c r="B226" s="350"/>
      <c r="C226" s="350"/>
      <c r="D226" s="350"/>
      <c r="E226" s="298" t="s">
        <v>575</v>
      </c>
      <c r="F226" s="350" t="s">
        <v>2442</v>
      </c>
      <c r="G226" s="350"/>
      <c r="H226" s="350"/>
      <c r="I226" s="350"/>
      <c r="J226" s="350"/>
    </row>
    <row r="227" spans="1:10" hidden="1" x14ac:dyDescent="0.35">
      <c r="A227" s="350"/>
      <c r="B227" s="350"/>
      <c r="C227" s="350"/>
      <c r="D227" s="350"/>
      <c r="E227" s="298" t="s">
        <v>2443</v>
      </c>
      <c r="F227" s="350" t="s">
        <v>2444</v>
      </c>
      <c r="G227" s="350"/>
      <c r="H227" s="350"/>
      <c r="I227" s="350"/>
      <c r="J227" s="350"/>
    </row>
    <row r="228" spans="1:10" hidden="1" x14ac:dyDescent="0.35">
      <c r="A228" s="350"/>
      <c r="B228" s="350"/>
      <c r="C228" s="350"/>
      <c r="D228" s="350"/>
      <c r="E228" s="298" t="s">
        <v>2445</v>
      </c>
      <c r="F228" s="350" t="s">
        <v>2446</v>
      </c>
      <c r="G228" s="350"/>
      <c r="H228" s="350"/>
      <c r="I228" s="350"/>
      <c r="J228" s="350"/>
    </row>
    <row r="229" spans="1:10" hidden="1" x14ac:dyDescent="0.35">
      <c r="A229" s="350"/>
      <c r="B229" s="350"/>
      <c r="C229" s="350"/>
      <c r="D229" s="350"/>
      <c r="E229" s="298" t="s">
        <v>2447</v>
      </c>
      <c r="F229" s="350" t="s">
        <v>2448</v>
      </c>
      <c r="G229" s="350"/>
      <c r="H229" s="350"/>
      <c r="I229" s="350"/>
      <c r="J229" s="350"/>
    </row>
    <row r="230" spans="1:10" hidden="1" x14ac:dyDescent="0.35">
      <c r="A230" s="350"/>
      <c r="B230" s="350"/>
      <c r="C230" s="350"/>
      <c r="D230" s="350"/>
      <c r="E230" s="298" t="s">
        <v>2449</v>
      </c>
      <c r="F230" s="350" t="s">
        <v>2450</v>
      </c>
      <c r="G230" s="350"/>
      <c r="H230" s="350"/>
      <c r="I230" s="350"/>
      <c r="J230" s="350"/>
    </row>
    <row r="231" spans="1:10" hidden="1" x14ac:dyDescent="0.35">
      <c r="A231" s="350"/>
      <c r="B231" s="350"/>
      <c r="C231" s="350"/>
      <c r="D231" s="350"/>
      <c r="E231" s="298" t="s">
        <v>2451</v>
      </c>
      <c r="F231" s="350" t="s">
        <v>2452</v>
      </c>
      <c r="G231" s="350"/>
      <c r="H231" s="350"/>
      <c r="I231" s="350"/>
      <c r="J231" s="350"/>
    </row>
    <row r="232" spans="1:10" hidden="1" x14ac:dyDescent="0.35">
      <c r="A232" s="350"/>
      <c r="B232" s="350"/>
      <c r="C232" s="350"/>
      <c r="D232" s="350"/>
      <c r="E232" s="298" t="s">
        <v>2453</v>
      </c>
      <c r="F232" s="350" t="s">
        <v>2454</v>
      </c>
      <c r="G232" s="350"/>
      <c r="H232" s="350"/>
      <c r="I232" s="350"/>
      <c r="J232" s="350"/>
    </row>
    <row r="233" spans="1:10" hidden="1" x14ac:dyDescent="0.35">
      <c r="A233" s="350"/>
      <c r="B233" s="350"/>
      <c r="C233" s="350"/>
      <c r="D233" s="350"/>
      <c r="E233" s="298" t="s">
        <v>2455</v>
      </c>
      <c r="F233" s="350" t="s">
        <v>2456</v>
      </c>
      <c r="G233" s="350"/>
      <c r="H233" s="350"/>
      <c r="I233" s="350"/>
      <c r="J233" s="350"/>
    </row>
    <row r="234" spans="1:10" hidden="1" x14ac:dyDescent="0.35">
      <c r="A234" s="350"/>
      <c r="B234" s="350"/>
      <c r="C234" s="350"/>
      <c r="D234" s="350"/>
      <c r="E234" s="298" t="s">
        <v>2457</v>
      </c>
      <c r="F234" s="350" t="s">
        <v>2458</v>
      </c>
      <c r="G234" s="350"/>
      <c r="H234" s="350"/>
      <c r="I234" s="350"/>
      <c r="J234" s="350"/>
    </row>
    <row r="235" spans="1:10" hidden="1" x14ac:dyDescent="0.35">
      <c r="A235" s="350"/>
      <c r="B235" s="350"/>
      <c r="C235" s="350"/>
      <c r="D235" s="350"/>
      <c r="E235" s="298" t="s">
        <v>2459</v>
      </c>
      <c r="F235" s="350" t="s">
        <v>2460</v>
      </c>
      <c r="G235" s="350"/>
      <c r="H235" s="350"/>
      <c r="I235" s="350"/>
      <c r="J235" s="350"/>
    </row>
    <row r="236" spans="1:10" hidden="1" x14ac:dyDescent="0.35">
      <c r="A236" s="350"/>
      <c r="B236" s="350"/>
      <c r="C236" s="350"/>
      <c r="D236" s="350"/>
      <c r="E236" s="298" t="s">
        <v>2461</v>
      </c>
      <c r="F236" s="350" t="s">
        <v>2462</v>
      </c>
      <c r="G236" s="350"/>
      <c r="H236" s="350"/>
      <c r="I236" s="350"/>
      <c r="J236" s="350"/>
    </row>
    <row r="237" spans="1:10" hidden="1" x14ac:dyDescent="0.35">
      <c r="A237" s="350"/>
      <c r="B237" s="350"/>
      <c r="C237" s="350"/>
      <c r="D237" s="350"/>
      <c r="E237" s="298" t="s">
        <v>2463</v>
      </c>
      <c r="F237" s="350" t="s">
        <v>2464</v>
      </c>
      <c r="G237" s="350"/>
      <c r="H237" s="350"/>
      <c r="I237" s="350"/>
      <c r="J237" s="350"/>
    </row>
    <row r="238" spans="1:10" hidden="1" x14ac:dyDescent="0.35">
      <c r="A238" s="350"/>
      <c r="B238" s="350"/>
      <c r="C238" s="350"/>
      <c r="D238" s="350"/>
      <c r="E238" s="298" t="s">
        <v>2465</v>
      </c>
      <c r="F238" s="350" t="s">
        <v>2466</v>
      </c>
      <c r="G238" s="350"/>
      <c r="H238" s="350"/>
      <c r="I238" s="350"/>
      <c r="J238" s="350"/>
    </row>
    <row r="239" spans="1:10" hidden="1" x14ac:dyDescent="0.35">
      <c r="A239" s="350"/>
      <c r="B239" s="350"/>
      <c r="C239" s="350"/>
      <c r="D239" s="350"/>
      <c r="E239" s="298" t="s">
        <v>2467</v>
      </c>
      <c r="F239" s="350" t="s">
        <v>2468</v>
      </c>
      <c r="G239" s="350"/>
      <c r="H239" s="350"/>
      <c r="I239" s="350"/>
      <c r="J239" s="350"/>
    </row>
    <row r="240" spans="1:10" hidden="1" x14ac:dyDescent="0.35">
      <c r="A240" s="350"/>
      <c r="B240" s="350"/>
      <c r="C240" s="350"/>
      <c r="D240" s="350"/>
      <c r="E240" s="298" t="s">
        <v>2469</v>
      </c>
      <c r="F240" s="350" t="s">
        <v>2470</v>
      </c>
      <c r="G240" s="350"/>
      <c r="H240" s="350"/>
      <c r="I240" s="350"/>
      <c r="J240" s="350"/>
    </row>
    <row r="241" spans="1:10" hidden="1" x14ac:dyDescent="0.35">
      <c r="A241" s="350"/>
      <c r="B241" s="350"/>
      <c r="C241" s="350"/>
      <c r="D241" s="350"/>
      <c r="E241" s="298" t="s">
        <v>2471</v>
      </c>
      <c r="F241" s="350" t="s">
        <v>2472</v>
      </c>
      <c r="G241" s="350"/>
      <c r="H241" s="350"/>
      <c r="I241" s="350"/>
      <c r="J241" s="350"/>
    </row>
    <row r="242" spans="1:10" hidden="1" x14ac:dyDescent="0.35">
      <c r="A242" s="350"/>
      <c r="B242" s="350"/>
      <c r="C242" s="350"/>
      <c r="D242" s="350"/>
      <c r="E242" s="298" t="s">
        <v>2473</v>
      </c>
      <c r="F242" s="350" t="s">
        <v>2474</v>
      </c>
      <c r="G242" s="350"/>
      <c r="H242" s="350"/>
      <c r="I242" s="350"/>
      <c r="J242" s="350"/>
    </row>
    <row r="243" spans="1:10" hidden="1" x14ac:dyDescent="0.35">
      <c r="A243" s="350"/>
      <c r="B243" s="350"/>
      <c r="C243" s="350"/>
      <c r="D243" s="350"/>
      <c r="E243" s="298" t="s">
        <v>2475</v>
      </c>
      <c r="F243" s="350" t="s">
        <v>2476</v>
      </c>
      <c r="G243" s="350"/>
      <c r="H243" s="350"/>
      <c r="I243" s="350"/>
      <c r="J243" s="350"/>
    </row>
    <row r="244" spans="1:10" hidden="1" x14ac:dyDescent="0.35">
      <c r="A244" s="350"/>
      <c r="B244" s="350"/>
      <c r="C244" s="350"/>
      <c r="D244" s="350"/>
      <c r="E244" s="298" t="s">
        <v>2477</v>
      </c>
      <c r="F244" s="350" t="s">
        <v>2478</v>
      </c>
      <c r="G244" s="350"/>
      <c r="H244" s="350"/>
      <c r="I244" s="350"/>
      <c r="J244" s="350"/>
    </row>
    <row r="245" spans="1:10" hidden="1" x14ac:dyDescent="0.35">
      <c r="A245" s="350"/>
      <c r="B245" s="350"/>
      <c r="C245" s="350"/>
      <c r="D245" s="350"/>
      <c r="E245" s="298" t="s">
        <v>2479</v>
      </c>
      <c r="F245" s="350" t="s">
        <v>2480</v>
      </c>
      <c r="G245" s="350"/>
      <c r="H245" s="350"/>
      <c r="I245" s="350"/>
      <c r="J245" s="350"/>
    </row>
    <row r="246" spans="1:10" hidden="1" x14ac:dyDescent="0.35">
      <c r="A246" s="350"/>
      <c r="B246" s="350"/>
      <c r="C246" s="350"/>
      <c r="D246" s="350"/>
      <c r="E246" s="298" t="s">
        <v>2481</v>
      </c>
      <c r="F246" s="350" t="s">
        <v>2482</v>
      </c>
      <c r="G246" s="350"/>
      <c r="H246" s="350"/>
      <c r="I246" s="350"/>
      <c r="J246" s="350"/>
    </row>
    <row r="247" spans="1:10" hidden="1" x14ac:dyDescent="0.35">
      <c r="A247" s="350"/>
      <c r="B247" s="350"/>
      <c r="C247" s="350"/>
      <c r="D247" s="350"/>
      <c r="E247" s="298" t="s">
        <v>2483</v>
      </c>
      <c r="F247" s="350" t="s">
        <v>2484</v>
      </c>
      <c r="G247" s="350"/>
      <c r="H247" s="350"/>
      <c r="I247" s="350"/>
      <c r="J247" s="350"/>
    </row>
    <row r="248" spans="1:10" hidden="1" x14ac:dyDescent="0.35">
      <c r="A248" s="350"/>
      <c r="B248" s="350"/>
      <c r="C248" s="350"/>
      <c r="D248" s="350"/>
      <c r="E248" s="298" t="s">
        <v>2485</v>
      </c>
      <c r="F248" s="350" t="s">
        <v>2486</v>
      </c>
      <c r="G248" s="350"/>
      <c r="H248" s="350"/>
      <c r="I248" s="350"/>
      <c r="J248" s="350"/>
    </row>
    <row r="249" spans="1:10" hidden="1" x14ac:dyDescent="0.35">
      <c r="A249" s="350"/>
      <c r="B249" s="350"/>
      <c r="C249" s="350"/>
      <c r="D249" s="350"/>
      <c r="E249" s="298" t="s">
        <v>2487</v>
      </c>
      <c r="F249" s="350" t="s">
        <v>2488</v>
      </c>
      <c r="G249" s="350"/>
      <c r="H249" s="350"/>
      <c r="I249" s="350"/>
      <c r="J249" s="350"/>
    </row>
    <row r="250" spans="1:10" hidden="1" x14ac:dyDescent="0.35">
      <c r="A250" s="350"/>
      <c r="B250" s="350"/>
      <c r="C250" s="350"/>
      <c r="D250" s="350"/>
      <c r="E250" s="298" t="s">
        <v>2489</v>
      </c>
      <c r="F250" s="350" t="s">
        <v>2490</v>
      </c>
      <c r="G250" s="350"/>
      <c r="H250" s="350"/>
      <c r="I250" s="350"/>
      <c r="J250" s="350"/>
    </row>
    <row r="251" spans="1:10" hidden="1" x14ac:dyDescent="0.35">
      <c r="A251" s="350"/>
      <c r="B251" s="350"/>
      <c r="C251" s="350"/>
      <c r="D251" s="350"/>
      <c r="E251" s="298" t="s">
        <v>2491</v>
      </c>
      <c r="F251" s="350" t="s">
        <v>612</v>
      </c>
      <c r="G251" s="350"/>
      <c r="H251" s="350"/>
      <c r="I251" s="350"/>
      <c r="J251" s="350"/>
    </row>
    <row r="252" spans="1:10" hidden="1" x14ac:dyDescent="0.35">
      <c r="A252" s="350"/>
      <c r="B252" s="350"/>
      <c r="C252" s="350"/>
      <c r="D252" s="350"/>
      <c r="E252" s="298" t="s">
        <v>2492</v>
      </c>
      <c r="F252" s="350" t="s">
        <v>614</v>
      </c>
      <c r="G252" s="350"/>
      <c r="H252" s="350"/>
      <c r="I252" s="350"/>
      <c r="J252" s="350"/>
    </row>
    <row r="253" spans="1:10" hidden="1" x14ac:dyDescent="0.35">
      <c r="A253" s="350"/>
      <c r="B253" s="350"/>
      <c r="C253" s="350"/>
      <c r="D253" s="350"/>
      <c r="E253" s="298" t="s">
        <v>2493</v>
      </c>
      <c r="F253" s="350" t="s">
        <v>2494</v>
      </c>
      <c r="G253" s="350"/>
      <c r="H253" s="350"/>
      <c r="I253" s="350"/>
      <c r="J253" s="350"/>
    </row>
    <row r="254" spans="1:10" hidden="1" x14ac:dyDescent="0.35">
      <c r="A254" s="350"/>
      <c r="B254" s="350"/>
      <c r="C254" s="350"/>
      <c r="D254" s="350"/>
      <c r="E254" s="298" t="s">
        <v>2495</v>
      </c>
      <c r="F254" s="350" t="s">
        <v>2496</v>
      </c>
      <c r="G254" s="350"/>
      <c r="H254" s="350"/>
      <c r="I254" s="350"/>
      <c r="J254" s="350"/>
    </row>
    <row r="255" spans="1:10" hidden="1" x14ac:dyDescent="0.35">
      <c r="A255" s="350"/>
      <c r="B255" s="350"/>
      <c r="C255" s="350"/>
      <c r="D255" s="350"/>
      <c r="E255" s="298" t="s">
        <v>2497</v>
      </c>
      <c r="F255" s="350" t="s">
        <v>2498</v>
      </c>
      <c r="G255" s="350"/>
      <c r="H255" s="350"/>
      <c r="I255" s="350"/>
      <c r="J255" s="350"/>
    </row>
    <row r="256" spans="1:10" hidden="1" x14ac:dyDescent="0.35">
      <c r="A256" s="350"/>
      <c r="B256" s="350"/>
      <c r="C256" s="350"/>
      <c r="D256" s="350"/>
      <c r="E256" s="298" t="s">
        <v>2499</v>
      </c>
      <c r="F256" s="350" t="s">
        <v>2500</v>
      </c>
      <c r="G256" s="350"/>
      <c r="H256" s="350"/>
      <c r="I256" s="350"/>
      <c r="J256" s="350"/>
    </row>
    <row r="257" spans="1:10" hidden="1" x14ac:dyDescent="0.35">
      <c r="A257" s="350"/>
      <c r="B257" s="350"/>
      <c r="C257" s="350"/>
      <c r="D257" s="350"/>
      <c r="E257" s="298" t="s">
        <v>2501</v>
      </c>
      <c r="F257" s="350" t="s">
        <v>2502</v>
      </c>
      <c r="G257" s="350"/>
      <c r="H257" s="350"/>
      <c r="I257" s="350"/>
      <c r="J257" s="350"/>
    </row>
    <row r="258" spans="1:10" hidden="1" x14ac:dyDescent="0.35">
      <c r="A258" s="350"/>
      <c r="B258" s="350"/>
      <c r="C258" s="350"/>
      <c r="D258" s="350"/>
      <c r="E258" s="298" t="s">
        <v>2503</v>
      </c>
      <c r="F258" s="350" t="s">
        <v>2504</v>
      </c>
      <c r="G258" s="350"/>
      <c r="H258" s="350"/>
      <c r="I258" s="350"/>
      <c r="J258" s="350"/>
    </row>
    <row r="259" spans="1:10" hidden="1" x14ac:dyDescent="0.35">
      <c r="A259" s="350"/>
      <c r="B259" s="350"/>
      <c r="C259" s="350"/>
      <c r="D259" s="350"/>
      <c r="E259" s="298" t="s">
        <v>2505</v>
      </c>
      <c r="F259" s="350" t="s">
        <v>2506</v>
      </c>
      <c r="G259" s="350"/>
      <c r="H259" s="350"/>
      <c r="I259" s="350"/>
      <c r="J259" s="350"/>
    </row>
    <row r="260" spans="1:10" hidden="1" x14ac:dyDescent="0.35">
      <c r="A260" s="350"/>
      <c r="B260" s="350"/>
      <c r="C260" s="350"/>
      <c r="D260" s="350"/>
      <c r="E260" s="298" t="s">
        <v>2507</v>
      </c>
      <c r="F260" s="350" t="s">
        <v>2508</v>
      </c>
      <c r="G260" s="350"/>
      <c r="H260" s="350"/>
      <c r="I260" s="350"/>
      <c r="J260" s="350"/>
    </row>
    <row r="261" spans="1:10" hidden="1" x14ac:dyDescent="0.35">
      <c r="A261" s="350"/>
      <c r="B261" s="350"/>
      <c r="C261" s="350"/>
      <c r="D261" s="350"/>
      <c r="E261" s="298" t="s">
        <v>2509</v>
      </c>
      <c r="F261" s="350" t="s">
        <v>2510</v>
      </c>
      <c r="G261" s="350"/>
      <c r="H261" s="350"/>
      <c r="I261" s="350"/>
      <c r="J261" s="350"/>
    </row>
    <row r="262" spans="1:10" hidden="1" x14ac:dyDescent="0.35">
      <c r="A262" s="350"/>
      <c r="B262" s="350"/>
      <c r="C262" s="350"/>
      <c r="D262" s="350"/>
      <c r="E262" s="298" t="s">
        <v>623</v>
      </c>
      <c r="F262" s="350" t="s">
        <v>2511</v>
      </c>
      <c r="G262" s="350"/>
      <c r="H262" s="350"/>
      <c r="I262" s="350"/>
      <c r="J262" s="350"/>
    </row>
    <row r="263" spans="1:10" hidden="1" x14ac:dyDescent="0.35">
      <c r="A263" s="350"/>
      <c r="B263" s="350"/>
      <c r="C263" s="350"/>
      <c r="D263" s="350"/>
      <c r="E263" s="298" t="s">
        <v>2512</v>
      </c>
      <c r="F263" s="350" t="s">
        <v>2513</v>
      </c>
      <c r="G263" s="350"/>
      <c r="H263" s="350"/>
      <c r="I263" s="350"/>
      <c r="J263" s="350"/>
    </row>
    <row r="264" spans="1:10" hidden="1" x14ac:dyDescent="0.35">
      <c r="A264" s="350"/>
      <c r="B264" s="350"/>
      <c r="C264" s="350"/>
      <c r="D264" s="350"/>
      <c r="E264" s="298" t="s">
        <v>2514</v>
      </c>
      <c r="F264" s="350" t="s">
        <v>2515</v>
      </c>
      <c r="G264" s="350"/>
      <c r="H264" s="350"/>
      <c r="I264" s="350"/>
      <c r="J264" s="350"/>
    </row>
    <row r="265" spans="1:10" hidden="1" x14ac:dyDescent="0.35">
      <c r="A265" s="350"/>
      <c r="B265" s="350"/>
      <c r="C265" s="350"/>
      <c r="D265" s="350"/>
      <c r="E265" s="298" t="s">
        <v>2516</v>
      </c>
      <c r="F265" s="350" t="s">
        <v>2517</v>
      </c>
      <c r="G265" s="350"/>
      <c r="H265" s="350"/>
      <c r="I265" s="350"/>
      <c r="J265" s="350"/>
    </row>
    <row r="266" spans="1:10" hidden="1" x14ac:dyDescent="0.35">
      <c r="A266" s="350"/>
      <c r="B266" s="350"/>
      <c r="C266" s="350"/>
      <c r="D266" s="350"/>
      <c r="E266" s="298" t="s">
        <v>2518</v>
      </c>
      <c r="F266" s="350" t="s">
        <v>2519</v>
      </c>
      <c r="G266" s="350"/>
      <c r="H266" s="350"/>
      <c r="I266" s="350"/>
      <c r="J266" s="350"/>
    </row>
    <row r="267" spans="1:10" hidden="1" x14ac:dyDescent="0.35">
      <c r="A267" s="350"/>
      <c r="B267" s="350"/>
      <c r="C267" s="350"/>
      <c r="D267" s="350"/>
      <c r="E267" s="298" t="s">
        <v>2520</v>
      </c>
      <c r="F267" s="350" t="s">
        <v>2521</v>
      </c>
      <c r="G267" s="350"/>
      <c r="H267" s="350"/>
      <c r="I267" s="350"/>
      <c r="J267" s="350"/>
    </row>
    <row r="268" spans="1:10" hidden="1" x14ac:dyDescent="0.35">
      <c r="A268" s="350"/>
      <c r="B268" s="350"/>
      <c r="C268" s="350"/>
      <c r="D268" s="350"/>
      <c r="E268" s="298" t="s">
        <v>2522</v>
      </c>
      <c r="F268" s="350" t="s">
        <v>2523</v>
      </c>
      <c r="G268" s="350"/>
      <c r="H268" s="350"/>
      <c r="I268" s="350"/>
      <c r="J268" s="350"/>
    </row>
    <row r="269" spans="1:10" hidden="1" x14ac:dyDescent="0.35">
      <c r="A269" s="350"/>
      <c r="B269" s="350"/>
      <c r="C269" s="350"/>
      <c r="D269" s="350"/>
      <c r="E269" s="298" t="s">
        <v>2524</v>
      </c>
      <c r="F269" s="350" t="s">
        <v>2525</v>
      </c>
      <c r="G269" s="350"/>
      <c r="H269" s="350"/>
      <c r="I269" s="350"/>
      <c r="J269" s="350"/>
    </row>
    <row r="270" spans="1:10" hidden="1" x14ac:dyDescent="0.35">
      <c r="A270" s="350"/>
      <c r="B270" s="350"/>
      <c r="C270" s="350"/>
      <c r="D270" s="350"/>
      <c r="E270" s="298" t="s">
        <v>2526</v>
      </c>
      <c r="F270" s="350" t="s">
        <v>2527</v>
      </c>
      <c r="G270" s="350"/>
      <c r="H270" s="350"/>
      <c r="I270" s="350"/>
      <c r="J270" s="350"/>
    </row>
    <row r="271" spans="1:10" hidden="1" x14ac:dyDescent="0.35">
      <c r="A271" s="350"/>
      <c r="B271" s="350"/>
      <c r="C271" s="350"/>
      <c r="D271" s="350"/>
      <c r="E271" s="298" t="s">
        <v>2528</v>
      </c>
      <c r="F271" s="350" t="s">
        <v>2529</v>
      </c>
      <c r="G271" s="350"/>
      <c r="H271" s="350"/>
      <c r="I271" s="350"/>
      <c r="J271" s="350"/>
    </row>
    <row r="272" spans="1:10" hidden="1" x14ac:dyDescent="0.35">
      <c r="A272" s="350"/>
      <c r="B272" s="350"/>
      <c r="C272" s="350"/>
      <c r="D272" s="350"/>
      <c r="E272" s="298" t="s">
        <v>2530</v>
      </c>
      <c r="F272" s="350" t="s">
        <v>2531</v>
      </c>
      <c r="G272" s="350"/>
      <c r="H272" s="350"/>
      <c r="I272" s="350"/>
      <c r="J272" s="350"/>
    </row>
    <row r="273" spans="1:10" hidden="1" x14ac:dyDescent="0.35">
      <c r="A273" s="350"/>
      <c r="B273" s="350"/>
      <c r="C273" s="350"/>
      <c r="D273" s="350"/>
      <c r="E273" s="298" t="s">
        <v>2532</v>
      </c>
      <c r="F273" s="350" t="s">
        <v>2533</v>
      </c>
      <c r="G273" s="350"/>
      <c r="H273" s="350"/>
      <c r="I273" s="350"/>
      <c r="J273" s="350"/>
    </row>
    <row r="274" spans="1:10" hidden="1" x14ac:dyDescent="0.35">
      <c r="A274" s="350"/>
      <c r="B274" s="350"/>
      <c r="C274" s="350"/>
      <c r="D274" s="350"/>
      <c r="E274" s="298" t="s">
        <v>2534</v>
      </c>
      <c r="F274" s="350" t="s">
        <v>2535</v>
      </c>
      <c r="G274" s="350"/>
      <c r="H274" s="350"/>
      <c r="I274" s="350"/>
      <c r="J274" s="350"/>
    </row>
    <row r="275" spans="1:10" hidden="1" x14ac:dyDescent="0.35">
      <c r="A275" s="350"/>
      <c r="B275" s="350"/>
      <c r="C275" s="350"/>
      <c r="D275" s="350"/>
      <c r="E275" s="298" t="s">
        <v>2536</v>
      </c>
      <c r="F275" s="350" t="s">
        <v>2537</v>
      </c>
      <c r="G275" s="350"/>
      <c r="H275" s="350"/>
      <c r="I275" s="350"/>
      <c r="J275" s="350"/>
    </row>
    <row r="276" spans="1:10" hidden="1" x14ac:dyDescent="0.35">
      <c r="A276" s="350"/>
      <c r="B276" s="350"/>
      <c r="C276" s="350"/>
      <c r="D276" s="350"/>
      <c r="E276" s="298" t="s">
        <v>2538</v>
      </c>
      <c r="F276" s="350" t="s">
        <v>2539</v>
      </c>
      <c r="G276" s="350"/>
      <c r="H276" s="350"/>
      <c r="I276" s="350"/>
      <c r="J276" s="350"/>
    </row>
    <row r="277" spans="1:10" hidden="1" x14ac:dyDescent="0.35">
      <c r="A277" s="350"/>
      <c r="B277" s="350"/>
      <c r="C277" s="350"/>
      <c r="D277" s="350"/>
      <c r="E277" s="298" t="s">
        <v>2540</v>
      </c>
      <c r="F277" s="350" t="s">
        <v>2541</v>
      </c>
      <c r="G277" s="350"/>
      <c r="H277" s="350"/>
      <c r="I277" s="350"/>
      <c r="J277" s="350"/>
    </row>
    <row r="278" spans="1:10" hidden="1" x14ac:dyDescent="0.35">
      <c r="A278" s="350"/>
      <c r="B278" s="350"/>
      <c r="C278" s="350"/>
      <c r="D278" s="350"/>
      <c r="E278" s="298" t="s">
        <v>2542</v>
      </c>
      <c r="F278" s="350" t="s">
        <v>2543</v>
      </c>
      <c r="G278" s="350"/>
      <c r="H278" s="350"/>
      <c r="I278" s="350"/>
      <c r="J278" s="350"/>
    </row>
    <row r="279" spans="1:10" hidden="1" x14ac:dyDescent="0.35">
      <c r="A279" s="350"/>
      <c r="B279" s="350"/>
      <c r="C279" s="350"/>
      <c r="D279" s="350"/>
      <c r="E279" s="298" t="s">
        <v>2544</v>
      </c>
      <c r="F279" s="350" t="s">
        <v>2545</v>
      </c>
      <c r="G279" s="350"/>
      <c r="H279" s="350"/>
      <c r="I279" s="350"/>
      <c r="J279" s="350"/>
    </row>
    <row r="280" spans="1:10" hidden="1" x14ac:dyDescent="0.35">
      <c r="A280" s="350"/>
      <c r="B280" s="350"/>
      <c r="C280" s="350"/>
      <c r="D280" s="350"/>
      <c r="E280" s="298" t="s">
        <v>2546</v>
      </c>
      <c r="F280" s="350" t="s">
        <v>2547</v>
      </c>
      <c r="G280" s="350"/>
      <c r="H280" s="350"/>
      <c r="I280" s="350"/>
      <c r="J280" s="350"/>
    </row>
    <row r="281" spans="1:10" hidden="1" x14ac:dyDescent="0.35">
      <c r="A281" s="350"/>
      <c r="B281" s="350"/>
      <c r="C281" s="350"/>
      <c r="D281" s="350"/>
      <c r="E281" s="298" t="s">
        <v>2548</v>
      </c>
      <c r="F281" s="350" t="s">
        <v>2549</v>
      </c>
      <c r="G281" s="350"/>
      <c r="H281" s="350"/>
      <c r="I281" s="350"/>
      <c r="J281" s="350"/>
    </row>
    <row r="282" spans="1:10" hidden="1" x14ac:dyDescent="0.35">
      <c r="A282" s="350"/>
      <c r="B282" s="350"/>
      <c r="C282" s="350"/>
      <c r="D282" s="350"/>
      <c r="E282" s="298" t="s">
        <v>2550</v>
      </c>
      <c r="F282" s="350" t="s">
        <v>2551</v>
      </c>
      <c r="G282" s="350"/>
      <c r="H282" s="350"/>
      <c r="I282" s="350"/>
      <c r="J282" s="350"/>
    </row>
    <row r="283" spans="1:10" hidden="1" x14ac:dyDescent="0.35">
      <c r="A283" s="350"/>
      <c r="B283" s="350"/>
      <c r="C283" s="350"/>
      <c r="D283" s="350"/>
      <c r="E283" s="298" t="s">
        <v>2552</v>
      </c>
      <c r="F283" s="350" t="s">
        <v>2553</v>
      </c>
      <c r="G283" s="350"/>
      <c r="H283" s="350"/>
      <c r="I283" s="350"/>
      <c r="J283" s="350"/>
    </row>
    <row r="284" spans="1:10" hidden="1" x14ac:dyDescent="0.35">
      <c r="A284" s="350"/>
      <c r="B284" s="350"/>
      <c r="C284" s="350"/>
      <c r="D284" s="350"/>
      <c r="E284" s="298" t="s">
        <v>2554</v>
      </c>
      <c r="F284" s="350" t="s">
        <v>2555</v>
      </c>
      <c r="G284" s="350"/>
      <c r="H284" s="350"/>
      <c r="I284" s="350"/>
      <c r="J284" s="350"/>
    </row>
    <row r="285" spans="1:10" hidden="1" x14ac:dyDescent="0.35">
      <c r="A285" s="350"/>
      <c r="B285" s="350"/>
      <c r="C285" s="350"/>
      <c r="D285" s="350"/>
      <c r="E285" s="298" t="s">
        <v>2556</v>
      </c>
      <c r="F285" s="350" t="s">
        <v>2557</v>
      </c>
      <c r="G285" s="350"/>
      <c r="H285" s="350"/>
      <c r="I285" s="350"/>
      <c r="J285" s="350"/>
    </row>
    <row r="286" spans="1:10" hidden="1" x14ac:dyDescent="0.35">
      <c r="A286" s="350"/>
      <c r="B286" s="350"/>
      <c r="C286" s="350"/>
      <c r="D286" s="350"/>
      <c r="E286" s="298" t="s">
        <v>2558</v>
      </c>
      <c r="F286" s="350" t="s">
        <v>2559</v>
      </c>
      <c r="G286" s="350"/>
      <c r="H286" s="350"/>
      <c r="I286" s="350"/>
      <c r="J286" s="350"/>
    </row>
    <row r="287" spans="1:10" hidden="1" x14ac:dyDescent="0.35">
      <c r="A287" s="350"/>
      <c r="B287" s="350"/>
      <c r="C287" s="350"/>
      <c r="D287" s="350"/>
      <c r="E287" s="298" t="s">
        <v>2560</v>
      </c>
      <c r="F287" s="350" t="s">
        <v>2561</v>
      </c>
      <c r="G287" s="350"/>
      <c r="H287" s="350"/>
      <c r="I287" s="350"/>
      <c r="J287" s="350"/>
    </row>
    <row r="288" spans="1:10" hidden="1" x14ac:dyDescent="0.35">
      <c r="A288" s="350"/>
      <c r="B288" s="350"/>
      <c r="C288" s="350"/>
      <c r="D288" s="350"/>
      <c r="E288" s="298" t="s">
        <v>2562</v>
      </c>
      <c r="F288" s="350" t="s">
        <v>660</v>
      </c>
      <c r="G288" s="350"/>
      <c r="H288" s="350"/>
      <c r="I288" s="350"/>
      <c r="J288" s="350"/>
    </row>
    <row r="289" spans="1:10" hidden="1" x14ac:dyDescent="0.35">
      <c r="A289" s="350"/>
      <c r="B289" s="350"/>
      <c r="C289" s="350"/>
      <c r="D289" s="350"/>
      <c r="E289" s="298" t="s">
        <v>2563</v>
      </c>
      <c r="F289" s="350" t="s">
        <v>2564</v>
      </c>
      <c r="G289" s="350"/>
      <c r="H289" s="350"/>
      <c r="I289" s="350"/>
      <c r="J289" s="350"/>
    </row>
    <row r="290" spans="1:10" hidden="1" x14ac:dyDescent="0.35">
      <c r="A290" s="350"/>
      <c r="B290" s="350"/>
      <c r="C290" s="350"/>
      <c r="D290" s="350"/>
      <c r="E290" s="298" t="s">
        <v>2565</v>
      </c>
      <c r="F290" s="350" t="s">
        <v>664</v>
      </c>
      <c r="G290" s="350"/>
      <c r="H290" s="350"/>
      <c r="I290" s="350"/>
      <c r="J290" s="350"/>
    </row>
    <row r="291" spans="1:10" hidden="1" x14ac:dyDescent="0.35">
      <c r="A291" s="350"/>
      <c r="B291" s="350"/>
      <c r="C291" s="350"/>
      <c r="D291" s="350"/>
      <c r="E291" s="298" t="s">
        <v>2566</v>
      </c>
      <c r="F291" s="350" t="s">
        <v>2567</v>
      </c>
      <c r="G291" s="350"/>
      <c r="H291" s="350"/>
      <c r="I291" s="350"/>
      <c r="J291" s="350"/>
    </row>
    <row r="292" spans="1:10" hidden="1" x14ac:dyDescent="0.35">
      <c r="A292" s="350"/>
      <c r="B292" s="350"/>
      <c r="C292" s="350"/>
      <c r="D292" s="350"/>
      <c r="E292" s="298" t="s">
        <v>2568</v>
      </c>
      <c r="F292" s="350" t="s">
        <v>2569</v>
      </c>
      <c r="G292" s="350"/>
      <c r="H292" s="350"/>
      <c r="I292" s="350"/>
      <c r="J292" s="350"/>
    </row>
    <row r="293" spans="1:10" hidden="1" x14ac:dyDescent="0.35">
      <c r="A293" s="350"/>
      <c r="B293" s="350"/>
      <c r="C293" s="350"/>
      <c r="D293" s="350"/>
      <c r="E293" s="298" t="s">
        <v>2570</v>
      </c>
      <c r="F293" s="350" t="s">
        <v>2571</v>
      </c>
      <c r="G293" s="350"/>
      <c r="H293" s="350"/>
      <c r="I293" s="350"/>
      <c r="J293" s="350"/>
    </row>
    <row r="294" spans="1:10" hidden="1" x14ac:dyDescent="0.35">
      <c r="A294" s="350"/>
      <c r="B294" s="350"/>
      <c r="C294" s="350"/>
      <c r="D294" s="350"/>
      <c r="E294" s="298" t="s">
        <v>2572</v>
      </c>
      <c r="F294" s="350" t="s">
        <v>2573</v>
      </c>
      <c r="G294" s="350"/>
      <c r="H294" s="350"/>
      <c r="I294" s="350"/>
      <c r="J294" s="350"/>
    </row>
    <row r="295" spans="1:10" hidden="1" x14ac:dyDescent="0.35">
      <c r="A295" s="350"/>
      <c r="B295" s="350"/>
      <c r="C295" s="350"/>
      <c r="D295" s="350"/>
      <c r="E295" s="298" t="s">
        <v>2574</v>
      </c>
      <c r="F295" s="350" t="s">
        <v>2575</v>
      </c>
      <c r="G295" s="350"/>
      <c r="H295" s="350"/>
      <c r="I295" s="350"/>
      <c r="J295" s="350"/>
    </row>
    <row r="296" spans="1:10" hidden="1" x14ac:dyDescent="0.35">
      <c r="A296" s="350"/>
      <c r="B296" s="350"/>
      <c r="C296" s="350"/>
      <c r="D296" s="350"/>
      <c r="E296" s="298" t="s">
        <v>2576</v>
      </c>
      <c r="F296" s="350" t="s">
        <v>2577</v>
      </c>
      <c r="G296" s="350"/>
      <c r="H296" s="350"/>
      <c r="I296" s="350"/>
      <c r="J296" s="350"/>
    </row>
    <row r="297" spans="1:10" hidden="1" x14ac:dyDescent="0.35">
      <c r="A297" s="350"/>
      <c r="B297" s="350"/>
      <c r="C297" s="350"/>
      <c r="D297" s="350"/>
      <c r="E297" s="298" t="s">
        <v>2578</v>
      </c>
      <c r="F297" s="350" t="s">
        <v>2579</v>
      </c>
      <c r="G297" s="350"/>
      <c r="H297" s="350"/>
      <c r="I297" s="350"/>
      <c r="J297" s="350"/>
    </row>
    <row r="298" spans="1:10" hidden="1" x14ac:dyDescent="0.35">
      <c r="A298" s="350"/>
      <c r="B298" s="350"/>
      <c r="C298" s="350"/>
      <c r="D298" s="350"/>
      <c r="E298" s="298" t="s">
        <v>2580</v>
      </c>
      <c r="F298" s="350" t="s">
        <v>2581</v>
      </c>
      <c r="G298" s="350"/>
      <c r="H298" s="350"/>
      <c r="I298" s="350"/>
      <c r="J298" s="350"/>
    </row>
    <row r="299" spans="1:10" hidden="1" x14ac:dyDescent="0.35">
      <c r="A299" s="350"/>
      <c r="B299" s="350"/>
      <c r="C299" s="350"/>
      <c r="D299" s="350"/>
      <c r="E299" s="298" t="s">
        <v>677</v>
      </c>
      <c r="F299" s="350" t="s">
        <v>678</v>
      </c>
      <c r="G299" s="350"/>
      <c r="H299" s="350"/>
      <c r="I299" s="350"/>
      <c r="J299" s="350"/>
    </row>
    <row r="300" spans="1:10" hidden="1" x14ac:dyDescent="0.35">
      <c r="A300" s="350"/>
      <c r="B300" s="350"/>
      <c r="C300" s="350"/>
      <c r="D300" s="350"/>
      <c r="E300" s="298" t="s">
        <v>2582</v>
      </c>
      <c r="F300" s="350" t="s">
        <v>2583</v>
      </c>
      <c r="G300" s="350"/>
      <c r="H300" s="350"/>
      <c r="I300" s="350"/>
      <c r="J300" s="350"/>
    </row>
    <row r="301" spans="1:10" hidden="1" x14ac:dyDescent="0.35">
      <c r="A301" s="350"/>
      <c r="B301" s="350"/>
      <c r="C301" s="350"/>
      <c r="D301" s="350"/>
      <c r="E301" s="298" t="s">
        <v>2584</v>
      </c>
      <c r="F301" s="350" t="s">
        <v>2585</v>
      </c>
      <c r="G301" s="350"/>
      <c r="H301" s="350"/>
      <c r="I301" s="350"/>
      <c r="J301" s="350"/>
    </row>
    <row r="302" spans="1:10" hidden="1" x14ac:dyDescent="0.35">
      <c r="A302" s="350"/>
      <c r="B302" s="350"/>
      <c r="C302" s="350"/>
      <c r="D302" s="350"/>
      <c r="E302" s="298" t="s">
        <v>2586</v>
      </c>
      <c r="F302" s="350" t="s">
        <v>2587</v>
      </c>
      <c r="G302" s="350"/>
      <c r="H302" s="350"/>
      <c r="I302" s="350"/>
      <c r="J302" s="350"/>
    </row>
    <row r="303" spans="1:10" hidden="1" x14ac:dyDescent="0.35">
      <c r="A303" s="350"/>
      <c r="B303" s="350"/>
      <c r="C303" s="350"/>
      <c r="D303" s="350"/>
      <c r="E303" s="298" t="s">
        <v>2588</v>
      </c>
      <c r="F303" s="350" t="s">
        <v>2589</v>
      </c>
      <c r="G303" s="350"/>
      <c r="H303" s="350"/>
      <c r="I303" s="350"/>
      <c r="J303" s="350"/>
    </row>
    <row r="304" spans="1:10" hidden="1" x14ac:dyDescent="0.35">
      <c r="A304" s="350"/>
      <c r="B304" s="350"/>
      <c r="C304" s="350"/>
      <c r="D304" s="350"/>
      <c r="E304" s="298" t="s">
        <v>2590</v>
      </c>
      <c r="F304" s="350" t="s">
        <v>686</v>
      </c>
      <c r="G304" s="350"/>
      <c r="H304" s="350"/>
      <c r="I304" s="350"/>
      <c r="J304" s="350"/>
    </row>
    <row r="305" spans="1:10" hidden="1" x14ac:dyDescent="0.35">
      <c r="A305" s="350"/>
      <c r="B305" s="350"/>
      <c r="C305" s="350"/>
      <c r="D305" s="350"/>
      <c r="E305" s="298" t="s">
        <v>2591</v>
      </c>
      <c r="F305" s="350" t="s">
        <v>2592</v>
      </c>
      <c r="G305" s="350"/>
      <c r="H305" s="350"/>
      <c r="I305" s="350"/>
      <c r="J305" s="350"/>
    </row>
    <row r="306" spans="1:10" hidden="1" x14ac:dyDescent="0.35">
      <c r="A306" s="350"/>
      <c r="B306" s="350"/>
      <c r="C306" s="350"/>
      <c r="D306" s="350"/>
      <c r="E306" s="298" t="s">
        <v>2593</v>
      </c>
      <c r="F306" s="350" t="s">
        <v>690</v>
      </c>
      <c r="G306" s="350"/>
      <c r="H306" s="350"/>
      <c r="I306" s="350"/>
      <c r="J306" s="350"/>
    </row>
    <row r="307" spans="1:10" hidden="1" x14ac:dyDescent="0.35">
      <c r="A307" s="350"/>
      <c r="B307" s="350"/>
      <c r="C307" s="350"/>
      <c r="D307" s="350"/>
      <c r="E307" s="298" t="s">
        <v>2594</v>
      </c>
      <c r="F307" s="350" t="s">
        <v>2595</v>
      </c>
      <c r="G307" s="350"/>
      <c r="H307" s="350"/>
      <c r="I307" s="350"/>
      <c r="J307" s="350"/>
    </row>
    <row r="308" spans="1:10" hidden="1" x14ac:dyDescent="0.35">
      <c r="A308" s="350"/>
      <c r="B308" s="350"/>
      <c r="C308" s="350"/>
      <c r="D308" s="350"/>
      <c r="E308" s="298" t="s">
        <v>2596</v>
      </c>
      <c r="F308" s="350" t="s">
        <v>2597</v>
      </c>
      <c r="G308" s="350"/>
      <c r="H308" s="350"/>
      <c r="I308" s="350"/>
      <c r="J308" s="350"/>
    </row>
    <row r="309" spans="1:10" hidden="1" x14ac:dyDescent="0.35">
      <c r="A309" s="350"/>
      <c r="B309" s="350"/>
      <c r="C309" s="350"/>
      <c r="D309" s="350"/>
      <c r="E309" s="298" t="s">
        <v>2598</v>
      </c>
      <c r="F309" s="350" t="s">
        <v>2599</v>
      </c>
      <c r="G309" s="350"/>
      <c r="H309" s="350"/>
      <c r="I309" s="350"/>
      <c r="J309" s="350"/>
    </row>
    <row r="310" spans="1:10" hidden="1" x14ac:dyDescent="0.35">
      <c r="A310" s="350"/>
      <c r="B310" s="350"/>
      <c r="C310" s="350"/>
      <c r="D310" s="350"/>
      <c r="E310" s="298" t="s">
        <v>2600</v>
      </c>
      <c r="F310" s="350" t="s">
        <v>2601</v>
      </c>
      <c r="G310" s="350"/>
      <c r="H310" s="350"/>
      <c r="I310" s="350"/>
      <c r="J310" s="350"/>
    </row>
    <row r="311" spans="1:10" hidden="1" x14ac:dyDescent="0.35">
      <c r="A311" s="350"/>
      <c r="B311" s="350"/>
      <c r="C311" s="350"/>
      <c r="D311" s="350"/>
      <c r="E311" s="298" t="s">
        <v>2602</v>
      </c>
      <c r="F311" s="350" t="s">
        <v>2603</v>
      </c>
      <c r="G311" s="350"/>
      <c r="H311" s="350"/>
      <c r="I311" s="350"/>
      <c r="J311" s="350"/>
    </row>
    <row r="312" spans="1:10" hidden="1" x14ac:dyDescent="0.35">
      <c r="A312" s="350"/>
      <c r="B312" s="350"/>
      <c r="C312" s="350"/>
      <c r="D312" s="350"/>
      <c r="E312" s="298" t="s">
        <v>701</v>
      </c>
      <c r="F312" s="350" t="s">
        <v>2604</v>
      </c>
      <c r="G312" s="350"/>
      <c r="H312" s="350"/>
      <c r="I312" s="350"/>
      <c r="J312" s="350"/>
    </row>
    <row r="313" spans="1:10" hidden="1" x14ac:dyDescent="0.35">
      <c r="A313" s="350"/>
      <c r="B313" s="350"/>
      <c r="C313" s="350"/>
      <c r="D313" s="350"/>
      <c r="E313" s="298" t="s">
        <v>272</v>
      </c>
      <c r="F313" s="350" t="s">
        <v>2605</v>
      </c>
      <c r="G313" s="350"/>
      <c r="H313" s="350"/>
      <c r="I313" s="350"/>
      <c r="J313" s="350"/>
    </row>
    <row r="314" spans="1:10" hidden="1" x14ac:dyDescent="0.35">
      <c r="A314" s="350"/>
      <c r="B314" s="350"/>
      <c r="C314" s="350"/>
      <c r="D314" s="350"/>
      <c r="E314" s="298" t="s">
        <v>703</v>
      </c>
      <c r="F314" s="350" t="s">
        <v>2606</v>
      </c>
      <c r="G314" s="350"/>
      <c r="H314" s="350"/>
      <c r="I314" s="350"/>
      <c r="J314" s="350"/>
    </row>
    <row r="315" spans="1:10" hidden="1" x14ac:dyDescent="0.35">
      <c r="A315" s="350"/>
      <c r="B315" s="350"/>
      <c r="C315" s="350"/>
      <c r="D315" s="350"/>
      <c r="E315" s="298" t="s">
        <v>2607</v>
      </c>
      <c r="F315" s="350" t="s">
        <v>2608</v>
      </c>
      <c r="G315" s="350"/>
      <c r="H315" s="350"/>
      <c r="I315" s="350"/>
      <c r="J315" s="350"/>
    </row>
    <row r="316" spans="1:10" hidden="1" x14ac:dyDescent="0.35">
      <c r="A316" s="350"/>
      <c r="B316" s="350"/>
      <c r="C316" s="350"/>
      <c r="D316" s="350"/>
      <c r="E316" s="298" t="s">
        <v>2609</v>
      </c>
      <c r="F316" s="350" t="s">
        <v>706</v>
      </c>
      <c r="G316" s="350"/>
      <c r="H316" s="350"/>
      <c r="I316" s="350"/>
      <c r="J316" s="350"/>
    </row>
    <row r="317" spans="1:10" hidden="1" x14ac:dyDescent="0.35">
      <c r="A317" s="350"/>
      <c r="B317" s="350"/>
      <c r="C317" s="350"/>
      <c r="D317" s="350"/>
      <c r="E317" s="298" t="s">
        <v>2610</v>
      </c>
      <c r="F317" s="350" t="s">
        <v>2611</v>
      </c>
      <c r="G317" s="350"/>
      <c r="H317" s="350"/>
      <c r="I317" s="350"/>
      <c r="J317" s="350"/>
    </row>
    <row r="318" spans="1:10" hidden="1" x14ac:dyDescent="0.35">
      <c r="A318" s="350"/>
      <c r="B318" s="350"/>
      <c r="C318" s="350"/>
      <c r="D318" s="350"/>
      <c r="E318" s="298" t="s">
        <v>2612</v>
      </c>
      <c r="F318" s="350" t="s">
        <v>710</v>
      </c>
      <c r="G318" s="350"/>
      <c r="H318" s="350"/>
      <c r="I318" s="350"/>
      <c r="J318" s="350"/>
    </row>
    <row r="319" spans="1:10" hidden="1" x14ac:dyDescent="0.35">
      <c r="A319" s="350"/>
      <c r="B319" s="350"/>
      <c r="C319" s="350"/>
      <c r="D319" s="350"/>
      <c r="E319" s="298" t="s">
        <v>2613</v>
      </c>
      <c r="F319" s="350" t="s">
        <v>712</v>
      </c>
      <c r="G319" s="350"/>
      <c r="H319" s="350"/>
      <c r="I319" s="350"/>
      <c r="J319" s="350"/>
    </row>
    <row r="320" spans="1:10" hidden="1" x14ac:dyDescent="0.35">
      <c r="A320" s="350"/>
      <c r="B320" s="350"/>
      <c r="C320" s="350"/>
      <c r="D320" s="350"/>
      <c r="E320" s="298" t="s">
        <v>2614</v>
      </c>
      <c r="F320" s="350" t="s">
        <v>714</v>
      </c>
      <c r="G320" s="350"/>
      <c r="H320" s="350"/>
      <c r="I320" s="350"/>
      <c r="J320" s="350"/>
    </row>
    <row r="321" spans="1:10" hidden="1" x14ac:dyDescent="0.35">
      <c r="A321" s="350"/>
      <c r="B321" s="350"/>
      <c r="C321" s="350"/>
      <c r="D321" s="350"/>
      <c r="E321" s="298" t="s">
        <v>2615</v>
      </c>
      <c r="F321" s="350" t="s">
        <v>2616</v>
      </c>
      <c r="G321" s="350"/>
      <c r="H321" s="350"/>
      <c r="I321" s="350"/>
      <c r="J321" s="350"/>
    </row>
    <row r="322" spans="1:10" hidden="1" x14ac:dyDescent="0.35">
      <c r="A322" s="350"/>
      <c r="B322" s="350"/>
      <c r="C322" s="350"/>
      <c r="D322" s="350"/>
      <c r="E322" s="298" t="s">
        <v>2617</v>
      </c>
      <c r="F322" s="350" t="s">
        <v>2618</v>
      </c>
      <c r="G322" s="350"/>
      <c r="H322" s="350"/>
      <c r="I322" s="350"/>
      <c r="J322" s="350"/>
    </row>
    <row r="323" spans="1:10" hidden="1" x14ac:dyDescent="0.35">
      <c r="A323" s="350"/>
      <c r="B323" s="350"/>
      <c r="C323" s="350"/>
      <c r="D323" s="350"/>
      <c r="E323" s="298" t="s">
        <v>2619</v>
      </c>
      <c r="F323" s="350" t="s">
        <v>2620</v>
      </c>
      <c r="G323" s="350"/>
      <c r="H323" s="350"/>
      <c r="I323" s="350"/>
      <c r="J323" s="350"/>
    </row>
    <row r="324" spans="1:10" hidden="1" x14ac:dyDescent="0.35">
      <c r="A324" s="350"/>
      <c r="B324" s="350"/>
      <c r="C324" s="350"/>
      <c r="D324" s="350"/>
      <c r="E324" s="298" t="s">
        <v>2621</v>
      </c>
      <c r="F324" s="350" t="s">
        <v>2622</v>
      </c>
      <c r="G324" s="350"/>
      <c r="H324" s="350"/>
      <c r="I324" s="350"/>
      <c r="J324" s="350"/>
    </row>
    <row r="325" spans="1:10" hidden="1" x14ac:dyDescent="0.35">
      <c r="A325" s="350"/>
      <c r="B325" s="350"/>
      <c r="C325" s="350"/>
      <c r="D325" s="350"/>
      <c r="E325" s="298" t="s">
        <v>2623</v>
      </c>
      <c r="F325" s="350" t="s">
        <v>2624</v>
      </c>
      <c r="G325" s="350"/>
      <c r="H325" s="350"/>
      <c r="I325" s="350"/>
      <c r="J325" s="350"/>
    </row>
    <row r="326" spans="1:10" hidden="1" x14ac:dyDescent="0.35">
      <c r="A326" s="350"/>
      <c r="B326" s="350"/>
      <c r="C326" s="350"/>
      <c r="D326" s="350"/>
      <c r="E326" s="298" t="s">
        <v>2625</v>
      </c>
      <c r="F326" s="350" t="s">
        <v>2626</v>
      </c>
      <c r="G326" s="350"/>
      <c r="H326" s="350"/>
      <c r="I326" s="350"/>
      <c r="J326" s="350"/>
    </row>
    <row r="327" spans="1:10" hidden="1" x14ac:dyDescent="0.35">
      <c r="A327" s="350"/>
      <c r="B327" s="350"/>
      <c r="C327" s="350"/>
      <c r="D327" s="350"/>
      <c r="E327" s="298" t="s">
        <v>725</v>
      </c>
      <c r="F327" s="350" t="s">
        <v>2627</v>
      </c>
      <c r="G327" s="350"/>
      <c r="H327" s="350"/>
      <c r="I327" s="350"/>
      <c r="J327" s="350"/>
    </row>
    <row r="328" spans="1:10" hidden="1" x14ac:dyDescent="0.35">
      <c r="A328" s="350"/>
      <c r="B328" s="350"/>
      <c r="C328" s="350"/>
      <c r="D328" s="350"/>
      <c r="E328" s="298" t="s">
        <v>2628</v>
      </c>
      <c r="F328" s="350" t="s">
        <v>2629</v>
      </c>
      <c r="G328" s="350"/>
      <c r="H328" s="350"/>
      <c r="I328" s="350"/>
      <c r="J328" s="350"/>
    </row>
    <row r="329" spans="1:10" hidden="1" x14ac:dyDescent="0.35">
      <c r="A329" s="350"/>
      <c r="B329" s="350"/>
      <c r="C329" s="350"/>
      <c r="D329" s="350"/>
      <c r="E329" s="298" t="s">
        <v>2630</v>
      </c>
      <c r="F329" s="350" t="s">
        <v>2631</v>
      </c>
      <c r="G329" s="350"/>
      <c r="H329" s="350"/>
      <c r="I329" s="350"/>
      <c r="J329" s="350"/>
    </row>
    <row r="330" spans="1:10" hidden="1" x14ac:dyDescent="0.35">
      <c r="A330" s="350"/>
      <c r="B330" s="350"/>
      <c r="C330" s="350"/>
      <c r="D330" s="350"/>
      <c r="E330" s="298" t="s">
        <v>2632</v>
      </c>
      <c r="F330" s="350" t="s">
        <v>2633</v>
      </c>
      <c r="G330" s="350"/>
      <c r="H330" s="350"/>
      <c r="I330" s="350"/>
      <c r="J330" s="350"/>
    </row>
    <row r="331" spans="1:10" hidden="1" x14ac:dyDescent="0.35">
      <c r="A331" s="350"/>
      <c r="B331" s="350"/>
      <c r="C331" s="350"/>
      <c r="D331" s="350"/>
      <c r="E331" s="298" t="s">
        <v>2634</v>
      </c>
      <c r="F331" s="350" t="s">
        <v>2635</v>
      </c>
      <c r="G331" s="350"/>
      <c r="H331" s="350"/>
      <c r="I331" s="350"/>
      <c r="J331" s="350"/>
    </row>
    <row r="332" spans="1:10" hidden="1" x14ac:dyDescent="0.35">
      <c r="A332" s="350"/>
      <c r="B332" s="350"/>
      <c r="C332" s="350"/>
      <c r="D332" s="350"/>
      <c r="E332" s="298" t="s">
        <v>2636</v>
      </c>
      <c r="F332" s="350" t="s">
        <v>2637</v>
      </c>
      <c r="G332" s="350"/>
      <c r="H332" s="350"/>
      <c r="I332" s="350"/>
      <c r="J332" s="350"/>
    </row>
    <row r="333" spans="1:10" hidden="1" x14ac:dyDescent="0.35">
      <c r="A333" s="350"/>
      <c r="B333" s="350"/>
      <c r="C333" s="350"/>
      <c r="D333" s="350"/>
      <c r="E333" s="298" t="s">
        <v>2638</v>
      </c>
      <c r="F333" s="350" t="s">
        <v>2639</v>
      </c>
      <c r="G333" s="350"/>
      <c r="H333" s="350"/>
      <c r="I333" s="350"/>
      <c r="J333" s="350"/>
    </row>
    <row r="334" spans="1:10" hidden="1" x14ac:dyDescent="0.35">
      <c r="A334" s="350"/>
      <c r="B334" s="350"/>
      <c r="C334" s="350"/>
      <c r="D334" s="350"/>
      <c r="E334" s="298" t="s">
        <v>739</v>
      </c>
      <c r="F334" s="350" t="s">
        <v>740</v>
      </c>
      <c r="G334" s="350"/>
      <c r="H334" s="350"/>
      <c r="I334" s="350"/>
      <c r="J334" s="350"/>
    </row>
    <row r="335" spans="1:10" hidden="1" x14ac:dyDescent="0.35">
      <c r="A335" s="350"/>
      <c r="B335" s="350"/>
      <c r="C335" s="350"/>
      <c r="D335" s="350"/>
      <c r="E335" s="298" t="s">
        <v>741</v>
      </c>
      <c r="F335" s="350" t="s">
        <v>742</v>
      </c>
      <c r="G335" s="350"/>
      <c r="H335" s="350"/>
      <c r="I335" s="350"/>
      <c r="J335" s="350"/>
    </row>
    <row r="336" spans="1:10" hidden="1" x14ac:dyDescent="0.35">
      <c r="A336" s="350"/>
      <c r="B336" s="350"/>
      <c r="C336" s="350"/>
      <c r="D336" s="350"/>
      <c r="E336" s="298" t="s">
        <v>743</v>
      </c>
      <c r="F336" s="350" t="s">
        <v>744</v>
      </c>
      <c r="G336" s="350"/>
      <c r="H336" s="350"/>
      <c r="I336" s="350"/>
      <c r="J336" s="350"/>
    </row>
    <row r="337" spans="1:10" hidden="1" x14ac:dyDescent="0.35">
      <c r="A337" s="350"/>
      <c r="B337" s="350"/>
      <c r="C337" s="350"/>
      <c r="D337" s="350"/>
      <c r="E337" s="298" t="s">
        <v>2640</v>
      </c>
      <c r="F337" s="350" t="s">
        <v>2641</v>
      </c>
      <c r="G337" s="350"/>
      <c r="H337" s="350"/>
      <c r="I337" s="350"/>
      <c r="J337" s="350"/>
    </row>
    <row r="338" spans="1:10" hidden="1" x14ac:dyDescent="0.35">
      <c r="A338" s="350"/>
      <c r="B338" s="350"/>
      <c r="C338" s="350"/>
      <c r="D338" s="350"/>
      <c r="E338" s="298" t="s">
        <v>2642</v>
      </c>
      <c r="F338" s="350" t="s">
        <v>746</v>
      </c>
      <c r="G338" s="350"/>
      <c r="H338" s="350"/>
      <c r="I338" s="350"/>
      <c r="J338" s="350"/>
    </row>
    <row r="339" spans="1:10" hidden="1" x14ac:dyDescent="0.35">
      <c r="A339" s="350"/>
      <c r="B339" s="350"/>
      <c r="C339" s="350"/>
      <c r="D339" s="350"/>
      <c r="E339" s="298" t="s">
        <v>2643</v>
      </c>
      <c r="F339" s="350" t="s">
        <v>748</v>
      </c>
      <c r="G339" s="350"/>
      <c r="H339" s="350"/>
      <c r="I339" s="350"/>
      <c r="J339" s="350"/>
    </row>
    <row r="340" spans="1:10" hidden="1" x14ac:dyDescent="0.35">
      <c r="A340" s="350"/>
      <c r="B340" s="350"/>
      <c r="C340" s="350"/>
      <c r="D340" s="350"/>
      <c r="E340" s="298" t="s">
        <v>2644</v>
      </c>
      <c r="F340" s="350" t="s">
        <v>2645</v>
      </c>
      <c r="G340" s="350"/>
      <c r="H340" s="350"/>
      <c r="I340" s="350"/>
      <c r="J340" s="350"/>
    </row>
    <row r="341" spans="1:10" hidden="1" x14ac:dyDescent="0.35">
      <c r="A341" s="350"/>
      <c r="B341" s="350"/>
      <c r="C341" s="350"/>
      <c r="D341" s="350"/>
      <c r="E341" s="298" t="s">
        <v>2646</v>
      </c>
      <c r="F341" s="350" t="s">
        <v>752</v>
      </c>
      <c r="G341" s="350"/>
      <c r="H341" s="350"/>
      <c r="I341" s="350"/>
      <c r="J341" s="350"/>
    </row>
    <row r="342" spans="1:10" hidden="1" x14ac:dyDescent="0.35">
      <c r="A342" s="350"/>
      <c r="B342" s="350"/>
      <c r="C342" s="350"/>
      <c r="D342" s="350"/>
      <c r="E342" s="298" t="s">
        <v>753</v>
      </c>
      <c r="F342" s="350" t="s">
        <v>754</v>
      </c>
      <c r="G342" s="350"/>
      <c r="H342" s="350"/>
      <c r="I342" s="350"/>
      <c r="J342" s="350"/>
    </row>
    <row r="343" spans="1:10" hidden="1" x14ac:dyDescent="0.35">
      <c r="A343" s="350"/>
      <c r="B343" s="350"/>
      <c r="C343" s="350"/>
      <c r="D343" s="350"/>
      <c r="E343" s="298" t="s">
        <v>2647</v>
      </c>
      <c r="F343" s="350" t="s">
        <v>2648</v>
      </c>
      <c r="G343" s="350"/>
      <c r="H343" s="350"/>
      <c r="I343" s="350"/>
      <c r="J343" s="350"/>
    </row>
    <row r="344" spans="1:10" hidden="1" x14ac:dyDescent="0.35">
      <c r="A344" s="350"/>
      <c r="B344" s="350"/>
      <c r="C344" s="350"/>
      <c r="D344" s="350"/>
      <c r="E344" s="298" t="s">
        <v>2649</v>
      </c>
      <c r="F344" s="350" t="s">
        <v>2650</v>
      </c>
      <c r="G344" s="350"/>
      <c r="H344" s="350"/>
      <c r="I344" s="350"/>
      <c r="J344" s="350"/>
    </row>
    <row r="345" spans="1:10" hidden="1" x14ac:dyDescent="0.35">
      <c r="A345" s="350"/>
      <c r="B345" s="350"/>
      <c r="C345" s="350"/>
      <c r="D345" s="350"/>
      <c r="E345" s="298" t="s">
        <v>2651</v>
      </c>
      <c r="F345" s="350" t="s">
        <v>2652</v>
      </c>
      <c r="G345" s="350"/>
      <c r="H345" s="350"/>
      <c r="I345" s="350"/>
      <c r="J345" s="350"/>
    </row>
    <row r="346" spans="1:10" hidden="1" x14ac:dyDescent="0.35">
      <c r="A346" s="350"/>
      <c r="B346" s="350"/>
      <c r="C346" s="350"/>
      <c r="D346" s="350"/>
      <c r="E346" s="298" t="s">
        <v>2653</v>
      </c>
      <c r="F346" s="350" t="s">
        <v>2654</v>
      </c>
      <c r="G346" s="350"/>
      <c r="H346" s="350"/>
      <c r="I346" s="350"/>
      <c r="J346" s="350"/>
    </row>
    <row r="347" spans="1:10" hidden="1" x14ac:dyDescent="0.35">
      <c r="A347" s="350"/>
      <c r="B347" s="350"/>
      <c r="C347" s="350"/>
      <c r="D347" s="350"/>
      <c r="E347" s="298" t="s">
        <v>2655</v>
      </c>
      <c r="F347" s="350" t="s">
        <v>2656</v>
      </c>
      <c r="G347" s="350"/>
      <c r="H347" s="350"/>
      <c r="I347" s="350"/>
      <c r="J347" s="350"/>
    </row>
    <row r="348" spans="1:10" hidden="1" x14ac:dyDescent="0.35">
      <c r="A348" s="350"/>
      <c r="B348" s="350"/>
      <c r="C348" s="350"/>
      <c r="D348" s="350"/>
      <c r="E348" s="298" t="s">
        <v>763</v>
      </c>
      <c r="F348" s="350" t="s">
        <v>764</v>
      </c>
      <c r="G348" s="350"/>
      <c r="H348" s="350"/>
      <c r="I348" s="350"/>
      <c r="J348" s="350"/>
    </row>
    <row r="349" spans="1:10" hidden="1" x14ac:dyDescent="0.35">
      <c r="A349" s="350"/>
      <c r="B349" s="350"/>
      <c r="C349" s="350"/>
      <c r="D349" s="350"/>
      <c r="E349" s="298" t="s">
        <v>2657</v>
      </c>
      <c r="F349" s="350" t="s">
        <v>2658</v>
      </c>
      <c r="G349" s="350"/>
      <c r="H349" s="350"/>
      <c r="I349" s="350"/>
      <c r="J349" s="350"/>
    </row>
    <row r="350" spans="1:10" hidden="1" x14ac:dyDescent="0.35">
      <c r="A350" s="350"/>
      <c r="B350" s="350"/>
      <c r="C350" s="350"/>
      <c r="D350" s="350"/>
      <c r="E350" s="298" t="s">
        <v>2659</v>
      </c>
      <c r="F350" s="350" t="s">
        <v>2660</v>
      </c>
      <c r="G350" s="350"/>
      <c r="H350" s="350"/>
      <c r="I350" s="350"/>
      <c r="J350" s="350"/>
    </row>
    <row r="351" spans="1:10" hidden="1" x14ac:dyDescent="0.35">
      <c r="A351" s="350"/>
      <c r="B351" s="350"/>
      <c r="C351" s="350"/>
      <c r="D351" s="350"/>
      <c r="E351" s="298" t="s">
        <v>2661</v>
      </c>
      <c r="F351" s="350" t="s">
        <v>770</v>
      </c>
      <c r="G351" s="350"/>
      <c r="H351" s="350"/>
      <c r="I351" s="350"/>
      <c r="J351" s="350"/>
    </row>
    <row r="352" spans="1:10" hidden="1" x14ac:dyDescent="0.35">
      <c r="A352" s="350"/>
      <c r="B352" s="350"/>
      <c r="C352" s="350"/>
      <c r="D352" s="350"/>
      <c r="E352" s="298" t="s">
        <v>2662</v>
      </c>
      <c r="F352" s="350" t="s">
        <v>772</v>
      </c>
      <c r="G352" s="350"/>
      <c r="H352" s="350"/>
      <c r="I352" s="350"/>
      <c r="J352" s="350"/>
    </row>
    <row r="353" spans="1:10" hidden="1" x14ac:dyDescent="0.35">
      <c r="A353" s="350"/>
      <c r="B353" s="350"/>
      <c r="C353" s="350"/>
      <c r="D353" s="350"/>
      <c r="E353" s="298" t="s">
        <v>2663</v>
      </c>
      <c r="F353" s="350" t="s">
        <v>774</v>
      </c>
      <c r="G353" s="350"/>
      <c r="H353" s="350"/>
      <c r="I353" s="350"/>
      <c r="J353" s="350"/>
    </row>
    <row r="354" spans="1:10" hidden="1" x14ac:dyDescent="0.35">
      <c r="A354" s="350"/>
      <c r="B354" s="350"/>
      <c r="C354" s="350"/>
      <c r="D354" s="350"/>
      <c r="E354" s="298" t="s">
        <v>2664</v>
      </c>
      <c r="F354" s="350" t="s">
        <v>2665</v>
      </c>
      <c r="G354" s="350"/>
      <c r="H354" s="350"/>
      <c r="I354" s="350"/>
      <c r="J354" s="350"/>
    </row>
    <row r="355" spans="1:10" hidden="1" x14ac:dyDescent="0.35">
      <c r="A355" s="350"/>
      <c r="B355" s="350"/>
      <c r="C355" s="350"/>
      <c r="D355" s="350"/>
      <c r="E355" s="298" t="s">
        <v>2666</v>
      </c>
      <c r="F355" s="350" t="s">
        <v>2667</v>
      </c>
      <c r="G355" s="350"/>
      <c r="H355" s="350"/>
      <c r="I355" s="350"/>
      <c r="J355" s="350"/>
    </row>
    <row r="356" spans="1:10" hidden="1" x14ac:dyDescent="0.35">
      <c r="A356" s="350"/>
      <c r="B356" s="350"/>
      <c r="C356" s="350"/>
      <c r="D356" s="350"/>
      <c r="E356" s="298" t="s">
        <v>2668</v>
      </c>
      <c r="F356" s="350" t="s">
        <v>2669</v>
      </c>
      <c r="G356" s="350"/>
      <c r="H356" s="350"/>
      <c r="I356" s="350"/>
      <c r="J356" s="350"/>
    </row>
    <row r="357" spans="1:10" hidden="1" x14ac:dyDescent="0.35">
      <c r="A357" s="350"/>
      <c r="B357" s="350"/>
      <c r="C357" s="350"/>
      <c r="D357" s="350"/>
      <c r="E357" s="298" t="s">
        <v>2670</v>
      </c>
      <c r="F357" s="350" t="s">
        <v>2671</v>
      </c>
      <c r="G357" s="350"/>
      <c r="H357" s="350"/>
      <c r="I357" s="350"/>
      <c r="J357" s="350"/>
    </row>
    <row r="358" spans="1:10" hidden="1" x14ac:dyDescent="0.35">
      <c r="A358" s="350"/>
      <c r="B358" s="350"/>
      <c r="C358" s="350"/>
      <c r="D358" s="350"/>
      <c r="E358" s="298" t="s">
        <v>2672</v>
      </c>
      <c r="F358" s="350" t="s">
        <v>2673</v>
      </c>
      <c r="G358" s="350"/>
      <c r="H358" s="350"/>
      <c r="I358" s="350"/>
      <c r="J358" s="350"/>
    </row>
    <row r="359" spans="1:10" hidden="1" x14ac:dyDescent="0.35">
      <c r="A359" s="350"/>
      <c r="B359" s="350"/>
      <c r="C359" s="350"/>
      <c r="D359" s="350"/>
      <c r="E359" s="298" t="s">
        <v>2674</v>
      </c>
      <c r="F359" s="350" t="s">
        <v>2675</v>
      </c>
      <c r="G359" s="350"/>
      <c r="H359" s="350"/>
      <c r="I359" s="350"/>
      <c r="J359" s="350"/>
    </row>
    <row r="360" spans="1:10" hidden="1" x14ac:dyDescent="0.35">
      <c r="A360" s="350"/>
      <c r="B360" s="350"/>
      <c r="C360" s="350"/>
      <c r="D360" s="350"/>
      <c r="E360" s="298" t="s">
        <v>2676</v>
      </c>
      <c r="F360" s="350" t="s">
        <v>2677</v>
      </c>
      <c r="G360" s="350"/>
      <c r="H360" s="350"/>
      <c r="I360" s="350"/>
      <c r="J360" s="350"/>
    </row>
    <row r="361" spans="1:10" hidden="1" x14ac:dyDescent="0.35">
      <c r="A361" s="350"/>
      <c r="B361" s="350"/>
      <c r="C361" s="350"/>
      <c r="D361" s="350"/>
      <c r="E361" s="298" t="s">
        <v>2678</v>
      </c>
      <c r="F361" s="350" t="s">
        <v>2679</v>
      </c>
      <c r="G361" s="350"/>
      <c r="H361" s="350"/>
      <c r="I361" s="350"/>
      <c r="J361" s="350"/>
    </row>
    <row r="362" spans="1:10" hidden="1" x14ac:dyDescent="0.35">
      <c r="A362" s="350"/>
      <c r="B362" s="350"/>
      <c r="C362" s="350"/>
      <c r="D362" s="350"/>
      <c r="E362" s="298" t="s">
        <v>2680</v>
      </c>
      <c r="F362" s="350" t="s">
        <v>790</v>
      </c>
      <c r="G362" s="350"/>
      <c r="H362" s="350"/>
      <c r="I362" s="350"/>
      <c r="J362" s="350"/>
    </row>
    <row r="363" spans="1:10" hidden="1" x14ac:dyDescent="0.35">
      <c r="A363" s="350"/>
      <c r="B363" s="350"/>
      <c r="C363" s="350"/>
      <c r="D363" s="350"/>
      <c r="E363" s="298" t="s">
        <v>791</v>
      </c>
      <c r="F363" s="350" t="s">
        <v>792</v>
      </c>
      <c r="G363" s="350"/>
      <c r="H363" s="350"/>
      <c r="I363" s="350"/>
      <c r="J363" s="350"/>
    </row>
    <row r="364" spans="1:10" hidden="1" x14ac:dyDescent="0.35">
      <c r="A364" s="350"/>
      <c r="B364" s="350"/>
      <c r="C364" s="350"/>
      <c r="D364" s="350"/>
      <c r="E364" s="298" t="s">
        <v>793</v>
      </c>
      <c r="F364" s="350" t="s">
        <v>2681</v>
      </c>
      <c r="G364" s="350"/>
      <c r="H364" s="350"/>
      <c r="I364" s="350"/>
      <c r="J364" s="350"/>
    </row>
    <row r="365" spans="1:10" hidden="1" x14ac:dyDescent="0.35">
      <c r="A365" s="350"/>
      <c r="B365" s="350"/>
      <c r="C365" s="350"/>
      <c r="D365" s="350"/>
      <c r="E365" s="298" t="s">
        <v>795</v>
      </c>
      <c r="F365" s="350" t="s">
        <v>796</v>
      </c>
      <c r="G365" s="350"/>
      <c r="H365" s="350"/>
      <c r="I365" s="350"/>
      <c r="J365" s="350"/>
    </row>
    <row r="366" spans="1:10" hidden="1" x14ac:dyDescent="0.35">
      <c r="A366" s="350"/>
      <c r="B366" s="350"/>
      <c r="C366" s="350"/>
      <c r="D366" s="350"/>
      <c r="E366" s="298" t="s">
        <v>797</v>
      </c>
      <c r="F366" s="350" t="s">
        <v>798</v>
      </c>
      <c r="G366" s="350"/>
      <c r="H366" s="350"/>
      <c r="I366" s="350"/>
      <c r="J366" s="350"/>
    </row>
    <row r="367" spans="1:10" hidden="1" x14ac:dyDescent="0.35">
      <c r="A367" s="350"/>
      <c r="B367" s="350"/>
      <c r="C367" s="350"/>
      <c r="D367" s="350"/>
      <c r="E367" s="298" t="s">
        <v>799</v>
      </c>
      <c r="F367" s="350" t="s">
        <v>2682</v>
      </c>
      <c r="G367" s="350"/>
      <c r="H367" s="350"/>
      <c r="I367" s="350"/>
      <c r="J367" s="350"/>
    </row>
    <row r="368" spans="1:10" hidden="1" x14ac:dyDescent="0.35">
      <c r="A368" s="350"/>
      <c r="B368" s="350"/>
      <c r="C368" s="350"/>
      <c r="D368" s="350"/>
      <c r="E368" s="298" t="s">
        <v>2683</v>
      </c>
      <c r="F368" s="350" t="s">
        <v>802</v>
      </c>
      <c r="G368" s="350"/>
      <c r="H368" s="350"/>
      <c r="I368" s="350"/>
      <c r="J368" s="350"/>
    </row>
    <row r="369" spans="1:10" hidden="1" x14ac:dyDescent="0.35">
      <c r="A369" s="350"/>
      <c r="B369" s="350"/>
      <c r="C369" s="350"/>
      <c r="D369" s="350"/>
      <c r="E369" s="298" t="s">
        <v>2684</v>
      </c>
      <c r="F369" s="350" t="s">
        <v>2685</v>
      </c>
      <c r="G369" s="350"/>
      <c r="H369" s="350"/>
      <c r="I369" s="350"/>
      <c r="J369" s="350"/>
    </row>
    <row r="370" spans="1:10" hidden="1" x14ac:dyDescent="0.35">
      <c r="A370" s="350"/>
      <c r="B370" s="350"/>
      <c r="C370" s="350"/>
      <c r="D370" s="350"/>
      <c r="E370" s="298" t="s">
        <v>2686</v>
      </c>
      <c r="F370" s="350" t="s">
        <v>2687</v>
      </c>
      <c r="G370" s="350"/>
      <c r="H370" s="350"/>
      <c r="I370" s="350"/>
      <c r="J370" s="350"/>
    </row>
    <row r="371" spans="1:10" hidden="1" x14ac:dyDescent="0.35">
      <c r="A371" s="350"/>
      <c r="B371" s="350"/>
      <c r="C371" s="350"/>
      <c r="D371" s="350"/>
      <c r="E371" s="298" t="s">
        <v>2688</v>
      </c>
      <c r="F371" s="350" t="s">
        <v>2689</v>
      </c>
      <c r="G371" s="350"/>
      <c r="H371" s="350"/>
      <c r="I371" s="350"/>
      <c r="J371" s="350"/>
    </row>
    <row r="372" spans="1:10" hidden="1" x14ac:dyDescent="0.35">
      <c r="A372" s="350"/>
      <c r="B372" s="350"/>
      <c r="C372" s="350"/>
      <c r="D372" s="350"/>
      <c r="E372" s="298" t="s">
        <v>2690</v>
      </c>
      <c r="F372" s="350" t="s">
        <v>2691</v>
      </c>
      <c r="G372" s="350"/>
      <c r="H372" s="350"/>
      <c r="I372" s="350"/>
      <c r="J372" s="350"/>
    </row>
    <row r="373" spans="1:10" hidden="1" x14ac:dyDescent="0.35">
      <c r="A373" s="350"/>
      <c r="B373" s="350"/>
      <c r="C373" s="350"/>
      <c r="D373" s="350"/>
      <c r="E373" s="298" t="s">
        <v>2692</v>
      </c>
      <c r="F373" s="350" t="s">
        <v>2693</v>
      </c>
      <c r="G373" s="350"/>
      <c r="H373" s="350"/>
      <c r="I373" s="350"/>
      <c r="J373" s="350"/>
    </row>
    <row r="374" spans="1:10" hidden="1" x14ac:dyDescent="0.35">
      <c r="A374" s="350"/>
      <c r="B374" s="350"/>
      <c r="C374" s="350"/>
      <c r="D374" s="350"/>
      <c r="E374" s="298" t="s">
        <v>2694</v>
      </c>
      <c r="F374" s="350" t="s">
        <v>2695</v>
      </c>
      <c r="G374" s="350"/>
      <c r="H374" s="350"/>
      <c r="I374" s="350"/>
      <c r="J374" s="350"/>
    </row>
    <row r="375" spans="1:10" hidden="1" x14ac:dyDescent="0.35">
      <c r="A375" s="350"/>
      <c r="B375" s="350"/>
      <c r="C375" s="350"/>
      <c r="D375" s="350"/>
      <c r="E375" s="298" t="s">
        <v>2696</v>
      </c>
      <c r="F375" s="350" t="s">
        <v>2697</v>
      </c>
      <c r="G375" s="350"/>
      <c r="H375" s="350"/>
      <c r="I375" s="350"/>
      <c r="J375" s="350"/>
    </row>
    <row r="376" spans="1:10" hidden="1" x14ac:dyDescent="0.35">
      <c r="A376" s="350"/>
      <c r="B376" s="350"/>
      <c r="C376" s="350"/>
      <c r="D376" s="350"/>
      <c r="E376" s="298" t="s">
        <v>2698</v>
      </c>
      <c r="F376" s="350" t="s">
        <v>2699</v>
      </c>
      <c r="G376" s="350"/>
      <c r="H376" s="350"/>
      <c r="I376" s="350"/>
      <c r="J376" s="350"/>
    </row>
    <row r="377" spans="1:10" hidden="1" x14ac:dyDescent="0.35">
      <c r="A377" s="350"/>
      <c r="B377" s="350"/>
      <c r="C377" s="350"/>
      <c r="D377" s="350"/>
      <c r="E377" s="298" t="s">
        <v>2700</v>
      </c>
      <c r="F377" s="350" t="s">
        <v>2701</v>
      </c>
      <c r="G377" s="350"/>
      <c r="H377" s="350"/>
      <c r="I377" s="350"/>
      <c r="J377" s="350"/>
    </row>
    <row r="378" spans="1:10" hidden="1" x14ac:dyDescent="0.35">
      <c r="A378" s="350"/>
      <c r="B378" s="350"/>
      <c r="C378" s="350"/>
      <c r="D378" s="350"/>
      <c r="E378" s="298" t="s">
        <v>2702</v>
      </c>
      <c r="F378" s="350" t="s">
        <v>2703</v>
      </c>
      <c r="G378" s="350"/>
      <c r="H378" s="350"/>
      <c r="I378" s="350"/>
      <c r="J378" s="350"/>
    </row>
    <row r="379" spans="1:10" hidden="1" x14ac:dyDescent="0.35">
      <c r="A379" s="350"/>
      <c r="B379" s="350"/>
      <c r="C379" s="350"/>
      <c r="D379" s="350"/>
      <c r="E379" s="298" t="s">
        <v>2704</v>
      </c>
      <c r="F379" s="350" t="s">
        <v>2705</v>
      </c>
      <c r="G379" s="350"/>
      <c r="H379" s="350"/>
      <c r="I379" s="350"/>
      <c r="J379" s="350"/>
    </row>
    <row r="380" spans="1:10" hidden="1" x14ac:dyDescent="0.35">
      <c r="A380" s="350"/>
      <c r="B380" s="350"/>
      <c r="C380" s="350"/>
      <c r="D380" s="350"/>
      <c r="E380" s="298" t="s">
        <v>2706</v>
      </c>
      <c r="F380" s="350" t="s">
        <v>820</v>
      </c>
      <c r="G380" s="350"/>
      <c r="H380" s="350"/>
      <c r="I380" s="350"/>
      <c r="J380" s="350"/>
    </row>
    <row r="381" spans="1:10" hidden="1" x14ac:dyDescent="0.35">
      <c r="A381" s="350"/>
      <c r="B381" s="350"/>
      <c r="C381" s="350"/>
      <c r="D381" s="350"/>
      <c r="E381" s="298" t="s">
        <v>2707</v>
      </c>
      <c r="F381" s="350" t="s">
        <v>822</v>
      </c>
      <c r="G381" s="350"/>
      <c r="H381" s="350"/>
      <c r="I381" s="350"/>
      <c r="J381" s="350"/>
    </row>
    <row r="382" spans="1:10" hidden="1" x14ac:dyDescent="0.35">
      <c r="A382" s="350"/>
      <c r="B382" s="350"/>
      <c r="C382" s="350"/>
      <c r="D382" s="350"/>
      <c r="E382" s="298" t="s">
        <v>2708</v>
      </c>
      <c r="F382" s="350" t="s">
        <v>824</v>
      </c>
      <c r="G382" s="350"/>
      <c r="H382" s="350"/>
      <c r="I382" s="350"/>
      <c r="J382" s="350"/>
    </row>
    <row r="383" spans="1:10" hidden="1" x14ac:dyDescent="0.35">
      <c r="A383" s="350"/>
      <c r="B383" s="350"/>
      <c r="C383" s="350"/>
      <c r="D383" s="350"/>
      <c r="E383" s="298" t="s">
        <v>2709</v>
      </c>
      <c r="F383" s="350" t="s">
        <v>826</v>
      </c>
      <c r="G383" s="350"/>
      <c r="H383" s="350"/>
      <c r="I383" s="350"/>
      <c r="J383" s="350"/>
    </row>
    <row r="384" spans="1:10" hidden="1" x14ac:dyDescent="0.35">
      <c r="A384" s="350"/>
      <c r="B384" s="350"/>
      <c r="C384" s="350"/>
      <c r="D384" s="350"/>
      <c r="E384" s="298" t="s">
        <v>2710</v>
      </c>
      <c r="F384" s="350" t="s">
        <v>2711</v>
      </c>
      <c r="G384" s="350"/>
      <c r="H384" s="350"/>
      <c r="I384" s="350"/>
      <c r="J384" s="350"/>
    </row>
    <row r="385" spans="1:10" hidden="1" x14ac:dyDescent="0.35">
      <c r="A385" s="350"/>
      <c r="B385" s="350"/>
      <c r="C385" s="350"/>
      <c r="D385" s="350"/>
      <c r="E385" s="298" t="s">
        <v>2712</v>
      </c>
      <c r="F385" s="350" t="s">
        <v>2713</v>
      </c>
      <c r="G385" s="350"/>
      <c r="H385" s="350"/>
      <c r="I385" s="350"/>
      <c r="J385" s="350"/>
    </row>
    <row r="386" spans="1:10" hidden="1" x14ac:dyDescent="0.35">
      <c r="A386" s="350"/>
      <c r="B386" s="350"/>
      <c r="C386" s="350"/>
      <c r="D386" s="350"/>
      <c r="E386" s="298" t="s">
        <v>2714</v>
      </c>
      <c r="F386" s="350" t="s">
        <v>2715</v>
      </c>
      <c r="G386" s="350"/>
      <c r="H386" s="350"/>
      <c r="I386" s="350"/>
      <c r="J386" s="350"/>
    </row>
    <row r="387" spans="1:10" hidden="1" x14ac:dyDescent="0.35">
      <c r="A387" s="350"/>
      <c r="B387" s="350"/>
      <c r="C387" s="350"/>
      <c r="D387" s="350"/>
      <c r="E387" s="298" t="s">
        <v>2716</v>
      </c>
      <c r="F387" s="350" t="s">
        <v>2717</v>
      </c>
      <c r="G387" s="350"/>
      <c r="H387" s="350"/>
      <c r="I387" s="350"/>
      <c r="J387" s="350"/>
    </row>
    <row r="388" spans="1:10" hidden="1" x14ac:dyDescent="0.35">
      <c r="A388" s="350"/>
      <c r="B388" s="350"/>
      <c r="C388" s="350"/>
      <c r="D388" s="350"/>
      <c r="E388" s="298" t="s">
        <v>2718</v>
      </c>
      <c r="F388" s="350" t="s">
        <v>2719</v>
      </c>
      <c r="G388" s="350"/>
      <c r="H388" s="350"/>
      <c r="I388" s="350"/>
      <c r="J388" s="350"/>
    </row>
    <row r="389" spans="1:10" hidden="1" x14ac:dyDescent="0.35">
      <c r="A389" s="350"/>
      <c r="B389" s="350"/>
      <c r="C389" s="350"/>
      <c r="D389" s="350"/>
      <c r="E389" s="298" t="s">
        <v>2720</v>
      </c>
      <c r="F389" s="350" t="s">
        <v>2721</v>
      </c>
      <c r="G389" s="350"/>
      <c r="H389" s="350"/>
      <c r="I389" s="350"/>
      <c r="J389" s="350"/>
    </row>
    <row r="390" spans="1:10" hidden="1" x14ac:dyDescent="0.35">
      <c r="A390" s="350"/>
      <c r="B390" s="350"/>
      <c r="C390" s="350"/>
      <c r="D390" s="350"/>
      <c r="E390" s="298" t="s">
        <v>2722</v>
      </c>
      <c r="F390" s="350" t="s">
        <v>2723</v>
      </c>
      <c r="G390" s="350"/>
      <c r="H390" s="350"/>
      <c r="I390" s="350"/>
      <c r="J390" s="350"/>
    </row>
    <row r="391" spans="1:10" hidden="1" x14ac:dyDescent="0.35">
      <c r="A391" s="350"/>
      <c r="B391" s="350"/>
      <c r="C391" s="350"/>
      <c r="D391" s="350"/>
      <c r="E391" s="298" t="s">
        <v>2724</v>
      </c>
      <c r="F391" s="350" t="s">
        <v>838</v>
      </c>
      <c r="G391" s="350"/>
      <c r="H391" s="350"/>
      <c r="I391" s="350"/>
      <c r="J391" s="350"/>
    </row>
    <row r="392" spans="1:10" hidden="1" x14ac:dyDescent="0.35">
      <c r="A392" s="350"/>
      <c r="B392" s="350"/>
      <c r="C392" s="350"/>
      <c r="D392" s="350"/>
      <c r="E392" s="298" t="s">
        <v>2725</v>
      </c>
      <c r="F392" s="350" t="s">
        <v>840</v>
      </c>
      <c r="G392" s="350"/>
      <c r="H392" s="350"/>
      <c r="I392" s="350"/>
      <c r="J392" s="350"/>
    </row>
    <row r="393" spans="1:10" hidden="1" x14ac:dyDescent="0.35">
      <c r="A393" s="350"/>
      <c r="B393" s="350"/>
      <c r="C393" s="350"/>
      <c r="D393" s="350"/>
      <c r="E393" s="298" t="s">
        <v>2726</v>
      </c>
      <c r="F393" s="350" t="s">
        <v>842</v>
      </c>
      <c r="G393" s="350"/>
      <c r="H393" s="350"/>
      <c r="I393" s="350"/>
      <c r="J393" s="350"/>
    </row>
    <row r="394" spans="1:10" hidden="1" x14ac:dyDescent="0.35">
      <c r="A394" s="350"/>
      <c r="B394" s="350"/>
      <c r="C394" s="350"/>
      <c r="D394" s="350"/>
      <c r="E394" s="298" t="s">
        <v>843</v>
      </c>
      <c r="F394" s="350" t="s">
        <v>844</v>
      </c>
      <c r="G394" s="350"/>
      <c r="H394" s="350"/>
      <c r="I394" s="350"/>
      <c r="J394" s="350"/>
    </row>
    <row r="395" spans="1:10" hidden="1" x14ac:dyDescent="0.35">
      <c r="A395" s="350"/>
      <c r="B395" s="350"/>
      <c r="C395" s="350"/>
      <c r="D395" s="350"/>
      <c r="E395" s="298" t="s">
        <v>2727</v>
      </c>
      <c r="F395" s="350" t="s">
        <v>846</v>
      </c>
      <c r="G395" s="350"/>
      <c r="H395" s="350"/>
      <c r="I395" s="350"/>
      <c r="J395" s="350"/>
    </row>
    <row r="396" spans="1:10" hidden="1" x14ac:dyDescent="0.35">
      <c r="A396" s="350"/>
      <c r="B396" s="350"/>
      <c r="C396" s="350"/>
      <c r="D396" s="350"/>
      <c r="E396" s="298" t="s">
        <v>2728</v>
      </c>
      <c r="F396" s="350" t="s">
        <v>2729</v>
      </c>
      <c r="G396" s="350"/>
      <c r="H396" s="350"/>
      <c r="I396" s="350"/>
      <c r="J396" s="350"/>
    </row>
    <row r="397" spans="1:10" hidden="1" x14ac:dyDescent="0.35">
      <c r="A397" s="350"/>
      <c r="B397" s="350"/>
      <c r="C397" s="350"/>
      <c r="D397" s="350"/>
      <c r="E397" s="298" t="s">
        <v>847</v>
      </c>
      <c r="F397" s="350" t="s">
        <v>2730</v>
      </c>
      <c r="G397" s="350"/>
      <c r="H397" s="350"/>
      <c r="I397" s="350"/>
      <c r="J397" s="350"/>
    </row>
    <row r="398" spans="1:10" hidden="1" x14ac:dyDescent="0.35">
      <c r="A398" s="350"/>
      <c r="B398" s="350"/>
      <c r="C398" s="350"/>
      <c r="D398" s="350"/>
      <c r="E398" s="298" t="s">
        <v>2731</v>
      </c>
      <c r="F398" s="350" t="s">
        <v>850</v>
      </c>
      <c r="G398" s="350"/>
      <c r="H398" s="350"/>
      <c r="I398" s="350"/>
      <c r="J398" s="350"/>
    </row>
    <row r="399" spans="1:10" hidden="1" x14ac:dyDescent="0.35">
      <c r="A399" s="350"/>
      <c r="B399" s="350"/>
      <c r="C399" s="350"/>
      <c r="D399" s="350"/>
      <c r="E399" s="298" t="s">
        <v>2732</v>
      </c>
      <c r="F399" s="350" t="s">
        <v>2733</v>
      </c>
      <c r="G399" s="350"/>
      <c r="H399" s="350"/>
      <c r="I399" s="350"/>
      <c r="J399" s="350"/>
    </row>
    <row r="400" spans="1:10" hidden="1" x14ac:dyDescent="0.35">
      <c r="A400" s="350"/>
      <c r="B400" s="350"/>
      <c r="C400" s="350"/>
      <c r="D400" s="350"/>
      <c r="E400" s="298" t="s">
        <v>2734</v>
      </c>
      <c r="F400" s="350" t="s">
        <v>2735</v>
      </c>
      <c r="G400" s="350"/>
      <c r="H400" s="350"/>
      <c r="I400" s="350"/>
      <c r="J400" s="350"/>
    </row>
    <row r="401" spans="1:10" hidden="1" x14ac:dyDescent="0.35">
      <c r="A401" s="350"/>
      <c r="B401" s="350"/>
      <c r="C401" s="350"/>
      <c r="D401" s="350"/>
      <c r="E401" s="298" t="s">
        <v>2736</v>
      </c>
      <c r="F401" s="350" t="s">
        <v>2737</v>
      </c>
      <c r="G401" s="350"/>
      <c r="H401" s="350"/>
      <c r="I401" s="350"/>
      <c r="J401" s="350"/>
    </row>
    <row r="402" spans="1:10" hidden="1" x14ac:dyDescent="0.35">
      <c r="A402" s="350"/>
      <c r="B402" s="350"/>
      <c r="C402" s="350"/>
      <c r="D402" s="350"/>
      <c r="E402" s="298" t="s">
        <v>855</v>
      </c>
      <c r="F402" s="350" t="s">
        <v>856</v>
      </c>
      <c r="G402" s="350"/>
      <c r="H402" s="350"/>
      <c r="I402" s="350"/>
      <c r="J402" s="350"/>
    </row>
    <row r="403" spans="1:10" hidden="1" x14ac:dyDescent="0.35">
      <c r="A403" s="350"/>
      <c r="B403" s="350"/>
      <c r="C403" s="350"/>
      <c r="D403" s="350"/>
      <c r="E403" s="298" t="s">
        <v>857</v>
      </c>
      <c r="F403" s="350" t="s">
        <v>858</v>
      </c>
      <c r="G403" s="350"/>
      <c r="H403" s="350"/>
      <c r="I403" s="350"/>
      <c r="J403" s="350"/>
    </row>
    <row r="404" spans="1:10" hidden="1" x14ac:dyDescent="0.35">
      <c r="A404" s="350"/>
      <c r="B404" s="350"/>
      <c r="C404" s="350"/>
      <c r="D404" s="350"/>
      <c r="E404" s="298" t="s">
        <v>2738</v>
      </c>
      <c r="F404" s="350" t="s">
        <v>2739</v>
      </c>
      <c r="G404" s="350"/>
      <c r="H404" s="350"/>
      <c r="I404" s="350"/>
      <c r="J404" s="350"/>
    </row>
    <row r="405" spans="1:10" hidden="1" x14ac:dyDescent="0.35">
      <c r="A405" s="350"/>
      <c r="B405" s="350"/>
      <c r="C405" s="350"/>
      <c r="D405" s="350"/>
      <c r="E405" s="298" t="s">
        <v>2740</v>
      </c>
      <c r="F405" s="350" t="s">
        <v>860</v>
      </c>
      <c r="G405" s="350"/>
      <c r="H405" s="350"/>
      <c r="I405" s="350"/>
      <c r="J405" s="350"/>
    </row>
    <row r="406" spans="1:10" hidden="1" x14ac:dyDescent="0.35">
      <c r="A406" s="350"/>
      <c r="B406" s="350"/>
      <c r="C406" s="350"/>
      <c r="D406" s="350"/>
      <c r="E406" s="298" t="s">
        <v>2741</v>
      </c>
      <c r="F406" s="350" t="s">
        <v>862</v>
      </c>
      <c r="G406" s="350"/>
      <c r="H406" s="350"/>
      <c r="I406" s="350"/>
      <c r="J406" s="350"/>
    </row>
    <row r="407" spans="1:10" hidden="1" x14ac:dyDescent="0.35">
      <c r="A407" s="350"/>
      <c r="B407" s="350"/>
      <c r="C407" s="350"/>
      <c r="D407" s="350"/>
      <c r="E407" s="298" t="s">
        <v>863</v>
      </c>
      <c r="F407" s="350" t="s">
        <v>2742</v>
      </c>
      <c r="G407" s="350"/>
      <c r="H407" s="350"/>
      <c r="I407" s="350"/>
      <c r="J407" s="350"/>
    </row>
    <row r="408" spans="1:10" hidden="1" x14ac:dyDescent="0.35">
      <c r="A408" s="350"/>
      <c r="B408" s="350"/>
      <c r="C408" s="350"/>
      <c r="D408" s="350"/>
      <c r="E408" s="298" t="s">
        <v>865</v>
      </c>
      <c r="F408" s="350" t="s">
        <v>2743</v>
      </c>
      <c r="G408" s="350"/>
      <c r="H408" s="350"/>
      <c r="I408" s="350"/>
      <c r="J408" s="350"/>
    </row>
    <row r="409" spans="1:10" hidden="1" x14ac:dyDescent="0.35">
      <c r="A409" s="350"/>
      <c r="B409" s="350"/>
      <c r="C409" s="350"/>
      <c r="D409" s="350"/>
      <c r="E409" s="298" t="s">
        <v>867</v>
      </c>
      <c r="F409" s="350" t="s">
        <v>868</v>
      </c>
      <c r="G409" s="350"/>
      <c r="H409" s="350"/>
      <c r="I409" s="350"/>
      <c r="J409" s="350"/>
    </row>
    <row r="410" spans="1:10" hidden="1" x14ac:dyDescent="0.35">
      <c r="A410" s="350"/>
      <c r="B410" s="350"/>
      <c r="C410" s="350"/>
      <c r="D410" s="350"/>
      <c r="E410" s="298" t="s">
        <v>2744</v>
      </c>
      <c r="F410" s="350" t="s">
        <v>870</v>
      </c>
      <c r="G410" s="350"/>
      <c r="H410" s="350"/>
      <c r="I410" s="350"/>
      <c r="J410" s="350"/>
    </row>
    <row r="411" spans="1:10" hidden="1" x14ac:dyDescent="0.35">
      <c r="A411" s="350"/>
      <c r="B411" s="350"/>
      <c r="C411" s="350"/>
      <c r="D411" s="350"/>
      <c r="E411" s="298" t="s">
        <v>871</v>
      </c>
      <c r="F411" s="350" t="s">
        <v>872</v>
      </c>
      <c r="G411" s="350"/>
      <c r="H411" s="350"/>
      <c r="I411" s="350"/>
      <c r="J411" s="350"/>
    </row>
    <row r="412" spans="1:10" hidden="1" x14ac:dyDescent="0.35">
      <c r="A412" s="350"/>
      <c r="B412" s="350"/>
      <c r="C412" s="350"/>
      <c r="D412" s="350"/>
      <c r="E412" s="298" t="s">
        <v>2745</v>
      </c>
      <c r="F412" s="350" t="s">
        <v>2746</v>
      </c>
      <c r="G412" s="350"/>
      <c r="H412" s="350"/>
      <c r="I412" s="350"/>
      <c r="J412" s="350"/>
    </row>
    <row r="413" spans="1:10" hidden="1" x14ac:dyDescent="0.35">
      <c r="A413" s="350"/>
      <c r="B413" s="350"/>
      <c r="C413" s="350"/>
      <c r="D413" s="350"/>
      <c r="E413" s="298" t="s">
        <v>2747</v>
      </c>
      <c r="F413" s="350" t="s">
        <v>2748</v>
      </c>
      <c r="G413" s="350"/>
      <c r="H413" s="350"/>
      <c r="I413" s="350"/>
      <c r="J413" s="350"/>
    </row>
    <row r="414" spans="1:10" hidden="1" x14ac:dyDescent="0.35">
      <c r="A414" s="350"/>
      <c r="B414" s="350"/>
      <c r="C414" s="350"/>
      <c r="D414" s="350"/>
      <c r="E414" s="298" t="s">
        <v>2749</v>
      </c>
      <c r="F414" s="350" t="s">
        <v>2750</v>
      </c>
      <c r="G414" s="350"/>
      <c r="H414" s="350"/>
      <c r="I414" s="350"/>
      <c r="J414" s="350"/>
    </row>
    <row r="415" spans="1:10" hidden="1" x14ac:dyDescent="0.35">
      <c r="A415" s="350"/>
      <c r="B415" s="350"/>
      <c r="C415" s="350"/>
      <c r="D415" s="350"/>
      <c r="E415" s="298" t="s">
        <v>2751</v>
      </c>
      <c r="F415" s="350" t="s">
        <v>2752</v>
      </c>
      <c r="G415" s="350"/>
      <c r="H415" s="350"/>
      <c r="I415" s="350"/>
      <c r="J415" s="350"/>
    </row>
    <row r="416" spans="1:10" hidden="1" x14ac:dyDescent="0.35">
      <c r="A416" s="350"/>
      <c r="B416" s="350"/>
      <c r="C416" s="350"/>
      <c r="D416" s="350"/>
      <c r="E416" s="298" t="s">
        <v>2753</v>
      </c>
      <c r="F416" s="350" t="s">
        <v>2754</v>
      </c>
      <c r="G416" s="350"/>
      <c r="H416" s="350"/>
      <c r="I416" s="350"/>
      <c r="J416" s="350"/>
    </row>
    <row r="417" spans="1:10" hidden="1" x14ac:dyDescent="0.35">
      <c r="A417" s="350"/>
      <c r="B417" s="350"/>
      <c r="C417" s="350"/>
      <c r="D417" s="350"/>
      <c r="E417" s="298" t="s">
        <v>2755</v>
      </c>
      <c r="F417" s="350" t="s">
        <v>2756</v>
      </c>
      <c r="G417" s="350"/>
      <c r="H417" s="350"/>
      <c r="I417" s="350"/>
      <c r="J417" s="350"/>
    </row>
    <row r="418" spans="1:10" hidden="1" x14ac:dyDescent="0.35">
      <c r="A418" s="350"/>
      <c r="B418" s="350"/>
      <c r="C418" s="350"/>
      <c r="D418" s="350"/>
      <c r="E418" s="298" t="s">
        <v>2757</v>
      </c>
      <c r="F418" s="350" t="s">
        <v>2758</v>
      </c>
      <c r="G418" s="350"/>
      <c r="H418" s="350"/>
      <c r="I418" s="350"/>
      <c r="J418" s="350"/>
    </row>
    <row r="419" spans="1:10" hidden="1" x14ac:dyDescent="0.35">
      <c r="A419" s="350"/>
      <c r="B419" s="350"/>
      <c r="C419" s="350"/>
      <c r="D419" s="350"/>
      <c r="E419" s="298" t="s">
        <v>2759</v>
      </c>
      <c r="F419" s="350" t="s">
        <v>2760</v>
      </c>
      <c r="G419" s="350"/>
      <c r="H419" s="350"/>
      <c r="I419" s="350"/>
      <c r="J419" s="350"/>
    </row>
    <row r="420" spans="1:10" hidden="1" x14ac:dyDescent="0.35">
      <c r="A420" s="350"/>
      <c r="B420" s="350"/>
      <c r="C420" s="350"/>
      <c r="D420" s="350"/>
      <c r="E420" s="298" t="s">
        <v>2761</v>
      </c>
      <c r="F420" s="350" t="s">
        <v>2762</v>
      </c>
      <c r="G420" s="350"/>
      <c r="H420" s="350"/>
      <c r="I420" s="350"/>
      <c r="J420" s="350"/>
    </row>
    <row r="421" spans="1:10" hidden="1" x14ac:dyDescent="0.35">
      <c r="A421" s="350"/>
      <c r="B421" s="350"/>
      <c r="C421" s="350"/>
      <c r="D421" s="350"/>
      <c r="E421" s="298" t="s">
        <v>2763</v>
      </c>
      <c r="F421" s="350" t="s">
        <v>2764</v>
      </c>
      <c r="G421" s="350"/>
      <c r="H421" s="350"/>
      <c r="I421" s="350"/>
      <c r="J421" s="350"/>
    </row>
    <row r="422" spans="1:10" hidden="1" x14ac:dyDescent="0.35">
      <c r="A422" s="350"/>
      <c r="B422" s="350"/>
      <c r="C422" s="350"/>
      <c r="D422" s="350"/>
      <c r="E422" s="298" t="s">
        <v>2765</v>
      </c>
      <c r="F422" s="350" t="s">
        <v>2766</v>
      </c>
      <c r="G422" s="350"/>
      <c r="H422" s="350"/>
      <c r="I422" s="350"/>
      <c r="J422" s="350"/>
    </row>
    <row r="423" spans="1:10" hidden="1" x14ac:dyDescent="0.35">
      <c r="A423" s="350"/>
      <c r="B423" s="350"/>
      <c r="C423" s="350"/>
      <c r="D423" s="350"/>
      <c r="E423" s="298" t="s">
        <v>2767</v>
      </c>
      <c r="F423" s="350" t="s">
        <v>2768</v>
      </c>
      <c r="G423" s="350"/>
      <c r="H423" s="350"/>
      <c r="I423" s="350"/>
      <c r="J423" s="350"/>
    </row>
    <row r="424" spans="1:10" hidden="1" x14ac:dyDescent="0.35">
      <c r="A424" s="350"/>
      <c r="B424" s="350"/>
      <c r="C424" s="350"/>
      <c r="D424" s="350"/>
      <c r="E424" s="298" t="s">
        <v>2769</v>
      </c>
      <c r="F424" s="350" t="s">
        <v>2770</v>
      </c>
      <c r="G424" s="350"/>
      <c r="H424" s="350"/>
      <c r="I424" s="350"/>
      <c r="J424" s="350"/>
    </row>
    <row r="425" spans="1:10" hidden="1" x14ac:dyDescent="0.35">
      <c r="A425" s="350"/>
      <c r="B425" s="350"/>
      <c r="C425" s="350"/>
      <c r="D425" s="350"/>
      <c r="E425" s="298" t="s">
        <v>2771</v>
      </c>
      <c r="F425" s="350" t="s">
        <v>2772</v>
      </c>
      <c r="G425" s="350"/>
      <c r="H425" s="350"/>
      <c r="I425" s="350"/>
      <c r="J425" s="350"/>
    </row>
    <row r="426" spans="1:10" hidden="1" x14ac:dyDescent="0.35">
      <c r="A426" s="350"/>
      <c r="B426" s="350"/>
      <c r="C426" s="350"/>
      <c r="D426" s="350"/>
      <c r="E426" s="298" t="s">
        <v>2773</v>
      </c>
      <c r="F426" s="350" t="s">
        <v>2774</v>
      </c>
      <c r="G426" s="350"/>
      <c r="H426" s="350"/>
      <c r="I426" s="350"/>
      <c r="J426" s="350"/>
    </row>
    <row r="427" spans="1:10" hidden="1" x14ac:dyDescent="0.35">
      <c r="A427" s="350"/>
      <c r="B427" s="350"/>
      <c r="C427" s="350"/>
      <c r="D427" s="350"/>
      <c r="E427" s="298" t="s">
        <v>2775</v>
      </c>
      <c r="F427" s="350" t="s">
        <v>2776</v>
      </c>
      <c r="G427" s="350"/>
      <c r="H427" s="350"/>
      <c r="I427" s="350"/>
      <c r="J427" s="350"/>
    </row>
    <row r="428" spans="1:10" hidden="1" x14ac:dyDescent="0.35">
      <c r="A428" s="350"/>
      <c r="B428" s="350"/>
      <c r="C428" s="350"/>
      <c r="D428" s="350"/>
      <c r="E428" s="298" t="s">
        <v>247</v>
      </c>
      <c r="F428" s="350" t="s">
        <v>2777</v>
      </c>
      <c r="G428" s="350"/>
      <c r="H428" s="350"/>
      <c r="I428" s="350"/>
      <c r="J428" s="350"/>
    </row>
    <row r="429" spans="1:10" hidden="1" x14ac:dyDescent="0.35">
      <c r="A429" s="350"/>
      <c r="B429" s="350"/>
      <c r="C429" s="350"/>
      <c r="D429" s="350"/>
      <c r="E429" s="298" t="s">
        <v>248</v>
      </c>
      <c r="F429" s="350" t="s">
        <v>898</v>
      </c>
      <c r="G429" s="350"/>
      <c r="H429" s="350"/>
      <c r="I429" s="350"/>
      <c r="J429" s="350"/>
    </row>
    <row r="430" spans="1:10" hidden="1" x14ac:dyDescent="0.35">
      <c r="A430" s="350"/>
      <c r="B430" s="350"/>
      <c r="C430" s="350"/>
      <c r="D430" s="350"/>
      <c r="E430" s="298" t="s">
        <v>2778</v>
      </c>
      <c r="F430" s="350" t="s">
        <v>2779</v>
      </c>
      <c r="G430" s="350"/>
      <c r="H430" s="350"/>
      <c r="I430" s="350"/>
      <c r="J430" s="350"/>
    </row>
    <row r="431" spans="1:10" hidden="1" x14ac:dyDescent="0.35">
      <c r="A431" s="350"/>
      <c r="B431" s="350"/>
      <c r="C431" s="350"/>
      <c r="D431" s="350"/>
      <c r="E431" s="298" t="s">
        <v>2780</v>
      </c>
      <c r="F431" s="350" t="s">
        <v>2781</v>
      </c>
      <c r="G431" s="350"/>
      <c r="H431" s="350"/>
      <c r="I431" s="350"/>
      <c r="J431" s="350"/>
    </row>
    <row r="432" spans="1:10" hidden="1" x14ac:dyDescent="0.35">
      <c r="A432" s="350"/>
      <c r="B432" s="350"/>
      <c r="C432" s="350"/>
      <c r="D432" s="350"/>
      <c r="E432" s="298" t="s">
        <v>2782</v>
      </c>
      <c r="F432" s="350" t="s">
        <v>2783</v>
      </c>
      <c r="G432" s="350"/>
      <c r="H432" s="350"/>
      <c r="I432" s="350"/>
      <c r="J432" s="350"/>
    </row>
    <row r="433" spans="1:10" hidden="1" x14ac:dyDescent="0.35">
      <c r="A433" s="350"/>
      <c r="B433" s="350"/>
      <c r="C433" s="350"/>
      <c r="D433" s="350"/>
      <c r="E433" s="298" t="s">
        <v>2784</v>
      </c>
      <c r="F433" s="350" t="s">
        <v>2785</v>
      </c>
      <c r="G433" s="350"/>
      <c r="H433" s="350"/>
      <c r="I433" s="350"/>
      <c r="J433" s="350"/>
    </row>
    <row r="434" spans="1:10" hidden="1" x14ac:dyDescent="0.35">
      <c r="A434" s="350"/>
      <c r="B434" s="350"/>
      <c r="C434" s="350"/>
      <c r="D434" s="350"/>
      <c r="E434" s="298" t="s">
        <v>2786</v>
      </c>
      <c r="F434" s="350" t="s">
        <v>906</v>
      </c>
      <c r="G434" s="350"/>
      <c r="H434" s="350"/>
      <c r="I434" s="350"/>
      <c r="J434" s="350"/>
    </row>
    <row r="435" spans="1:10" hidden="1" x14ac:dyDescent="0.35">
      <c r="A435" s="350"/>
      <c r="B435" s="350"/>
      <c r="C435" s="350"/>
      <c r="D435" s="350"/>
      <c r="E435" s="298" t="s">
        <v>2787</v>
      </c>
      <c r="F435" s="350" t="s">
        <v>908</v>
      </c>
      <c r="G435" s="350"/>
      <c r="H435" s="350"/>
      <c r="I435" s="350"/>
      <c r="J435" s="350"/>
    </row>
    <row r="436" spans="1:10" hidden="1" x14ac:dyDescent="0.35">
      <c r="A436" s="350"/>
      <c r="B436" s="350"/>
      <c r="C436" s="350"/>
      <c r="D436" s="350"/>
      <c r="E436" s="298" t="s">
        <v>2788</v>
      </c>
      <c r="F436" s="350" t="s">
        <v>910</v>
      </c>
      <c r="G436" s="350"/>
      <c r="H436" s="350"/>
      <c r="I436" s="350"/>
      <c r="J436" s="350"/>
    </row>
    <row r="437" spans="1:10" hidden="1" x14ac:dyDescent="0.35">
      <c r="A437" s="350"/>
      <c r="B437" s="350"/>
      <c r="C437" s="350"/>
      <c r="D437" s="350"/>
      <c r="E437" s="298" t="s">
        <v>2789</v>
      </c>
      <c r="F437" s="350" t="s">
        <v>911</v>
      </c>
      <c r="G437" s="350"/>
      <c r="H437" s="350"/>
      <c r="I437" s="350"/>
      <c r="J437" s="350"/>
    </row>
    <row r="438" spans="1:10" hidden="1" x14ac:dyDescent="0.35">
      <c r="A438" s="350"/>
      <c r="B438" s="350"/>
      <c r="C438" s="350"/>
      <c r="D438" s="350"/>
      <c r="E438" s="298" t="s">
        <v>2790</v>
      </c>
      <c r="F438" s="350" t="s">
        <v>913</v>
      </c>
      <c r="G438" s="350"/>
      <c r="H438" s="350"/>
      <c r="I438" s="350"/>
      <c r="J438" s="350"/>
    </row>
    <row r="439" spans="1:10" hidden="1" x14ac:dyDescent="0.35">
      <c r="A439" s="350"/>
      <c r="B439" s="350"/>
      <c r="C439" s="350"/>
      <c r="D439" s="350"/>
      <c r="E439" s="298" t="s">
        <v>2791</v>
      </c>
      <c r="F439" s="350" t="s">
        <v>915</v>
      </c>
      <c r="G439" s="350"/>
      <c r="H439" s="350"/>
      <c r="I439" s="350"/>
      <c r="J439" s="350"/>
    </row>
    <row r="440" spans="1:10" hidden="1" x14ac:dyDescent="0.35">
      <c r="A440" s="350"/>
      <c r="B440" s="350"/>
      <c r="C440" s="350"/>
      <c r="D440" s="350"/>
      <c r="E440" s="298" t="s">
        <v>2792</v>
      </c>
      <c r="F440" s="350" t="s">
        <v>916</v>
      </c>
      <c r="G440" s="350"/>
      <c r="H440" s="350"/>
      <c r="I440" s="350"/>
      <c r="J440" s="350"/>
    </row>
    <row r="441" spans="1:10" hidden="1" x14ac:dyDescent="0.35">
      <c r="A441" s="350"/>
      <c r="B441" s="350"/>
      <c r="C441" s="350"/>
      <c r="D441" s="350"/>
      <c r="E441" s="298" t="s">
        <v>2793</v>
      </c>
      <c r="F441" s="350" t="s">
        <v>918</v>
      </c>
      <c r="G441" s="350"/>
      <c r="H441" s="350"/>
      <c r="I441" s="350"/>
      <c r="J441" s="350"/>
    </row>
    <row r="442" spans="1:10" hidden="1" x14ac:dyDescent="0.35">
      <c r="A442" s="350"/>
      <c r="B442" s="350"/>
      <c r="C442" s="350"/>
      <c r="D442" s="350"/>
      <c r="E442" s="298" t="s">
        <v>2794</v>
      </c>
      <c r="F442" s="350" t="s">
        <v>920</v>
      </c>
      <c r="G442" s="350"/>
      <c r="H442" s="350"/>
      <c r="I442" s="350"/>
      <c r="J442" s="350"/>
    </row>
    <row r="443" spans="1:10" hidden="1" x14ac:dyDescent="0.35">
      <c r="A443" s="350"/>
      <c r="B443" s="350"/>
      <c r="C443" s="350"/>
      <c r="D443" s="350"/>
      <c r="E443" s="298" t="s">
        <v>2795</v>
      </c>
      <c r="F443" s="350" t="s">
        <v>922</v>
      </c>
      <c r="G443" s="350"/>
      <c r="H443" s="350"/>
      <c r="I443" s="350"/>
      <c r="J443" s="350"/>
    </row>
    <row r="444" spans="1:10" hidden="1" x14ac:dyDescent="0.35">
      <c r="A444" s="350"/>
      <c r="B444" s="350"/>
      <c r="C444" s="350"/>
      <c r="D444" s="350"/>
      <c r="E444" s="298" t="s">
        <v>2796</v>
      </c>
      <c r="F444" s="350" t="s">
        <v>2797</v>
      </c>
      <c r="G444" s="350"/>
      <c r="H444" s="350"/>
      <c r="I444" s="350"/>
      <c r="J444" s="350"/>
    </row>
    <row r="445" spans="1:10" hidden="1" x14ac:dyDescent="0.35">
      <c r="A445" s="350"/>
      <c r="B445" s="350"/>
      <c r="C445" s="350"/>
      <c r="D445" s="350"/>
      <c r="E445" s="298" t="s">
        <v>2798</v>
      </c>
      <c r="F445" s="350" t="s">
        <v>2799</v>
      </c>
      <c r="G445" s="350"/>
      <c r="H445" s="350"/>
      <c r="I445" s="350"/>
      <c r="J445" s="350"/>
    </row>
    <row r="446" spans="1:10" hidden="1" x14ac:dyDescent="0.35">
      <c r="A446" s="350"/>
      <c r="B446" s="350"/>
      <c r="C446" s="350"/>
      <c r="D446" s="350"/>
      <c r="E446" s="298" t="s">
        <v>2800</v>
      </c>
      <c r="F446" s="350" t="s">
        <v>2801</v>
      </c>
      <c r="G446" s="350"/>
      <c r="H446" s="350"/>
      <c r="I446" s="350"/>
      <c r="J446" s="350"/>
    </row>
    <row r="447" spans="1:10" hidden="1" x14ac:dyDescent="0.35">
      <c r="A447" s="350"/>
      <c r="B447" s="350"/>
      <c r="C447" s="350"/>
      <c r="D447" s="350"/>
      <c r="E447" s="298" t="s">
        <v>2802</v>
      </c>
      <c r="F447" s="350" t="s">
        <v>2803</v>
      </c>
      <c r="G447" s="350"/>
      <c r="H447" s="350"/>
      <c r="I447" s="350"/>
      <c r="J447" s="350"/>
    </row>
    <row r="448" spans="1:10" hidden="1" x14ac:dyDescent="0.35">
      <c r="A448" s="350"/>
      <c r="B448" s="350"/>
      <c r="C448" s="350"/>
      <c r="D448" s="350"/>
      <c r="E448" s="298" t="s">
        <v>2804</v>
      </c>
      <c r="F448" s="350" t="s">
        <v>2805</v>
      </c>
      <c r="G448" s="350"/>
      <c r="H448" s="350"/>
      <c r="I448" s="350"/>
      <c r="J448" s="350"/>
    </row>
    <row r="449" spans="1:10" hidden="1" x14ac:dyDescent="0.35">
      <c r="A449" s="350"/>
      <c r="B449" s="350"/>
      <c r="C449" s="350"/>
      <c r="D449" s="350"/>
      <c r="E449" s="298" t="s">
        <v>2806</v>
      </c>
      <c r="F449" s="350" t="s">
        <v>2807</v>
      </c>
      <c r="G449" s="350"/>
      <c r="H449" s="350"/>
      <c r="I449" s="350"/>
      <c r="J449" s="350"/>
    </row>
    <row r="450" spans="1:10" hidden="1" x14ac:dyDescent="0.35">
      <c r="A450" s="350"/>
      <c r="B450" s="350"/>
      <c r="C450" s="350"/>
      <c r="D450" s="350"/>
      <c r="E450" s="298" t="s">
        <v>2808</v>
      </c>
      <c r="F450" s="350" t="s">
        <v>2809</v>
      </c>
      <c r="G450" s="350"/>
      <c r="H450" s="350"/>
      <c r="I450" s="350"/>
      <c r="J450" s="350"/>
    </row>
    <row r="451" spans="1:10" hidden="1" x14ac:dyDescent="0.35">
      <c r="A451" s="350"/>
      <c r="B451" s="350"/>
      <c r="C451" s="350"/>
      <c r="D451" s="350"/>
      <c r="E451" s="298" t="s">
        <v>2810</v>
      </c>
      <c r="F451" s="350" t="s">
        <v>2811</v>
      </c>
      <c r="G451" s="350"/>
      <c r="H451" s="350"/>
      <c r="I451" s="350"/>
      <c r="J451" s="350"/>
    </row>
    <row r="452" spans="1:10" hidden="1" x14ac:dyDescent="0.35">
      <c r="A452" s="350"/>
      <c r="B452" s="350"/>
      <c r="C452" s="350"/>
      <c r="D452" s="350"/>
      <c r="E452" s="298" t="s">
        <v>2812</v>
      </c>
      <c r="F452" s="350" t="s">
        <v>2813</v>
      </c>
      <c r="G452" s="350"/>
      <c r="H452" s="350"/>
      <c r="I452" s="350"/>
      <c r="J452" s="350"/>
    </row>
    <row r="453" spans="1:10" hidden="1" x14ac:dyDescent="0.35">
      <c r="A453" s="350"/>
      <c r="B453" s="350"/>
      <c r="C453" s="350"/>
      <c r="D453" s="350"/>
      <c r="E453" s="298" t="s">
        <v>2814</v>
      </c>
      <c r="F453" s="350" t="s">
        <v>2815</v>
      </c>
      <c r="G453" s="350"/>
      <c r="H453" s="350"/>
      <c r="I453" s="350"/>
      <c r="J453" s="350"/>
    </row>
    <row r="454" spans="1:10" hidden="1" x14ac:dyDescent="0.35">
      <c r="A454" s="350"/>
      <c r="B454" s="350"/>
      <c r="C454" s="350"/>
      <c r="D454" s="350"/>
      <c r="E454" s="298" t="s">
        <v>2816</v>
      </c>
      <c r="F454" s="350" t="s">
        <v>2817</v>
      </c>
      <c r="G454" s="350"/>
      <c r="H454" s="350"/>
      <c r="I454" s="350"/>
      <c r="J454" s="350"/>
    </row>
    <row r="455" spans="1:10" hidden="1" x14ac:dyDescent="0.35">
      <c r="A455" s="350"/>
      <c r="B455" s="350"/>
      <c r="C455" s="350"/>
      <c r="D455" s="350"/>
      <c r="E455" s="298" t="s">
        <v>2818</v>
      </c>
      <c r="F455" s="350" t="s">
        <v>2819</v>
      </c>
      <c r="G455" s="350"/>
      <c r="H455" s="350"/>
      <c r="I455" s="350"/>
      <c r="J455" s="350"/>
    </row>
    <row r="456" spans="1:10" hidden="1" x14ac:dyDescent="0.35">
      <c r="A456" s="350"/>
      <c r="B456" s="350"/>
      <c r="C456" s="350"/>
      <c r="D456" s="350"/>
      <c r="E456" s="298" t="s">
        <v>2820</v>
      </c>
      <c r="F456" s="350" t="s">
        <v>2821</v>
      </c>
      <c r="G456" s="350"/>
      <c r="H456" s="350"/>
      <c r="I456" s="350"/>
      <c r="J456" s="350"/>
    </row>
    <row r="457" spans="1:10" hidden="1" x14ac:dyDescent="0.35">
      <c r="A457" s="350"/>
      <c r="B457" s="350"/>
      <c r="C457" s="350"/>
      <c r="D457" s="350"/>
      <c r="E457" s="298" t="s">
        <v>2822</v>
      </c>
      <c r="F457" s="350" t="s">
        <v>2823</v>
      </c>
      <c r="G457" s="350"/>
      <c r="H457" s="350"/>
      <c r="I457" s="350"/>
      <c r="J457" s="350"/>
    </row>
    <row r="458" spans="1:10" hidden="1" x14ac:dyDescent="0.35">
      <c r="A458" s="350"/>
      <c r="B458" s="350"/>
      <c r="C458" s="350"/>
      <c r="D458" s="350"/>
      <c r="E458" s="298" t="s">
        <v>2824</v>
      </c>
      <c r="F458" s="350" t="s">
        <v>2825</v>
      </c>
      <c r="G458" s="350"/>
      <c r="H458" s="350"/>
      <c r="I458" s="350"/>
      <c r="J458" s="350"/>
    </row>
    <row r="459" spans="1:10" hidden="1" x14ac:dyDescent="0.35">
      <c r="A459" s="350"/>
      <c r="B459" s="350"/>
      <c r="C459" s="350"/>
      <c r="D459" s="350"/>
      <c r="E459" s="298" t="s">
        <v>2826</v>
      </c>
      <c r="F459" s="350" t="s">
        <v>2827</v>
      </c>
      <c r="G459" s="350"/>
      <c r="H459" s="350"/>
      <c r="I459" s="350"/>
      <c r="J459" s="350"/>
    </row>
    <row r="460" spans="1:10" hidden="1" x14ac:dyDescent="0.35">
      <c r="A460" s="350"/>
      <c r="B460" s="350"/>
      <c r="C460" s="350"/>
      <c r="D460" s="350"/>
      <c r="E460" s="298" t="s">
        <v>2828</v>
      </c>
      <c r="F460" s="350" t="s">
        <v>2829</v>
      </c>
      <c r="G460" s="350"/>
      <c r="H460" s="350"/>
      <c r="I460" s="350"/>
      <c r="J460" s="350"/>
    </row>
    <row r="461" spans="1:10" hidden="1" x14ac:dyDescent="0.35">
      <c r="A461" s="350"/>
      <c r="B461" s="350"/>
      <c r="C461" s="350"/>
      <c r="D461" s="350"/>
      <c r="E461" s="298" t="s">
        <v>2830</v>
      </c>
      <c r="F461" s="350" t="s">
        <v>2831</v>
      </c>
      <c r="G461" s="350"/>
      <c r="H461" s="350"/>
      <c r="I461" s="350"/>
      <c r="J461" s="350"/>
    </row>
    <row r="462" spans="1:10" hidden="1" x14ac:dyDescent="0.35">
      <c r="A462" s="350"/>
      <c r="B462" s="350"/>
      <c r="C462" s="350"/>
      <c r="D462" s="350"/>
      <c r="E462" s="298" t="s">
        <v>2832</v>
      </c>
      <c r="F462" s="350" t="s">
        <v>2833</v>
      </c>
      <c r="G462" s="350"/>
      <c r="H462" s="350"/>
      <c r="I462" s="350"/>
      <c r="J462" s="350"/>
    </row>
    <row r="463" spans="1:10" hidden="1" x14ac:dyDescent="0.35">
      <c r="A463" s="350"/>
      <c r="B463" s="350"/>
      <c r="C463" s="350"/>
      <c r="D463" s="350"/>
      <c r="E463" s="298" t="s">
        <v>2834</v>
      </c>
      <c r="F463" s="350" t="s">
        <v>2835</v>
      </c>
      <c r="G463" s="350"/>
      <c r="H463" s="350"/>
      <c r="I463" s="350"/>
      <c r="J463" s="350"/>
    </row>
    <row r="464" spans="1:10" hidden="1" x14ac:dyDescent="0.35">
      <c r="A464" s="350"/>
      <c r="B464" s="350"/>
      <c r="C464" s="350"/>
      <c r="D464" s="350"/>
      <c r="E464" s="298" t="s">
        <v>2836</v>
      </c>
      <c r="F464" s="350" t="s">
        <v>2837</v>
      </c>
      <c r="G464" s="350"/>
      <c r="H464" s="350"/>
      <c r="I464" s="350"/>
      <c r="J464" s="350"/>
    </row>
    <row r="465" spans="1:10" hidden="1" x14ac:dyDescent="0.35">
      <c r="A465" s="350"/>
      <c r="B465" s="350"/>
      <c r="C465" s="350"/>
      <c r="D465" s="350"/>
      <c r="E465" s="298" t="s">
        <v>2838</v>
      </c>
      <c r="F465" s="350" t="s">
        <v>2839</v>
      </c>
      <c r="G465" s="350"/>
      <c r="H465" s="350"/>
      <c r="I465" s="350"/>
      <c r="J465" s="350"/>
    </row>
    <row r="466" spans="1:10" hidden="1" x14ac:dyDescent="0.35">
      <c r="A466" s="350"/>
      <c r="B466" s="350"/>
      <c r="C466" s="350"/>
      <c r="D466" s="350"/>
      <c r="E466" s="298" t="s">
        <v>2840</v>
      </c>
      <c r="F466" s="350" t="s">
        <v>2841</v>
      </c>
      <c r="G466" s="350"/>
      <c r="H466" s="350"/>
      <c r="I466" s="350"/>
      <c r="J466" s="350"/>
    </row>
    <row r="467" spans="1:10" hidden="1" x14ac:dyDescent="0.35">
      <c r="A467" s="350"/>
      <c r="B467" s="350"/>
      <c r="C467" s="350"/>
      <c r="D467" s="350"/>
      <c r="E467" s="298" t="s">
        <v>2842</v>
      </c>
      <c r="F467" s="350" t="s">
        <v>2843</v>
      </c>
      <c r="G467" s="350"/>
      <c r="H467" s="350"/>
      <c r="I467" s="350"/>
      <c r="J467" s="350"/>
    </row>
    <row r="468" spans="1:10" hidden="1" x14ac:dyDescent="0.35">
      <c r="A468" s="350"/>
      <c r="B468" s="350"/>
      <c r="C468" s="350"/>
      <c r="D468" s="350"/>
      <c r="E468" s="298" t="s">
        <v>963</v>
      </c>
      <c r="F468" s="350" t="s">
        <v>964</v>
      </c>
      <c r="G468" s="350"/>
      <c r="H468" s="350"/>
      <c r="I468" s="350"/>
      <c r="J468" s="350"/>
    </row>
    <row r="469" spans="1:10" hidden="1" x14ac:dyDescent="0.35">
      <c r="A469" s="350"/>
      <c r="B469" s="350"/>
      <c r="C469" s="350"/>
      <c r="D469" s="350"/>
      <c r="E469" s="298" t="s">
        <v>965</v>
      </c>
      <c r="F469" s="350" t="s">
        <v>966</v>
      </c>
      <c r="G469" s="350"/>
      <c r="H469" s="350"/>
      <c r="I469" s="350"/>
      <c r="J469" s="350"/>
    </row>
    <row r="470" spans="1:10" hidden="1" x14ac:dyDescent="0.35">
      <c r="A470" s="350"/>
      <c r="B470" s="350"/>
      <c r="C470" s="350"/>
      <c r="D470" s="350"/>
      <c r="E470" s="298" t="s">
        <v>967</v>
      </c>
      <c r="F470" s="350" t="s">
        <v>2844</v>
      </c>
      <c r="G470" s="350"/>
      <c r="H470" s="350"/>
      <c r="I470" s="350"/>
      <c r="J470" s="350"/>
    </row>
    <row r="471" spans="1:10" hidden="1" x14ac:dyDescent="0.35">
      <c r="A471" s="350"/>
      <c r="B471" s="350"/>
      <c r="C471" s="350"/>
      <c r="D471" s="350"/>
      <c r="E471" s="298" t="s">
        <v>969</v>
      </c>
      <c r="F471" s="350" t="s">
        <v>970</v>
      </c>
      <c r="G471" s="350"/>
      <c r="H471" s="350"/>
      <c r="I471" s="350"/>
      <c r="J471" s="350"/>
    </row>
    <row r="472" spans="1:10" hidden="1" x14ac:dyDescent="0.35">
      <c r="A472" s="350"/>
      <c r="B472" s="350"/>
      <c r="C472" s="350"/>
      <c r="D472" s="350"/>
      <c r="E472" s="298" t="s">
        <v>2845</v>
      </c>
      <c r="F472" s="350" t="s">
        <v>2846</v>
      </c>
      <c r="G472" s="350"/>
      <c r="H472" s="350"/>
      <c r="I472" s="350"/>
      <c r="J472" s="350"/>
    </row>
    <row r="473" spans="1:10" hidden="1" x14ac:dyDescent="0.35">
      <c r="A473" s="350"/>
      <c r="B473" s="350"/>
      <c r="C473" s="350"/>
      <c r="D473" s="350"/>
      <c r="E473" s="298" t="s">
        <v>1310</v>
      </c>
      <c r="F473" s="350" t="s">
        <v>2847</v>
      </c>
      <c r="G473" s="350"/>
      <c r="H473" s="350"/>
      <c r="I473" s="350"/>
      <c r="J473" s="350"/>
    </row>
    <row r="474" spans="1:10" hidden="1" x14ac:dyDescent="0.35">
      <c r="A474" s="350"/>
      <c r="B474" s="350"/>
      <c r="C474" s="350"/>
      <c r="D474" s="350"/>
      <c r="E474" s="298" t="s">
        <v>1311</v>
      </c>
      <c r="F474" s="350" t="s">
        <v>2848</v>
      </c>
      <c r="G474" s="350"/>
      <c r="H474" s="350"/>
      <c r="I474" s="350"/>
      <c r="J474" s="350"/>
    </row>
    <row r="475" spans="1:10" hidden="1" x14ac:dyDescent="0.35">
      <c r="A475" s="350"/>
      <c r="B475" s="350"/>
      <c r="C475" s="350"/>
      <c r="D475" s="350"/>
      <c r="E475" s="298" t="s">
        <v>2849</v>
      </c>
      <c r="F475" s="350" t="s">
        <v>2850</v>
      </c>
      <c r="G475" s="350"/>
      <c r="H475" s="350"/>
      <c r="I475" s="350"/>
      <c r="J475" s="350"/>
    </row>
    <row r="476" spans="1:10" hidden="1" x14ac:dyDescent="0.35">
      <c r="A476" s="350"/>
      <c r="B476" s="350"/>
      <c r="C476" s="350"/>
      <c r="D476" s="350"/>
      <c r="E476" s="298" t="s">
        <v>2851</v>
      </c>
      <c r="F476" s="350" t="s">
        <v>2852</v>
      </c>
      <c r="G476" s="350"/>
      <c r="H476" s="350"/>
      <c r="I476" s="350"/>
      <c r="J476" s="350"/>
    </row>
    <row r="477" spans="1:10" hidden="1" x14ac:dyDescent="0.35">
      <c r="A477" s="350"/>
      <c r="B477" s="350"/>
      <c r="C477" s="350"/>
      <c r="D477" s="350"/>
      <c r="E477" s="298" t="s">
        <v>2853</v>
      </c>
      <c r="F477" s="350" t="s">
        <v>2854</v>
      </c>
      <c r="G477" s="350"/>
      <c r="H477" s="350"/>
      <c r="I477" s="350"/>
      <c r="J477" s="350"/>
    </row>
    <row r="478" spans="1:10" hidden="1" x14ac:dyDescent="0.35">
      <c r="A478" s="350"/>
      <c r="B478" s="350"/>
      <c r="C478" s="350"/>
      <c r="D478" s="350"/>
      <c r="E478" s="298" t="s">
        <v>2855</v>
      </c>
      <c r="F478" s="350" t="s">
        <v>2856</v>
      </c>
      <c r="G478" s="350"/>
      <c r="H478" s="350"/>
      <c r="I478" s="350"/>
      <c r="J478" s="350"/>
    </row>
    <row r="479" spans="1:10" hidden="1" x14ac:dyDescent="0.35">
      <c r="A479" s="350"/>
      <c r="B479" s="350"/>
      <c r="C479" s="350"/>
      <c r="D479" s="350"/>
      <c r="E479" s="298" t="s">
        <v>2857</v>
      </c>
      <c r="F479" s="350" t="s">
        <v>2858</v>
      </c>
      <c r="G479" s="350"/>
      <c r="H479" s="350"/>
      <c r="I479" s="350"/>
      <c r="J479" s="350"/>
    </row>
    <row r="480" spans="1:10" hidden="1" x14ac:dyDescent="0.35">
      <c r="A480" s="350"/>
      <c r="B480" s="350"/>
      <c r="C480" s="350"/>
      <c r="D480" s="350"/>
      <c r="E480" s="298" t="s">
        <v>2859</v>
      </c>
      <c r="F480" s="350" t="s">
        <v>2860</v>
      </c>
      <c r="G480" s="350"/>
      <c r="H480" s="350"/>
      <c r="I480" s="350"/>
      <c r="J480" s="350"/>
    </row>
    <row r="481" spans="1:10" hidden="1" x14ac:dyDescent="0.35">
      <c r="A481" s="350"/>
      <c r="B481" s="350"/>
      <c r="C481" s="350"/>
      <c r="D481" s="350"/>
      <c r="E481" s="298" t="s">
        <v>982</v>
      </c>
      <c r="F481" s="350" t="s">
        <v>983</v>
      </c>
      <c r="G481" s="350"/>
      <c r="H481" s="350"/>
      <c r="I481" s="350"/>
      <c r="J481" s="350"/>
    </row>
    <row r="482" spans="1:10" hidden="1" x14ac:dyDescent="0.35">
      <c r="A482" s="350"/>
      <c r="B482" s="350"/>
      <c r="C482" s="350"/>
      <c r="D482" s="350"/>
      <c r="E482" s="298" t="s">
        <v>984</v>
      </c>
      <c r="F482" s="350" t="s">
        <v>2861</v>
      </c>
      <c r="G482" s="350"/>
      <c r="H482" s="350"/>
      <c r="I482" s="350"/>
      <c r="J482" s="350"/>
    </row>
    <row r="483" spans="1:10" hidden="1" x14ac:dyDescent="0.35">
      <c r="A483" s="350"/>
      <c r="B483" s="350"/>
      <c r="C483" s="350"/>
      <c r="D483" s="350"/>
      <c r="E483" s="298" t="s">
        <v>986</v>
      </c>
      <c r="F483" s="350" t="s">
        <v>987</v>
      </c>
      <c r="G483" s="350"/>
      <c r="H483" s="350"/>
      <c r="I483" s="350"/>
      <c r="J483" s="350"/>
    </row>
    <row r="484" spans="1:10" hidden="1" x14ac:dyDescent="0.35">
      <c r="A484" s="350"/>
      <c r="B484" s="350"/>
      <c r="C484" s="350"/>
      <c r="D484" s="350"/>
      <c r="E484" s="298" t="s">
        <v>988</v>
      </c>
      <c r="F484" s="350" t="s">
        <v>989</v>
      </c>
      <c r="G484" s="350"/>
      <c r="H484" s="350"/>
      <c r="I484" s="350"/>
      <c r="J484" s="350"/>
    </row>
    <row r="485" spans="1:10" hidden="1" x14ac:dyDescent="0.35">
      <c r="A485" s="350"/>
      <c r="B485" s="350"/>
      <c r="C485" s="350"/>
      <c r="D485" s="350"/>
      <c r="E485" s="298" t="s">
        <v>2862</v>
      </c>
      <c r="F485" s="350" t="s">
        <v>2863</v>
      </c>
      <c r="G485" s="350"/>
      <c r="H485" s="350"/>
      <c r="I485" s="350"/>
      <c r="J485" s="350"/>
    </row>
    <row r="486" spans="1:10" hidden="1" x14ac:dyDescent="0.35">
      <c r="A486" s="350"/>
      <c r="B486" s="350"/>
      <c r="C486" s="350"/>
      <c r="D486" s="350"/>
      <c r="E486" s="298" t="s">
        <v>2864</v>
      </c>
      <c r="F486" s="350" t="s">
        <v>2865</v>
      </c>
      <c r="G486" s="350"/>
      <c r="H486" s="350"/>
      <c r="I486" s="350"/>
      <c r="J486" s="350"/>
    </row>
    <row r="487" spans="1:10" hidden="1" x14ac:dyDescent="0.35">
      <c r="A487" s="350"/>
      <c r="B487" s="350"/>
      <c r="C487" s="350"/>
      <c r="D487" s="350"/>
      <c r="E487" s="298" t="s">
        <v>2866</v>
      </c>
      <c r="F487" s="350" t="s">
        <v>2867</v>
      </c>
      <c r="G487" s="350"/>
      <c r="H487" s="350"/>
      <c r="I487" s="350"/>
      <c r="J487" s="350"/>
    </row>
    <row r="488" spans="1:10" hidden="1" x14ac:dyDescent="0.35">
      <c r="A488" s="350"/>
      <c r="B488" s="350"/>
      <c r="C488" s="350"/>
      <c r="D488" s="350"/>
      <c r="E488" s="298" t="s">
        <v>2868</v>
      </c>
      <c r="F488" s="350" t="s">
        <v>2869</v>
      </c>
      <c r="G488" s="350"/>
      <c r="H488" s="350"/>
      <c r="I488" s="350"/>
      <c r="J488" s="350"/>
    </row>
    <row r="489" spans="1:10" hidden="1" x14ac:dyDescent="0.35">
      <c r="A489" s="350"/>
      <c r="B489" s="350"/>
      <c r="C489" s="350"/>
      <c r="D489" s="350"/>
      <c r="E489" s="298" t="s">
        <v>2870</v>
      </c>
      <c r="F489" s="350" t="s">
        <v>2871</v>
      </c>
      <c r="G489" s="350"/>
      <c r="H489" s="350"/>
      <c r="I489" s="350"/>
      <c r="J489" s="350"/>
    </row>
    <row r="490" spans="1:10" hidden="1" x14ac:dyDescent="0.35">
      <c r="A490" s="350"/>
      <c r="B490" s="350"/>
      <c r="C490" s="350"/>
      <c r="D490" s="350"/>
      <c r="E490" s="298" t="s">
        <v>2872</v>
      </c>
      <c r="F490" s="350" t="s">
        <v>2873</v>
      </c>
      <c r="G490" s="350"/>
      <c r="H490" s="350"/>
      <c r="I490" s="350"/>
      <c r="J490" s="350"/>
    </row>
    <row r="491" spans="1:10" hidden="1" x14ac:dyDescent="0.35">
      <c r="A491" s="350"/>
      <c r="B491" s="350"/>
      <c r="C491" s="350"/>
      <c r="D491" s="350"/>
      <c r="E491" s="298" t="s">
        <v>2874</v>
      </c>
      <c r="F491" s="350" t="s">
        <v>2875</v>
      </c>
      <c r="G491" s="350"/>
      <c r="H491" s="350"/>
      <c r="I491" s="350"/>
      <c r="J491" s="350"/>
    </row>
    <row r="492" spans="1:10" hidden="1" x14ac:dyDescent="0.35">
      <c r="A492" s="350"/>
      <c r="B492" s="350"/>
      <c r="C492" s="350"/>
      <c r="D492" s="350"/>
      <c r="E492" s="298" t="s">
        <v>2876</v>
      </c>
      <c r="F492" s="350" t="s">
        <v>2877</v>
      </c>
      <c r="G492" s="350"/>
      <c r="H492" s="350"/>
      <c r="I492" s="350"/>
      <c r="J492" s="350"/>
    </row>
    <row r="493" spans="1:10" hidden="1" x14ac:dyDescent="0.35">
      <c r="A493" s="350"/>
      <c r="B493" s="350"/>
      <c r="C493" s="350"/>
      <c r="D493" s="350"/>
      <c r="E493" s="298" t="s">
        <v>2878</v>
      </c>
      <c r="F493" s="350" t="s">
        <v>2879</v>
      </c>
      <c r="G493" s="350"/>
      <c r="H493" s="350"/>
      <c r="I493" s="350"/>
      <c r="J493" s="350"/>
    </row>
    <row r="494" spans="1:10" hidden="1" x14ac:dyDescent="0.35">
      <c r="A494" s="350"/>
      <c r="B494" s="350"/>
      <c r="C494" s="350"/>
      <c r="D494" s="350"/>
      <c r="E494" s="298" t="s">
        <v>2880</v>
      </c>
      <c r="F494" s="350" t="s">
        <v>2881</v>
      </c>
      <c r="G494" s="350"/>
      <c r="H494" s="350"/>
      <c r="I494" s="350"/>
      <c r="J494" s="350"/>
    </row>
    <row r="495" spans="1:10" hidden="1" x14ac:dyDescent="0.35">
      <c r="A495" s="350"/>
      <c r="B495" s="350"/>
      <c r="C495" s="350"/>
      <c r="D495" s="350"/>
      <c r="E495" s="298" t="s">
        <v>2882</v>
      </c>
      <c r="F495" s="350" t="s">
        <v>2883</v>
      </c>
      <c r="G495" s="350"/>
      <c r="H495" s="350"/>
      <c r="I495" s="350"/>
      <c r="J495" s="350"/>
    </row>
    <row r="496" spans="1:10" hidden="1" x14ac:dyDescent="0.35">
      <c r="A496" s="350"/>
      <c r="B496" s="350"/>
      <c r="C496" s="350"/>
      <c r="D496" s="350"/>
      <c r="E496" s="298" t="s">
        <v>2884</v>
      </c>
      <c r="F496" s="350" t="s">
        <v>2885</v>
      </c>
      <c r="G496" s="350"/>
      <c r="H496" s="350"/>
      <c r="I496" s="350"/>
      <c r="J496" s="350"/>
    </row>
    <row r="497" spans="1:10" hidden="1" x14ac:dyDescent="0.35">
      <c r="A497" s="350"/>
      <c r="B497" s="350"/>
      <c r="C497" s="350"/>
      <c r="D497" s="350"/>
      <c r="E497" s="298" t="s">
        <v>2886</v>
      </c>
      <c r="F497" s="350" t="s">
        <v>2887</v>
      </c>
      <c r="G497" s="350"/>
      <c r="H497" s="350"/>
      <c r="I497" s="350"/>
      <c r="J497" s="350"/>
    </row>
    <row r="498" spans="1:10" hidden="1" x14ac:dyDescent="0.35">
      <c r="A498" s="350"/>
      <c r="B498" s="350"/>
      <c r="C498" s="350"/>
      <c r="D498" s="350"/>
      <c r="E498" s="298" t="s">
        <v>2888</v>
      </c>
      <c r="F498" s="350" t="s">
        <v>2889</v>
      </c>
      <c r="G498" s="350"/>
      <c r="H498" s="350"/>
      <c r="I498" s="350"/>
      <c r="J498" s="350"/>
    </row>
    <row r="499" spans="1:10" hidden="1" x14ac:dyDescent="0.35">
      <c r="A499" s="350"/>
      <c r="B499" s="350"/>
      <c r="C499" s="350"/>
      <c r="D499" s="350"/>
      <c r="E499" s="298" t="s">
        <v>2890</v>
      </c>
      <c r="F499" s="350" t="s">
        <v>2891</v>
      </c>
      <c r="G499" s="350"/>
      <c r="H499" s="350"/>
      <c r="I499" s="350"/>
      <c r="J499" s="350"/>
    </row>
    <row r="500" spans="1:10" hidden="1" x14ac:dyDescent="0.35">
      <c r="A500" s="350"/>
      <c r="B500" s="350"/>
      <c r="C500" s="350"/>
      <c r="D500" s="350"/>
      <c r="E500" s="298" t="s">
        <v>1006</v>
      </c>
      <c r="F500" s="350" t="s">
        <v>1015</v>
      </c>
      <c r="G500" s="350"/>
      <c r="H500" s="350"/>
      <c r="I500" s="350"/>
      <c r="J500" s="350"/>
    </row>
    <row r="501" spans="1:10" hidden="1" x14ac:dyDescent="0.35">
      <c r="A501" s="350"/>
      <c r="B501" s="350"/>
      <c r="C501" s="350"/>
      <c r="D501" s="350"/>
      <c r="E501" s="298" t="s">
        <v>1008</v>
      </c>
      <c r="F501" s="350" t="s">
        <v>1017</v>
      </c>
      <c r="G501" s="350"/>
      <c r="H501" s="350"/>
      <c r="I501" s="350"/>
      <c r="J501" s="350"/>
    </row>
    <row r="502" spans="1:10" hidden="1" x14ac:dyDescent="0.35">
      <c r="A502" s="350"/>
      <c r="B502" s="350"/>
      <c r="C502" s="350"/>
      <c r="D502" s="350"/>
      <c r="E502" s="298" t="s">
        <v>1010</v>
      </c>
      <c r="F502" s="350" t="s">
        <v>1019</v>
      </c>
      <c r="G502" s="350"/>
      <c r="H502" s="350"/>
      <c r="I502" s="350"/>
      <c r="J502" s="350"/>
    </row>
    <row r="503" spans="1:10" hidden="1" x14ac:dyDescent="0.35">
      <c r="A503" s="350"/>
      <c r="B503" s="350"/>
      <c r="C503" s="350"/>
      <c r="D503" s="350"/>
      <c r="E503" s="298" t="s">
        <v>1012</v>
      </c>
      <c r="F503" s="350" t="s">
        <v>1021</v>
      </c>
      <c r="G503" s="350"/>
      <c r="H503" s="350"/>
      <c r="I503" s="350"/>
      <c r="J503" s="350"/>
    </row>
    <row r="504" spans="1:10" hidden="1" x14ac:dyDescent="0.35">
      <c r="A504" s="350"/>
      <c r="B504" s="350"/>
      <c r="C504" s="350"/>
      <c r="D504" s="350"/>
      <c r="E504" s="298" t="s">
        <v>1014</v>
      </c>
      <c r="F504" s="350" t="s">
        <v>1023</v>
      </c>
      <c r="G504" s="350"/>
      <c r="H504" s="350"/>
      <c r="I504" s="350"/>
      <c r="J504" s="350"/>
    </row>
    <row r="505" spans="1:10" hidden="1" x14ac:dyDescent="0.35">
      <c r="A505" s="350"/>
      <c r="B505" s="350"/>
      <c r="C505" s="350"/>
      <c r="D505" s="350"/>
      <c r="E505" s="298" t="s">
        <v>2892</v>
      </c>
      <c r="F505" s="350" t="s">
        <v>2893</v>
      </c>
      <c r="G505" s="350"/>
      <c r="H505" s="350"/>
      <c r="I505" s="350"/>
      <c r="J505" s="350"/>
    </row>
    <row r="506" spans="1:10" hidden="1" x14ac:dyDescent="0.35">
      <c r="A506" s="350"/>
      <c r="B506" s="350"/>
      <c r="C506" s="350"/>
      <c r="D506" s="350"/>
      <c r="E506" s="298" t="s">
        <v>2894</v>
      </c>
      <c r="F506" s="350" t="s">
        <v>2895</v>
      </c>
      <c r="G506" s="350"/>
      <c r="H506" s="350"/>
      <c r="I506" s="350"/>
      <c r="J506" s="350"/>
    </row>
    <row r="507" spans="1:10" hidden="1" x14ac:dyDescent="0.35">
      <c r="A507" s="350"/>
      <c r="B507" s="350"/>
      <c r="C507" s="350"/>
      <c r="D507" s="350"/>
      <c r="E507" s="298" t="s">
        <v>2896</v>
      </c>
      <c r="F507" s="350" t="s">
        <v>2897</v>
      </c>
      <c r="G507" s="350"/>
      <c r="H507" s="350"/>
      <c r="I507" s="350"/>
      <c r="J507" s="350"/>
    </row>
    <row r="508" spans="1:10" hidden="1" x14ac:dyDescent="0.35">
      <c r="A508" s="350"/>
      <c r="B508" s="350"/>
      <c r="C508" s="350"/>
      <c r="D508" s="350"/>
      <c r="E508" s="298" t="s">
        <v>1020</v>
      </c>
      <c r="F508" s="350" t="s">
        <v>1029</v>
      </c>
      <c r="G508" s="350"/>
      <c r="H508" s="350"/>
      <c r="I508" s="350"/>
      <c r="J508" s="350"/>
    </row>
    <row r="509" spans="1:10" hidden="1" x14ac:dyDescent="0.35">
      <c r="A509" s="350"/>
      <c r="B509" s="350"/>
      <c r="C509" s="350"/>
      <c r="D509" s="350"/>
      <c r="E509" s="298" t="s">
        <v>1022</v>
      </c>
      <c r="F509" s="350" t="s">
        <v>1030</v>
      </c>
      <c r="G509" s="350"/>
      <c r="H509" s="350"/>
      <c r="I509" s="350"/>
      <c r="J509" s="350"/>
    </row>
    <row r="510" spans="1:10" hidden="1" x14ac:dyDescent="0.35">
      <c r="A510" s="350"/>
      <c r="B510" s="350"/>
      <c r="C510" s="350"/>
      <c r="D510" s="350"/>
      <c r="E510" s="298" t="s">
        <v>1024</v>
      </c>
      <c r="F510" s="350" t="s">
        <v>1032</v>
      </c>
      <c r="G510" s="350"/>
      <c r="H510" s="350"/>
      <c r="I510" s="350"/>
      <c r="J510" s="350"/>
    </row>
    <row r="511" spans="1:10" hidden="1" x14ac:dyDescent="0.35">
      <c r="A511" s="350"/>
      <c r="B511" s="350"/>
      <c r="C511" s="350"/>
      <c r="D511" s="350"/>
      <c r="E511" s="298" t="s">
        <v>1026</v>
      </c>
      <c r="F511" s="350" t="s">
        <v>1034</v>
      </c>
      <c r="G511" s="350"/>
      <c r="H511" s="350"/>
      <c r="I511" s="350"/>
      <c r="J511" s="350"/>
    </row>
    <row r="512" spans="1:10" hidden="1" x14ac:dyDescent="0.35">
      <c r="A512" s="350"/>
      <c r="B512" s="350"/>
      <c r="C512" s="350"/>
      <c r="D512" s="350"/>
      <c r="E512" s="298" t="s">
        <v>1028</v>
      </c>
      <c r="F512" s="350" t="s">
        <v>1036</v>
      </c>
      <c r="G512" s="350"/>
      <c r="H512" s="350"/>
      <c r="I512" s="350"/>
      <c r="J512" s="350"/>
    </row>
    <row r="513" spans="1:10" hidden="1" x14ac:dyDescent="0.35">
      <c r="A513" s="350"/>
      <c r="B513" s="350"/>
      <c r="C513" s="350"/>
      <c r="D513" s="350"/>
      <c r="E513" s="298" t="s">
        <v>2898</v>
      </c>
      <c r="F513" s="350" t="s">
        <v>2899</v>
      </c>
      <c r="G513" s="350"/>
      <c r="H513" s="350"/>
      <c r="I513" s="350"/>
      <c r="J513" s="350"/>
    </row>
    <row r="514" spans="1:10" hidden="1" x14ac:dyDescent="0.35">
      <c r="A514" s="350"/>
      <c r="B514" s="350"/>
      <c r="C514" s="350"/>
      <c r="D514" s="350"/>
      <c r="E514" s="298" t="s">
        <v>2900</v>
      </c>
      <c r="F514" s="350" t="s">
        <v>2901</v>
      </c>
      <c r="G514" s="350"/>
      <c r="H514" s="350"/>
      <c r="I514" s="350"/>
      <c r="J514" s="350"/>
    </row>
    <row r="515" spans="1:10" hidden="1" x14ac:dyDescent="0.35">
      <c r="A515" s="350"/>
      <c r="B515" s="350"/>
      <c r="C515" s="350"/>
      <c r="D515" s="350"/>
      <c r="E515" s="298" t="s">
        <v>2902</v>
      </c>
      <c r="F515" s="350" t="s">
        <v>2903</v>
      </c>
      <c r="G515" s="350"/>
      <c r="H515" s="350"/>
      <c r="I515" s="350"/>
      <c r="J515" s="350"/>
    </row>
    <row r="516" spans="1:10" hidden="1" x14ac:dyDescent="0.35">
      <c r="A516" s="350"/>
      <c r="B516" s="350"/>
      <c r="C516" s="350"/>
      <c r="D516" s="350"/>
      <c r="E516" s="298" t="s">
        <v>2904</v>
      </c>
      <c r="F516" s="350" t="s">
        <v>1042</v>
      </c>
      <c r="G516" s="350"/>
      <c r="H516" s="350"/>
      <c r="I516" s="350"/>
      <c r="J516" s="350"/>
    </row>
    <row r="517" spans="1:10" hidden="1" x14ac:dyDescent="0.35">
      <c r="A517" s="350"/>
      <c r="B517" s="350"/>
      <c r="C517" s="350"/>
      <c r="D517" s="350"/>
      <c r="E517" s="298" t="s">
        <v>2905</v>
      </c>
      <c r="F517" s="350" t="s">
        <v>2906</v>
      </c>
      <c r="G517" s="350"/>
      <c r="H517" s="350"/>
      <c r="I517" s="350"/>
      <c r="J517" s="350"/>
    </row>
    <row r="518" spans="1:10" hidden="1" x14ac:dyDescent="0.35">
      <c r="A518" s="350"/>
      <c r="B518" s="350"/>
      <c r="C518" s="350"/>
      <c r="D518" s="350"/>
      <c r="E518" s="298" t="s">
        <v>2907</v>
      </c>
      <c r="F518" s="350" t="s">
        <v>2908</v>
      </c>
      <c r="G518" s="350"/>
      <c r="H518" s="350"/>
      <c r="I518" s="350"/>
      <c r="J518" s="350"/>
    </row>
    <row r="519" spans="1:10" hidden="1" x14ac:dyDescent="0.35">
      <c r="A519" s="350"/>
      <c r="B519" s="350"/>
      <c r="C519" s="350"/>
      <c r="D519" s="350"/>
      <c r="E519" s="298" t="s">
        <v>2909</v>
      </c>
      <c r="F519" s="350" t="s">
        <v>2910</v>
      </c>
      <c r="G519" s="350"/>
      <c r="H519" s="350"/>
      <c r="I519" s="350"/>
      <c r="J519" s="350"/>
    </row>
    <row r="520" spans="1:10" hidden="1" x14ac:dyDescent="0.35">
      <c r="A520" s="350"/>
      <c r="B520" s="350"/>
      <c r="C520" s="350"/>
      <c r="D520" s="350"/>
      <c r="E520" s="298" t="s">
        <v>2911</v>
      </c>
      <c r="F520" s="350" t="s">
        <v>2912</v>
      </c>
      <c r="G520" s="350"/>
      <c r="H520" s="350"/>
      <c r="I520" s="350"/>
      <c r="J520" s="350"/>
    </row>
    <row r="521" spans="1:10" hidden="1" x14ac:dyDescent="0.35">
      <c r="A521" s="350"/>
      <c r="B521" s="350"/>
      <c r="C521" s="350"/>
      <c r="D521" s="350"/>
      <c r="E521" s="298" t="s">
        <v>2913</v>
      </c>
      <c r="F521" s="350" t="s">
        <v>2914</v>
      </c>
      <c r="G521" s="350"/>
      <c r="H521" s="350"/>
      <c r="I521" s="350"/>
      <c r="J521" s="350"/>
    </row>
    <row r="522" spans="1:10" hidden="1" x14ac:dyDescent="0.35">
      <c r="A522" s="350"/>
      <c r="B522" s="350"/>
      <c r="C522" s="350"/>
      <c r="D522" s="350"/>
      <c r="E522" s="298" t="s">
        <v>2915</v>
      </c>
      <c r="F522" s="350" t="s">
        <v>2916</v>
      </c>
      <c r="G522" s="350"/>
      <c r="H522" s="350"/>
      <c r="I522" s="350"/>
      <c r="J522" s="350"/>
    </row>
    <row r="523" spans="1:10" hidden="1" x14ac:dyDescent="0.35">
      <c r="A523" s="350"/>
      <c r="B523" s="350"/>
      <c r="C523" s="350"/>
      <c r="D523" s="350"/>
      <c r="E523" s="298" t="s">
        <v>2917</v>
      </c>
      <c r="F523" s="350" t="s">
        <v>2918</v>
      </c>
      <c r="G523" s="350"/>
      <c r="H523" s="350"/>
      <c r="I523" s="350"/>
      <c r="J523" s="350"/>
    </row>
    <row r="524" spans="1:10" hidden="1" x14ac:dyDescent="0.35">
      <c r="A524" s="350"/>
      <c r="B524" s="350"/>
      <c r="C524" s="350"/>
      <c r="D524" s="350"/>
      <c r="E524" s="298" t="s">
        <v>1047</v>
      </c>
      <c r="F524" s="350" t="s">
        <v>1056</v>
      </c>
      <c r="G524" s="350"/>
      <c r="H524" s="350"/>
      <c r="I524" s="350"/>
      <c r="J524" s="350"/>
    </row>
    <row r="525" spans="1:10" hidden="1" x14ac:dyDescent="0.35">
      <c r="A525" s="350"/>
      <c r="B525" s="350"/>
      <c r="C525" s="350"/>
      <c r="D525" s="350"/>
      <c r="E525" s="298" t="s">
        <v>1049</v>
      </c>
      <c r="F525" s="350" t="s">
        <v>1058</v>
      </c>
      <c r="G525" s="350"/>
      <c r="H525" s="350"/>
      <c r="I525" s="350"/>
      <c r="J525" s="350"/>
    </row>
    <row r="526" spans="1:10" hidden="1" x14ac:dyDescent="0.35">
      <c r="A526" s="350"/>
      <c r="B526" s="350"/>
      <c r="C526" s="350"/>
      <c r="D526" s="350"/>
      <c r="E526" s="298" t="s">
        <v>2919</v>
      </c>
      <c r="F526" s="350" t="s">
        <v>2920</v>
      </c>
      <c r="G526" s="350"/>
      <c r="H526" s="350"/>
      <c r="I526" s="350"/>
      <c r="J526" s="350"/>
    </row>
    <row r="527" spans="1:10" hidden="1" x14ac:dyDescent="0.35">
      <c r="A527" s="350"/>
      <c r="B527" s="350"/>
      <c r="C527" s="350"/>
      <c r="D527" s="350"/>
      <c r="E527" s="298" t="s">
        <v>2921</v>
      </c>
      <c r="F527" s="350" t="s">
        <v>2922</v>
      </c>
      <c r="G527" s="350"/>
      <c r="H527" s="350"/>
      <c r="I527" s="350"/>
      <c r="J527" s="350"/>
    </row>
    <row r="528" spans="1:10" hidden="1" x14ac:dyDescent="0.35">
      <c r="A528" s="350"/>
      <c r="B528" s="350"/>
      <c r="C528" s="350"/>
      <c r="D528" s="350"/>
      <c r="E528" s="298" t="s">
        <v>2923</v>
      </c>
      <c r="F528" s="350" t="s">
        <v>2924</v>
      </c>
      <c r="G528" s="350"/>
      <c r="H528" s="350"/>
      <c r="I528" s="350"/>
      <c r="J528" s="350"/>
    </row>
    <row r="529" spans="1:10" hidden="1" x14ac:dyDescent="0.35">
      <c r="A529" s="350"/>
      <c r="B529" s="350"/>
      <c r="C529" s="350"/>
      <c r="D529" s="350"/>
      <c r="E529" s="298" t="s">
        <v>2925</v>
      </c>
      <c r="F529" s="350" t="s">
        <v>2926</v>
      </c>
      <c r="G529" s="350"/>
      <c r="H529" s="350"/>
      <c r="I529" s="350"/>
      <c r="J529" s="350"/>
    </row>
    <row r="530" spans="1:10" hidden="1" x14ac:dyDescent="0.35">
      <c r="A530" s="350"/>
      <c r="B530" s="350"/>
      <c r="C530" s="350"/>
      <c r="D530" s="350"/>
      <c r="E530" s="298" t="s">
        <v>2927</v>
      </c>
      <c r="F530" s="350" t="s">
        <v>1066</v>
      </c>
      <c r="G530" s="350"/>
      <c r="H530" s="350"/>
      <c r="I530" s="350"/>
      <c r="J530" s="350"/>
    </row>
    <row r="531" spans="1:10" hidden="1" x14ac:dyDescent="0.35">
      <c r="A531" s="350"/>
      <c r="B531" s="350"/>
      <c r="C531" s="350"/>
      <c r="D531" s="350"/>
      <c r="E531" s="298" t="s">
        <v>1059</v>
      </c>
      <c r="F531" s="350" t="s">
        <v>1068</v>
      </c>
      <c r="G531" s="350"/>
      <c r="H531" s="350"/>
      <c r="I531" s="350"/>
      <c r="J531" s="350"/>
    </row>
    <row r="532" spans="1:10" hidden="1" x14ac:dyDescent="0.35">
      <c r="A532" s="350"/>
      <c r="B532" s="350"/>
      <c r="C532" s="350"/>
      <c r="D532" s="350"/>
      <c r="E532" s="298" t="s">
        <v>2928</v>
      </c>
      <c r="F532" s="350" t="s">
        <v>2929</v>
      </c>
      <c r="G532" s="350"/>
      <c r="H532" s="350"/>
      <c r="I532" s="350"/>
      <c r="J532" s="350"/>
    </row>
    <row r="533" spans="1:10" hidden="1" x14ac:dyDescent="0.35">
      <c r="A533" s="350"/>
      <c r="B533" s="350"/>
      <c r="C533" s="350"/>
      <c r="D533" s="350"/>
      <c r="E533" s="298" t="s">
        <v>2930</v>
      </c>
      <c r="F533" s="350" t="s">
        <v>2931</v>
      </c>
      <c r="G533" s="350"/>
      <c r="H533" s="350"/>
      <c r="I533" s="350"/>
      <c r="J533" s="350"/>
    </row>
    <row r="534" spans="1:10" hidden="1" x14ac:dyDescent="0.35">
      <c r="A534" s="350"/>
      <c r="B534" s="350"/>
      <c r="C534" s="350"/>
      <c r="D534" s="350"/>
      <c r="E534" s="298" t="s">
        <v>2932</v>
      </c>
      <c r="F534" s="350" t="s">
        <v>1072</v>
      </c>
      <c r="G534" s="350"/>
      <c r="H534" s="350"/>
      <c r="I534" s="350"/>
      <c r="J534" s="350"/>
    </row>
    <row r="535" spans="1:10" hidden="1" x14ac:dyDescent="0.35">
      <c r="A535" s="350"/>
      <c r="B535" s="350"/>
      <c r="C535" s="350"/>
      <c r="D535" s="350"/>
      <c r="E535" s="298" t="s">
        <v>2933</v>
      </c>
      <c r="F535" s="350" t="s">
        <v>1074</v>
      </c>
      <c r="G535" s="350"/>
      <c r="H535" s="350"/>
      <c r="I535" s="350"/>
      <c r="J535" s="350"/>
    </row>
    <row r="536" spans="1:10" hidden="1" x14ac:dyDescent="0.35">
      <c r="A536" s="350"/>
      <c r="B536" s="350"/>
      <c r="C536" s="350"/>
      <c r="D536" s="350"/>
      <c r="E536" s="298" t="s">
        <v>2934</v>
      </c>
      <c r="F536" s="350" t="s">
        <v>1076</v>
      </c>
      <c r="G536" s="350"/>
      <c r="H536" s="350"/>
      <c r="I536" s="350"/>
      <c r="J536" s="350"/>
    </row>
    <row r="537" spans="1:10" hidden="1" x14ac:dyDescent="0.35">
      <c r="A537" s="350"/>
      <c r="B537" s="350"/>
      <c r="C537" s="350"/>
      <c r="D537" s="350"/>
      <c r="E537" s="298" t="s">
        <v>2935</v>
      </c>
      <c r="F537" s="350" t="s">
        <v>2936</v>
      </c>
      <c r="G537" s="350"/>
      <c r="H537" s="350"/>
      <c r="I537" s="350"/>
      <c r="J537" s="350"/>
    </row>
    <row r="538" spans="1:10" hidden="1" x14ac:dyDescent="0.35">
      <c r="A538" s="350"/>
      <c r="B538" s="350"/>
      <c r="C538" s="350"/>
      <c r="D538" s="350"/>
      <c r="E538" s="298" t="s">
        <v>2937</v>
      </c>
      <c r="F538" s="350" t="s">
        <v>1078</v>
      </c>
      <c r="G538" s="350"/>
      <c r="H538" s="350"/>
      <c r="I538" s="350"/>
      <c r="J538" s="350"/>
    </row>
    <row r="539" spans="1:10" hidden="1" x14ac:dyDescent="0.35">
      <c r="A539" s="350"/>
      <c r="B539" s="350"/>
      <c r="C539" s="350"/>
      <c r="D539" s="350"/>
      <c r="E539" s="298" t="s">
        <v>2938</v>
      </c>
      <c r="F539" s="350" t="s">
        <v>1080</v>
      </c>
      <c r="G539" s="350"/>
      <c r="H539" s="350"/>
      <c r="I539" s="350"/>
      <c r="J539" s="350"/>
    </row>
    <row r="540" spans="1:10" hidden="1" x14ac:dyDescent="0.35">
      <c r="A540" s="350"/>
      <c r="B540" s="350"/>
      <c r="C540" s="350"/>
      <c r="D540" s="350"/>
      <c r="E540" s="298" t="s">
        <v>2939</v>
      </c>
      <c r="F540" s="350" t="s">
        <v>1082</v>
      </c>
      <c r="G540" s="350"/>
      <c r="H540" s="350"/>
      <c r="I540" s="350"/>
      <c r="J540" s="350"/>
    </row>
    <row r="541" spans="1:10" hidden="1" x14ac:dyDescent="0.35">
      <c r="A541" s="350"/>
      <c r="B541" s="350"/>
      <c r="C541" s="350"/>
      <c r="D541" s="350"/>
      <c r="E541" s="298" t="s">
        <v>2940</v>
      </c>
      <c r="F541" s="350" t="s">
        <v>1084</v>
      </c>
      <c r="G541" s="350"/>
      <c r="H541" s="350"/>
      <c r="I541" s="350"/>
      <c r="J541" s="350"/>
    </row>
    <row r="542" spans="1:10" hidden="1" x14ac:dyDescent="0.35">
      <c r="A542" s="350"/>
      <c r="B542" s="350"/>
      <c r="C542" s="350"/>
      <c r="D542" s="350"/>
      <c r="E542" s="298" t="s">
        <v>1077</v>
      </c>
      <c r="F542" s="350" t="s">
        <v>1086</v>
      </c>
      <c r="G542" s="350"/>
      <c r="H542" s="350"/>
      <c r="I542" s="350"/>
      <c r="J542" s="350"/>
    </row>
    <row r="543" spans="1:10" hidden="1" x14ac:dyDescent="0.35">
      <c r="A543" s="350"/>
      <c r="B543" s="350"/>
      <c r="C543" s="350"/>
      <c r="D543" s="350"/>
      <c r="E543" s="298" t="s">
        <v>1079</v>
      </c>
      <c r="F543" s="350" t="s">
        <v>1088</v>
      </c>
      <c r="G543" s="350"/>
      <c r="H543" s="350"/>
      <c r="I543" s="350"/>
      <c r="J543" s="350"/>
    </row>
    <row r="544" spans="1:10" hidden="1" x14ac:dyDescent="0.35">
      <c r="A544" s="350"/>
      <c r="B544" s="350"/>
      <c r="C544" s="350"/>
      <c r="D544" s="350"/>
      <c r="E544" s="298" t="s">
        <v>2941</v>
      </c>
      <c r="F544" s="350" t="s">
        <v>2942</v>
      </c>
      <c r="G544" s="350"/>
      <c r="H544" s="350"/>
      <c r="I544" s="350"/>
      <c r="J544" s="350"/>
    </row>
    <row r="545" spans="1:10" hidden="1" x14ac:dyDescent="0.35">
      <c r="A545" s="350"/>
      <c r="B545" s="350"/>
      <c r="C545" s="350"/>
      <c r="D545" s="350"/>
      <c r="E545" s="298" t="s">
        <v>2943</v>
      </c>
      <c r="F545" s="350" t="s">
        <v>2944</v>
      </c>
      <c r="G545" s="350"/>
      <c r="H545" s="350"/>
      <c r="I545" s="350"/>
      <c r="J545" s="350"/>
    </row>
    <row r="546" spans="1:10" hidden="1" x14ac:dyDescent="0.35">
      <c r="A546" s="350"/>
      <c r="B546" s="350"/>
      <c r="C546" s="350"/>
      <c r="D546" s="350"/>
      <c r="E546" s="298" t="s">
        <v>2945</v>
      </c>
      <c r="F546" s="350" t="s">
        <v>2946</v>
      </c>
      <c r="G546" s="350"/>
      <c r="H546" s="350"/>
      <c r="I546" s="350"/>
      <c r="J546" s="350"/>
    </row>
    <row r="547" spans="1:10" hidden="1" x14ac:dyDescent="0.35">
      <c r="A547" s="350"/>
      <c r="B547" s="350"/>
      <c r="C547" s="350"/>
      <c r="D547" s="350"/>
      <c r="E547" s="298" t="s">
        <v>2947</v>
      </c>
      <c r="F547" s="350" t="s">
        <v>2948</v>
      </c>
      <c r="G547" s="350"/>
      <c r="H547" s="350"/>
      <c r="I547" s="350"/>
      <c r="J547" s="350"/>
    </row>
    <row r="548" spans="1:10" hidden="1" x14ac:dyDescent="0.35">
      <c r="A548" s="350"/>
      <c r="B548" s="350"/>
      <c r="C548" s="350"/>
      <c r="D548" s="350"/>
      <c r="E548" s="298" t="s">
        <v>2949</v>
      </c>
      <c r="F548" s="350" t="s">
        <v>2950</v>
      </c>
      <c r="G548" s="350"/>
      <c r="H548" s="350"/>
      <c r="I548" s="350"/>
      <c r="J548" s="350"/>
    </row>
    <row r="549" spans="1:10" hidden="1" x14ac:dyDescent="0.35">
      <c r="A549" s="350"/>
      <c r="B549" s="350"/>
      <c r="C549" s="350"/>
      <c r="D549" s="350"/>
      <c r="E549" s="298" t="s">
        <v>1089</v>
      </c>
      <c r="F549" s="350" t="s">
        <v>1098</v>
      </c>
      <c r="G549" s="350"/>
      <c r="H549" s="350"/>
      <c r="I549" s="350"/>
      <c r="J549" s="350"/>
    </row>
    <row r="550" spans="1:10" hidden="1" x14ac:dyDescent="0.35">
      <c r="A550" s="350"/>
      <c r="B550" s="350"/>
      <c r="C550" s="350"/>
      <c r="D550" s="350"/>
      <c r="E550" s="298" t="s">
        <v>1091</v>
      </c>
      <c r="F550" s="350" t="s">
        <v>1100</v>
      </c>
      <c r="G550" s="350"/>
      <c r="H550" s="350"/>
      <c r="I550" s="350"/>
      <c r="J550" s="350"/>
    </row>
    <row r="551" spans="1:10" hidden="1" x14ac:dyDescent="0.35">
      <c r="A551" s="350"/>
      <c r="B551" s="350"/>
      <c r="C551" s="350"/>
      <c r="D551" s="350"/>
      <c r="E551" s="298" t="s">
        <v>1093</v>
      </c>
      <c r="F551" s="350" t="s">
        <v>1102</v>
      </c>
      <c r="G551" s="350"/>
      <c r="H551" s="350"/>
      <c r="I551" s="350"/>
      <c r="J551" s="350"/>
    </row>
    <row r="552" spans="1:10" hidden="1" x14ac:dyDescent="0.35">
      <c r="A552" s="350"/>
      <c r="B552" s="350"/>
      <c r="C552" s="350"/>
      <c r="D552" s="350"/>
      <c r="E552" s="298" t="s">
        <v>1095</v>
      </c>
      <c r="F552" s="350" t="s">
        <v>1104</v>
      </c>
      <c r="G552" s="350"/>
      <c r="H552" s="350"/>
      <c r="I552" s="350"/>
      <c r="J552" s="350"/>
    </row>
    <row r="553" spans="1:10" hidden="1" x14ac:dyDescent="0.35">
      <c r="A553" s="350"/>
      <c r="B553" s="350"/>
      <c r="C553" s="350"/>
      <c r="D553" s="350"/>
      <c r="E553" s="298" t="s">
        <v>1097</v>
      </c>
      <c r="F553" s="350" t="s">
        <v>1106</v>
      </c>
      <c r="G553" s="350"/>
      <c r="H553" s="350"/>
      <c r="I553" s="350"/>
      <c r="J553" s="350"/>
    </row>
    <row r="554" spans="1:10" hidden="1" x14ac:dyDescent="0.35">
      <c r="A554" s="350"/>
      <c r="B554" s="350"/>
      <c r="C554" s="350"/>
      <c r="D554" s="350"/>
      <c r="E554" s="298" t="s">
        <v>1099</v>
      </c>
      <c r="F554" s="350" t="s">
        <v>1108</v>
      </c>
      <c r="G554" s="350"/>
      <c r="H554" s="350"/>
      <c r="I554" s="350"/>
      <c r="J554" s="350"/>
    </row>
    <row r="555" spans="1:10" hidden="1" x14ac:dyDescent="0.35">
      <c r="A555" s="350"/>
      <c r="B555" s="350"/>
      <c r="C555" s="350"/>
      <c r="D555" s="350"/>
      <c r="E555" s="298" t="s">
        <v>1101</v>
      </c>
      <c r="F555" s="350" t="s">
        <v>1110</v>
      </c>
      <c r="G555" s="350"/>
      <c r="H555" s="350"/>
      <c r="I555" s="350"/>
      <c r="J555" s="350"/>
    </row>
    <row r="556" spans="1:10" hidden="1" x14ac:dyDescent="0.35">
      <c r="A556" s="350"/>
      <c r="B556" s="350"/>
      <c r="C556" s="350"/>
      <c r="D556" s="350"/>
      <c r="E556" s="298" t="s">
        <v>1103</v>
      </c>
      <c r="F556" s="350" t="s">
        <v>1112</v>
      </c>
      <c r="G556" s="350"/>
      <c r="H556" s="350"/>
      <c r="I556" s="350"/>
      <c r="J556" s="350"/>
    </row>
    <row r="557" spans="1:10" hidden="1" x14ac:dyDescent="0.35">
      <c r="A557" s="350"/>
      <c r="B557" s="350"/>
      <c r="C557" s="350"/>
      <c r="D557" s="350"/>
      <c r="E557" s="298" t="s">
        <v>1105</v>
      </c>
      <c r="F557" s="350" t="s">
        <v>1114</v>
      </c>
      <c r="G557" s="350"/>
      <c r="H557" s="350"/>
      <c r="I557" s="350"/>
      <c r="J557" s="350"/>
    </row>
    <row r="558" spans="1:10" hidden="1" x14ac:dyDescent="0.35">
      <c r="A558" s="350"/>
      <c r="B558" s="350"/>
      <c r="C558" s="350"/>
      <c r="D558" s="350"/>
      <c r="E558" s="298" t="s">
        <v>1107</v>
      </c>
      <c r="F558" s="350" t="s">
        <v>1116</v>
      </c>
      <c r="G558" s="350"/>
      <c r="H558" s="350"/>
      <c r="I558" s="350"/>
      <c r="J558" s="350"/>
    </row>
    <row r="559" spans="1:10" hidden="1" x14ac:dyDescent="0.35">
      <c r="A559" s="350"/>
      <c r="B559" s="350"/>
      <c r="C559" s="350"/>
      <c r="D559" s="350"/>
      <c r="E559" s="298" t="s">
        <v>1109</v>
      </c>
      <c r="F559" s="350" t="s">
        <v>1118</v>
      </c>
      <c r="G559" s="350"/>
      <c r="H559" s="350"/>
      <c r="I559" s="350"/>
      <c r="J559" s="350"/>
    </row>
    <row r="560" spans="1:10" hidden="1" x14ac:dyDescent="0.35">
      <c r="A560" s="350"/>
      <c r="B560" s="350"/>
      <c r="C560" s="350"/>
      <c r="D560" s="350"/>
      <c r="E560" s="298" t="s">
        <v>1111</v>
      </c>
      <c r="F560" s="350" t="s">
        <v>1120</v>
      </c>
      <c r="G560" s="350"/>
      <c r="H560" s="350"/>
      <c r="I560" s="350"/>
      <c r="J560" s="350"/>
    </row>
    <row r="561" spans="1:10" hidden="1" x14ac:dyDescent="0.35">
      <c r="A561" s="350"/>
      <c r="B561" s="350"/>
      <c r="C561" s="350"/>
      <c r="D561" s="350"/>
      <c r="E561" s="298" t="s">
        <v>1113</v>
      </c>
      <c r="F561" s="350" t="s">
        <v>1122</v>
      </c>
      <c r="G561" s="350"/>
      <c r="H561" s="350"/>
      <c r="I561" s="350"/>
      <c r="J561" s="350"/>
    </row>
    <row r="562" spans="1:10" hidden="1" x14ac:dyDescent="0.35">
      <c r="A562" s="350"/>
      <c r="B562" s="350"/>
      <c r="C562" s="350"/>
      <c r="D562" s="350"/>
      <c r="E562" s="298" t="s">
        <v>1115</v>
      </c>
      <c r="F562" s="350" t="s">
        <v>1124</v>
      </c>
      <c r="G562" s="350"/>
      <c r="H562" s="350"/>
      <c r="I562" s="350"/>
      <c r="J562" s="350"/>
    </row>
    <row r="563" spans="1:10" hidden="1" x14ac:dyDescent="0.35">
      <c r="A563" s="350"/>
      <c r="B563" s="350"/>
      <c r="C563" s="350"/>
      <c r="D563" s="350"/>
      <c r="E563" s="298" t="s">
        <v>1117</v>
      </c>
      <c r="F563" s="350" t="s">
        <v>1126</v>
      </c>
      <c r="G563" s="350"/>
      <c r="H563" s="350"/>
      <c r="I563" s="350"/>
      <c r="J563" s="350"/>
    </row>
    <row r="564" spans="1:10" hidden="1" x14ac:dyDescent="0.35">
      <c r="A564" s="350"/>
      <c r="B564" s="350"/>
      <c r="C564" s="350"/>
      <c r="D564" s="350"/>
      <c r="E564" s="298" t="s">
        <v>1119</v>
      </c>
      <c r="F564" s="350" t="s">
        <v>1128</v>
      </c>
      <c r="G564" s="350"/>
      <c r="H564" s="350"/>
      <c r="I564" s="350"/>
      <c r="J564" s="350"/>
    </row>
    <row r="565" spans="1:10" hidden="1" x14ac:dyDescent="0.35">
      <c r="A565" s="350"/>
      <c r="B565" s="350"/>
      <c r="C565" s="350"/>
      <c r="D565" s="350"/>
      <c r="E565" s="298" t="s">
        <v>1121</v>
      </c>
      <c r="F565" s="350" t="s">
        <v>1130</v>
      </c>
      <c r="G565" s="350"/>
      <c r="H565" s="350"/>
      <c r="I565" s="350"/>
      <c r="J565" s="350"/>
    </row>
    <row r="566" spans="1:10" hidden="1" x14ac:dyDescent="0.35">
      <c r="A566" s="350"/>
      <c r="B566" s="350"/>
      <c r="C566" s="350"/>
      <c r="D566" s="350"/>
      <c r="E566" s="298" t="s">
        <v>1123</v>
      </c>
      <c r="F566" s="350" t="s">
        <v>1132</v>
      </c>
      <c r="G566" s="350"/>
      <c r="H566" s="350"/>
      <c r="I566" s="350"/>
      <c r="J566" s="350"/>
    </row>
    <row r="567" spans="1:10" hidden="1" x14ac:dyDescent="0.35">
      <c r="A567" s="350"/>
      <c r="B567" s="350"/>
      <c r="C567" s="350"/>
      <c r="D567" s="350"/>
      <c r="E567" s="298" t="s">
        <v>1125</v>
      </c>
      <c r="F567" s="350" t="s">
        <v>1134</v>
      </c>
      <c r="G567" s="350"/>
      <c r="H567" s="350"/>
      <c r="I567" s="350"/>
      <c r="J567" s="350"/>
    </row>
    <row r="568" spans="1:10" hidden="1" x14ac:dyDescent="0.35">
      <c r="A568" s="350"/>
      <c r="B568" s="350"/>
      <c r="C568" s="350"/>
      <c r="D568" s="350"/>
      <c r="E568" s="298" t="s">
        <v>1127</v>
      </c>
      <c r="F568" s="350" t="s">
        <v>1136</v>
      </c>
      <c r="G568" s="350"/>
      <c r="H568" s="350"/>
      <c r="I568" s="350"/>
      <c r="J568" s="350"/>
    </row>
    <row r="569" spans="1:10" hidden="1" x14ac:dyDescent="0.35">
      <c r="A569" s="350"/>
      <c r="B569" s="350"/>
      <c r="C569" s="350"/>
      <c r="D569" s="350"/>
      <c r="E569" s="298" t="s">
        <v>1129</v>
      </c>
      <c r="F569" s="350" t="s">
        <v>1138</v>
      </c>
      <c r="G569" s="350"/>
      <c r="H569" s="350"/>
      <c r="I569" s="350"/>
      <c r="J569" s="350"/>
    </row>
    <row r="570" spans="1:10" hidden="1" x14ac:dyDescent="0.35">
      <c r="A570" s="350"/>
      <c r="B570" s="350"/>
      <c r="C570" s="350"/>
      <c r="D570" s="350"/>
      <c r="E570" s="298" t="s">
        <v>1131</v>
      </c>
      <c r="F570" s="350" t="s">
        <v>1140</v>
      </c>
      <c r="G570" s="350"/>
      <c r="H570" s="350"/>
      <c r="I570" s="350"/>
      <c r="J570" s="350"/>
    </row>
    <row r="571" spans="1:10" hidden="1" x14ac:dyDescent="0.35">
      <c r="A571" s="350"/>
      <c r="B571" s="350"/>
      <c r="C571" s="350"/>
      <c r="D571" s="350"/>
      <c r="E571" s="298" t="s">
        <v>1133</v>
      </c>
      <c r="F571" s="350" t="s">
        <v>1142</v>
      </c>
      <c r="G571" s="350"/>
      <c r="H571" s="350"/>
      <c r="I571" s="350"/>
      <c r="J571" s="350"/>
    </row>
    <row r="572" spans="1:10" hidden="1" x14ac:dyDescent="0.35">
      <c r="A572" s="350"/>
      <c r="B572" s="350"/>
      <c r="C572" s="350"/>
      <c r="D572" s="350"/>
      <c r="E572" s="298" t="s">
        <v>1135</v>
      </c>
      <c r="F572" s="350" t="s">
        <v>1144</v>
      </c>
      <c r="G572" s="350"/>
      <c r="H572" s="350"/>
      <c r="I572" s="350"/>
      <c r="J572" s="350"/>
    </row>
    <row r="573" spans="1:10" hidden="1" x14ac:dyDescent="0.35">
      <c r="A573" s="350"/>
      <c r="B573" s="350"/>
      <c r="C573" s="350"/>
      <c r="D573" s="350"/>
      <c r="E573" s="298" t="s">
        <v>1137</v>
      </c>
      <c r="F573" s="350" t="s">
        <v>1146</v>
      </c>
      <c r="G573" s="350"/>
      <c r="H573" s="350"/>
      <c r="I573" s="350"/>
      <c r="J573" s="350"/>
    </row>
    <row r="574" spans="1:10" hidden="1" x14ac:dyDescent="0.35">
      <c r="A574" s="350"/>
      <c r="B574" s="350"/>
      <c r="C574" s="350"/>
      <c r="D574" s="350"/>
      <c r="E574" s="298" t="s">
        <v>1139</v>
      </c>
      <c r="F574" s="350" t="s">
        <v>1148</v>
      </c>
      <c r="G574" s="350"/>
      <c r="H574" s="350"/>
      <c r="I574" s="350"/>
      <c r="J574" s="350"/>
    </row>
    <row r="575" spans="1:10" hidden="1" x14ac:dyDescent="0.35">
      <c r="A575" s="350"/>
      <c r="B575" s="350"/>
      <c r="C575" s="350"/>
      <c r="D575" s="350"/>
      <c r="E575" s="298" t="s">
        <v>1141</v>
      </c>
      <c r="F575" s="350" t="s">
        <v>1150</v>
      </c>
      <c r="G575" s="350"/>
      <c r="H575" s="350"/>
      <c r="I575" s="350"/>
      <c r="J575" s="350"/>
    </row>
    <row r="576" spans="1:10" hidden="1" x14ac:dyDescent="0.35">
      <c r="A576" s="350"/>
      <c r="B576" s="350"/>
      <c r="C576" s="350"/>
      <c r="D576" s="350"/>
      <c r="E576" s="298" t="s">
        <v>1143</v>
      </c>
      <c r="F576" s="350" t="s">
        <v>1152</v>
      </c>
      <c r="G576" s="350"/>
      <c r="H576" s="350"/>
      <c r="I576" s="350"/>
      <c r="J576" s="350"/>
    </row>
    <row r="577" spans="1:10" hidden="1" x14ac:dyDescent="0.35">
      <c r="A577" s="350"/>
      <c r="B577" s="350"/>
      <c r="C577" s="350"/>
      <c r="D577" s="350"/>
      <c r="E577" s="298" t="s">
        <v>1145</v>
      </c>
      <c r="F577" s="350" t="s">
        <v>1154</v>
      </c>
      <c r="G577" s="350"/>
      <c r="H577" s="350"/>
      <c r="I577" s="350"/>
      <c r="J577" s="350"/>
    </row>
    <row r="578" spans="1:10" hidden="1" x14ac:dyDescent="0.35">
      <c r="A578" s="350"/>
      <c r="B578" s="350"/>
      <c r="C578" s="350"/>
      <c r="D578" s="350"/>
      <c r="E578" s="298" t="s">
        <v>1147</v>
      </c>
      <c r="F578" s="350" t="s">
        <v>1156</v>
      </c>
      <c r="G578" s="350"/>
      <c r="H578" s="350"/>
      <c r="I578" s="350"/>
      <c r="J578" s="350"/>
    </row>
    <row r="579" spans="1:10" hidden="1" x14ac:dyDescent="0.35">
      <c r="A579" s="350"/>
      <c r="B579" s="350"/>
      <c r="C579" s="350"/>
      <c r="D579" s="350"/>
      <c r="E579" s="298" t="s">
        <v>1149</v>
      </c>
      <c r="F579" s="350" t="s">
        <v>1158</v>
      </c>
      <c r="G579" s="350"/>
      <c r="H579" s="350"/>
      <c r="I579" s="350"/>
      <c r="J579" s="350"/>
    </row>
    <row r="580" spans="1:10" hidden="1" x14ac:dyDescent="0.35">
      <c r="A580" s="350"/>
      <c r="B580" s="350"/>
      <c r="C580" s="350"/>
      <c r="D580" s="350"/>
      <c r="E580" s="298" t="s">
        <v>1151</v>
      </c>
      <c r="F580" s="350" t="s">
        <v>1160</v>
      </c>
      <c r="G580" s="350"/>
      <c r="H580" s="350"/>
      <c r="I580" s="350"/>
      <c r="J580" s="350"/>
    </row>
    <row r="581" spans="1:10" hidden="1" x14ac:dyDescent="0.35">
      <c r="A581" s="350"/>
      <c r="B581" s="350"/>
      <c r="C581" s="350"/>
      <c r="D581" s="350"/>
      <c r="E581" s="298" t="s">
        <v>2951</v>
      </c>
      <c r="F581" s="350" t="s">
        <v>2952</v>
      </c>
      <c r="G581" s="350"/>
      <c r="H581" s="350"/>
      <c r="I581" s="350"/>
      <c r="J581" s="350"/>
    </row>
    <row r="582" spans="1:10" hidden="1" x14ac:dyDescent="0.35">
      <c r="A582" s="350"/>
      <c r="B582" s="350"/>
      <c r="C582" s="350"/>
      <c r="D582" s="350"/>
      <c r="E582" s="298" t="s">
        <v>2953</v>
      </c>
      <c r="F582" s="350" t="s">
        <v>1162</v>
      </c>
      <c r="G582" s="350"/>
      <c r="H582" s="350"/>
      <c r="I582" s="350"/>
      <c r="J582" s="350"/>
    </row>
    <row r="583" spans="1:10" hidden="1" x14ac:dyDescent="0.35">
      <c r="A583" s="350"/>
      <c r="B583" s="350"/>
      <c r="C583" s="350"/>
      <c r="D583" s="350"/>
      <c r="E583" s="298" t="s">
        <v>2954</v>
      </c>
      <c r="F583" s="350" t="s">
        <v>1164</v>
      </c>
      <c r="G583" s="350"/>
      <c r="H583" s="350"/>
      <c r="I583" s="350"/>
      <c r="J583" s="350"/>
    </row>
    <row r="584" spans="1:10" hidden="1" x14ac:dyDescent="0.35">
      <c r="A584" s="350"/>
      <c r="B584" s="350"/>
      <c r="C584" s="350"/>
      <c r="D584" s="350"/>
      <c r="E584" s="298" t="s">
        <v>2955</v>
      </c>
      <c r="F584" s="350" t="s">
        <v>2956</v>
      </c>
      <c r="G584" s="350"/>
      <c r="H584" s="350"/>
      <c r="I584" s="350"/>
      <c r="J584" s="350"/>
    </row>
    <row r="585" spans="1:10" hidden="1" x14ac:dyDescent="0.35">
      <c r="A585" s="350"/>
      <c r="B585" s="350"/>
      <c r="C585" s="350"/>
      <c r="D585" s="350"/>
      <c r="E585" s="298" t="s">
        <v>2957</v>
      </c>
      <c r="F585" s="350" t="s">
        <v>1167</v>
      </c>
      <c r="G585" s="350"/>
      <c r="H585" s="350"/>
      <c r="I585" s="350"/>
      <c r="J585" s="350"/>
    </row>
    <row r="586" spans="1:10" hidden="1" x14ac:dyDescent="0.35">
      <c r="A586" s="350"/>
      <c r="B586" s="350"/>
      <c r="C586" s="350"/>
      <c r="D586" s="350"/>
      <c r="E586" s="298" t="s">
        <v>2958</v>
      </c>
      <c r="F586" s="350" t="s">
        <v>1169</v>
      </c>
      <c r="G586" s="350"/>
      <c r="H586" s="350"/>
      <c r="I586" s="350"/>
      <c r="J586" s="350"/>
    </row>
    <row r="587" spans="1:10" hidden="1" x14ac:dyDescent="0.35">
      <c r="A587" s="350"/>
      <c r="B587" s="350"/>
      <c r="C587" s="350"/>
      <c r="D587" s="350"/>
      <c r="E587" s="298" t="s">
        <v>2959</v>
      </c>
      <c r="F587" s="350" t="s">
        <v>2960</v>
      </c>
      <c r="G587" s="350"/>
      <c r="H587" s="350"/>
      <c r="I587" s="350"/>
      <c r="J587" s="350"/>
    </row>
    <row r="588" spans="1:10" hidden="1" x14ac:dyDescent="0.35">
      <c r="A588" s="350"/>
      <c r="B588" s="350"/>
      <c r="C588" s="350"/>
      <c r="D588" s="350"/>
      <c r="E588" s="298" t="s">
        <v>2961</v>
      </c>
      <c r="F588" s="350" t="s">
        <v>1171</v>
      </c>
      <c r="G588" s="350"/>
      <c r="H588" s="350"/>
      <c r="I588" s="350"/>
      <c r="J588" s="350"/>
    </row>
    <row r="589" spans="1:10" hidden="1" x14ac:dyDescent="0.35">
      <c r="A589" s="350"/>
      <c r="B589" s="350"/>
      <c r="C589" s="350"/>
      <c r="D589" s="350"/>
      <c r="E589" s="298" t="s">
        <v>2962</v>
      </c>
      <c r="F589" s="350" t="s">
        <v>1173</v>
      </c>
      <c r="G589" s="350"/>
      <c r="H589" s="350"/>
      <c r="I589" s="350"/>
      <c r="J589" s="350"/>
    </row>
    <row r="590" spans="1:10" hidden="1" x14ac:dyDescent="0.35">
      <c r="A590" s="350"/>
      <c r="B590" s="350"/>
      <c r="C590" s="350"/>
      <c r="D590" s="350"/>
      <c r="E590" s="298" t="s">
        <v>2963</v>
      </c>
      <c r="F590" s="350" t="s">
        <v>2964</v>
      </c>
      <c r="G590" s="350"/>
      <c r="H590" s="350"/>
      <c r="I590" s="350"/>
      <c r="J590" s="350"/>
    </row>
    <row r="591" spans="1:10" hidden="1" x14ac:dyDescent="0.35">
      <c r="A591" s="350"/>
      <c r="B591" s="350"/>
      <c r="C591" s="350"/>
      <c r="D591" s="350"/>
      <c r="E591" s="298" t="s">
        <v>2965</v>
      </c>
      <c r="F591" s="350" t="s">
        <v>1177</v>
      </c>
      <c r="G591" s="350"/>
      <c r="H591" s="350"/>
      <c r="I591" s="350"/>
      <c r="J591" s="350"/>
    </row>
    <row r="592" spans="1:10" hidden="1" x14ac:dyDescent="0.35">
      <c r="A592" s="350"/>
      <c r="B592" s="350"/>
      <c r="C592" s="350"/>
      <c r="D592" s="350"/>
      <c r="E592" s="298" t="s">
        <v>2966</v>
      </c>
      <c r="F592" s="350" t="s">
        <v>1179</v>
      </c>
      <c r="G592" s="350"/>
      <c r="H592" s="350"/>
      <c r="I592" s="350"/>
      <c r="J592" s="350"/>
    </row>
    <row r="593" spans="1:10" hidden="1" x14ac:dyDescent="0.35">
      <c r="A593" s="350"/>
      <c r="B593" s="350"/>
      <c r="C593" s="350"/>
      <c r="D593" s="350"/>
      <c r="E593" s="298" t="s">
        <v>2967</v>
      </c>
      <c r="F593" s="350" t="s">
        <v>2968</v>
      </c>
      <c r="G593" s="350"/>
      <c r="H593" s="350"/>
      <c r="I593" s="350"/>
      <c r="J593" s="350"/>
    </row>
    <row r="594" spans="1:10" hidden="1" x14ac:dyDescent="0.35">
      <c r="A594" s="350"/>
      <c r="B594" s="350"/>
      <c r="C594" s="350"/>
      <c r="D594" s="350"/>
      <c r="E594" s="298" t="s">
        <v>2969</v>
      </c>
      <c r="F594" s="350" t="s">
        <v>1181</v>
      </c>
      <c r="G594" s="350"/>
      <c r="H594" s="350"/>
      <c r="I594" s="350"/>
      <c r="J594" s="350"/>
    </row>
    <row r="595" spans="1:10" hidden="1" x14ac:dyDescent="0.35">
      <c r="A595" s="350"/>
      <c r="B595" s="350"/>
      <c r="C595" s="350"/>
      <c r="D595" s="350"/>
      <c r="E595" s="298" t="s">
        <v>2970</v>
      </c>
      <c r="F595" s="350" t="s">
        <v>1183</v>
      </c>
      <c r="G595" s="350"/>
      <c r="H595" s="350"/>
      <c r="I595" s="350"/>
      <c r="J595" s="350"/>
    </row>
    <row r="596" spans="1:10" hidden="1" x14ac:dyDescent="0.35">
      <c r="A596" s="350"/>
      <c r="B596" s="350"/>
      <c r="C596" s="350"/>
      <c r="D596" s="350"/>
      <c r="E596" s="298" t="s">
        <v>2971</v>
      </c>
      <c r="F596" s="350" t="s">
        <v>2972</v>
      </c>
      <c r="G596" s="350"/>
      <c r="H596" s="350"/>
      <c r="I596" s="350"/>
      <c r="J596" s="350"/>
    </row>
    <row r="597" spans="1:10" hidden="1" x14ac:dyDescent="0.35">
      <c r="A597" s="350"/>
      <c r="B597" s="350"/>
      <c r="C597" s="350"/>
      <c r="D597" s="350"/>
      <c r="E597" s="298" t="s">
        <v>2973</v>
      </c>
      <c r="F597" s="350" t="s">
        <v>1187</v>
      </c>
      <c r="G597" s="350"/>
      <c r="H597" s="350"/>
      <c r="I597" s="350"/>
      <c r="J597" s="350"/>
    </row>
    <row r="598" spans="1:10" hidden="1" x14ac:dyDescent="0.35">
      <c r="A598" s="350"/>
      <c r="B598" s="350"/>
      <c r="C598" s="350"/>
      <c r="D598" s="350"/>
      <c r="E598" s="298" t="s">
        <v>2974</v>
      </c>
      <c r="F598" s="350" t="s">
        <v>1189</v>
      </c>
      <c r="G598" s="350"/>
      <c r="H598" s="350"/>
      <c r="I598" s="350"/>
      <c r="J598" s="350"/>
    </row>
    <row r="599" spans="1:10" hidden="1" x14ac:dyDescent="0.35">
      <c r="A599" s="350"/>
      <c r="B599" s="350"/>
      <c r="C599" s="350"/>
      <c r="D599" s="350"/>
      <c r="E599" s="298" t="s">
        <v>2975</v>
      </c>
      <c r="F599" s="350" t="s">
        <v>2976</v>
      </c>
      <c r="G599" s="350"/>
      <c r="H599" s="350"/>
      <c r="I599" s="350"/>
      <c r="J599" s="350"/>
    </row>
    <row r="600" spans="1:10" hidden="1" x14ac:dyDescent="0.35">
      <c r="A600" s="350"/>
      <c r="B600" s="350"/>
      <c r="C600" s="350"/>
      <c r="D600" s="350"/>
      <c r="E600" s="298" t="s">
        <v>2977</v>
      </c>
      <c r="F600" s="350" t="s">
        <v>1191</v>
      </c>
      <c r="G600" s="350"/>
      <c r="H600" s="350"/>
      <c r="I600" s="350"/>
      <c r="J600" s="350"/>
    </row>
    <row r="601" spans="1:10" hidden="1" x14ac:dyDescent="0.35">
      <c r="A601" s="350"/>
      <c r="B601" s="350"/>
      <c r="C601" s="350"/>
      <c r="D601" s="350"/>
      <c r="E601" s="298" t="s">
        <v>2978</v>
      </c>
      <c r="F601" s="350" t="s">
        <v>1193</v>
      </c>
      <c r="G601" s="350"/>
      <c r="H601" s="350"/>
      <c r="I601" s="350"/>
      <c r="J601" s="350"/>
    </row>
    <row r="602" spans="1:10" hidden="1" x14ac:dyDescent="0.35">
      <c r="A602" s="350"/>
      <c r="B602" s="350"/>
      <c r="C602" s="350"/>
      <c r="D602" s="350"/>
      <c r="E602" s="298" t="s">
        <v>2979</v>
      </c>
      <c r="F602" s="350" t="s">
        <v>1195</v>
      </c>
      <c r="G602" s="350"/>
      <c r="H602" s="350"/>
      <c r="I602" s="350"/>
      <c r="J602" s="350"/>
    </row>
    <row r="603" spans="1:10" hidden="1" x14ac:dyDescent="0.35">
      <c r="A603" s="350"/>
      <c r="B603" s="350"/>
      <c r="C603" s="350"/>
      <c r="D603" s="350"/>
      <c r="E603" s="298" t="s">
        <v>2980</v>
      </c>
      <c r="F603" s="350" t="s">
        <v>1197</v>
      </c>
      <c r="G603" s="350"/>
      <c r="H603" s="350"/>
      <c r="I603" s="350"/>
      <c r="J603" s="350"/>
    </row>
    <row r="604" spans="1:10" hidden="1" x14ac:dyDescent="0.35">
      <c r="A604" s="350"/>
      <c r="B604" s="350"/>
      <c r="C604" s="350"/>
      <c r="D604" s="350"/>
      <c r="E604" s="298" t="s">
        <v>2981</v>
      </c>
      <c r="F604" s="350" t="s">
        <v>2982</v>
      </c>
      <c r="G604" s="350"/>
      <c r="H604" s="350"/>
      <c r="I604" s="350"/>
      <c r="J604" s="350"/>
    </row>
    <row r="605" spans="1:10" hidden="1" x14ac:dyDescent="0.35">
      <c r="A605" s="350"/>
      <c r="B605" s="350"/>
      <c r="C605" s="350"/>
      <c r="D605" s="350"/>
      <c r="E605" s="298" t="s">
        <v>2983</v>
      </c>
      <c r="F605" s="350" t="s">
        <v>1199</v>
      </c>
      <c r="G605" s="350"/>
      <c r="H605" s="350"/>
      <c r="I605" s="350"/>
      <c r="J605" s="350"/>
    </row>
    <row r="606" spans="1:10" hidden="1" x14ac:dyDescent="0.35">
      <c r="A606" s="350"/>
      <c r="B606" s="350"/>
      <c r="C606" s="350"/>
      <c r="D606" s="350"/>
      <c r="E606" s="298" t="s">
        <v>2984</v>
      </c>
      <c r="F606" s="350" t="s">
        <v>1201</v>
      </c>
      <c r="G606" s="350"/>
      <c r="H606" s="350"/>
      <c r="I606" s="350"/>
      <c r="J606" s="350"/>
    </row>
    <row r="607" spans="1:10" hidden="1" x14ac:dyDescent="0.35">
      <c r="A607" s="350"/>
      <c r="B607" s="350"/>
      <c r="C607" s="350"/>
      <c r="D607" s="350"/>
      <c r="E607" s="298" t="s">
        <v>2985</v>
      </c>
      <c r="F607" s="350" t="s">
        <v>1203</v>
      </c>
      <c r="G607" s="350"/>
      <c r="H607" s="350"/>
      <c r="I607" s="350"/>
      <c r="J607" s="350"/>
    </row>
    <row r="608" spans="1:10" hidden="1" x14ac:dyDescent="0.35">
      <c r="A608" s="350"/>
      <c r="B608" s="350"/>
      <c r="C608" s="350"/>
      <c r="D608" s="350"/>
      <c r="E608" s="298" t="s">
        <v>2986</v>
      </c>
      <c r="F608" s="350" t="s">
        <v>1205</v>
      </c>
      <c r="G608" s="350"/>
      <c r="H608" s="350"/>
      <c r="I608" s="350"/>
      <c r="J608" s="350"/>
    </row>
    <row r="609" spans="1:10" hidden="1" x14ac:dyDescent="0.35">
      <c r="A609" s="350"/>
      <c r="B609" s="350"/>
      <c r="C609" s="350"/>
      <c r="D609" s="350"/>
      <c r="E609" s="298" t="s">
        <v>2987</v>
      </c>
      <c r="F609" s="350" t="s">
        <v>2988</v>
      </c>
      <c r="G609" s="350"/>
      <c r="H609" s="350"/>
      <c r="I609" s="350"/>
      <c r="J609" s="350"/>
    </row>
    <row r="610" spans="1:10" hidden="1" x14ac:dyDescent="0.35">
      <c r="A610" s="350"/>
      <c r="B610" s="350"/>
      <c r="C610" s="350"/>
      <c r="D610" s="350"/>
      <c r="E610" s="298" t="s">
        <v>2989</v>
      </c>
      <c r="F610" s="350" t="s">
        <v>2990</v>
      </c>
      <c r="G610" s="350"/>
      <c r="H610" s="350"/>
      <c r="I610" s="350"/>
      <c r="J610" s="350"/>
    </row>
    <row r="611" spans="1:10" hidden="1" x14ac:dyDescent="0.35">
      <c r="A611" s="350"/>
      <c r="B611" s="350"/>
      <c r="C611" s="350"/>
      <c r="D611" s="350"/>
      <c r="E611" s="298" t="s">
        <v>2991</v>
      </c>
      <c r="F611" s="350" t="s">
        <v>2992</v>
      </c>
      <c r="G611" s="350"/>
      <c r="H611" s="350"/>
      <c r="I611" s="350"/>
      <c r="J611" s="350"/>
    </row>
    <row r="612" spans="1:10" hidden="1" x14ac:dyDescent="0.35">
      <c r="A612" s="350"/>
      <c r="B612" s="350"/>
      <c r="C612" s="350"/>
      <c r="D612" s="350"/>
      <c r="E612" s="298" t="s">
        <v>2993</v>
      </c>
      <c r="F612" s="350" t="s">
        <v>2994</v>
      </c>
      <c r="G612" s="350"/>
      <c r="H612" s="350"/>
      <c r="I612" s="350"/>
      <c r="J612" s="350"/>
    </row>
    <row r="613" spans="1:10" hidden="1" x14ac:dyDescent="0.35">
      <c r="A613" s="350"/>
      <c r="B613" s="350"/>
      <c r="C613" s="350"/>
      <c r="D613" s="350"/>
      <c r="E613" s="298" t="s">
        <v>2995</v>
      </c>
      <c r="F613" s="350" t="s">
        <v>2996</v>
      </c>
      <c r="G613" s="350"/>
      <c r="H613" s="350"/>
      <c r="I613" s="350"/>
      <c r="J613" s="350"/>
    </row>
    <row r="614" spans="1:10" hidden="1" x14ac:dyDescent="0.35">
      <c r="A614" s="350"/>
      <c r="B614" s="350"/>
      <c r="C614" s="350"/>
      <c r="D614" s="350"/>
      <c r="E614" s="298" t="s">
        <v>2997</v>
      </c>
      <c r="F614" s="350" t="s">
        <v>2998</v>
      </c>
      <c r="G614" s="350"/>
      <c r="H614" s="350"/>
      <c r="I614" s="350"/>
      <c r="J614" s="350"/>
    </row>
    <row r="615" spans="1:10" hidden="1" x14ac:dyDescent="0.35">
      <c r="A615" s="350"/>
      <c r="B615" s="350"/>
      <c r="C615" s="350"/>
      <c r="D615" s="350"/>
      <c r="E615" s="298" t="s">
        <v>2999</v>
      </c>
      <c r="F615" s="350" t="s">
        <v>3000</v>
      </c>
      <c r="G615" s="350"/>
      <c r="H615" s="350"/>
      <c r="I615" s="350"/>
      <c r="J615" s="350"/>
    </row>
    <row r="616" spans="1:10" hidden="1" x14ac:dyDescent="0.35">
      <c r="A616" s="350"/>
      <c r="B616" s="350"/>
      <c r="C616" s="350"/>
      <c r="D616" s="350"/>
      <c r="E616" s="298" t="s">
        <v>3001</v>
      </c>
      <c r="F616" s="350" t="s">
        <v>3002</v>
      </c>
      <c r="G616" s="350"/>
      <c r="H616" s="350"/>
      <c r="I616" s="350"/>
      <c r="J616" s="350"/>
    </row>
    <row r="617" spans="1:10" hidden="1" x14ac:dyDescent="0.35">
      <c r="A617" s="350"/>
      <c r="B617" s="350"/>
      <c r="C617" s="350"/>
      <c r="D617" s="350"/>
      <c r="E617" s="298" t="s">
        <v>3003</v>
      </c>
      <c r="F617" s="350" t="s">
        <v>3004</v>
      </c>
      <c r="G617" s="350"/>
      <c r="H617" s="350"/>
      <c r="I617" s="350"/>
      <c r="J617" s="350"/>
    </row>
    <row r="618" spans="1:10" hidden="1" x14ac:dyDescent="0.35">
      <c r="A618" s="350"/>
      <c r="B618" s="350"/>
      <c r="C618" s="350"/>
      <c r="D618" s="350"/>
      <c r="E618" s="298" t="s">
        <v>3005</v>
      </c>
      <c r="F618" s="350" t="s">
        <v>3006</v>
      </c>
      <c r="G618" s="350"/>
      <c r="H618" s="350"/>
      <c r="I618" s="350"/>
      <c r="J618" s="350"/>
    </row>
    <row r="619" spans="1:10" hidden="1" x14ac:dyDescent="0.35">
      <c r="A619" s="350"/>
      <c r="B619" s="350"/>
      <c r="C619" s="350"/>
      <c r="D619" s="350"/>
      <c r="E619" s="298" t="s">
        <v>3007</v>
      </c>
      <c r="F619" s="350" t="s">
        <v>3008</v>
      </c>
      <c r="G619" s="350"/>
      <c r="H619" s="350"/>
      <c r="I619" s="350"/>
      <c r="J619" s="350"/>
    </row>
    <row r="620" spans="1:10" hidden="1" x14ac:dyDescent="0.35">
      <c r="A620" s="350"/>
      <c r="B620" s="350"/>
      <c r="C620" s="350"/>
      <c r="D620" s="350"/>
      <c r="E620" s="298" t="s">
        <v>3009</v>
      </c>
      <c r="F620" s="350" t="s">
        <v>3010</v>
      </c>
      <c r="G620" s="350"/>
      <c r="H620" s="350"/>
      <c r="I620" s="350"/>
      <c r="J620" s="350"/>
    </row>
    <row r="621" spans="1:10" hidden="1" x14ac:dyDescent="0.35">
      <c r="A621" s="350"/>
      <c r="B621" s="350"/>
      <c r="C621" s="350"/>
      <c r="D621" s="350"/>
      <c r="E621" s="298" t="s">
        <v>3011</v>
      </c>
      <c r="F621" s="350" t="s">
        <v>3012</v>
      </c>
      <c r="G621" s="350"/>
      <c r="H621" s="350"/>
      <c r="I621" s="350"/>
      <c r="J621" s="350"/>
    </row>
    <row r="622" spans="1:10" hidden="1" x14ac:dyDescent="0.35">
      <c r="A622" s="350"/>
      <c r="B622" s="350"/>
      <c r="C622" s="350"/>
      <c r="D622" s="350"/>
      <c r="E622" s="298" t="s">
        <v>3013</v>
      </c>
      <c r="F622" s="350" t="s">
        <v>3014</v>
      </c>
      <c r="G622" s="350"/>
      <c r="H622" s="350"/>
      <c r="I622" s="350"/>
      <c r="J622" s="350"/>
    </row>
    <row r="623" spans="1:10" hidden="1" x14ac:dyDescent="0.35">
      <c r="A623" s="350"/>
      <c r="B623" s="350"/>
      <c r="C623" s="350"/>
      <c r="D623" s="350"/>
      <c r="E623" s="298" t="s">
        <v>3015</v>
      </c>
      <c r="F623" s="350" t="s">
        <v>3016</v>
      </c>
      <c r="G623" s="350"/>
      <c r="H623" s="350"/>
      <c r="I623" s="350"/>
      <c r="J623" s="350"/>
    </row>
    <row r="624" spans="1:10" hidden="1" x14ac:dyDescent="0.35">
      <c r="A624" s="350"/>
      <c r="B624" s="350"/>
      <c r="C624" s="350"/>
      <c r="D624" s="350"/>
      <c r="E624" s="298" t="s">
        <v>3017</v>
      </c>
      <c r="F624" s="350" t="s">
        <v>3018</v>
      </c>
      <c r="G624" s="350"/>
      <c r="H624" s="350"/>
      <c r="I624" s="350"/>
      <c r="J624" s="350"/>
    </row>
    <row r="625" spans="1:10" hidden="1" x14ac:dyDescent="0.35">
      <c r="A625" s="350"/>
      <c r="B625" s="350"/>
      <c r="C625" s="350"/>
      <c r="D625" s="350"/>
      <c r="E625" s="298" t="s">
        <v>3019</v>
      </c>
      <c r="F625" s="350" t="s">
        <v>3020</v>
      </c>
      <c r="G625" s="350"/>
      <c r="H625" s="350"/>
      <c r="I625" s="350"/>
      <c r="J625" s="350"/>
    </row>
    <row r="626" spans="1:10" hidden="1" x14ac:dyDescent="0.35">
      <c r="A626" s="350"/>
      <c r="B626" s="350"/>
      <c r="C626" s="350"/>
      <c r="D626" s="350"/>
      <c r="E626" s="298" t="s">
        <v>3021</v>
      </c>
      <c r="F626" s="350" t="s">
        <v>3022</v>
      </c>
      <c r="G626" s="350"/>
      <c r="H626" s="350"/>
      <c r="I626" s="350"/>
      <c r="J626" s="350"/>
    </row>
    <row r="627" spans="1:10" hidden="1" x14ac:dyDescent="0.35">
      <c r="A627" s="350"/>
      <c r="B627" s="350"/>
      <c r="C627" s="350"/>
      <c r="D627" s="350"/>
      <c r="E627" s="298" t="s">
        <v>3023</v>
      </c>
      <c r="F627" s="350" t="s">
        <v>1235</v>
      </c>
      <c r="G627" s="350"/>
      <c r="H627" s="350"/>
      <c r="I627" s="350"/>
      <c r="J627" s="350"/>
    </row>
    <row r="628" spans="1:10" hidden="1" x14ac:dyDescent="0.35">
      <c r="A628" s="350"/>
      <c r="B628" s="350"/>
      <c r="C628" s="350"/>
      <c r="D628" s="350"/>
      <c r="E628" s="298" t="s">
        <v>3024</v>
      </c>
      <c r="F628" s="350" t="s">
        <v>1237</v>
      </c>
      <c r="G628" s="350"/>
      <c r="H628" s="350"/>
      <c r="I628" s="350"/>
      <c r="J628" s="350"/>
    </row>
    <row r="629" spans="1:10" hidden="1" x14ac:dyDescent="0.35">
      <c r="A629" s="350"/>
      <c r="B629" s="350"/>
      <c r="C629" s="350"/>
      <c r="D629" s="350"/>
      <c r="E629" s="298" t="s">
        <v>3025</v>
      </c>
      <c r="F629" s="350" t="s">
        <v>1239</v>
      </c>
      <c r="G629" s="350"/>
      <c r="H629" s="350"/>
      <c r="I629" s="350"/>
      <c r="J629" s="350"/>
    </row>
    <row r="630" spans="1:10" hidden="1" x14ac:dyDescent="0.35">
      <c r="A630" s="350"/>
      <c r="B630" s="350"/>
      <c r="C630" s="350"/>
      <c r="D630" s="350"/>
      <c r="E630" s="298" t="s">
        <v>3026</v>
      </c>
      <c r="F630" s="350" t="s">
        <v>3027</v>
      </c>
      <c r="G630" s="350"/>
      <c r="H630" s="350"/>
      <c r="I630" s="350"/>
      <c r="J630" s="350"/>
    </row>
    <row r="631" spans="1:10" hidden="1" x14ac:dyDescent="0.35">
      <c r="A631" s="350"/>
      <c r="B631" s="350"/>
      <c r="C631" s="350"/>
      <c r="D631" s="350"/>
      <c r="E631" s="298" t="s">
        <v>3028</v>
      </c>
      <c r="F631" s="350" t="s">
        <v>3029</v>
      </c>
      <c r="G631" s="350"/>
      <c r="H631" s="350"/>
      <c r="I631" s="350"/>
      <c r="J631" s="350"/>
    </row>
    <row r="632" spans="1:10" hidden="1" x14ac:dyDescent="0.35">
      <c r="A632" s="350"/>
      <c r="B632" s="350"/>
      <c r="C632" s="350"/>
      <c r="D632" s="350"/>
      <c r="E632" s="298" t="s">
        <v>3030</v>
      </c>
      <c r="F632" s="350" t="s">
        <v>3031</v>
      </c>
      <c r="G632" s="350"/>
      <c r="H632" s="350"/>
      <c r="I632" s="350"/>
      <c r="J632" s="350"/>
    </row>
    <row r="633" spans="1:10" hidden="1" x14ac:dyDescent="0.35">
      <c r="A633" s="350"/>
      <c r="B633" s="350"/>
      <c r="C633" s="350"/>
      <c r="D633" s="350"/>
      <c r="E633" s="298" t="s">
        <v>3032</v>
      </c>
      <c r="F633" s="350" t="s">
        <v>3033</v>
      </c>
      <c r="G633" s="350"/>
      <c r="H633" s="350"/>
      <c r="I633" s="350"/>
      <c r="J633" s="350"/>
    </row>
    <row r="634" spans="1:10" hidden="1" x14ac:dyDescent="0.35">
      <c r="A634" s="350"/>
      <c r="B634" s="350"/>
      <c r="C634" s="350"/>
      <c r="D634" s="350"/>
      <c r="E634" s="298" t="s">
        <v>3034</v>
      </c>
      <c r="F634" s="350" t="s">
        <v>3035</v>
      </c>
      <c r="G634" s="350"/>
      <c r="H634" s="350"/>
      <c r="I634" s="350"/>
      <c r="J634" s="350"/>
    </row>
    <row r="635" spans="1:10" hidden="1" x14ac:dyDescent="0.35">
      <c r="A635" s="350"/>
      <c r="B635" s="350"/>
      <c r="C635" s="350"/>
      <c r="D635" s="350"/>
      <c r="E635" s="298" t="s">
        <v>3036</v>
      </c>
      <c r="F635" s="350" t="s">
        <v>3037</v>
      </c>
      <c r="G635" s="350"/>
      <c r="H635" s="350"/>
      <c r="I635" s="350"/>
      <c r="J635" s="350"/>
    </row>
    <row r="636" spans="1:10" hidden="1" x14ac:dyDescent="0.35">
      <c r="A636" s="350"/>
      <c r="B636" s="350"/>
      <c r="C636" s="350"/>
      <c r="D636" s="350"/>
      <c r="E636" s="298" t="s">
        <v>3038</v>
      </c>
      <c r="F636" s="350" t="s">
        <v>3039</v>
      </c>
      <c r="G636" s="350"/>
      <c r="H636" s="350"/>
      <c r="I636" s="350"/>
      <c r="J636" s="350"/>
    </row>
    <row r="637" spans="1:10" hidden="1" x14ac:dyDescent="0.35">
      <c r="A637" s="350"/>
      <c r="B637" s="350"/>
      <c r="C637" s="350"/>
      <c r="D637" s="350"/>
      <c r="E637" s="298" t="s">
        <v>3040</v>
      </c>
      <c r="F637" s="350" t="s">
        <v>3041</v>
      </c>
      <c r="G637" s="350"/>
      <c r="H637" s="350"/>
      <c r="I637" s="350"/>
      <c r="J637" s="350"/>
    </row>
    <row r="638" spans="1:10" hidden="1" x14ac:dyDescent="0.35">
      <c r="A638" s="350"/>
      <c r="B638" s="350"/>
      <c r="C638" s="350"/>
      <c r="D638" s="350"/>
      <c r="E638" s="298" t="s">
        <v>3042</v>
      </c>
      <c r="F638" s="350" t="s">
        <v>3043</v>
      </c>
      <c r="G638" s="350"/>
      <c r="H638" s="350"/>
      <c r="I638" s="350"/>
      <c r="J638" s="350"/>
    </row>
    <row r="639" spans="1:10" hidden="1" x14ac:dyDescent="0.35">
      <c r="A639" s="350"/>
      <c r="B639" s="350"/>
      <c r="C639" s="350"/>
      <c r="D639" s="350"/>
      <c r="E639" s="298" t="s">
        <v>3044</v>
      </c>
      <c r="F639" s="350" t="s">
        <v>3045</v>
      </c>
      <c r="G639" s="350"/>
      <c r="H639" s="350"/>
      <c r="I639" s="350"/>
      <c r="J639" s="350"/>
    </row>
    <row r="640" spans="1:10" hidden="1" x14ac:dyDescent="0.35">
      <c r="A640" s="350"/>
      <c r="B640" s="350"/>
      <c r="C640" s="350"/>
      <c r="D640" s="350"/>
      <c r="E640" s="298" t="s">
        <v>3046</v>
      </c>
      <c r="F640" s="350" t="s">
        <v>3047</v>
      </c>
      <c r="G640" s="350"/>
      <c r="H640" s="350"/>
      <c r="I640" s="350"/>
      <c r="J640" s="350"/>
    </row>
    <row r="641" spans="1:10" hidden="1" x14ac:dyDescent="0.35">
      <c r="A641" s="350"/>
      <c r="B641" s="350"/>
      <c r="C641" s="350"/>
      <c r="D641" s="350"/>
      <c r="E641" s="298" t="s">
        <v>3048</v>
      </c>
      <c r="F641" s="350" t="s">
        <v>3049</v>
      </c>
      <c r="G641" s="350"/>
      <c r="H641" s="350"/>
      <c r="I641" s="350"/>
      <c r="J641" s="350"/>
    </row>
    <row r="642" spans="1:10" hidden="1" x14ac:dyDescent="0.35">
      <c r="A642" s="350"/>
      <c r="B642" s="350"/>
      <c r="C642" s="350"/>
      <c r="D642" s="350"/>
      <c r="E642" s="298" t="s">
        <v>3050</v>
      </c>
      <c r="F642" s="350" t="s">
        <v>3051</v>
      </c>
      <c r="G642" s="350"/>
      <c r="H642" s="350"/>
      <c r="I642" s="350"/>
      <c r="J642" s="350"/>
    </row>
    <row r="643" spans="1:10" hidden="1" x14ac:dyDescent="0.35">
      <c r="A643" s="350"/>
      <c r="B643" s="350"/>
      <c r="C643" s="350"/>
      <c r="D643" s="350"/>
      <c r="E643" s="298" t="s">
        <v>3052</v>
      </c>
      <c r="F643" s="350" t="s">
        <v>3053</v>
      </c>
      <c r="G643" s="350"/>
      <c r="H643" s="350"/>
      <c r="I643" s="350"/>
      <c r="J643" s="350"/>
    </row>
    <row r="644" spans="1:10" hidden="1" x14ac:dyDescent="0.35">
      <c r="A644" s="350"/>
      <c r="B644" s="350"/>
      <c r="C644" s="350"/>
      <c r="D644" s="350"/>
      <c r="E644" s="298" t="s">
        <v>3054</v>
      </c>
      <c r="F644" s="350" t="s">
        <v>3055</v>
      </c>
      <c r="G644" s="350"/>
      <c r="H644" s="350"/>
      <c r="I644" s="350"/>
      <c r="J644" s="350"/>
    </row>
    <row r="645" spans="1:10" hidden="1" x14ac:dyDescent="0.35">
      <c r="A645" s="350"/>
      <c r="B645" s="350"/>
      <c r="C645" s="350"/>
      <c r="D645" s="350"/>
      <c r="E645" s="298" t="s">
        <v>3056</v>
      </c>
      <c r="F645" s="350" t="s">
        <v>3057</v>
      </c>
      <c r="G645" s="350"/>
      <c r="H645" s="350"/>
      <c r="I645" s="350"/>
      <c r="J645" s="350"/>
    </row>
    <row r="646" spans="1:10" hidden="1" x14ac:dyDescent="0.35">
      <c r="A646" s="350"/>
      <c r="B646" s="350"/>
      <c r="C646" s="350"/>
      <c r="D646" s="350"/>
      <c r="E646" s="298" t="s">
        <v>3058</v>
      </c>
      <c r="F646" s="350" t="s">
        <v>3059</v>
      </c>
      <c r="G646" s="350"/>
      <c r="H646" s="350"/>
      <c r="I646" s="350"/>
      <c r="J646" s="350"/>
    </row>
    <row r="647" spans="1:10" hidden="1" x14ac:dyDescent="0.35">
      <c r="A647" s="350"/>
      <c r="B647" s="350"/>
      <c r="C647" s="350"/>
      <c r="D647" s="350"/>
      <c r="E647" s="298" t="s">
        <v>3060</v>
      </c>
      <c r="F647" s="350" t="s">
        <v>3061</v>
      </c>
      <c r="G647" s="350"/>
      <c r="H647" s="350"/>
      <c r="I647" s="350"/>
      <c r="J647" s="350"/>
    </row>
    <row r="648" spans="1:10" hidden="1" x14ac:dyDescent="0.35">
      <c r="A648" s="350"/>
      <c r="B648" s="350"/>
      <c r="C648" s="350"/>
      <c r="D648" s="350"/>
      <c r="E648" s="298" t="s">
        <v>3062</v>
      </c>
      <c r="F648" s="350" t="s">
        <v>3063</v>
      </c>
      <c r="G648" s="350"/>
      <c r="H648" s="350"/>
      <c r="I648" s="350"/>
      <c r="J648" s="350"/>
    </row>
    <row r="649" spans="1:10" hidden="1" x14ac:dyDescent="0.35">
      <c r="A649" s="350"/>
      <c r="B649" s="350"/>
      <c r="C649" s="350"/>
      <c r="D649" s="350"/>
      <c r="E649" s="298" t="s">
        <v>3064</v>
      </c>
      <c r="F649" s="350" t="s">
        <v>3065</v>
      </c>
      <c r="G649" s="350"/>
      <c r="H649" s="350"/>
      <c r="I649" s="350"/>
      <c r="J649" s="350"/>
    </row>
    <row r="650" spans="1:10" hidden="1" x14ac:dyDescent="0.35">
      <c r="A650" s="350"/>
      <c r="B650" s="350"/>
      <c r="C650" s="350"/>
      <c r="D650" s="350"/>
      <c r="E650" s="298" t="s">
        <v>3066</v>
      </c>
      <c r="F650" s="350" t="s">
        <v>3067</v>
      </c>
      <c r="G650" s="350"/>
      <c r="H650" s="350"/>
      <c r="I650" s="350"/>
      <c r="J650" s="350"/>
    </row>
    <row r="651" spans="1:10" hidden="1" x14ac:dyDescent="0.35">
      <c r="A651" s="350"/>
      <c r="B651" s="350"/>
      <c r="C651" s="350"/>
      <c r="D651" s="350"/>
      <c r="E651" s="298" t="s">
        <v>3068</v>
      </c>
      <c r="F651" s="350" t="s">
        <v>3069</v>
      </c>
      <c r="G651" s="350"/>
      <c r="H651" s="350"/>
      <c r="I651" s="350"/>
      <c r="J651" s="350"/>
    </row>
    <row r="652" spans="1:10" hidden="1" x14ac:dyDescent="0.35">
      <c r="A652" s="350"/>
      <c r="B652" s="350"/>
      <c r="C652" s="350"/>
      <c r="D652" s="350"/>
      <c r="E652" s="298" t="s">
        <v>3070</v>
      </c>
      <c r="F652" s="350" t="s">
        <v>3071</v>
      </c>
      <c r="G652" s="350"/>
      <c r="H652" s="350"/>
      <c r="I652" s="350"/>
      <c r="J652" s="350"/>
    </row>
    <row r="653" spans="1:10" hidden="1" x14ac:dyDescent="0.35">
      <c r="A653" s="350"/>
      <c r="B653" s="350"/>
      <c r="C653" s="350"/>
      <c r="D653" s="350"/>
      <c r="E653" s="298" t="s">
        <v>3072</v>
      </c>
      <c r="F653" s="350" t="s">
        <v>3073</v>
      </c>
      <c r="G653" s="350"/>
      <c r="H653" s="350"/>
      <c r="I653" s="350"/>
      <c r="J653" s="350"/>
    </row>
    <row r="654" spans="1:10" hidden="1" x14ac:dyDescent="0.35">
      <c r="A654" s="350"/>
      <c r="B654" s="350"/>
      <c r="C654" s="350"/>
      <c r="D654" s="350"/>
      <c r="E654" s="298" t="s">
        <v>3074</v>
      </c>
      <c r="F654" s="350" t="s">
        <v>3075</v>
      </c>
      <c r="G654" s="350"/>
      <c r="H654" s="350"/>
      <c r="I654" s="350"/>
      <c r="J654" s="350"/>
    </row>
    <row r="655" spans="1:10" hidden="1" x14ac:dyDescent="0.35">
      <c r="A655" s="350"/>
      <c r="B655" s="350"/>
      <c r="C655" s="350"/>
      <c r="D655" s="350"/>
      <c r="E655" s="298" t="s">
        <v>3076</v>
      </c>
      <c r="F655" s="350" t="s">
        <v>3077</v>
      </c>
      <c r="G655" s="350"/>
      <c r="H655" s="350"/>
      <c r="I655" s="350"/>
      <c r="J655" s="350"/>
    </row>
    <row r="656" spans="1:10" hidden="1" x14ac:dyDescent="0.35">
      <c r="A656" s="350"/>
      <c r="B656" s="350"/>
      <c r="C656" s="350"/>
      <c r="D656" s="350"/>
      <c r="E656" s="298" t="s">
        <v>3078</v>
      </c>
      <c r="F656" s="350" t="s">
        <v>3079</v>
      </c>
      <c r="G656" s="350"/>
      <c r="H656" s="350"/>
      <c r="I656" s="350"/>
      <c r="J656" s="350"/>
    </row>
    <row r="657" spans="1:10" hidden="1" x14ac:dyDescent="0.35">
      <c r="A657" s="350"/>
      <c r="B657" s="350"/>
      <c r="C657" s="350"/>
      <c r="D657" s="350"/>
      <c r="E657" s="298" t="s">
        <v>3080</v>
      </c>
      <c r="F657" s="350" t="s">
        <v>3081</v>
      </c>
      <c r="G657" s="350"/>
      <c r="H657" s="350"/>
      <c r="I657" s="350"/>
      <c r="J657" s="350"/>
    </row>
    <row r="658" spans="1:10" hidden="1" x14ac:dyDescent="0.35">
      <c r="A658" s="350"/>
      <c r="B658" s="350"/>
      <c r="C658" s="350"/>
      <c r="D658" s="350"/>
      <c r="E658" s="298" t="s">
        <v>3082</v>
      </c>
      <c r="F658" s="350" t="s">
        <v>3083</v>
      </c>
      <c r="G658" s="350"/>
      <c r="H658" s="350"/>
      <c r="I658" s="350"/>
      <c r="J658" s="350"/>
    </row>
    <row r="659" spans="1:10" hidden="1" x14ac:dyDescent="0.35">
      <c r="A659" s="350"/>
      <c r="B659" s="350"/>
      <c r="C659" s="350"/>
      <c r="D659" s="350"/>
      <c r="E659" s="298" t="s">
        <v>3084</v>
      </c>
      <c r="F659" s="350" t="s">
        <v>3085</v>
      </c>
      <c r="G659" s="350"/>
      <c r="H659" s="350"/>
      <c r="I659" s="350"/>
      <c r="J659" s="350"/>
    </row>
    <row r="660" spans="1:10" hidden="1" x14ac:dyDescent="0.35">
      <c r="A660" s="350"/>
      <c r="B660" s="350"/>
      <c r="C660" s="350"/>
      <c r="D660" s="350"/>
      <c r="E660" s="298" t="s">
        <v>3086</v>
      </c>
      <c r="F660" s="350" t="s">
        <v>3087</v>
      </c>
      <c r="G660" s="350"/>
      <c r="H660" s="350"/>
      <c r="I660" s="350"/>
      <c r="J660" s="350"/>
    </row>
    <row r="661" spans="1:10" hidden="1" x14ac:dyDescent="0.35">
      <c r="A661" s="350"/>
      <c r="B661" s="350"/>
      <c r="C661" s="350"/>
      <c r="D661" s="350"/>
      <c r="E661" s="298" t="s">
        <v>3088</v>
      </c>
      <c r="F661" s="350" t="s">
        <v>3089</v>
      </c>
      <c r="G661" s="350"/>
      <c r="H661" s="350"/>
      <c r="I661" s="350"/>
      <c r="J661" s="350"/>
    </row>
    <row r="662" spans="1:10" hidden="1" x14ac:dyDescent="0.35">
      <c r="A662" s="350"/>
      <c r="B662" s="350"/>
      <c r="C662" s="350"/>
      <c r="D662" s="350"/>
      <c r="E662" s="298" t="s">
        <v>3090</v>
      </c>
      <c r="F662" s="350" t="s">
        <v>3091</v>
      </c>
      <c r="G662" s="350"/>
      <c r="H662" s="350"/>
      <c r="I662" s="350"/>
      <c r="J662" s="350"/>
    </row>
    <row r="663" spans="1:10" hidden="1" x14ac:dyDescent="0.35">
      <c r="A663" s="350"/>
      <c r="B663" s="350"/>
      <c r="C663" s="350"/>
      <c r="D663" s="350"/>
      <c r="E663" s="298" t="s">
        <v>3092</v>
      </c>
      <c r="F663" s="350" t="s">
        <v>3093</v>
      </c>
      <c r="G663" s="350"/>
      <c r="H663" s="350"/>
      <c r="I663" s="350"/>
      <c r="J663" s="350"/>
    </row>
    <row r="664" spans="1:10" hidden="1" x14ac:dyDescent="0.35">
      <c r="A664" s="350"/>
      <c r="B664" s="350"/>
      <c r="C664" s="350"/>
      <c r="D664" s="350"/>
      <c r="E664" s="298" t="s">
        <v>3094</v>
      </c>
      <c r="F664" s="350" t="s">
        <v>3095</v>
      </c>
      <c r="G664" s="350"/>
      <c r="H664" s="350"/>
      <c r="I664" s="350"/>
      <c r="J664" s="350"/>
    </row>
    <row r="665" spans="1:10" hidden="1" x14ac:dyDescent="0.35">
      <c r="A665" s="350"/>
      <c r="B665" s="350"/>
      <c r="C665" s="350"/>
      <c r="D665" s="350"/>
      <c r="E665" s="298" t="s">
        <v>3096</v>
      </c>
      <c r="F665" s="350" t="s">
        <v>3097</v>
      </c>
      <c r="G665" s="350"/>
      <c r="H665" s="350"/>
      <c r="I665" s="350"/>
      <c r="J665" s="350"/>
    </row>
    <row r="666" spans="1:10" hidden="1" x14ac:dyDescent="0.35">
      <c r="A666" s="350"/>
      <c r="B666" s="350"/>
      <c r="C666" s="350"/>
      <c r="D666" s="350"/>
      <c r="E666" s="298" t="s">
        <v>3098</v>
      </c>
      <c r="F666" s="350" t="s">
        <v>3099</v>
      </c>
      <c r="G666" s="350"/>
      <c r="H666" s="350"/>
      <c r="I666" s="350"/>
      <c r="J666" s="350"/>
    </row>
    <row r="667" spans="1:10" hidden="1" x14ac:dyDescent="0.35">
      <c r="A667" s="350"/>
      <c r="B667" s="350"/>
      <c r="C667" s="350"/>
      <c r="D667" s="350"/>
      <c r="E667" s="298" t="s">
        <v>3100</v>
      </c>
      <c r="F667" s="350" t="s">
        <v>3101</v>
      </c>
      <c r="G667" s="350"/>
      <c r="H667" s="350"/>
      <c r="I667" s="350"/>
      <c r="J667" s="350"/>
    </row>
    <row r="668" spans="1:10" hidden="1" x14ac:dyDescent="0.35">
      <c r="A668" s="350"/>
      <c r="B668" s="350"/>
      <c r="C668" s="350"/>
      <c r="D668" s="350"/>
      <c r="E668" s="298" t="s">
        <v>3102</v>
      </c>
      <c r="F668" s="350" t="s">
        <v>3103</v>
      </c>
      <c r="G668" s="350"/>
      <c r="H668" s="350"/>
      <c r="I668" s="350"/>
      <c r="J668" s="350"/>
    </row>
    <row r="669" spans="1:10" hidden="1" x14ac:dyDescent="0.35">
      <c r="A669" s="350"/>
      <c r="B669" s="350"/>
      <c r="C669" s="350"/>
      <c r="D669" s="350"/>
      <c r="E669" s="298" t="s">
        <v>3104</v>
      </c>
      <c r="F669" s="350" t="s">
        <v>3105</v>
      </c>
      <c r="G669" s="350"/>
      <c r="H669" s="350"/>
      <c r="I669" s="350"/>
      <c r="J669" s="350"/>
    </row>
    <row r="670" spans="1:10" hidden="1" x14ac:dyDescent="0.35">
      <c r="A670" s="350"/>
      <c r="B670" s="350"/>
      <c r="C670" s="350"/>
      <c r="D670" s="350"/>
      <c r="E670" s="298" t="s">
        <v>3106</v>
      </c>
      <c r="F670" s="350" t="s">
        <v>3107</v>
      </c>
      <c r="G670" s="350"/>
      <c r="H670" s="350"/>
      <c r="I670" s="350"/>
      <c r="J670" s="350"/>
    </row>
    <row r="671" spans="1:10" hidden="1" x14ac:dyDescent="0.35">
      <c r="A671" s="350"/>
      <c r="B671" s="350"/>
      <c r="C671" s="350"/>
      <c r="D671" s="350"/>
      <c r="E671" s="298" t="s">
        <v>3108</v>
      </c>
      <c r="F671" s="350" t="s">
        <v>3109</v>
      </c>
      <c r="G671" s="350"/>
      <c r="H671" s="350"/>
      <c r="I671" s="350"/>
      <c r="J671" s="350"/>
    </row>
    <row r="672" spans="1:10" hidden="1" x14ac:dyDescent="0.35">
      <c r="A672" s="350"/>
      <c r="B672" s="350"/>
      <c r="C672" s="350"/>
      <c r="D672" s="350"/>
      <c r="E672" s="298" t="s">
        <v>3110</v>
      </c>
      <c r="F672" s="350" t="s">
        <v>3111</v>
      </c>
      <c r="G672" s="350"/>
      <c r="H672" s="350"/>
      <c r="I672" s="350"/>
      <c r="J672" s="350"/>
    </row>
    <row r="673" spans="1:10" hidden="1" x14ac:dyDescent="0.35">
      <c r="A673" s="350"/>
      <c r="B673" s="350"/>
      <c r="C673" s="350"/>
      <c r="D673" s="350"/>
      <c r="E673" s="298" t="s">
        <v>3112</v>
      </c>
      <c r="F673" s="350" t="s">
        <v>3113</v>
      </c>
      <c r="G673" s="350"/>
      <c r="H673" s="350"/>
      <c r="I673" s="350"/>
      <c r="J673" s="350"/>
    </row>
  </sheetData>
  <mergeCells count="46">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54:G54"/>
    <mergeCell ref="B56:G56"/>
    <mergeCell ref="B115:F115"/>
    <mergeCell ref="C44:G44"/>
    <mergeCell ref="C45:G45"/>
    <mergeCell ref="B47:G47"/>
    <mergeCell ref="C49:G49"/>
    <mergeCell ref="C50:G50"/>
    <mergeCell ref="C51:G51"/>
  </mergeCells>
  <dataValidations count="12">
    <dataValidation type="list" allowBlank="1" showInputMessage="1" showErrorMessage="1" errorTitle="Entrada inválida." error="Por favor selecione un elemento de la lista desplegable." promptTitle="Nombre de la variable" prompt="Por favor seleciones el nombre de la variable MDEA." sqref="G11">
      <formula1>$F$117:$F$673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$E$117:$E$673</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$J$117:$J$118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$I$117:$I$124</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$H$117:$H$121</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$G$117:$G$119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$F$117:$F$577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$E$117:$E$573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$D$117:$D$176</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$C$117:$C$137</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$B$117:$B$122</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Pobla autoabast'!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4"/>
  <dimension ref="A1:O12"/>
  <sheetViews>
    <sheetView showGridLines="0" zoomScale="90" zoomScaleNormal="90" workbookViewId="0"/>
  </sheetViews>
  <sheetFormatPr baseColWidth="10" defaultColWidth="11.453125" defaultRowHeight="14.5" x14ac:dyDescent="0.35"/>
  <cols>
    <col min="1" max="1" width="11.453125" style="118"/>
    <col min="2" max="2" width="55.81640625" style="119" customWidth="1"/>
    <col min="3" max="12" width="12" style="118" customWidth="1"/>
    <col min="13" max="16384" width="11.453125" style="118"/>
  </cols>
  <sheetData>
    <row r="1" spans="1:15" x14ac:dyDescent="0.35">
      <c r="A1" s="1373" t="s">
        <v>32</v>
      </c>
      <c r="C1" s="1699" t="s">
        <v>60</v>
      </c>
      <c r="D1" s="1699"/>
    </row>
    <row r="2" spans="1:15" ht="15.5" x14ac:dyDescent="0.35">
      <c r="A2" s="117"/>
      <c r="B2" s="167" t="s">
        <v>5115</v>
      </c>
      <c r="E2" s="119"/>
      <c r="F2" s="119"/>
      <c r="G2" s="119"/>
      <c r="H2" s="119"/>
      <c r="I2" s="119"/>
      <c r="J2" s="119"/>
      <c r="K2" s="119"/>
      <c r="L2" s="119"/>
      <c r="M2" s="119"/>
      <c r="N2" s="119"/>
      <c r="O2" s="119"/>
    </row>
    <row r="3" spans="1:15" x14ac:dyDescent="0.35">
      <c r="B3" s="299" t="s">
        <v>1703</v>
      </c>
      <c r="E3" s="119"/>
      <c r="F3" s="119"/>
      <c r="G3" s="119"/>
      <c r="H3" s="119"/>
      <c r="I3" s="119"/>
      <c r="J3" s="119"/>
      <c r="K3" s="119"/>
      <c r="L3" s="119"/>
      <c r="M3" s="119"/>
      <c r="N3" s="119"/>
      <c r="O3" s="119"/>
    </row>
    <row r="4" spans="1:15" x14ac:dyDescent="0.35">
      <c r="B4" s="299"/>
      <c r="E4" s="119"/>
      <c r="F4" s="119"/>
      <c r="G4" s="119"/>
      <c r="H4" s="119"/>
      <c r="I4" s="119"/>
      <c r="J4" s="119"/>
      <c r="K4" s="119"/>
      <c r="L4" s="119"/>
      <c r="M4" s="119"/>
      <c r="N4" s="119"/>
      <c r="O4" s="119"/>
    </row>
    <row r="5" spans="1:15" x14ac:dyDescent="0.35">
      <c r="B5" s="299"/>
      <c r="E5" s="119"/>
      <c r="F5" s="119"/>
      <c r="G5" s="119"/>
      <c r="H5" s="119"/>
      <c r="I5" s="119"/>
      <c r="J5" s="119"/>
      <c r="K5" s="119"/>
      <c r="L5" s="119"/>
      <c r="M5" s="119"/>
      <c r="N5" s="119"/>
      <c r="O5" s="119"/>
    </row>
    <row r="6" spans="1:15" x14ac:dyDescent="0.35">
      <c r="B6" s="605" t="s">
        <v>3568</v>
      </c>
      <c r="C6" s="303"/>
      <c r="D6" s="303"/>
      <c r="E6" s="303"/>
      <c r="F6" s="303"/>
      <c r="G6" s="303"/>
      <c r="H6" s="303"/>
      <c r="I6" s="303"/>
      <c r="J6" s="303"/>
      <c r="K6" s="303"/>
    </row>
    <row r="7" spans="1:15" x14ac:dyDescent="0.35">
      <c r="B7" s="700" t="s">
        <v>3682</v>
      </c>
      <c r="C7" s="303"/>
      <c r="D7" s="303"/>
      <c r="E7" s="303"/>
      <c r="F7" s="303"/>
      <c r="G7" s="303"/>
      <c r="H7" s="303"/>
      <c r="I7" s="303"/>
      <c r="J7" s="303"/>
      <c r="K7" s="303"/>
    </row>
    <row r="8" spans="1:15" x14ac:dyDescent="0.35">
      <c r="B8" s="608"/>
      <c r="C8" s="609">
        <v>2014</v>
      </c>
      <c r="D8" s="609">
        <v>2015</v>
      </c>
      <c r="E8" s="609">
        <v>2016</v>
      </c>
      <c r="F8" s="609">
        <v>2017</v>
      </c>
      <c r="G8" s="609">
        <v>2018</v>
      </c>
      <c r="H8" s="609">
        <v>2019</v>
      </c>
      <c r="I8" s="609">
        <v>2020</v>
      </c>
      <c r="J8" s="609">
        <v>2021</v>
      </c>
      <c r="K8" s="303"/>
    </row>
    <row r="9" spans="1:15" x14ac:dyDescent="0.35">
      <c r="B9" s="303" t="s">
        <v>3558</v>
      </c>
      <c r="C9" s="701">
        <v>1168297</v>
      </c>
      <c r="D9" s="701">
        <v>798571</v>
      </c>
      <c r="E9" s="701">
        <v>665816.19999999995</v>
      </c>
      <c r="F9" s="701">
        <v>782655.2</v>
      </c>
      <c r="G9" s="701">
        <v>767145.43</v>
      </c>
      <c r="H9" s="701">
        <v>733882</v>
      </c>
      <c r="I9" s="701">
        <v>752313.4</v>
      </c>
      <c r="J9" s="701">
        <v>877604</v>
      </c>
      <c r="K9" s="303"/>
    </row>
    <row r="10" spans="1:15" x14ac:dyDescent="0.35">
      <c r="B10" s="607" t="s">
        <v>0</v>
      </c>
      <c r="C10" s="593">
        <v>0.24479999999999999</v>
      </c>
      <c r="D10" s="593">
        <v>0.16520000000000001</v>
      </c>
      <c r="E10" s="593">
        <v>0.13619999999999999</v>
      </c>
      <c r="F10" s="593">
        <v>0.15820000000000001</v>
      </c>
      <c r="G10" s="594">
        <v>0.15329999999999999</v>
      </c>
      <c r="H10" s="594">
        <v>0.14499999999999999</v>
      </c>
      <c r="I10" s="594">
        <v>0.1472</v>
      </c>
      <c r="J10" s="1479">
        <v>0.169965</v>
      </c>
      <c r="K10" s="303"/>
    </row>
    <row r="11" spans="1:15" x14ac:dyDescent="0.35">
      <c r="B11" s="1784" t="s">
        <v>3559</v>
      </c>
      <c r="C11" s="1784"/>
      <c r="D11" s="1784"/>
      <c r="E11" s="1784"/>
      <c r="F11" s="1784"/>
      <c r="G11" s="1784"/>
      <c r="H11" s="299"/>
      <c r="I11" s="299"/>
      <c r="J11" s="299"/>
      <c r="K11" s="299"/>
    </row>
    <row r="12" spans="1:15" ht="21" customHeight="1" x14ac:dyDescent="0.35">
      <c r="B12" s="1783" t="s">
        <v>3561</v>
      </c>
      <c r="C12" s="1783"/>
      <c r="D12" s="1783"/>
      <c r="E12" s="1783"/>
      <c r="F12" s="1783"/>
      <c r="G12" s="1783"/>
      <c r="H12" s="606"/>
      <c r="I12" s="606"/>
      <c r="J12" s="606"/>
      <c r="K12" s="606"/>
    </row>
  </sheetData>
  <mergeCells count="3">
    <mergeCell ref="B12:G12"/>
    <mergeCell ref="B11:G11"/>
    <mergeCell ref="C1:D1"/>
  </mergeCells>
  <hyperlinks>
    <hyperlink ref="C1" location="'HM 5.1.2.e'!A1" display="Ver metadato "/>
    <hyperlink ref="C1:D1" location="'HM pobla red publ Sin Trat AR'!A1" display="Ver metadato "/>
    <hyperlink ref="A1" location="'Indice Complementarios'!A1" display="Regresar"/>
  </hyperlinks>
  <pageMargins left="0.7" right="0.7" top="0.75" bottom="0.75" header="0.3" footer="0.3"/>
  <pageSetup orientation="portrait" horizontalDpi="90" verticalDpi="90" r:id="rId1"/>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1">
    <tabColor theme="8" tint="-0.499984740745262"/>
    <pageSetUpPr fitToPage="1"/>
  </sheetPr>
  <dimension ref="A1:L675"/>
  <sheetViews>
    <sheetView showGridLines="0" zoomScale="90" zoomScaleNormal="90" workbookViewId="0"/>
  </sheetViews>
  <sheetFormatPr baseColWidth="10" defaultColWidth="11.453125" defaultRowHeight="15.5" x14ac:dyDescent="0.35"/>
  <cols>
    <col min="1" max="1" width="15" style="351" customWidth="1"/>
    <col min="2" max="2" width="30.1796875" style="351" customWidth="1"/>
    <col min="3" max="3" width="37.81640625" style="351" customWidth="1"/>
    <col min="4" max="4" width="34.1796875" style="351" customWidth="1"/>
    <col min="5" max="5" width="25.453125" style="351" customWidth="1"/>
    <col min="6" max="6" width="24.81640625" style="351" customWidth="1"/>
    <col min="7" max="7" width="21.453125" style="351" customWidth="1"/>
    <col min="8" max="8" width="16" style="351" customWidth="1"/>
    <col min="9" max="9" width="16.1796875" style="351" customWidth="1"/>
    <col min="10" max="10" width="21.81640625" style="351" customWidth="1"/>
    <col min="11" max="16384" width="11.453125" style="351"/>
  </cols>
  <sheetData>
    <row r="1" spans="1:7" x14ac:dyDescent="0.35">
      <c r="A1" s="1373" t="s">
        <v>32</v>
      </c>
    </row>
    <row r="2" spans="1:7" ht="42" customHeight="1" x14ac:dyDescent="0.35">
      <c r="F2" s="379" t="s">
        <v>256</v>
      </c>
      <c r="G2" s="378"/>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77"/>
      <c r="G5" s="377"/>
    </row>
    <row r="6" spans="1:7" x14ac:dyDescent="0.35">
      <c r="B6" s="1640" t="s">
        <v>259</v>
      </c>
      <c r="C6" s="1640"/>
      <c r="D6" s="1640"/>
      <c r="E6" s="1640"/>
      <c r="F6" s="1640"/>
      <c r="G6" s="1640"/>
    </row>
    <row r="7" spans="1:7" x14ac:dyDescent="0.35">
      <c r="B7" s="1639"/>
      <c r="C7" s="1639"/>
      <c r="D7" s="1639"/>
      <c r="F7" s="377"/>
      <c r="G7" s="377"/>
    </row>
    <row r="8" spans="1:7" x14ac:dyDescent="0.35">
      <c r="B8" s="576" t="s">
        <v>260</v>
      </c>
      <c r="C8" s="1690" t="s">
        <v>261</v>
      </c>
      <c r="D8" s="1690"/>
      <c r="E8" s="1690"/>
      <c r="F8" s="1690"/>
      <c r="G8" s="1690"/>
    </row>
    <row r="9" spans="1:7" ht="31" x14ac:dyDescent="0.35">
      <c r="B9" s="576" t="s">
        <v>262</v>
      </c>
      <c r="C9" s="1698" t="s">
        <v>3568</v>
      </c>
      <c r="D9" s="1698"/>
      <c r="E9" s="1698"/>
      <c r="F9" s="1698"/>
      <c r="G9" s="1698"/>
    </row>
    <row r="10" spans="1:7" ht="31" x14ac:dyDescent="0.35">
      <c r="B10" s="1651" t="s">
        <v>263</v>
      </c>
      <c r="C10" s="376" t="s">
        <v>264</v>
      </c>
      <c r="D10" s="376" t="s">
        <v>265</v>
      </c>
      <c r="E10" s="376" t="s">
        <v>266</v>
      </c>
      <c r="F10" s="375" t="s">
        <v>267</v>
      </c>
      <c r="G10" s="375" t="s">
        <v>268</v>
      </c>
    </row>
    <row r="11" spans="1:7" ht="36" customHeight="1" x14ac:dyDescent="0.35">
      <c r="B11" s="1652"/>
      <c r="C11" s="374"/>
      <c r="D11" s="374"/>
      <c r="E11" s="374"/>
      <c r="F11" s="373"/>
      <c r="G11" s="373"/>
    </row>
    <row r="12" spans="1:7" ht="17.25" customHeight="1" x14ac:dyDescent="0.35">
      <c r="B12" s="1652"/>
      <c r="C12" s="374"/>
      <c r="D12" s="374"/>
      <c r="E12" s="374"/>
      <c r="F12" s="373" t="s">
        <v>274</v>
      </c>
      <c r="G12" s="373"/>
    </row>
    <row r="13" spans="1:7" ht="17.25" customHeight="1" x14ac:dyDescent="0.35">
      <c r="B13" s="1653"/>
      <c r="C13" s="374"/>
      <c r="D13" s="374"/>
      <c r="E13" s="374"/>
      <c r="F13" s="373" t="s">
        <v>274</v>
      </c>
      <c r="G13" s="373"/>
    </row>
    <row r="14" spans="1:7" x14ac:dyDescent="0.35">
      <c r="B14" s="372" t="s">
        <v>275</v>
      </c>
      <c r="C14" s="1690" t="s">
        <v>2</v>
      </c>
      <c r="D14" s="1690"/>
      <c r="E14" s="1690"/>
      <c r="F14" s="1690"/>
      <c r="G14" s="1690"/>
    </row>
    <row r="15" spans="1:7" ht="189.75" customHeight="1" x14ac:dyDescent="0.35">
      <c r="B15" s="576" t="s">
        <v>276</v>
      </c>
      <c r="C15" s="1698" t="s">
        <v>3605</v>
      </c>
      <c r="D15" s="1698"/>
      <c r="E15" s="1698"/>
      <c r="F15" s="1698"/>
      <c r="G15" s="1698"/>
    </row>
    <row r="16" spans="1:7" x14ac:dyDescent="0.35">
      <c r="B16" s="576" t="s">
        <v>277</v>
      </c>
      <c r="C16" s="1690"/>
      <c r="D16" s="1690"/>
      <c r="E16" s="1690"/>
      <c r="F16" s="1690"/>
      <c r="G16" s="1690"/>
    </row>
    <row r="17" spans="2:9" x14ac:dyDescent="0.35">
      <c r="B17" s="576" t="s">
        <v>278</v>
      </c>
      <c r="C17" s="1698" t="s">
        <v>279</v>
      </c>
      <c r="D17" s="1698"/>
      <c r="E17" s="1698"/>
      <c r="F17" s="1698"/>
      <c r="G17" s="1698"/>
    </row>
    <row r="18" spans="2:9" x14ac:dyDescent="0.35">
      <c r="B18" s="576" t="s">
        <v>280</v>
      </c>
      <c r="C18" s="1698" t="s">
        <v>1804</v>
      </c>
      <c r="D18" s="1698"/>
      <c r="E18" s="1698"/>
      <c r="F18" s="1698"/>
      <c r="G18" s="1698"/>
    </row>
    <row r="19" spans="2:9" ht="36.75" customHeight="1" x14ac:dyDescent="0.35">
      <c r="B19" s="576" t="s">
        <v>281</v>
      </c>
      <c r="C19" s="1698" t="s">
        <v>1755</v>
      </c>
      <c r="D19" s="1698"/>
      <c r="E19" s="1698"/>
      <c r="F19" s="1698"/>
      <c r="G19" s="1698"/>
    </row>
    <row r="20" spans="2:9" x14ac:dyDescent="0.35">
      <c r="B20" s="576" t="s">
        <v>282</v>
      </c>
      <c r="C20" s="1690"/>
      <c r="D20" s="1690"/>
      <c r="E20" s="1690"/>
      <c r="F20" s="1690"/>
      <c r="G20" s="1690"/>
    </row>
    <row r="21" spans="2:9" ht="43.5" customHeight="1" x14ac:dyDescent="0.35">
      <c r="B21" s="576" t="s">
        <v>283</v>
      </c>
      <c r="C21" s="575" t="s">
        <v>3574</v>
      </c>
      <c r="D21" s="574" t="s">
        <v>1741</v>
      </c>
      <c r="E21" s="1723" t="s">
        <v>284</v>
      </c>
      <c r="F21" s="1724"/>
      <c r="G21" s="1725"/>
    </row>
    <row r="22" spans="2:9" ht="36.75" customHeight="1" x14ac:dyDescent="0.35">
      <c r="B22" s="576" t="s">
        <v>285</v>
      </c>
      <c r="C22" s="1698" t="s">
        <v>1742</v>
      </c>
      <c r="D22" s="1698"/>
      <c r="E22" s="1698"/>
      <c r="F22" s="1698"/>
      <c r="G22" s="1698"/>
    </row>
    <row r="23" spans="2:9" ht="21" customHeight="1" x14ac:dyDescent="0.35">
      <c r="B23" s="576" t="s">
        <v>286</v>
      </c>
      <c r="C23" s="1698"/>
      <c r="D23" s="1698"/>
      <c r="E23" s="1698"/>
      <c r="F23" s="1698"/>
      <c r="G23" s="1698"/>
    </row>
    <row r="24" spans="2:9" x14ac:dyDescent="0.35">
      <c r="B24" s="1672"/>
      <c r="C24" s="1672"/>
      <c r="D24" s="1672"/>
      <c r="E24" s="357"/>
      <c r="F24" s="367"/>
      <c r="G24" s="367"/>
    </row>
    <row r="25" spans="2:9" x14ac:dyDescent="0.35">
      <c r="B25" s="1671" t="s">
        <v>287</v>
      </c>
      <c r="C25" s="1671"/>
      <c r="D25" s="1671"/>
      <c r="E25" s="1671"/>
      <c r="F25" s="1671"/>
      <c r="G25" s="1671"/>
    </row>
    <row r="26" spans="2:9" x14ac:dyDescent="0.35">
      <c r="B26" s="369"/>
      <c r="C26" s="369"/>
      <c r="D26" s="369"/>
      <c r="E26" s="357"/>
      <c r="F26" s="356"/>
      <c r="G26" s="356"/>
      <c r="I26" s="351" t="s">
        <v>288</v>
      </c>
    </row>
    <row r="27" spans="2:9" x14ac:dyDescent="0.35">
      <c r="B27" s="576" t="s">
        <v>289</v>
      </c>
      <c r="C27" s="1690" t="s">
        <v>1871</v>
      </c>
      <c r="D27" s="1690"/>
      <c r="E27" s="1690"/>
      <c r="F27" s="1690"/>
      <c r="G27" s="1690"/>
    </row>
    <row r="28" spans="2:9" ht="31" x14ac:dyDescent="0.35">
      <c r="B28" s="576" t="s">
        <v>290</v>
      </c>
      <c r="C28" s="1690"/>
      <c r="D28" s="1690"/>
      <c r="E28" s="1690"/>
      <c r="F28" s="1690"/>
      <c r="G28" s="1690"/>
    </row>
    <row r="29" spans="2:9" x14ac:dyDescent="0.35">
      <c r="B29" s="577" t="s">
        <v>291</v>
      </c>
      <c r="C29" s="1698"/>
      <c r="D29" s="1698"/>
      <c r="E29" s="1698"/>
      <c r="F29" s="1698"/>
      <c r="G29" s="1698"/>
    </row>
    <row r="30" spans="2:9" x14ac:dyDescent="0.35">
      <c r="B30" s="577" t="s">
        <v>293</v>
      </c>
      <c r="C30" s="1722" t="s">
        <v>294</v>
      </c>
      <c r="D30" s="1722"/>
      <c r="E30" s="1722"/>
      <c r="F30" s="1722"/>
      <c r="G30" s="1722"/>
    </row>
    <row r="31" spans="2:9" x14ac:dyDescent="0.35">
      <c r="B31" s="1670"/>
      <c r="C31" s="1670"/>
      <c r="D31" s="1670"/>
      <c r="E31" s="357"/>
      <c r="F31" s="356"/>
      <c r="G31" s="356"/>
    </row>
    <row r="32" spans="2:9" x14ac:dyDescent="0.35">
      <c r="B32" s="1671" t="s">
        <v>295</v>
      </c>
      <c r="C32" s="1671"/>
      <c r="D32" s="1671"/>
      <c r="E32" s="1671"/>
      <c r="F32" s="1671"/>
      <c r="G32" s="1671"/>
    </row>
    <row r="33" spans="2:10" x14ac:dyDescent="0.35">
      <c r="B33" s="1672"/>
      <c r="C33" s="1672"/>
      <c r="D33" s="1672"/>
      <c r="E33" s="357"/>
      <c r="F33" s="356"/>
      <c r="G33" s="356"/>
    </row>
    <row r="34" spans="2:10" ht="18" customHeight="1" x14ac:dyDescent="0.35">
      <c r="B34" s="576" t="s">
        <v>296</v>
      </c>
      <c r="C34" s="1690" t="s">
        <v>3606</v>
      </c>
      <c r="D34" s="1690"/>
      <c r="E34" s="1690"/>
      <c r="F34" s="1690"/>
      <c r="G34" s="1690"/>
    </row>
    <row r="35" spans="2:10" ht="18" customHeight="1" x14ac:dyDescent="0.35">
      <c r="B35" s="576" t="s">
        <v>297</v>
      </c>
      <c r="C35" s="1690" t="s">
        <v>1871</v>
      </c>
      <c r="D35" s="1690"/>
      <c r="E35" s="1690"/>
      <c r="F35" s="1690"/>
      <c r="G35" s="1690"/>
    </row>
    <row r="36" spans="2:10" ht="18" customHeight="1" x14ac:dyDescent="0.35">
      <c r="B36" s="576" t="s">
        <v>298</v>
      </c>
      <c r="C36" s="1690" t="s">
        <v>3148</v>
      </c>
      <c r="D36" s="1690"/>
      <c r="E36" s="1690"/>
      <c r="F36" s="1690"/>
      <c r="G36" s="1690"/>
    </row>
    <row r="37" spans="2:10" ht="18" customHeight="1" x14ac:dyDescent="0.35">
      <c r="B37" s="576" t="s">
        <v>299</v>
      </c>
      <c r="C37" s="1690" t="s">
        <v>1870</v>
      </c>
      <c r="D37" s="1690"/>
      <c r="E37" s="1690"/>
      <c r="F37" s="1690"/>
      <c r="G37" s="1690"/>
      <c r="J37" s="357"/>
    </row>
    <row r="38" spans="2:10" ht="18" customHeight="1" x14ac:dyDescent="0.35">
      <c r="B38" s="576" t="s">
        <v>300</v>
      </c>
      <c r="C38" s="1527" t="s">
        <v>3607</v>
      </c>
      <c r="D38" s="1690"/>
      <c r="E38" s="1690"/>
      <c r="F38" s="1690"/>
      <c r="G38" s="1690"/>
    </row>
    <row r="39" spans="2:10" ht="18" customHeight="1" x14ac:dyDescent="0.35">
      <c r="B39" s="576" t="s">
        <v>301</v>
      </c>
      <c r="C39" s="1690"/>
      <c r="D39" s="1690"/>
      <c r="E39" s="1690"/>
      <c r="F39" s="1690"/>
      <c r="G39" s="1690"/>
    </row>
    <row r="40" spans="2:10" x14ac:dyDescent="0.35">
      <c r="B40" s="1685"/>
      <c r="C40" s="1685"/>
      <c r="D40" s="1685"/>
      <c r="E40" s="357"/>
      <c r="F40" s="367"/>
      <c r="G40" s="367"/>
    </row>
    <row r="41" spans="2:10" x14ac:dyDescent="0.35">
      <c r="B41" s="1671" t="s">
        <v>302</v>
      </c>
      <c r="C41" s="1671"/>
      <c r="D41" s="1671"/>
      <c r="E41" s="1671"/>
      <c r="F41" s="1671"/>
      <c r="G41" s="1671"/>
    </row>
    <row r="42" spans="2:10" x14ac:dyDescent="0.35">
      <c r="B42" s="366"/>
      <c r="C42" s="366"/>
      <c r="D42" s="366"/>
      <c r="E42" s="357"/>
      <c r="F42" s="357"/>
      <c r="G42" s="357"/>
    </row>
    <row r="43" spans="2:10" ht="31" x14ac:dyDescent="0.35">
      <c r="B43" s="576" t="s">
        <v>303</v>
      </c>
      <c r="C43" s="1690" t="s">
        <v>3556</v>
      </c>
      <c r="D43" s="1690"/>
      <c r="E43" s="1690"/>
      <c r="F43" s="1690"/>
      <c r="G43" s="1690"/>
    </row>
    <row r="44" spans="2:10" ht="36" customHeight="1" x14ac:dyDescent="0.35">
      <c r="B44" s="576" t="s">
        <v>304</v>
      </c>
      <c r="C44" s="1698" t="s">
        <v>3557</v>
      </c>
      <c r="D44" s="1698"/>
      <c r="E44" s="1698"/>
      <c r="F44" s="1698"/>
      <c r="G44" s="1698"/>
    </row>
    <row r="45" spans="2:10" ht="21" customHeight="1" x14ac:dyDescent="0.35">
      <c r="B45" s="576" t="s">
        <v>305</v>
      </c>
      <c r="C45" s="1690"/>
      <c r="D45" s="1690"/>
      <c r="E45" s="1690"/>
      <c r="F45" s="1690"/>
      <c r="G45" s="1690"/>
    </row>
    <row r="46" spans="2:10" x14ac:dyDescent="0.35">
      <c r="B46" s="364"/>
      <c r="C46" s="363"/>
      <c r="D46" s="362"/>
      <c r="E46" s="357"/>
      <c r="F46" s="356"/>
      <c r="G46" s="356"/>
    </row>
    <row r="47" spans="2:10" x14ac:dyDescent="0.35">
      <c r="B47" s="1668" t="s">
        <v>306</v>
      </c>
      <c r="C47" s="1668"/>
      <c r="D47" s="1668"/>
      <c r="E47" s="1668"/>
      <c r="F47" s="1668"/>
      <c r="G47" s="1668"/>
    </row>
    <row r="48" spans="2:10" x14ac:dyDescent="0.35">
      <c r="B48" s="361"/>
      <c r="C48" s="361"/>
      <c r="D48" s="361"/>
      <c r="E48" s="357"/>
      <c r="F48" s="356"/>
      <c r="G48" s="360"/>
    </row>
    <row r="49" spans="2:7" x14ac:dyDescent="0.35">
      <c r="B49" s="359" t="s">
        <v>307</v>
      </c>
      <c r="C49" s="1719" t="s">
        <v>3578</v>
      </c>
      <c r="D49" s="1719"/>
      <c r="E49" s="1719"/>
      <c r="F49" s="1719"/>
      <c r="G49" s="1719"/>
    </row>
    <row r="50" spans="2:7" ht="31" x14ac:dyDescent="0.35">
      <c r="B50" s="358" t="s">
        <v>308</v>
      </c>
      <c r="C50" s="1721" t="s">
        <v>1751</v>
      </c>
      <c r="D50" s="1721"/>
      <c r="E50" s="1721"/>
      <c r="F50" s="1721"/>
      <c r="G50" s="1721"/>
    </row>
    <row r="51" spans="2:7" x14ac:dyDescent="0.35">
      <c r="B51" s="358" t="s">
        <v>309</v>
      </c>
      <c r="C51" s="1719" t="s">
        <v>1751</v>
      </c>
      <c r="D51" s="1719"/>
      <c r="E51" s="1719"/>
      <c r="F51" s="1719"/>
      <c r="G51" s="1719"/>
    </row>
    <row r="52" spans="2:7" x14ac:dyDescent="0.35">
      <c r="B52" s="358" t="s">
        <v>310</v>
      </c>
      <c r="C52" s="1719" t="s">
        <v>1752</v>
      </c>
      <c r="D52" s="1719"/>
      <c r="E52" s="1719"/>
      <c r="F52" s="1719"/>
      <c r="G52" s="1719"/>
    </row>
    <row r="53" spans="2:7" x14ac:dyDescent="0.35">
      <c r="B53" s="357"/>
      <c r="C53" s="357"/>
      <c r="D53" s="357"/>
      <c r="E53" s="357"/>
      <c r="F53" s="356"/>
      <c r="G53" s="356"/>
    </row>
    <row r="54" spans="2:7" x14ac:dyDescent="0.35">
      <c r="B54" s="1668" t="s">
        <v>311</v>
      </c>
      <c r="C54" s="1668"/>
      <c r="D54" s="1668"/>
      <c r="E54" s="1668"/>
      <c r="F54" s="1668"/>
      <c r="G54" s="1668"/>
    </row>
    <row r="55" spans="2:7" x14ac:dyDescent="0.35">
      <c r="B55" s="357"/>
      <c r="C55" s="357"/>
      <c r="D55" s="357"/>
      <c r="E55" s="357"/>
      <c r="F55" s="356"/>
      <c r="G55" s="356"/>
    </row>
    <row r="56" spans="2:7" x14ac:dyDescent="0.35">
      <c r="B56" s="1719" t="s">
        <v>312</v>
      </c>
      <c r="C56" s="1719"/>
      <c r="D56" s="1719"/>
      <c r="E56" s="1719"/>
      <c r="F56" s="1719"/>
      <c r="G56" s="1719"/>
    </row>
    <row r="57" spans="2:7" x14ac:dyDescent="0.35">
      <c r="B57" s="580"/>
      <c r="C57" s="581"/>
      <c r="D57" s="581"/>
      <c r="E57" s="581"/>
      <c r="F57" s="581"/>
      <c r="G57" s="581"/>
    </row>
    <row r="58" spans="2:7" x14ac:dyDescent="0.35">
      <c r="B58" s="357"/>
      <c r="C58" s="357"/>
      <c r="D58" s="357"/>
      <c r="E58" s="357"/>
      <c r="F58" s="356"/>
      <c r="G58" s="356"/>
    </row>
    <row r="117" spans="1:12" hidden="1" x14ac:dyDescent="0.35">
      <c r="A117" s="350"/>
      <c r="B117" s="1751" t="s">
        <v>263</v>
      </c>
      <c r="C117" s="1751"/>
      <c r="D117" s="1751"/>
      <c r="E117" s="1751"/>
      <c r="F117" s="1751"/>
      <c r="G117" s="350"/>
      <c r="H117" s="350"/>
      <c r="I117" s="350"/>
      <c r="J117" s="350"/>
    </row>
    <row r="118" spans="1:12" ht="29" hidden="1" x14ac:dyDescent="0.35">
      <c r="A118" s="296" t="s">
        <v>313</v>
      </c>
      <c r="B118" s="296" t="s">
        <v>264</v>
      </c>
      <c r="C118" s="296" t="s">
        <v>265</v>
      </c>
      <c r="D118" s="296" t="s">
        <v>266</v>
      </c>
      <c r="E118" s="297" t="s">
        <v>314</v>
      </c>
      <c r="F118" s="297" t="s">
        <v>268</v>
      </c>
      <c r="G118" s="296" t="s">
        <v>275</v>
      </c>
      <c r="H118" s="296" t="s">
        <v>278</v>
      </c>
      <c r="I118" s="296" t="s">
        <v>315</v>
      </c>
      <c r="J118" s="296" t="s">
        <v>293</v>
      </c>
      <c r="K118" s="353"/>
      <c r="L118" s="353"/>
    </row>
    <row r="119" spans="1:12" hidden="1" x14ac:dyDescent="0.35">
      <c r="A119" s="350" t="s">
        <v>316</v>
      </c>
      <c r="B119" s="298" t="s">
        <v>317</v>
      </c>
      <c r="C119" s="298" t="s">
        <v>318</v>
      </c>
      <c r="D119" s="298" t="s">
        <v>86</v>
      </c>
      <c r="E119" s="298" t="s">
        <v>2261</v>
      </c>
      <c r="F119" s="350" t="s">
        <v>2262</v>
      </c>
      <c r="G119" s="350" t="s">
        <v>2</v>
      </c>
      <c r="H119" s="350" t="s">
        <v>321</v>
      </c>
      <c r="I119" s="350" t="s">
        <v>322</v>
      </c>
      <c r="J119" s="350" t="s">
        <v>323</v>
      </c>
    </row>
    <row r="120" spans="1:12" hidden="1" x14ac:dyDescent="0.35">
      <c r="A120" s="350" t="s">
        <v>261</v>
      </c>
      <c r="B120" s="298" t="s">
        <v>47</v>
      </c>
      <c r="C120" s="298" t="s">
        <v>324</v>
      </c>
      <c r="D120" s="298" t="s">
        <v>325</v>
      </c>
      <c r="E120" s="298" t="s">
        <v>2263</v>
      </c>
      <c r="F120" s="350" t="s">
        <v>2264</v>
      </c>
      <c r="G120" s="350" t="s">
        <v>0</v>
      </c>
      <c r="H120" s="350" t="s">
        <v>279</v>
      </c>
      <c r="I120" s="350" t="s">
        <v>328</v>
      </c>
      <c r="J120" s="350" t="s">
        <v>294</v>
      </c>
    </row>
    <row r="121" spans="1:12" hidden="1" x14ac:dyDescent="0.35">
      <c r="A121" s="350"/>
      <c r="B121" s="298" t="s">
        <v>25</v>
      </c>
      <c r="C121" s="298" t="s">
        <v>329</v>
      </c>
      <c r="D121" s="298" t="s">
        <v>330</v>
      </c>
      <c r="E121" s="298" t="s">
        <v>2265</v>
      </c>
      <c r="F121" s="350" t="s">
        <v>2266</v>
      </c>
      <c r="G121" s="350" t="s">
        <v>333</v>
      </c>
      <c r="H121" s="350" t="s">
        <v>334</v>
      </c>
      <c r="I121" s="350" t="s">
        <v>335</v>
      </c>
      <c r="J121" s="350"/>
    </row>
    <row r="122" spans="1:12" hidden="1" x14ac:dyDescent="0.35">
      <c r="A122" s="350"/>
      <c r="B122" s="298" t="s">
        <v>2267</v>
      </c>
      <c r="C122" s="298" t="s">
        <v>270</v>
      </c>
      <c r="D122" s="298" t="s">
        <v>337</v>
      </c>
      <c r="E122" s="298" t="s">
        <v>2268</v>
      </c>
      <c r="F122" s="350" t="s">
        <v>2269</v>
      </c>
      <c r="G122" s="350"/>
      <c r="H122" s="350" t="s">
        <v>339</v>
      </c>
      <c r="I122" s="350" t="s">
        <v>340</v>
      </c>
      <c r="J122" s="350"/>
    </row>
    <row r="123" spans="1:12" hidden="1" x14ac:dyDescent="0.35">
      <c r="A123" s="350"/>
      <c r="B123" s="298" t="s">
        <v>341</v>
      </c>
      <c r="C123" s="298" t="s">
        <v>342</v>
      </c>
      <c r="D123" s="298" t="s">
        <v>343</v>
      </c>
      <c r="E123" s="298" t="s">
        <v>2270</v>
      </c>
      <c r="F123" s="350" t="s">
        <v>2271</v>
      </c>
      <c r="G123" s="350"/>
      <c r="H123" s="350" t="s">
        <v>346</v>
      </c>
      <c r="I123" s="350" t="s">
        <v>292</v>
      </c>
      <c r="J123" s="350"/>
    </row>
    <row r="124" spans="1:12" hidden="1" x14ac:dyDescent="0.35">
      <c r="A124" s="350"/>
      <c r="B124" s="298" t="s">
        <v>347</v>
      </c>
      <c r="C124" s="298" t="s">
        <v>348</v>
      </c>
      <c r="D124" s="298" t="s">
        <v>349</v>
      </c>
      <c r="E124" s="298" t="s">
        <v>2272</v>
      </c>
      <c r="F124" s="350" t="s">
        <v>1587</v>
      </c>
      <c r="G124" s="350"/>
      <c r="H124" s="350"/>
      <c r="I124" s="350" t="s">
        <v>352</v>
      </c>
      <c r="J124" s="350"/>
    </row>
    <row r="125" spans="1:12" hidden="1" x14ac:dyDescent="0.35">
      <c r="A125" s="350"/>
      <c r="B125" s="350"/>
      <c r="C125" s="298" t="s">
        <v>2273</v>
      </c>
      <c r="D125" s="298" t="s">
        <v>354</v>
      </c>
      <c r="E125" s="298" t="s">
        <v>2274</v>
      </c>
      <c r="F125" s="350" t="s">
        <v>2275</v>
      </c>
      <c r="G125" s="350"/>
      <c r="H125" s="350"/>
      <c r="I125" s="350" t="s">
        <v>357</v>
      </c>
      <c r="J125" s="350"/>
    </row>
    <row r="126" spans="1:12" hidden="1" x14ac:dyDescent="0.35">
      <c r="A126" s="350"/>
      <c r="B126" s="350"/>
      <c r="C126" s="298" t="s">
        <v>358</v>
      </c>
      <c r="D126" s="298" t="s">
        <v>359</v>
      </c>
      <c r="E126" s="298" t="s">
        <v>2276</v>
      </c>
      <c r="F126" s="350" t="s">
        <v>2277</v>
      </c>
      <c r="G126" s="350"/>
      <c r="H126" s="350"/>
      <c r="I126" s="350" t="s">
        <v>362</v>
      </c>
      <c r="J126" s="350"/>
    </row>
    <row r="127" spans="1:12" hidden="1" x14ac:dyDescent="0.35">
      <c r="A127" s="350"/>
      <c r="B127" s="350"/>
      <c r="C127" s="298" t="s">
        <v>48</v>
      </c>
      <c r="D127" s="298" t="s">
        <v>97</v>
      </c>
      <c r="E127" s="298" t="s">
        <v>2278</v>
      </c>
      <c r="F127" s="350" t="s">
        <v>2279</v>
      </c>
      <c r="G127" s="350"/>
      <c r="H127" s="350"/>
      <c r="I127" s="350"/>
      <c r="J127" s="350"/>
    </row>
    <row r="128" spans="1:12" hidden="1" x14ac:dyDescent="0.35">
      <c r="A128" s="350"/>
      <c r="B128" s="350"/>
      <c r="C128" s="298" t="s">
        <v>365</v>
      </c>
      <c r="D128" s="298" t="s">
        <v>2280</v>
      </c>
      <c r="E128" s="298" t="s">
        <v>2281</v>
      </c>
      <c r="F128" s="350" t="s">
        <v>2282</v>
      </c>
      <c r="G128" s="350"/>
      <c r="H128" s="350"/>
      <c r="I128" s="350"/>
      <c r="J128" s="350"/>
    </row>
    <row r="129" spans="1:10" hidden="1" x14ac:dyDescent="0.35">
      <c r="A129" s="350"/>
      <c r="B129" s="350"/>
      <c r="C129" s="298" t="s">
        <v>369</v>
      </c>
      <c r="D129" s="298" t="s">
        <v>370</v>
      </c>
      <c r="E129" s="298" t="s">
        <v>2283</v>
      </c>
      <c r="F129" s="350" t="s">
        <v>2284</v>
      </c>
      <c r="G129" s="350"/>
      <c r="H129" s="350"/>
      <c r="I129" s="350"/>
      <c r="J129" s="350"/>
    </row>
    <row r="130" spans="1:10" hidden="1" x14ac:dyDescent="0.35">
      <c r="A130" s="350"/>
      <c r="B130" s="350"/>
      <c r="C130" s="298" t="s">
        <v>373</v>
      </c>
      <c r="D130" s="298" t="s">
        <v>374</v>
      </c>
      <c r="E130" s="298" t="s">
        <v>2285</v>
      </c>
      <c r="F130" s="350" t="s">
        <v>2286</v>
      </c>
      <c r="G130" s="350"/>
      <c r="H130" s="350"/>
      <c r="I130" s="350"/>
      <c r="J130" s="350"/>
    </row>
    <row r="131" spans="1:10" hidden="1" x14ac:dyDescent="0.35">
      <c r="A131" s="350"/>
      <c r="B131" s="350"/>
      <c r="C131" s="298" t="s">
        <v>377</v>
      </c>
      <c r="D131" s="298" t="s">
        <v>378</v>
      </c>
      <c r="E131" s="298" t="s">
        <v>2287</v>
      </c>
      <c r="F131" s="350" t="s">
        <v>2288</v>
      </c>
      <c r="G131" s="350"/>
      <c r="H131" s="350"/>
      <c r="I131" s="350"/>
      <c r="J131" s="350"/>
    </row>
    <row r="132" spans="1:10" hidden="1" x14ac:dyDescent="0.35">
      <c r="A132" s="350"/>
      <c r="B132" s="350"/>
      <c r="C132" s="298" t="s">
        <v>381</v>
      </c>
      <c r="D132" s="298" t="s">
        <v>2289</v>
      </c>
      <c r="E132" s="298" t="s">
        <v>2290</v>
      </c>
      <c r="F132" s="350" t="s">
        <v>2291</v>
      </c>
      <c r="G132" s="350"/>
      <c r="H132" s="350"/>
      <c r="I132" s="350"/>
      <c r="J132" s="350"/>
    </row>
    <row r="133" spans="1:10" hidden="1" x14ac:dyDescent="0.35">
      <c r="A133" s="350"/>
      <c r="B133" s="350"/>
      <c r="C133" s="298" t="s">
        <v>384</v>
      </c>
      <c r="D133" s="298" t="s">
        <v>2292</v>
      </c>
      <c r="E133" s="298" t="s">
        <v>2293</v>
      </c>
      <c r="F133" s="350" t="s">
        <v>2294</v>
      </c>
      <c r="G133" s="350"/>
      <c r="H133" s="350"/>
      <c r="I133" s="350"/>
      <c r="J133" s="350"/>
    </row>
    <row r="134" spans="1:10" hidden="1" x14ac:dyDescent="0.35">
      <c r="A134" s="350"/>
      <c r="B134" s="350"/>
      <c r="C134" s="298" t="s">
        <v>50</v>
      </c>
      <c r="D134" s="298" t="s">
        <v>388</v>
      </c>
      <c r="E134" s="298" t="s">
        <v>2295</v>
      </c>
      <c r="F134" s="350" t="s">
        <v>2296</v>
      </c>
      <c r="G134" s="350"/>
      <c r="H134" s="350"/>
      <c r="I134" s="350"/>
      <c r="J134" s="350"/>
    </row>
    <row r="135" spans="1:10" hidden="1" x14ac:dyDescent="0.35">
      <c r="A135" s="350"/>
      <c r="B135" s="350"/>
      <c r="C135" s="298" t="s">
        <v>391</v>
      </c>
      <c r="D135" s="298" t="s">
        <v>392</v>
      </c>
      <c r="E135" s="298" t="s">
        <v>2297</v>
      </c>
      <c r="F135" s="350" t="s">
        <v>2298</v>
      </c>
      <c r="G135" s="350"/>
      <c r="H135" s="350"/>
      <c r="I135" s="350"/>
      <c r="J135" s="350"/>
    </row>
    <row r="136" spans="1:10" hidden="1" x14ac:dyDescent="0.35">
      <c r="A136" s="350"/>
      <c r="B136" s="350"/>
      <c r="C136" s="298" t="s">
        <v>395</v>
      </c>
      <c r="D136" s="298" t="s">
        <v>396</v>
      </c>
      <c r="E136" s="298" t="s">
        <v>2299</v>
      </c>
      <c r="F136" s="350" t="s">
        <v>2300</v>
      </c>
      <c r="G136" s="350"/>
      <c r="H136" s="350"/>
      <c r="I136" s="350"/>
      <c r="J136" s="350"/>
    </row>
    <row r="137" spans="1:10" hidden="1" x14ac:dyDescent="0.35">
      <c r="A137" s="350"/>
      <c r="B137" s="350"/>
      <c r="C137" s="298" t="s">
        <v>399</v>
      </c>
      <c r="D137" s="298" t="s">
        <v>400</v>
      </c>
      <c r="E137" s="298" t="s">
        <v>2301</v>
      </c>
      <c r="F137" s="350" t="s">
        <v>2302</v>
      </c>
      <c r="G137" s="350"/>
      <c r="H137" s="350"/>
      <c r="I137" s="350"/>
      <c r="J137" s="350"/>
    </row>
    <row r="138" spans="1:10" hidden="1" x14ac:dyDescent="0.35">
      <c r="A138" s="350"/>
      <c r="B138" s="350"/>
      <c r="C138" s="298" t="s">
        <v>403</v>
      </c>
      <c r="D138" s="298" t="s">
        <v>404</v>
      </c>
      <c r="E138" s="298" t="s">
        <v>2303</v>
      </c>
      <c r="F138" s="350" t="s">
        <v>2304</v>
      </c>
      <c r="G138" s="350"/>
      <c r="H138" s="350"/>
      <c r="I138" s="350"/>
      <c r="J138" s="350"/>
    </row>
    <row r="139" spans="1:10" hidden="1" x14ac:dyDescent="0.35">
      <c r="A139" s="350"/>
      <c r="B139" s="350"/>
      <c r="C139" s="298" t="s">
        <v>407</v>
      </c>
      <c r="D139" s="298" t="s">
        <v>408</v>
      </c>
      <c r="E139" s="298" t="s">
        <v>2305</v>
      </c>
      <c r="F139" s="350" t="s">
        <v>2306</v>
      </c>
      <c r="G139" s="350"/>
      <c r="H139" s="350"/>
      <c r="I139" s="350"/>
      <c r="J139" s="350"/>
    </row>
    <row r="140" spans="1:10" hidden="1" x14ac:dyDescent="0.35">
      <c r="A140" s="350"/>
      <c r="B140" s="350"/>
      <c r="C140" s="350"/>
      <c r="D140" s="298" t="s">
        <v>411</v>
      </c>
      <c r="E140" s="298" t="s">
        <v>2307</v>
      </c>
      <c r="F140" s="350" t="s">
        <v>2308</v>
      </c>
      <c r="G140" s="350"/>
      <c r="H140" s="350"/>
      <c r="I140" s="350"/>
      <c r="J140" s="350"/>
    </row>
    <row r="141" spans="1:10" hidden="1" x14ac:dyDescent="0.35">
      <c r="A141" s="350"/>
      <c r="B141" s="350"/>
      <c r="C141" s="350"/>
      <c r="D141" s="298" t="s">
        <v>414</v>
      </c>
      <c r="E141" s="298" t="s">
        <v>2309</v>
      </c>
      <c r="F141" s="350" t="s">
        <v>394</v>
      </c>
      <c r="G141" s="350"/>
      <c r="H141" s="350"/>
      <c r="I141" s="350"/>
      <c r="J141" s="350"/>
    </row>
    <row r="142" spans="1:10" hidden="1" x14ac:dyDescent="0.35">
      <c r="A142" s="350"/>
      <c r="B142" s="350"/>
      <c r="C142" s="350"/>
      <c r="D142" s="298" t="s">
        <v>417</v>
      </c>
      <c r="E142" s="298" t="s">
        <v>2310</v>
      </c>
      <c r="F142" s="350" t="s">
        <v>2311</v>
      </c>
      <c r="G142" s="350"/>
      <c r="H142" s="350"/>
      <c r="I142" s="350"/>
      <c r="J142" s="350"/>
    </row>
    <row r="143" spans="1:10" hidden="1" x14ac:dyDescent="0.35">
      <c r="A143" s="350"/>
      <c r="B143" s="350"/>
      <c r="C143" s="350"/>
      <c r="D143" s="298" t="s">
        <v>420</v>
      </c>
      <c r="E143" s="298" t="s">
        <v>2312</v>
      </c>
      <c r="F143" s="350" t="s">
        <v>2313</v>
      </c>
      <c r="G143" s="350"/>
      <c r="H143" s="350"/>
      <c r="I143" s="350"/>
      <c r="J143" s="350"/>
    </row>
    <row r="144" spans="1:10" hidden="1" x14ac:dyDescent="0.35">
      <c r="A144" s="350"/>
      <c r="B144" s="350"/>
      <c r="C144" s="350"/>
      <c r="D144" s="298" t="s">
        <v>423</v>
      </c>
      <c r="E144" s="298" t="s">
        <v>2314</v>
      </c>
      <c r="F144" s="350" t="s">
        <v>2315</v>
      </c>
      <c r="G144" s="350"/>
      <c r="H144" s="350"/>
      <c r="I144" s="350"/>
      <c r="J144" s="350"/>
    </row>
    <row r="145" spans="1:10" hidden="1" x14ac:dyDescent="0.35">
      <c r="A145" s="350"/>
      <c r="B145" s="350"/>
      <c r="C145" s="350"/>
      <c r="D145" s="298" t="s">
        <v>425</v>
      </c>
      <c r="E145" s="298" t="s">
        <v>2316</v>
      </c>
      <c r="F145" s="350" t="s">
        <v>2317</v>
      </c>
      <c r="G145" s="350"/>
      <c r="H145" s="350"/>
      <c r="I145" s="350"/>
      <c r="J145" s="350"/>
    </row>
    <row r="146" spans="1:10" hidden="1" x14ac:dyDescent="0.35">
      <c r="A146" s="350"/>
      <c r="B146" s="350"/>
      <c r="C146" s="350"/>
      <c r="D146" s="298" t="s">
        <v>428</v>
      </c>
      <c r="E146" s="298" t="s">
        <v>2318</v>
      </c>
      <c r="F146" s="350" t="s">
        <v>2319</v>
      </c>
      <c r="G146" s="350"/>
      <c r="H146" s="350"/>
      <c r="I146" s="350"/>
      <c r="J146" s="350"/>
    </row>
    <row r="147" spans="1:10" hidden="1" x14ac:dyDescent="0.35">
      <c r="A147" s="350"/>
      <c r="B147" s="350"/>
      <c r="C147" s="350"/>
      <c r="D147" s="298" t="s">
        <v>431</v>
      </c>
      <c r="E147" s="298" t="s">
        <v>2320</v>
      </c>
      <c r="F147" s="350" t="s">
        <v>2321</v>
      </c>
      <c r="G147" s="350"/>
      <c r="H147" s="350"/>
      <c r="I147" s="350"/>
      <c r="J147" s="350"/>
    </row>
    <row r="148" spans="1:10" hidden="1" x14ac:dyDescent="0.35">
      <c r="A148" s="350"/>
      <c r="B148" s="350"/>
      <c r="C148" s="350"/>
      <c r="D148" s="298" t="s">
        <v>433</v>
      </c>
      <c r="E148" s="298" t="s">
        <v>2322</v>
      </c>
      <c r="F148" s="350" t="s">
        <v>413</v>
      </c>
      <c r="G148" s="350"/>
      <c r="H148" s="350"/>
      <c r="I148" s="350"/>
      <c r="J148" s="350"/>
    </row>
    <row r="149" spans="1:10" hidden="1" x14ac:dyDescent="0.35">
      <c r="A149" s="350"/>
      <c r="B149" s="350"/>
      <c r="C149" s="350"/>
      <c r="D149" s="298" t="s">
        <v>53</v>
      </c>
      <c r="E149" s="298" t="s">
        <v>2323</v>
      </c>
      <c r="F149" s="350" t="s">
        <v>2324</v>
      </c>
      <c r="G149" s="350"/>
      <c r="H149" s="350"/>
      <c r="I149" s="350"/>
      <c r="J149" s="350"/>
    </row>
    <row r="150" spans="1:10" hidden="1" x14ac:dyDescent="0.35">
      <c r="A150" s="350"/>
      <c r="B150" s="350"/>
      <c r="C150" s="350"/>
      <c r="D150" s="298" t="s">
        <v>438</v>
      </c>
      <c r="E150" s="298" t="s">
        <v>2325</v>
      </c>
      <c r="F150" s="350" t="s">
        <v>2326</v>
      </c>
      <c r="G150" s="350"/>
      <c r="H150" s="350"/>
      <c r="I150" s="350"/>
      <c r="J150" s="350"/>
    </row>
    <row r="151" spans="1:10" hidden="1" x14ac:dyDescent="0.35">
      <c r="A151" s="350"/>
      <c r="B151" s="350"/>
      <c r="C151" s="350"/>
      <c r="D151" s="298" t="s">
        <v>441</v>
      </c>
      <c r="E151" s="298" t="s">
        <v>2327</v>
      </c>
      <c r="F151" s="350" t="s">
        <v>2328</v>
      </c>
      <c r="G151" s="350"/>
      <c r="H151" s="350"/>
      <c r="I151" s="350"/>
      <c r="J151" s="350"/>
    </row>
    <row r="152" spans="1:10" hidden="1" x14ac:dyDescent="0.35">
      <c r="A152" s="350"/>
      <c r="B152" s="350"/>
      <c r="C152" s="350"/>
      <c r="D152" s="298" t="s">
        <v>444</v>
      </c>
      <c r="E152" s="298" t="s">
        <v>2329</v>
      </c>
      <c r="F152" s="350" t="s">
        <v>422</v>
      </c>
      <c r="G152" s="350"/>
      <c r="H152" s="350"/>
      <c r="I152" s="350"/>
      <c r="J152" s="350"/>
    </row>
    <row r="153" spans="1:10" hidden="1" x14ac:dyDescent="0.35">
      <c r="A153" s="350"/>
      <c r="B153" s="350"/>
      <c r="C153" s="350"/>
      <c r="D153" s="298" t="s">
        <v>447</v>
      </c>
      <c r="E153" s="298" t="s">
        <v>2330</v>
      </c>
      <c r="F153" s="350" t="s">
        <v>2331</v>
      </c>
      <c r="G153" s="350"/>
      <c r="H153" s="350"/>
      <c r="I153" s="350"/>
      <c r="J153" s="350"/>
    </row>
    <row r="154" spans="1:10" hidden="1" x14ac:dyDescent="0.35">
      <c r="A154" s="350"/>
      <c r="B154" s="350"/>
      <c r="C154" s="350"/>
      <c r="D154" s="298" t="s">
        <v>450</v>
      </c>
      <c r="E154" s="298" t="s">
        <v>2332</v>
      </c>
      <c r="F154" s="350" t="s">
        <v>424</v>
      </c>
      <c r="G154" s="350"/>
      <c r="H154" s="350"/>
      <c r="I154" s="350"/>
      <c r="J154" s="350"/>
    </row>
    <row r="155" spans="1:10" hidden="1" x14ac:dyDescent="0.35">
      <c r="A155" s="350"/>
      <c r="B155" s="350"/>
      <c r="C155" s="350"/>
      <c r="D155" s="298" t="s">
        <v>453</v>
      </c>
      <c r="E155" s="298" t="s">
        <v>2333</v>
      </c>
      <c r="F155" s="350" t="s">
        <v>2334</v>
      </c>
      <c r="G155" s="350"/>
      <c r="H155" s="350"/>
      <c r="I155" s="350"/>
      <c r="J155" s="350"/>
    </row>
    <row r="156" spans="1:10" hidden="1" x14ac:dyDescent="0.35">
      <c r="A156" s="350"/>
      <c r="B156" s="350"/>
      <c r="C156" s="350"/>
      <c r="D156" s="298" t="s">
        <v>456</v>
      </c>
      <c r="E156" s="298" t="s">
        <v>2335</v>
      </c>
      <c r="F156" s="350" t="s">
        <v>427</v>
      </c>
      <c r="G156" s="350"/>
      <c r="H156" s="350"/>
      <c r="I156" s="350"/>
      <c r="J156" s="350"/>
    </row>
    <row r="157" spans="1:10" hidden="1" x14ac:dyDescent="0.35">
      <c r="A157" s="350"/>
      <c r="B157" s="350"/>
      <c r="C157" s="350"/>
      <c r="D157" s="298" t="s">
        <v>459</v>
      </c>
      <c r="E157" s="298" t="s">
        <v>2336</v>
      </c>
      <c r="F157" s="350" t="s">
        <v>430</v>
      </c>
      <c r="G157" s="350"/>
      <c r="H157" s="350"/>
      <c r="I157" s="350"/>
      <c r="J157" s="350"/>
    </row>
    <row r="158" spans="1:10" hidden="1" x14ac:dyDescent="0.35">
      <c r="A158" s="350"/>
      <c r="B158" s="350"/>
      <c r="C158" s="350"/>
      <c r="D158" s="298" t="s">
        <v>462</v>
      </c>
      <c r="E158" s="298" t="s">
        <v>2337</v>
      </c>
      <c r="F158" s="350" t="s">
        <v>2338</v>
      </c>
      <c r="G158" s="350"/>
      <c r="H158" s="350"/>
      <c r="I158" s="350"/>
      <c r="J158" s="350"/>
    </row>
    <row r="159" spans="1:10" hidden="1" x14ac:dyDescent="0.35">
      <c r="A159" s="350"/>
      <c r="B159" s="350"/>
      <c r="C159" s="350"/>
      <c r="D159" s="298" t="s">
        <v>465</v>
      </c>
      <c r="E159" s="298" t="s">
        <v>2339</v>
      </c>
      <c r="F159" s="350" t="s">
        <v>432</v>
      </c>
      <c r="G159" s="350"/>
      <c r="H159" s="350"/>
      <c r="I159" s="350"/>
      <c r="J159" s="350"/>
    </row>
    <row r="160" spans="1:10" hidden="1" x14ac:dyDescent="0.35">
      <c r="A160" s="350"/>
      <c r="B160" s="350"/>
      <c r="C160" s="350"/>
      <c r="D160" s="298" t="s">
        <v>468</v>
      </c>
      <c r="E160" s="298" t="s">
        <v>2340</v>
      </c>
      <c r="F160" s="350" t="s">
        <v>2341</v>
      </c>
      <c r="G160" s="350"/>
      <c r="H160" s="350"/>
      <c r="I160" s="350"/>
      <c r="J160" s="350"/>
    </row>
    <row r="161" spans="1:10" hidden="1" x14ac:dyDescent="0.35">
      <c r="A161" s="350"/>
      <c r="B161" s="350"/>
      <c r="C161" s="350"/>
      <c r="D161" s="298" t="s">
        <v>471</v>
      </c>
      <c r="E161" s="298" t="s">
        <v>2342</v>
      </c>
      <c r="F161" s="350" t="s">
        <v>435</v>
      </c>
      <c r="G161" s="350"/>
      <c r="H161" s="350"/>
      <c r="I161" s="350"/>
      <c r="J161" s="350"/>
    </row>
    <row r="162" spans="1:10" hidden="1" x14ac:dyDescent="0.35">
      <c r="A162" s="350"/>
      <c r="B162" s="350"/>
      <c r="C162" s="350"/>
      <c r="D162" s="298" t="s">
        <v>56</v>
      </c>
      <c r="E162" s="298" t="s">
        <v>2343</v>
      </c>
      <c r="F162" s="350" t="s">
        <v>437</v>
      </c>
      <c r="G162" s="350"/>
      <c r="H162" s="350"/>
      <c r="I162" s="350"/>
      <c r="J162" s="350"/>
    </row>
    <row r="163" spans="1:10" hidden="1" x14ac:dyDescent="0.35">
      <c r="A163" s="350"/>
      <c r="B163" s="350"/>
      <c r="C163" s="350"/>
      <c r="D163" s="298" t="s">
        <v>476</v>
      </c>
      <c r="E163" s="298" t="s">
        <v>2344</v>
      </c>
      <c r="F163" s="350" t="s">
        <v>440</v>
      </c>
      <c r="G163" s="350"/>
      <c r="H163" s="350"/>
      <c r="I163" s="350"/>
      <c r="J163" s="350"/>
    </row>
    <row r="164" spans="1:10" hidden="1" x14ac:dyDescent="0.35">
      <c r="A164" s="350"/>
      <c r="B164" s="350"/>
      <c r="C164" s="350"/>
      <c r="D164" s="298" t="s">
        <v>45</v>
      </c>
      <c r="E164" s="298" t="s">
        <v>2345</v>
      </c>
      <c r="F164" s="350" t="s">
        <v>443</v>
      </c>
      <c r="G164" s="350"/>
      <c r="H164" s="350"/>
      <c r="I164" s="350"/>
      <c r="J164" s="350"/>
    </row>
    <row r="165" spans="1:10" hidden="1" x14ac:dyDescent="0.35">
      <c r="A165" s="350"/>
      <c r="B165" s="350"/>
      <c r="C165" s="350"/>
      <c r="D165" s="298" t="s">
        <v>481</v>
      </c>
      <c r="E165" s="298" t="s">
        <v>2346</v>
      </c>
      <c r="F165" s="350" t="s">
        <v>446</v>
      </c>
      <c r="G165" s="350"/>
      <c r="H165" s="350"/>
      <c r="I165" s="350"/>
      <c r="J165" s="350"/>
    </row>
    <row r="166" spans="1:10" hidden="1" x14ac:dyDescent="0.35">
      <c r="A166" s="350"/>
      <c r="B166" s="350"/>
      <c r="C166" s="350"/>
      <c r="D166" s="298" t="s">
        <v>484</v>
      </c>
      <c r="E166" s="298" t="s">
        <v>448</v>
      </c>
      <c r="F166" s="350" t="s">
        <v>2347</v>
      </c>
      <c r="G166" s="350"/>
      <c r="H166" s="350"/>
      <c r="I166" s="350"/>
      <c r="J166" s="350"/>
    </row>
    <row r="167" spans="1:10" hidden="1" x14ac:dyDescent="0.35">
      <c r="A167" s="350"/>
      <c r="B167" s="350"/>
      <c r="C167" s="350"/>
      <c r="D167" s="298" t="s">
        <v>487</v>
      </c>
      <c r="E167" s="298" t="s">
        <v>451</v>
      </c>
      <c r="F167" s="350" t="s">
        <v>452</v>
      </c>
      <c r="G167" s="350"/>
      <c r="H167" s="350"/>
      <c r="I167" s="350"/>
      <c r="J167" s="350"/>
    </row>
    <row r="168" spans="1:10" hidden="1" x14ac:dyDescent="0.35">
      <c r="A168" s="350"/>
      <c r="B168" s="350"/>
      <c r="C168" s="350"/>
      <c r="D168" s="298" t="s">
        <v>490</v>
      </c>
      <c r="E168" s="298" t="s">
        <v>2348</v>
      </c>
      <c r="F168" s="350" t="s">
        <v>2349</v>
      </c>
      <c r="G168" s="350"/>
      <c r="H168" s="350"/>
      <c r="I168" s="350"/>
      <c r="J168" s="350"/>
    </row>
    <row r="169" spans="1:10" hidden="1" x14ac:dyDescent="0.35">
      <c r="A169" s="350"/>
      <c r="B169" s="350"/>
      <c r="C169" s="350"/>
      <c r="D169" s="298" t="s">
        <v>493</v>
      </c>
      <c r="E169" s="298" t="s">
        <v>2350</v>
      </c>
      <c r="F169" s="350" t="s">
        <v>455</v>
      </c>
      <c r="G169" s="350"/>
      <c r="H169" s="350"/>
      <c r="I169" s="350"/>
      <c r="J169" s="350"/>
    </row>
    <row r="170" spans="1:10" hidden="1" x14ac:dyDescent="0.35">
      <c r="A170" s="350"/>
      <c r="B170" s="350"/>
      <c r="C170" s="350"/>
      <c r="D170" s="298" t="s">
        <v>496</v>
      </c>
      <c r="E170" s="298" t="s">
        <v>2351</v>
      </c>
      <c r="F170" s="350" t="s">
        <v>458</v>
      </c>
      <c r="G170" s="350"/>
      <c r="H170" s="350"/>
      <c r="I170" s="350"/>
      <c r="J170" s="350"/>
    </row>
    <row r="171" spans="1:10" hidden="1" x14ac:dyDescent="0.35">
      <c r="A171" s="350"/>
      <c r="B171" s="350"/>
      <c r="C171" s="350"/>
      <c r="D171" s="298" t="s">
        <v>499</v>
      </c>
      <c r="E171" s="298" t="s">
        <v>2352</v>
      </c>
      <c r="F171" s="350" t="s">
        <v>461</v>
      </c>
      <c r="G171" s="350"/>
      <c r="H171" s="350"/>
      <c r="I171" s="350"/>
      <c r="J171" s="350"/>
    </row>
    <row r="172" spans="1:10" hidden="1" x14ac:dyDescent="0.35">
      <c r="A172" s="350"/>
      <c r="B172" s="350"/>
      <c r="C172" s="350"/>
      <c r="D172" s="298" t="s">
        <v>502</v>
      </c>
      <c r="E172" s="298" t="s">
        <v>2353</v>
      </c>
      <c r="F172" s="350" t="s">
        <v>464</v>
      </c>
      <c r="G172" s="350"/>
      <c r="H172" s="350"/>
      <c r="I172" s="350"/>
      <c r="J172" s="350"/>
    </row>
    <row r="173" spans="1:10" hidden="1" x14ac:dyDescent="0.35">
      <c r="A173" s="350"/>
      <c r="B173" s="350"/>
      <c r="C173" s="350"/>
      <c r="D173" s="298" t="s">
        <v>505</v>
      </c>
      <c r="E173" s="298" t="s">
        <v>2354</v>
      </c>
      <c r="F173" s="350" t="s">
        <v>467</v>
      </c>
      <c r="G173" s="350"/>
      <c r="H173" s="350"/>
      <c r="I173" s="350"/>
      <c r="J173" s="350"/>
    </row>
    <row r="174" spans="1:10" hidden="1" x14ac:dyDescent="0.35">
      <c r="A174" s="350"/>
      <c r="B174" s="350"/>
      <c r="C174" s="350"/>
      <c r="D174" s="298" t="s">
        <v>508</v>
      </c>
      <c r="E174" s="298" t="s">
        <v>2355</v>
      </c>
      <c r="F174" s="350" t="s">
        <v>470</v>
      </c>
      <c r="G174" s="350"/>
      <c r="H174" s="350"/>
      <c r="I174" s="350"/>
      <c r="J174" s="350"/>
    </row>
    <row r="175" spans="1:10" hidden="1" x14ac:dyDescent="0.35">
      <c r="A175" s="350"/>
      <c r="B175" s="350"/>
      <c r="C175" s="350"/>
      <c r="D175" s="298" t="s">
        <v>511</v>
      </c>
      <c r="E175" s="298" t="s">
        <v>2356</v>
      </c>
      <c r="F175" s="350" t="s">
        <v>473</v>
      </c>
      <c r="G175" s="350"/>
      <c r="H175" s="350"/>
      <c r="I175" s="350"/>
      <c r="J175" s="350"/>
    </row>
    <row r="176" spans="1:10" hidden="1" x14ac:dyDescent="0.35">
      <c r="A176" s="350"/>
      <c r="B176" s="350"/>
      <c r="C176" s="350"/>
      <c r="D176" s="298" t="s">
        <v>514</v>
      </c>
      <c r="E176" s="298" t="s">
        <v>2357</v>
      </c>
      <c r="F176" s="350" t="s">
        <v>475</v>
      </c>
      <c r="G176" s="350"/>
      <c r="H176" s="350"/>
      <c r="I176" s="350"/>
      <c r="J176" s="350"/>
    </row>
    <row r="177" spans="1:10" hidden="1" x14ac:dyDescent="0.35">
      <c r="A177" s="350"/>
      <c r="B177" s="350"/>
      <c r="C177" s="350"/>
      <c r="D177" s="298" t="s">
        <v>517</v>
      </c>
      <c r="E177" s="298" t="s">
        <v>2358</v>
      </c>
      <c r="F177" s="350" t="s">
        <v>478</v>
      </c>
      <c r="G177" s="350"/>
      <c r="H177" s="350"/>
      <c r="I177" s="350"/>
      <c r="J177" s="350"/>
    </row>
    <row r="178" spans="1:10" hidden="1" x14ac:dyDescent="0.35">
      <c r="A178" s="350"/>
      <c r="B178" s="350"/>
      <c r="C178" s="350"/>
      <c r="D178" s="298" t="s">
        <v>520</v>
      </c>
      <c r="E178" s="298" t="s">
        <v>479</v>
      </c>
      <c r="F178" s="350" t="s">
        <v>480</v>
      </c>
      <c r="G178" s="350"/>
      <c r="H178" s="350"/>
      <c r="I178" s="350"/>
      <c r="J178" s="350"/>
    </row>
    <row r="179" spans="1:10" hidden="1" x14ac:dyDescent="0.35">
      <c r="A179" s="350"/>
      <c r="B179" s="350"/>
      <c r="C179" s="350"/>
      <c r="D179" s="350"/>
      <c r="E179" s="298" t="s">
        <v>482</v>
      </c>
      <c r="F179" s="350" t="s">
        <v>483</v>
      </c>
      <c r="G179" s="350"/>
      <c r="H179" s="350"/>
      <c r="I179" s="350"/>
      <c r="J179" s="350"/>
    </row>
    <row r="180" spans="1:10" hidden="1" x14ac:dyDescent="0.35">
      <c r="A180" s="350"/>
      <c r="B180" s="350"/>
      <c r="C180" s="350"/>
      <c r="D180" s="350"/>
      <c r="E180" s="298" t="s">
        <v>485</v>
      </c>
      <c r="F180" s="350" t="s">
        <v>486</v>
      </c>
      <c r="G180" s="350"/>
      <c r="H180" s="350"/>
      <c r="I180" s="350"/>
      <c r="J180" s="350"/>
    </row>
    <row r="181" spans="1:10" hidden="1" x14ac:dyDescent="0.35">
      <c r="A181" s="350"/>
      <c r="B181" s="350"/>
      <c r="C181" s="350"/>
      <c r="D181" s="350"/>
      <c r="E181" s="298" t="s">
        <v>2359</v>
      </c>
      <c r="F181" s="350" t="s">
        <v>2360</v>
      </c>
      <c r="G181" s="350"/>
      <c r="H181" s="350"/>
      <c r="I181" s="350"/>
      <c r="J181" s="350"/>
    </row>
    <row r="182" spans="1:10" hidden="1" x14ac:dyDescent="0.35">
      <c r="A182" s="350"/>
      <c r="B182" s="350"/>
      <c r="C182" s="350"/>
      <c r="D182" s="350"/>
      <c r="E182" s="298" t="s">
        <v>2361</v>
      </c>
      <c r="F182" s="350" t="s">
        <v>489</v>
      </c>
      <c r="G182" s="350"/>
      <c r="H182" s="350"/>
      <c r="I182" s="350"/>
      <c r="J182" s="350"/>
    </row>
    <row r="183" spans="1:10" hidden="1" x14ac:dyDescent="0.35">
      <c r="A183" s="350"/>
      <c r="B183" s="350"/>
      <c r="C183" s="350"/>
      <c r="D183" s="350"/>
      <c r="E183" s="298" t="s">
        <v>2362</v>
      </c>
      <c r="F183" s="350" t="s">
        <v>2363</v>
      </c>
      <c r="G183" s="350"/>
      <c r="H183" s="350"/>
      <c r="I183" s="350"/>
      <c r="J183" s="350"/>
    </row>
    <row r="184" spans="1:10" hidden="1" x14ac:dyDescent="0.35">
      <c r="A184" s="350"/>
      <c r="B184" s="350"/>
      <c r="C184" s="350"/>
      <c r="D184" s="350"/>
      <c r="E184" s="298" t="s">
        <v>2364</v>
      </c>
      <c r="F184" s="350" t="s">
        <v>2365</v>
      </c>
      <c r="G184" s="350"/>
      <c r="H184" s="350"/>
      <c r="I184" s="350"/>
      <c r="J184" s="350"/>
    </row>
    <row r="185" spans="1:10" hidden="1" x14ac:dyDescent="0.35">
      <c r="A185" s="350"/>
      <c r="B185" s="350"/>
      <c r="C185" s="350"/>
      <c r="D185" s="350"/>
      <c r="E185" s="298" t="s">
        <v>2366</v>
      </c>
      <c r="F185" s="350" t="s">
        <v>495</v>
      </c>
      <c r="G185" s="350"/>
      <c r="H185" s="350"/>
      <c r="I185" s="350"/>
      <c r="J185" s="350"/>
    </row>
    <row r="186" spans="1:10" hidden="1" x14ac:dyDescent="0.35">
      <c r="A186" s="350"/>
      <c r="B186" s="350"/>
      <c r="C186" s="350"/>
      <c r="D186" s="350"/>
      <c r="E186" s="298" t="s">
        <v>2367</v>
      </c>
      <c r="F186" s="350" t="s">
        <v>498</v>
      </c>
      <c r="G186" s="350"/>
      <c r="H186" s="350"/>
      <c r="I186" s="350"/>
      <c r="J186" s="350"/>
    </row>
    <row r="187" spans="1:10" hidden="1" x14ac:dyDescent="0.35">
      <c r="A187" s="350"/>
      <c r="B187" s="350"/>
      <c r="C187" s="350"/>
      <c r="D187" s="350"/>
      <c r="E187" s="298" t="s">
        <v>2368</v>
      </c>
      <c r="F187" s="350" t="s">
        <v>501</v>
      </c>
      <c r="G187" s="350"/>
      <c r="H187" s="350"/>
      <c r="I187" s="350"/>
      <c r="J187" s="350"/>
    </row>
    <row r="188" spans="1:10" hidden="1" x14ac:dyDescent="0.35">
      <c r="A188" s="350"/>
      <c r="B188" s="350"/>
      <c r="C188" s="350"/>
      <c r="D188" s="350"/>
      <c r="E188" s="298" t="s">
        <v>2369</v>
      </c>
      <c r="F188" s="350" t="s">
        <v>2370</v>
      </c>
      <c r="G188" s="350"/>
      <c r="H188" s="350"/>
      <c r="I188" s="350"/>
      <c r="J188" s="350"/>
    </row>
    <row r="189" spans="1:10" hidden="1" x14ac:dyDescent="0.35">
      <c r="A189" s="350"/>
      <c r="B189" s="350"/>
      <c r="C189" s="350"/>
      <c r="D189" s="350"/>
      <c r="E189" s="298" t="s">
        <v>2371</v>
      </c>
      <c r="F189" s="350" t="s">
        <v>507</v>
      </c>
      <c r="G189" s="350"/>
      <c r="H189" s="350"/>
      <c r="I189" s="350"/>
      <c r="J189" s="350"/>
    </row>
    <row r="190" spans="1:10" hidden="1" x14ac:dyDescent="0.35">
      <c r="A190" s="350"/>
      <c r="B190" s="350"/>
      <c r="C190" s="350"/>
      <c r="D190" s="350"/>
      <c r="E190" s="298" t="s">
        <v>2372</v>
      </c>
      <c r="F190" s="350" t="s">
        <v>2373</v>
      </c>
      <c r="G190" s="350"/>
      <c r="H190" s="350"/>
      <c r="I190" s="350"/>
      <c r="J190" s="350"/>
    </row>
    <row r="191" spans="1:10" hidden="1" x14ac:dyDescent="0.35">
      <c r="A191" s="350"/>
      <c r="B191" s="350"/>
      <c r="C191" s="350"/>
      <c r="D191" s="350"/>
      <c r="E191" s="298" t="s">
        <v>2374</v>
      </c>
      <c r="F191" s="350" t="s">
        <v>2375</v>
      </c>
      <c r="G191" s="350"/>
      <c r="H191" s="350"/>
      <c r="I191" s="350"/>
      <c r="J191" s="350"/>
    </row>
    <row r="192" spans="1:10" hidden="1" x14ac:dyDescent="0.35">
      <c r="A192" s="350"/>
      <c r="B192" s="350"/>
      <c r="C192" s="350"/>
      <c r="D192" s="350"/>
      <c r="E192" s="298" t="s">
        <v>2376</v>
      </c>
      <c r="F192" s="350" t="s">
        <v>2377</v>
      </c>
      <c r="G192" s="350"/>
      <c r="H192" s="350"/>
      <c r="I192" s="350"/>
      <c r="J192" s="350"/>
    </row>
    <row r="193" spans="1:10" hidden="1" x14ac:dyDescent="0.35">
      <c r="A193" s="350"/>
      <c r="B193" s="350"/>
      <c r="C193" s="350"/>
      <c r="D193" s="350"/>
      <c r="E193" s="298" t="s">
        <v>2378</v>
      </c>
      <c r="F193" s="350" t="s">
        <v>2379</v>
      </c>
      <c r="G193" s="350"/>
      <c r="H193" s="350"/>
      <c r="I193" s="350"/>
      <c r="J193" s="350"/>
    </row>
    <row r="194" spans="1:10" hidden="1" x14ac:dyDescent="0.35">
      <c r="A194" s="350"/>
      <c r="B194" s="350"/>
      <c r="C194" s="350"/>
      <c r="D194" s="350"/>
      <c r="E194" s="298" t="s">
        <v>2380</v>
      </c>
      <c r="F194" s="350" t="s">
        <v>2381</v>
      </c>
      <c r="G194" s="350"/>
      <c r="H194" s="350"/>
      <c r="I194" s="350"/>
      <c r="J194" s="350"/>
    </row>
    <row r="195" spans="1:10" hidden="1" x14ac:dyDescent="0.35">
      <c r="A195" s="350"/>
      <c r="B195" s="350"/>
      <c r="C195" s="350"/>
      <c r="D195" s="350"/>
      <c r="E195" s="298" t="s">
        <v>2382</v>
      </c>
      <c r="F195" s="350" t="s">
        <v>2383</v>
      </c>
      <c r="G195" s="350"/>
      <c r="H195" s="350"/>
      <c r="I195" s="350"/>
      <c r="J195" s="350"/>
    </row>
    <row r="196" spans="1:10" hidden="1" x14ac:dyDescent="0.35">
      <c r="A196" s="350"/>
      <c r="B196" s="350"/>
      <c r="C196" s="350"/>
      <c r="D196" s="350"/>
      <c r="E196" s="298" t="s">
        <v>2384</v>
      </c>
      <c r="F196" s="350" t="s">
        <v>2385</v>
      </c>
      <c r="G196" s="350"/>
      <c r="H196" s="350"/>
      <c r="I196" s="350"/>
      <c r="J196" s="350"/>
    </row>
    <row r="197" spans="1:10" hidden="1" x14ac:dyDescent="0.35">
      <c r="A197" s="350"/>
      <c r="B197" s="350"/>
      <c r="C197" s="350"/>
      <c r="D197" s="350"/>
      <c r="E197" s="298" t="s">
        <v>2386</v>
      </c>
      <c r="F197" s="350" t="s">
        <v>2387</v>
      </c>
      <c r="G197" s="350"/>
      <c r="H197" s="350"/>
      <c r="I197" s="350"/>
      <c r="J197" s="350"/>
    </row>
    <row r="198" spans="1:10" hidden="1" x14ac:dyDescent="0.35">
      <c r="A198" s="350"/>
      <c r="B198" s="350"/>
      <c r="C198" s="350"/>
      <c r="D198" s="350"/>
      <c r="E198" s="298" t="s">
        <v>527</v>
      </c>
      <c r="F198" s="350" t="s">
        <v>528</v>
      </c>
      <c r="G198" s="350"/>
      <c r="H198" s="350"/>
      <c r="I198" s="350"/>
      <c r="J198" s="350"/>
    </row>
    <row r="199" spans="1:10" hidden="1" x14ac:dyDescent="0.35">
      <c r="A199" s="350"/>
      <c r="B199" s="350"/>
      <c r="C199" s="350"/>
      <c r="D199" s="350"/>
      <c r="E199" s="298" t="s">
        <v>2388</v>
      </c>
      <c r="F199" s="350" t="s">
        <v>2389</v>
      </c>
      <c r="G199" s="350"/>
      <c r="H199" s="350"/>
      <c r="I199" s="350"/>
      <c r="J199" s="350"/>
    </row>
    <row r="200" spans="1:10" hidden="1" x14ac:dyDescent="0.35">
      <c r="A200" s="350"/>
      <c r="B200" s="350"/>
      <c r="C200" s="350"/>
      <c r="D200" s="350"/>
      <c r="E200" s="298" t="s">
        <v>2390</v>
      </c>
      <c r="F200" s="350" t="s">
        <v>2391</v>
      </c>
      <c r="G200" s="350"/>
      <c r="H200" s="350"/>
      <c r="I200" s="350"/>
      <c r="J200" s="350"/>
    </row>
    <row r="201" spans="1:10" hidden="1" x14ac:dyDescent="0.35">
      <c r="A201" s="350"/>
      <c r="B201" s="350"/>
      <c r="C201" s="350"/>
      <c r="D201" s="350"/>
      <c r="E201" s="298" t="s">
        <v>2392</v>
      </c>
      <c r="F201" s="350" t="s">
        <v>2393</v>
      </c>
      <c r="G201" s="350"/>
      <c r="H201" s="350"/>
      <c r="I201" s="350"/>
      <c r="J201" s="350"/>
    </row>
    <row r="202" spans="1:10" hidden="1" x14ac:dyDescent="0.35">
      <c r="A202" s="350"/>
      <c r="B202" s="350"/>
      <c r="C202" s="350"/>
      <c r="D202" s="350"/>
      <c r="E202" s="298" t="s">
        <v>2394</v>
      </c>
      <c r="F202" s="350" t="s">
        <v>2395</v>
      </c>
      <c r="G202" s="350"/>
      <c r="H202" s="350"/>
      <c r="I202" s="350"/>
      <c r="J202" s="350"/>
    </row>
    <row r="203" spans="1:10" hidden="1" x14ac:dyDescent="0.35">
      <c r="A203" s="350"/>
      <c r="B203" s="350"/>
      <c r="C203" s="350"/>
      <c r="D203" s="350"/>
      <c r="E203" s="298" t="s">
        <v>2396</v>
      </c>
      <c r="F203" s="350" t="s">
        <v>2397</v>
      </c>
      <c r="G203" s="350"/>
      <c r="H203" s="350"/>
      <c r="I203" s="350"/>
      <c r="J203" s="350"/>
    </row>
    <row r="204" spans="1:10" hidden="1" x14ac:dyDescent="0.35">
      <c r="A204" s="350"/>
      <c r="B204" s="350"/>
      <c r="C204" s="350"/>
      <c r="D204" s="350"/>
      <c r="E204" s="298" t="s">
        <v>2398</v>
      </c>
      <c r="F204" s="350" t="s">
        <v>2399</v>
      </c>
      <c r="G204" s="350"/>
      <c r="H204" s="350"/>
      <c r="I204" s="350"/>
      <c r="J204" s="350"/>
    </row>
    <row r="205" spans="1:10" hidden="1" x14ac:dyDescent="0.35">
      <c r="A205" s="350"/>
      <c r="B205" s="350"/>
      <c r="C205" s="350"/>
      <c r="D205" s="350"/>
      <c r="E205" s="298" t="s">
        <v>2400</v>
      </c>
      <c r="F205" s="350" t="s">
        <v>2401</v>
      </c>
      <c r="G205" s="350"/>
      <c r="H205" s="350"/>
      <c r="I205" s="350"/>
      <c r="J205" s="350"/>
    </row>
    <row r="206" spans="1:10" hidden="1" x14ac:dyDescent="0.35">
      <c r="A206" s="350"/>
      <c r="B206" s="350"/>
      <c r="C206" s="350"/>
      <c r="D206" s="350"/>
      <c r="E206" s="298" t="s">
        <v>2402</v>
      </c>
      <c r="F206" s="350" t="s">
        <v>2403</v>
      </c>
      <c r="G206" s="350"/>
      <c r="H206" s="350"/>
      <c r="I206" s="350"/>
      <c r="J206" s="350"/>
    </row>
    <row r="207" spans="1:10" hidden="1" x14ac:dyDescent="0.35">
      <c r="A207" s="350"/>
      <c r="B207" s="350"/>
      <c r="C207" s="350"/>
      <c r="D207" s="350"/>
      <c r="E207" s="298" t="s">
        <v>2404</v>
      </c>
      <c r="F207" s="350" t="s">
        <v>2405</v>
      </c>
      <c r="G207" s="350"/>
      <c r="H207" s="350"/>
      <c r="I207" s="350"/>
      <c r="J207" s="350"/>
    </row>
    <row r="208" spans="1:10" hidden="1" x14ac:dyDescent="0.35">
      <c r="A208" s="350"/>
      <c r="B208" s="350"/>
      <c r="C208" s="350"/>
      <c r="D208" s="350"/>
      <c r="E208" s="298" t="s">
        <v>2406</v>
      </c>
      <c r="F208" s="350" t="s">
        <v>2407</v>
      </c>
      <c r="G208" s="350"/>
      <c r="H208" s="350"/>
      <c r="I208" s="350"/>
      <c r="J208" s="350"/>
    </row>
    <row r="209" spans="1:10" hidden="1" x14ac:dyDescent="0.35">
      <c r="A209" s="350"/>
      <c r="B209" s="350"/>
      <c r="C209" s="350"/>
      <c r="D209" s="350"/>
      <c r="E209" s="298" t="s">
        <v>2408</v>
      </c>
      <c r="F209" s="350" t="s">
        <v>2409</v>
      </c>
      <c r="G209" s="350"/>
      <c r="H209" s="350"/>
      <c r="I209" s="350"/>
      <c r="J209" s="350"/>
    </row>
    <row r="210" spans="1:10" hidden="1" x14ac:dyDescent="0.35">
      <c r="A210" s="350"/>
      <c r="B210" s="350"/>
      <c r="C210" s="350"/>
      <c r="D210" s="350"/>
      <c r="E210" s="298" t="s">
        <v>2410</v>
      </c>
      <c r="F210" s="350" t="s">
        <v>2411</v>
      </c>
      <c r="G210" s="350"/>
      <c r="H210" s="350"/>
      <c r="I210" s="350"/>
      <c r="J210" s="350"/>
    </row>
    <row r="211" spans="1:10" hidden="1" x14ac:dyDescent="0.35">
      <c r="A211" s="350"/>
      <c r="B211" s="350"/>
      <c r="C211" s="350"/>
      <c r="D211" s="350"/>
      <c r="E211" s="298" t="s">
        <v>2412</v>
      </c>
      <c r="F211" s="350" t="s">
        <v>2413</v>
      </c>
      <c r="G211" s="350"/>
      <c r="H211" s="350"/>
      <c r="I211" s="350"/>
      <c r="J211" s="350"/>
    </row>
    <row r="212" spans="1:10" hidden="1" x14ac:dyDescent="0.35">
      <c r="A212" s="350"/>
      <c r="B212" s="350"/>
      <c r="C212" s="350"/>
      <c r="D212" s="350"/>
      <c r="E212" s="298" t="s">
        <v>2414</v>
      </c>
      <c r="F212" s="350" t="s">
        <v>2415</v>
      </c>
      <c r="G212" s="350"/>
      <c r="H212" s="350"/>
      <c r="I212" s="350"/>
      <c r="J212" s="350"/>
    </row>
    <row r="213" spans="1:10" hidden="1" x14ac:dyDescent="0.35">
      <c r="A213" s="350"/>
      <c r="B213" s="350"/>
      <c r="C213" s="350"/>
      <c r="D213" s="350"/>
      <c r="E213" s="298" t="s">
        <v>2416</v>
      </c>
      <c r="F213" s="350" t="s">
        <v>2417</v>
      </c>
      <c r="G213" s="350"/>
      <c r="H213" s="350"/>
      <c r="I213" s="350"/>
      <c r="J213" s="350"/>
    </row>
    <row r="214" spans="1:10" hidden="1" x14ac:dyDescent="0.35">
      <c r="A214" s="350"/>
      <c r="B214" s="350"/>
      <c r="C214" s="350"/>
      <c r="D214" s="350"/>
      <c r="E214" s="298" t="s">
        <v>2418</v>
      </c>
      <c r="F214" s="350" t="s">
        <v>2419</v>
      </c>
      <c r="G214" s="350"/>
      <c r="H214" s="350"/>
      <c r="I214" s="350"/>
      <c r="J214" s="350"/>
    </row>
    <row r="215" spans="1:10" hidden="1" x14ac:dyDescent="0.35">
      <c r="A215" s="350"/>
      <c r="B215" s="350"/>
      <c r="C215" s="350"/>
      <c r="D215" s="350"/>
      <c r="E215" s="298" t="s">
        <v>2420</v>
      </c>
      <c r="F215" s="350" t="s">
        <v>2421</v>
      </c>
      <c r="G215" s="350"/>
      <c r="H215" s="350"/>
      <c r="I215" s="350"/>
      <c r="J215" s="350"/>
    </row>
    <row r="216" spans="1:10" hidden="1" x14ac:dyDescent="0.35">
      <c r="A216" s="350"/>
      <c r="B216" s="350"/>
      <c r="C216" s="350"/>
      <c r="D216" s="350"/>
      <c r="E216" s="298" t="s">
        <v>2422</v>
      </c>
      <c r="F216" s="350" t="s">
        <v>556</v>
      </c>
      <c r="G216" s="350"/>
      <c r="H216" s="350"/>
      <c r="I216" s="350"/>
      <c r="J216" s="350"/>
    </row>
    <row r="217" spans="1:10" hidden="1" x14ac:dyDescent="0.35">
      <c r="A217" s="350"/>
      <c r="B217" s="350"/>
      <c r="C217" s="350"/>
      <c r="D217" s="350"/>
      <c r="E217" s="298" t="s">
        <v>2423</v>
      </c>
      <c r="F217" s="350" t="s">
        <v>558</v>
      </c>
      <c r="G217" s="350"/>
      <c r="H217" s="350"/>
      <c r="I217" s="350"/>
      <c r="J217" s="350"/>
    </row>
    <row r="218" spans="1:10" hidden="1" x14ac:dyDescent="0.35">
      <c r="A218" s="350"/>
      <c r="B218" s="350"/>
      <c r="C218" s="350"/>
      <c r="D218" s="350"/>
      <c r="E218" s="298" t="s">
        <v>2424</v>
      </c>
      <c r="F218" s="350" t="s">
        <v>560</v>
      </c>
      <c r="G218" s="350"/>
      <c r="H218" s="350"/>
      <c r="I218" s="350"/>
      <c r="J218" s="350"/>
    </row>
    <row r="219" spans="1:10" hidden="1" x14ac:dyDescent="0.35">
      <c r="A219" s="350"/>
      <c r="B219" s="350"/>
      <c r="C219" s="350"/>
      <c r="D219" s="350"/>
      <c r="E219" s="298" t="s">
        <v>2425</v>
      </c>
      <c r="F219" s="350" t="s">
        <v>2426</v>
      </c>
      <c r="G219" s="350"/>
      <c r="H219" s="350"/>
      <c r="I219" s="350"/>
      <c r="J219" s="350"/>
    </row>
    <row r="220" spans="1:10" hidden="1" x14ac:dyDescent="0.35">
      <c r="A220" s="350"/>
      <c r="B220" s="350"/>
      <c r="C220" s="350"/>
      <c r="D220" s="350"/>
      <c r="E220" s="298" t="s">
        <v>2427</v>
      </c>
      <c r="F220" s="350" t="s">
        <v>2428</v>
      </c>
      <c r="G220" s="350"/>
      <c r="H220" s="350"/>
      <c r="I220" s="350"/>
      <c r="J220" s="350"/>
    </row>
    <row r="221" spans="1:10" hidden="1" x14ac:dyDescent="0.35">
      <c r="A221" s="350"/>
      <c r="B221" s="350"/>
      <c r="C221" s="350"/>
      <c r="D221" s="350"/>
      <c r="E221" s="298" t="s">
        <v>2429</v>
      </c>
      <c r="F221" s="350" t="s">
        <v>2430</v>
      </c>
      <c r="G221" s="350"/>
      <c r="H221" s="350"/>
      <c r="I221" s="350"/>
      <c r="J221" s="350"/>
    </row>
    <row r="222" spans="1:10" hidden="1" x14ac:dyDescent="0.35">
      <c r="A222" s="350"/>
      <c r="B222" s="350"/>
      <c r="C222" s="350"/>
      <c r="D222" s="350"/>
      <c r="E222" s="298" t="s">
        <v>2431</v>
      </c>
      <c r="F222" s="350" t="s">
        <v>566</v>
      </c>
      <c r="G222" s="350"/>
      <c r="H222" s="350"/>
      <c r="I222" s="350"/>
      <c r="J222" s="350"/>
    </row>
    <row r="223" spans="1:10" hidden="1" x14ac:dyDescent="0.35">
      <c r="A223" s="350"/>
      <c r="B223" s="350"/>
      <c r="C223" s="350"/>
      <c r="D223" s="350"/>
      <c r="E223" s="298" t="s">
        <v>2432</v>
      </c>
      <c r="F223" s="350" t="s">
        <v>2433</v>
      </c>
      <c r="G223" s="350"/>
      <c r="H223" s="350"/>
      <c r="I223" s="350"/>
      <c r="J223" s="350"/>
    </row>
    <row r="224" spans="1:10" hidden="1" x14ac:dyDescent="0.35">
      <c r="A224" s="350"/>
      <c r="B224" s="350"/>
      <c r="C224" s="350"/>
      <c r="D224" s="350"/>
      <c r="E224" s="298" t="s">
        <v>2434</v>
      </c>
      <c r="F224" s="350" t="s">
        <v>2435</v>
      </c>
      <c r="G224" s="350"/>
      <c r="H224" s="350"/>
      <c r="I224" s="350"/>
      <c r="J224" s="350"/>
    </row>
    <row r="225" spans="1:10" hidden="1" x14ac:dyDescent="0.35">
      <c r="A225" s="350"/>
      <c r="B225" s="350"/>
      <c r="C225" s="350"/>
      <c r="D225" s="350"/>
      <c r="E225" s="298" t="s">
        <v>2436</v>
      </c>
      <c r="F225" s="350" t="s">
        <v>2437</v>
      </c>
      <c r="G225" s="350"/>
      <c r="H225" s="350"/>
      <c r="I225" s="350"/>
      <c r="J225" s="350"/>
    </row>
    <row r="226" spans="1:10" hidden="1" x14ac:dyDescent="0.35">
      <c r="A226" s="350"/>
      <c r="B226" s="350"/>
      <c r="C226" s="350"/>
      <c r="D226" s="350"/>
      <c r="E226" s="298" t="s">
        <v>2438</v>
      </c>
      <c r="F226" s="350" t="s">
        <v>2439</v>
      </c>
      <c r="G226" s="350"/>
      <c r="H226" s="350"/>
      <c r="I226" s="350"/>
      <c r="J226" s="350"/>
    </row>
    <row r="227" spans="1:10" hidden="1" x14ac:dyDescent="0.35">
      <c r="A227" s="350"/>
      <c r="B227" s="350"/>
      <c r="C227" s="350"/>
      <c r="D227" s="350"/>
      <c r="E227" s="298" t="s">
        <v>2440</v>
      </c>
      <c r="F227" s="350" t="s">
        <v>2441</v>
      </c>
      <c r="G227" s="350"/>
      <c r="H227" s="350"/>
      <c r="I227" s="350"/>
      <c r="J227" s="350"/>
    </row>
    <row r="228" spans="1:10" hidden="1" x14ac:dyDescent="0.35">
      <c r="A228" s="350"/>
      <c r="B228" s="350"/>
      <c r="C228" s="350"/>
      <c r="D228" s="350"/>
      <c r="E228" s="298" t="s">
        <v>575</v>
      </c>
      <c r="F228" s="350" t="s">
        <v>2442</v>
      </c>
      <c r="G228" s="350"/>
      <c r="H228" s="350"/>
      <c r="I228" s="350"/>
      <c r="J228" s="350"/>
    </row>
    <row r="229" spans="1:10" hidden="1" x14ac:dyDescent="0.35">
      <c r="A229" s="350"/>
      <c r="B229" s="350"/>
      <c r="C229" s="350"/>
      <c r="D229" s="350"/>
      <c r="E229" s="298" t="s">
        <v>2443</v>
      </c>
      <c r="F229" s="350" t="s">
        <v>2444</v>
      </c>
      <c r="G229" s="350"/>
      <c r="H229" s="350"/>
      <c r="I229" s="350"/>
      <c r="J229" s="350"/>
    </row>
    <row r="230" spans="1:10" hidden="1" x14ac:dyDescent="0.35">
      <c r="A230" s="350"/>
      <c r="B230" s="350"/>
      <c r="C230" s="350"/>
      <c r="D230" s="350"/>
      <c r="E230" s="298" t="s">
        <v>2445</v>
      </c>
      <c r="F230" s="350" t="s">
        <v>2446</v>
      </c>
      <c r="G230" s="350"/>
      <c r="H230" s="350"/>
      <c r="I230" s="350"/>
      <c r="J230" s="350"/>
    </row>
    <row r="231" spans="1:10" hidden="1" x14ac:dyDescent="0.35">
      <c r="A231" s="350"/>
      <c r="B231" s="350"/>
      <c r="C231" s="350"/>
      <c r="D231" s="350"/>
      <c r="E231" s="298" t="s">
        <v>2447</v>
      </c>
      <c r="F231" s="350" t="s">
        <v>2448</v>
      </c>
      <c r="G231" s="350"/>
      <c r="H231" s="350"/>
      <c r="I231" s="350"/>
      <c r="J231" s="350"/>
    </row>
    <row r="232" spans="1:10" hidden="1" x14ac:dyDescent="0.35">
      <c r="A232" s="350"/>
      <c r="B232" s="350"/>
      <c r="C232" s="350"/>
      <c r="D232" s="350"/>
      <c r="E232" s="298" t="s">
        <v>2449</v>
      </c>
      <c r="F232" s="350" t="s">
        <v>2450</v>
      </c>
      <c r="G232" s="350"/>
      <c r="H232" s="350"/>
      <c r="I232" s="350"/>
      <c r="J232" s="350"/>
    </row>
    <row r="233" spans="1:10" hidden="1" x14ac:dyDescent="0.35">
      <c r="A233" s="350"/>
      <c r="B233" s="350"/>
      <c r="C233" s="350"/>
      <c r="D233" s="350"/>
      <c r="E233" s="298" t="s">
        <v>2451</v>
      </c>
      <c r="F233" s="350" t="s">
        <v>2452</v>
      </c>
      <c r="G233" s="350"/>
      <c r="H233" s="350"/>
      <c r="I233" s="350"/>
      <c r="J233" s="350"/>
    </row>
    <row r="234" spans="1:10" hidden="1" x14ac:dyDescent="0.35">
      <c r="A234" s="350"/>
      <c r="B234" s="350"/>
      <c r="C234" s="350"/>
      <c r="D234" s="350"/>
      <c r="E234" s="298" t="s">
        <v>2453</v>
      </c>
      <c r="F234" s="350" t="s">
        <v>2454</v>
      </c>
      <c r="G234" s="350"/>
      <c r="H234" s="350"/>
      <c r="I234" s="350"/>
      <c r="J234" s="350"/>
    </row>
    <row r="235" spans="1:10" hidden="1" x14ac:dyDescent="0.35">
      <c r="A235" s="350"/>
      <c r="B235" s="350"/>
      <c r="C235" s="350"/>
      <c r="D235" s="350"/>
      <c r="E235" s="298" t="s">
        <v>2455</v>
      </c>
      <c r="F235" s="350" t="s">
        <v>2456</v>
      </c>
      <c r="G235" s="350"/>
      <c r="H235" s="350"/>
      <c r="I235" s="350"/>
      <c r="J235" s="350"/>
    </row>
    <row r="236" spans="1:10" hidden="1" x14ac:dyDescent="0.35">
      <c r="A236" s="350"/>
      <c r="B236" s="350"/>
      <c r="C236" s="350"/>
      <c r="D236" s="350"/>
      <c r="E236" s="298" t="s">
        <v>2457</v>
      </c>
      <c r="F236" s="350" t="s">
        <v>2458</v>
      </c>
      <c r="G236" s="350"/>
      <c r="H236" s="350"/>
      <c r="I236" s="350"/>
      <c r="J236" s="350"/>
    </row>
    <row r="237" spans="1:10" hidden="1" x14ac:dyDescent="0.35">
      <c r="A237" s="350"/>
      <c r="B237" s="350"/>
      <c r="C237" s="350"/>
      <c r="D237" s="350"/>
      <c r="E237" s="298" t="s">
        <v>2459</v>
      </c>
      <c r="F237" s="350" t="s">
        <v>2460</v>
      </c>
      <c r="G237" s="350"/>
      <c r="H237" s="350"/>
      <c r="I237" s="350"/>
      <c r="J237" s="350"/>
    </row>
    <row r="238" spans="1:10" hidden="1" x14ac:dyDescent="0.35">
      <c r="A238" s="350"/>
      <c r="B238" s="350"/>
      <c r="C238" s="350"/>
      <c r="D238" s="350"/>
      <c r="E238" s="298" t="s">
        <v>2461</v>
      </c>
      <c r="F238" s="350" t="s">
        <v>2462</v>
      </c>
      <c r="G238" s="350"/>
      <c r="H238" s="350"/>
      <c r="I238" s="350"/>
      <c r="J238" s="350"/>
    </row>
    <row r="239" spans="1:10" hidden="1" x14ac:dyDescent="0.35">
      <c r="A239" s="350"/>
      <c r="B239" s="350"/>
      <c r="C239" s="350"/>
      <c r="D239" s="350"/>
      <c r="E239" s="298" t="s">
        <v>2463</v>
      </c>
      <c r="F239" s="350" t="s">
        <v>2464</v>
      </c>
      <c r="G239" s="350"/>
      <c r="H239" s="350"/>
      <c r="I239" s="350"/>
      <c r="J239" s="350"/>
    </row>
    <row r="240" spans="1:10" hidden="1" x14ac:dyDescent="0.35">
      <c r="A240" s="350"/>
      <c r="B240" s="350"/>
      <c r="C240" s="350"/>
      <c r="D240" s="350"/>
      <c r="E240" s="298" t="s">
        <v>2465</v>
      </c>
      <c r="F240" s="350" t="s">
        <v>2466</v>
      </c>
      <c r="G240" s="350"/>
      <c r="H240" s="350"/>
      <c r="I240" s="350"/>
      <c r="J240" s="350"/>
    </row>
    <row r="241" spans="1:10" hidden="1" x14ac:dyDescent="0.35">
      <c r="A241" s="350"/>
      <c r="B241" s="350"/>
      <c r="C241" s="350"/>
      <c r="D241" s="350"/>
      <c r="E241" s="298" t="s">
        <v>2467</v>
      </c>
      <c r="F241" s="350" t="s">
        <v>2468</v>
      </c>
      <c r="G241" s="350"/>
      <c r="H241" s="350"/>
      <c r="I241" s="350"/>
      <c r="J241" s="350"/>
    </row>
    <row r="242" spans="1:10" hidden="1" x14ac:dyDescent="0.35">
      <c r="A242" s="350"/>
      <c r="B242" s="350"/>
      <c r="C242" s="350"/>
      <c r="D242" s="350"/>
      <c r="E242" s="298" t="s">
        <v>2469</v>
      </c>
      <c r="F242" s="350" t="s">
        <v>2470</v>
      </c>
      <c r="G242" s="350"/>
      <c r="H242" s="350"/>
      <c r="I242" s="350"/>
      <c r="J242" s="350"/>
    </row>
    <row r="243" spans="1:10" hidden="1" x14ac:dyDescent="0.35">
      <c r="A243" s="350"/>
      <c r="B243" s="350"/>
      <c r="C243" s="350"/>
      <c r="D243" s="350"/>
      <c r="E243" s="298" t="s">
        <v>2471</v>
      </c>
      <c r="F243" s="350" t="s">
        <v>2472</v>
      </c>
      <c r="G243" s="350"/>
      <c r="H243" s="350"/>
      <c r="I243" s="350"/>
      <c r="J243" s="350"/>
    </row>
    <row r="244" spans="1:10" hidden="1" x14ac:dyDescent="0.35">
      <c r="A244" s="350"/>
      <c r="B244" s="350"/>
      <c r="C244" s="350"/>
      <c r="D244" s="350"/>
      <c r="E244" s="298" t="s">
        <v>2473</v>
      </c>
      <c r="F244" s="350" t="s">
        <v>2474</v>
      </c>
      <c r="G244" s="350"/>
      <c r="H244" s="350"/>
      <c r="I244" s="350"/>
      <c r="J244" s="350"/>
    </row>
    <row r="245" spans="1:10" hidden="1" x14ac:dyDescent="0.35">
      <c r="A245" s="350"/>
      <c r="B245" s="350"/>
      <c r="C245" s="350"/>
      <c r="D245" s="350"/>
      <c r="E245" s="298" t="s">
        <v>2475</v>
      </c>
      <c r="F245" s="350" t="s">
        <v>2476</v>
      </c>
      <c r="G245" s="350"/>
      <c r="H245" s="350"/>
      <c r="I245" s="350"/>
      <c r="J245" s="350"/>
    </row>
    <row r="246" spans="1:10" hidden="1" x14ac:dyDescent="0.35">
      <c r="A246" s="350"/>
      <c r="B246" s="350"/>
      <c r="C246" s="350"/>
      <c r="D246" s="350"/>
      <c r="E246" s="298" t="s">
        <v>2477</v>
      </c>
      <c r="F246" s="350" t="s">
        <v>2478</v>
      </c>
      <c r="G246" s="350"/>
      <c r="H246" s="350"/>
      <c r="I246" s="350"/>
      <c r="J246" s="350"/>
    </row>
    <row r="247" spans="1:10" hidden="1" x14ac:dyDescent="0.35">
      <c r="A247" s="350"/>
      <c r="B247" s="350"/>
      <c r="C247" s="350"/>
      <c r="D247" s="350"/>
      <c r="E247" s="298" t="s">
        <v>2479</v>
      </c>
      <c r="F247" s="350" t="s">
        <v>2480</v>
      </c>
      <c r="G247" s="350"/>
      <c r="H247" s="350"/>
      <c r="I247" s="350"/>
      <c r="J247" s="350"/>
    </row>
    <row r="248" spans="1:10" hidden="1" x14ac:dyDescent="0.35">
      <c r="A248" s="350"/>
      <c r="B248" s="350"/>
      <c r="C248" s="350"/>
      <c r="D248" s="350"/>
      <c r="E248" s="298" t="s">
        <v>2481</v>
      </c>
      <c r="F248" s="350" t="s">
        <v>2482</v>
      </c>
      <c r="G248" s="350"/>
      <c r="H248" s="350"/>
      <c r="I248" s="350"/>
      <c r="J248" s="350"/>
    </row>
    <row r="249" spans="1:10" hidden="1" x14ac:dyDescent="0.35">
      <c r="A249" s="350"/>
      <c r="B249" s="350"/>
      <c r="C249" s="350"/>
      <c r="D249" s="350"/>
      <c r="E249" s="298" t="s">
        <v>2483</v>
      </c>
      <c r="F249" s="350" t="s">
        <v>2484</v>
      </c>
      <c r="G249" s="350"/>
      <c r="H249" s="350"/>
      <c r="I249" s="350"/>
      <c r="J249" s="350"/>
    </row>
    <row r="250" spans="1:10" hidden="1" x14ac:dyDescent="0.35">
      <c r="A250" s="350"/>
      <c r="B250" s="350"/>
      <c r="C250" s="350"/>
      <c r="D250" s="350"/>
      <c r="E250" s="298" t="s">
        <v>2485</v>
      </c>
      <c r="F250" s="350" t="s">
        <v>2486</v>
      </c>
      <c r="G250" s="350"/>
      <c r="H250" s="350"/>
      <c r="I250" s="350"/>
      <c r="J250" s="350"/>
    </row>
    <row r="251" spans="1:10" hidden="1" x14ac:dyDescent="0.35">
      <c r="A251" s="350"/>
      <c r="B251" s="350"/>
      <c r="C251" s="350"/>
      <c r="D251" s="350"/>
      <c r="E251" s="298" t="s">
        <v>2487</v>
      </c>
      <c r="F251" s="350" t="s">
        <v>2488</v>
      </c>
      <c r="G251" s="350"/>
      <c r="H251" s="350"/>
      <c r="I251" s="350"/>
      <c r="J251" s="350"/>
    </row>
    <row r="252" spans="1:10" hidden="1" x14ac:dyDescent="0.35">
      <c r="A252" s="350"/>
      <c r="B252" s="350"/>
      <c r="C252" s="350"/>
      <c r="D252" s="350"/>
      <c r="E252" s="298" t="s">
        <v>2489</v>
      </c>
      <c r="F252" s="350" t="s">
        <v>2490</v>
      </c>
      <c r="G252" s="350"/>
      <c r="H252" s="350"/>
      <c r="I252" s="350"/>
      <c r="J252" s="350"/>
    </row>
    <row r="253" spans="1:10" hidden="1" x14ac:dyDescent="0.35">
      <c r="A253" s="350"/>
      <c r="B253" s="350"/>
      <c r="C253" s="350"/>
      <c r="D253" s="350"/>
      <c r="E253" s="298" t="s">
        <v>2491</v>
      </c>
      <c r="F253" s="350" t="s">
        <v>612</v>
      </c>
      <c r="G253" s="350"/>
      <c r="H253" s="350"/>
      <c r="I253" s="350"/>
      <c r="J253" s="350"/>
    </row>
    <row r="254" spans="1:10" hidden="1" x14ac:dyDescent="0.35">
      <c r="A254" s="350"/>
      <c r="B254" s="350"/>
      <c r="C254" s="350"/>
      <c r="D254" s="350"/>
      <c r="E254" s="298" t="s">
        <v>2492</v>
      </c>
      <c r="F254" s="350" t="s">
        <v>614</v>
      </c>
      <c r="G254" s="350"/>
      <c r="H254" s="350"/>
      <c r="I254" s="350"/>
      <c r="J254" s="350"/>
    </row>
    <row r="255" spans="1:10" hidden="1" x14ac:dyDescent="0.35">
      <c r="A255" s="350"/>
      <c r="B255" s="350"/>
      <c r="C255" s="350"/>
      <c r="D255" s="350"/>
      <c r="E255" s="298" t="s">
        <v>2493</v>
      </c>
      <c r="F255" s="350" t="s">
        <v>2494</v>
      </c>
      <c r="G255" s="350"/>
      <c r="H255" s="350"/>
      <c r="I255" s="350"/>
      <c r="J255" s="350"/>
    </row>
    <row r="256" spans="1:10" hidden="1" x14ac:dyDescent="0.35">
      <c r="A256" s="350"/>
      <c r="B256" s="350"/>
      <c r="C256" s="350"/>
      <c r="D256" s="350"/>
      <c r="E256" s="298" t="s">
        <v>2495</v>
      </c>
      <c r="F256" s="350" t="s">
        <v>2496</v>
      </c>
      <c r="G256" s="350"/>
      <c r="H256" s="350"/>
      <c r="I256" s="350"/>
      <c r="J256" s="350"/>
    </row>
    <row r="257" spans="1:10" hidden="1" x14ac:dyDescent="0.35">
      <c r="A257" s="350"/>
      <c r="B257" s="350"/>
      <c r="C257" s="350"/>
      <c r="D257" s="350"/>
      <c r="E257" s="298" t="s">
        <v>2497</v>
      </c>
      <c r="F257" s="350" t="s">
        <v>2498</v>
      </c>
      <c r="G257" s="350"/>
      <c r="H257" s="350"/>
      <c r="I257" s="350"/>
      <c r="J257" s="350"/>
    </row>
    <row r="258" spans="1:10" hidden="1" x14ac:dyDescent="0.35">
      <c r="A258" s="350"/>
      <c r="B258" s="350"/>
      <c r="C258" s="350"/>
      <c r="D258" s="350"/>
      <c r="E258" s="298" t="s">
        <v>2499</v>
      </c>
      <c r="F258" s="350" t="s">
        <v>2500</v>
      </c>
      <c r="G258" s="350"/>
      <c r="H258" s="350"/>
      <c r="I258" s="350"/>
      <c r="J258" s="350"/>
    </row>
    <row r="259" spans="1:10" hidden="1" x14ac:dyDescent="0.35">
      <c r="A259" s="350"/>
      <c r="B259" s="350"/>
      <c r="C259" s="350"/>
      <c r="D259" s="350"/>
      <c r="E259" s="298" t="s">
        <v>2501</v>
      </c>
      <c r="F259" s="350" t="s">
        <v>2502</v>
      </c>
      <c r="G259" s="350"/>
      <c r="H259" s="350"/>
      <c r="I259" s="350"/>
      <c r="J259" s="350"/>
    </row>
    <row r="260" spans="1:10" hidden="1" x14ac:dyDescent="0.35">
      <c r="A260" s="350"/>
      <c r="B260" s="350"/>
      <c r="C260" s="350"/>
      <c r="D260" s="350"/>
      <c r="E260" s="298" t="s">
        <v>2503</v>
      </c>
      <c r="F260" s="350" t="s">
        <v>2504</v>
      </c>
      <c r="G260" s="350"/>
      <c r="H260" s="350"/>
      <c r="I260" s="350"/>
      <c r="J260" s="350"/>
    </row>
    <row r="261" spans="1:10" hidden="1" x14ac:dyDescent="0.35">
      <c r="A261" s="350"/>
      <c r="B261" s="350"/>
      <c r="C261" s="350"/>
      <c r="D261" s="350"/>
      <c r="E261" s="298" t="s">
        <v>2505</v>
      </c>
      <c r="F261" s="350" t="s">
        <v>2506</v>
      </c>
      <c r="G261" s="350"/>
      <c r="H261" s="350"/>
      <c r="I261" s="350"/>
      <c r="J261" s="350"/>
    </row>
    <row r="262" spans="1:10" hidden="1" x14ac:dyDescent="0.35">
      <c r="A262" s="350"/>
      <c r="B262" s="350"/>
      <c r="C262" s="350"/>
      <c r="D262" s="350"/>
      <c r="E262" s="298" t="s">
        <v>2507</v>
      </c>
      <c r="F262" s="350" t="s">
        <v>2508</v>
      </c>
      <c r="G262" s="350"/>
      <c r="H262" s="350"/>
      <c r="I262" s="350"/>
      <c r="J262" s="350"/>
    </row>
    <row r="263" spans="1:10" hidden="1" x14ac:dyDescent="0.35">
      <c r="A263" s="350"/>
      <c r="B263" s="350"/>
      <c r="C263" s="350"/>
      <c r="D263" s="350"/>
      <c r="E263" s="298" t="s">
        <v>2509</v>
      </c>
      <c r="F263" s="350" t="s">
        <v>2510</v>
      </c>
      <c r="G263" s="350"/>
      <c r="H263" s="350"/>
      <c r="I263" s="350"/>
      <c r="J263" s="350"/>
    </row>
    <row r="264" spans="1:10" hidden="1" x14ac:dyDescent="0.35">
      <c r="A264" s="350"/>
      <c r="B264" s="350"/>
      <c r="C264" s="350"/>
      <c r="D264" s="350"/>
      <c r="E264" s="298" t="s">
        <v>623</v>
      </c>
      <c r="F264" s="350" t="s">
        <v>2511</v>
      </c>
      <c r="G264" s="350"/>
      <c r="H264" s="350"/>
      <c r="I264" s="350"/>
      <c r="J264" s="350"/>
    </row>
    <row r="265" spans="1:10" hidden="1" x14ac:dyDescent="0.35">
      <c r="A265" s="350"/>
      <c r="B265" s="350"/>
      <c r="C265" s="350"/>
      <c r="D265" s="350"/>
      <c r="E265" s="298" t="s">
        <v>2512</v>
      </c>
      <c r="F265" s="350" t="s">
        <v>2513</v>
      </c>
      <c r="G265" s="350"/>
      <c r="H265" s="350"/>
      <c r="I265" s="350"/>
      <c r="J265" s="350"/>
    </row>
    <row r="266" spans="1:10" hidden="1" x14ac:dyDescent="0.35">
      <c r="A266" s="350"/>
      <c r="B266" s="350"/>
      <c r="C266" s="350"/>
      <c r="D266" s="350"/>
      <c r="E266" s="298" t="s">
        <v>2514</v>
      </c>
      <c r="F266" s="350" t="s">
        <v>2515</v>
      </c>
      <c r="G266" s="350"/>
      <c r="H266" s="350"/>
      <c r="I266" s="350"/>
      <c r="J266" s="350"/>
    </row>
    <row r="267" spans="1:10" hidden="1" x14ac:dyDescent="0.35">
      <c r="A267" s="350"/>
      <c r="B267" s="350"/>
      <c r="C267" s="350"/>
      <c r="D267" s="350"/>
      <c r="E267" s="298" t="s">
        <v>2516</v>
      </c>
      <c r="F267" s="350" t="s">
        <v>2517</v>
      </c>
      <c r="G267" s="350"/>
      <c r="H267" s="350"/>
      <c r="I267" s="350"/>
      <c r="J267" s="350"/>
    </row>
    <row r="268" spans="1:10" hidden="1" x14ac:dyDescent="0.35">
      <c r="A268" s="350"/>
      <c r="B268" s="350"/>
      <c r="C268" s="350"/>
      <c r="D268" s="350"/>
      <c r="E268" s="298" t="s">
        <v>2518</v>
      </c>
      <c r="F268" s="350" t="s">
        <v>2519</v>
      </c>
      <c r="G268" s="350"/>
      <c r="H268" s="350"/>
      <c r="I268" s="350"/>
      <c r="J268" s="350"/>
    </row>
    <row r="269" spans="1:10" hidden="1" x14ac:dyDescent="0.35">
      <c r="A269" s="350"/>
      <c r="B269" s="350"/>
      <c r="C269" s="350"/>
      <c r="D269" s="350"/>
      <c r="E269" s="298" t="s">
        <v>2520</v>
      </c>
      <c r="F269" s="350" t="s">
        <v>2521</v>
      </c>
      <c r="G269" s="350"/>
      <c r="H269" s="350"/>
      <c r="I269" s="350"/>
      <c r="J269" s="350"/>
    </row>
    <row r="270" spans="1:10" hidden="1" x14ac:dyDescent="0.35">
      <c r="A270" s="350"/>
      <c r="B270" s="350"/>
      <c r="C270" s="350"/>
      <c r="D270" s="350"/>
      <c r="E270" s="298" t="s">
        <v>2522</v>
      </c>
      <c r="F270" s="350" t="s">
        <v>2523</v>
      </c>
      <c r="G270" s="350"/>
      <c r="H270" s="350"/>
      <c r="I270" s="350"/>
      <c r="J270" s="350"/>
    </row>
    <row r="271" spans="1:10" hidden="1" x14ac:dyDescent="0.35">
      <c r="A271" s="350"/>
      <c r="B271" s="350"/>
      <c r="C271" s="350"/>
      <c r="D271" s="350"/>
      <c r="E271" s="298" t="s">
        <v>2524</v>
      </c>
      <c r="F271" s="350" t="s">
        <v>2525</v>
      </c>
      <c r="G271" s="350"/>
      <c r="H271" s="350"/>
      <c r="I271" s="350"/>
      <c r="J271" s="350"/>
    </row>
    <row r="272" spans="1:10" hidden="1" x14ac:dyDescent="0.35">
      <c r="A272" s="350"/>
      <c r="B272" s="350"/>
      <c r="C272" s="350"/>
      <c r="D272" s="350"/>
      <c r="E272" s="298" t="s">
        <v>2526</v>
      </c>
      <c r="F272" s="350" t="s">
        <v>2527</v>
      </c>
      <c r="G272" s="350"/>
      <c r="H272" s="350"/>
      <c r="I272" s="350"/>
      <c r="J272" s="350"/>
    </row>
    <row r="273" spans="1:10" hidden="1" x14ac:dyDescent="0.35">
      <c r="A273" s="350"/>
      <c r="B273" s="350"/>
      <c r="C273" s="350"/>
      <c r="D273" s="350"/>
      <c r="E273" s="298" t="s">
        <v>2528</v>
      </c>
      <c r="F273" s="350" t="s">
        <v>2529</v>
      </c>
      <c r="G273" s="350"/>
      <c r="H273" s="350"/>
      <c r="I273" s="350"/>
      <c r="J273" s="350"/>
    </row>
    <row r="274" spans="1:10" hidden="1" x14ac:dyDescent="0.35">
      <c r="A274" s="350"/>
      <c r="B274" s="350"/>
      <c r="C274" s="350"/>
      <c r="D274" s="350"/>
      <c r="E274" s="298" t="s">
        <v>2530</v>
      </c>
      <c r="F274" s="350" t="s">
        <v>2531</v>
      </c>
      <c r="G274" s="350"/>
      <c r="H274" s="350"/>
      <c r="I274" s="350"/>
      <c r="J274" s="350"/>
    </row>
    <row r="275" spans="1:10" hidden="1" x14ac:dyDescent="0.35">
      <c r="A275" s="350"/>
      <c r="B275" s="350"/>
      <c r="C275" s="350"/>
      <c r="D275" s="350"/>
      <c r="E275" s="298" t="s">
        <v>2532</v>
      </c>
      <c r="F275" s="350" t="s">
        <v>2533</v>
      </c>
      <c r="G275" s="350"/>
      <c r="H275" s="350"/>
      <c r="I275" s="350"/>
      <c r="J275" s="350"/>
    </row>
    <row r="276" spans="1:10" hidden="1" x14ac:dyDescent="0.35">
      <c r="A276" s="350"/>
      <c r="B276" s="350"/>
      <c r="C276" s="350"/>
      <c r="D276" s="350"/>
      <c r="E276" s="298" t="s">
        <v>2534</v>
      </c>
      <c r="F276" s="350" t="s">
        <v>2535</v>
      </c>
      <c r="G276" s="350"/>
      <c r="H276" s="350"/>
      <c r="I276" s="350"/>
      <c r="J276" s="350"/>
    </row>
    <row r="277" spans="1:10" hidden="1" x14ac:dyDescent="0.35">
      <c r="A277" s="350"/>
      <c r="B277" s="350"/>
      <c r="C277" s="350"/>
      <c r="D277" s="350"/>
      <c r="E277" s="298" t="s">
        <v>2536</v>
      </c>
      <c r="F277" s="350" t="s">
        <v>2537</v>
      </c>
      <c r="G277" s="350"/>
      <c r="H277" s="350"/>
      <c r="I277" s="350"/>
      <c r="J277" s="350"/>
    </row>
    <row r="278" spans="1:10" hidden="1" x14ac:dyDescent="0.35">
      <c r="A278" s="350"/>
      <c r="B278" s="350"/>
      <c r="C278" s="350"/>
      <c r="D278" s="350"/>
      <c r="E278" s="298" t="s">
        <v>2538</v>
      </c>
      <c r="F278" s="350" t="s">
        <v>2539</v>
      </c>
      <c r="G278" s="350"/>
      <c r="H278" s="350"/>
      <c r="I278" s="350"/>
      <c r="J278" s="350"/>
    </row>
    <row r="279" spans="1:10" hidden="1" x14ac:dyDescent="0.35">
      <c r="A279" s="350"/>
      <c r="B279" s="350"/>
      <c r="C279" s="350"/>
      <c r="D279" s="350"/>
      <c r="E279" s="298" t="s">
        <v>2540</v>
      </c>
      <c r="F279" s="350" t="s">
        <v>2541</v>
      </c>
      <c r="G279" s="350"/>
      <c r="H279" s="350"/>
      <c r="I279" s="350"/>
      <c r="J279" s="350"/>
    </row>
    <row r="280" spans="1:10" hidden="1" x14ac:dyDescent="0.35">
      <c r="A280" s="350"/>
      <c r="B280" s="350"/>
      <c r="C280" s="350"/>
      <c r="D280" s="350"/>
      <c r="E280" s="298" t="s">
        <v>2542</v>
      </c>
      <c r="F280" s="350" t="s">
        <v>2543</v>
      </c>
      <c r="G280" s="350"/>
      <c r="H280" s="350"/>
      <c r="I280" s="350"/>
      <c r="J280" s="350"/>
    </row>
    <row r="281" spans="1:10" hidden="1" x14ac:dyDescent="0.35">
      <c r="A281" s="350"/>
      <c r="B281" s="350"/>
      <c r="C281" s="350"/>
      <c r="D281" s="350"/>
      <c r="E281" s="298" t="s">
        <v>2544</v>
      </c>
      <c r="F281" s="350" t="s">
        <v>2545</v>
      </c>
      <c r="G281" s="350"/>
      <c r="H281" s="350"/>
      <c r="I281" s="350"/>
      <c r="J281" s="350"/>
    </row>
    <row r="282" spans="1:10" hidden="1" x14ac:dyDescent="0.35">
      <c r="A282" s="350"/>
      <c r="B282" s="350"/>
      <c r="C282" s="350"/>
      <c r="D282" s="350"/>
      <c r="E282" s="298" t="s">
        <v>2546</v>
      </c>
      <c r="F282" s="350" t="s">
        <v>2547</v>
      </c>
      <c r="G282" s="350"/>
      <c r="H282" s="350"/>
      <c r="I282" s="350"/>
      <c r="J282" s="350"/>
    </row>
    <row r="283" spans="1:10" hidden="1" x14ac:dyDescent="0.35">
      <c r="A283" s="350"/>
      <c r="B283" s="350"/>
      <c r="C283" s="350"/>
      <c r="D283" s="350"/>
      <c r="E283" s="298" t="s">
        <v>2548</v>
      </c>
      <c r="F283" s="350" t="s">
        <v>2549</v>
      </c>
      <c r="G283" s="350"/>
      <c r="H283" s="350"/>
      <c r="I283" s="350"/>
      <c r="J283" s="350"/>
    </row>
    <row r="284" spans="1:10" hidden="1" x14ac:dyDescent="0.35">
      <c r="A284" s="350"/>
      <c r="B284" s="350"/>
      <c r="C284" s="350"/>
      <c r="D284" s="350"/>
      <c r="E284" s="298" t="s">
        <v>2550</v>
      </c>
      <c r="F284" s="350" t="s">
        <v>2551</v>
      </c>
      <c r="G284" s="350"/>
      <c r="H284" s="350"/>
      <c r="I284" s="350"/>
      <c r="J284" s="350"/>
    </row>
    <row r="285" spans="1:10" hidden="1" x14ac:dyDescent="0.35">
      <c r="A285" s="350"/>
      <c r="B285" s="350"/>
      <c r="C285" s="350"/>
      <c r="D285" s="350"/>
      <c r="E285" s="298" t="s">
        <v>2552</v>
      </c>
      <c r="F285" s="350" t="s">
        <v>2553</v>
      </c>
      <c r="G285" s="350"/>
      <c r="H285" s="350"/>
      <c r="I285" s="350"/>
      <c r="J285" s="350"/>
    </row>
    <row r="286" spans="1:10" hidden="1" x14ac:dyDescent="0.35">
      <c r="A286" s="350"/>
      <c r="B286" s="350"/>
      <c r="C286" s="350"/>
      <c r="D286" s="350"/>
      <c r="E286" s="298" t="s">
        <v>2554</v>
      </c>
      <c r="F286" s="350" t="s">
        <v>2555</v>
      </c>
      <c r="G286" s="350"/>
      <c r="H286" s="350"/>
      <c r="I286" s="350"/>
      <c r="J286" s="350"/>
    </row>
    <row r="287" spans="1:10" hidden="1" x14ac:dyDescent="0.35">
      <c r="A287" s="350"/>
      <c r="B287" s="350"/>
      <c r="C287" s="350"/>
      <c r="D287" s="350"/>
      <c r="E287" s="298" t="s">
        <v>2556</v>
      </c>
      <c r="F287" s="350" t="s">
        <v>2557</v>
      </c>
      <c r="G287" s="350"/>
      <c r="H287" s="350"/>
      <c r="I287" s="350"/>
      <c r="J287" s="350"/>
    </row>
    <row r="288" spans="1:10" hidden="1" x14ac:dyDescent="0.35">
      <c r="A288" s="350"/>
      <c r="B288" s="350"/>
      <c r="C288" s="350"/>
      <c r="D288" s="350"/>
      <c r="E288" s="298" t="s">
        <v>2558</v>
      </c>
      <c r="F288" s="350" t="s">
        <v>2559</v>
      </c>
      <c r="G288" s="350"/>
      <c r="H288" s="350"/>
      <c r="I288" s="350"/>
      <c r="J288" s="350"/>
    </row>
    <row r="289" spans="1:10" hidden="1" x14ac:dyDescent="0.35">
      <c r="A289" s="350"/>
      <c r="B289" s="350"/>
      <c r="C289" s="350"/>
      <c r="D289" s="350"/>
      <c r="E289" s="298" t="s">
        <v>2560</v>
      </c>
      <c r="F289" s="350" t="s">
        <v>2561</v>
      </c>
      <c r="G289" s="350"/>
      <c r="H289" s="350"/>
      <c r="I289" s="350"/>
      <c r="J289" s="350"/>
    </row>
    <row r="290" spans="1:10" hidden="1" x14ac:dyDescent="0.35">
      <c r="A290" s="350"/>
      <c r="B290" s="350"/>
      <c r="C290" s="350"/>
      <c r="D290" s="350"/>
      <c r="E290" s="298" t="s">
        <v>2562</v>
      </c>
      <c r="F290" s="350" t="s">
        <v>660</v>
      </c>
      <c r="G290" s="350"/>
      <c r="H290" s="350"/>
      <c r="I290" s="350"/>
      <c r="J290" s="350"/>
    </row>
    <row r="291" spans="1:10" hidden="1" x14ac:dyDescent="0.35">
      <c r="A291" s="350"/>
      <c r="B291" s="350"/>
      <c r="C291" s="350"/>
      <c r="D291" s="350"/>
      <c r="E291" s="298" t="s">
        <v>2563</v>
      </c>
      <c r="F291" s="350" t="s">
        <v>2564</v>
      </c>
      <c r="G291" s="350"/>
      <c r="H291" s="350"/>
      <c r="I291" s="350"/>
      <c r="J291" s="350"/>
    </row>
    <row r="292" spans="1:10" hidden="1" x14ac:dyDescent="0.35">
      <c r="A292" s="350"/>
      <c r="B292" s="350"/>
      <c r="C292" s="350"/>
      <c r="D292" s="350"/>
      <c r="E292" s="298" t="s">
        <v>2565</v>
      </c>
      <c r="F292" s="350" t="s">
        <v>664</v>
      </c>
      <c r="G292" s="350"/>
      <c r="H292" s="350"/>
      <c r="I292" s="350"/>
      <c r="J292" s="350"/>
    </row>
    <row r="293" spans="1:10" hidden="1" x14ac:dyDescent="0.35">
      <c r="A293" s="350"/>
      <c r="B293" s="350"/>
      <c r="C293" s="350"/>
      <c r="D293" s="350"/>
      <c r="E293" s="298" t="s">
        <v>2566</v>
      </c>
      <c r="F293" s="350" t="s">
        <v>2567</v>
      </c>
      <c r="G293" s="350"/>
      <c r="H293" s="350"/>
      <c r="I293" s="350"/>
      <c r="J293" s="350"/>
    </row>
    <row r="294" spans="1:10" hidden="1" x14ac:dyDescent="0.35">
      <c r="A294" s="350"/>
      <c r="B294" s="350"/>
      <c r="C294" s="350"/>
      <c r="D294" s="350"/>
      <c r="E294" s="298" t="s">
        <v>2568</v>
      </c>
      <c r="F294" s="350" t="s">
        <v>2569</v>
      </c>
      <c r="G294" s="350"/>
      <c r="H294" s="350"/>
      <c r="I294" s="350"/>
      <c r="J294" s="350"/>
    </row>
    <row r="295" spans="1:10" hidden="1" x14ac:dyDescent="0.35">
      <c r="A295" s="350"/>
      <c r="B295" s="350"/>
      <c r="C295" s="350"/>
      <c r="D295" s="350"/>
      <c r="E295" s="298" t="s">
        <v>2570</v>
      </c>
      <c r="F295" s="350" t="s">
        <v>2571</v>
      </c>
      <c r="G295" s="350"/>
      <c r="H295" s="350"/>
      <c r="I295" s="350"/>
      <c r="J295" s="350"/>
    </row>
    <row r="296" spans="1:10" hidden="1" x14ac:dyDescent="0.35">
      <c r="A296" s="350"/>
      <c r="B296" s="350"/>
      <c r="C296" s="350"/>
      <c r="D296" s="350"/>
      <c r="E296" s="298" t="s">
        <v>2572</v>
      </c>
      <c r="F296" s="350" t="s">
        <v>2573</v>
      </c>
      <c r="G296" s="350"/>
      <c r="H296" s="350"/>
      <c r="I296" s="350"/>
      <c r="J296" s="350"/>
    </row>
    <row r="297" spans="1:10" hidden="1" x14ac:dyDescent="0.35">
      <c r="A297" s="350"/>
      <c r="B297" s="350"/>
      <c r="C297" s="350"/>
      <c r="D297" s="350"/>
      <c r="E297" s="298" t="s">
        <v>2574</v>
      </c>
      <c r="F297" s="350" t="s">
        <v>2575</v>
      </c>
      <c r="G297" s="350"/>
      <c r="H297" s="350"/>
      <c r="I297" s="350"/>
      <c r="J297" s="350"/>
    </row>
    <row r="298" spans="1:10" hidden="1" x14ac:dyDescent="0.35">
      <c r="A298" s="350"/>
      <c r="B298" s="350"/>
      <c r="C298" s="350"/>
      <c r="D298" s="350"/>
      <c r="E298" s="298" t="s">
        <v>2576</v>
      </c>
      <c r="F298" s="350" t="s">
        <v>2577</v>
      </c>
      <c r="G298" s="350"/>
      <c r="H298" s="350"/>
      <c r="I298" s="350"/>
      <c r="J298" s="350"/>
    </row>
    <row r="299" spans="1:10" hidden="1" x14ac:dyDescent="0.35">
      <c r="A299" s="350"/>
      <c r="B299" s="350"/>
      <c r="C299" s="350"/>
      <c r="D299" s="350"/>
      <c r="E299" s="298" t="s">
        <v>2578</v>
      </c>
      <c r="F299" s="350" t="s">
        <v>2579</v>
      </c>
      <c r="G299" s="350"/>
      <c r="H299" s="350"/>
      <c r="I299" s="350"/>
      <c r="J299" s="350"/>
    </row>
    <row r="300" spans="1:10" hidden="1" x14ac:dyDescent="0.35">
      <c r="A300" s="350"/>
      <c r="B300" s="350"/>
      <c r="C300" s="350"/>
      <c r="D300" s="350"/>
      <c r="E300" s="298" t="s">
        <v>2580</v>
      </c>
      <c r="F300" s="350" t="s">
        <v>2581</v>
      </c>
      <c r="G300" s="350"/>
      <c r="H300" s="350"/>
      <c r="I300" s="350"/>
      <c r="J300" s="350"/>
    </row>
    <row r="301" spans="1:10" hidden="1" x14ac:dyDescent="0.35">
      <c r="A301" s="350"/>
      <c r="B301" s="350"/>
      <c r="C301" s="350"/>
      <c r="D301" s="350"/>
      <c r="E301" s="298" t="s">
        <v>677</v>
      </c>
      <c r="F301" s="350" t="s">
        <v>678</v>
      </c>
      <c r="G301" s="350"/>
      <c r="H301" s="350"/>
      <c r="I301" s="350"/>
      <c r="J301" s="350"/>
    </row>
    <row r="302" spans="1:10" hidden="1" x14ac:dyDescent="0.35">
      <c r="A302" s="350"/>
      <c r="B302" s="350"/>
      <c r="C302" s="350"/>
      <c r="D302" s="350"/>
      <c r="E302" s="298" t="s">
        <v>2582</v>
      </c>
      <c r="F302" s="350" t="s">
        <v>2583</v>
      </c>
      <c r="G302" s="350"/>
      <c r="H302" s="350"/>
      <c r="I302" s="350"/>
      <c r="J302" s="350"/>
    </row>
    <row r="303" spans="1:10" hidden="1" x14ac:dyDescent="0.35">
      <c r="A303" s="350"/>
      <c r="B303" s="350"/>
      <c r="C303" s="350"/>
      <c r="D303" s="350"/>
      <c r="E303" s="298" t="s">
        <v>2584</v>
      </c>
      <c r="F303" s="350" t="s">
        <v>2585</v>
      </c>
      <c r="G303" s="350"/>
      <c r="H303" s="350"/>
      <c r="I303" s="350"/>
      <c r="J303" s="350"/>
    </row>
    <row r="304" spans="1:10" hidden="1" x14ac:dyDescent="0.35">
      <c r="A304" s="350"/>
      <c r="B304" s="350"/>
      <c r="C304" s="350"/>
      <c r="D304" s="350"/>
      <c r="E304" s="298" t="s">
        <v>2586</v>
      </c>
      <c r="F304" s="350" t="s">
        <v>2587</v>
      </c>
      <c r="G304" s="350"/>
      <c r="H304" s="350"/>
      <c r="I304" s="350"/>
      <c r="J304" s="350"/>
    </row>
    <row r="305" spans="1:10" hidden="1" x14ac:dyDescent="0.35">
      <c r="A305" s="350"/>
      <c r="B305" s="350"/>
      <c r="C305" s="350"/>
      <c r="D305" s="350"/>
      <c r="E305" s="298" t="s">
        <v>2588</v>
      </c>
      <c r="F305" s="350" t="s">
        <v>2589</v>
      </c>
      <c r="G305" s="350"/>
      <c r="H305" s="350"/>
      <c r="I305" s="350"/>
      <c r="J305" s="350"/>
    </row>
    <row r="306" spans="1:10" hidden="1" x14ac:dyDescent="0.35">
      <c r="A306" s="350"/>
      <c r="B306" s="350"/>
      <c r="C306" s="350"/>
      <c r="D306" s="350"/>
      <c r="E306" s="298" t="s">
        <v>2590</v>
      </c>
      <c r="F306" s="350" t="s">
        <v>686</v>
      </c>
      <c r="G306" s="350"/>
      <c r="H306" s="350"/>
      <c r="I306" s="350"/>
      <c r="J306" s="350"/>
    </row>
    <row r="307" spans="1:10" hidden="1" x14ac:dyDescent="0.35">
      <c r="A307" s="350"/>
      <c r="B307" s="350"/>
      <c r="C307" s="350"/>
      <c r="D307" s="350"/>
      <c r="E307" s="298" t="s">
        <v>2591</v>
      </c>
      <c r="F307" s="350" t="s">
        <v>2592</v>
      </c>
      <c r="G307" s="350"/>
      <c r="H307" s="350"/>
      <c r="I307" s="350"/>
      <c r="J307" s="350"/>
    </row>
    <row r="308" spans="1:10" hidden="1" x14ac:dyDescent="0.35">
      <c r="A308" s="350"/>
      <c r="B308" s="350"/>
      <c r="C308" s="350"/>
      <c r="D308" s="350"/>
      <c r="E308" s="298" t="s">
        <v>2593</v>
      </c>
      <c r="F308" s="350" t="s">
        <v>690</v>
      </c>
      <c r="G308" s="350"/>
      <c r="H308" s="350"/>
      <c r="I308" s="350"/>
      <c r="J308" s="350"/>
    </row>
    <row r="309" spans="1:10" hidden="1" x14ac:dyDescent="0.35">
      <c r="A309" s="350"/>
      <c r="B309" s="350"/>
      <c r="C309" s="350"/>
      <c r="D309" s="350"/>
      <c r="E309" s="298" t="s">
        <v>2594</v>
      </c>
      <c r="F309" s="350" t="s">
        <v>2595</v>
      </c>
      <c r="G309" s="350"/>
      <c r="H309" s="350"/>
      <c r="I309" s="350"/>
      <c r="J309" s="350"/>
    </row>
    <row r="310" spans="1:10" hidden="1" x14ac:dyDescent="0.35">
      <c r="A310" s="350"/>
      <c r="B310" s="350"/>
      <c r="C310" s="350"/>
      <c r="D310" s="350"/>
      <c r="E310" s="298" t="s">
        <v>2596</v>
      </c>
      <c r="F310" s="350" t="s">
        <v>2597</v>
      </c>
      <c r="G310" s="350"/>
      <c r="H310" s="350"/>
      <c r="I310" s="350"/>
      <c r="J310" s="350"/>
    </row>
    <row r="311" spans="1:10" hidden="1" x14ac:dyDescent="0.35">
      <c r="A311" s="350"/>
      <c r="B311" s="350"/>
      <c r="C311" s="350"/>
      <c r="D311" s="350"/>
      <c r="E311" s="298" t="s">
        <v>2598</v>
      </c>
      <c r="F311" s="350" t="s">
        <v>2599</v>
      </c>
      <c r="G311" s="350"/>
      <c r="H311" s="350"/>
      <c r="I311" s="350"/>
      <c r="J311" s="350"/>
    </row>
    <row r="312" spans="1:10" hidden="1" x14ac:dyDescent="0.35">
      <c r="A312" s="350"/>
      <c r="B312" s="350"/>
      <c r="C312" s="350"/>
      <c r="D312" s="350"/>
      <c r="E312" s="298" t="s">
        <v>2600</v>
      </c>
      <c r="F312" s="350" t="s">
        <v>2601</v>
      </c>
      <c r="G312" s="350"/>
      <c r="H312" s="350"/>
      <c r="I312" s="350"/>
      <c r="J312" s="350"/>
    </row>
    <row r="313" spans="1:10" hidden="1" x14ac:dyDescent="0.35">
      <c r="A313" s="350"/>
      <c r="B313" s="350"/>
      <c r="C313" s="350"/>
      <c r="D313" s="350"/>
      <c r="E313" s="298" t="s">
        <v>2602</v>
      </c>
      <c r="F313" s="350" t="s">
        <v>2603</v>
      </c>
      <c r="G313" s="350"/>
      <c r="H313" s="350"/>
      <c r="I313" s="350"/>
      <c r="J313" s="350"/>
    </row>
    <row r="314" spans="1:10" hidden="1" x14ac:dyDescent="0.35">
      <c r="A314" s="350"/>
      <c r="B314" s="350"/>
      <c r="C314" s="350"/>
      <c r="D314" s="350"/>
      <c r="E314" s="298" t="s">
        <v>701</v>
      </c>
      <c r="F314" s="350" t="s">
        <v>2604</v>
      </c>
      <c r="G314" s="350"/>
      <c r="H314" s="350"/>
      <c r="I314" s="350"/>
      <c r="J314" s="350"/>
    </row>
    <row r="315" spans="1:10" hidden="1" x14ac:dyDescent="0.35">
      <c r="A315" s="350"/>
      <c r="B315" s="350"/>
      <c r="C315" s="350"/>
      <c r="D315" s="350"/>
      <c r="E315" s="298" t="s">
        <v>272</v>
      </c>
      <c r="F315" s="350" t="s">
        <v>2605</v>
      </c>
      <c r="G315" s="350"/>
      <c r="H315" s="350"/>
      <c r="I315" s="350"/>
      <c r="J315" s="350"/>
    </row>
    <row r="316" spans="1:10" hidden="1" x14ac:dyDescent="0.35">
      <c r="A316" s="350"/>
      <c r="B316" s="350"/>
      <c r="C316" s="350"/>
      <c r="D316" s="350"/>
      <c r="E316" s="298" t="s">
        <v>703</v>
      </c>
      <c r="F316" s="350" t="s">
        <v>2606</v>
      </c>
      <c r="G316" s="350"/>
      <c r="H316" s="350"/>
      <c r="I316" s="350"/>
      <c r="J316" s="350"/>
    </row>
    <row r="317" spans="1:10" hidden="1" x14ac:dyDescent="0.35">
      <c r="A317" s="350"/>
      <c r="B317" s="350"/>
      <c r="C317" s="350"/>
      <c r="D317" s="350"/>
      <c r="E317" s="298" t="s">
        <v>2607</v>
      </c>
      <c r="F317" s="350" t="s">
        <v>2608</v>
      </c>
      <c r="G317" s="350"/>
      <c r="H317" s="350"/>
      <c r="I317" s="350"/>
      <c r="J317" s="350"/>
    </row>
    <row r="318" spans="1:10" hidden="1" x14ac:dyDescent="0.35">
      <c r="A318" s="350"/>
      <c r="B318" s="350"/>
      <c r="C318" s="350"/>
      <c r="D318" s="350"/>
      <c r="E318" s="298" t="s">
        <v>2609</v>
      </c>
      <c r="F318" s="350" t="s">
        <v>706</v>
      </c>
      <c r="G318" s="350"/>
      <c r="H318" s="350"/>
      <c r="I318" s="350"/>
      <c r="J318" s="350"/>
    </row>
    <row r="319" spans="1:10" hidden="1" x14ac:dyDescent="0.35">
      <c r="A319" s="350"/>
      <c r="B319" s="350"/>
      <c r="C319" s="350"/>
      <c r="D319" s="350"/>
      <c r="E319" s="298" t="s">
        <v>2610</v>
      </c>
      <c r="F319" s="350" t="s">
        <v>2611</v>
      </c>
      <c r="G319" s="350"/>
      <c r="H319" s="350"/>
      <c r="I319" s="350"/>
      <c r="J319" s="350"/>
    </row>
    <row r="320" spans="1:10" hidden="1" x14ac:dyDescent="0.35">
      <c r="A320" s="350"/>
      <c r="B320" s="350"/>
      <c r="C320" s="350"/>
      <c r="D320" s="350"/>
      <c r="E320" s="298" t="s">
        <v>2612</v>
      </c>
      <c r="F320" s="350" t="s">
        <v>710</v>
      </c>
      <c r="G320" s="350"/>
      <c r="H320" s="350"/>
      <c r="I320" s="350"/>
      <c r="J320" s="350"/>
    </row>
    <row r="321" spans="1:10" hidden="1" x14ac:dyDescent="0.35">
      <c r="A321" s="350"/>
      <c r="B321" s="350"/>
      <c r="C321" s="350"/>
      <c r="D321" s="350"/>
      <c r="E321" s="298" t="s">
        <v>2613</v>
      </c>
      <c r="F321" s="350" t="s">
        <v>712</v>
      </c>
      <c r="G321" s="350"/>
      <c r="H321" s="350"/>
      <c r="I321" s="350"/>
      <c r="J321" s="350"/>
    </row>
    <row r="322" spans="1:10" hidden="1" x14ac:dyDescent="0.35">
      <c r="A322" s="350"/>
      <c r="B322" s="350"/>
      <c r="C322" s="350"/>
      <c r="D322" s="350"/>
      <c r="E322" s="298" t="s">
        <v>2614</v>
      </c>
      <c r="F322" s="350" t="s">
        <v>714</v>
      </c>
      <c r="G322" s="350"/>
      <c r="H322" s="350"/>
      <c r="I322" s="350"/>
      <c r="J322" s="350"/>
    </row>
    <row r="323" spans="1:10" hidden="1" x14ac:dyDescent="0.35">
      <c r="A323" s="350"/>
      <c r="B323" s="350"/>
      <c r="C323" s="350"/>
      <c r="D323" s="350"/>
      <c r="E323" s="298" t="s">
        <v>2615</v>
      </c>
      <c r="F323" s="350" t="s">
        <v>2616</v>
      </c>
      <c r="G323" s="350"/>
      <c r="H323" s="350"/>
      <c r="I323" s="350"/>
      <c r="J323" s="350"/>
    </row>
    <row r="324" spans="1:10" hidden="1" x14ac:dyDescent="0.35">
      <c r="A324" s="350"/>
      <c r="B324" s="350"/>
      <c r="C324" s="350"/>
      <c r="D324" s="350"/>
      <c r="E324" s="298" t="s">
        <v>2617</v>
      </c>
      <c r="F324" s="350" t="s">
        <v>2618</v>
      </c>
      <c r="G324" s="350"/>
      <c r="H324" s="350"/>
      <c r="I324" s="350"/>
      <c r="J324" s="350"/>
    </row>
    <row r="325" spans="1:10" hidden="1" x14ac:dyDescent="0.35">
      <c r="A325" s="350"/>
      <c r="B325" s="350"/>
      <c r="C325" s="350"/>
      <c r="D325" s="350"/>
      <c r="E325" s="298" t="s">
        <v>2619</v>
      </c>
      <c r="F325" s="350" t="s">
        <v>2620</v>
      </c>
      <c r="G325" s="350"/>
      <c r="H325" s="350"/>
      <c r="I325" s="350"/>
      <c r="J325" s="350"/>
    </row>
    <row r="326" spans="1:10" hidden="1" x14ac:dyDescent="0.35">
      <c r="A326" s="350"/>
      <c r="B326" s="350"/>
      <c r="C326" s="350"/>
      <c r="D326" s="350"/>
      <c r="E326" s="298" t="s">
        <v>2621</v>
      </c>
      <c r="F326" s="350" t="s">
        <v>2622</v>
      </c>
      <c r="G326" s="350"/>
      <c r="H326" s="350"/>
      <c r="I326" s="350"/>
      <c r="J326" s="350"/>
    </row>
    <row r="327" spans="1:10" hidden="1" x14ac:dyDescent="0.35">
      <c r="A327" s="350"/>
      <c r="B327" s="350"/>
      <c r="C327" s="350"/>
      <c r="D327" s="350"/>
      <c r="E327" s="298" t="s">
        <v>2623</v>
      </c>
      <c r="F327" s="350" t="s">
        <v>2624</v>
      </c>
      <c r="G327" s="350"/>
      <c r="H327" s="350"/>
      <c r="I327" s="350"/>
      <c r="J327" s="350"/>
    </row>
    <row r="328" spans="1:10" hidden="1" x14ac:dyDescent="0.35">
      <c r="A328" s="350"/>
      <c r="B328" s="350"/>
      <c r="C328" s="350"/>
      <c r="D328" s="350"/>
      <c r="E328" s="298" t="s">
        <v>2625</v>
      </c>
      <c r="F328" s="350" t="s">
        <v>2626</v>
      </c>
      <c r="G328" s="350"/>
      <c r="H328" s="350"/>
      <c r="I328" s="350"/>
      <c r="J328" s="350"/>
    </row>
    <row r="329" spans="1:10" hidden="1" x14ac:dyDescent="0.35">
      <c r="A329" s="350"/>
      <c r="B329" s="350"/>
      <c r="C329" s="350"/>
      <c r="D329" s="350"/>
      <c r="E329" s="298" t="s">
        <v>725</v>
      </c>
      <c r="F329" s="350" t="s">
        <v>2627</v>
      </c>
      <c r="G329" s="350"/>
      <c r="H329" s="350"/>
      <c r="I329" s="350"/>
      <c r="J329" s="350"/>
    </row>
    <row r="330" spans="1:10" hidden="1" x14ac:dyDescent="0.35">
      <c r="A330" s="350"/>
      <c r="B330" s="350"/>
      <c r="C330" s="350"/>
      <c r="D330" s="350"/>
      <c r="E330" s="298" t="s">
        <v>2628</v>
      </c>
      <c r="F330" s="350" t="s">
        <v>2629</v>
      </c>
      <c r="G330" s="350"/>
      <c r="H330" s="350"/>
      <c r="I330" s="350"/>
      <c r="J330" s="350"/>
    </row>
    <row r="331" spans="1:10" hidden="1" x14ac:dyDescent="0.35">
      <c r="A331" s="350"/>
      <c r="B331" s="350"/>
      <c r="C331" s="350"/>
      <c r="D331" s="350"/>
      <c r="E331" s="298" t="s">
        <v>2630</v>
      </c>
      <c r="F331" s="350" t="s">
        <v>2631</v>
      </c>
      <c r="G331" s="350"/>
      <c r="H331" s="350"/>
      <c r="I331" s="350"/>
      <c r="J331" s="350"/>
    </row>
    <row r="332" spans="1:10" hidden="1" x14ac:dyDescent="0.35">
      <c r="A332" s="350"/>
      <c r="B332" s="350"/>
      <c r="C332" s="350"/>
      <c r="D332" s="350"/>
      <c r="E332" s="298" t="s">
        <v>2632</v>
      </c>
      <c r="F332" s="350" t="s">
        <v>2633</v>
      </c>
      <c r="G332" s="350"/>
      <c r="H332" s="350"/>
      <c r="I332" s="350"/>
      <c r="J332" s="350"/>
    </row>
    <row r="333" spans="1:10" hidden="1" x14ac:dyDescent="0.35">
      <c r="A333" s="350"/>
      <c r="B333" s="350"/>
      <c r="C333" s="350"/>
      <c r="D333" s="350"/>
      <c r="E333" s="298" t="s">
        <v>2634</v>
      </c>
      <c r="F333" s="350" t="s">
        <v>2635</v>
      </c>
      <c r="G333" s="350"/>
      <c r="H333" s="350"/>
      <c r="I333" s="350"/>
      <c r="J333" s="350"/>
    </row>
    <row r="334" spans="1:10" hidden="1" x14ac:dyDescent="0.35">
      <c r="A334" s="350"/>
      <c r="B334" s="350"/>
      <c r="C334" s="350"/>
      <c r="D334" s="350"/>
      <c r="E334" s="298" t="s">
        <v>2636</v>
      </c>
      <c r="F334" s="350" t="s">
        <v>2637</v>
      </c>
      <c r="G334" s="350"/>
      <c r="H334" s="350"/>
      <c r="I334" s="350"/>
      <c r="J334" s="350"/>
    </row>
    <row r="335" spans="1:10" hidden="1" x14ac:dyDescent="0.35">
      <c r="A335" s="350"/>
      <c r="B335" s="350"/>
      <c r="C335" s="350"/>
      <c r="D335" s="350"/>
      <c r="E335" s="298" t="s">
        <v>2638</v>
      </c>
      <c r="F335" s="350" t="s">
        <v>2639</v>
      </c>
      <c r="G335" s="350"/>
      <c r="H335" s="350"/>
      <c r="I335" s="350"/>
      <c r="J335" s="350"/>
    </row>
    <row r="336" spans="1:10" hidden="1" x14ac:dyDescent="0.35">
      <c r="A336" s="350"/>
      <c r="B336" s="350"/>
      <c r="C336" s="350"/>
      <c r="D336" s="350"/>
      <c r="E336" s="298" t="s">
        <v>739</v>
      </c>
      <c r="F336" s="350" t="s">
        <v>740</v>
      </c>
      <c r="G336" s="350"/>
      <c r="H336" s="350"/>
      <c r="I336" s="350"/>
      <c r="J336" s="350"/>
    </row>
    <row r="337" spans="1:10" hidden="1" x14ac:dyDescent="0.35">
      <c r="A337" s="350"/>
      <c r="B337" s="350"/>
      <c r="C337" s="350"/>
      <c r="D337" s="350"/>
      <c r="E337" s="298" t="s">
        <v>741</v>
      </c>
      <c r="F337" s="350" t="s">
        <v>742</v>
      </c>
      <c r="G337" s="350"/>
      <c r="H337" s="350"/>
      <c r="I337" s="350"/>
      <c r="J337" s="350"/>
    </row>
    <row r="338" spans="1:10" hidden="1" x14ac:dyDescent="0.35">
      <c r="A338" s="350"/>
      <c r="B338" s="350"/>
      <c r="C338" s="350"/>
      <c r="D338" s="350"/>
      <c r="E338" s="298" t="s">
        <v>743</v>
      </c>
      <c r="F338" s="350" t="s">
        <v>744</v>
      </c>
      <c r="G338" s="350"/>
      <c r="H338" s="350"/>
      <c r="I338" s="350"/>
      <c r="J338" s="350"/>
    </row>
    <row r="339" spans="1:10" hidden="1" x14ac:dyDescent="0.35">
      <c r="A339" s="350"/>
      <c r="B339" s="350"/>
      <c r="C339" s="350"/>
      <c r="D339" s="350"/>
      <c r="E339" s="298" t="s">
        <v>2640</v>
      </c>
      <c r="F339" s="350" t="s">
        <v>2641</v>
      </c>
      <c r="G339" s="350"/>
      <c r="H339" s="350"/>
      <c r="I339" s="350"/>
      <c r="J339" s="350"/>
    </row>
    <row r="340" spans="1:10" hidden="1" x14ac:dyDescent="0.35">
      <c r="A340" s="350"/>
      <c r="B340" s="350"/>
      <c r="C340" s="350"/>
      <c r="D340" s="350"/>
      <c r="E340" s="298" t="s">
        <v>2642</v>
      </c>
      <c r="F340" s="350" t="s">
        <v>746</v>
      </c>
      <c r="G340" s="350"/>
      <c r="H340" s="350"/>
      <c r="I340" s="350"/>
      <c r="J340" s="350"/>
    </row>
    <row r="341" spans="1:10" hidden="1" x14ac:dyDescent="0.35">
      <c r="A341" s="350"/>
      <c r="B341" s="350"/>
      <c r="C341" s="350"/>
      <c r="D341" s="350"/>
      <c r="E341" s="298" t="s">
        <v>2643</v>
      </c>
      <c r="F341" s="350" t="s">
        <v>748</v>
      </c>
      <c r="G341" s="350"/>
      <c r="H341" s="350"/>
      <c r="I341" s="350"/>
      <c r="J341" s="350"/>
    </row>
    <row r="342" spans="1:10" hidden="1" x14ac:dyDescent="0.35">
      <c r="A342" s="350"/>
      <c r="B342" s="350"/>
      <c r="C342" s="350"/>
      <c r="D342" s="350"/>
      <c r="E342" s="298" t="s">
        <v>2644</v>
      </c>
      <c r="F342" s="350" t="s">
        <v>2645</v>
      </c>
      <c r="G342" s="350"/>
      <c r="H342" s="350"/>
      <c r="I342" s="350"/>
      <c r="J342" s="350"/>
    </row>
    <row r="343" spans="1:10" hidden="1" x14ac:dyDescent="0.35">
      <c r="A343" s="350"/>
      <c r="B343" s="350"/>
      <c r="C343" s="350"/>
      <c r="D343" s="350"/>
      <c r="E343" s="298" t="s">
        <v>2646</v>
      </c>
      <c r="F343" s="350" t="s">
        <v>752</v>
      </c>
      <c r="G343" s="350"/>
      <c r="H343" s="350"/>
      <c r="I343" s="350"/>
      <c r="J343" s="350"/>
    </row>
    <row r="344" spans="1:10" hidden="1" x14ac:dyDescent="0.35">
      <c r="A344" s="350"/>
      <c r="B344" s="350"/>
      <c r="C344" s="350"/>
      <c r="D344" s="350"/>
      <c r="E344" s="298" t="s">
        <v>753</v>
      </c>
      <c r="F344" s="350" t="s">
        <v>754</v>
      </c>
      <c r="G344" s="350"/>
      <c r="H344" s="350"/>
      <c r="I344" s="350"/>
      <c r="J344" s="350"/>
    </row>
    <row r="345" spans="1:10" hidden="1" x14ac:dyDescent="0.35">
      <c r="A345" s="350"/>
      <c r="B345" s="350"/>
      <c r="C345" s="350"/>
      <c r="D345" s="350"/>
      <c r="E345" s="298" t="s">
        <v>2647</v>
      </c>
      <c r="F345" s="350" t="s">
        <v>2648</v>
      </c>
      <c r="G345" s="350"/>
      <c r="H345" s="350"/>
      <c r="I345" s="350"/>
      <c r="J345" s="350"/>
    </row>
    <row r="346" spans="1:10" hidden="1" x14ac:dyDescent="0.35">
      <c r="A346" s="350"/>
      <c r="B346" s="350"/>
      <c r="C346" s="350"/>
      <c r="D346" s="350"/>
      <c r="E346" s="298" t="s">
        <v>2649</v>
      </c>
      <c r="F346" s="350" t="s">
        <v>2650</v>
      </c>
      <c r="G346" s="350"/>
      <c r="H346" s="350"/>
      <c r="I346" s="350"/>
      <c r="J346" s="350"/>
    </row>
    <row r="347" spans="1:10" hidden="1" x14ac:dyDescent="0.35">
      <c r="A347" s="350"/>
      <c r="B347" s="350"/>
      <c r="C347" s="350"/>
      <c r="D347" s="350"/>
      <c r="E347" s="298" t="s">
        <v>2651</v>
      </c>
      <c r="F347" s="350" t="s">
        <v>2652</v>
      </c>
      <c r="G347" s="350"/>
      <c r="H347" s="350"/>
      <c r="I347" s="350"/>
      <c r="J347" s="350"/>
    </row>
    <row r="348" spans="1:10" hidden="1" x14ac:dyDescent="0.35">
      <c r="A348" s="350"/>
      <c r="B348" s="350"/>
      <c r="C348" s="350"/>
      <c r="D348" s="350"/>
      <c r="E348" s="298" t="s">
        <v>2653</v>
      </c>
      <c r="F348" s="350" t="s">
        <v>2654</v>
      </c>
      <c r="G348" s="350"/>
      <c r="H348" s="350"/>
      <c r="I348" s="350"/>
      <c r="J348" s="350"/>
    </row>
    <row r="349" spans="1:10" hidden="1" x14ac:dyDescent="0.35">
      <c r="A349" s="350"/>
      <c r="B349" s="350"/>
      <c r="C349" s="350"/>
      <c r="D349" s="350"/>
      <c r="E349" s="298" t="s">
        <v>2655</v>
      </c>
      <c r="F349" s="350" t="s">
        <v>2656</v>
      </c>
      <c r="G349" s="350"/>
      <c r="H349" s="350"/>
      <c r="I349" s="350"/>
      <c r="J349" s="350"/>
    </row>
    <row r="350" spans="1:10" hidden="1" x14ac:dyDescent="0.35">
      <c r="A350" s="350"/>
      <c r="B350" s="350"/>
      <c r="C350" s="350"/>
      <c r="D350" s="350"/>
      <c r="E350" s="298" t="s">
        <v>763</v>
      </c>
      <c r="F350" s="350" t="s">
        <v>764</v>
      </c>
      <c r="G350" s="350"/>
      <c r="H350" s="350"/>
      <c r="I350" s="350"/>
      <c r="J350" s="350"/>
    </row>
    <row r="351" spans="1:10" hidden="1" x14ac:dyDescent="0.35">
      <c r="A351" s="350"/>
      <c r="B351" s="350"/>
      <c r="C351" s="350"/>
      <c r="D351" s="350"/>
      <c r="E351" s="298" t="s">
        <v>2657</v>
      </c>
      <c r="F351" s="350" t="s">
        <v>2658</v>
      </c>
      <c r="G351" s="350"/>
      <c r="H351" s="350"/>
      <c r="I351" s="350"/>
      <c r="J351" s="350"/>
    </row>
    <row r="352" spans="1:10" hidden="1" x14ac:dyDescent="0.35">
      <c r="A352" s="350"/>
      <c r="B352" s="350"/>
      <c r="C352" s="350"/>
      <c r="D352" s="350"/>
      <c r="E352" s="298" t="s">
        <v>2659</v>
      </c>
      <c r="F352" s="350" t="s">
        <v>2660</v>
      </c>
      <c r="G352" s="350"/>
      <c r="H352" s="350"/>
      <c r="I352" s="350"/>
      <c r="J352" s="350"/>
    </row>
    <row r="353" spans="1:10" hidden="1" x14ac:dyDescent="0.35">
      <c r="A353" s="350"/>
      <c r="B353" s="350"/>
      <c r="C353" s="350"/>
      <c r="D353" s="350"/>
      <c r="E353" s="298" t="s">
        <v>2661</v>
      </c>
      <c r="F353" s="350" t="s">
        <v>770</v>
      </c>
      <c r="G353" s="350"/>
      <c r="H353" s="350"/>
      <c r="I353" s="350"/>
      <c r="J353" s="350"/>
    </row>
    <row r="354" spans="1:10" hidden="1" x14ac:dyDescent="0.35">
      <c r="A354" s="350"/>
      <c r="B354" s="350"/>
      <c r="C354" s="350"/>
      <c r="D354" s="350"/>
      <c r="E354" s="298" t="s">
        <v>2662</v>
      </c>
      <c r="F354" s="350" t="s">
        <v>772</v>
      </c>
      <c r="G354" s="350"/>
      <c r="H354" s="350"/>
      <c r="I354" s="350"/>
      <c r="J354" s="350"/>
    </row>
    <row r="355" spans="1:10" hidden="1" x14ac:dyDescent="0.35">
      <c r="A355" s="350"/>
      <c r="B355" s="350"/>
      <c r="C355" s="350"/>
      <c r="D355" s="350"/>
      <c r="E355" s="298" t="s">
        <v>2663</v>
      </c>
      <c r="F355" s="350" t="s">
        <v>774</v>
      </c>
      <c r="G355" s="350"/>
      <c r="H355" s="350"/>
      <c r="I355" s="350"/>
      <c r="J355" s="350"/>
    </row>
    <row r="356" spans="1:10" hidden="1" x14ac:dyDescent="0.35">
      <c r="A356" s="350"/>
      <c r="B356" s="350"/>
      <c r="C356" s="350"/>
      <c r="D356" s="350"/>
      <c r="E356" s="298" t="s">
        <v>2664</v>
      </c>
      <c r="F356" s="350" t="s">
        <v>2665</v>
      </c>
      <c r="G356" s="350"/>
      <c r="H356" s="350"/>
      <c r="I356" s="350"/>
      <c r="J356" s="350"/>
    </row>
    <row r="357" spans="1:10" hidden="1" x14ac:dyDescent="0.35">
      <c r="A357" s="350"/>
      <c r="B357" s="350"/>
      <c r="C357" s="350"/>
      <c r="D357" s="350"/>
      <c r="E357" s="298" t="s">
        <v>2666</v>
      </c>
      <c r="F357" s="350" t="s">
        <v>2667</v>
      </c>
      <c r="G357" s="350"/>
      <c r="H357" s="350"/>
      <c r="I357" s="350"/>
      <c r="J357" s="350"/>
    </row>
    <row r="358" spans="1:10" hidden="1" x14ac:dyDescent="0.35">
      <c r="A358" s="350"/>
      <c r="B358" s="350"/>
      <c r="C358" s="350"/>
      <c r="D358" s="350"/>
      <c r="E358" s="298" t="s">
        <v>2668</v>
      </c>
      <c r="F358" s="350" t="s">
        <v>2669</v>
      </c>
      <c r="G358" s="350"/>
      <c r="H358" s="350"/>
      <c r="I358" s="350"/>
      <c r="J358" s="350"/>
    </row>
    <row r="359" spans="1:10" hidden="1" x14ac:dyDescent="0.35">
      <c r="A359" s="350"/>
      <c r="B359" s="350"/>
      <c r="C359" s="350"/>
      <c r="D359" s="350"/>
      <c r="E359" s="298" t="s">
        <v>2670</v>
      </c>
      <c r="F359" s="350" t="s">
        <v>2671</v>
      </c>
      <c r="G359" s="350"/>
      <c r="H359" s="350"/>
      <c r="I359" s="350"/>
      <c r="J359" s="350"/>
    </row>
    <row r="360" spans="1:10" hidden="1" x14ac:dyDescent="0.35">
      <c r="A360" s="350"/>
      <c r="B360" s="350"/>
      <c r="C360" s="350"/>
      <c r="D360" s="350"/>
      <c r="E360" s="298" t="s">
        <v>2672</v>
      </c>
      <c r="F360" s="350" t="s">
        <v>2673</v>
      </c>
      <c r="G360" s="350"/>
      <c r="H360" s="350"/>
      <c r="I360" s="350"/>
      <c r="J360" s="350"/>
    </row>
    <row r="361" spans="1:10" hidden="1" x14ac:dyDescent="0.35">
      <c r="A361" s="350"/>
      <c r="B361" s="350"/>
      <c r="C361" s="350"/>
      <c r="D361" s="350"/>
      <c r="E361" s="298" t="s">
        <v>2674</v>
      </c>
      <c r="F361" s="350" t="s">
        <v>2675</v>
      </c>
      <c r="G361" s="350"/>
      <c r="H361" s="350"/>
      <c r="I361" s="350"/>
      <c r="J361" s="350"/>
    </row>
    <row r="362" spans="1:10" hidden="1" x14ac:dyDescent="0.35">
      <c r="A362" s="350"/>
      <c r="B362" s="350"/>
      <c r="C362" s="350"/>
      <c r="D362" s="350"/>
      <c r="E362" s="298" t="s">
        <v>2676</v>
      </c>
      <c r="F362" s="350" t="s">
        <v>2677</v>
      </c>
      <c r="G362" s="350"/>
      <c r="H362" s="350"/>
      <c r="I362" s="350"/>
      <c r="J362" s="350"/>
    </row>
    <row r="363" spans="1:10" hidden="1" x14ac:dyDescent="0.35">
      <c r="A363" s="350"/>
      <c r="B363" s="350"/>
      <c r="C363" s="350"/>
      <c r="D363" s="350"/>
      <c r="E363" s="298" t="s">
        <v>2678</v>
      </c>
      <c r="F363" s="350" t="s">
        <v>2679</v>
      </c>
      <c r="G363" s="350"/>
      <c r="H363" s="350"/>
      <c r="I363" s="350"/>
      <c r="J363" s="350"/>
    </row>
    <row r="364" spans="1:10" hidden="1" x14ac:dyDescent="0.35">
      <c r="A364" s="350"/>
      <c r="B364" s="350"/>
      <c r="C364" s="350"/>
      <c r="D364" s="350"/>
      <c r="E364" s="298" t="s">
        <v>2680</v>
      </c>
      <c r="F364" s="350" t="s">
        <v>790</v>
      </c>
      <c r="G364" s="350"/>
      <c r="H364" s="350"/>
      <c r="I364" s="350"/>
      <c r="J364" s="350"/>
    </row>
    <row r="365" spans="1:10" hidden="1" x14ac:dyDescent="0.35">
      <c r="A365" s="350"/>
      <c r="B365" s="350"/>
      <c r="C365" s="350"/>
      <c r="D365" s="350"/>
      <c r="E365" s="298" t="s">
        <v>791</v>
      </c>
      <c r="F365" s="350" t="s">
        <v>792</v>
      </c>
      <c r="G365" s="350"/>
      <c r="H365" s="350"/>
      <c r="I365" s="350"/>
      <c r="J365" s="350"/>
    </row>
    <row r="366" spans="1:10" hidden="1" x14ac:dyDescent="0.35">
      <c r="A366" s="350"/>
      <c r="B366" s="350"/>
      <c r="C366" s="350"/>
      <c r="D366" s="350"/>
      <c r="E366" s="298" t="s">
        <v>793</v>
      </c>
      <c r="F366" s="350" t="s">
        <v>2681</v>
      </c>
      <c r="G366" s="350"/>
      <c r="H366" s="350"/>
      <c r="I366" s="350"/>
      <c r="J366" s="350"/>
    </row>
    <row r="367" spans="1:10" hidden="1" x14ac:dyDescent="0.35">
      <c r="A367" s="350"/>
      <c r="B367" s="350"/>
      <c r="C367" s="350"/>
      <c r="D367" s="350"/>
      <c r="E367" s="298" t="s">
        <v>795</v>
      </c>
      <c r="F367" s="350" t="s">
        <v>796</v>
      </c>
      <c r="G367" s="350"/>
      <c r="H367" s="350"/>
      <c r="I367" s="350"/>
      <c r="J367" s="350"/>
    </row>
    <row r="368" spans="1:10" hidden="1" x14ac:dyDescent="0.35">
      <c r="A368" s="350"/>
      <c r="B368" s="350"/>
      <c r="C368" s="350"/>
      <c r="D368" s="350"/>
      <c r="E368" s="298" t="s">
        <v>797</v>
      </c>
      <c r="F368" s="350" t="s">
        <v>798</v>
      </c>
      <c r="G368" s="350"/>
      <c r="H368" s="350"/>
      <c r="I368" s="350"/>
      <c r="J368" s="350"/>
    </row>
    <row r="369" spans="1:10" hidden="1" x14ac:dyDescent="0.35">
      <c r="A369" s="350"/>
      <c r="B369" s="350"/>
      <c r="C369" s="350"/>
      <c r="D369" s="350"/>
      <c r="E369" s="298" t="s">
        <v>799</v>
      </c>
      <c r="F369" s="350" t="s">
        <v>2682</v>
      </c>
      <c r="G369" s="350"/>
      <c r="H369" s="350"/>
      <c r="I369" s="350"/>
      <c r="J369" s="350"/>
    </row>
    <row r="370" spans="1:10" hidden="1" x14ac:dyDescent="0.35">
      <c r="A370" s="350"/>
      <c r="B370" s="350"/>
      <c r="C370" s="350"/>
      <c r="D370" s="350"/>
      <c r="E370" s="298" t="s">
        <v>2683</v>
      </c>
      <c r="F370" s="350" t="s">
        <v>802</v>
      </c>
      <c r="G370" s="350"/>
      <c r="H370" s="350"/>
      <c r="I370" s="350"/>
      <c r="J370" s="350"/>
    </row>
    <row r="371" spans="1:10" hidden="1" x14ac:dyDescent="0.35">
      <c r="A371" s="350"/>
      <c r="B371" s="350"/>
      <c r="C371" s="350"/>
      <c r="D371" s="350"/>
      <c r="E371" s="298" t="s">
        <v>2684</v>
      </c>
      <c r="F371" s="350" t="s">
        <v>2685</v>
      </c>
      <c r="G371" s="350"/>
      <c r="H371" s="350"/>
      <c r="I371" s="350"/>
      <c r="J371" s="350"/>
    </row>
    <row r="372" spans="1:10" hidden="1" x14ac:dyDescent="0.35">
      <c r="A372" s="350"/>
      <c r="B372" s="350"/>
      <c r="C372" s="350"/>
      <c r="D372" s="350"/>
      <c r="E372" s="298" t="s">
        <v>2686</v>
      </c>
      <c r="F372" s="350" t="s">
        <v>2687</v>
      </c>
      <c r="G372" s="350"/>
      <c r="H372" s="350"/>
      <c r="I372" s="350"/>
      <c r="J372" s="350"/>
    </row>
    <row r="373" spans="1:10" hidden="1" x14ac:dyDescent="0.35">
      <c r="A373" s="350"/>
      <c r="B373" s="350"/>
      <c r="C373" s="350"/>
      <c r="D373" s="350"/>
      <c r="E373" s="298" t="s">
        <v>2688</v>
      </c>
      <c r="F373" s="350" t="s">
        <v>2689</v>
      </c>
      <c r="G373" s="350"/>
      <c r="H373" s="350"/>
      <c r="I373" s="350"/>
      <c r="J373" s="350"/>
    </row>
    <row r="374" spans="1:10" hidden="1" x14ac:dyDescent="0.35">
      <c r="A374" s="350"/>
      <c r="B374" s="350"/>
      <c r="C374" s="350"/>
      <c r="D374" s="350"/>
      <c r="E374" s="298" t="s">
        <v>2690</v>
      </c>
      <c r="F374" s="350" t="s">
        <v>2691</v>
      </c>
      <c r="G374" s="350"/>
      <c r="H374" s="350"/>
      <c r="I374" s="350"/>
      <c r="J374" s="350"/>
    </row>
    <row r="375" spans="1:10" hidden="1" x14ac:dyDescent="0.35">
      <c r="A375" s="350"/>
      <c r="B375" s="350"/>
      <c r="C375" s="350"/>
      <c r="D375" s="350"/>
      <c r="E375" s="298" t="s">
        <v>2692</v>
      </c>
      <c r="F375" s="350" t="s">
        <v>2693</v>
      </c>
      <c r="G375" s="350"/>
      <c r="H375" s="350"/>
      <c r="I375" s="350"/>
      <c r="J375" s="350"/>
    </row>
    <row r="376" spans="1:10" hidden="1" x14ac:dyDescent="0.35">
      <c r="A376" s="350"/>
      <c r="B376" s="350"/>
      <c r="C376" s="350"/>
      <c r="D376" s="350"/>
      <c r="E376" s="298" t="s">
        <v>2694</v>
      </c>
      <c r="F376" s="350" t="s">
        <v>2695</v>
      </c>
      <c r="G376" s="350"/>
      <c r="H376" s="350"/>
      <c r="I376" s="350"/>
      <c r="J376" s="350"/>
    </row>
    <row r="377" spans="1:10" hidden="1" x14ac:dyDescent="0.35">
      <c r="A377" s="350"/>
      <c r="B377" s="350"/>
      <c r="C377" s="350"/>
      <c r="D377" s="350"/>
      <c r="E377" s="298" t="s">
        <v>2696</v>
      </c>
      <c r="F377" s="350" t="s">
        <v>2697</v>
      </c>
      <c r="G377" s="350"/>
      <c r="H377" s="350"/>
      <c r="I377" s="350"/>
      <c r="J377" s="350"/>
    </row>
    <row r="378" spans="1:10" hidden="1" x14ac:dyDescent="0.35">
      <c r="A378" s="350"/>
      <c r="B378" s="350"/>
      <c r="C378" s="350"/>
      <c r="D378" s="350"/>
      <c r="E378" s="298" t="s">
        <v>2698</v>
      </c>
      <c r="F378" s="350" t="s">
        <v>2699</v>
      </c>
      <c r="G378" s="350"/>
      <c r="H378" s="350"/>
      <c r="I378" s="350"/>
      <c r="J378" s="350"/>
    </row>
    <row r="379" spans="1:10" hidden="1" x14ac:dyDescent="0.35">
      <c r="A379" s="350"/>
      <c r="B379" s="350"/>
      <c r="C379" s="350"/>
      <c r="D379" s="350"/>
      <c r="E379" s="298" t="s">
        <v>2700</v>
      </c>
      <c r="F379" s="350" t="s">
        <v>2701</v>
      </c>
      <c r="G379" s="350"/>
      <c r="H379" s="350"/>
      <c r="I379" s="350"/>
      <c r="J379" s="350"/>
    </row>
    <row r="380" spans="1:10" hidden="1" x14ac:dyDescent="0.35">
      <c r="A380" s="350"/>
      <c r="B380" s="350"/>
      <c r="C380" s="350"/>
      <c r="D380" s="350"/>
      <c r="E380" s="298" t="s">
        <v>2702</v>
      </c>
      <c r="F380" s="350" t="s">
        <v>2703</v>
      </c>
      <c r="G380" s="350"/>
      <c r="H380" s="350"/>
      <c r="I380" s="350"/>
      <c r="J380" s="350"/>
    </row>
    <row r="381" spans="1:10" hidden="1" x14ac:dyDescent="0.35">
      <c r="A381" s="350"/>
      <c r="B381" s="350"/>
      <c r="C381" s="350"/>
      <c r="D381" s="350"/>
      <c r="E381" s="298" t="s">
        <v>2704</v>
      </c>
      <c r="F381" s="350" t="s">
        <v>2705</v>
      </c>
      <c r="G381" s="350"/>
      <c r="H381" s="350"/>
      <c r="I381" s="350"/>
      <c r="J381" s="350"/>
    </row>
    <row r="382" spans="1:10" hidden="1" x14ac:dyDescent="0.35">
      <c r="A382" s="350"/>
      <c r="B382" s="350"/>
      <c r="C382" s="350"/>
      <c r="D382" s="350"/>
      <c r="E382" s="298" t="s">
        <v>2706</v>
      </c>
      <c r="F382" s="350" t="s">
        <v>820</v>
      </c>
      <c r="G382" s="350"/>
      <c r="H382" s="350"/>
      <c r="I382" s="350"/>
      <c r="J382" s="350"/>
    </row>
    <row r="383" spans="1:10" hidden="1" x14ac:dyDescent="0.35">
      <c r="A383" s="350"/>
      <c r="B383" s="350"/>
      <c r="C383" s="350"/>
      <c r="D383" s="350"/>
      <c r="E383" s="298" t="s">
        <v>2707</v>
      </c>
      <c r="F383" s="350" t="s">
        <v>822</v>
      </c>
      <c r="G383" s="350"/>
      <c r="H383" s="350"/>
      <c r="I383" s="350"/>
      <c r="J383" s="350"/>
    </row>
    <row r="384" spans="1:10" hidden="1" x14ac:dyDescent="0.35">
      <c r="A384" s="350"/>
      <c r="B384" s="350"/>
      <c r="C384" s="350"/>
      <c r="D384" s="350"/>
      <c r="E384" s="298" t="s">
        <v>2708</v>
      </c>
      <c r="F384" s="350" t="s">
        <v>824</v>
      </c>
      <c r="G384" s="350"/>
      <c r="H384" s="350"/>
      <c r="I384" s="350"/>
      <c r="J384" s="350"/>
    </row>
    <row r="385" spans="1:10" hidden="1" x14ac:dyDescent="0.35">
      <c r="A385" s="350"/>
      <c r="B385" s="350"/>
      <c r="C385" s="350"/>
      <c r="D385" s="350"/>
      <c r="E385" s="298" t="s">
        <v>2709</v>
      </c>
      <c r="F385" s="350" t="s">
        <v>826</v>
      </c>
      <c r="G385" s="350"/>
      <c r="H385" s="350"/>
      <c r="I385" s="350"/>
      <c r="J385" s="350"/>
    </row>
    <row r="386" spans="1:10" hidden="1" x14ac:dyDescent="0.35">
      <c r="A386" s="350"/>
      <c r="B386" s="350"/>
      <c r="C386" s="350"/>
      <c r="D386" s="350"/>
      <c r="E386" s="298" t="s">
        <v>2710</v>
      </c>
      <c r="F386" s="350" t="s">
        <v>2711</v>
      </c>
      <c r="G386" s="350"/>
      <c r="H386" s="350"/>
      <c r="I386" s="350"/>
      <c r="J386" s="350"/>
    </row>
    <row r="387" spans="1:10" hidden="1" x14ac:dyDescent="0.35">
      <c r="A387" s="350"/>
      <c r="B387" s="350"/>
      <c r="C387" s="350"/>
      <c r="D387" s="350"/>
      <c r="E387" s="298" t="s">
        <v>2712</v>
      </c>
      <c r="F387" s="350" t="s">
        <v>2713</v>
      </c>
      <c r="G387" s="350"/>
      <c r="H387" s="350"/>
      <c r="I387" s="350"/>
      <c r="J387" s="350"/>
    </row>
    <row r="388" spans="1:10" hidden="1" x14ac:dyDescent="0.35">
      <c r="A388" s="350"/>
      <c r="B388" s="350"/>
      <c r="C388" s="350"/>
      <c r="D388" s="350"/>
      <c r="E388" s="298" t="s">
        <v>2714</v>
      </c>
      <c r="F388" s="350" t="s">
        <v>2715</v>
      </c>
      <c r="G388" s="350"/>
      <c r="H388" s="350"/>
      <c r="I388" s="350"/>
      <c r="J388" s="350"/>
    </row>
    <row r="389" spans="1:10" hidden="1" x14ac:dyDescent="0.35">
      <c r="A389" s="350"/>
      <c r="B389" s="350"/>
      <c r="C389" s="350"/>
      <c r="D389" s="350"/>
      <c r="E389" s="298" t="s">
        <v>2716</v>
      </c>
      <c r="F389" s="350" t="s">
        <v>2717</v>
      </c>
      <c r="G389" s="350"/>
      <c r="H389" s="350"/>
      <c r="I389" s="350"/>
      <c r="J389" s="350"/>
    </row>
    <row r="390" spans="1:10" hidden="1" x14ac:dyDescent="0.35">
      <c r="A390" s="350"/>
      <c r="B390" s="350"/>
      <c r="C390" s="350"/>
      <c r="D390" s="350"/>
      <c r="E390" s="298" t="s">
        <v>2718</v>
      </c>
      <c r="F390" s="350" t="s">
        <v>2719</v>
      </c>
      <c r="G390" s="350"/>
      <c r="H390" s="350"/>
      <c r="I390" s="350"/>
      <c r="J390" s="350"/>
    </row>
    <row r="391" spans="1:10" hidden="1" x14ac:dyDescent="0.35">
      <c r="A391" s="350"/>
      <c r="B391" s="350"/>
      <c r="C391" s="350"/>
      <c r="D391" s="350"/>
      <c r="E391" s="298" t="s">
        <v>2720</v>
      </c>
      <c r="F391" s="350" t="s">
        <v>2721</v>
      </c>
      <c r="G391" s="350"/>
      <c r="H391" s="350"/>
      <c r="I391" s="350"/>
      <c r="J391" s="350"/>
    </row>
    <row r="392" spans="1:10" hidden="1" x14ac:dyDescent="0.35">
      <c r="A392" s="350"/>
      <c r="B392" s="350"/>
      <c r="C392" s="350"/>
      <c r="D392" s="350"/>
      <c r="E392" s="298" t="s">
        <v>2722</v>
      </c>
      <c r="F392" s="350" t="s">
        <v>2723</v>
      </c>
      <c r="G392" s="350"/>
      <c r="H392" s="350"/>
      <c r="I392" s="350"/>
      <c r="J392" s="350"/>
    </row>
    <row r="393" spans="1:10" hidden="1" x14ac:dyDescent="0.35">
      <c r="A393" s="350"/>
      <c r="B393" s="350"/>
      <c r="C393" s="350"/>
      <c r="D393" s="350"/>
      <c r="E393" s="298" t="s">
        <v>2724</v>
      </c>
      <c r="F393" s="350" t="s">
        <v>838</v>
      </c>
      <c r="G393" s="350"/>
      <c r="H393" s="350"/>
      <c r="I393" s="350"/>
      <c r="J393" s="350"/>
    </row>
    <row r="394" spans="1:10" hidden="1" x14ac:dyDescent="0.35">
      <c r="A394" s="350"/>
      <c r="B394" s="350"/>
      <c r="C394" s="350"/>
      <c r="D394" s="350"/>
      <c r="E394" s="298" t="s">
        <v>2725</v>
      </c>
      <c r="F394" s="350" t="s">
        <v>840</v>
      </c>
      <c r="G394" s="350"/>
      <c r="H394" s="350"/>
      <c r="I394" s="350"/>
      <c r="J394" s="350"/>
    </row>
    <row r="395" spans="1:10" hidden="1" x14ac:dyDescent="0.35">
      <c r="A395" s="350"/>
      <c r="B395" s="350"/>
      <c r="C395" s="350"/>
      <c r="D395" s="350"/>
      <c r="E395" s="298" t="s">
        <v>2726</v>
      </c>
      <c r="F395" s="350" t="s">
        <v>842</v>
      </c>
      <c r="G395" s="350"/>
      <c r="H395" s="350"/>
      <c r="I395" s="350"/>
      <c r="J395" s="350"/>
    </row>
    <row r="396" spans="1:10" hidden="1" x14ac:dyDescent="0.35">
      <c r="A396" s="350"/>
      <c r="B396" s="350"/>
      <c r="C396" s="350"/>
      <c r="D396" s="350"/>
      <c r="E396" s="298" t="s">
        <v>843</v>
      </c>
      <c r="F396" s="350" t="s">
        <v>844</v>
      </c>
      <c r="G396" s="350"/>
      <c r="H396" s="350"/>
      <c r="I396" s="350"/>
      <c r="J396" s="350"/>
    </row>
    <row r="397" spans="1:10" hidden="1" x14ac:dyDescent="0.35">
      <c r="A397" s="350"/>
      <c r="B397" s="350"/>
      <c r="C397" s="350"/>
      <c r="D397" s="350"/>
      <c r="E397" s="298" t="s">
        <v>2727</v>
      </c>
      <c r="F397" s="350" t="s">
        <v>846</v>
      </c>
      <c r="G397" s="350"/>
      <c r="H397" s="350"/>
      <c r="I397" s="350"/>
      <c r="J397" s="350"/>
    </row>
    <row r="398" spans="1:10" hidden="1" x14ac:dyDescent="0.35">
      <c r="A398" s="350"/>
      <c r="B398" s="350"/>
      <c r="C398" s="350"/>
      <c r="D398" s="350"/>
      <c r="E398" s="298" t="s">
        <v>2728</v>
      </c>
      <c r="F398" s="350" t="s">
        <v>2729</v>
      </c>
      <c r="G398" s="350"/>
      <c r="H398" s="350"/>
      <c r="I398" s="350"/>
      <c r="J398" s="350"/>
    </row>
    <row r="399" spans="1:10" hidden="1" x14ac:dyDescent="0.35">
      <c r="A399" s="350"/>
      <c r="B399" s="350"/>
      <c r="C399" s="350"/>
      <c r="D399" s="350"/>
      <c r="E399" s="298" t="s">
        <v>847</v>
      </c>
      <c r="F399" s="350" t="s">
        <v>2730</v>
      </c>
      <c r="G399" s="350"/>
      <c r="H399" s="350"/>
      <c r="I399" s="350"/>
      <c r="J399" s="350"/>
    </row>
    <row r="400" spans="1:10" hidden="1" x14ac:dyDescent="0.35">
      <c r="A400" s="350"/>
      <c r="B400" s="350"/>
      <c r="C400" s="350"/>
      <c r="D400" s="350"/>
      <c r="E400" s="298" t="s">
        <v>2731</v>
      </c>
      <c r="F400" s="350" t="s">
        <v>850</v>
      </c>
      <c r="G400" s="350"/>
      <c r="H400" s="350"/>
      <c r="I400" s="350"/>
      <c r="J400" s="350"/>
    </row>
    <row r="401" spans="1:10" hidden="1" x14ac:dyDescent="0.35">
      <c r="A401" s="350"/>
      <c r="B401" s="350"/>
      <c r="C401" s="350"/>
      <c r="D401" s="350"/>
      <c r="E401" s="298" t="s">
        <v>2732</v>
      </c>
      <c r="F401" s="350" t="s">
        <v>2733</v>
      </c>
      <c r="G401" s="350"/>
      <c r="H401" s="350"/>
      <c r="I401" s="350"/>
      <c r="J401" s="350"/>
    </row>
    <row r="402" spans="1:10" hidden="1" x14ac:dyDescent="0.35">
      <c r="A402" s="350"/>
      <c r="B402" s="350"/>
      <c r="C402" s="350"/>
      <c r="D402" s="350"/>
      <c r="E402" s="298" t="s">
        <v>2734</v>
      </c>
      <c r="F402" s="350" t="s">
        <v>2735</v>
      </c>
      <c r="G402" s="350"/>
      <c r="H402" s="350"/>
      <c r="I402" s="350"/>
      <c r="J402" s="350"/>
    </row>
    <row r="403" spans="1:10" hidden="1" x14ac:dyDescent="0.35">
      <c r="A403" s="350"/>
      <c r="B403" s="350"/>
      <c r="C403" s="350"/>
      <c r="D403" s="350"/>
      <c r="E403" s="298" t="s">
        <v>2736</v>
      </c>
      <c r="F403" s="350" t="s">
        <v>2737</v>
      </c>
      <c r="G403" s="350"/>
      <c r="H403" s="350"/>
      <c r="I403" s="350"/>
      <c r="J403" s="350"/>
    </row>
    <row r="404" spans="1:10" hidden="1" x14ac:dyDescent="0.35">
      <c r="A404" s="350"/>
      <c r="B404" s="350"/>
      <c r="C404" s="350"/>
      <c r="D404" s="350"/>
      <c r="E404" s="298" t="s">
        <v>855</v>
      </c>
      <c r="F404" s="350" t="s">
        <v>856</v>
      </c>
      <c r="G404" s="350"/>
      <c r="H404" s="350"/>
      <c r="I404" s="350"/>
      <c r="J404" s="350"/>
    </row>
    <row r="405" spans="1:10" hidden="1" x14ac:dyDescent="0.35">
      <c r="A405" s="350"/>
      <c r="B405" s="350"/>
      <c r="C405" s="350"/>
      <c r="D405" s="350"/>
      <c r="E405" s="298" t="s">
        <v>857</v>
      </c>
      <c r="F405" s="350" t="s">
        <v>858</v>
      </c>
      <c r="G405" s="350"/>
      <c r="H405" s="350"/>
      <c r="I405" s="350"/>
      <c r="J405" s="350"/>
    </row>
    <row r="406" spans="1:10" hidden="1" x14ac:dyDescent="0.35">
      <c r="A406" s="350"/>
      <c r="B406" s="350"/>
      <c r="C406" s="350"/>
      <c r="D406" s="350"/>
      <c r="E406" s="298" t="s">
        <v>2738</v>
      </c>
      <c r="F406" s="350" t="s">
        <v>2739</v>
      </c>
      <c r="G406" s="350"/>
      <c r="H406" s="350"/>
      <c r="I406" s="350"/>
      <c r="J406" s="350"/>
    </row>
    <row r="407" spans="1:10" hidden="1" x14ac:dyDescent="0.35">
      <c r="A407" s="350"/>
      <c r="B407" s="350"/>
      <c r="C407" s="350"/>
      <c r="D407" s="350"/>
      <c r="E407" s="298" t="s">
        <v>2740</v>
      </c>
      <c r="F407" s="350" t="s">
        <v>860</v>
      </c>
      <c r="G407" s="350"/>
      <c r="H407" s="350"/>
      <c r="I407" s="350"/>
      <c r="J407" s="350"/>
    </row>
    <row r="408" spans="1:10" hidden="1" x14ac:dyDescent="0.35">
      <c r="A408" s="350"/>
      <c r="B408" s="350"/>
      <c r="C408" s="350"/>
      <c r="D408" s="350"/>
      <c r="E408" s="298" t="s">
        <v>2741</v>
      </c>
      <c r="F408" s="350" t="s">
        <v>862</v>
      </c>
      <c r="G408" s="350"/>
      <c r="H408" s="350"/>
      <c r="I408" s="350"/>
      <c r="J408" s="350"/>
    </row>
    <row r="409" spans="1:10" hidden="1" x14ac:dyDescent="0.35">
      <c r="A409" s="350"/>
      <c r="B409" s="350"/>
      <c r="C409" s="350"/>
      <c r="D409" s="350"/>
      <c r="E409" s="298" t="s">
        <v>863</v>
      </c>
      <c r="F409" s="350" t="s">
        <v>2742</v>
      </c>
      <c r="G409" s="350"/>
      <c r="H409" s="350"/>
      <c r="I409" s="350"/>
      <c r="J409" s="350"/>
    </row>
    <row r="410" spans="1:10" hidden="1" x14ac:dyDescent="0.35">
      <c r="A410" s="350"/>
      <c r="B410" s="350"/>
      <c r="C410" s="350"/>
      <c r="D410" s="350"/>
      <c r="E410" s="298" t="s">
        <v>865</v>
      </c>
      <c r="F410" s="350" t="s">
        <v>2743</v>
      </c>
      <c r="G410" s="350"/>
      <c r="H410" s="350"/>
      <c r="I410" s="350"/>
      <c r="J410" s="350"/>
    </row>
    <row r="411" spans="1:10" hidden="1" x14ac:dyDescent="0.35">
      <c r="A411" s="350"/>
      <c r="B411" s="350"/>
      <c r="C411" s="350"/>
      <c r="D411" s="350"/>
      <c r="E411" s="298" t="s">
        <v>867</v>
      </c>
      <c r="F411" s="350" t="s">
        <v>868</v>
      </c>
      <c r="G411" s="350"/>
      <c r="H411" s="350"/>
      <c r="I411" s="350"/>
      <c r="J411" s="350"/>
    </row>
    <row r="412" spans="1:10" hidden="1" x14ac:dyDescent="0.35">
      <c r="A412" s="350"/>
      <c r="B412" s="350"/>
      <c r="C412" s="350"/>
      <c r="D412" s="350"/>
      <c r="E412" s="298" t="s">
        <v>2744</v>
      </c>
      <c r="F412" s="350" t="s">
        <v>870</v>
      </c>
      <c r="G412" s="350"/>
      <c r="H412" s="350"/>
      <c r="I412" s="350"/>
      <c r="J412" s="350"/>
    </row>
    <row r="413" spans="1:10" hidden="1" x14ac:dyDescent="0.35">
      <c r="A413" s="350"/>
      <c r="B413" s="350"/>
      <c r="C413" s="350"/>
      <c r="D413" s="350"/>
      <c r="E413" s="298" t="s">
        <v>871</v>
      </c>
      <c r="F413" s="350" t="s">
        <v>872</v>
      </c>
      <c r="G413" s="350"/>
      <c r="H413" s="350"/>
      <c r="I413" s="350"/>
      <c r="J413" s="350"/>
    </row>
    <row r="414" spans="1:10" hidden="1" x14ac:dyDescent="0.35">
      <c r="A414" s="350"/>
      <c r="B414" s="350"/>
      <c r="C414" s="350"/>
      <c r="D414" s="350"/>
      <c r="E414" s="298" t="s">
        <v>2745</v>
      </c>
      <c r="F414" s="350" t="s">
        <v>2746</v>
      </c>
      <c r="G414" s="350"/>
      <c r="H414" s="350"/>
      <c r="I414" s="350"/>
      <c r="J414" s="350"/>
    </row>
    <row r="415" spans="1:10" hidden="1" x14ac:dyDescent="0.35">
      <c r="A415" s="350"/>
      <c r="B415" s="350"/>
      <c r="C415" s="350"/>
      <c r="D415" s="350"/>
      <c r="E415" s="298" t="s">
        <v>2747</v>
      </c>
      <c r="F415" s="350" t="s">
        <v>2748</v>
      </c>
      <c r="G415" s="350"/>
      <c r="H415" s="350"/>
      <c r="I415" s="350"/>
      <c r="J415" s="350"/>
    </row>
    <row r="416" spans="1:10" hidden="1" x14ac:dyDescent="0.35">
      <c r="A416" s="350"/>
      <c r="B416" s="350"/>
      <c r="C416" s="350"/>
      <c r="D416" s="350"/>
      <c r="E416" s="298" t="s">
        <v>2749</v>
      </c>
      <c r="F416" s="350" t="s">
        <v>2750</v>
      </c>
      <c r="G416" s="350"/>
      <c r="H416" s="350"/>
      <c r="I416" s="350"/>
      <c r="J416" s="350"/>
    </row>
    <row r="417" spans="1:10" hidden="1" x14ac:dyDescent="0.35">
      <c r="A417" s="350"/>
      <c r="B417" s="350"/>
      <c r="C417" s="350"/>
      <c r="D417" s="350"/>
      <c r="E417" s="298" t="s">
        <v>2751</v>
      </c>
      <c r="F417" s="350" t="s">
        <v>2752</v>
      </c>
      <c r="G417" s="350"/>
      <c r="H417" s="350"/>
      <c r="I417" s="350"/>
      <c r="J417" s="350"/>
    </row>
    <row r="418" spans="1:10" hidden="1" x14ac:dyDescent="0.35">
      <c r="A418" s="350"/>
      <c r="B418" s="350"/>
      <c r="C418" s="350"/>
      <c r="D418" s="350"/>
      <c r="E418" s="298" t="s">
        <v>2753</v>
      </c>
      <c r="F418" s="350" t="s">
        <v>2754</v>
      </c>
      <c r="G418" s="350"/>
      <c r="H418" s="350"/>
      <c r="I418" s="350"/>
      <c r="J418" s="350"/>
    </row>
    <row r="419" spans="1:10" hidden="1" x14ac:dyDescent="0.35">
      <c r="A419" s="350"/>
      <c r="B419" s="350"/>
      <c r="C419" s="350"/>
      <c r="D419" s="350"/>
      <c r="E419" s="298" t="s">
        <v>2755</v>
      </c>
      <c r="F419" s="350" t="s">
        <v>2756</v>
      </c>
      <c r="G419" s="350"/>
      <c r="H419" s="350"/>
      <c r="I419" s="350"/>
      <c r="J419" s="350"/>
    </row>
    <row r="420" spans="1:10" hidden="1" x14ac:dyDescent="0.35">
      <c r="A420" s="350"/>
      <c r="B420" s="350"/>
      <c r="C420" s="350"/>
      <c r="D420" s="350"/>
      <c r="E420" s="298" t="s">
        <v>2757</v>
      </c>
      <c r="F420" s="350" t="s">
        <v>2758</v>
      </c>
      <c r="G420" s="350"/>
      <c r="H420" s="350"/>
      <c r="I420" s="350"/>
      <c r="J420" s="350"/>
    </row>
    <row r="421" spans="1:10" hidden="1" x14ac:dyDescent="0.35">
      <c r="A421" s="350"/>
      <c r="B421" s="350"/>
      <c r="C421" s="350"/>
      <c r="D421" s="350"/>
      <c r="E421" s="298" t="s">
        <v>2759</v>
      </c>
      <c r="F421" s="350" t="s">
        <v>2760</v>
      </c>
      <c r="G421" s="350"/>
      <c r="H421" s="350"/>
      <c r="I421" s="350"/>
      <c r="J421" s="350"/>
    </row>
    <row r="422" spans="1:10" hidden="1" x14ac:dyDescent="0.35">
      <c r="A422" s="350"/>
      <c r="B422" s="350"/>
      <c r="C422" s="350"/>
      <c r="D422" s="350"/>
      <c r="E422" s="298" t="s">
        <v>2761</v>
      </c>
      <c r="F422" s="350" t="s">
        <v>2762</v>
      </c>
      <c r="G422" s="350"/>
      <c r="H422" s="350"/>
      <c r="I422" s="350"/>
      <c r="J422" s="350"/>
    </row>
    <row r="423" spans="1:10" hidden="1" x14ac:dyDescent="0.35">
      <c r="A423" s="350"/>
      <c r="B423" s="350"/>
      <c r="C423" s="350"/>
      <c r="D423" s="350"/>
      <c r="E423" s="298" t="s">
        <v>2763</v>
      </c>
      <c r="F423" s="350" t="s">
        <v>2764</v>
      </c>
      <c r="G423" s="350"/>
      <c r="H423" s="350"/>
      <c r="I423" s="350"/>
      <c r="J423" s="350"/>
    </row>
    <row r="424" spans="1:10" hidden="1" x14ac:dyDescent="0.35">
      <c r="A424" s="350"/>
      <c r="B424" s="350"/>
      <c r="C424" s="350"/>
      <c r="D424" s="350"/>
      <c r="E424" s="298" t="s">
        <v>2765</v>
      </c>
      <c r="F424" s="350" t="s">
        <v>2766</v>
      </c>
      <c r="G424" s="350"/>
      <c r="H424" s="350"/>
      <c r="I424" s="350"/>
      <c r="J424" s="350"/>
    </row>
    <row r="425" spans="1:10" hidden="1" x14ac:dyDescent="0.35">
      <c r="A425" s="350"/>
      <c r="B425" s="350"/>
      <c r="C425" s="350"/>
      <c r="D425" s="350"/>
      <c r="E425" s="298" t="s">
        <v>2767</v>
      </c>
      <c r="F425" s="350" t="s">
        <v>2768</v>
      </c>
      <c r="G425" s="350"/>
      <c r="H425" s="350"/>
      <c r="I425" s="350"/>
      <c r="J425" s="350"/>
    </row>
    <row r="426" spans="1:10" hidden="1" x14ac:dyDescent="0.35">
      <c r="A426" s="350"/>
      <c r="B426" s="350"/>
      <c r="C426" s="350"/>
      <c r="D426" s="350"/>
      <c r="E426" s="298" t="s">
        <v>2769</v>
      </c>
      <c r="F426" s="350" t="s">
        <v>2770</v>
      </c>
      <c r="G426" s="350"/>
      <c r="H426" s="350"/>
      <c r="I426" s="350"/>
      <c r="J426" s="350"/>
    </row>
    <row r="427" spans="1:10" hidden="1" x14ac:dyDescent="0.35">
      <c r="A427" s="350"/>
      <c r="B427" s="350"/>
      <c r="C427" s="350"/>
      <c r="D427" s="350"/>
      <c r="E427" s="298" t="s">
        <v>2771</v>
      </c>
      <c r="F427" s="350" t="s">
        <v>2772</v>
      </c>
      <c r="G427" s="350"/>
      <c r="H427" s="350"/>
      <c r="I427" s="350"/>
      <c r="J427" s="350"/>
    </row>
    <row r="428" spans="1:10" hidden="1" x14ac:dyDescent="0.35">
      <c r="A428" s="350"/>
      <c r="B428" s="350"/>
      <c r="C428" s="350"/>
      <c r="D428" s="350"/>
      <c r="E428" s="298" t="s">
        <v>2773</v>
      </c>
      <c r="F428" s="350" t="s">
        <v>2774</v>
      </c>
      <c r="G428" s="350"/>
      <c r="H428" s="350"/>
      <c r="I428" s="350"/>
      <c r="J428" s="350"/>
    </row>
    <row r="429" spans="1:10" hidden="1" x14ac:dyDescent="0.35">
      <c r="A429" s="350"/>
      <c r="B429" s="350"/>
      <c r="C429" s="350"/>
      <c r="D429" s="350"/>
      <c r="E429" s="298" t="s">
        <v>2775</v>
      </c>
      <c r="F429" s="350" t="s">
        <v>2776</v>
      </c>
      <c r="G429" s="350"/>
      <c r="H429" s="350"/>
      <c r="I429" s="350"/>
      <c r="J429" s="350"/>
    </row>
    <row r="430" spans="1:10" hidden="1" x14ac:dyDescent="0.35">
      <c r="A430" s="350"/>
      <c r="B430" s="350"/>
      <c r="C430" s="350"/>
      <c r="D430" s="350"/>
      <c r="E430" s="298" t="s">
        <v>247</v>
      </c>
      <c r="F430" s="350" t="s">
        <v>2777</v>
      </c>
      <c r="G430" s="350"/>
      <c r="H430" s="350"/>
      <c r="I430" s="350"/>
      <c r="J430" s="350"/>
    </row>
    <row r="431" spans="1:10" hidden="1" x14ac:dyDescent="0.35">
      <c r="A431" s="350"/>
      <c r="B431" s="350"/>
      <c r="C431" s="350"/>
      <c r="D431" s="350"/>
      <c r="E431" s="298" t="s">
        <v>248</v>
      </c>
      <c r="F431" s="350" t="s">
        <v>898</v>
      </c>
      <c r="G431" s="350"/>
      <c r="H431" s="350"/>
      <c r="I431" s="350"/>
      <c r="J431" s="350"/>
    </row>
    <row r="432" spans="1:10" hidden="1" x14ac:dyDescent="0.35">
      <c r="A432" s="350"/>
      <c r="B432" s="350"/>
      <c r="C432" s="350"/>
      <c r="D432" s="350"/>
      <c r="E432" s="298" t="s">
        <v>2778</v>
      </c>
      <c r="F432" s="350" t="s">
        <v>2779</v>
      </c>
      <c r="G432" s="350"/>
      <c r="H432" s="350"/>
      <c r="I432" s="350"/>
      <c r="J432" s="350"/>
    </row>
    <row r="433" spans="1:10" hidden="1" x14ac:dyDescent="0.35">
      <c r="A433" s="350"/>
      <c r="B433" s="350"/>
      <c r="C433" s="350"/>
      <c r="D433" s="350"/>
      <c r="E433" s="298" t="s">
        <v>2780</v>
      </c>
      <c r="F433" s="350" t="s">
        <v>2781</v>
      </c>
      <c r="G433" s="350"/>
      <c r="H433" s="350"/>
      <c r="I433" s="350"/>
      <c r="J433" s="350"/>
    </row>
    <row r="434" spans="1:10" hidden="1" x14ac:dyDescent="0.35">
      <c r="A434" s="350"/>
      <c r="B434" s="350"/>
      <c r="C434" s="350"/>
      <c r="D434" s="350"/>
      <c r="E434" s="298" t="s">
        <v>2782</v>
      </c>
      <c r="F434" s="350" t="s">
        <v>2783</v>
      </c>
      <c r="G434" s="350"/>
      <c r="H434" s="350"/>
      <c r="I434" s="350"/>
      <c r="J434" s="350"/>
    </row>
    <row r="435" spans="1:10" hidden="1" x14ac:dyDescent="0.35">
      <c r="A435" s="350"/>
      <c r="B435" s="350"/>
      <c r="C435" s="350"/>
      <c r="D435" s="350"/>
      <c r="E435" s="298" t="s">
        <v>2784</v>
      </c>
      <c r="F435" s="350" t="s">
        <v>2785</v>
      </c>
      <c r="G435" s="350"/>
      <c r="H435" s="350"/>
      <c r="I435" s="350"/>
      <c r="J435" s="350"/>
    </row>
    <row r="436" spans="1:10" hidden="1" x14ac:dyDescent="0.35">
      <c r="A436" s="350"/>
      <c r="B436" s="350"/>
      <c r="C436" s="350"/>
      <c r="D436" s="350"/>
      <c r="E436" s="298" t="s">
        <v>2786</v>
      </c>
      <c r="F436" s="350" t="s">
        <v>906</v>
      </c>
      <c r="G436" s="350"/>
      <c r="H436" s="350"/>
      <c r="I436" s="350"/>
      <c r="J436" s="350"/>
    </row>
    <row r="437" spans="1:10" hidden="1" x14ac:dyDescent="0.35">
      <c r="A437" s="350"/>
      <c r="B437" s="350"/>
      <c r="C437" s="350"/>
      <c r="D437" s="350"/>
      <c r="E437" s="298" t="s">
        <v>2787</v>
      </c>
      <c r="F437" s="350" t="s">
        <v>908</v>
      </c>
      <c r="G437" s="350"/>
      <c r="H437" s="350"/>
      <c r="I437" s="350"/>
      <c r="J437" s="350"/>
    </row>
    <row r="438" spans="1:10" hidden="1" x14ac:dyDescent="0.35">
      <c r="A438" s="350"/>
      <c r="B438" s="350"/>
      <c r="C438" s="350"/>
      <c r="D438" s="350"/>
      <c r="E438" s="298" t="s">
        <v>2788</v>
      </c>
      <c r="F438" s="350" t="s">
        <v>910</v>
      </c>
      <c r="G438" s="350"/>
      <c r="H438" s="350"/>
      <c r="I438" s="350"/>
      <c r="J438" s="350"/>
    </row>
    <row r="439" spans="1:10" hidden="1" x14ac:dyDescent="0.35">
      <c r="A439" s="350"/>
      <c r="B439" s="350"/>
      <c r="C439" s="350"/>
      <c r="D439" s="350"/>
      <c r="E439" s="298" t="s">
        <v>2789</v>
      </c>
      <c r="F439" s="350" t="s">
        <v>911</v>
      </c>
      <c r="G439" s="350"/>
      <c r="H439" s="350"/>
      <c r="I439" s="350"/>
      <c r="J439" s="350"/>
    </row>
    <row r="440" spans="1:10" hidden="1" x14ac:dyDescent="0.35">
      <c r="A440" s="350"/>
      <c r="B440" s="350"/>
      <c r="C440" s="350"/>
      <c r="D440" s="350"/>
      <c r="E440" s="298" t="s">
        <v>2790</v>
      </c>
      <c r="F440" s="350" t="s">
        <v>913</v>
      </c>
      <c r="G440" s="350"/>
      <c r="H440" s="350"/>
      <c r="I440" s="350"/>
      <c r="J440" s="350"/>
    </row>
    <row r="441" spans="1:10" hidden="1" x14ac:dyDescent="0.35">
      <c r="A441" s="350"/>
      <c r="B441" s="350"/>
      <c r="C441" s="350"/>
      <c r="D441" s="350"/>
      <c r="E441" s="298" t="s">
        <v>2791</v>
      </c>
      <c r="F441" s="350" t="s">
        <v>915</v>
      </c>
      <c r="G441" s="350"/>
      <c r="H441" s="350"/>
      <c r="I441" s="350"/>
      <c r="J441" s="350"/>
    </row>
    <row r="442" spans="1:10" hidden="1" x14ac:dyDescent="0.35">
      <c r="A442" s="350"/>
      <c r="B442" s="350"/>
      <c r="C442" s="350"/>
      <c r="D442" s="350"/>
      <c r="E442" s="298" t="s">
        <v>2792</v>
      </c>
      <c r="F442" s="350" t="s">
        <v>916</v>
      </c>
      <c r="G442" s="350"/>
      <c r="H442" s="350"/>
      <c r="I442" s="350"/>
      <c r="J442" s="350"/>
    </row>
    <row r="443" spans="1:10" hidden="1" x14ac:dyDescent="0.35">
      <c r="A443" s="350"/>
      <c r="B443" s="350"/>
      <c r="C443" s="350"/>
      <c r="D443" s="350"/>
      <c r="E443" s="298" t="s">
        <v>2793</v>
      </c>
      <c r="F443" s="350" t="s">
        <v>918</v>
      </c>
      <c r="G443" s="350"/>
      <c r="H443" s="350"/>
      <c r="I443" s="350"/>
      <c r="J443" s="350"/>
    </row>
    <row r="444" spans="1:10" hidden="1" x14ac:dyDescent="0.35">
      <c r="A444" s="350"/>
      <c r="B444" s="350"/>
      <c r="C444" s="350"/>
      <c r="D444" s="350"/>
      <c r="E444" s="298" t="s">
        <v>2794</v>
      </c>
      <c r="F444" s="350" t="s">
        <v>920</v>
      </c>
      <c r="G444" s="350"/>
      <c r="H444" s="350"/>
      <c r="I444" s="350"/>
      <c r="J444" s="350"/>
    </row>
    <row r="445" spans="1:10" hidden="1" x14ac:dyDescent="0.35">
      <c r="A445" s="350"/>
      <c r="B445" s="350"/>
      <c r="C445" s="350"/>
      <c r="D445" s="350"/>
      <c r="E445" s="298" t="s">
        <v>2795</v>
      </c>
      <c r="F445" s="350" t="s">
        <v>922</v>
      </c>
      <c r="G445" s="350"/>
      <c r="H445" s="350"/>
      <c r="I445" s="350"/>
      <c r="J445" s="350"/>
    </row>
    <row r="446" spans="1:10" hidden="1" x14ac:dyDescent="0.35">
      <c r="A446" s="350"/>
      <c r="B446" s="350"/>
      <c r="C446" s="350"/>
      <c r="D446" s="350"/>
      <c r="E446" s="298" t="s">
        <v>2796</v>
      </c>
      <c r="F446" s="350" t="s">
        <v>2797</v>
      </c>
      <c r="G446" s="350"/>
      <c r="H446" s="350"/>
      <c r="I446" s="350"/>
      <c r="J446" s="350"/>
    </row>
    <row r="447" spans="1:10" hidden="1" x14ac:dyDescent="0.35">
      <c r="A447" s="350"/>
      <c r="B447" s="350"/>
      <c r="C447" s="350"/>
      <c r="D447" s="350"/>
      <c r="E447" s="298" t="s">
        <v>2798</v>
      </c>
      <c r="F447" s="350" t="s">
        <v>2799</v>
      </c>
      <c r="G447" s="350"/>
      <c r="H447" s="350"/>
      <c r="I447" s="350"/>
      <c r="J447" s="350"/>
    </row>
    <row r="448" spans="1:10" hidden="1" x14ac:dyDescent="0.35">
      <c r="A448" s="350"/>
      <c r="B448" s="350"/>
      <c r="C448" s="350"/>
      <c r="D448" s="350"/>
      <c r="E448" s="298" t="s">
        <v>2800</v>
      </c>
      <c r="F448" s="350" t="s">
        <v>2801</v>
      </c>
      <c r="G448" s="350"/>
      <c r="H448" s="350"/>
      <c r="I448" s="350"/>
      <c r="J448" s="350"/>
    </row>
    <row r="449" spans="1:10" hidden="1" x14ac:dyDescent="0.35">
      <c r="A449" s="350"/>
      <c r="B449" s="350"/>
      <c r="C449" s="350"/>
      <c r="D449" s="350"/>
      <c r="E449" s="298" t="s">
        <v>2802</v>
      </c>
      <c r="F449" s="350" t="s">
        <v>2803</v>
      </c>
      <c r="G449" s="350"/>
      <c r="H449" s="350"/>
      <c r="I449" s="350"/>
      <c r="J449" s="350"/>
    </row>
    <row r="450" spans="1:10" hidden="1" x14ac:dyDescent="0.35">
      <c r="A450" s="350"/>
      <c r="B450" s="350"/>
      <c r="C450" s="350"/>
      <c r="D450" s="350"/>
      <c r="E450" s="298" t="s">
        <v>2804</v>
      </c>
      <c r="F450" s="350" t="s">
        <v>2805</v>
      </c>
      <c r="G450" s="350"/>
      <c r="H450" s="350"/>
      <c r="I450" s="350"/>
      <c r="J450" s="350"/>
    </row>
    <row r="451" spans="1:10" hidden="1" x14ac:dyDescent="0.35">
      <c r="A451" s="350"/>
      <c r="B451" s="350"/>
      <c r="C451" s="350"/>
      <c r="D451" s="350"/>
      <c r="E451" s="298" t="s">
        <v>2806</v>
      </c>
      <c r="F451" s="350" t="s">
        <v>2807</v>
      </c>
      <c r="G451" s="350"/>
      <c r="H451" s="350"/>
      <c r="I451" s="350"/>
      <c r="J451" s="350"/>
    </row>
    <row r="452" spans="1:10" hidden="1" x14ac:dyDescent="0.35">
      <c r="A452" s="350"/>
      <c r="B452" s="350"/>
      <c r="C452" s="350"/>
      <c r="D452" s="350"/>
      <c r="E452" s="298" t="s">
        <v>2808</v>
      </c>
      <c r="F452" s="350" t="s">
        <v>2809</v>
      </c>
      <c r="G452" s="350"/>
      <c r="H452" s="350"/>
      <c r="I452" s="350"/>
      <c r="J452" s="350"/>
    </row>
    <row r="453" spans="1:10" hidden="1" x14ac:dyDescent="0.35">
      <c r="A453" s="350"/>
      <c r="B453" s="350"/>
      <c r="C453" s="350"/>
      <c r="D453" s="350"/>
      <c r="E453" s="298" t="s">
        <v>2810</v>
      </c>
      <c r="F453" s="350" t="s">
        <v>2811</v>
      </c>
      <c r="G453" s="350"/>
      <c r="H453" s="350"/>
      <c r="I453" s="350"/>
      <c r="J453" s="350"/>
    </row>
    <row r="454" spans="1:10" hidden="1" x14ac:dyDescent="0.35">
      <c r="A454" s="350"/>
      <c r="B454" s="350"/>
      <c r="C454" s="350"/>
      <c r="D454" s="350"/>
      <c r="E454" s="298" t="s">
        <v>2812</v>
      </c>
      <c r="F454" s="350" t="s">
        <v>2813</v>
      </c>
      <c r="G454" s="350"/>
      <c r="H454" s="350"/>
      <c r="I454" s="350"/>
      <c r="J454" s="350"/>
    </row>
    <row r="455" spans="1:10" hidden="1" x14ac:dyDescent="0.35">
      <c r="A455" s="350"/>
      <c r="B455" s="350"/>
      <c r="C455" s="350"/>
      <c r="D455" s="350"/>
      <c r="E455" s="298" t="s">
        <v>2814</v>
      </c>
      <c r="F455" s="350" t="s">
        <v>2815</v>
      </c>
      <c r="G455" s="350"/>
      <c r="H455" s="350"/>
      <c r="I455" s="350"/>
      <c r="J455" s="350"/>
    </row>
    <row r="456" spans="1:10" hidden="1" x14ac:dyDescent="0.35">
      <c r="A456" s="350"/>
      <c r="B456" s="350"/>
      <c r="C456" s="350"/>
      <c r="D456" s="350"/>
      <c r="E456" s="298" t="s">
        <v>2816</v>
      </c>
      <c r="F456" s="350" t="s">
        <v>2817</v>
      </c>
      <c r="G456" s="350"/>
      <c r="H456" s="350"/>
      <c r="I456" s="350"/>
      <c r="J456" s="350"/>
    </row>
    <row r="457" spans="1:10" hidden="1" x14ac:dyDescent="0.35">
      <c r="A457" s="350"/>
      <c r="B457" s="350"/>
      <c r="C457" s="350"/>
      <c r="D457" s="350"/>
      <c r="E457" s="298" t="s">
        <v>2818</v>
      </c>
      <c r="F457" s="350" t="s">
        <v>2819</v>
      </c>
      <c r="G457" s="350"/>
      <c r="H457" s="350"/>
      <c r="I457" s="350"/>
      <c r="J457" s="350"/>
    </row>
    <row r="458" spans="1:10" hidden="1" x14ac:dyDescent="0.35">
      <c r="A458" s="350"/>
      <c r="B458" s="350"/>
      <c r="C458" s="350"/>
      <c r="D458" s="350"/>
      <c r="E458" s="298" t="s">
        <v>2820</v>
      </c>
      <c r="F458" s="350" t="s">
        <v>2821</v>
      </c>
      <c r="G458" s="350"/>
      <c r="H458" s="350"/>
      <c r="I458" s="350"/>
      <c r="J458" s="350"/>
    </row>
    <row r="459" spans="1:10" hidden="1" x14ac:dyDescent="0.35">
      <c r="A459" s="350"/>
      <c r="B459" s="350"/>
      <c r="C459" s="350"/>
      <c r="D459" s="350"/>
      <c r="E459" s="298" t="s">
        <v>2822</v>
      </c>
      <c r="F459" s="350" t="s">
        <v>2823</v>
      </c>
      <c r="G459" s="350"/>
      <c r="H459" s="350"/>
      <c r="I459" s="350"/>
      <c r="J459" s="350"/>
    </row>
    <row r="460" spans="1:10" hidden="1" x14ac:dyDescent="0.35">
      <c r="A460" s="350"/>
      <c r="B460" s="350"/>
      <c r="C460" s="350"/>
      <c r="D460" s="350"/>
      <c r="E460" s="298" t="s">
        <v>2824</v>
      </c>
      <c r="F460" s="350" t="s">
        <v>2825</v>
      </c>
      <c r="G460" s="350"/>
      <c r="H460" s="350"/>
      <c r="I460" s="350"/>
      <c r="J460" s="350"/>
    </row>
    <row r="461" spans="1:10" hidden="1" x14ac:dyDescent="0.35">
      <c r="A461" s="350"/>
      <c r="B461" s="350"/>
      <c r="C461" s="350"/>
      <c r="D461" s="350"/>
      <c r="E461" s="298" t="s">
        <v>2826</v>
      </c>
      <c r="F461" s="350" t="s">
        <v>2827</v>
      </c>
      <c r="G461" s="350"/>
      <c r="H461" s="350"/>
      <c r="I461" s="350"/>
      <c r="J461" s="350"/>
    </row>
    <row r="462" spans="1:10" hidden="1" x14ac:dyDescent="0.35">
      <c r="A462" s="350"/>
      <c r="B462" s="350"/>
      <c r="C462" s="350"/>
      <c r="D462" s="350"/>
      <c r="E462" s="298" t="s">
        <v>2828</v>
      </c>
      <c r="F462" s="350" t="s">
        <v>2829</v>
      </c>
      <c r="G462" s="350"/>
      <c r="H462" s="350"/>
      <c r="I462" s="350"/>
      <c r="J462" s="350"/>
    </row>
    <row r="463" spans="1:10" hidden="1" x14ac:dyDescent="0.35">
      <c r="A463" s="350"/>
      <c r="B463" s="350"/>
      <c r="C463" s="350"/>
      <c r="D463" s="350"/>
      <c r="E463" s="298" t="s">
        <v>2830</v>
      </c>
      <c r="F463" s="350" t="s">
        <v>2831</v>
      </c>
      <c r="G463" s="350"/>
      <c r="H463" s="350"/>
      <c r="I463" s="350"/>
      <c r="J463" s="350"/>
    </row>
    <row r="464" spans="1:10" hidden="1" x14ac:dyDescent="0.35">
      <c r="A464" s="350"/>
      <c r="B464" s="350"/>
      <c r="C464" s="350"/>
      <c r="D464" s="350"/>
      <c r="E464" s="298" t="s">
        <v>2832</v>
      </c>
      <c r="F464" s="350" t="s">
        <v>2833</v>
      </c>
      <c r="G464" s="350"/>
      <c r="H464" s="350"/>
      <c r="I464" s="350"/>
      <c r="J464" s="350"/>
    </row>
    <row r="465" spans="1:10" hidden="1" x14ac:dyDescent="0.35">
      <c r="A465" s="350"/>
      <c r="B465" s="350"/>
      <c r="C465" s="350"/>
      <c r="D465" s="350"/>
      <c r="E465" s="298" t="s">
        <v>2834</v>
      </c>
      <c r="F465" s="350" t="s">
        <v>2835</v>
      </c>
      <c r="G465" s="350"/>
      <c r="H465" s="350"/>
      <c r="I465" s="350"/>
      <c r="J465" s="350"/>
    </row>
    <row r="466" spans="1:10" hidden="1" x14ac:dyDescent="0.35">
      <c r="A466" s="350"/>
      <c r="B466" s="350"/>
      <c r="C466" s="350"/>
      <c r="D466" s="350"/>
      <c r="E466" s="298" t="s">
        <v>2836</v>
      </c>
      <c r="F466" s="350" t="s">
        <v>2837</v>
      </c>
      <c r="G466" s="350"/>
      <c r="H466" s="350"/>
      <c r="I466" s="350"/>
      <c r="J466" s="350"/>
    </row>
    <row r="467" spans="1:10" hidden="1" x14ac:dyDescent="0.35">
      <c r="A467" s="350"/>
      <c r="B467" s="350"/>
      <c r="C467" s="350"/>
      <c r="D467" s="350"/>
      <c r="E467" s="298" t="s">
        <v>2838</v>
      </c>
      <c r="F467" s="350" t="s">
        <v>2839</v>
      </c>
      <c r="G467" s="350"/>
      <c r="H467" s="350"/>
      <c r="I467" s="350"/>
      <c r="J467" s="350"/>
    </row>
    <row r="468" spans="1:10" hidden="1" x14ac:dyDescent="0.35">
      <c r="A468" s="350"/>
      <c r="B468" s="350"/>
      <c r="C468" s="350"/>
      <c r="D468" s="350"/>
      <c r="E468" s="298" t="s">
        <v>2840</v>
      </c>
      <c r="F468" s="350" t="s">
        <v>2841</v>
      </c>
      <c r="G468" s="350"/>
      <c r="H468" s="350"/>
      <c r="I468" s="350"/>
      <c r="J468" s="350"/>
    </row>
    <row r="469" spans="1:10" hidden="1" x14ac:dyDescent="0.35">
      <c r="A469" s="350"/>
      <c r="B469" s="350"/>
      <c r="C469" s="350"/>
      <c r="D469" s="350"/>
      <c r="E469" s="298" t="s">
        <v>2842</v>
      </c>
      <c r="F469" s="350" t="s">
        <v>2843</v>
      </c>
      <c r="G469" s="350"/>
      <c r="H469" s="350"/>
      <c r="I469" s="350"/>
      <c r="J469" s="350"/>
    </row>
    <row r="470" spans="1:10" hidden="1" x14ac:dyDescent="0.35">
      <c r="A470" s="350"/>
      <c r="B470" s="350"/>
      <c r="C470" s="350"/>
      <c r="D470" s="350"/>
      <c r="E470" s="298" t="s">
        <v>963</v>
      </c>
      <c r="F470" s="350" t="s">
        <v>964</v>
      </c>
      <c r="G470" s="350"/>
      <c r="H470" s="350"/>
      <c r="I470" s="350"/>
      <c r="J470" s="350"/>
    </row>
    <row r="471" spans="1:10" hidden="1" x14ac:dyDescent="0.35">
      <c r="A471" s="350"/>
      <c r="B471" s="350"/>
      <c r="C471" s="350"/>
      <c r="D471" s="350"/>
      <c r="E471" s="298" t="s">
        <v>965</v>
      </c>
      <c r="F471" s="350" t="s">
        <v>966</v>
      </c>
      <c r="G471" s="350"/>
      <c r="H471" s="350"/>
      <c r="I471" s="350"/>
      <c r="J471" s="350"/>
    </row>
    <row r="472" spans="1:10" hidden="1" x14ac:dyDescent="0.35">
      <c r="A472" s="350"/>
      <c r="B472" s="350"/>
      <c r="C472" s="350"/>
      <c r="D472" s="350"/>
      <c r="E472" s="298" t="s">
        <v>967</v>
      </c>
      <c r="F472" s="350" t="s">
        <v>2844</v>
      </c>
      <c r="G472" s="350"/>
      <c r="H472" s="350"/>
      <c r="I472" s="350"/>
      <c r="J472" s="350"/>
    </row>
    <row r="473" spans="1:10" hidden="1" x14ac:dyDescent="0.35">
      <c r="A473" s="350"/>
      <c r="B473" s="350"/>
      <c r="C473" s="350"/>
      <c r="D473" s="350"/>
      <c r="E473" s="298" t="s">
        <v>969</v>
      </c>
      <c r="F473" s="350" t="s">
        <v>970</v>
      </c>
      <c r="G473" s="350"/>
      <c r="H473" s="350"/>
      <c r="I473" s="350"/>
      <c r="J473" s="350"/>
    </row>
    <row r="474" spans="1:10" hidden="1" x14ac:dyDescent="0.35">
      <c r="A474" s="350"/>
      <c r="B474" s="350"/>
      <c r="C474" s="350"/>
      <c r="D474" s="350"/>
      <c r="E474" s="298" t="s">
        <v>2845</v>
      </c>
      <c r="F474" s="350" t="s">
        <v>2846</v>
      </c>
      <c r="G474" s="350"/>
      <c r="H474" s="350"/>
      <c r="I474" s="350"/>
      <c r="J474" s="350"/>
    </row>
    <row r="475" spans="1:10" hidden="1" x14ac:dyDescent="0.35">
      <c r="A475" s="350"/>
      <c r="B475" s="350"/>
      <c r="C475" s="350"/>
      <c r="D475" s="350"/>
      <c r="E475" s="298" t="s">
        <v>1310</v>
      </c>
      <c r="F475" s="350" t="s">
        <v>2847</v>
      </c>
      <c r="G475" s="350"/>
      <c r="H475" s="350"/>
      <c r="I475" s="350"/>
      <c r="J475" s="350"/>
    </row>
    <row r="476" spans="1:10" hidden="1" x14ac:dyDescent="0.35">
      <c r="A476" s="350"/>
      <c r="B476" s="350"/>
      <c r="C476" s="350"/>
      <c r="D476" s="350"/>
      <c r="E476" s="298" t="s">
        <v>1311</v>
      </c>
      <c r="F476" s="350" t="s">
        <v>2848</v>
      </c>
      <c r="G476" s="350"/>
      <c r="H476" s="350"/>
      <c r="I476" s="350"/>
      <c r="J476" s="350"/>
    </row>
    <row r="477" spans="1:10" hidden="1" x14ac:dyDescent="0.35">
      <c r="A477" s="350"/>
      <c r="B477" s="350"/>
      <c r="C477" s="350"/>
      <c r="D477" s="350"/>
      <c r="E477" s="298" t="s">
        <v>2849</v>
      </c>
      <c r="F477" s="350" t="s">
        <v>2850</v>
      </c>
      <c r="G477" s="350"/>
      <c r="H477" s="350"/>
      <c r="I477" s="350"/>
      <c r="J477" s="350"/>
    </row>
    <row r="478" spans="1:10" hidden="1" x14ac:dyDescent="0.35">
      <c r="A478" s="350"/>
      <c r="B478" s="350"/>
      <c r="C478" s="350"/>
      <c r="D478" s="350"/>
      <c r="E478" s="298" t="s">
        <v>2851</v>
      </c>
      <c r="F478" s="350" t="s">
        <v>2852</v>
      </c>
      <c r="G478" s="350"/>
      <c r="H478" s="350"/>
      <c r="I478" s="350"/>
      <c r="J478" s="350"/>
    </row>
    <row r="479" spans="1:10" hidden="1" x14ac:dyDescent="0.35">
      <c r="A479" s="350"/>
      <c r="B479" s="350"/>
      <c r="C479" s="350"/>
      <c r="D479" s="350"/>
      <c r="E479" s="298" t="s">
        <v>2853</v>
      </c>
      <c r="F479" s="350" t="s">
        <v>2854</v>
      </c>
      <c r="G479" s="350"/>
      <c r="H479" s="350"/>
      <c r="I479" s="350"/>
      <c r="J479" s="350"/>
    </row>
    <row r="480" spans="1:10" hidden="1" x14ac:dyDescent="0.35">
      <c r="A480" s="350"/>
      <c r="B480" s="350"/>
      <c r="C480" s="350"/>
      <c r="D480" s="350"/>
      <c r="E480" s="298" t="s">
        <v>2855</v>
      </c>
      <c r="F480" s="350" t="s">
        <v>2856</v>
      </c>
      <c r="G480" s="350"/>
      <c r="H480" s="350"/>
      <c r="I480" s="350"/>
      <c r="J480" s="350"/>
    </row>
    <row r="481" spans="1:10" hidden="1" x14ac:dyDescent="0.35">
      <c r="A481" s="350"/>
      <c r="B481" s="350"/>
      <c r="C481" s="350"/>
      <c r="D481" s="350"/>
      <c r="E481" s="298" t="s">
        <v>2857</v>
      </c>
      <c r="F481" s="350" t="s">
        <v>2858</v>
      </c>
      <c r="G481" s="350"/>
      <c r="H481" s="350"/>
      <c r="I481" s="350"/>
      <c r="J481" s="350"/>
    </row>
    <row r="482" spans="1:10" hidden="1" x14ac:dyDescent="0.35">
      <c r="A482" s="350"/>
      <c r="B482" s="350"/>
      <c r="C482" s="350"/>
      <c r="D482" s="350"/>
      <c r="E482" s="298" t="s">
        <v>2859</v>
      </c>
      <c r="F482" s="350" t="s">
        <v>2860</v>
      </c>
      <c r="G482" s="350"/>
      <c r="H482" s="350"/>
      <c r="I482" s="350"/>
      <c r="J482" s="350"/>
    </row>
    <row r="483" spans="1:10" hidden="1" x14ac:dyDescent="0.35">
      <c r="A483" s="350"/>
      <c r="B483" s="350"/>
      <c r="C483" s="350"/>
      <c r="D483" s="350"/>
      <c r="E483" s="298" t="s">
        <v>982</v>
      </c>
      <c r="F483" s="350" t="s">
        <v>983</v>
      </c>
      <c r="G483" s="350"/>
      <c r="H483" s="350"/>
      <c r="I483" s="350"/>
      <c r="J483" s="350"/>
    </row>
    <row r="484" spans="1:10" hidden="1" x14ac:dyDescent="0.35">
      <c r="A484" s="350"/>
      <c r="B484" s="350"/>
      <c r="C484" s="350"/>
      <c r="D484" s="350"/>
      <c r="E484" s="298" t="s">
        <v>984</v>
      </c>
      <c r="F484" s="350" t="s">
        <v>2861</v>
      </c>
      <c r="G484" s="350"/>
      <c r="H484" s="350"/>
      <c r="I484" s="350"/>
      <c r="J484" s="350"/>
    </row>
    <row r="485" spans="1:10" hidden="1" x14ac:dyDescent="0.35">
      <c r="A485" s="350"/>
      <c r="B485" s="350"/>
      <c r="C485" s="350"/>
      <c r="D485" s="350"/>
      <c r="E485" s="298" t="s">
        <v>986</v>
      </c>
      <c r="F485" s="350" t="s">
        <v>987</v>
      </c>
      <c r="G485" s="350"/>
      <c r="H485" s="350"/>
      <c r="I485" s="350"/>
      <c r="J485" s="350"/>
    </row>
    <row r="486" spans="1:10" hidden="1" x14ac:dyDescent="0.35">
      <c r="A486" s="350"/>
      <c r="B486" s="350"/>
      <c r="C486" s="350"/>
      <c r="D486" s="350"/>
      <c r="E486" s="298" t="s">
        <v>988</v>
      </c>
      <c r="F486" s="350" t="s">
        <v>989</v>
      </c>
      <c r="G486" s="350"/>
      <c r="H486" s="350"/>
      <c r="I486" s="350"/>
      <c r="J486" s="350"/>
    </row>
    <row r="487" spans="1:10" hidden="1" x14ac:dyDescent="0.35">
      <c r="A487" s="350"/>
      <c r="B487" s="350"/>
      <c r="C487" s="350"/>
      <c r="D487" s="350"/>
      <c r="E487" s="298" t="s">
        <v>2862</v>
      </c>
      <c r="F487" s="350" t="s">
        <v>2863</v>
      </c>
      <c r="G487" s="350"/>
      <c r="H487" s="350"/>
      <c r="I487" s="350"/>
      <c r="J487" s="350"/>
    </row>
    <row r="488" spans="1:10" hidden="1" x14ac:dyDescent="0.35">
      <c r="A488" s="350"/>
      <c r="B488" s="350"/>
      <c r="C488" s="350"/>
      <c r="D488" s="350"/>
      <c r="E488" s="298" t="s">
        <v>2864</v>
      </c>
      <c r="F488" s="350" t="s">
        <v>2865</v>
      </c>
      <c r="G488" s="350"/>
      <c r="H488" s="350"/>
      <c r="I488" s="350"/>
      <c r="J488" s="350"/>
    </row>
    <row r="489" spans="1:10" hidden="1" x14ac:dyDescent="0.35">
      <c r="A489" s="350"/>
      <c r="B489" s="350"/>
      <c r="C489" s="350"/>
      <c r="D489" s="350"/>
      <c r="E489" s="298" t="s">
        <v>2866</v>
      </c>
      <c r="F489" s="350" t="s">
        <v>2867</v>
      </c>
      <c r="G489" s="350"/>
      <c r="H489" s="350"/>
      <c r="I489" s="350"/>
      <c r="J489" s="350"/>
    </row>
    <row r="490" spans="1:10" hidden="1" x14ac:dyDescent="0.35">
      <c r="A490" s="350"/>
      <c r="B490" s="350"/>
      <c r="C490" s="350"/>
      <c r="D490" s="350"/>
      <c r="E490" s="298" t="s">
        <v>2868</v>
      </c>
      <c r="F490" s="350" t="s">
        <v>2869</v>
      </c>
      <c r="G490" s="350"/>
      <c r="H490" s="350"/>
      <c r="I490" s="350"/>
      <c r="J490" s="350"/>
    </row>
    <row r="491" spans="1:10" hidden="1" x14ac:dyDescent="0.35">
      <c r="A491" s="350"/>
      <c r="B491" s="350"/>
      <c r="C491" s="350"/>
      <c r="D491" s="350"/>
      <c r="E491" s="298" t="s">
        <v>2870</v>
      </c>
      <c r="F491" s="350" t="s">
        <v>2871</v>
      </c>
      <c r="G491" s="350"/>
      <c r="H491" s="350"/>
      <c r="I491" s="350"/>
      <c r="J491" s="350"/>
    </row>
    <row r="492" spans="1:10" hidden="1" x14ac:dyDescent="0.35">
      <c r="A492" s="350"/>
      <c r="B492" s="350"/>
      <c r="C492" s="350"/>
      <c r="D492" s="350"/>
      <c r="E492" s="298" t="s">
        <v>2872</v>
      </c>
      <c r="F492" s="350" t="s">
        <v>2873</v>
      </c>
      <c r="G492" s="350"/>
      <c r="H492" s="350"/>
      <c r="I492" s="350"/>
      <c r="J492" s="350"/>
    </row>
    <row r="493" spans="1:10" hidden="1" x14ac:dyDescent="0.35">
      <c r="A493" s="350"/>
      <c r="B493" s="350"/>
      <c r="C493" s="350"/>
      <c r="D493" s="350"/>
      <c r="E493" s="298" t="s">
        <v>2874</v>
      </c>
      <c r="F493" s="350" t="s">
        <v>2875</v>
      </c>
      <c r="G493" s="350"/>
      <c r="H493" s="350"/>
      <c r="I493" s="350"/>
      <c r="J493" s="350"/>
    </row>
    <row r="494" spans="1:10" hidden="1" x14ac:dyDescent="0.35">
      <c r="A494" s="350"/>
      <c r="B494" s="350"/>
      <c r="C494" s="350"/>
      <c r="D494" s="350"/>
      <c r="E494" s="298" t="s">
        <v>2876</v>
      </c>
      <c r="F494" s="350" t="s">
        <v>2877</v>
      </c>
      <c r="G494" s="350"/>
      <c r="H494" s="350"/>
      <c r="I494" s="350"/>
      <c r="J494" s="350"/>
    </row>
    <row r="495" spans="1:10" hidden="1" x14ac:dyDescent="0.35">
      <c r="A495" s="350"/>
      <c r="B495" s="350"/>
      <c r="C495" s="350"/>
      <c r="D495" s="350"/>
      <c r="E495" s="298" t="s">
        <v>2878</v>
      </c>
      <c r="F495" s="350" t="s">
        <v>2879</v>
      </c>
      <c r="G495" s="350"/>
      <c r="H495" s="350"/>
      <c r="I495" s="350"/>
      <c r="J495" s="350"/>
    </row>
    <row r="496" spans="1:10" hidden="1" x14ac:dyDescent="0.35">
      <c r="A496" s="350"/>
      <c r="B496" s="350"/>
      <c r="C496" s="350"/>
      <c r="D496" s="350"/>
      <c r="E496" s="298" t="s">
        <v>2880</v>
      </c>
      <c r="F496" s="350" t="s">
        <v>2881</v>
      </c>
      <c r="G496" s="350"/>
      <c r="H496" s="350"/>
      <c r="I496" s="350"/>
      <c r="J496" s="350"/>
    </row>
    <row r="497" spans="1:10" hidden="1" x14ac:dyDescent="0.35">
      <c r="A497" s="350"/>
      <c r="B497" s="350"/>
      <c r="C497" s="350"/>
      <c r="D497" s="350"/>
      <c r="E497" s="298" t="s">
        <v>2882</v>
      </c>
      <c r="F497" s="350" t="s">
        <v>2883</v>
      </c>
      <c r="G497" s="350"/>
      <c r="H497" s="350"/>
      <c r="I497" s="350"/>
      <c r="J497" s="350"/>
    </row>
    <row r="498" spans="1:10" hidden="1" x14ac:dyDescent="0.35">
      <c r="A498" s="350"/>
      <c r="B498" s="350"/>
      <c r="C498" s="350"/>
      <c r="D498" s="350"/>
      <c r="E498" s="298" t="s">
        <v>2884</v>
      </c>
      <c r="F498" s="350" t="s">
        <v>2885</v>
      </c>
      <c r="G498" s="350"/>
      <c r="H498" s="350"/>
      <c r="I498" s="350"/>
      <c r="J498" s="350"/>
    </row>
    <row r="499" spans="1:10" hidden="1" x14ac:dyDescent="0.35">
      <c r="A499" s="350"/>
      <c r="B499" s="350"/>
      <c r="C499" s="350"/>
      <c r="D499" s="350"/>
      <c r="E499" s="298" t="s">
        <v>2886</v>
      </c>
      <c r="F499" s="350" t="s">
        <v>2887</v>
      </c>
      <c r="G499" s="350"/>
      <c r="H499" s="350"/>
      <c r="I499" s="350"/>
      <c r="J499" s="350"/>
    </row>
    <row r="500" spans="1:10" hidden="1" x14ac:dyDescent="0.35">
      <c r="A500" s="350"/>
      <c r="B500" s="350"/>
      <c r="C500" s="350"/>
      <c r="D500" s="350"/>
      <c r="E500" s="298" t="s">
        <v>2888</v>
      </c>
      <c r="F500" s="350" t="s">
        <v>2889</v>
      </c>
      <c r="G500" s="350"/>
      <c r="H500" s="350"/>
      <c r="I500" s="350"/>
      <c r="J500" s="350"/>
    </row>
    <row r="501" spans="1:10" hidden="1" x14ac:dyDescent="0.35">
      <c r="A501" s="350"/>
      <c r="B501" s="350"/>
      <c r="C501" s="350"/>
      <c r="D501" s="350"/>
      <c r="E501" s="298" t="s">
        <v>2890</v>
      </c>
      <c r="F501" s="350" t="s">
        <v>2891</v>
      </c>
      <c r="G501" s="350"/>
      <c r="H501" s="350"/>
      <c r="I501" s="350"/>
      <c r="J501" s="350"/>
    </row>
    <row r="502" spans="1:10" hidden="1" x14ac:dyDescent="0.35">
      <c r="A502" s="350"/>
      <c r="B502" s="350"/>
      <c r="C502" s="350"/>
      <c r="D502" s="350"/>
      <c r="E502" s="298" t="s">
        <v>1006</v>
      </c>
      <c r="F502" s="350" t="s">
        <v>1015</v>
      </c>
      <c r="G502" s="350"/>
      <c r="H502" s="350"/>
      <c r="I502" s="350"/>
      <c r="J502" s="350"/>
    </row>
    <row r="503" spans="1:10" hidden="1" x14ac:dyDescent="0.35">
      <c r="A503" s="350"/>
      <c r="B503" s="350"/>
      <c r="C503" s="350"/>
      <c r="D503" s="350"/>
      <c r="E503" s="298" t="s">
        <v>1008</v>
      </c>
      <c r="F503" s="350" t="s">
        <v>1017</v>
      </c>
      <c r="G503" s="350"/>
      <c r="H503" s="350"/>
      <c r="I503" s="350"/>
      <c r="J503" s="350"/>
    </row>
    <row r="504" spans="1:10" hidden="1" x14ac:dyDescent="0.35">
      <c r="A504" s="350"/>
      <c r="B504" s="350"/>
      <c r="C504" s="350"/>
      <c r="D504" s="350"/>
      <c r="E504" s="298" t="s">
        <v>1010</v>
      </c>
      <c r="F504" s="350" t="s">
        <v>1019</v>
      </c>
      <c r="G504" s="350"/>
      <c r="H504" s="350"/>
      <c r="I504" s="350"/>
      <c r="J504" s="350"/>
    </row>
    <row r="505" spans="1:10" hidden="1" x14ac:dyDescent="0.35">
      <c r="A505" s="350"/>
      <c r="B505" s="350"/>
      <c r="C505" s="350"/>
      <c r="D505" s="350"/>
      <c r="E505" s="298" t="s">
        <v>1012</v>
      </c>
      <c r="F505" s="350" t="s">
        <v>1021</v>
      </c>
      <c r="G505" s="350"/>
      <c r="H505" s="350"/>
      <c r="I505" s="350"/>
      <c r="J505" s="350"/>
    </row>
    <row r="506" spans="1:10" hidden="1" x14ac:dyDescent="0.35">
      <c r="A506" s="350"/>
      <c r="B506" s="350"/>
      <c r="C506" s="350"/>
      <c r="D506" s="350"/>
      <c r="E506" s="298" t="s">
        <v>1014</v>
      </c>
      <c r="F506" s="350" t="s">
        <v>1023</v>
      </c>
      <c r="G506" s="350"/>
      <c r="H506" s="350"/>
      <c r="I506" s="350"/>
      <c r="J506" s="350"/>
    </row>
    <row r="507" spans="1:10" hidden="1" x14ac:dyDescent="0.35">
      <c r="A507" s="350"/>
      <c r="B507" s="350"/>
      <c r="C507" s="350"/>
      <c r="D507" s="350"/>
      <c r="E507" s="298" t="s">
        <v>2892</v>
      </c>
      <c r="F507" s="350" t="s">
        <v>2893</v>
      </c>
      <c r="G507" s="350"/>
      <c r="H507" s="350"/>
      <c r="I507" s="350"/>
      <c r="J507" s="350"/>
    </row>
    <row r="508" spans="1:10" hidden="1" x14ac:dyDescent="0.35">
      <c r="A508" s="350"/>
      <c r="B508" s="350"/>
      <c r="C508" s="350"/>
      <c r="D508" s="350"/>
      <c r="E508" s="298" t="s">
        <v>2894</v>
      </c>
      <c r="F508" s="350" t="s">
        <v>2895</v>
      </c>
      <c r="G508" s="350"/>
      <c r="H508" s="350"/>
      <c r="I508" s="350"/>
      <c r="J508" s="350"/>
    </row>
    <row r="509" spans="1:10" hidden="1" x14ac:dyDescent="0.35">
      <c r="A509" s="350"/>
      <c r="B509" s="350"/>
      <c r="C509" s="350"/>
      <c r="D509" s="350"/>
      <c r="E509" s="298" t="s">
        <v>2896</v>
      </c>
      <c r="F509" s="350" t="s">
        <v>2897</v>
      </c>
      <c r="G509" s="350"/>
      <c r="H509" s="350"/>
      <c r="I509" s="350"/>
      <c r="J509" s="350"/>
    </row>
    <row r="510" spans="1:10" hidden="1" x14ac:dyDescent="0.35">
      <c r="A510" s="350"/>
      <c r="B510" s="350"/>
      <c r="C510" s="350"/>
      <c r="D510" s="350"/>
      <c r="E510" s="298" t="s">
        <v>1020</v>
      </c>
      <c r="F510" s="350" t="s">
        <v>1029</v>
      </c>
      <c r="G510" s="350"/>
      <c r="H510" s="350"/>
      <c r="I510" s="350"/>
      <c r="J510" s="350"/>
    </row>
    <row r="511" spans="1:10" hidden="1" x14ac:dyDescent="0.35">
      <c r="A511" s="350"/>
      <c r="B511" s="350"/>
      <c r="C511" s="350"/>
      <c r="D511" s="350"/>
      <c r="E511" s="298" t="s">
        <v>1022</v>
      </c>
      <c r="F511" s="350" t="s">
        <v>1030</v>
      </c>
      <c r="G511" s="350"/>
      <c r="H511" s="350"/>
      <c r="I511" s="350"/>
      <c r="J511" s="350"/>
    </row>
    <row r="512" spans="1:10" hidden="1" x14ac:dyDescent="0.35">
      <c r="A512" s="350"/>
      <c r="B512" s="350"/>
      <c r="C512" s="350"/>
      <c r="D512" s="350"/>
      <c r="E512" s="298" t="s">
        <v>1024</v>
      </c>
      <c r="F512" s="350" t="s">
        <v>1032</v>
      </c>
      <c r="G512" s="350"/>
      <c r="H512" s="350"/>
      <c r="I512" s="350"/>
      <c r="J512" s="350"/>
    </row>
    <row r="513" spans="1:10" hidden="1" x14ac:dyDescent="0.35">
      <c r="A513" s="350"/>
      <c r="B513" s="350"/>
      <c r="C513" s="350"/>
      <c r="D513" s="350"/>
      <c r="E513" s="298" t="s">
        <v>1026</v>
      </c>
      <c r="F513" s="350" t="s">
        <v>1034</v>
      </c>
      <c r="G513" s="350"/>
      <c r="H513" s="350"/>
      <c r="I513" s="350"/>
      <c r="J513" s="350"/>
    </row>
    <row r="514" spans="1:10" hidden="1" x14ac:dyDescent="0.35">
      <c r="A514" s="350"/>
      <c r="B514" s="350"/>
      <c r="C514" s="350"/>
      <c r="D514" s="350"/>
      <c r="E514" s="298" t="s">
        <v>1028</v>
      </c>
      <c r="F514" s="350" t="s">
        <v>1036</v>
      </c>
      <c r="G514" s="350"/>
      <c r="H514" s="350"/>
      <c r="I514" s="350"/>
      <c r="J514" s="350"/>
    </row>
    <row r="515" spans="1:10" hidden="1" x14ac:dyDescent="0.35">
      <c r="A515" s="350"/>
      <c r="B515" s="350"/>
      <c r="C515" s="350"/>
      <c r="D515" s="350"/>
      <c r="E515" s="298" t="s">
        <v>2898</v>
      </c>
      <c r="F515" s="350" t="s">
        <v>2899</v>
      </c>
      <c r="G515" s="350"/>
      <c r="H515" s="350"/>
      <c r="I515" s="350"/>
      <c r="J515" s="350"/>
    </row>
    <row r="516" spans="1:10" hidden="1" x14ac:dyDescent="0.35">
      <c r="A516" s="350"/>
      <c r="B516" s="350"/>
      <c r="C516" s="350"/>
      <c r="D516" s="350"/>
      <c r="E516" s="298" t="s">
        <v>2900</v>
      </c>
      <c r="F516" s="350" t="s">
        <v>2901</v>
      </c>
      <c r="G516" s="350"/>
      <c r="H516" s="350"/>
      <c r="I516" s="350"/>
      <c r="J516" s="350"/>
    </row>
    <row r="517" spans="1:10" hidden="1" x14ac:dyDescent="0.35">
      <c r="A517" s="350"/>
      <c r="B517" s="350"/>
      <c r="C517" s="350"/>
      <c r="D517" s="350"/>
      <c r="E517" s="298" t="s">
        <v>2902</v>
      </c>
      <c r="F517" s="350" t="s">
        <v>2903</v>
      </c>
      <c r="G517" s="350"/>
      <c r="H517" s="350"/>
      <c r="I517" s="350"/>
      <c r="J517" s="350"/>
    </row>
    <row r="518" spans="1:10" hidden="1" x14ac:dyDescent="0.35">
      <c r="A518" s="350"/>
      <c r="B518" s="350"/>
      <c r="C518" s="350"/>
      <c r="D518" s="350"/>
      <c r="E518" s="298" t="s">
        <v>2904</v>
      </c>
      <c r="F518" s="350" t="s">
        <v>1042</v>
      </c>
      <c r="G518" s="350"/>
      <c r="H518" s="350"/>
      <c r="I518" s="350"/>
      <c r="J518" s="350"/>
    </row>
    <row r="519" spans="1:10" hidden="1" x14ac:dyDescent="0.35">
      <c r="A519" s="350"/>
      <c r="B519" s="350"/>
      <c r="C519" s="350"/>
      <c r="D519" s="350"/>
      <c r="E519" s="298" t="s">
        <v>2905</v>
      </c>
      <c r="F519" s="350" t="s">
        <v>2906</v>
      </c>
      <c r="G519" s="350"/>
      <c r="H519" s="350"/>
      <c r="I519" s="350"/>
      <c r="J519" s="350"/>
    </row>
    <row r="520" spans="1:10" hidden="1" x14ac:dyDescent="0.35">
      <c r="A520" s="350"/>
      <c r="B520" s="350"/>
      <c r="C520" s="350"/>
      <c r="D520" s="350"/>
      <c r="E520" s="298" t="s">
        <v>2907</v>
      </c>
      <c r="F520" s="350" t="s">
        <v>2908</v>
      </c>
      <c r="G520" s="350"/>
      <c r="H520" s="350"/>
      <c r="I520" s="350"/>
      <c r="J520" s="350"/>
    </row>
    <row r="521" spans="1:10" hidden="1" x14ac:dyDescent="0.35">
      <c r="A521" s="350"/>
      <c r="B521" s="350"/>
      <c r="C521" s="350"/>
      <c r="D521" s="350"/>
      <c r="E521" s="298" t="s">
        <v>2909</v>
      </c>
      <c r="F521" s="350" t="s">
        <v>2910</v>
      </c>
      <c r="G521" s="350"/>
      <c r="H521" s="350"/>
      <c r="I521" s="350"/>
      <c r="J521" s="350"/>
    </row>
    <row r="522" spans="1:10" hidden="1" x14ac:dyDescent="0.35">
      <c r="A522" s="350"/>
      <c r="B522" s="350"/>
      <c r="C522" s="350"/>
      <c r="D522" s="350"/>
      <c r="E522" s="298" t="s">
        <v>2911</v>
      </c>
      <c r="F522" s="350" t="s">
        <v>2912</v>
      </c>
      <c r="G522" s="350"/>
      <c r="H522" s="350"/>
      <c r="I522" s="350"/>
      <c r="J522" s="350"/>
    </row>
    <row r="523" spans="1:10" hidden="1" x14ac:dyDescent="0.35">
      <c r="A523" s="350"/>
      <c r="B523" s="350"/>
      <c r="C523" s="350"/>
      <c r="D523" s="350"/>
      <c r="E523" s="298" t="s">
        <v>2913</v>
      </c>
      <c r="F523" s="350" t="s">
        <v>2914</v>
      </c>
      <c r="G523" s="350"/>
      <c r="H523" s="350"/>
      <c r="I523" s="350"/>
      <c r="J523" s="350"/>
    </row>
    <row r="524" spans="1:10" hidden="1" x14ac:dyDescent="0.35">
      <c r="A524" s="350"/>
      <c r="B524" s="350"/>
      <c r="C524" s="350"/>
      <c r="D524" s="350"/>
      <c r="E524" s="298" t="s">
        <v>2915</v>
      </c>
      <c r="F524" s="350" t="s">
        <v>2916</v>
      </c>
      <c r="G524" s="350"/>
      <c r="H524" s="350"/>
      <c r="I524" s="350"/>
      <c r="J524" s="350"/>
    </row>
    <row r="525" spans="1:10" hidden="1" x14ac:dyDescent="0.35">
      <c r="A525" s="350"/>
      <c r="B525" s="350"/>
      <c r="C525" s="350"/>
      <c r="D525" s="350"/>
      <c r="E525" s="298" t="s">
        <v>2917</v>
      </c>
      <c r="F525" s="350" t="s">
        <v>2918</v>
      </c>
      <c r="G525" s="350"/>
      <c r="H525" s="350"/>
      <c r="I525" s="350"/>
      <c r="J525" s="350"/>
    </row>
    <row r="526" spans="1:10" hidden="1" x14ac:dyDescent="0.35">
      <c r="A526" s="350"/>
      <c r="B526" s="350"/>
      <c r="C526" s="350"/>
      <c r="D526" s="350"/>
      <c r="E526" s="298" t="s">
        <v>1047</v>
      </c>
      <c r="F526" s="350" t="s">
        <v>1056</v>
      </c>
      <c r="G526" s="350"/>
      <c r="H526" s="350"/>
      <c r="I526" s="350"/>
      <c r="J526" s="350"/>
    </row>
    <row r="527" spans="1:10" hidden="1" x14ac:dyDescent="0.35">
      <c r="A527" s="350"/>
      <c r="B527" s="350"/>
      <c r="C527" s="350"/>
      <c r="D527" s="350"/>
      <c r="E527" s="298" t="s">
        <v>1049</v>
      </c>
      <c r="F527" s="350" t="s">
        <v>1058</v>
      </c>
      <c r="G527" s="350"/>
      <c r="H527" s="350"/>
      <c r="I527" s="350"/>
      <c r="J527" s="350"/>
    </row>
    <row r="528" spans="1:10" hidden="1" x14ac:dyDescent="0.35">
      <c r="A528" s="350"/>
      <c r="B528" s="350"/>
      <c r="C528" s="350"/>
      <c r="D528" s="350"/>
      <c r="E528" s="298" t="s">
        <v>2919</v>
      </c>
      <c r="F528" s="350" t="s">
        <v>2920</v>
      </c>
      <c r="G528" s="350"/>
      <c r="H528" s="350"/>
      <c r="I528" s="350"/>
      <c r="J528" s="350"/>
    </row>
    <row r="529" spans="1:10" hidden="1" x14ac:dyDescent="0.35">
      <c r="A529" s="350"/>
      <c r="B529" s="350"/>
      <c r="C529" s="350"/>
      <c r="D529" s="350"/>
      <c r="E529" s="298" t="s">
        <v>2921</v>
      </c>
      <c r="F529" s="350" t="s">
        <v>2922</v>
      </c>
      <c r="G529" s="350"/>
      <c r="H529" s="350"/>
      <c r="I529" s="350"/>
      <c r="J529" s="350"/>
    </row>
    <row r="530" spans="1:10" hidden="1" x14ac:dyDescent="0.35">
      <c r="A530" s="350"/>
      <c r="B530" s="350"/>
      <c r="C530" s="350"/>
      <c r="D530" s="350"/>
      <c r="E530" s="298" t="s">
        <v>2923</v>
      </c>
      <c r="F530" s="350" t="s">
        <v>2924</v>
      </c>
      <c r="G530" s="350"/>
      <c r="H530" s="350"/>
      <c r="I530" s="350"/>
      <c r="J530" s="350"/>
    </row>
    <row r="531" spans="1:10" hidden="1" x14ac:dyDescent="0.35">
      <c r="A531" s="350"/>
      <c r="B531" s="350"/>
      <c r="C531" s="350"/>
      <c r="D531" s="350"/>
      <c r="E531" s="298" t="s">
        <v>2925</v>
      </c>
      <c r="F531" s="350" t="s">
        <v>2926</v>
      </c>
      <c r="G531" s="350"/>
      <c r="H531" s="350"/>
      <c r="I531" s="350"/>
      <c r="J531" s="350"/>
    </row>
    <row r="532" spans="1:10" hidden="1" x14ac:dyDescent="0.35">
      <c r="A532" s="350"/>
      <c r="B532" s="350"/>
      <c r="C532" s="350"/>
      <c r="D532" s="350"/>
      <c r="E532" s="298" t="s">
        <v>2927</v>
      </c>
      <c r="F532" s="350" t="s">
        <v>1066</v>
      </c>
      <c r="G532" s="350"/>
      <c r="H532" s="350"/>
      <c r="I532" s="350"/>
      <c r="J532" s="350"/>
    </row>
    <row r="533" spans="1:10" hidden="1" x14ac:dyDescent="0.35">
      <c r="A533" s="350"/>
      <c r="B533" s="350"/>
      <c r="C533" s="350"/>
      <c r="D533" s="350"/>
      <c r="E533" s="298" t="s">
        <v>1059</v>
      </c>
      <c r="F533" s="350" t="s">
        <v>1068</v>
      </c>
      <c r="G533" s="350"/>
      <c r="H533" s="350"/>
      <c r="I533" s="350"/>
      <c r="J533" s="350"/>
    </row>
    <row r="534" spans="1:10" hidden="1" x14ac:dyDescent="0.35">
      <c r="A534" s="350"/>
      <c r="B534" s="350"/>
      <c r="C534" s="350"/>
      <c r="D534" s="350"/>
      <c r="E534" s="298" t="s">
        <v>2928</v>
      </c>
      <c r="F534" s="350" t="s">
        <v>2929</v>
      </c>
      <c r="G534" s="350"/>
      <c r="H534" s="350"/>
      <c r="I534" s="350"/>
      <c r="J534" s="350"/>
    </row>
    <row r="535" spans="1:10" hidden="1" x14ac:dyDescent="0.35">
      <c r="A535" s="350"/>
      <c r="B535" s="350"/>
      <c r="C535" s="350"/>
      <c r="D535" s="350"/>
      <c r="E535" s="298" t="s">
        <v>2930</v>
      </c>
      <c r="F535" s="350" t="s">
        <v>2931</v>
      </c>
      <c r="G535" s="350"/>
      <c r="H535" s="350"/>
      <c r="I535" s="350"/>
      <c r="J535" s="350"/>
    </row>
    <row r="536" spans="1:10" hidden="1" x14ac:dyDescent="0.35">
      <c r="A536" s="350"/>
      <c r="B536" s="350"/>
      <c r="C536" s="350"/>
      <c r="D536" s="350"/>
      <c r="E536" s="298" t="s">
        <v>2932</v>
      </c>
      <c r="F536" s="350" t="s">
        <v>1072</v>
      </c>
      <c r="G536" s="350"/>
      <c r="H536" s="350"/>
      <c r="I536" s="350"/>
      <c r="J536" s="350"/>
    </row>
    <row r="537" spans="1:10" hidden="1" x14ac:dyDescent="0.35">
      <c r="A537" s="350"/>
      <c r="B537" s="350"/>
      <c r="C537" s="350"/>
      <c r="D537" s="350"/>
      <c r="E537" s="298" t="s">
        <v>2933</v>
      </c>
      <c r="F537" s="350" t="s">
        <v>1074</v>
      </c>
      <c r="G537" s="350"/>
      <c r="H537" s="350"/>
      <c r="I537" s="350"/>
      <c r="J537" s="350"/>
    </row>
    <row r="538" spans="1:10" hidden="1" x14ac:dyDescent="0.35">
      <c r="A538" s="350"/>
      <c r="B538" s="350"/>
      <c r="C538" s="350"/>
      <c r="D538" s="350"/>
      <c r="E538" s="298" t="s">
        <v>2934</v>
      </c>
      <c r="F538" s="350" t="s">
        <v>1076</v>
      </c>
      <c r="G538" s="350"/>
      <c r="H538" s="350"/>
      <c r="I538" s="350"/>
      <c r="J538" s="350"/>
    </row>
    <row r="539" spans="1:10" hidden="1" x14ac:dyDescent="0.35">
      <c r="A539" s="350"/>
      <c r="B539" s="350"/>
      <c r="C539" s="350"/>
      <c r="D539" s="350"/>
      <c r="E539" s="298" t="s">
        <v>2935</v>
      </c>
      <c r="F539" s="350" t="s">
        <v>2936</v>
      </c>
      <c r="G539" s="350"/>
      <c r="H539" s="350"/>
      <c r="I539" s="350"/>
      <c r="J539" s="350"/>
    </row>
    <row r="540" spans="1:10" hidden="1" x14ac:dyDescent="0.35">
      <c r="A540" s="350"/>
      <c r="B540" s="350"/>
      <c r="C540" s="350"/>
      <c r="D540" s="350"/>
      <c r="E540" s="298" t="s">
        <v>2937</v>
      </c>
      <c r="F540" s="350" t="s">
        <v>1078</v>
      </c>
      <c r="G540" s="350"/>
      <c r="H540" s="350"/>
      <c r="I540" s="350"/>
      <c r="J540" s="350"/>
    </row>
    <row r="541" spans="1:10" hidden="1" x14ac:dyDescent="0.35">
      <c r="A541" s="350"/>
      <c r="B541" s="350"/>
      <c r="C541" s="350"/>
      <c r="D541" s="350"/>
      <c r="E541" s="298" t="s">
        <v>2938</v>
      </c>
      <c r="F541" s="350" t="s">
        <v>1080</v>
      </c>
      <c r="G541" s="350"/>
      <c r="H541" s="350"/>
      <c r="I541" s="350"/>
      <c r="J541" s="350"/>
    </row>
    <row r="542" spans="1:10" hidden="1" x14ac:dyDescent="0.35">
      <c r="A542" s="350"/>
      <c r="B542" s="350"/>
      <c r="C542" s="350"/>
      <c r="D542" s="350"/>
      <c r="E542" s="298" t="s">
        <v>2939</v>
      </c>
      <c r="F542" s="350" t="s">
        <v>1082</v>
      </c>
      <c r="G542" s="350"/>
      <c r="H542" s="350"/>
      <c r="I542" s="350"/>
      <c r="J542" s="350"/>
    </row>
    <row r="543" spans="1:10" hidden="1" x14ac:dyDescent="0.35">
      <c r="A543" s="350"/>
      <c r="B543" s="350"/>
      <c r="C543" s="350"/>
      <c r="D543" s="350"/>
      <c r="E543" s="298" t="s">
        <v>2940</v>
      </c>
      <c r="F543" s="350" t="s">
        <v>1084</v>
      </c>
      <c r="G543" s="350"/>
      <c r="H543" s="350"/>
      <c r="I543" s="350"/>
      <c r="J543" s="350"/>
    </row>
    <row r="544" spans="1:10" hidden="1" x14ac:dyDescent="0.35">
      <c r="A544" s="350"/>
      <c r="B544" s="350"/>
      <c r="C544" s="350"/>
      <c r="D544" s="350"/>
      <c r="E544" s="298" t="s">
        <v>1077</v>
      </c>
      <c r="F544" s="350" t="s">
        <v>1086</v>
      </c>
      <c r="G544" s="350"/>
      <c r="H544" s="350"/>
      <c r="I544" s="350"/>
      <c r="J544" s="350"/>
    </row>
    <row r="545" spans="1:10" hidden="1" x14ac:dyDescent="0.35">
      <c r="A545" s="350"/>
      <c r="B545" s="350"/>
      <c r="C545" s="350"/>
      <c r="D545" s="350"/>
      <c r="E545" s="298" t="s">
        <v>1079</v>
      </c>
      <c r="F545" s="350" t="s">
        <v>1088</v>
      </c>
      <c r="G545" s="350"/>
      <c r="H545" s="350"/>
      <c r="I545" s="350"/>
      <c r="J545" s="350"/>
    </row>
    <row r="546" spans="1:10" hidden="1" x14ac:dyDescent="0.35">
      <c r="A546" s="350"/>
      <c r="B546" s="350"/>
      <c r="C546" s="350"/>
      <c r="D546" s="350"/>
      <c r="E546" s="298" t="s">
        <v>2941</v>
      </c>
      <c r="F546" s="350" t="s">
        <v>2942</v>
      </c>
      <c r="G546" s="350"/>
      <c r="H546" s="350"/>
      <c r="I546" s="350"/>
      <c r="J546" s="350"/>
    </row>
    <row r="547" spans="1:10" hidden="1" x14ac:dyDescent="0.35">
      <c r="A547" s="350"/>
      <c r="B547" s="350"/>
      <c r="C547" s="350"/>
      <c r="D547" s="350"/>
      <c r="E547" s="298" t="s">
        <v>2943</v>
      </c>
      <c r="F547" s="350" t="s">
        <v>2944</v>
      </c>
      <c r="G547" s="350"/>
      <c r="H547" s="350"/>
      <c r="I547" s="350"/>
      <c r="J547" s="350"/>
    </row>
    <row r="548" spans="1:10" hidden="1" x14ac:dyDescent="0.35">
      <c r="A548" s="350"/>
      <c r="B548" s="350"/>
      <c r="C548" s="350"/>
      <c r="D548" s="350"/>
      <c r="E548" s="298" t="s">
        <v>2945</v>
      </c>
      <c r="F548" s="350" t="s">
        <v>2946</v>
      </c>
      <c r="G548" s="350"/>
      <c r="H548" s="350"/>
      <c r="I548" s="350"/>
      <c r="J548" s="350"/>
    </row>
    <row r="549" spans="1:10" hidden="1" x14ac:dyDescent="0.35">
      <c r="A549" s="350"/>
      <c r="B549" s="350"/>
      <c r="C549" s="350"/>
      <c r="D549" s="350"/>
      <c r="E549" s="298" t="s">
        <v>2947</v>
      </c>
      <c r="F549" s="350" t="s">
        <v>2948</v>
      </c>
      <c r="G549" s="350"/>
      <c r="H549" s="350"/>
      <c r="I549" s="350"/>
      <c r="J549" s="350"/>
    </row>
    <row r="550" spans="1:10" hidden="1" x14ac:dyDescent="0.35">
      <c r="A550" s="350"/>
      <c r="B550" s="350"/>
      <c r="C550" s="350"/>
      <c r="D550" s="350"/>
      <c r="E550" s="298" t="s">
        <v>2949</v>
      </c>
      <c r="F550" s="350" t="s">
        <v>2950</v>
      </c>
      <c r="G550" s="350"/>
      <c r="H550" s="350"/>
      <c r="I550" s="350"/>
      <c r="J550" s="350"/>
    </row>
    <row r="551" spans="1:10" hidden="1" x14ac:dyDescent="0.35">
      <c r="A551" s="350"/>
      <c r="B551" s="350"/>
      <c r="C551" s="350"/>
      <c r="D551" s="350"/>
      <c r="E551" s="298" t="s">
        <v>1089</v>
      </c>
      <c r="F551" s="350" t="s">
        <v>1098</v>
      </c>
      <c r="G551" s="350"/>
      <c r="H551" s="350"/>
      <c r="I551" s="350"/>
      <c r="J551" s="350"/>
    </row>
    <row r="552" spans="1:10" hidden="1" x14ac:dyDescent="0.35">
      <c r="A552" s="350"/>
      <c r="B552" s="350"/>
      <c r="C552" s="350"/>
      <c r="D552" s="350"/>
      <c r="E552" s="298" t="s">
        <v>1091</v>
      </c>
      <c r="F552" s="350" t="s">
        <v>1100</v>
      </c>
      <c r="G552" s="350"/>
      <c r="H552" s="350"/>
      <c r="I552" s="350"/>
      <c r="J552" s="350"/>
    </row>
    <row r="553" spans="1:10" hidden="1" x14ac:dyDescent="0.35">
      <c r="A553" s="350"/>
      <c r="B553" s="350"/>
      <c r="C553" s="350"/>
      <c r="D553" s="350"/>
      <c r="E553" s="298" t="s">
        <v>1093</v>
      </c>
      <c r="F553" s="350" t="s">
        <v>1102</v>
      </c>
      <c r="G553" s="350"/>
      <c r="H553" s="350"/>
      <c r="I553" s="350"/>
      <c r="J553" s="350"/>
    </row>
    <row r="554" spans="1:10" hidden="1" x14ac:dyDescent="0.35">
      <c r="A554" s="350"/>
      <c r="B554" s="350"/>
      <c r="C554" s="350"/>
      <c r="D554" s="350"/>
      <c r="E554" s="298" t="s">
        <v>1095</v>
      </c>
      <c r="F554" s="350" t="s">
        <v>1104</v>
      </c>
      <c r="G554" s="350"/>
      <c r="H554" s="350"/>
      <c r="I554" s="350"/>
      <c r="J554" s="350"/>
    </row>
    <row r="555" spans="1:10" hidden="1" x14ac:dyDescent="0.35">
      <c r="A555" s="350"/>
      <c r="B555" s="350"/>
      <c r="C555" s="350"/>
      <c r="D555" s="350"/>
      <c r="E555" s="298" t="s">
        <v>1097</v>
      </c>
      <c r="F555" s="350" t="s">
        <v>1106</v>
      </c>
      <c r="G555" s="350"/>
      <c r="H555" s="350"/>
      <c r="I555" s="350"/>
      <c r="J555" s="350"/>
    </row>
    <row r="556" spans="1:10" hidden="1" x14ac:dyDescent="0.35">
      <c r="A556" s="350"/>
      <c r="B556" s="350"/>
      <c r="C556" s="350"/>
      <c r="D556" s="350"/>
      <c r="E556" s="298" t="s">
        <v>1099</v>
      </c>
      <c r="F556" s="350" t="s">
        <v>1108</v>
      </c>
      <c r="G556" s="350"/>
      <c r="H556" s="350"/>
      <c r="I556" s="350"/>
      <c r="J556" s="350"/>
    </row>
    <row r="557" spans="1:10" hidden="1" x14ac:dyDescent="0.35">
      <c r="A557" s="350"/>
      <c r="B557" s="350"/>
      <c r="C557" s="350"/>
      <c r="D557" s="350"/>
      <c r="E557" s="298" t="s">
        <v>1101</v>
      </c>
      <c r="F557" s="350" t="s">
        <v>1110</v>
      </c>
      <c r="G557" s="350"/>
      <c r="H557" s="350"/>
      <c r="I557" s="350"/>
      <c r="J557" s="350"/>
    </row>
    <row r="558" spans="1:10" hidden="1" x14ac:dyDescent="0.35">
      <c r="A558" s="350"/>
      <c r="B558" s="350"/>
      <c r="C558" s="350"/>
      <c r="D558" s="350"/>
      <c r="E558" s="298" t="s">
        <v>1103</v>
      </c>
      <c r="F558" s="350" t="s">
        <v>1112</v>
      </c>
      <c r="G558" s="350"/>
      <c r="H558" s="350"/>
      <c r="I558" s="350"/>
      <c r="J558" s="350"/>
    </row>
    <row r="559" spans="1:10" hidden="1" x14ac:dyDescent="0.35">
      <c r="A559" s="350"/>
      <c r="B559" s="350"/>
      <c r="C559" s="350"/>
      <c r="D559" s="350"/>
      <c r="E559" s="298" t="s">
        <v>1105</v>
      </c>
      <c r="F559" s="350" t="s">
        <v>1114</v>
      </c>
      <c r="G559" s="350"/>
      <c r="H559" s="350"/>
      <c r="I559" s="350"/>
      <c r="J559" s="350"/>
    </row>
    <row r="560" spans="1:10" hidden="1" x14ac:dyDescent="0.35">
      <c r="A560" s="350"/>
      <c r="B560" s="350"/>
      <c r="C560" s="350"/>
      <c r="D560" s="350"/>
      <c r="E560" s="298" t="s">
        <v>1107</v>
      </c>
      <c r="F560" s="350" t="s">
        <v>1116</v>
      </c>
      <c r="G560" s="350"/>
      <c r="H560" s="350"/>
      <c r="I560" s="350"/>
      <c r="J560" s="350"/>
    </row>
    <row r="561" spans="1:10" hidden="1" x14ac:dyDescent="0.35">
      <c r="A561" s="350"/>
      <c r="B561" s="350"/>
      <c r="C561" s="350"/>
      <c r="D561" s="350"/>
      <c r="E561" s="298" t="s">
        <v>1109</v>
      </c>
      <c r="F561" s="350" t="s">
        <v>1118</v>
      </c>
      <c r="G561" s="350"/>
      <c r="H561" s="350"/>
      <c r="I561" s="350"/>
      <c r="J561" s="350"/>
    </row>
    <row r="562" spans="1:10" hidden="1" x14ac:dyDescent="0.35">
      <c r="A562" s="350"/>
      <c r="B562" s="350"/>
      <c r="C562" s="350"/>
      <c r="D562" s="350"/>
      <c r="E562" s="298" t="s">
        <v>1111</v>
      </c>
      <c r="F562" s="350" t="s">
        <v>1120</v>
      </c>
      <c r="G562" s="350"/>
      <c r="H562" s="350"/>
      <c r="I562" s="350"/>
      <c r="J562" s="350"/>
    </row>
    <row r="563" spans="1:10" hidden="1" x14ac:dyDescent="0.35">
      <c r="A563" s="350"/>
      <c r="B563" s="350"/>
      <c r="C563" s="350"/>
      <c r="D563" s="350"/>
      <c r="E563" s="298" t="s">
        <v>1113</v>
      </c>
      <c r="F563" s="350" t="s">
        <v>1122</v>
      </c>
      <c r="G563" s="350"/>
      <c r="H563" s="350"/>
      <c r="I563" s="350"/>
      <c r="J563" s="350"/>
    </row>
    <row r="564" spans="1:10" hidden="1" x14ac:dyDescent="0.35">
      <c r="A564" s="350"/>
      <c r="B564" s="350"/>
      <c r="C564" s="350"/>
      <c r="D564" s="350"/>
      <c r="E564" s="298" t="s">
        <v>1115</v>
      </c>
      <c r="F564" s="350" t="s">
        <v>1124</v>
      </c>
      <c r="G564" s="350"/>
      <c r="H564" s="350"/>
      <c r="I564" s="350"/>
      <c r="J564" s="350"/>
    </row>
    <row r="565" spans="1:10" hidden="1" x14ac:dyDescent="0.35">
      <c r="A565" s="350"/>
      <c r="B565" s="350"/>
      <c r="C565" s="350"/>
      <c r="D565" s="350"/>
      <c r="E565" s="298" t="s">
        <v>1117</v>
      </c>
      <c r="F565" s="350" t="s">
        <v>1126</v>
      </c>
      <c r="G565" s="350"/>
      <c r="H565" s="350"/>
      <c r="I565" s="350"/>
      <c r="J565" s="350"/>
    </row>
    <row r="566" spans="1:10" hidden="1" x14ac:dyDescent="0.35">
      <c r="A566" s="350"/>
      <c r="B566" s="350"/>
      <c r="C566" s="350"/>
      <c r="D566" s="350"/>
      <c r="E566" s="298" t="s">
        <v>1119</v>
      </c>
      <c r="F566" s="350" t="s">
        <v>1128</v>
      </c>
      <c r="G566" s="350"/>
      <c r="H566" s="350"/>
      <c r="I566" s="350"/>
      <c r="J566" s="350"/>
    </row>
    <row r="567" spans="1:10" hidden="1" x14ac:dyDescent="0.35">
      <c r="A567" s="350"/>
      <c r="B567" s="350"/>
      <c r="C567" s="350"/>
      <c r="D567" s="350"/>
      <c r="E567" s="298" t="s">
        <v>1121</v>
      </c>
      <c r="F567" s="350" t="s">
        <v>1130</v>
      </c>
      <c r="G567" s="350"/>
      <c r="H567" s="350"/>
      <c r="I567" s="350"/>
      <c r="J567" s="350"/>
    </row>
    <row r="568" spans="1:10" hidden="1" x14ac:dyDescent="0.35">
      <c r="A568" s="350"/>
      <c r="B568" s="350"/>
      <c r="C568" s="350"/>
      <c r="D568" s="350"/>
      <c r="E568" s="298" t="s">
        <v>1123</v>
      </c>
      <c r="F568" s="350" t="s">
        <v>1132</v>
      </c>
      <c r="G568" s="350"/>
      <c r="H568" s="350"/>
      <c r="I568" s="350"/>
      <c r="J568" s="350"/>
    </row>
    <row r="569" spans="1:10" hidden="1" x14ac:dyDescent="0.35">
      <c r="A569" s="350"/>
      <c r="B569" s="350"/>
      <c r="C569" s="350"/>
      <c r="D569" s="350"/>
      <c r="E569" s="298" t="s">
        <v>1125</v>
      </c>
      <c r="F569" s="350" t="s">
        <v>1134</v>
      </c>
      <c r="G569" s="350"/>
      <c r="H569" s="350"/>
      <c r="I569" s="350"/>
      <c r="J569" s="350"/>
    </row>
    <row r="570" spans="1:10" hidden="1" x14ac:dyDescent="0.35">
      <c r="A570" s="350"/>
      <c r="B570" s="350"/>
      <c r="C570" s="350"/>
      <c r="D570" s="350"/>
      <c r="E570" s="298" t="s">
        <v>1127</v>
      </c>
      <c r="F570" s="350" t="s">
        <v>1136</v>
      </c>
      <c r="G570" s="350"/>
      <c r="H570" s="350"/>
      <c r="I570" s="350"/>
      <c r="J570" s="350"/>
    </row>
    <row r="571" spans="1:10" hidden="1" x14ac:dyDescent="0.35">
      <c r="A571" s="350"/>
      <c r="B571" s="350"/>
      <c r="C571" s="350"/>
      <c r="D571" s="350"/>
      <c r="E571" s="298" t="s">
        <v>1129</v>
      </c>
      <c r="F571" s="350" t="s">
        <v>1138</v>
      </c>
      <c r="G571" s="350"/>
      <c r="H571" s="350"/>
      <c r="I571" s="350"/>
      <c r="J571" s="350"/>
    </row>
    <row r="572" spans="1:10" hidden="1" x14ac:dyDescent="0.35">
      <c r="A572" s="350"/>
      <c r="B572" s="350"/>
      <c r="C572" s="350"/>
      <c r="D572" s="350"/>
      <c r="E572" s="298" t="s">
        <v>1131</v>
      </c>
      <c r="F572" s="350" t="s">
        <v>1140</v>
      </c>
      <c r="G572" s="350"/>
      <c r="H572" s="350"/>
      <c r="I572" s="350"/>
      <c r="J572" s="350"/>
    </row>
    <row r="573" spans="1:10" hidden="1" x14ac:dyDescent="0.35">
      <c r="A573" s="350"/>
      <c r="B573" s="350"/>
      <c r="C573" s="350"/>
      <c r="D573" s="350"/>
      <c r="E573" s="298" t="s">
        <v>1133</v>
      </c>
      <c r="F573" s="350" t="s">
        <v>1142</v>
      </c>
      <c r="G573" s="350"/>
      <c r="H573" s="350"/>
      <c r="I573" s="350"/>
      <c r="J573" s="350"/>
    </row>
    <row r="574" spans="1:10" hidden="1" x14ac:dyDescent="0.35">
      <c r="A574" s="350"/>
      <c r="B574" s="350"/>
      <c r="C574" s="350"/>
      <c r="D574" s="350"/>
      <c r="E574" s="298" t="s">
        <v>1135</v>
      </c>
      <c r="F574" s="350" t="s">
        <v>1144</v>
      </c>
      <c r="G574" s="350"/>
      <c r="H574" s="350"/>
      <c r="I574" s="350"/>
      <c r="J574" s="350"/>
    </row>
    <row r="575" spans="1:10" hidden="1" x14ac:dyDescent="0.35">
      <c r="A575" s="350"/>
      <c r="B575" s="350"/>
      <c r="C575" s="350"/>
      <c r="D575" s="350"/>
      <c r="E575" s="298" t="s">
        <v>1137</v>
      </c>
      <c r="F575" s="350" t="s">
        <v>1146</v>
      </c>
      <c r="G575" s="350"/>
      <c r="H575" s="350"/>
      <c r="I575" s="350"/>
      <c r="J575" s="350"/>
    </row>
    <row r="576" spans="1:10" hidden="1" x14ac:dyDescent="0.35">
      <c r="A576" s="350"/>
      <c r="B576" s="350"/>
      <c r="C576" s="350"/>
      <c r="D576" s="350"/>
      <c r="E576" s="298" t="s">
        <v>1139</v>
      </c>
      <c r="F576" s="350" t="s">
        <v>1148</v>
      </c>
      <c r="G576" s="350"/>
      <c r="H576" s="350"/>
      <c r="I576" s="350"/>
      <c r="J576" s="350"/>
    </row>
    <row r="577" spans="1:10" hidden="1" x14ac:dyDescent="0.35">
      <c r="A577" s="350"/>
      <c r="B577" s="350"/>
      <c r="C577" s="350"/>
      <c r="D577" s="350"/>
      <c r="E577" s="298" t="s">
        <v>1141</v>
      </c>
      <c r="F577" s="350" t="s">
        <v>1150</v>
      </c>
      <c r="G577" s="350"/>
      <c r="H577" s="350"/>
      <c r="I577" s="350"/>
      <c r="J577" s="350"/>
    </row>
    <row r="578" spans="1:10" hidden="1" x14ac:dyDescent="0.35">
      <c r="A578" s="350"/>
      <c r="B578" s="350"/>
      <c r="C578" s="350"/>
      <c r="D578" s="350"/>
      <c r="E578" s="298" t="s">
        <v>1143</v>
      </c>
      <c r="F578" s="350" t="s">
        <v>1152</v>
      </c>
      <c r="G578" s="350"/>
      <c r="H578" s="350"/>
      <c r="I578" s="350"/>
      <c r="J578" s="350"/>
    </row>
    <row r="579" spans="1:10" hidden="1" x14ac:dyDescent="0.35">
      <c r="A579" s="350"/>
      <c r="B579" s="350"/>
      <c r="C579" s="350"/>
      <c r="D579" s="350"/>
      <c r="E579" s="298" t="s">
        <v>1145</v>
      </c>
      <c r="F579" s="350" t="s">
        <v>1154</v>
      </c>
      <c r="G579" s="350"/>
      <c r="H579" s="350"/>
      <c r="I579" s="350"/>
      <c r="J579" s="350"/>
    </row>
    <row r="580" spans="1:10" hidden="1" x14ac:dyDescent="0.35">
      <c r="A580" s="350"/>
      <c r="B580" s="350"/>
      <c r="C580" s="350"/>
      <c r="D580" s="350"/>
      <c r="E580" s="298" t="s">
        <v>1147</v>
      </c>
      <c r="F580" s="350" t="s">
        <v>1156</v>
      </c>
      <c r="G580" s="350"/>
      <c r="H580" s="350"/>
      <c r="I580" s="350"/>
      <c r="J580" s="350"/>
    </row>
    <row r="581" spans="1:10" hidden="1" x14ac:dyDescent="0.35">
      <c r="A581" s="350"/>
      <c r="B581" s="350"/>
      <c r="C581" s="350"/>
      <c r="D581" s="350"/>
      <c r="E581" s="298" t="s">
        <v>1149</v>
      </c>
      <c r="F581" s="350" t="s">
        <v>1158</v>
      </c>
      <c r="G581" s="350"/>
      <c r="H581" s="350"/>
      <c r="I581" s="350"/>
      <c r="J581" s="350"/>
    </row>
    <row r="582" spans="1:10" hidden="1" x14ac:dyDescent="0.35">
      <c r="A582" s="350"/>
      <c r="B582" s="350"/>
      <c r="C582" s="350"/>
      <c r="D582" s="350"/>
      <c r="E582" s="298" t="s">
        <v>1151</v>
      </c>
      <c r="F582" s="350" t="s">
        <v>1160</v>
      </c>
      <c r="G582" s="350"/>
      <c r="H582" s="350"/>
      <c r="I582" s="350"/>
      <c r="J582" s="350"/>
    </row>
    <row r="583" spans="1:10" hidden="1" x14ac:dyDescent="0.35">
      <c r="A583" s="350"/>
      <c r="B583" s="350"/>
      <c r="C583" s="350"/>
      <c r="D583" s="350"/>
      <c r="E583" s="298" t="s">
        <v>2951</v>
      </c>
      <c r="F583" s="350" t="s">
        <v>2952</v>
      </c>
      <c r="G583" s="350"/>
      <c r="H583" s="350"/>
      <c r="I583" s="350"/>
      <c r="J583" s="350"/>
    </row>
    <row r="584" spans="1:10" hidden="1" x14ac:dyDescent="0.35">
      <c r="A584" s="350"/>
      <c r="B584" s="350"/>
      <c r="C584" s="350"/>
      <c r="D584" s="350"/>
      <c r="E584" s="298" t="s">
        <v>2953</v>
      </c>
      <c r="F584" s="350" t="s">
        <v>1162</v>
      </c>
      <c r="G584" s="350"/>
      <c r="H584" s="350"/>
      <c r="I584" s="350"/>
      <c r="J584" s="350"/>
    </row>
    <row r="585" spans="1:10" hidden="1" x14ac:dyDescent="0.35">
      <c r="A585" s="350"/>
      <c r="B585" s="350"/>
      <c r="C585" s="350"/>
      <c r="D585" s="350"/>
      <c r="E585" s="298" t="s">
        <v>2954</v>
      </c>
      <c r="F585" s="350" t="s">
        <v>1164</v>
      </c>
      <c r="G585" s="350"/>
      <c r="H585" s="350"/>
      <c r="I585" s="350"/>
      <c r="J585" s="350"/>
    </row>
    <row r="586" spans="1:10" hidden="1" x14ac:dyDescent="0.35">
      <c r="A586" s="350"/>
      <c r="B586" s="350"/>
      <c r="C586" s="350"/>
      <c r="D586" s="350"/>
      <c r="E586" s="298" t="s">
        <v>2955</v>
      </c>
      <c r="F586" s="350" t="s">
        <v>2956</v>
      </c>
      <c r="G586" s="350"/>
      <c r="H586" s="350"/>
      <c r="I586" s="350"/>
      <c r="J586" s="350"/>
    </row>
    <row r="587" spans="1:10" hidden="1" x14ac:dyDescent="0.35">
      <c r="A587" s="350"/>
      <c r="B587" s="350"/>
      <c r="C587" s="350"/>
      <c r="D587" s="350"/>
      <c r="E587" s="298" t="s">
        <v>2957</v>
      </c>
      <c r="F587" s="350" t="s">
        <v>1167</v>
      </c>
      <c r="G587" s="350"/>
      <c r="H587" s="350"/>
      <c r="I587" s="350"/>
      <c r="J587" s="350"/>
    </row>
    <row r="588" spans="1:10" hidden="1" x14ac:dyDescent="0.35">
      <c r="A588" s="350"/>
      <c r="B588" s="350"/>
      <c r="C588" s="350"/>
      <c r="D588" s="350"/>
      <c r="E588" s="298" t="s">
        <v>2958</v>
      </c>
      <c r="F588" s="350" t="s">
        <v>1169</v>
      </c>
      <c r="G588" s="350"/>
      <c r="H588" s="350"/>
      <c r="I588" s="350"/>
      <c r="J588" s="350"/>
    </row>
    <row r="589" spans="1:10" hidden="1" x14ac:dyDescent="0.35">
      <c r="A589" s="350"/>
      <c r="B589" s="350"/>
      <c r="C589" s="350"/>
      <c r="D589" s="350"/>
      <c r="E589" s="298" t="s">
        <v>2959</v>
      </c>
      <c r="F589" s="350" t="s">
        <v>2960</v>
      </c>
      <c r="G589" s="350"/>
      <c r="H589" s="350"/>
      <c r="I589" s="350"/>
      <c r="J589" s="350"/>
    </row>
    <row r="590" spans="1:10" hidden="1" x14ac:dyDescent="0.35">
      <c r="A590" s="350"/>
      <c r="B590" s="350"/>
      <c r="C590" s="350"/>
      <c r="D590" s="350"/>
      <c r="E590" s="298" t="s">
        <v>2961</v>
      </c>
      <c r="F590" s="350" t="s">
        <v>1171</v>
      </c>
      <c r="G590" s="350"/>
      <c r="H590" s="350"/>
      <c r="I590" s="350"/>
      <c r="J590" s="350"/>
    </row>
    <row r="591" spans="1:10" hidden="1" x14ac:dyDescent="0.35">
      <c r="A591" s="350"/>
      <c r="B591" s="350"/>
      <c r="C591" s="350"/>
      <c r="D591" s="350"/>
      <c r="E591" s="298" t="s">
        <v>2962</v>
      </c>
      <c r="F591" s="350" t="s">
        <v>1173</v>
      </c>
      <c r="G591" s="350"/>
      <c r="H591" s="350"/>
      <c r="I591" s="350"/>
      <c r="J591" s="350"/>
    </row>
    <row r="592" spans="1:10" hidden="1" x14ac:dyDescent="0.35">
      <c r="A592" s="350"/>
      <c r="B592" s="350"/>
      <c r="C592" s="350"/>
      <c r="D592" s="350"/>
      <c r="E592" s="298" t="s">
        <v>2963</v>
      </c>
      <c r="F592" s="350" t="s">
        <v>2964</v>
      </c>
      <c r="G592" s="350"/>
      <c r="H592" s="350"/>
      <c r="I592" s="350"/>
      <c r="J592" s="350"/>
    </row>
    <row r="593" spans="1:10" hidden="1" x14ac:dyDescent="0.35">
      <c r="A593" s="350"/>
      <c r="B593" s="350"/>
      <c r="C593" s="350"/>
      <c r="D593" s="350"/>
      <c r="E593" s="298" t="s">
        <v>2965</v>
      </c>
      <c r="F593" s="350" t="s">
        <v>1177</v>
      </c>
      <c r="G593" s="350"/>
      <c r="H593" s="350"/>
      <c r="I593" s="350"/>
      <c r="J593" s="350"/>
    </row>
    <row r="594" spans="1:10" hidden="1" x14ac:dyDescent="0.35">
      <c r="A594" s="350"/>
      <c r="B594" s="350"/>
      <c r="C594" s="350"/>
      <c r="D594" s="350"/>
      <c r="E594" s="298" t="s">
        <v>2966</v>
      </c>
      <c r="F594" s="350" t="s">
        <v>1179</v>
      </c>
      <c r="G594" s="350"/>
      <c r="H594" s="350"/>
      <c r="I594" s="350"/>
      <c r="J594" s="350"/>
    </row>
    <row r="595" spans="1:10" hidden="1" x14ac:dyDescent="0.35">
      <c r="A595" s="350"/>
      <c r="B595" s="350"/>
      <c r="C595" s="350"/>
      <c r="D595" s="350"/>
      <c r="E595" s="298" t="s">
        <v>2967</v>
      </c>
      <c r="F595" s="350" t="s">
        <v>2968</v>
      </c>
      <c r="G595" s="350"/>
      <c r="H595" s="350"/>
      <c r="I595" s="350"/>
      <c r="J595" s="350"/>
    </row>
    <row r="596" spans="1:10" hidden="1" x14ac:dyDescent="0.35">
      <c r="A596" s="350"/>
      <c r="B596" s="350"/>
      <c r="C596" s="350"/>
      <c r="D596" s="350"/>
      <c r="E596" s="298" t="s">
        <v>2969</v>
      </c>
      <c r="F596" s="350" t="s">
        <v>1181</v>
      </c>
      <c r="G596" s="350"/>
      <c r="H596" s="350"/>
      <c r="I596" s="350"/>
      <c r="J596" s="350"/>
    </row>
    <row r="597" spans="1:10" hidden="1" x14ac:dyDescent="0.35">
      <c r="A597" s="350"/>
      <c r="B597" s="350"/>
      <c r="C597" s="350"/>
      <c r="D597" s="350"/>
      <c r="E597" s="298" t="s">
        <v>2970</v>
      </c>
      <c r="F597" s="350" t="s">
        <v>1183</v>
      </c>
      <c r="G597" s="350"/>
      <c r="H597" s="350"/>
      <c r="I597" s="350"/>
      <c r="J597" s="350"/>
    </row>
    <row r="598" spans="1:10" hidden="1" x14ac:dyDescent="0.35">
      <c r="A598" s="350"/>
      <c r="B598" s="350"/>
      <c r="C598" s="350"/>
      <c r="D598" s="350"/>
      <c r="E598" s="298" t="s">
        <v>2971</v>
      </c>
      <c r="F598" s="350" t="s">
        <v>2972</v>
      </c>
      <c r="G598" s="350"/>
      <c r="H598" s="350"/>
      <c r="I598" s="350"/>
      <c r="J598" s="350"/>
    </row>
    <row r="599" spans="1:10" hidden="1" x14ac:dyDescent="0.35">
      <c r="A599" s="350"/>
      <c r="B599" s="350"/>
      <c r="C599" s="350"/>
      <c r="D599" s="350"/>
      <c r="E599" s="298" t="s">
        <v>2973</v>
      </c>
      <c r="F599" s="350" t="s">
        <v>1187</v>
      </c>
      <c r="G599" s="350"/>
      <c r="H599" s="350"/>
      <c r="I599" s="350"/>
      <c r="J599" s="350"/>
    </row>
    <row r="600" spans="1:10" hidden="1" x14ac:dyDescent="0.35">
      <c r="A600" s="350"/>
      <c r="B600" s="350"/>
      <c r="C600" s="350"/>
      <c r="D600" s="350"/>
      <c r="E600" s="298" t="s">
        <v>2974</v>
      </c>
      <c r="F600" s="350" t="s">
        <v>1189</v>
      </c>
      <c r="G600" s="350"/>
      <c r="H600" s="350"/>
      <c r="I600" s="350"/>
      <c r="J600" s="350"/>
    </row>
    <row r="601" spans="1:10" hidden="1" x14ac:dyDescent="0.35">
      <c r="A601" s="350"/>
      <c r="B601" s="350"/>
      <c r="C601" s="350"/>
      <c r="D601" s="350"/>
      <c r="E601" s="298" t="s">
        <v>2975</v>
      </c>
      <c r="F601" s="350" t="s">
        <v>2976</v>
      </c>
      <c r="G601" s="350"/>
      <c r="H601" s="350"/>
      <c r="I601" s="350"/>
      <c r="J601" s="350"/>
    </row>
    <row r="602" spans="1:10" hidden="1" x14ac:dyDescent="0.35">
      <c r="A602" s="350"/>
      <c r="B602" s="350"/>
      <c r="C602" s="350"/>
      <c r="D602" s="350"/>
      <c r="E602" s="298" t="s">
        <v>2977</v>
      </c>
      <c r="F602" s="350" t="s">
        <v>1191</v>
      </c>
      <c r="G602" s="350"/>
      <c r="H602" s="350"/>
      <c r="I602" s="350"/>
      <c r="J602" s="350"/>
    </row>
    <row r="603" spans="1:10" hidden="1" x14ac:dyDescent="0.35">
      <c r="A603" s="350"/>
      <c r="B603" s="350"/>
      <c r="C603" s="350"/>
      <c r="D603" s="350"/>
      <c r="E603" s="298" t="s">
        <v>2978</v>
      </c>
      <c r="F603" s="350" t="s">
        <v>1193</v>
      </c>
      <c r="G603" s="350"/>
      <c r="H603" s="350"/>
      <c r="I603" s="350"/>
      <c r="J603" s="350"/>
    </row>
    <row r="604" spans="1:10" hidden="1" x14ac:dyDescent="0.35">
      <c r="A604" s="350"/>
      <c r="B604" s="350"/>
      <c r="C604" s="350"/>
      <c r="D604" s="350"/>
      <c r="E604" s="298" t="s">
        <v>2979</v>
      </c>
      <c r="F604" s="350" t="s">
        <v>1195</v>
      </c>
      <c r="G604" s="350"/>
      <c r="H604" s="350"/>
      <c r="I604" s="350"/>
      <c r="J604" s="350"/>
    </row>
    <row r="605" spans="1:10" hidden="1" x14ac:dyDescent="0.35">
      <c r="A605" s="350"/>
      <c r="B605" s="350"/>
      <c r="C605" s="350"/>
      <c r="D605" s="350"/>
      <c r="E605" s="298" t="s">
        <v>2980</v>
      </c>
      <c r="F605" s="350" t="s">
        <v>1197</v>
      </c>
      <c r="G605" s="350"/>
      <c r="H605" s="350"/>
      <c r="I605" s="350"/>
      <c r="J605" s="350"/>
    </row>
    <row r="606" spans="1:10" hidden="1" x14ac:dyDescent="0.35">
      <c r="A606" s="350"/>
      <c r="B606" s="350"/>
      <c r="C606" s="350"/>
      <c r="D606" s="350"/>
      <c r="E606" s="298" t="s">
        <v>2981</v>
      </c>
      <c r="F606" s="350" t="s">
        <v>2982</v>
      </c>
      <c r="G606" s="350"/>
      <c r="H606" s="350"/>
      <c r="I606" s="350"/>
      <c r="J606" s="350"/>
    </row>
    <row r="607" spans="1:10" hidden="1" x14ac:dyDescent="0.35">
      <c r="A607" s="350"/>
      <c r="B607" s="350"/>
      <c r="C607" s="350"/>
      <c r="D607" s="350"/>
      <c r="E607" s="298" t="s">
        <v>2983</v>
      </c>
      <c r="F607" s="350" t="s">
        <v>1199</v>
      </c>
      <c r="G607" s="350"/>
      <c r="H607" s="350"/>
      <c r="I607" s="350"/>
      <c r="J607" s="350"/>
    </row>
    <row r="608" spans="1:10" hidden="1" x14ac:dyDescent="0.35">
      <c r="A608" s="350"/>
      <c r="B608" s="350"/>
      <c r="C608" s="350"/>
      <c r="D608" s="350"/>
      <c r="E608" s="298" t="s">
        <v>2984</v>
      </c>
      <c r="F608" s="350" t="s">
        <v>1201</v>
      </c>
      <c r="G608" s="350"/>
      <c r="H608" s="350"/>
      <c r="I608" s="350"/>
      <c r="J608" s="350"/>
    </row>
    <row r="609" spans="1:10" hidden="1" x14ac:dyDescent="0.35">
      <c r="A609" s="350"/>
      <c r="B609" s="350"/>
      <c r="C609" s="350"/>
      <c r="D609" s="350"/>
      <c r="E609" s="298" t="s">
        <v>2985</v>
      </c>
      <c r="F609" s="350" t="s">
        <v>1203</v>
      </c>
      <c r="G609" s="350"/>
      <c r="H609" s="350"/>
      <c r="I609" s="350"/>
      <c r="J609" s="350"/>
    </row>
    <row r="610" spans="1:10" hidden="1" x14ac:dyDescent="0.35">
      <c r="A610" s="350"/>
      <c r="B610" s="350"/>
      <c r="C610" s="350"/>
      <c r="D610" s="350"/>
      <c r="E610" s="298" t="s">
        <v>2986</v>
      </c>
      <c r="F610" s="350" t="s">
        <v>1205</v>
      </c>
      <c r="G610" s="350"/>
      <c r="H610" s="350"/>
      <c r="I610" s="350"/>
      <c r="J610" s="350"/>
    </row>
    <row r="611" spans="1:10" hidden="1" x14ac:dyDescent="0.35">
      <c r="A611" s="350"/>
      <c r="B611" s="350"/>
      <c r="C611" s="350"/>
      <c r="D611" s="350"/>
      <c r="E611" s="298" t="s">
        <v>2987</v>
      </c>
      <c r="F611" s="350" t="s">
        <v>2988</v>
      </c>
      <c r="G611" s="350"/>
      <c r="H611" s="350"/>
      <c r="I611" s="350"/>
      <c r="J611" s="350"/>
    </row>
    <row r="612" spans="1:10" hidden="1" x14ac:dyDescent="0.35">
      <c r="A612" s="350"/>
      <c r="B612" s="350"/>
      <c r="C612" s="350"/>
      <c r="D612" s="350"/>
      <c r="E612" s="298" t="s">
        <v>2989</v>
      </c>
      <c r="F612" s="350" t="s">
        <v>2990</v>
      </c>
      <c r="G612" s="350"/>
      <c r="H612" s="350"/>
      <c r="I612" s="350"/>
      <c r="J612" s="350"/>
    </row>
    <row r="613" spans="1:10" hidden="1" x14ac:dyDescent="0.35">
      <c r="A613" s="350"/>
      <c r="B613" s="350"/>
      <c r="C613" s="350"/>
      <c r="D613" s="350"/>
      <c r="E613" s="298" t="s">
        <v>2991</v>
      </c>
      <c r="F613" s="350" t="s">
        <v>2992</v>
      </c>
      <c r="G613" s="350"/>
      <c r="H613" s="350"/>
      <c r="I613" s="350"/>
      <c r="J613" s="350"/>
    </row>
    <row r="614" spans="1:10" hidden="1" x14ac:dyDescent="0.35">
      <c r="A614" s="350"/>
      <c r="B614" s="350"/>
      <c r="C614" s="350"/>
      <c r="D614" s="350"/>
      <c r="E614" s="298" t="s">
        <v>2993</v>
      </c>
      <c r="F614" s="350" t="s">
        <v>2994</v>
      </c>
      <c r="G614" s="350"/>
      <c r="H614" s="350"/>
      <c r="I614" s="350"/>
      <c r="J614" s="350"/>
    </row>
    <row r="615" spans="1:10" hidden="1" x14ac:dyDescent="0.35">
      <c r="A615" s="350"/>
      <c r="B615" s="350"/>
      <c r="C615" s="350"/>
      <c r="D615" s="350"/>
      <c r="E615" s="298" t="s">
        <v>2995</v>
      </c>
      <c r="F615" s="350" t="s">
        <v>2996</v>
      </c>
      <c r="G615" s="350"/>
      <c r="H615" s="350"/>
      <c r="I615" s="350"/>
      <c r="J615" s="350"/>
    </row>
    <row r="616" spans="1:10" hidden="1" x14ac:dyDescent="0.35">
      <c r="A616" s="350"/>
      <c r="B616" s="350"/>
      <c r="C616" s="350"/>
      <c r="D616" s="350"/>
      <c r="E616" s="298" t="s">
        <v>2997</v>
      </c>
      <c r="F616" s="350" t="s">
        <v>2998</v>
      </c>
      <c r="G616" s="350"/>
      <c r="H616" s="350"/>
      <c r="I616" s="350"/>
      <c r="J616" s="350"/>
    </row>
    <row r="617" spans="1:10" hidden="1" x14ac:dyDescent="0.35">
      <c r="A617" s="350"/>
      <c r="B617" s="350"/>
      <c r="C617" s="350"/>
      <c r="D617" s="350"/>
      <c r="E617" s="298" t="s">
        <v>2999</v>
      </c>
      <c r="F617" s="350" t="s">
        <v>3000</v>
      </c>
      <c r="G617" s="350"/>
      <c r="H617" s="350"/>
      <c r="I617" s="350"/>
      <c r="J617" s="350"/>
    </row>
    <row r="618" spans="1:10" hidden="1" x14ac:dyDescent="0.35">
      <c r="A618" s="350"/>
      <c r="B618" s="350"/>
      <c r="C618" s="350"/>
      <c r="D618" s="350"/>
      <c r="E618" s="298" t="s">
        <v>3001</v>
      </c>
      <c r="F618" s="350" t="s">
        <v>3002</v>
      </c>
      <c r="G618" s="350"/>
      <c r="H618" s="350"/>
      <c r="I618" s="350"/>
      <c r="J618" s="350"/>
    </row>
    <row r="619" spans="1:10" hidden="1" x14ac:dyDescent="0.35">
      <c r="A619" s="350"/>
      <c r="B619" s="350"/>
      <c r="C619" s="350"/>
      <c r="D619" s="350"/>
      <c r="E619" s="298" t="s">
        <v>3003</v>
      </c>
      <c r="F619" s="350" t="s">
        <v>3004</v>
      </c>
      <c r="G619" s="350"/>
      <c r="H619" s="350"/>
      <c r="I619" s="350"/>
      <c r="J619" s="350"/>
    </row>
    <row r="620" spans="1:10" hidden="1" x14ac:dyDescent="0.35">
      <c r="A620" s="350"/>
      <c r="B620" s="350"/>
      <c r="C620" s="350"/>
      <c r="D620" s="350"/>
      <c r="E620" s="298" t="s">
        <v>3005</v>
      </c>
      <c r="F620" s="350" t="s">
        <v>3006</v>
      </c>
      <c r="G620" s="350"/>
      <c r="H620" s="350"/>
      <c r="I620" s="350"/>
      <c r="J620" s="350"/>
    </row>
    <row r="621" spans="1:10" hidden="1" x14ac:dyDescent="0.35">
      <c r="A621" s="350"/>
      <c r="B621" s="350"/>
      <c r="C621" s="350"/>
      <c r="D621" s="350"/>
      <c r="E621" s="298" t="s">
        <v>3007</v>
      </c>
      <c r="F621" s="350" t="s">
        <v>3008</v>
      </c>
      <c r="G621" s="350"/>
      <c r="H621" s="350"/>
      <c r="I621" s="350"/>
      <c r="J621" s="350"/>
    </row>
    <row r="622" spans="1:10" hidden="1" x14ac:dyDescent="0.35">
      <c r="A622" s="350"/>
      <c r="B622" s="350"/>
      <c r="C622" s="350"/>
      <c r="D622" s="350"/>
      <c r="E622" s="298" t="s">
        <v>3009</v>
      </c>
      <c r="F622" s="350" t="s">
        <v>3010</v>
      </c>
      <c r="G622" s="350"/>
      <c r="H622" s="350"/>
      <c r="I622" s="350"/>
      <c r="J622" s="350"/>
    </row>
    <row r="623" spans="1:10" hidden="1" x14ac:dyDescent="0.35">
      <c r="A623" s="350"/>
      <c r="B623" s="350"/>
      <c r="C623" s="350"/>
      <c r="D623" s="350"/>
      <c r="E623" s="298" t="s">
        <v>3011</v>
      </c>
      <c r="F623" s="350" t="s">
        <v>3012</v>
      </c>
      <c r="G623" s="350"/>
      <c r="H623" s="350"/>
      <c r="I623" s="350"/>
      <c r="J623" s="350"/>
    </row>
    <row r="624" spans="1:10" hidden="1" x14ac:dyDescent="0.35">
      <c r="A624" s="350"/>
      <c r="B624" s="350"/>
      <c r="C624" s="350"/>
      <c r="D624" s="350"/>
      <c r="E624" s="298" t="s">
        <v>3013</v>
      </c>
      <c r="F624" s="350" t="s">
        <v>3014</v>
      </c>
      <c r="G624" s="350"/>
      <c r="H624" s="350"/>
      <c r="I624" s="350"/>
      <c r="J624" s="350"/>
    </row>
    <row r="625" spans="1:10" hidden="1" x14ac:dyDescent="0.35">
      <c r="A625" s="350"/>
      <c r="B625" s="350"/>
      <c r="C625" s="350"/>
      <c r="D625" s="350"/>
      <c r="E625" s="298" t="s">
        <v>3015</v>
      </c>
      <c r="F625" s="350" t="s">
        <v>3016</v>
      </c>
      <c r="G625" s="350"/>
      <c r="H625" s="350"/>
      <c r="I625" s="350"/>
      <c r="J625" s="350"/>
    </row>
    <row r="626" spans="1:10" hidden="1" x14ac:dyDescent="0.35">
      <c r="A626" s="350"/>
      <c r="B626" s="350"/>
      <c r="C626" s="350"/>
      <c r="D626" s="350"/>
      <c r="E626" s="298" t="s">
        <v>3017</v>
      </c>
      <c r="F626" s="350" t="s">
        <v>3018</v>
      </c>
      <c r="G626" s="350"/>
      <c r="H626" s="350"/>
      <c r="I626" s="350"/>
      <c r="J626" s="350"/>
    </row>
    <row r="627" spans="1:10" hidden="1" x14ac:dyDescent="0.35">
      <c r="A627" s="350"/>
      <c r="B627" s="350"/>
      <c r="C627" s="350"/>
      <c r="D627" s="350"/>
      <c r="E627" s="298" t="s">
        <v>3019</v>
      </c>
      <c r="F627" s="350" t="s">
        <v>3020</v>
      </c>
      <c r="G627" s="350"/>
      <c r="H627" s="350"/>
      <c r="I627" s="350"/>
      <c r="J627" s="350"/>
    </row>
    <row r="628" spans="1:10" hidden="1" x14ac:dyDescent="0.35">
      <c r="A628" s="350"/>
      <c r="B628" s="350"/>
      <c r="C628" s="350"/>
      <c r="D628" s="350"/>
      <c r="E628" s="298" t="s">
        <v>3021</v>
      </c>
      <c r="F628" s="350" t="s">
        <v>3022</v>
      </c>
      <c r="G628" s="350"/>
      <c r="H628" s="350"/>
      <c r="I628" s="350"/>
      <c r="J628" s="350"/>
    </row>
    <row r="629" spans="1:10" hidden="1" x14ac:dyDescent="0.35">
      <c r="A629" s="350"/>
      <c r="B629" s="350"/>
      <c r="C629" s="350"/>
      <c r="D629" s="350"/>
      <c r="E629" s="298" t="s">
        <v>3023</v>
      </c>
      <c r="F629" s="350" t="s">
        <v>1235</v>
      </c>
      <c r="G629" s="350"/>
      <c r="H629" s="350"/>
      <c r="I629" s="350"/>
      <c r="J629" s="350"/>
    </row>
    <row r="630" spans="1:10" hidden="1" x14ac:dyDescent="0.35">
      <c r="A630" s="350"/>
      <c r="B630" s="350"/>
      <c r="C630" s="350"/>
      <c r="D630" s="350"/>
      <c r="E630" s="298" t="s">
        <v>3024</v>
      </c>
      <c r="F630" s="350" t="s">
        <v>1237</v>
      </c>
      <c r="G630" s="350"/>
      <c r="H630" s="350"/>
      <c r="I630" s="350"/>
      <c r="J630" s="350"/>
    </row>
    <row r="631" spans="1:10" hidden="1" x14ac:dyDescent="0.35">
      <c r="A631" s="350"/>
      <c r="B631" s="350"/>
      <c r="C631" s="350"/>
      <c r="D631" s="350"/>
      <c r="E631" s="298" t="s">
        <v>3025</v>
      </c>
      <c r="F631" s="350" t="s">
        <v>1239</v>
      </c>
      <c r="G631" s="350"/>
      <c r="H631" s="350"/>
      <c r="I631" s="350"/>
      <c r="J631" s="350"/>
    </row>
    <row r="632" spans="1:10" hidden="1" x14ac:dyDescent="0.35">
      <c r="A632" s="350"/>
      <c r="B632" s="350"/>
      <c r="C632" s="350"/>
      <c r="D632" s="350"/>
      <c r="E632" s="298" t="s">
        <v>3026</v>
      </c>
      <c r="F632" s="350" t="s">
        <v>3027</v>
      </c>
      <c r="G632" s="350"/>
      <c r="H632" s="350"/>
      <c r="I632" s="350"/>
      <c r="J632" s="350"/>
    </row>
    <row r="633" spans="1:10" hidden="1" x14ac:dyDescent="0.35">
      <c r="A633" s="350"/>
      <c r="B633" s="350"/>
      <c r="C633" s="350"/>
      <c r="D633" s="350"/>
      <c r="E633" s="298" t="s">
        <v>3028</v>
      </c>
      <c r="F633" s="350" t="s">
        <v>3029</v>
      </c>
      <c r="G633" s="350"/>
      <c r="H633" s="350"/>
      <c r="I633" s="350"/>
      <c r="J633" s="350"/>
    </row>
    <row r="634" spans="1:10" hidden="1" x14ac:dyDescent="0.35">
      <c r="A634" s="350"/>
      <c r="B634" s="350"/>
      <c r="C634" s="350"/>
      <c r="D634" s="350"/>
      <c r="E634" s="298" t="s">
        <v>3030</v>
      </c>
      <c r="F634" s="350" t="s">
        <v>3031</v>
      </c>
      <c r="G634" s="350"/>
      <c r="H634" s="350"/>
      <c r="I634" s="350"/>
      <c r="J634" s="350"/>
    </row>
    <row r="635" spans="1:10" hidden="1" x14ac:dyDescent="0.35">
      <c r="A635" s="350"/>
      <c r="B635" s="350"/>
      <c r="C635" s="350"/>
      <c r="D635" s="350"/>
      <c r="E635" s="298" t="s">
        <v>3032</v>
      </c>
      <c r="F635" s="350" t="s">
        <v>3033</v>
      </c>
      <c r="G635" s="350"/>
      <c r="H635" s="350"/>
      <c r="I635" s="350"/>
      <c r="J635" s="350"/>
    </row>
    <row r="636" spans="1:10" hidden="1" x14ac:dyDescent="0.35">
      <c r="A636" s="350"/>
      <c r="B636" s="350"/>
      <c r="C636" s="350"/>
      <c r="D636" s="350"/>
      <c r="E636" s="298" t="s">
        <v>3034</v>
      </c>
      <c r="F636" s="350" t="s">
        <v>3035</v>
      </c>
      <c r="G636" s="350"/>
      <c r="H636" s="350"/>
      <c r="I636" s="350"/>
      <c r="J636" s="350"/>
    </row>
    <row r="637" spans="1:10" hidden="1" x14ac:dyDescent="0.35">
      <c r="A637" s="350"/>
      <c r="B637" s="350"/>
      <c r="C637" s="350"/>
      <c r="D637" s="350"/>
      <c r="E637" s="298" t="s">
        <v>3036</v>
      </c>
      <c r="F637" s="350" t="s">
        <v>3037</v>
      </c>
      <c r="G637" s="350"/>
      <c r="H637" s="350"/>
      <c r="I637" s="350"/>
      <c r="J637" s="350"/>
    </row>
    <row r="638" spans="1:10" hidden="1" x14ac:dyDescent="0.35">
      <c r="A638" s="350"/>
      <c r="B638" s="350"/>
      <c r="C638" s="350"/>
      <c r="D638" s="350"/>
      <c r="E638" s="298" t="s">
        <v>3038</v>
      </c>
      <c r="F638" s="350" t="s">
        <v>3039</v>
      </c>
      <c r="G638" s="350"/>
      <c r="H638" s="350"/>
      <c r="I638" s="350"/>
      <c r="J638" s="350"/>
    </row>
    <row r="639" spans="1:10" hidden="1" x14ac:dyDescent="0.35">
      <c r="A639" s="350"/>
      <c r="B639" s="350"/>
      <c r="C639" s="350"/>
      <c r="D639" s="350"/>
      <c r="E639" s="298" t="s">
        <v>3040</v>
      </c>
      <c r="F639" s="350" t="s">
        <v>3041</v>
      </c>
      <c r="G639" s="350"/>
      <c r="H639" s="350"/>
      <c r="I639" s="350"/>
      <c r="J639" s="350"/>
    </row>
    <row r="640" spans="1:10" hidden="1" x14ac:dyDescent="0.35">
      <c r="A640" s="350"/>
      <c r="B640" s="350"/>
      <c r="C640" s="350"/>
      <c r="D640" s="350"/>
      <c r="E640" s="298" t="s">
        <v>3042</v>
      </c>
      <c r="F640" s="350" t="s">
        <v>3043</v>
      </c>
      <c r="G640" s="350"/>
      <c r="H640" s="350"/>
      <c r="I640" s="350"/>
      <c r="J640" s="350"/>
    </row>
    <row r="641" spans="1:10" hidden="1" x14ac:dyDescent="0.35">
      <c r="A641" s="350"/>
      <c r="B641" s="350"/>
      <c r="C641" s="350"/>
      <c r="D641" s="350"/>
      <c r="E641" s="298" t="s">
        <v>3044</v>
      </c>
      <c r="F641" s="350" t="s">
        <v>3045</v>
      </c>
      <c r="G641" s="350"/>
      <c r="H641" s="350"/>
      <c r="I641" s="350"/>
      <c r="J641" s="350"/>
    </row>
    <row r="642" spans="1:10" hidden="1" x14ac:dyDescent="0.35">
      <c r="A642" s="350"/>
      <c r="B642" s="350"/>
      <c r="C642" s="350"/>
      <c r="D642" s="350"/>
      <c r="E642" s="298" t="s">
        <v>3046</v>
      </c>
      <c r="F642" s="350" t="s">
        <v>3047</v>
      </c>
      <c r="G642" s="350"/>
      <c r="H642" s="350"/>
      <c r="I642" s="350"/>
      <c r="J642" s="350"/>
    </row>
    <row r="643" spans="1:10" hidden="1" x14ac:dyDescent="0.35">
      <c r="A643" s="350"/>
      <c r="B643" s="350"/>
      <c r="C643" s="350"/>
      <c r="D643" s="350"/>
      <c r="E643" s="298" t="s">
        <v>3048</v>
      </c>
      <c r="F643" s="350" t="s">
        <v>3049</v>
      </c>
      <c r="G643" s="350"/>
      <c r="H643" s="350"/>
      <c r="I643" s="350"/>
      <c r="J643" s="350"/>
    </row>
    <row r="644" spans="1:10" hidden="1" x14ac:dyDescent="0.35">
      <c r="A644" s="350"/>
      <c r="B644" s="350"/>
      <c r="C644" s="350"/>
      <c r="D644" s="350"/>
      <c r="E644" s="298" t="s">
        <v>3050</v>
      </c>
      <c r="F644" s="350" t="s">
        <v>3051</v>
      </c>
      <c r="G644" s="350"/>
      <c r="H644" s="350"/>
      <c r="I644" s="350"/>
      <c r="J644" s="350"/>
    </row>
    <row r="645" spans="1:10" hidden="1" x14ac:dyDescent="0.35">
      <c r="A645" s="350"/>
      <c r="B645" s="350"/>
      <c r="C645" s="350"/>
      <c r="D645" s="350"/>
      <c r="E645" s="298" t="s">
        <v>3052</v>
      </c>
      <c r="F645" s="350" t="s">
        <v>3053</v>
      </c>
      <c r="G645" s="350"/>
      <c r="H645" s="350"/>
      <c r="I645" s="350"/>
      <c r="J645" s="350"/>
    </row>
    <row r="646" spans="1:10" hidden="1" x14ac:dyDescent="0.35">
      <c r="A646" s="350"/>
      <c r="B646" s="350"/>
      <c r="C646" s="350"/>
      <c r="D646" s="350"/>
      <c r="E646" s="298" t="s">
        <v>3054</v>
      </c>
      <c r="F646" s="350" t="s">
        <v>3055</v>
      </c>
      <c r="G646" s="350"/>
      <c r="H646" s="350"/>
      <c r="I646" s="350"/>
      <c r="J646" s="350"/>
    </row>
    <row r="647" spans="1:10" hidden="1" x14ac:dyDescent="0.35">
      <c r="A647" s="350"/>
      <c r="B647" s="350"/>
      <c r="C647" s="350"/>
      <c r="D647" s="350"/>
      <c r="E647" s="298" t="s">
        <v>3056</v>
      </c>
      <c r="F647" s="350" t="s">
        <v>3057</v>
      </c>
      <c r="G647" s="350"/>
      <c r="H647" s="350"/>
      <c r="I647" s="350"/>
      <c r="J647" s="350"/>
    </row>
    <row r="648" spans="1:10" hidden="1" x14ac:dyDescent="0.35">
      <c r="A648" s="350"/>
      <c r="B648" s="350"/>
      <c r="C648" s="350"/>
      <c r="D648" s="350"/>
      <c r="E648" s="298" t="s">
        <v>3058</v>
      </c>
      <c r="F648" s="350" t="s">
        <v>3059</v>
      </c>
      <c r="G648" s="350"/>
      <c r="H648" s="350"/>
      <c r="I648" s="350"/>
      <c r="J648" s="350"/>
    </row>
    <row r="649" spans="1:10" hidden="1" x14ac:dyDescent="0.35">
      <c r="A649" s="350"/>
      <c r="B649" s="350"/>
      <c r="C649" s="350"/>
      <c r="D649" s="350"/>
      <c r="E649" s="298" t="s">
        <v>3060</v>
      </c>
      <c r="F649" s="350" t="s">
        <v>3061</v>
      </c>
      <c r="G649" s="350"/>
      <c r="H649" s="350"/>
      <c r="I649" s="350"/>
      <c r="J649" s="350"/>
    </row>
    <row r="650" spans="1:10" hidden="1" x14ac:dyDescent="0.35">
      <c r="A650" s="350"/>
      <c r="B650" s="350"/>
      <c r="C650" s="350"/>
      <c r="D650" s="350"/>
      <c r="E650" s="298" t="s">
        <v>3062</v>
      </c>
      <c r="F650" s="350" t="s">
        <v>3063</v>
      </c>
      <c r="G650" s="350"/>
      <c r="H650" s="350"/>
      <c r="I650" s="350"/>
      <c r="J650" s="350"/>
    </row>
    <row r="651" spans="1:10" hidden="1" x14ac:dyDescent="0.35">
      <c r="A651" s="350"/>
      <c r="B651" s="350"/>
      <c r="C651" s="350"/>
      <c r="D651" s="350"/>
      <c r="E651" s="298" t="s">
        <v>3064</v>
      </c>
      <c r="F651" s="350" t="s">
        <v>3065</v>
      </c>
      <c r="G651" s="350"/>
      <c r="H651" s="350"/>
      <c r="I651" s="350"/>
      <c r="J651" s="350"/>
    </row>
    <row r="652" spans="1:10" hidden="1" x14ac:dyDescent="0.35">
      <c r="A652" s="350"/>
      <c r="B652" s="350"/>
      <c r="C652" s="350"/>
      <c r="D652" s="350"/>
      <c r="E652" s="298" t="s">
        <v>3066</v>
      </c>
      <c r="F652" s="350" t="s">
        <v>3067</v>
      </c>
      <c r="G652" s="350"/>
      <c r="H652" s="350"/>
      <c r="I652" s="350"/>
      <c r="J652" s="350"/>
    </row>
    <row r="653" spans="1:10" hidden="1" x14ac:dyDescent="0.35">
      <c r="A653" s="350"/>
      <c r="B653" s="350"/>
      <c r="C653" s="350"/>
      <c r="D653" s="350"/>
      <c r="E653" s="298" t="s">
        <v>3068</v>
      </c>
      <c r="F653" s="350" t="s">
        <v>3069</v>
      </c>
      <c r="G653" s="350"/>
      <c r="H653" s="350"/>
      <c r="I653" s="350"/>
      <c r="J653" s="350"/>
    </row>
    <row r="654" spans="1:10" hidden="1" x14ac:dyDescent="0.35">
      <c r="A654" s="350"/>
      <c r="B654" s="350"/>
      <c r="C654" s="350"/>
      <c r="D654" s="350"/>
      <c r="E654" s="298" t="s">
        <v>3070</v>
      </c>
      <c r="F654" s="350" t="s">
        <v>3071</v>
      </c>
      <c r="G654" s="350"/>
      <c r="H654" s="350"/>
      <c r="I654" s="350"/>
      <c r="J654" s="350"/>
    </row>
    <row r="655" spans="1:10" hidden="1" x14ac:dyDescent="0.35">
      <c r="A655" s="350"/>
      <c r="B655" s="350"/>
      <c r="C655" s="350"/>
      <c r="D655" s="350"/>
      <c r="E655" s="298" t="s">
        <v>3072</v>
      </c>
      <c r="F655" s="350" t="s">
        <v>3073</v>
      </c>
      <c r="G655" s="350"/>
      <c r="H655" s="350"/>
      <c r="I655" s="350"/>
      <c r="J655" s="350"/>
    </row>
    <row r="656" spans="1:10" hidden="1" x14ac:dyDescent="0.35">
      <c r="A656" s="350"/>
      <c r="B656" s="350"/>
      <c r="C656" s="350"/>
      <c r="D656" s="350"/>
      <c r="E656" s="298" t="s">
        <v>3074</v>
      </c>
      <c r="F656" s="350" t="s">
        <v>3075</v>
      </c>
      <c r="G656" s="350"/>
      <c r="H656" s="350"/>
      <c r="I656" s="350"/>
      <c r="J656" s="350"/>
    </row>
    <row r="657" spans="1:10" hidden="1" x14ac:dyDescent="0.35">
      <c r="A657" s="350"/>
      <c r="B657" s="350"/>
      <c r="C657" s="350"/>
      <c r="D657" s="350"/>
      <c r="E657" s="298" t="s">
        <v>3076</v>
      </c>
      <c r="F657" s="350" t="s">
        <v>3077</v>
      </c>
      <c r="G657" s="350"/>
      <c r="H657" s="350"/>
      <c r="I657" s="350"/>
      <c r="J657" s="350"/>
    </row>
    <row r="658" spans="1:10" hidden="1" x14ac:dyDescent="0.35">
      <c r="A658" s="350"/>
      <c r="B658" s="350"/>
      <c r="C658" s="350"/>
      <c r="D658" s="350"/>
      <c r="E658" s="298" t="s">
        <v>3078</v>
      </c>
      <c r="F658" s="350" t="s">
        <v>3079</v>
      </c>
      <c r="G658" s="350"/>
      <c r="H658" s="350"/>
      <c r="I658" s="350"/>
      <c r="J658" s="350"/>
    </row>
    <row r="659" spans="1:10" hidden="1" x14ac:dyDescent="0.35">
      <c r="A659" s="350"/>
      <c r="B659" s="350"/>
      <c r="C659" s="350"/>
      <c r="D659" s="350"/>
      <c r="E659" s="298" t="s">
        <v>3080</v>
      </c>
      <c r="F659" s="350" t="s">
        <v>3081</v>
      </c>
      <c r="G659" s="350"/>
      <c r="H659" s="350"/>
      <c r="I659" s="350"/>
      <c r="J659" s="350"/>
    </row>
    <row r="660" spans="1:10" hidden="1" x14ac:dyDescent="0.35">
      <c r="A660" s="350"/>
      <c r="B660" s="350"/>
      <c r="C660" s="350"/>
      <c r="D660" s="350"/>
      <c r="E660" s="298" t="s">
        <v>3082</v>
      </c>
      <c r="F660" s="350" t="s">
        <v>3083</v>
      </c>
      <c r="G660" s="350"/>
      <c r="H660" s="350"/>
      <c r="I660" s="350"/>
      <c r="J660" s="350"/>
    </row>
    <row r="661" spans="1:10" hidden="1" x14ac:dyDescent="0.35">
      <c r="A661" s="350"/>
      <c r="B661" s="350"/>
      <c r="C661" s="350"/>
      <c r="D661" s="350"/>
      <c r="E661" s="298" t="s">
        <v>3084</v>
      </c>
      <c r="F661" s="350" t="s">
        <v>3085</v>
      </c>
      <c r="G661" s="350"/>
      <c r="H661" s="350"/>
      <c r="I661" s="350"/>
      <c r="J661" s="350"/>
    </row>
    <row r="662" spans="1:10" hidden="1" x14ac:dyDescent="0.35">
      <c r="A662" s="350"/>
      <c r="B662" s="350"/>
      <c r="C662" s="350"/>
      <c r="D662" s="350"/>
      <c r="E662" s="298" t="s">
        <v>3086</v>
      </c>
      <c r="F662" s="350" t="s">
        <v>3087</v>
      </c>
      <c r="G662" s="350"/>
      <c r="H662" s="350"/>
      <c r="I662" s="350"/>
      <c r="J662" s="350"/>
    </row>
    <row r="663" spans="1:10" hidden="1" x14ac:dyDescent="0.35">
      <c r="A663" s="350"/>
      <c r="B663" s="350"/>
      <c r="C663" s="350"/>
      <c r="D663" s="350"/>
      <c r="E663" s="298" t="s">
        <v>3088</v>
      </c>
      <c r="F663" s="350" t="s">
        <v>3089</v>
      </c>
      <c r="G663" s="350"/>
      <c r="H663" s="350"/>
      <c r="I663" s="350"/>
      <c r="J663" s="350"/>
    </row>
    <row r="664" spans="1:10" hidden="1" x14ac:dyDescent="0.35">
      <c r="A664" s="350"/>
      <c r="B664" s="350"/>
      <c r="C664" s="350"/>
      <c r="D664" s="350"/>
      <c r="E664" s="298" t="s">
        <v>3090</v>
      </c>
      <c r="F664" s="350" t="s">
        <v>3091</v>
      </c>
      <c r="G664" s="350"/>
      <c r="H664" s="350"/>
      <c r="I664" s="350"/>
      <c r="J664" s="350"/>
    </row>
    <row r="665" spans="1:10" hidden="1" x14ac:dyDescent="0.35">
      <c r="A665" s="350"/>
      <c r="B665" s="350"/>
      <c r="C665" s="350"/>
      <c r="D665" s="350"/>
      <c r="E665" s="298" t="s">
        <v>3092</v>
      </c>
      <c r="F665" s="350" t="s">
        <v>3093</v>
      </c>
      <c r="G665" s="350"/>
      <c r="H665" s="350"/>
      <c r="I665" s="350"/>
      <c r="J665" s="350"/>
    </row>
    <row r="666" spans="1:10" hidden="1" x14ac:dyDescent="0.35">
      <c r="A666" s="350"/>
      <c r="B666" s="350"/>
      <c r="C666" s="350"/>
      <c r="D666" s="350"/>
      <c r="E666" s="298" t="s">
        <v>3094</v>
      </c>
      <c r="F666" s="350" t="s">
        <v>3095</v>
      </c>
      <c r="G666" s="350"/>
      <c r="H666" s="350"/>
      <c r="I666" s="350"/>
      <c r="J666" s="350"/>
    </row>
    <row r="667" spans="1:10" hidden="1" x14ac:dyDescent="0.35">
      <c r="A667" s="350"/>
      <c r="B667" s="350"/>
      <c r="C667" s="350"/>
      <c r="D667" s="350"/>
      <c r="E667" s="298" t="s">
        <v>3096</v>
      </c>
      <c r="F667" s="350" t="s">
        <v>3097</v>
      </c>
      <c r="G667" s="350"/>
      <c r="H667" s="350"/>
      <c r="I667" s="350"/>
      <c r="J667" s="350"/>
    </row>
    <row r="668" spans="1:10" hidden="1" x14ac:dyDescent="0.35">
      <c r="A668" s="350"/>
      <c r="B668" s="350"/>
      <c r="C668" s="350"/>
      <c r="D668" s="350"/>
      <c r="E668" s="298" t="s">
        <v>3098</v>
      </c>
      <c r="F668" s="350" t="s">
        <v>3099</v>
      </c>
      <c r="G668" s="350"/>
      <c r="H668" s="350"/>
      <c r="I668" s="350"/>
      <c r="J668" s="350"/>
    </row>
    <row r="669" spans="1:10" hidden="1" x14ac:dyDescent="0.35">
      <c r="A669" s="350"/>
      <c r="B669" s="350"/>
      <c r="C669" s="350"/>
      <c r="D669" s="350"/>
      <c r="E669" s="298" t="s">
        <v>3100</v>
      </c>
      <c r="F669" s="350" t="s">
        <v>3101</v>
      </c>
      <c r="G669" s="350"/>
      <c r="H669" s="350"/>
      <c r="I669" s="350"/>
      <c r="J669" s="350"/>
    </row>
    <row r="670" spans="1:10" hidden="1" x14ac:dyDescent="0.35">
      <c r="A670" s="350"/>
      <c r="B670" s="350"/>
      <c r="C670" s="350"/>
      <c r="D670" s="350"/>
      <c r="E670" s="298" t="s">
        <v>3102</v>
      </c>
      <c r="F670" s="350" t="s">
        <v>3103</v>
      </c>
      <c r="G670" s="350"/>
      <c r="H670" s="350"/>
      <c r="I670" s="350"/>
      <c r="J670" s="350"/>
    </row>
    <row r="671" spans="1:10" hidden="1" x14ac:dyDescent="0.35">
      <c r="A671" s="350"/>
      <c r="B671" s="350"/>
      <c r="C671" s="350"/>
      <c r="D671" s="350"/>
      <c r="E671" s="298" t="s">
        <v>3104</v>
      </c>
      <c r="F671" s="350" t="s">
        <v>3105</v>
      </c>
      <c r="G671" s="350"/>
      <c r="H671" s="350"/>
      <c r="I671" s="350"/>
      <c r="J671" s="350"/>
    </row>
    <row r="672" spans="1:10" hidden="1" x14ac:dyDescent="0.35">
      <c r="A672" s="350"/>
      <c r="B672" s="350"/>
      <c r="C672" s="350"/>
      <c r="D672" s="350"/>
      <c r="E672" s="298" t="s">
        <v>3106</v>
      </c>
      <c r="F672" s="350" t="s">
        <v>3107</v>
      </c>
      <c r="G672" s="350"/>
      <c r="H672" s="350"/>
      <c r="I672" s="350"/>
      <c r="J672" s="350"/>
    </row>
    <row r="673" spans="1:10" hidden="1" x14ac:dyDescent="0.35">
      <c r="A673" s="350"/>
      <c r="B673" s="350"/>
      <c r="C673" s="350"/>
      <c r="D673" s="350"/>
      <c r="E673" s="298" t="s">
        <v>3108</v>
      </c>
      <c r="F673" s="350" t="s">
        <v>3109</v>
      </c>
      <c r="G673" s="350"/>
      <c r="H673" s="350"/>
      <c r="I673" s="350"/>
      <c r="J673" s="350"/>
    </row>
    <row r="674" spans="1:10" hidden="1" x14ac:dyDescent="0.35">
      <c r="A674" s="350"/>
      <c r="B674" s="350"/>
      <c r="C674" s="350"/>
      <c r="D674" s="350"/>
      <c r="E674" s="298" t="s">
        <v>3110</v>
      </c>
      <c r="F674" s="350" t="s">
        <v>3111</v>
      </c>
      <c r="G674" s="350"/>
      <c r="H674" s="350"/>
      <c r="I674" s="350"/>
      <c r="J674" s="350"/>
    </row>
    <row r="675" spans="1:10" hidden="1" x14ac:dyDescent="0.35">
      <c r="A675" s="350"/>
      <c r="B675" s="350"/>
      <c r="C675" s="350"/>
      <c r="D675" s="350"/>
      <c r="E675" s="298" t="s">
        <v>3112</v>
      </c>
      <c r="F675" s="350" t="s">
        <v>3113</v>
      </c>
      <c r="G675" s="350"/>
      <c r="H675" s="350"/>
      <c r="I675" s="350"/>
      <c r="J675" s="350"/>
    </row>
  </sheetData>
  <mergeCells count="46">
    <mergeCell ref="C8:G8"/>
    <mergeCell ref="B54:G54"/>
    <mergeCell ref="B56:G56"/>
    <mergeCell ref="B3:G3"/>
    <mergeCell ref="B4:G4"/>
    <mergeCell ref="B5:D5"/>
    <mergeCell ref="B6:G6"/>
    <mergeCell ref="B7:D7"/>
    <mergeCell ref="C23:G23"/>
    <mergeCell ref="C9:G9"/>
    <mergeCell ref="B10:B13"/>
    <mergeCell ref="C14:G14"/>
    <mergeCell ref="C15:G15"/>
    <mergeCell ref="C16:G16"/>
    <mergeCell ref="C17:G17"/>
    <mergeCell ref="C18:G18"/>
    <mergeCell ref="C19:G19"/>
    <mergeCell ref="C20:G20"/>
    <mergeCell ref="E21:G21"/>
    <mergeCell ref="C22:G22"/>
    <mergeCell ref="C36:G36"/>
    <mergeCell ref="B24:D24"/>
    <mergeCell ref="B25:G25"/>
    <mergeCell ref="C27:G27"/>
    <mergeCell ref="C28:G28"/>
    <mergeCell ref="C29:G29"/>
    <mergeCell ref="C30:G30"/>
    <mergeCell ref="B31:D31"/>
    <mergeCell ref="B32:G32"/>
    <mergeCell ref="B33:D33"/>
    <mergeCell ref="C34:G34"/>
    <mergeCell ref="C35:G35"/>
    <mergeCell ref="B117:F117"/>
    <mergeCell ref="C52:G52"/>
    <mergeCell ref="C51:G51"/>
    <mergeCell ref="C37:G37"/>
    <mergeCell ref="C38:G38"/>
    <mergeCell ref="C39:G39"/>
    <mergeCell ref="B40:D40"/>
    <mergeCell ref="B41:G41"/>
    <mergeCell ref="C43:G43"/>
    <mergeCell ref="C44:G44"/>
    <mergeCell ref="C45:G45"/>
    <mergeCell ref="B47:G47"/>
    <mergeCell ref="C49:G49"/>
    <mergeCell ref="C50:G50"/>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$E$114:$E$670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$F$114:$F$670</formula1>
    </dataValidation>
  </dataValidations>
  <hyperlinks>
    <hyperlink ref="A1" location="'Pobla red public Sin Trat AR'!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2"/>
  <dimension ref="A1:O17"/>
  <sheetViews>
    <sheetView showGridLines="0" zoomScale="90" zoomScaleNormal="90" workbookViewId="0"/>
  </sheetViews>
  <sheetFormatPr baseColWidth="10" defaultColWidth="11.453125" defaultRowHeight="14.5" x14ac:dyDescent="0.35"/>
  <cols>
    <col min="1" max="1" width="11.453125" style="118"/>
    <col min="2" max="2" width="51" style="119" customWidth="1"/>
    <col min="3" max="12" width="12" style="118" customWidth="1"/>
    <col min="13" max="16384" width="11.453125" style="118"/>
  </cols>
  <sheetData>
    <row r="1" spans="1:15" x14ac:dyDescent="0.35">
      <c r="A1" s="1373" t="s">
        <v>32</v>
      </c>
      <c r="C1" s="1699" t="s">
        <v>60</v>
      </c>
      <c r="D1" s="1699"/>
    </row>
    <row r="2" spans="1:15" ht="15.5" x14ac:dyDescent="0.35">
      <c r="A2" s="117"/>
      <c r="B2" s="342" t="s">
        <v>5115</v>
      </c>
      <c r="E2" s="119"/>
      <c r="F2" s="119"/>
      <c r="G2" s="119"/>
      <c r="H2" s="119"/>
      <c r="I2" s="119"/>
      <c r="J2" s="119"/>
      <c r="K2" s="119"/>
      <c r="L2" s="119"/>
      <c r="M2" s="119"/>
      <c r="N2" s="119"/>
      <c r="O2" s="119"/>
    </row>
    <row r="3" spans="1:15" x14ac:dyDescent="0.35">
      <c r="B3" s="119" t="s">
        <v>1703</v>
      </c>
    </row>
    <row r="6" spans="1:15" x14ac:dyDescent="0.35">
      <c r="B6" s="604" t="s">
        <v>3565</v>
      </c>
    </row>
    <row r="7" spans="1:15" x14ac:dyDescent="0.35">
      <c r="B7" s="119" t="s">
        <v>3682</v>
      </c>
    </row>
    <row r="8" spans="1:15" ht="15.5" x14ac:dyDescent="0.35">
      <c r="B8" s="611"/>
      <c r="C8" s="612"/>
      <c r="D8" s="612"/>
      <c r="E8" s="612"/>
      <c r="F8" s="612"/>
      <c r="G8" s="612"/>
    </row>
    <row r="9" spans="1:15" ht="15.5" x14ac:dyDescent="0.35">
      <c r="B9" s="613"/>
      <c r="C9" s="614">
        <v>2014</v>
      </c>
      <c r="D9" s="614">
        <v>2015</v>
      </c>
      <c r="E9" s="614">
        <v>2016</v>
      </c>
      <c r="F9" s="614">
        <v>2017</v>
      </c>
      <c r="G9" s="614">
        <v>2018</v>
      </c>
      <c r="H9" s="614">
        <v>2019</v>
      </c>
      <c r="I9" s="614">
        <v>2020</v>
      </c>
      <c r="J9" s="614">
        <v>2021</v>
      </c>
    </row>
    <row r="10" spans="1:15" ht="15.5" x14ac:dyDescent="0.35">
      <c r="B10" s="615" t="s">
        <v>3558</v>
      </c>
      <c r="C10" s="900">
        <v>91294</v>
      </c>
      <c r="D10" s="900">
        <v>98291</v>
      </c>
      <c r="E10" s="900">
        <v>104659</v>
      </c>
      <c r="F10" s="900">
        <v>100385</v>
      </c>
      <c r="G10" s="900">
        <v>88860</v>
      </c>
      <c r="H10" s="900">
        <v>75394</v>
      </c>
      <c r="I10" s="900">
        <v>70714</v>
      </c>
      <c r="J10" s="889">
        <v>80295</v>
      </c>
    </row>
    <row r="11" spans="1:15" ht="15.5" x14ac:dyDescent="0.35">
      <c r="B11" s="616" t="s">
        <v>1851</v>
      </c>
      <c r="C11" s="901">
        <v>1.9130789015648884</v>
      </c>
      <c r="D11" s="901">
        <v>2.0334307593769809</v>
      </c>
      <c r="E11" s="901">
        <v>2.1403700220992352</v>
      </c>
      <c r="F11" s="901">
        <v>2.029332686437423</v>
      </c>
      <c r="G11" s="901">
        <v>1.7758954272191647</v>
      </c>
      <c r="H11" s="901">
        <v>1.4900795101714914</v>
      </c>
      <c r="I11" s="901">
        <v>1.3834552339327444</v>
      </c>
      <c r="J11" s="901">
        <v>1.5550760708082039</v>
      </c>
    </row>
    <row r="12" spans="1:15" ht="53.25" customHeight="1" x14ac:dyDescent="0.35">
      <c r="B12" s="1785" t="s">
        <v>3569</v>
      </c>
      <c r="C12" s="1786"/>
      <c r="D12" s="1786"/>
      <c r="E12" s="1786"/>
      <c r="F12" s="1786"/>
      <c r="G12" s="1786"/>
    </row>
    <row r="13" spans="1:15" x14ac:dyDescent="0.35">
      <c r="B13" s="573" t="s">
        <v>3567</v>
      </c>
      <c r="I13" s="881"/>
      <c r="J13" s="881"/>
    </row>
    <row r="14" spans="1:15" x14ac:dyDescent="0.35">
      <c r="B14" s="573"/>
      <c r="I14" s="1317"/>
      <c r="J14" s="1317"/>
    </row>
    <row r="15" spans="1:15" x14ac:dyDescent="0.35">
      <c r="B15" s="610"/>
      <c r="I15" s="1318"/>
      <c r="J15" s="1318"/>
    </row>
    <row r="16" spans="1:15" x14ac:dyDescent="0.35">
      <c r="B16" s="573"/>
      <c r="H16" s="889"/>
      <c r="I16" s="1319"/>
      <c r="J16" s="1319"/>
    </row>
    <row r="17" spans="9:10" x14ac:dyDescent="0.35">
      <c r="I17" s="889"/>
      <c r="J17" s="889"/>
    </row>
  </sheetData>
  <mergeCells count="2">
    <mergeCell ref="C1:D1"/>
    <mergeCell ref="B12:G12"/>
  </mergeCells>
  <hyperlinks>
    <hyperlink ref="C1" location="'HM 5.1.2.e'!A1" display="Ver metadato "/>
    <hyperlink ref="C1:D1" location="'HM Pobla Sin Trat AR'!A1" display="Ver metadato "/>
    <hyperlink ref="A1" location="'Indice Complementarios'!A1" display="Regresar"/>
  </hyperlinks>
  <pageMargins left="0.7" right="0.7" top="0.75" bottom="0.75" header="0.3" footer="0.3"/>
  <pageSetup orientation="portrait" horizontalDpi="90" verticalDpi="90" r:id="rId1"/>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3">
    <tabColor theme="8" tint="-0.499984740745262"/>
    <pageSetUpPr fitToPage="1"/>
  </sheetPr>
  <dimension ref="A1:L670"/>
  <sheetViews>
    <sheetView showGridLines="0" zoomScale="90" zoomScaleNormal="90" workbookViewId="0"/>
  </sheetViews>
  <sheetFormatPr baseColWidth="10" defaultColWidth="11.453125" defaultRowHeight="15.5" x14ac:dyDescent="0.35"/>
  <cols>
    <col min="1" max="1" width="15" style="351" customWidth="1"/>
    <col min="2" max="2" width="30.1796875" style="351" customWidth="1"/>
    <col min="3" max="3" width="37.81640625" style="351" customWidth="1"/>
    <col min="4" max="4" width="34.1796875" style="351" customWidth="1"/>
    <col min="5" max="5" width="25.453125" style="351" customWidth="1"/>
    <col min="6" max="6" width="24.81640625" style="351" customWidth="1"/>
    <col min="7" max="7" width="21.453125" style="351" customWidth="1"/>
    <col min="8" max="8" width="16" style="351" customWidth="1"/>
    <col min="9" max="9" width="16.1796875" style="351" customWidth="1"/>
    <col min="10" max="10" width="21.81640625" style="351" customWidth="1"/>
    <col min="11" max="16384" width="11.453125" style="351"/>
  </cols>
  <sheetData>
    <row r="1" spans="1:7" x14ac:dyDescent="0.35">
      <c r="A1" s="1373" t="s">
        <v>32</v>
      </c>
    </row>
    <row r="2" spans="1:7" ht="42" customHeight="1" x14ac:dyDescent="0.35">
      <c r="F2" s="379" t="s">
        <v>256</v>
      </c>
      <c r="G2" s="378"/>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77"/>
      <c r="G5" s="377"/>
    </row>
    <row r="6" spans="1:7" x14ac:dyDescent="0.35">
      <c r="B6" s="1640" t="s">
        <v>259</v>
      </c>
      <c r="C6" s="1640"/>
      <c r="D6" s="1640"/>
      <c r="E6" s="1640"/>
      <c r="F6" s="1640"/>
      <c r="G6" s="1640"/>
    </row>
    <row r="7" spans="1:7" x14ac:dyDescent="0.35">
      <c r="B7" s="1639"/>
      <c r="C7" s="1639"/>
      <c r="D7" s="1639"/>
      <c r="F7" s="377"/>
      <c r="G7" s="377"/>
    </row>
    <row r="8" spans="1:7" x14ac:dyDescent="0.35">
      <c r="B8" s="576" t="s">
        <v>260</v>
      </c>
      <c r="C8" s="1690" t="s">
        <v>261</v>
      </c>
      <c r="D8" s="1690"/>
      <c r="E8" s="1690"/>
      <c r="F8" s="1690"/>
      <c r="G8" s="1690"/>
    </row>
    <row r="9" spans="1:7" ht="31" x14ac:dyDescent="0.35">
      <c r="B9" s="576" t="s">
        <v>262</v>
      </c>
      <c r="C9" s="1698" t="s">
        <v>3565</v>
      </c>
      <c r="D9" s="1698"/>
      <c r="E9" s="1698"/>
      <c r="F9" s="1698"/>
      <c r="G9" s="1698"/>
    </row>
    <row r="10" spans="1:7" ht="31" x14ac:dyDescent="0.35">
      <c r="B10" s="1651" t="s">
        <v>263</v>
      </c>
      <c r="C10" s="376" t="s">
        <v>264</v>
      </c>
      <c r="D10" s="376" t="s">
        <v>265</v>
      </c>
      <c r="E10" s="376" t="s">
        <v>266</v>
      </c>
      <c r="F10" s="375" t="s">
        <v>267</v>
      </c>
      <c r="G10" s="375" t="s">
        <v>268</v>
      </c>
    </row>
    <row r="11" spans="1:7" ht="36" customHeight="1" x14ac:dyDescent="0.35">
      <c r="B11" s="1652"/>
      <c r="C11" s="374"/>
      <c r="D11" s="374"/>
      <c r="E11" s="374"/>
      <c r="F11" s="373"/>
      <c r="G11" s="373"/>
    </row>
    <row r="12" spans="1:7" ht="17.25" customHeight="1" x14ac:dyDescent="0.35">
      <c r="B12" s="1652"/>
      <c r="C12" s="374"/>
      <c r="D12" s="374"/>
      <c r="E12" s="374"/>
      <c r="F12" s="373" t="s">
        <v>274</v>
      </c>
      <c r="G12" s="373"/>
    </row>
    <row r="13" spans="1:7" ht="17.25" customHeight="1" x14ac:dyDescent="0.35">
      <c r="B13" s="1653"/>
      <c r="C13" s="374"/>
      <c r="D13" s="374"/>
      <c r="E13" s="374"/>
      <c r="F13" s="373" t="s">
        <v>274</v>
      </c>
      <c r="G13" s="373"/>
    </row>
    <row r="14" spans="1:7" x14ac:dyDescent="0.35">
      <c r="B14" s="372" t="s">
        <v>275</v>
      </c>
      <c r="C14" s="1690" t="s">
        <v>2</v>
      </c>
      <c r="D14" s="1690"/>
      <c r="E14" s="1690"/>
      <c r="F14" s="1690"/>
      <c r="G14" s="1690"/>
    </row>
    <row r="15" spans="1:7" ht="59.25" customHeight="1" x14ac:dyDescent="0.35">
      <c r="B15" s="576" t="s">
        <v>276</v>
      </c>
      <c r="C15" s="1698" t="s">
        <v>3608</v>
      </c>
      <c r="D15" s="1698"/>
      <c r="E15" s="1698"/>
      <c r="F15" s="1698"/>
      <c r="G15" s="1698"/>
    </row>
    <row r="16" spans="1:7" x14ac:dyDescent="0.35">
      <c r="B16" s="576" t="s">
        <v>277</v>
      </c>
      <c r="C16" s="1690"/>
      <c r="D16" s="1690"/>
      <c r="E16" s="1690"/>
      <c r="F16" s="1690"/>
      <c r="G16" s="1690"/>
    </row>
    <row r="17" spans="2:9" x14ac:dyDescent="0.35">
      <c r="B17" s="576" t="s">
        <v>278</v>
      </c>
      <c r="C17" s="1698" t="s">
        <v>279</v>
      </c>
      <c r="D17" s="1698"/>
      <c r="E17" s="1698"/>
      <c r="F17" s="1698"/>
      <c r="G17" s="1698"/>
    </row>
    <row r="18" spans="2:9" x14ac:dyDescent="0.35">
      <c r="B18" s="576" t="s">
        <v>280</v>
      </c>
      <c r="C18" s="1698" t="s">
        <v>1804</v>
      </c>
      <c r="D18" s="1698"/>
      <c r="E18" s="1698"/>
      <c r="F18" s="1698"/>
      <c r="G18" s="1698"/>
    </row>
    <row r="19" spans="2:9" ht="36.75" customHeight="1" x14ac:dyDescent="0.35">
      <c r="B19" s="576" t="s">
        <v>281</v>
      </c>
      <c r="C19" s="1698" t="s">
        <v>1755</v>
      </c>
      <c r="D19" s="1698"/>
      <c r="E19" s="1698"/>
      <c r="F19" s="1698"/>
      <c r="G19" s="1698"/>
    </row>
    <row r="20" spans="2:9" x14ac:dyDescent="0.35">
      <c r="B20" s="576" t="s">
        <v>282</v>
      </c>
      <c r="C20" s="1690"/>
      <c r="D20" s="1690"/>
      <c r="E20" s="1690"/>
      <c r="F20" s="1690"/>
      <c r="G20" s="1690"/>
    </row>
    <row r="21" spans="2:9" ht="43.5" customHeight="1" x14ac:dyDescent="0.35">
      <c r="B21" s="576" t="s">
        <v>283</v>
      </c>
      <c r="C21" s="575" t="s">
        <v>3574</v>
      </c>
      <c r="D21" s="574" t="s">
        <v>1741</v>
      </c>
      <c r="E21" s="1723" t="s">
        <v>284</v>
      </c>
      <c r="F21" s="1724"/>
      <c r="G21" s="1725"/>
    </row>
    <row r="22" spans="2:9" ht="36.75" customHeight="1" x14ac:dyDescent="0.35">
      <c r="B22" s="576" t="s">
        <v>285</v>
      </c>
      <c r="C22" s="1698" t="s">
        <v>1742</v>
      </c>
      <c r="D22" s="1698"/>
      <c r="E22" s="1698"/>
      <c r="F22" s="1698"/>
      <c r="G22" s="1698"/>
    </row>
    <row r="23" spans="2:9" ht="21" customHeight="1" x14ac:dyDescent="0.35">
      <c r="B23" s="576" t="s">
        <v>286</v>
      </c>
      <c r="C23" s="1698"/>
      <c r="D23" s="1698"/>
      <c r="E23" s="1698"/>
      <c r="F23" s="1698"/>
      <c r="G23" s="1698"/>
    </row>
    <row r="24" spans="2:9" x14ac:dyDescent="0.35">
      <c r="B24" s="1672"/>
      <c r="C24" s="1672"/>
      <c r="D24" s="1672"/>
      <c r="E24" s="357"/>
      <c r="F24" s="367"/>
      <c r="G24" s="367"/>
    </row>
    <row r="25" spans="2:9" x14ac:dyDescent="0.35">
      <c r="B25" s="1671" t="s">
        <v>287</v>
      </c>
      <c r="C25" s="1671"/>
      <c r="D25" s="1671"/>
      <c r="E25" s="1671"/>
      <c r="F25" s="1671"/>
      <c r="G25" s="1671"/>
    </row>
    <row r="26" spans="2:9" x14ac:dyDescent="0.35">
      <c r="B26" s="369"/>
      <c r="C26" s="369"/>
      <c r="D26" s="369"/>
      <c r="E26" s="357"/>
      <c r="F26" s="356"/>
      <c r="G26" s="356"/>
      <c r="I26" s="351" t="s">
        <v>288</v>
      </c>
    </row>
    <row r="27" spans="2:9" x14ac:dyDescent="0.35">
      <c r="B27" s="576" t="s">
        <v>289</v>
      </c>
      <c r="C27" s="1690" t="s">
        <v>1743</v>
      </c>
      <c r="D27" s="1690"/>
      <c r="E27" s="1690"/>
      <c r="F27" s="1690"/>
      <c r="G27" s="1690"/>
    </row>
    <row r="28" spans="2:9" ht="31" x14ac:dyDescent="0.35">
      <c r="B28" s="576" t="s">
        <v>290</v>
      </c>
      <c r="C28" s="1690" t="s">
        <v>1744</v>
      </c>
      <c r="D28" s="1690"/>
      <c r="E28" s="1690"/>
      <c r="F28" s="1690"/>
      <c r="G28" s="1690"/>
    </row>
    <row r="29" spans="2:9" x14ac:dyDescent="0.35">
      <c r="B29" s="577" t="s">
        <v>291</v>
      </c>
      <c r="C29" s="1698" t="s">
        <v>328</v>
      </c>
      <c r="D29" s="1698"/>
      <c r="E29" s="1698"/>
      <c r="F29" s="1698"/>
      <c r="G29" s="1698"/>
    </row>
    <row r="30" spans="2:9" x14ac:dyDescent="0.35">
      <c r="B30" s="577" t="s">
        <v>293</v>
      </c>
      <c r="C30" s="1722" t="s">
        <v>294</v>
      </c>
      <c r="D30" s="1722"/>
      <c r="E30" s="1722"/>
      <c r="F30" s="1722"/>
      <c r="G30" s="1722"/>
    </row>
    <row r="31" spans="2:9" x14ac:dyDescent="0.35">
      <c r="B31" s="1670"/>
      <c r="C31" s="1670"/>
      <c r="D31" s="1670"/>
      <c r="E31" s="357"/>
      <c r="F31" s="356"/>
      <c r="G31" s="356"/>
    </row>
    <row r="32" spans="2:9" x14ac:dyDescent="0.35">
      <c r="B32" s="1671" t="s">
        <v>295</v>
      </c>
      <c r="C32" s="1671"/>
      <c r="D32" s="1671"/>
      <c r="E32" s="1671"/>
      <c r="F32" s="1671"/>
      <c r="G32" s="1671"/>
    </row>
    <row r="33" spans="2:10" x14ac:dyDescent="0.35">
      <c r="B33" s="1672"/>
      <c r="C33" s="1672"/>
      <c r="D33" s="1672"/>
      <c r="E33" s="357"/>
      <c r="F33" s="356"/>
      <c r="G33" s="356"/>
    </row>
    <row r="34" spans="2:10" ht="18" customHeight="1" x14ac:dyDescent="0.35">
      <c r="B34" s="576" t="s">
        <v>296</v>
      </c>
      <c r="C34" s="1690" t="s">
        <v>1745</v>
      </c>
      <c r="D34" s="1690"/>
      <c r="E34" s="1690"/>
      <c r="F34" s="1690"/>
      <c r="G34" s="1690"/>
    </row>
    <row r="35" spans="2:10" ht="18" customHeight="1" x14ac:dyDescent="0.35">
      <c r="B35" s="576" t="s">
        <v>297</v>
      </c>
      <c r="C35" s="1690" t="s">
        <v>1743</v>
      </c>
      <c r="D35" s="1690"/>
      <c r="E35" s="1690"/>
      <c r="F35" s="1690"/>
      <c r="G35" s="1690"/>
    </row>
    <row r="36" spans="2:10" ht="18" customHeight="1" x14ac:dyDescent="0.35">
      <c r="B36" s="576" t="s">
        <v>298</v>
      </c>
      <c r="C36" s="1690" t="s">
        <v>1746</v>
      </c>
      <c r="D36" s="1690"/>
      <c r="E36" s="1690"/>
      <c r="F36" s="1690"/>
      <c r="G36" s="1690"/>
    </row>
    <row r="37" spans="2:10" ht="18" customHeight="1" x14ac:dyDescent="0.35">
      <c r="B37" s="576" t="s">
        <v>299</v>
      </c>
      <c r="C37" s="1690" t="s">
        <v>1747</v>
      </c>
      <c r="D37" s="1690"/>
      <c r="E37" s="1690"/>
      <c r="F37" s="1690"/>
      <c r="G37" s="1690"/>
      <c r="J37" s="357"/>
    </row>
    <row r="38" spans="2:10" ht="18" customHeight="1" x14ac:dyDescent="0.35">
      <c r="B38" s="576" t="s">
        <v>300</v>
      </c>
      <c r="C38" s="1527" t="s">
        <v>1748</v>
      </c>
      <c r="D38" s="1690"/>
      <c r="E38" s="1690"/>
      <c r="F38" s="1690"/>
      <c r="G38" s="1690"/>
    </row>
    <row r="39" spans="2:10" ht="18" customHeight="1" x14ac:dyDescent="0.35">
      <c r="B39" s="576" t="s">
        <v>301</v>
      </c>
      <c r="C39" s="1690" t="s">
        <v>1749</v>
      </c>
      <c r="D39" s="1690"/>
      <c r="E39" s="1690"/>
      <c r="F39" s="1690"/>
      <c r="G39" s="1690"/>
    </row>
    <row r="40" spans="2:10" x14ac:dyDescent="0.35">
      <c r="B40" s="1685"/>
      <c r="C40" s="1685"/>
      <c r="D40" s="1685"/>
      <c r="E40" s="357"/>
      <c r="F40" s="367"/>
      <c r="G40" s="367"/>
    </row>
    <row r="41" spans="2:10" x14ac:dyDescent="0.35">
      <c r="B41" s="1671" t="s">
        <v>302</v>
      </c>
      <c r="C41" s="1671"/>
      <c r="D41" s="1671"/>
      <c r="E41" s="1671"/>
      <c r="F41" s="1671"/>
      <c r="G41" s="1671"/>
    </row>
    <row r="42" spans="2:10" x14ac:dyDescent="0.35">
      <c r="B42" s="366"/>
      <c r="C42" s="366"/>
      <c r="D42" s="366"/>
      <c r="E42" s="357"/>
      <c r="F42" s="357"/>
      <c r="G42" s="357"/>
    </row>
    <row r="43" spans="2:10" ht="31" x14ac:dyDescent="0.35">
      <c r="B43" s="576" t="s">
        <v>303</v>
      </c>
      <c r="C43" s="1690" t="s">
        <v>3556</v>
      </c>
      <c r="D43" s="1690"/>
      <c r="E43" s="1690"/>
      <c r="F43" s="1690"/>
      <c r="G43" s="1690"/>
    </row>
    <row r="44" spans="2:10" ht="36" customHeight="1" x14ac:dyDescent="0.35">
      <c r="B44" s="576" t="s">
        <v>304</v>
      </c>
      <c r="C44" s="1698" t="s">
        <v>3557</v>
      </c>
      <c r="D44" s="1698"/>
      <c r="E44" s="1698"/>
      <c r="F44" s="1698"/>
      <c r="G44" s="1698"/>
    </row>
    <row r="45" spans="2:10" ht="21" customHeight="1" x14ac:dyDescent="0.35">
      <c r="B45" s="576" t="s">
        <v>305</v>
      </c>
      <c r="C45" s="1690"/>
      <c r="D45" s="1690"/>
      <c r="E45" s="1690"/>
      <c r="F45" s="1690"/>
      <c r="G45" s="1690"/>
    </row>
    <row r="46" spans="2:10" x14ac:dyDescent="0.35">
      <c r="B46" s="364"/>
      <c r="C46" s="363"/>
      <c r="D46" s="362"/>
      <c r="E46" s="357"/>
      <c r="F46" s="356"/>
      <c r="G46" s="356"/>
    </row>
    <row r="47" spans="2:10" x14ac:dyDescent="0.35">
      <c r="B47" s="1668" t="s">
        <v>306</v>
      </c>
      <c r="C47" s="1668"/>
      <c r="D47" s="1668"/>
      <c r="E47" s="1668"/>
      <c r="F47" s="1668"/>
      <c r="G47" s="1668"/>
    </row>
    <row r="48" spans="2:10" x14ac:dyDescent="0.35">
      <c r="B48" s="361"/>
      <c r="C48" s="361"/>
      <c r="D48" s="361"/>
      <c r="E48" s="357"/>
      <c r="F48" s="356"/>
      <c r="G48" s="360"/>
    </row>
    <row r="49" spans="2:7" x14ac:dyDescent="0.35">
      <c r="B49" s="359" t="s">
        <v>307</v>
      </c>
      <c r="C49" s="1719" t="s">
        <v>3609</v>
      </c>
      <c r="D49" s="1719"/>
      <c r="E49" s="1719"/>
      <c r="F49" s="1719"/>
      <c r="G49" s="1719"/>
    </row>
    <row r="50" spans="2:7" ht="31" x14ac:dyDescent="0.35">
      <c r="B50" s="358" t="s">
        <v>308</v>
      </c>
      <c r="C50" s="1721" t="s">
        <v>1751</v>
      </c>
      <c r="D50" s="1721"/>
      <c r="E50" s="1721"/>
      <c r="F50" s="1721"/>
      <c r="G50" s="1721"/>
    </row>
    <row r="51" spans="2:7" x14ac:dyDescent="0.35">
      <c r="B51" s="358" t="s">
        <v>309</v>
      </c>
      <c r="C51" s="1719" t="s">
        <v>1751</v>
      </c>
      <c r="D51" s="1719"/>
      <c r="E51" s="1719"/>
      <c r="F51" s="1719"/>
      <c r="G51" s="1719"/>
    </row>
    <row r="52" spans="2:7" x14ac:dyDescent="0.35">
      <c r="B52" s="358" t="s">
        <v>310</v>
      </c>
      <c r="C52" s="1719" t="s">
        <v>1752</v>
      </c>
      <c r="D52" s="1719"/>
      <c r="E52" s="1719"/>
      <c r="F52" s="1719"/>
      <c r="G52" s="1719"/>
    </row>
    <row r="53" spans="2:7" x14ac:dyDescent="0.35">
      <c r="B53" s="357"/>
      <c r="C53" s="357"/>
      <c r="D53" s="357"/>
      <c r="E53" s="357"/>
      <c r="F53" s="356"/>
      <c r="G53" s="356"/>
    </row>
    <row r="112" spans="1:10" hidden="1" x14ac:dyDescent="0.35">
      <c r="A112" s="350"/>
      <c r="B112" s="1751" t="s">
        <v>263</v>
      </c>
      <c r="C112" s="1751"/>
      <c r="D112" s="1751"/>
      <c r="E112" s="1751"/>
      <c r="F112" s="1751"/>
      <c r="G112" s="350"/>
      <c r="H112" s="350"/>
      <c r="I112" s="350"/>
      <c r="J112" s="350"/>
    </row>
    <row r="113" spans="1:12" ht="29" hidden="1" x14ac:dyDescent="0.35">
      <c r="A113" s="296" t="s">
        <v>313</v>
      </c>
      <c r="B113" s="296" t="s">
        <v>264</v>
      </c>
      <c r="C113" s="296" t="s">
        <v>265</v>
      </c>
      <c r="D113" s="296" t="s">
        <v>266</v>
      </c>
      <c r="E113" s="297" t="s">
        <v>314</v>
      </c>
      <c r="F113" s="297" t="s">
        <v>268</v>
      </c>
      <c r="G113" s="296" t="s">
        <v>275</v>
      </c>
      <c r="H113" s="296" t="s">
        <v>278</v>
      </c>
      <c r="I113" s="296" t="s">
        <v>315</v>
      </c>
      <c r="J113" s="296" t="s">
        <v>293</v>
      </c>
      <c r="K113" s="353"/>
      <c r="L113" s="353"/>
    </row>
    <row r="114" spans="1:12" hidden="1" x14ac:dyDescent="0.35">
      <c r="A114" s="350" t="s">
        <v>316</v>
      </c>
      <c r="B114" s="298" t="s">
        <v>317</v>
      </c>
      <c r="C114" s="298" t="s">
        <v>318</v>
      </c>
      <c r="D114" s="298" t="s">
        <v>86</v>
      </c>
      <c r="E114" s="298" t="s">
        <v>2261</v>
      </c>
      <c r="F114" s="350" t="s">
        <v>2262</v>
      </c>
      <c r="G114" s="350" t="s">
        <v>2</v>
      </c>
      <c r="H114" s="350" t="s">
        <v>321</v>
      </c>
      <c r="I114" s="350" t="s">
        <v>322</v>
      </c>
      <c r="J114" s="350" t="s">
        <v>323</v>
      </c>
    </row>
    <row r="115" spans="1:12" hidden="1" x14ac:dyDescent="0.35">
      <c r="A115" s="350" t="s">
        <v>261</v>
      </c>
      <c r="B115" s="298" t="s">
        <v>47</v>
      </c>
      <c r="C115" s="298" t="s">
        <v>324</v>
      </c>
      <c r="D115" s="298" t="s">
        <v>325</v>
      </c>
      <c r="E115" s="298" t="s">
        <v>2263</v>
      </c>
      <c r="F115" s="350" t="s">
        <v>2264</v>
      </c>
      <c r="G115" s="350" t="s">
        <v>0</v>
      </c>
      <c r="H115" s="350" t="s">
        <v>279</v>
      </c>
      <c r="I115" s="350" t="s">
        <v>328</v>
      </c>
      <c r="J115" s="350" t="s">
        <v>294</v>
      </c>
    </row>
    <row r="116" spans="1:12" hidden="1" x14ac:dyDescent="0.35">
      <c r="A116" s="350"/>
      <c r="B116" s="298" t="s">
        <v>25</v>
      </c>
      <c r="C116" s="298" t="s">
        <v>329</v>
      </c>
      <c r="D116" s="298" t="s">
        <v>330</v>
      </c>
      <c r="E116" s="298" t="s">
        <v>2265</v>
      </c>
      <c r="F116" s="350" t="s">
        <v>2266</v>
      </c>
      <c r="G116" s="350" t="s">
        <v>333</v>
      </c>
      <c r="H116" s="350" t="s">
        <v>334</v>
      </c>
      <c r="I116" s="350" t="s">
        <v>335</v>
      </c>
      <c r="J116" s="350"/>
    </row>
    <row r="117" spans="1:12" hidden="1" x14ac:dyDescent="0.35">
      <c r="A117" s="350"/>
      <c r="B117" s="298" t="s">
        <v>2267</v>
      </c>
      <c r="C117" s="298" t="s">
        <v>270</v>
      </c>
      <c r="D117" s="298" t="s">
        <v>337</v>
      </c>
      <c r="E117" s="298" t="s">
        <v>2268</v>
      </c>
      <c r="F117" s="350" t="s">
        <v>2269</v>
      </c>
      <c r="G117" s="350"/>
      <c r="H117" s="350" t="s">
        <v>339</v>
      </c>
      <c r="I117" s="350" t="s">
        <v>340</v>
      </c>
      <c r="J117" s="350"/>
    </row>
    <row r="118" spans="1:12" hidden="1" x14ac:dyDescent="0.35">
      <c r="A118" s="350"/>
      <c r="B118" s="298" t="s">
        <v>341</v>
      </c>
      <c r="C118" s="298" t="s">
        <v>342</v>
      </c>
      <c r="D118" s="298" t="s">
        <v>343</v>
      </c>
      <c r="E118" s="298" t="s">
        <v>2270</v>
      </c>
      <c r="F118" s="350" t="s">
        <v>2271</v>
      </c>
      <c r="G118" s="350"/>
      <c r="H118" s="350" t="s">
        <v>346</v>
      </c>
      <c r="I118" s="350" t="s">
        <v>292</v>
      </c>
      <c r="J118" s="350"/>
    </row>
    <row r="119" spans="1:12" hidden="1" x14ac:dyDescent="0.35">
      <c r="A119" s="350"/>
      <c r="B119" s="298" t="s">
        <v>347</v>
      </c>
      <c r="C119" s="298" t="s">
        <v>348</v>
      </c>
      <c r="D119" s="298" t="s">
        <v>349</v>
      </c>
      <c r="E119" s="298" t="s">
        <v>2272</v>
      </c>
      <c r="F119" s="350" t="s">
        <v>1587</v>
      </c>
      <c r="G119" s="350"/>
      <c r="H119" s="350"/>
      <c r="I119" s="350" t="s">
        <v>352</v>
      </c>
      <c r="J119" s="350"/>
    </row>
    <row r="120" spans="1:12" hidden="1" x14ac:dyDescent="0.35">
      <c r="A120" s="350"/>
      <c r="B120" s="350"/>
      <c r="C120" s="298" t="s">
        <v>2273</v>
      </c>
      <c r="D120" s="298" t="s">
        <v>354</v>
      </c>
      <c r="E120" s="298" t="s">
        <v>2274</v>
      </c>
      <c r="F120" s="350" t="s">
        <v>2275</v>
      </c>
      <c r="G120" s="350"/>
      <c r="H120" s="350"/>
      <c r="I120" s="350" t="s">
        <v>357</v>
      </c>
      <c r="J120" s="350"/>
    </row>
    <row r="121" spans="1:12" hidden="1" x14ac:dyDescent="0.35">
      <c r="A121" s="350"/>
      <c r="B121" s="350"/>
      <c r="C121" s="298" t="s">
        <v>358</v>
      </c>
      <c r="D121" s="298" t="s">
        <v>359</v>
      </c>
      <c r="E121" s="298" t="s">
        <v>2276</v>
      </c>
      <c r="F121" s="350" t="s">
        <v>2277</v>
      </c>
      <c r="G121" s="350"/>
      <c r="H121" s="350"/>
      <c r="I121" s="350" t="s">
        <v>362</v>
      </c>
      <c r="J121" s="350"/>
    </row>
    <row r="122" spans="1:12" hidden="1" x14ac:dyDescent="0.35">
      <c r="A122" s="350"/>
      <c r="B122" s="350"/>
      <c r="C122" s="298" t="s">
        <v>48</v>
      </c>
      <c r="D122" s="298" t="s">
        <v>97</v>
      </c>
      <c r="E122" s="298" t="s">
        <v>2278</v>
      </c>
      <c r="F122" s="350" t="s">
        <v>2279</v>
      </c>
      <c r="G122" s="350"/>
      <c r="H122" s="350"/>
      <c r="I122" s="350"/>
      <c r="J122" s="350"/>
    </row>
    <row r="123" spans="1:12" hidden="1" x14ac:dyDescent="0.35">
      <c r="A123" s="350"/>
      <c r="B123" s="350"/>
      <c r="C123" s="298" t="s">
        <v>365</v>
      </c>
      <c r="D123" s="298" t="s">
        <v>2280</v>
      </c>
      <c r="E123" s="298" t="s">
        <v>2281</v>
      </c>
      <c r="F123" s="350" t="s">
        <v>2282</v>
      </c>
      <c r="G123" s="350"/>
      <c r="H123" s="350"/>
      <c r="I123" s="350"/>
      <c r="J123" s="350"/>
    </row>
    <row r="124" spans="1:12" hidden="1" x14ac:dyDescent="0.35">
      <c r="A124" s="350"/>
      <c r="B124" s="350"/>
      <c r="C124" s="298" t="s">
        <v>369</v>
      </c>
      <c r="D124" s="298" t="s">
        <v>370</v>
      </c>
      <c r="E124" s="298" t="s">
        <v>2283</v>
      </c>
      <c r="F124" s="350" t="s">
        <v>2284</v>
      </c>
      <c r="G124" s="350"/>
      <c r="H124" s="350"/>
      <c r="I124" s="350"/>
      <c r="J124" s="350"/>
    </row>
    <row r="125" spans="1:12" hidden="1" x14ac:dyDescent="0.35">
      <c r="A125" s="350"/>
      <c r="B125" s="350"/>
      <c r="C125" s="298" t="s">
        <v>373</v>
      </c>
      <c r="D125" s="298" t="s">
        <v>374</v>
      </c>
      <c r="E125" s="298" t="s">
        <v>2285</v>
      </c>
      <c r="F125" s="350" t="s">
        <v>2286</v>
      </c>
      <c r="G125" s="350"/>
      <c r="H125" s="350"/>
      <c r="I125" s="350"/>
      <c r="J125" s="350"/>
    </row>
    <row r="126" spans="1:12" hidden="1" x14ac:dyDescent="0.35">
      <c r="A126" s="350"/>
      <c r="B126" s="350"/>
      <c r="C126" s="298" t="s">
        <v>377</v>
      </c>
      <c r="D126" s="298" t="s">
        <v>378</v>
      </c>
      <c r="E126" s="298" t="s">
        <v>2287</v>
      </c>
      <c r="F126" s="350" t="s">
        <v>2288</v>
      </c>
      <c r="G126" s="350"/>
      <c r="H126" s="350"/>
      <c r="I126" s="350"/>
      <c r="J126" s="350"/>
    </row>
    <row r="127" spans="1:12" hidden="1" x14ac:dyDescent="0.35">
      <c r="A127" s="350"/>
      <c r="B127" s="350"/>
      <c r="C127" s="298" t="s">
        <v>381</v>
      </c>
      <c r="D127" s="298" t="s">
        <v>2289</v>
      </c>
      <c r="E127" s="298" t="s">
        <v>2290</v>
      </c>
      <c r="F127" s="350" t="s">
        <v>2291</v>
      </c>
      <c r="G127" s="350"/>
      <c r="H127" s="350"/>
      <c r="I127" s="350"/>
      <c r="J127" s="350"/>
    </row>
    <row r="128" spans="1:12" hidden="1" x14ac:dyDescent="0.35">
      <c r="A128" s="350"/>
      <c r="B128" s="350"/>
      <c r="C128" s="298" t="s">
        <v>384</v>
      </c>
      <c r="D128" s="298" t="s">
        <v>2292</v>
      </c>
      <c r="E128" s="298" t="s">
        <v>2293</v>
      </c>
      <c r="F128" s="350" t="s">
        <v>2294</v>
      </c>
      <c r="G128" s="350"/>
      <c r="H128" s="350"/>
      <c r="I128" s="350"/>
      <c r="J128" s="350"/>
    </row>
    <row r="129" spans="1:10" hidden="1" x14ac:dyDescent="0.35">
      <c r="A129" s="350"/>
      <c r="B129" s="350"/>
      <c r="C129" s="298" t="s">
        <v>50</v>
      </c>
      <c r="D129" s="298" t="s">
        <v>388</v>
      </c>
      <c r="E129" s="298" t="s">
        <v>2295</v>
      </c>
      <c r="F129" s="350" t="s">
        <v>2296</v>
      </c>
      <c r="G129" s="350"/>
      <c r="H129" s="350"/>
      <c r="I129" s="350"/>
      <c r="J129" s="350"/>
    </row>
    <row r="130" spans="1:10" hidden="1" x14ac:dyDescent="0.35">
      <c r="A130" s="350"/>
      <c r="B130" s="350"/>
      <c r="C130" s="298" t="s">
        <v>391</v>
      </c>
      <c r="D130" s="298" t="s">
        <v>392</v>
      </c>
      <c r="E130" s="298" t="s">
        <v>2297</v>
      </c>
      <c r="F130" s="350" t="s">
        <v>2298</v>
      </c>
      <c r="G130" s="350"/>
      <c r="H130" s="350"/>
      <c r="I130" s="350"/>
      <c r="J130" s="350"/>
    </row>
    <row r="131" spans="1:10" hidden="1" x14ac:dyDescent="0.35">
      <c r="A131" s="350"/>
      <c r="B131" s="350"/>
      <c r="C131" s="298" t="s">
        <v>395</v>
      </c>
      <c r="D131" s="298" t="s">
        <v>396</v>
      </c>
      <c r="E131" s="298" t="s">
        <v>2299</v>
      </c>
      <c r="F131" s="350" t="s">
        <v>2300</v>
      </c>
      <c r="G131" s="350"/>
      <c r="H131" s="350"/>
      <c r="I131" s="350"/>
      <c r="J131" s="350"/>
    </row>
    <row r="132" spans="1:10" hidden="1" x14ac:dyDescent="0.35">
      <c r="A132" s="350"/>
      <c r="B132" s="350"/>
      <c r="C132" s="298" t="s">
        <v>399</v>
      </c>
      <c r="D132" s="298" t="s">
        <v>400</v>
      </c>
      <c r="E132" s="298" t="s">
        <v>2301</v>
      </c>
      <c r="F132" s="350" t="s">
        <v>2302</v>
      </c>
      <c r="G132" s="350"/>
      <c r="H132" s="350"/>
      <c r="I132" s="350"/>
      <c r="J132" s="350"/>
    </row>
    <row r="133" spans="1:10" hidden="1" x14ac:dyDescent="0.35">
      <c r="A133" s="350"/>
      <c r="B133" s="350"/>
      <c r="C133" s="298" t="s">
        <v>403</v>
      </c>
      <c r="D133" s="298" t="s">
        <v>404</v>
      </c>
      <c r="E133" s="298" t="s">
        <v>2303</v>
      </c>
      <c r="F133" s="350" t="s">
        <v>2304</v>
      </c>
      <c r="G133" s="350"/>
      <c r="H133" s="350"/>
      <c r="I133" s="350"/>
      <c r="J133" s="350"/>
    </row>
    <row r="134" spans="1:10" hidden="1" x14ac:dyDescent="0.35">
      <c r="A134" s="350"/>
      <c r="B134" s="350"/>
      <c r="C134" s="298" t="s">
        <v>407</v>
      </c>
      <c r="D134" s="298" t="s">
        <v>408</v>
      </c>
      <c r="E134" s="298" t="s">
        <v>2305</v>
      </c>
      <c r="F134" s="350" t="s">
        <v>2306</v>
      </c>
      <c r="G134" s="350"/>
      <c r="H134" s="350"/>
      <c r="I134" s="350"/>
      <c r="J134" s="350"/>
    </row>
    <row r="135" spans="1:10" hidden="1" x14ac:dyDescent="0.35">
      <c r="A135" s="350"/>
      <c r="B135" s="350"/>
      <c r="C135" s="350"/>
      <c r="D135" s="298" t="s">
        <v>411</v>
      </c>
      <c r="E135" s="298" t="s">
        <v>2307</v>
      </c>
      <c r="F135" s="350" t="s">
        <v>2308</v>
      </c>
      <c r="G135" s="350"/>
      <c r="H135" s="350"/>
      <c r="I135" s="350"/>
      <c r="J135" s="350"/>
    </row>
    <row r="136" spans="1:10" hidden="1" x14ac:dyDescent="0.35">
      <c r="A136" s="350"/>
      <c r="B136" s="350"/>
      <c r="C136" s="350"/>
      <c r="D136" s="298" t="s">
        <v>414</v>
      </c>
      <c r="E136" s="298" t="s">
        <v>2309</v>
      </c>
      <c r="F136" s="350" t="s">
        <v>394</v>
      </c>
      <c r="G136" s="350"/>
      <c r="H136" s="350"/>
      <c r="I136" s="350"/>
      <c r="J136" s="350"/>
    </row>
    <row r="137" spans="1:10" hidden="1" x14ac:dyDescent="0.35">
      <c r="A137" s="350"/>
      <c r="B137" s="350"/>
      <c r="C137" s="350"/>
      <c r="D137" s="298" t="s">
        <v>417</v>
      </c>
      <c r="E137" s="298" t="s">
        <v>2310</v>
      </c>
      <c r="F137" s="350" t="s">
        <v>2311</v>
      </c>
      <c r="G137" s="350"/>
      <c r="H137" s="350"/>
      <c r="I137" s="350"/>
      <c r="J137" s="350"/>
    </row>
    <row r="138" spans="1:10" hidden="1" x14ac:dyDescent="0.35">
      <c r="A138" s="350"/>
      <c r="B138" s="350"/>
      <c r="C138" s="350"/>
      <c r="D138" s="298" t="s">
        <v>420</v>
      </c>
      <c r="E138" s="298" t="s">
        <v>2312</v>
      </c>
      <c r="F138" s="350" t="s">
        <v>2313</v>
      </c>
      <c r="G138" s="350"/>
      <c r="H138" s="350"/>
      <c r="I138" s="350"/>
      <c r="J138" s="350"/>
    </row>
    <row r="139" spans="1:10" hidden="1" x14ac:dyDescent="0.35">
      <c r="A139" s="350"/>
      <c r="B139" s="350"/>
      <c r="C139" s="350"/>
      <c r="D139" s="298" t="s">
        <v>423</v>
      </c>
      <c r="E139" s="298" t="s">
        <v>2314</v>
      </c>
      <c r="F139" s="350" t="s">
        <v>2315</v>
      </c>
      <c r="G139" s="350"/>
      <c r="H139" s="350"/>
      <c r="I139" s="350"/>
      <c r="J139" s="350"/>
    </row>
    <row r="140" spans="1:10" hidden="1" x14ac:dyDescent="0.35">
      <c r="A140" s="350"/>
      <c r="B140" s="350"/>
      <c r="C140" s="350"/>
      <c r="D140" s="298" t="s">
        <v>425</v>
      </c>
      <c r="E140" s="298" t="s">
        <v>2316</v>
      </c>
      <c r="F140" s="350" t="s">
        <v>2317</v>
      </c>
      <c r="G140" s="350"/>
      <c r="H140" s="350"/>
      <c r="I140" s="350"/>
      <c r="J140" s="350"/>
    </row>
    <row r="141" spans="1:10" hidden="1" x14ac:dyDescent="0.35">
      <c r="A141" s="350"/>
      <c r="B141" s="350"/>
      <c r="C141" s="350"/>
      <c r="D141" s="298" t="s">
        <v>428</v>
      </c>
      <c r="E141" s="298" t="s">
        <v>2318</v>
      </c>
      <c r="F141" s="350" t="s">
        <v>2319</v>
      </c>
      <c r="G141" s="350"/>
      <c r="H141" s="350"/>
      <c r="I141" s="350"/>
      <c r="J141" s="350"/>
    </row>
    <row r="142" spans="1:10" hidden="1" x14ac:dyDescent="0.35">
      <c r="A142" s="350"/>
      <c r="B142" s="350"/>
      <c r="C142" s="350"/>
      <c r="D142" s="298" t="s">
        <v>431</v>
      </c>
      <c r="E142" s="298" t="s">
        <v>2320</v>
      </c>
      <c r="F142" s="350" t="s">
        <v>2321</v>
      </c>
      <c r="G142" s="350"/>
      <c r="H142" s="350"/>
      <c r="I142" s="350"/>
      <c r="J142" s="350"/>
    </row>
    <row r="143" spans="1:10" hidden="1" x14ac:dyDescent="0.35">
      <c r="A143" s="350"/>
      <c r="B143" s="350"/>
      <c r="C143" s="350"/>
      <c r="D143" s="298" t="s">
        <v>433</v>
      </c>
      <c r="E143" s="298" t="s">
        <v>2322</v>
      </c>
      <c r="F143" s="350" t="s">
        <v>413</v>
      </c>
      <c r="G143" s="350"/>
      <c r="H143" s="350"/>
      <c r="I143" s="350"/>
      <c r="J143" s="350"/>
    </row>
    <row r="144" spans="1:10" hidden="1" x14ac:dyDescent="0.35">
      <c r="A144" s="350"/>
      <c r="B144" s="350"/>
      <c r="C144" s="350"/>
      <c r="D144" s="298" t="s">
        <v>53</v>
      </c>
      <c r="E144" s="298" t="s">
        <v>2323</v>
      </c>
      <c r="F144" s="350" t="s">
        <v>2324</v>
      </c>
      <c r="G144" s="350"/>
      <c r="H144" s="350"/>
      <c r="I144" s="350"/>
      <c r="J144" s="350"/>
    </row>
    <row r="145" spans="1:10" hidden="1" x14ac:dyDescent="0.35">
      <c r="A145" s="350"/>
      <c r="B145" s="350"/>
      <c r="C145" s="350"/>
      <c r="D145" s="298" t="s">
        <v>438</v>
      </c>
      <c r="E145" s="298" t="s">
        <v>2325</v>
      </c>
      <c r="F145" s="350" t="s">
        <v>2326</v>
      </c>
      <c r="G145" s="350"/>
      <c r="H145" s="350"/>
      <c r="I145" s="350"/>
      <c r="J145" s="350"/>
    </row>
    <row r="146" spans="1:10" hidden="1" x14ac:dyDescent="0.35">
      <c r="A146" s="350"/>
      <c r="B146" s="350"/>
      <c r="C146" s="350"/>
      <c r="D146" s="298" t="s">
        <v>441</v>
      </c>
      <c r="E146" s="298" t="s">
        <v>2327</v>
      </c>
      <c r="F146" s="350" t="s">
        <v>2328</v>
      </c>
      <c r="G146" s="350"/>
      <c r="H146" s="350"/>
      <c r="I146" s="350"/>
      <c r="J146" s="350"/>
    </row>
    <row r="147" spans="1:10" hidden="1" x14ac:dyDescent="0.35">
      <c r="A147" s="350"/>
      <c r="B147" s="350"/>
      <c r="C147" s="350"/>
      <c r="D147" s="298" t="s">
        <v>444</v>
      </c>
      <c r="E147" s="298" t="s">
        <v>2329</v>
      </c>
      <c r="F147" s="350" t="s">
        <v>422</v>
      </c>
      <c r="G147" s="350"/>
      <c r="H147" s="350"/>
      <c r="I147" s="350"/>
      <c r="J147" s="350"/>
    </row>
    <row r="148" spans="1:10" hidden="1" x14ac:dyDescent="0.35">
      <c r="A148" s="350"/>
      <c r="B148" s="350"/>
      <c r="C148" s="350"/>
      <c r="D148" s="298" t="s">
        <v>447</v>
      </c>
      <c r="E148" s="298" t="s">
        <v>2330</v>
      </c>
      <c r="F148" s="350" t="s">
        <v>2331</v>
      </c>
      <c r="G148" s="350"/>
      <c r="H148" s="350"/>
      <c r="I148" s="350"/>
      <c r="J148" s="350"/>
    </row>
    <row r="149" spans="1:10" hidden="1" x14ac:dyDescent="0.35">
      <c r="A149" s="350"/>
      <c r="B149" s="350"/>
      <c r="C149" s="350"/>
      <c r="D149" s="298" t="s">
        <v>450</v>
      </c>
      <c r="E149" s="298" t="s">
        <v>2332</v>
      </c>
      <c r="F149" s="350" t="s">
        <v>424</v>
      </c>
      <c r="G149" s="350"/>
      <c r="H149" s="350"/>
      <c r="I149" s="350"/>
      <c r="J149" s="350"/>
    </row>
    <row r="150" spans="1:10" hidden="1" x14ac:dyDescent="0.35">
      <c r="A150" s="350"/>
      <c r="B150" s="350"/>
      <c r="C150" s="350"/>
      <c r="D150" s="298" t="s">
        <v>453</v>
      </c>
      <c r="E150" s="298" t="s">
        <v>2333</v>
      </c>
      <c r="F150" s="350" t="s">
        <v>2334</v>
      </c>
      <c r="G150" s="350"/>
      <c r="H150" s="350"/>
      <c r="I150" s="350"/>
      <c r="J150" s="350"/>
    </row>
    <row r="151" spans="1:10" hidden="1" x14ac:dyDescent="0.35">
      <c r="A151" s="350"/>
      <c r="B151" s="350"/>
      <c r="C151" s="350"/>
      <c r="D151" s="298" t="s">
        <v>456</v>
      </c>
      <c r="E151" s="298" t="s">
        <v>2335</v>
      </c>
      <c r="F151" s="350" t="s">
        <v>427</v>
      </c>
      <c r="G151" s="350"/>
      <c r="H151" s="350"/>
      <c r="I151" s="350"/>
      <c r="J151" s="350"/>
    </row>
    <row r="152" spans="1:10" hidden="1" x14ac:dyDescent="0.35">
      <c r="A152" s="350"/>
      <c r="B152" s="350"/>
      <c r="C152" s="350"/>
      <c r="D152" s="298" t="s">
        <v>459</v>
      </c>
      <c r="E152" s="298" t="s">
        <v>2336</v>
      </c>
      <c r="F152" s="350" t="s">
        <v>430</v>
      </c>
      <c r="G152" s="350"/>
      <c r="H152" s="350"/>
      <c r="I152" s="350"/>
      <c r="J152" s="350"/>
    </row>
    <row r="153" spans="1:10" hidden="1" x14ac:dyDescent="0.35">
      <c r="A153" s="350"/>
      <c r="B153" s="350"/>
      <c r="C153" s="350"/>
      <c r="D153" s="298" t="s">
        <v>462</v>
      </c>
      <c r="E153" s="298" t="s">
        <v>2337</v>
      </c>
      <c r="F153" s="350" t="s">
        <v>2338</v>
      </c>
      <c r="G153" s="350"/>
      <c r="H153" s="350"/>
      <c r="I153" s="350"/>
      <c r="J153" s="350"/>
    </row>
    <row r="154" spans="1:10" hidden="1" x14ac:dyDescent="0.35">
      <c r="A154" s="350"/>
      <c r="B154" s="350"/>
      <c r="C154" s="350"/>
      <c r="D154" s="298" t="s">
        <v>465</v>
      </c>
      <c r="E154" s="298" t="s">
        <v>2339</v>
      </c>
      <c r="F154" s="350" t="s">
        <v>432</v>
      </c>
      <c r="G154" s="350"/>
      <c r="H154" s="350"/>
      <c r="I154" s="350"/>
      <c r="J154" s="350"/>
    </row>
    <row r="155" spans="1:10" hidden="1" x14ac:dyDescent="0.35">
      <c r="A155" s="350"/>
      <c r="B155" s="350"/>
      <c r="C155" s="350"/>
      <c r="D155" s="298" t="s">
        <v>468</v>
      </c>
      <c r="E155" s="298" t="s">
        <v>2340</v>
      </c>
      <c r="F155" s="350" t="s">
        <v>2341</v>
      </c>
      <c r="G155" s="350"/>
      <c r="H155" s="350"/>
      <c r="I155" s="350"/>
      <c r="J155" s="350"/>
    </row>
    <row r="156" spans="1:10" hidden="1" x14ac:dyDescent="0.35">
      <c r="A156" s="350"/>
      <c r="B156" s="350"/>
      <c r="C156" s="350"/>
      <c r="D156" s="298" t="s">
        <v>471</v>
      </c>
      <c r="E156" s="298" t="s">
        <v>2342</v>
      </c>
      <c r="F156" s="350" t="s">
        <v>435</v>
      </c>
      <c r="G156" s="350"/>
      <c r="H156" s="350"/>
      <c r="I156" s="350"/>
      <c r="J156" s="350"/>
    </row>
    <row r="157" spans="1:10" hidden="1" x14ac:dyDescent="0.35">
      <c r="A157" s="350"/>
      <c r="B157" s="350"/>
      <c r="C157" s="350"/>
      <c r="D157" s="298" t="s">
        <v>56</v>
      </c>
      <c r="E157" s="298" t="s">
        <v>2343</v>
      </c>
      <c r="F157" s="350" t="s">
        <v>437</v>
      </c>
      <c r="G157" s="350"/>
      <c r="H157" s="350"/>
      <c r="I157" s="350"/>
      <c r="J157" s="350"/>
    </row>
    <row r="158" spans="1:10" hidden="1" x14ac:dyDescent="0.35">
      <c r="A158" s="350"/>
      <c r="B158" s="350"/>
      <c r="C158" s="350"/>
      <c r="D158" s="298" t="s">
        <v>476</v>
      </c>
      <c r="E158" s="298" t="s">
        <v>2344</v>
      </c>
      <c r="F158" s="350" t="s">
        <v>440</v>
      </c>
      <c r="G158" s="350"/>
      <c r="H158" s="350"/>
      <c r="I158" s="350"/>
      <c r="J158" s="350"/>
    </row>
    <row r="159" spans="1:10" hidden="1" x14ac:dyDescent="0.35">
      <c r="A159" s="350"/>
      <c r="B159" s="350"/>
      <c r="C159" s="350"/>
      <c r="D159" s="298" t="s">
        <v>45</v>
      </c>
      <c r="E159" s="298" t="s">
        <v>2345</v>
      </c>
      <c r="F159" s="350" t="s">
        <v>443</v>
      </c>
      <c r="G159" s="350"/>
      <c r="H159" s="350"/>
      <c r="I159" s="350"/>
      <c r="J159" s="350"/>
    </row>
    <row r="160" spans="1:10" hidden="1" x14ac:dyDescent="0.35">
      <c r="A160" s="350"/>
      <c r="B160" s="350"/>
      <c r="C160" s="350"/>
      <c r="D160" s="298" t="s">
        <v>481</v>
      </c>
      <c r="E160" s="298" t="s">
        <v>2346</v>
      </c>
      <c r="F160" s="350" t="s">
        <v>446</v>
      </c>
      <c r="G160" s="350"/>
      <c r="H160" s="350"/>
      <c r="I160" s="350"/>
      <c r="J160" s="350"/>
    </row>
    <row r="161" spans="1:10" hidden="1" x14ac:dyDescent="0.35">
      <c r="A161" s="350"/>
      <c r="B161" s="350"/>
      <c r="C161" s="350"/>
      <c r="D161" s="298" t="s">
        <v>484</v>
      </c>
      <c r="E161" s="298" t="s">
        <v>448</v>
      </c>
      <c r="F161" s="350" t="s">
        <v>2347</v>
      </c>
      <c r="G161" s="350"/>
      <c r="H161" s="350"/>
      <c r="I161" s="350"/>
      <c r="J161" s="350"/>
    </row>
    <row r="162" spans="1:10" hidden="1" x14ac:dyDescent="0.35">
      <c r="A162" s="350"/>
      <c r="B162" s="350"/>
      <c r="C162" s="350"/>
      <c r="D162" s="298" t="s">
        <v>487</v>
      </c>
      <c r="E162" s="298" t="s">
        <v>451</v>
      </c>
      <c r="F162" s="350" t="s">
        <v>452</v>
      </c>
      <c r="G162" s="350"/>
      <c r="H162" s="350"/>
      <c r="I162" s="350"/>
      <c r="J162" s="350"/>
    </row>
    <row r="163" spans="1:10" hidden="1" x14ac:dyDescent="0.35">
      <c r="A163" s="350"/>
      <c r="B163" s="350"/>
      <c r="C163" s="350"/>
      <c r="D163" s="298" t="s">
        <v>490</v>
      </c>
      <c r="E163" s="298" t="s">
        <v>2348</v>
      </c>
      <c r="F163" s="350" t="s">
        <v>2349</v>
      </c>
      <c r="G163" s="350"/>
      <c r="H163" s="350"/>
      <c r="I163" s="350"/>
      <c r="J163" s="350"/>
    </row>
    <row r="164" spans="1:10" hidden="1" x14ac:dyDescent="0.35">
      <c r="A164" s="350"/>
      <c r="B164" s="350"/>
      <c r="C164" s="350"/>
      <c r="D164" s="298" t="s">
        <v>493</v>
      </c>
      <c r="E164" s="298" t="s">
        <v>2350</v>
      </c>
      <c r="F164" s="350" t="s">
        <v>455</v>
      </c>
      <c r="G164" s="350"/>
      <c r="H164" s="350"/>
      <c r="I164" s="350"/>
      <c r="J164" s="350"/>
    </row>
    <row r="165" spans="1:10" hidden="1" x14ac:dyDescent="0.35">
      <c r="A165" s="350"/>
      <c r="B165" s="350"/>
      <c r="C165" s="350"/>
      <c r="D165" s="298" t="s">
        <v>496</v>
      </c>
      <c r="E165" s="298" t="s">
        <v>2351</v>
      </c>
      <c r="F165" s="350" t="s">
        <v>458</v>
      </c>
      <c r="G165" s="350"/>
      <c r="H165" s="350"/>
      <c r="I165" s="350"/>
      <c r="J165" s="350"/>
    </row>
    <row r="166" spans="1:10" hidden="1" x14ac:dyDescent="0.35">
      <c r="A166" s="350"/>
      <c r="B166" s="350"/>
      <c r="C166" s="350"/>
      <c r="D166" s="298" t="s">
        <v>499</v>
      </c>
      <c r="E166" s="298" t="s">
        <v>2352</v>
      </c>
      <c r="F166" s="350" t="s">
        <v>461</v>
      </c>
      <c r="G166" s="350"/>
      <c r="H166" s="350"/>
      <c r="I166" s="350"/>
      <c r="J166" s="350"/>
    </row>
    <row r="167" spans="1:10" hidden="1" x14ac:dyDescent="0.35">
      <c r="A167" s="350"/>
      <c r="B167" s="350"/>
      <c r="C167" s="350"/>
      <c r="D167" s="298" t="s">
        <v>502</v>
      </c>
      <c r="E167" s="298" t="s">
        <v>2353</v>
      </c>
      <c r="F167" s="350" t="s">
        <v>464</v>
      </c>
      <c r="G167" s="350"/>
      <c r="H167" s="350"/>
      <c r="I167" s="350"/>
      <c r="J167" s="350"/>
    </row>
    <row r="168" spans="1:10" hidden="1" x14ac:dyDescent="0.35">
      <c r="A168" s="350"/>
      <c r="B168" s="350"/>
      <c r="C168" s="350"/>
      <c r="D168" s="298" t="s">
        <v>505</v>
      </c>
      <c r="E168" s="298" t="s">
        <v>2354</v>
      </c>
      <c r="F168" s="350" t="s">
        <v>467</v>
      </c>
      <c r="G168" s="350"/>
      <c r="H168" s="350"/>
      <c r="I168" s="350"/>
      <c r="J168" s="350"/>
    </row>
    <row r="169" spans="1:10" hidden="1" x14ac:dyDescent="0.35">
      <c r="A169" s="350"/>
      <c r="B169" s="350"/>
      <c r="C169" s="350"/>
      <c r="D169" s="298" t="s">
        <v>508</v>
      </c>
      <c r="E169" s="298" t="s">
        <v>2355</v>
      </c>
      <c r="F169" s="350" t="s">
        <v>470</v>
      </c>
      <c r="G169" s="350"/>
      <c r="H169" s="350"/>
      <c r="I169" s="350"/>
      <c r="J169" s="350"/>
    </row>
    <row r="170" spans="1:10" hidden="1" x14ac:dyDescent="0.35">
      <c r="A170" s="350"/>
      <c r="B170" s="350"/>
      <c r="C170" s="350"/>
      <c r="D170" s="298" t="s">
        <v>511</v>
      </c>
      <c r="E170" s="298" t="s">
        <v>2356</v>
      </c>
      <c r="F170" s="350" t="s">
        <v>473</v>
      </c>
      <c r="G170" s="350"/>
      <c r="H170" s="350"/>
      <c r="I170" s="350"/>
      <c r="J170" s="350"/>
    </row>
    <row r="171" spans="1:10" hidden="1" x14ac:dyDescent="0.35">
      <c r="A171" s="350"/>
      <c r="B171" s="350"/>
      <c r="C171" s="350"/>
      <c r="D171" s="298" t="s">
        <v>514</v>
      </c>
      <c r="E171" s="298" t="s">
        <v>2357</v>
      </c>
      <c r="F171" s="350" t="s">
        <v>475</v>
      </c>
      <c r="G171" s="350"/>
      <c r="H171" s="350"/>
      <c r="I171" s="350"/>
      <c r="J171" s="350"/>
    </row>
    <row r="172" spans="1:10" hidden="1" x14ac:dyDescent="0.35">
      <c r="A172" s="350"/>
      <c r="B172" s="350"/>
      <c r="C172" s="350"/>
      <c r="D172" s="298" t="s">
        <v>517</v>
      </c>
      <c r="E172" s="298" t="s">
        <v>2358</v>
      </c>
      <c r="F172" s="350" t="s">
        <v>478</v>
      </c>
      <c r="G172" s="350"/>
      <c r="H172" s="350"/>
      <c r="I172" s="350"/>
      <c r="J172" s="350"/>
    </row>
    <row r="173" spans="1:10" hidden="1" x14ac:dyDescent="0.35">
      <c r="A173" s="350"/>
      <c r="B173" s="350"/>
      <c r="C173" s="350"/>
      <c r="D173" s="298" t="s">
        <v>520</v>
      </c>
      <c r="E173" s="298" t="s">
        <v>479</v>
      </c>
      <c r="F173" s="350" t="s">
        <v>480</v>
      </c>
      <c r="G173" s="350"/>
      <c r="H173" s="350"/>
      <c r="I173" s="350"/>
      <c r="J173" s="350"/>
    </row>
    <row r="174" spans="1:10" hidden="1" x14ac:dyDescent="0.35">
      <c r="A174" s="350"/>
      <c r="B174" s="350"/>
      <c r="C174" s="350"/>
      <c r="D174" s="350"/>
      <c r="E174" s="298" t="s">
        <v>482</v>
      </c>
      <c r="F174" s="350" t="s">
        <v>483</v>
      </c>
      <c r="G174" s="350"/>
      <c r="H174" s="350"/>
      <c r="I174" s="350"/>
      <c r="J174" s="350"/>
    </row>
    <row r="175" spans="1:10" hidden="1" x14ac:dyDescent="0.35">
      <c r="A175" s="350"/>
      <c r="B175" s="350"/>
      <c r="C175" s="350"/>
      <c r="D175" s="350"/>
      <c r="E175" s="298" t="s">
        <v>485</v>
      </c>
      <c r="F175" s="350" t="s">
        <v>486</v>
      </c>
      <c r="G175" s="350"/>
      <c r="H175" s="350"/>
      <c r="I175" s="350"/>
      <c r="J175" s="350"/>
    </row>
    <row r="176" spans="1:10" hidden="1" x14ac:dyDescent="0.35">
      <c r="A176" s="350"/>
      <c r="B176" s="350"/>
      <c r="C176" s="350"/>
      <c r="D176" s="350"/>
      <c r="E176" s="298" t="s">
        <v>2359</v>
      </c>
      <c r="F176" s="350" t="s">
        <v>2360</v>
      </c>
      <c r="G176" s="350"/>
      <c r="H176" s="350"/>
      <c r="I176" s="350"/>
      <c r="J176" s="350"/>
    </row>
    <row r="177" spans="1:10" hidden="1" x14ac:dyDescent="0.35">
      <c r="A177" s="350"/>
      <c r="B177" s="350"/>
      <c r="C177" s="350"/>
      <c r="D177" s="350"/>
      <c r="E177" s="298" t="s">
        <v>2361</v>
      </c>
      <c r="F177" s="350" t="s">
        <v>489</v>
      </c>
      <c r="G177" s="350"/>
      <c r="H177" s="350"/>
      <c r="I177" s="350"/>
      <c r="J177" s="350"/>
    </row>
    <row r="178" spans="1:10" hidden="1" x14ac:dyDescent="0.35">
      <c r="A178" s="350"/>
      <c r="B178" s="350"/>
      <c r="C178" s="350"/>
      <c r="D178" s="350"/>
      <c r="E178" s="298" t="s">
        <v>2362</v>
      </c>
      <c r="F178" s="350" t="s">
        <v>2363</v>
      </c>
      <c r="G178" s="350"/>
      <c r="H178" s="350"/>
      <c r="I178" s="350"/>
      <c r="J178" s="350"/>
    </row>
    <row r="179" spans="1:10" hidden="1" x14ac:dyDescent="0.35">
      <c r="A179" s="350"/>
      <c r="B179" s="350"/>
      <c r="C179" s="350"/>
      <c r="D179" s="350"/>
      <c r="E179" s="298" t="s">
        <v>2364</v>
      </c>
      <c r="F179" s="350" t="s">
        <v>2365</v>
      </c>
      <c r="G179" s="350"/>
      <c r="H179" s="350"/>
      <c r="I179" s="350"/>
      <c r="J179" s="350"/>
    </row>
    <row r="180" spans="1:10" hidden="1" x14ac:dyDescent="0.35">
      <c r="A180" s="350"/>
      <c r="B180" s="350"/>
      <c r="C180" s="350"/>
      <c r="D180" s="350"/>
      <c r="E180" s="298" t="s">
        <v>2366</v>
      </c>
      <c r="F180" s="350" t="s">
        <v>495</v>
      </c>
      <c r="G180" s="350"/>
      <c r="H180" s="350"/>
      <c r="I180" s="350"/>
      <c r="J180" s="350"/>
    </row>
    <row r="181" spans="1:10" hidden="1" x14ac:dyDescent="0.35">
      <c r="A181" s="350"/>
      <c r="B181" s="350"/>
      <c r="C181" s="350"/>
      <c r="D181" s="350"/>
      <c r="E181" s="298" t="s">
        <v>2367</v>
      </c>
      <c r="F181" s="350" t="s">
        <v>498</v>
      </c>
      <c r="G181" s="350"/>
      <c r="H181" s="350"/>
      <c r="I181" s="350"/>
      <c r="J181" s="350"/>
    </row>
    <row r="182" spans="1:10" hidden="1" x14ac:dyDescent="0.35">
      <c r="A182" s="350"/>
      <c r="B182" s="350"/>
      <c r="C182" s="350"/>
      <c r="D182" s="350"/>
      <c r="E182" s="298" t="s">
        <v>2368</v>
      </c>
      <c r="F182" s="350" t="s">
        <v>501</v>
      </c>
      <c r="G182" s="350"/>
      <c r="H182" s="350"/>
      <c r="I182" s="350"/>
      <c r="J182" s="350"/>
    </row>
    <row r="183" spans="1:10" hidden="1" x14ac:dyDescent="0.35">
      <c r="A183" s="350"/>
      <c r="B183" s="350"/>
      <c r="C183" s="350"/>
      <c r="D183" s="350"/>
      <c r="E183" s="298" t="s">
        <v>2369</v>
      </c>
      <c r="F183" s="350" t="s">
        <v>2370</v>
      </c>
      <c r="G183" s="350"/>
      <c r="H183" s="350"/>
      <c r="I183" s="350"/>
      <c r="J183" s="350"/>
    </row>
    <row r="184" spans="1:10" hidden="1" x14ac:dyDescent="0.35">
      <c r="A184" s="350"/>
      <c r="B184" s="350"/>
      <c r="C184" s="350"/>
      <c r="D184" s="350"/>
      <c r="E184" s="298" t="s">
        <v>2371</v>
      </c>
      <c r="F184" s="350" t="s">
        <v>507</v>
      </c>
      <c r="G184" s="350"/>
      <c r="H184" s="350"/>
      <c r="I184" s="350"/>
      <c r="J184" s="350"/>
    </row>
    <row r="185" spans="1:10" hidden="1" x14ac:dyDescent="0.35">
      <c r="A185" s="350"/>
      <c r="B185" s="350"/>
      <c r="C185" s="350"/>
      <c r="D185" s="350"/>
      <c r="E185" s="298" t="s">
        <v>2372</v>
      </c>
      <c r="F185" s="350" t="s">
        <v>2373</v>
      </c>
      <c r="G185" s="350"/>
      <c r="H185" s="350"/>
      <c r="I185" s="350"/>
      <c r="J185" s="350"/>
    </row>
    <row r="186" spans="1:10" hidden="1" x14ac:dyDescent="0.35">
      <c r="A186" s="350"/>
      <c r="B186" s="350"/>
      <c r="C186" s="350"/>
      <c r="D186" s="350"/>
      <c r="E186" s="298" t="s">
        <v>2374</v>
      </c>
      <c r="F186" s="350" t="s">
        <v>2375</v>
      </c>
      <c r="G186" s="350"/>
      <c r="H186" s="350"/>
      <c r="I186" s="350"/>
      <c r="J186" s="350"/>
    </row>
    <row r="187" spans="1:10" hidden="1" x14ac:dyDescent="0.35">
      <c r="A187" s="350"/>
      <c r="B187" s="350"/>
      <c r="C187" s="350"/>
      <c r="D187" s="350"/>
      <c r="E187" s="298" t="s">
        <v>2376</v>
      </c>
      <c r="F187" s="350" t="s">
        <v>2377</v>
      </c>
      <c r="G187" s="350"/>
      <c r="H187" s="350"/>
      <c r="I187" s="350"/>
      <c r="J187" s="350"/>
    </row>
    <row r="188" spans="1:10" hidden="1" x14ac:dyDescent="0.35">
      <c r="A188" s="350"/>
      <c r="B188" s="350"/>
      <c r="C188" s="350"/>
      <c r="D188" s="350"/>
      <c r="E188" s="298" t="s">
        <v>2378</v>
      </c>
      <c r="F188" s="350" t="s">
        <v>2379</v>
      </c>
      <c r="G188" s="350"/>
      <c r="H188" s="350"/>
      <c r="I188" s="350"/>
      <c r="J188" s="350"/>
    </row>
    <row r="189" spans="1:10" hidden="1" x14ac:dyDescent="0.35">
      <c r="A189" s="350"/>
      <c r="B189" s="350"/>
      <c r="C189" s="350"/>
      <c r="D189" s="350"/>
      <c r="E189" s="298" t="s">
        <v>2380</v>
      </c>
      <c r="F189" s="350" t="s">
        <v>2381</v>
      </c>
      <c r="G189" s="350"/>
      <c r="H189" s="350"/>
      <c r="I189" s="350"/>
      <c r="J189" s="350"/>
    </row>
    <row r="190" spans="1:10" hidden="1" x14ac:dyDescent="0.35">
      <c r="A190" s="350"/>
      <c r="B190" s="350"/>
      <c r="C190" s="350"/>
      <c r="D190" s="350"/>
      <c r="E190" s="298" t="s">
        <v>2382</v>
      </c>
      <c r="F190" s="350" t="s">
        <v>2383</v>
      </c>
      <c r="G190" s="350"/>
      <c r="H190" s="350"/>
      <c r="I190" s="350"/>
      <c r="J190" s="350"/>
    </row>
    <row r="191" spans="1:10" hidden="1" x14ac:dyDescent="0.35">
      <c r="A191" s="350"/>
      <c r="B191" s="350"/>
      <c r="C191" s="350"/>
      <c r="D191" s="350"/>
      <c r="E191" s="298" t="s">
        <v>2384</v>
      </c>
      <c r="F191" s="350" t="s">
        <v>2385</v>
      </c>
      <c r="G191" s="350"/>
      <c r="H191" s="350"/>
      <c r="I191" s="350"/>
      <c r="J191" s="350"/>
    </row>
    <row r="192" spans="1:10" hidden="1" x14ac:dyDescent="0.35">
      <c r="A192" s="350"/>
      <c r="B192" s="350"/>
      <c r="C192" s="350"/>
      <c r="D192" s="350"/>
      <c r="E192" s="298" t="s">
        <v>2386</v>
      </c>
      <c r="F192" s="350" t="s">
        <v>2387</v>
      </c>
      <c r="G192" s="350"/>
      <c r="H192" s="350"/>
      <c r="I192" s="350"/>
      <c r="J192" s="350"/>
    </row>
    <row r="193" spans="1:10" hidden="1" x14ac:dyDescent="0.35">
      <c r="A193" s="350"/>
      <c r="B193" s="350"/>
      <c r="C193" s="350"/>
      <c r="D193" s="350"/>
      <c r="E193" s="298" t="s">
        <v>527</v>
      </c>
      <c r="F193" s="350" t="s">
        <v>528</v>
      </c>
      <c r="G193" s="350"/>
      <c r="H193" s="350"/>
      <c r="I193" s="350"/>
      <c r="J193" s="350"/>
    </row>
    <row r="194" spans="1:10" hidden="1" x14ac:dyDescent="0.35">
      <c r="A194" s="350"/>
      <c r="B194" s="350"/>
      <c r="C194" s="350"/>
      <c r="D194" s="350"/>
      <c r="E194" s="298" t="s">
        <v>2388</v>
      </c>
      <c r="F194" s="350" t="s">
        <v>2389</v>
      </c>
      <c r="G194" s="350"/>
      <c r="H194" s="350"/>
      <c r="I194" s="350"/>
      <c r="J194" s="350"/>
    </row>
    <row r="195" spans="1:10" hidden="1" x14ac:dyDescent="0.35">
      <c r="A195" s="350"/>
      <c r="B195" s="350"/>
      <c r="C195" s="350"/>
      <c r="D195" s="350"/>
      <c r="E195" s="298" t="s">
        <v>2390</v>
      </c>
      <c r="F195" s="350" t="s">
        <v>2391</v>
      </c>
      <c r="G195" s="350"/>
      <c r="H195" s="350"/>
      <c r="I195" s="350"/>
      <c r="J195" s="350"/>
    </row>
    <row r="196" spans="1:10" hidden="1" x14ac:dyDescent="0.35">
      <c r="A196" s="350"/>
      <c r="B196" s="350"/>
      <c r="C196" s="350"/>
      <c r="D196" s="350"/>
      <c r="E196" s="298" t="s">
        <v>2392</v>
      </c>
      <c r="F196" s="350" t="s">
        <v>2393</v>
      </c>
      <c r="G196" s="350"/>
      <c r="H196" s="350"/>
      <c r="I196" s="350"/>
      <c r="J196" s="350"/>
    </row>
    <row r="197" spans="1:10" hidden="1" x14ac:dyDescent="0.35">
      <c r="A197" s="350"/>
      <c r="B197" s="350"/>
      <c r="C197" s="350"/>
      <c r="D197" s="350"/>
      <c r="E197" s="298" t="s">
        <v>2394</v>
      </c>
      <c r="F197" s="350" t="s">
        <v>2395</v>
      </c>
      <c r="G197" s="350"/>
      <c r="H197" s="350"/>
      <c r="I197" s="350"/>
      <c r="J197" s="350"/>
    </row>
    <row r="198" spans="1:10" hidden="1" x14ac:dyDescent="0.35">
      <c r="A198" s="350"/>
      <c r="B198" s="350"/>
      <c r="C198" s="350"/>
      <c r="D198" s="350"/>
      <c r="E198" s="298" t="s">
        <v>2396</v>
      </c>
      <c r="F198" s="350" t="s">
        <v>2397</v>
      </c>
      <c r="G198" s="350"/>
      <c r="H198" s="350"/>
      <c r="I198" s="350"/>
      <c r="J198" s="350"/>
    </row>
    <row r="199" spans="1:10" hidden="1" x14ac:dyDescent="0.35">
      <c r="A199" s="350"/>
      <c r="B199" s="350"/>
      <c r="C199" s="350"/>
      <c r="D199" s="350"/>
      <c r="E199" s="298" t="s">
        <v>2398</v>
      </c>
      <c r="F199" s="350" t="s">
        <v>2399</v>
      </c>
      <c r="G199" s="350"/>
      <c r="H199" s="350"/>
      <c r="I199" s="350"/>
      <c r="J199" s="350"/>
    </row>
    <row r="200" spans="1:10" hidden="1" x14ac:dyDescent="0.35">
      <c r="A200" s="350"/>
      <c r="B200" s="350"/>
      <c r="C200" s="350"/>
      <c r="D200" s="350"/>
      <c r="E200" s="298" t="s">
        <v>2400</v>
      </c>
      <c r="F200" s="350" t="s">
        <v>2401</v>
      </c>
      <c r="G200" s="350"/>
      <c r="H200" s="350"/>
      <c r="I200" s="350"/>
      <c r="J200" s="350"/>
    </row>
    <row r="201" spans="1:10" hidden="1" x14ac:dyDescent="0.35">
      <c r="A201" s="350"/>
      <c r="B201" s="350"/>
      <c r="C201" s="350"/>
      <c r="D201" s="350"/>
      <c r="E201" s="298" t="s">
        <v>2402</v>
      </c>
      <c r="F201" s="350" t="s">
        <v>2403</v>
      </c>
      <c r="G201" s="350"/>
      <c r="H201" s="350"/>
      <c r="I201" s="350"/>
      <c r="J201" s="350"/>
    </row>
    <row r="202" spans="1:10" hidden="1" x14ac:dyDescent="0.35">
      <c r="A202" s="350"/>
      <c r="B202" s="350"/>
      <c r="C202" s="350"/>
      <c r="D202" s="350"/>
      <c r="E202" s="298" t="s">
        <v>2404</v>
      </c>
      <c r="F202" s="350" t="s">
        <v>2405</v>
      </c>
      <c r="G202" s="350"/>
      <c r="H202" s="350"/>
      <c r="I202" s="350"/>
      <c r="J202" s="350"/>
    </row>
    <row r="203" spans="1:10" hidden="1" x14ac:dyDescent="0.35">
      <c r="A203" s="350"/>
      <c r="B203" s="350"/>
      <c r="C203" s="350"/>
      <c r="D203" s="350"/>
      <c r="E203" s="298" t="s">
        <v>2406</v>
      </c>
      <c r="F203" s="350" t="s">
        <v>2407</v>
      </c>
      <c r="G203" s="350"/>
      <c r="H203" s="350"/>
      <c r="I203" s="350"/>
      <c r="J203" s="350"/>
    </row>
    <row r="204" spans="1:10" hidden="1" x14ac:dyDescent="0.35">
      <c r="A204" s="350"/>
      <c r="B204" s="350"/>
      <c r="C204" s="350"/>
      <c r="D204" s="350"/>
      <c r="E204" s="298" t="s">
        <v>2408</v>
      </c>
      <c r="F204" s="350" t="s">
        <v>2409</v>
      </c>
      <c r="G204" s="350"/>
      <c r="H204" s="350"/>
      <c r="I204" s="350"/>
      <c r="J204" s="350"/>
    </row>
    <row r="205" spans="1:10" hidden="1" x14ac:dyDescent="0.35">
      <c r="A205" s="350"/>
      <c r="B205" s="350"/>
      <c r="C205" s="350"/>
      <c r="D205" s="350"/>
      <c r="E205" s="298" t="s">
        <v>2410</v>
      </c>
      <c r="F205" s="350" t="s">
        <v>2411</v>
      </c>
      <c r="G205" s="350"/>
      <c r="H205" s="350"/>
      <c r="I205" s="350"/>
      <c r="J205" s="350"/>
    </row>
    <row r="206" spans="1:10" hidden="1" x14ac:dyDescent="0.35">
      <c r="A206" s="350"/>
      <c r="B206" s="350"/>
      <c r="C206" s="350"/>
      <c r="D206" s="350"/>
      <c r="E206" s="298" t="s">
        <v>2412</v>
      </c>
      <c r="F206" s="350" t="s">
        <v>2413</v>
      </c>
      <c r="G206" s="350"/>
      <c r="H206" s="350"/>
      <c r="I206" s="350"/>
      <c r="J206" s="350"/>
    </row>
    <row r="207" spans="1:10" hidden="1" x14ac:dyDescent="0.35">
      <c r="A207" s="350"/>
      <c r="B207" s="350"/>
      <c r="C207" s="350"/>
      <c r="D207" s="350"/>
      <c r="E207" s="298" t="s">
        <v>2414</v>
      </c>
      <c r="F207" s="350" t="s">
        <v>2415</v>
      </c>
      <c r="G207" s="350"/>
      <c r="H207" s="350"/>
      <c r="I207" s="350"/>
      <c r="J207" s="350"/>
    </row>
    <row r="208" spans="1:10" hidden="1" x14ac:dyDescent="0.35">
      <c r="A208" s="350"/>
      <c r="B208" s="350"/>
      <c r="C208" s="350"/>
      <c r="D208" s="350"/>
      <c r="E208" s="298" t="s">
        <v>2416</v>
      </c>
      <c r="F208" s="350" t="s">
        <v>2417</v>
      </c>
      <c r="G208" s="350"/>
      <c r="H208" s="350"/>
      <c r="I208" s="350"/>
      <c r="J208" s="350"/>
    </row>
    <row r="209" spans="1:10" hidden="1" x14ac:dyDescent="0.35">
      <c r="A209" s="350"/>
      <c r="B209" s="350"/>
      <c r="C209" s="350"/>
      <c r="D209" s="350"/>
      <c r="E209" s="298" t="s">
        <v>2418</v>
      </c>
      <c r="F209" s="350" t="s">
        <v>2419</v>
      </c>
      <c r="G209" s="350"/>
      <c r="H209" s="350"/>
      <c r="I209" s="350"/>
      <c r="J209" s="350"/>
    </row>
    <row r="210" spans="1:10" hidden="1" x14ac:dyDescent="0.35">
      <c r="A210" s="350"/>
      <c r="B210" s="350"/>
      <c r="C210" s="350"/>
      <c r="D210" s="350"/>
      <c r="E210" s="298" t="s">
        <v>2420</v>
      </c>
      <c r="F210" s="350" t="s">
        <v>2421</v>
      </c>
      <c r="G210" s="350"/>
      <c r="H210" s="350"/>
      <c r="I210" s="350"/>
      <c r="J210" s="350"/>
    </row>
    <row r="211" spans="1:10" hidden="1" x14ac:dyDescent="0.35">
      <c r="A211" s="350"/>
      <c r="B211" s="350"/>
      <c r="C211" s="350"/>
      <c r="D211" s="350"/>
      <c r="E211" s="298" t="s">
        <v>2422</v>
      </c>
      <c r="F211" s="350" t="s">
        <v>556</v>
      </c>
      <c r="G211" s="350"/>
      <c r="H211" s="350"/>
      <c r="I211" s="350"/>
      <c r="J211" s="350"/>
    </row>
    <row r="212" spans="1:10" hidden="1" x14ac:dyDescent="0.35">
      <c r="A212" s="350"/>
      <c r="B212" s="350"/>
      <c r="C212" s="350"/>
      <c r="D212" s="350"/>
      <c r="E212" s="298" t="s">
        <v>2423</v>
      </c>
      <c r="F212" s="350" t="s">
        <v>558</v>
      </c>
      <c r="G212" s="350"/>
      <c r="H212" s="350"/>
      <c r="I212" s="350"/>
      <c r="J212" s="350"/>
    </row>
    <row r="213" spans="1:10" hidden="1" x14ac:dyDescent="0.35">
      <c r="A213" s="350"/>
      <c r="B213" s="350"/>
      <c r="C213" s="350"/>
      <c r="D213" s="350"/>
      <c r="E213" s="298" t="s">
        <v>2424</v>
      </c>
      <c r="F213" s="350" t="s">
        <v>560</v>
      </c>
      <c r="G213" s="350"/>
      <c r="H213" s="350"/>
      <c r="I213" s="350"/>
      <c r="J213" s="350"/>
    </row>
    <row r="214" spans="1:10" hidden="1" x14ac:dyDescent="0.35">
      <c r="A214" s="350"/>
      <c r="B214" s="350"/>
      <c r="C214" s="350"/>
      <c r="D214" s="350"/>
      <c r="E214" s="298" t="s">
        <v>2425</v>
      </c>
      <c r="F214" s="350" t="s">
        <v>2426</v>
      </c>
      <c r="G214" s="350"/>
      <c r="H214" s="350"/>
      <c r="I214" s="350"/>
      <c r="J214" s="350"/>
    </row>
    <row r="215" spans="1:10" hidden="1" x14ac:dyDescent="0.35">
      <c r="A215" s="350"/>
      <c r="B215" s="350"/>
      <c r="C215" s="350"/>
      <c r="D215" s="350"/>
      <c r="E215" s="298" t="s">
        <v>2427</v>
      </c>
      <c r="F215" s="350" t="s">
        <v>2428</v>
      </c>
      <c r="G215" s="350"/>
      <c r="H215" s="350"/>
      <c r="I215" s="350"/>
      <c r="J215" s="350"/>
    </row>
    <row r="216" spans="1:10" hidden="1" x14ac:dyDescent="0.35">
      <c r="A216" s="350"/>
      <c r="B216" s="350"/>
      <c r="C216" s="350"/>
      <c r="D216" s="350"/>
      <c r="E216" s="298" t="s">
        <v>2429</v>
      </c>
      <c r="F216" s="350" t="s">
        <v>2430</v>
      </c>
      <c r="G216" s="350"/>
      <c r="H216" s="350"/>
      <c r="I216" s="350"/>
      <c r="J216" s="350"/>
    </row>
    <row r="217" spans="1:10" hidden="1" x14ac:dyDescent="0.35">
      <c r="A217" s="350"/>
      <c r="B217" s="350"/>
      <c r="C217" s="350"/>
      <c r="D217" s="350"/>
      <c r="E217" s="298" t="s">
        <v>2431</v>
      </c>
      <c r="F217" s="350" t="s">
        <v>566</v>
      </c>
      <c r="G217" s="350"/>
      <c r="H217" s="350"/>
      <c r="I217" s="350"/>
      <c r="J217" s="350"/>
    </row>
    <row r="218" spans="1:10" hidden="1" x14ac:dyDescent="0.35">
      <c r="A218" s="350"/>
      <c r="B218" s="350"/>
      <c r="C218" s="350"/>
      <c r="D218" s="350"/>
      <c r="E218" s="298" t="s">
        <v>2432</v>
      </c>
      <c r="F218" s="350" t="s">
        <v>2433</v>
      </c>
      <c r="G218" s="350"/>
      <c r="H218" s="350"/>
      <c r="I218" s="350"/>
      <c r="J218" s="350"/>
    </row>
    <row r="219" spans="1:10" hidden="1" x14ac:dyDescent="0.35">
      <c r="A219" s="350"/>
      <c r="B219" s="350"/>
      <c r="C219" s="350"/>
      <c r="D219" s="350"/>
      <c r="E219" s="298" t="s">
        <v>2434</v>
      </c>
      <c r="F219" s="350" t="s">
        <v>2435</v>
      </c>
      <c r="G219" s="350"/>
      <c r="H219" s="350"/>
      <c r="I219" s="350"/>
      <c r="J219" s="350"/>
    </row>
    <row r="220" spans="1:10" hidden="1" x14ac:dyDescent="0.35">
      <c r="A220" s="350"/>
      <c r="B220" s="350"/>
      <c r="C220" s="350"/>
      <c r="D220" s="350"/>
      <c r="E220" s="298" t="s">
        <v>2436</v>
      </c>
      <c r="F220" s="350" t="s">
        <v>2437</v>
      </c>
      <c r="G220" s="350"/>
      <c r="H220" s="350"/>
      <c r="I220" s="350"/>
      <c r="J220" s="350"/>
    </row>
    <row r="221" spans="1:10" hidden="1" x14ac:dyDescent="0.35">
      <c r="A221" s="350"/>
      <c r="B221" s="350"/>
      <c r="C221" s="350"/>
      <c r="D221" s="350"/>
      <c r="E221" s="298" t="s">
        <v>2438</v>
      </c>
      <c r="F221" s="350" t="s">
        <v>2439</v>
      </c>
      <c r="G221" s="350"/>
      <c r="H221" s="350"/>
      <c r="I221" s="350"/>
      <c r="J221" s="350"/>
    </row>
    <row r="222" spans="1:10" hidden="1" x14ac:dyDescent="0.35">
      <c r="A222" s="350"/>
      <c r="B222" s="350"/>
      <c r="C222" s="350"/>
      <c r="D222" s="350"/>
      <c r="E222" s="298" t="s">
        <v>2440</v>
      </c>
      <c r="F222" s="350" t="s">
        <v>2441</v>
      </c>
      <c r="G222" s="350"/>
      <c r="H222" s="350"/>
      <c r="I222" s="350"/>
      <c r="J222" s="350"/>
    </row>
    <row r="223" spans="1:10" hidden="1" x14ac:dyDescent="0.35">
      <c r="A223" s="350"/>
      <c r="B223" s="350"/>
      <c r="C223" s="350"/>
      <c r="D223" s="350"/>
      <c r="E223" s="298" t="s">
        <v>575</v>
      </c>
      <c r="F223" s="350" t="s">
        <v>2442</v>
      </c>
      <c r="G223" s="350"/>
      <c r="H223" s="350"/>
      <c r="I223" s="350"/>
      <c r="J223" s="350"/>
    </row>
    <row r="224" spans="1:10" hidden="1" x14ac:dyDescent="0.35">
      <c r="A224" s="350"/>
      <c r="B224" s="350"/>
      <c r="C224" s="350"/>
      <c r="D224" s="350"/>
      <c r="E224" s="298" t="s">
        <v>2443</v>
      </c>
      <c r="F224" s="350" t="s">
        <v>2444</v>
      </c>
      <c r="G224" s="350"/>
      <c r="H224" s="350"/>
      <c r="I224" s="350"/>
      <c r="J224" s="350"/>
    </row>
    <row r="225" spans="1:10" hidden="1" x14ac:dyDescent="0.35">
      <c r="A225" s="350"/>
      <c r="B225" s="350"/>
      <c r="C225" s="350"/>
      <c r="D225" s="350"/>
      <c r="E225" s="298" t="s">
        <v>2445</v>
      </c>
      <c r="F225" s="350" t="s">
        <v>2446</v>
      </c>
      <c r="G225" s="350"/>
      <c r="H225" s="350"/>
      <c r="I225" s="350"/>
      <c r="J225" s="350"/>
    </row>
    <row r="226" spans="1:10" hidden="1" x14ac:dyDescent="0.35">
      <c r="A226" s="350"/>
      <c r="B226" s="350"/>
      <c r="C226" s="350"/>
      <c r="D226" s="350"/>
      <c r="E226" s="298" t="s">
        <v>2447</v>
      </c>
      <c r="F226" s="350" t="s">
        <v>2448</v>
      </c>
      <c r="G226" s="350"/>
      <c r="H226" s="350"/>
      <c r="I226" s="350"/>
      <c r="J226" s="350"/>
    </row>
    <row r="227" spans="1:10" hidden="1" x14ac:dyDescent="0.35">
      <c r="A227" s="350"/>
      <c r="B227" s="350"/>
      <c r="C227" s="350"/>
      <c r="D227" s="350"/>
      <c r="E227" s="298" t="s">
        <v>2449</v>
      </c>
      <c r="F227" s="350" t="s">
        <v>2450</v>
      </c>
      <c r="G227" s="350"/>
      <c r="H227" s="350"/>
      <c r="I227" s="350"/>
      <c r="J227" s="350"/>
    </row>
    <row r="228" spans="1:10" hidden="1" x14ac:dyDescent="0.35">
      <c r="A228" s="350"/>
      <c r="B228" s="350"/>
      <c r="C228" s="350"/>
      <c r="D228" s="350"/>
      <c r="E228" s="298" t="s">
        <v>2451</v>
      </c>
      <c r="F228" s="350" t="s">
        <v>2452</v>
      </c>
      <c r="G228" s="350"/>
      <c r="H228" s="350"/>
      <c r="I228" s="350"/>
      <c r="J228" s="350"/>
    </row>
    <row r="229" spans="1:10" hidden="1" x14ac:dyDescent="0.35">
      <c r="A229" s="350"/>
      <c r="B229" s="350"/>
      <c r="C229" s="350"/>
      <c r="D229" s="350"/>
      <c r="E229" s="298" t="s">
        <v>2453</v>
      </c>
      <c r="F229" s="350" t="s">
        <v>2454</v>
      </c>
      <c r="G229" s="350"/>
      <c r="H229" s="350"/>
      <c r="I229" s="350"/>
      <c r="J229" s="350"/>
    </row>
    <row r="230" spans="1:10" hidden="1" x14ac:dyDescent="0.35">
      <c r="A230" s="350"/>
      <c r="B230" s="350"/>
      <c r="C230" s="350"/>
      <c r="D230" s="350"/>
      <c r="E230" s="298" t="s">
        <v>2455</v>
      </c>
      <c r="F230" s="350" t="s">
        <v>2456</v>
      </c>
      <c r="G230" s="350"/>
      <c r="H230" s="350"/>
      <c r="I230" s="350"/>
      <c r="J230" s="350"/>
    </row>
    <row r="231" spans="1:10" hidden="1" x14ac:dyDescent="0.35">
      <c r="A231" s="350"/>
      <c r="B231" s="350"/>
      <c r="C231" s="350"/>
      <c r="D231" s="350"/>
      <c r="E231" s="298" t="s">
        <v>2457</v>
      </c>
      <c r="F231" s="350" t="s">
        <v>2458</v>
      </c>
      <c r="G231" s="350"/>
      <c r="H231" s="350"/>
      <c r="I231" s="350"/>
      <c r="J231" s="350"/>
    </row>
    <row r="232" spans="1:10" hidden="1" x14ac:dyDescent="0.35">
      <c r="A232" s="350"/>
      <c r="B232" s="350"/>
      <c r="C232" s="350"/>
      <c r="D232" s="350"/>
      <c r="E232" s="298" t="s">
        <v>2459</v>
      </c>
      <c r="F232" s="350" t="s">
        <v>2460</v>
      </c>
      <c r="G232" s="350"/>
      <c r="H232" s="350"/>
      <c r="I232" s="350"/>
      <c r="J232" s="350"/>
    </row>
    <row r="233" spans="1:10" hidden="1" x14ac:dyDescent="0.35">
      <c r="A233" s="350"/>
      <c r="B233" s="350"/>
      <c r="C233" s="350"/>
      <c r="D233" s="350"/>
      <c r="E233" s="298" t="s">
        <v>2461</v>
      </c>
      <c r="F233" s="350" t="s">
        <v>2462</v>
      </c>
      <c r="G233" s="350"/>
      <c r="H233" s="350"/>
      <c r="I233" s="350"/>
      <c r="J233" s="350"/>
    </row>
    <row r="234" spans="1:10" hidden="1" x14ac:dyDescent="0.35">
      <c r="A234" s="350"/>
      <c r="B234" s="350"/>
      <c r="C234" s="350"/>
      <c r="D234" s="350"/>
      <c r="E234" s="298" t="s">
        <v>2463</v>
      </c>
      <c r="F234" s="350" t="s">
        <v>2464</v>
      </c>
      <c r="G234" s="350"/>
      <c r="H234" s="350"/>
      <c r="I234" s="350"/>
      <c r="J234" s="350"/>
    </row>
    <row r="235" spans="1:10" hidden="1" x14ac:dyDescent="0.35">
      <c r="A235" s="350"/>
      <c r="B235" s="350"/>
      <c r="C235" s="350"/>
      <c r="D235" s="350"/>
      <c r="E235" s="298" t="s">
        <v>2465</v>
      </c>
      <c r="F235" s="350" t="s">
        <v>2466</v>
      </c>
      <c r="G235" s="350"/>
      <c r="H235" s="350"/>
      <c r="I235" s="350"/>
      <c r="J235" s="350"/>
    </row>
    <row r="236" spans="1:10" hidden="1" x14ac:dyDescent="0.35">
      <c r="A236" s="350"/>
      <c r="B236" s="350"/>
      <c r="C236" s="350"/>
      <c r="D236" s="350"/>
      <c r="E236" s="298" t="s">
        <v>2467</v>
      </c>
      <c r="F236" s="350" t="s">
        <v>2468</v>
      </c>
      <c r="G236" s="350"/>
      <c r="H236" s="350"/>
      <c r="I236" s="350"/>
      <c r="J236" s="350"/>
    </row>
    <row r="237" spans="1:10" hidden="1" x14ac:dyDescent="0.35">
      <c r="A237" s="350"/>
      <c r="B237" s="350"/>
      <c r="C237" s="350"/>
      <c r="D237" s="350"/>
      <c r="E237" s="298" t="s">
        <v>2469</v>
      </c>
      <c r="F237" s="350" t="s">
        <v>2470</v>
      </c>
      <c r="G237" s="350"/>
      <c r="H237" s="350"/>
      <c r="I237" s="350"/>
      <c r="J237" s="350"/>
    </row>
    <row r="238" spans="1:10" hidden="1" x14ac:dyDescent="0.35">
      <c r="A238" s="350"/>
      <c r="B238" s="350"/>
      <c r="C238" s="350"/>
      <c r="D238" s="350"/>
      <c r="E238" s="298" t="s">
        <v>2471</v>
      </c>
      <c r="F238" s="350" t="s">
        <v>2472</v>
      </c>
      <c r="G238" s="350"/>
      <c r="H238" s="350"/>
      <c r="I238" s="350"/>
      <c r="J238" s="350"/>
    </row>
    <row r="239" spans="1:10" hidden="1" x14ac:dyDescent="0.35">
      <c r="A239" s="350"/>
      <c r="B239" s="350"/>
      <c r="C239" s="350"/>
      <c r="D239" s="350"/>
      <c r="E239" s="298" t="s">
        <v>2473</v>
      </c>
      <c r="F239" s="350" t="s">
        <v>2474</v>
      </c>
      <c r="G239" s="350"/>
      <c r="H239" s="350"/>
      <c r="I239" s="350"/>
      <c r="J239" s="350"/>
    </row>
    <row r="240" spans="1:10" hidden="1" x14ac:dyDescent="0.35">
      <c r="A240" s="350"/>
      <c r="B240" s="350"/>
      <c r="C240" s="350"/>
      <c r="D240" s="350"/>
      <c r="E240" s="298" t="s">
        <v>2475</v>
      </c>
      <c r="F240" s="350" t="s">
        <v>2476</v>
      </c>
      <c r="G240" s="350"/>
      <c r="H240" s="350"/>
      <c r="I240" s="350"/>
      <c r="J240" s="350"/>
    </row>
    <row r="241" spans="1:10" hidden="1" x14ac:dyDescent="0.35">
      <c r="A241" s="350"/>
      <c r="B241" s="350"/>
      <c r="C241" s="350"/>
      <c r="D241" s="350"/>
      <c r="E241" s="298" t="s">
        <v>2477</v>
      </c>
      <c r="F241" s="350" t="s">
        <v>2478</v>
      </c>
      <c r="G241" s="350"/>
      <c r="H241" s="350"/>
      <c r="I241" s="350"/>
      <c r="J241" s="350"/>
    </row>
    <row r="242" spans="1:10" hidden="1" x14ac:dyDescent="0.35">
      <c r="A242" s="350"/>
      <c r="B242" s="350"/>
      <c r="C242" s="350"/>
      <c r="D242" s="350"/>
      <c r="E242" s="298" t="s">
        <v>2479</v>
      </c>
      <c r="F242" s="350" t="s">
        <v>2480</v>
      </c>
      <c r="G242" s="350"/>
      <c r="H242" s="350"/>
      <c r="I242" s="350"/>
      <c r="J242" s="350"/>
    </row>
    <row r="243" spans="1:10" hidden="1" x14ac:dyDescent="0.35">
      <c r="A243" s="350"/>
      <c r="B243" s="350"/>
      <c r="C243" s="350"/>
      <c r="D243" s="350"/>
      <c r="E243" s="298" t="s">
        <v>2481</v>
      </c>
      <c r="F243" s="350" t="s">
        <v>2482</v>
      </c>
      <c r="G243" s="350"/>
      <c r="H243" s="350"/>
      <c r="I243" s="350"/>
      <c r="J243" s="350"/>
    </row>
    <row r="244" spans="1:10" hidden="1" x14ac:dyDescent="0.35">
      <c r="A244" s="350"/>
      <c r="B244" s="350"/>
      <c r="C244" s="350"/>
      <c r="D244" s="350"/>
      <c r="E244" s="298" t="s">
        <v>2483</v>
      </c>
      <c r="F244" s="350" t="s">
        <v>2484</v>
      </c>
      <c r="G244" s="350"/>
      <c r="H244" s="350"/>
      <c r="I244" s="350"/>
      <c r="J244" s="350"/>
    </row>
    <row r="245" spans="1:10" hidden="1" x14ac:dyDescent="0.35">
      <c r="A245" s="350"/>
      <c r="B245" s="350"/>
      <c r="C245" s="350"/>
      <c r="D245" s="350"/>
      <c r="E245" s="298" t="s">
        <v>2485</v>
      </c>
      <c r="F245" s="350" t="s">
        <v>2486</v>
      </c>
      <c r="G245" s="350"/>
      <c r="H245" s="350"/>
      <c r="I245" s="350"/>
      <c r="J245" s="350"/>
    </row>
    <row r="246" spans="1:10" hidden="1" x14ac:dyDescent="0.35">
      <c r="A246" s="350"/>
      <c r="B246" s="350"/>
      <c r="C246" s="350"/>
      <c r="D246" s="350"/>
      <c r="E246" s="298" t="s">
        <v>2487</v>
      </c>
      <c r="F246" s="350" t="s">
        <v>2488</v>
      </c>
      <c r="G246" s="350"/>
      <c r="H246" s="350"/>
      <c r="I246" s="350"/>
      <c r="J246" s="350"/>
    </row>
    <row r="247" spans="1:10" hidden="1" x14ac:dyDescent="0.35">
      <c r="A247" s="350"/>
      <c r="B247" s="350"/>
      <c r="C247" s="350"/>
      <c r="D247" s="350"/>
      <c r="E247" s="298" t="s">
        <v>2489</v>
      </c>
      <c r="F247" s="350" t="s">
        <v>2490</v>
      </c>
      <c r="G247" s="350"/>
      <c r="H247" s="350"/>
      <c r="I247" s="350"/>
      <c r="J247" s="350"/>
    </row>
    <row r="248" spans="1:10" hidden="1" x14ac:dyDescent="0.35">
      <c r="A248" s="350"/>
      <c r="B248" s="350"/>
      <c r="C248" s="350"/>
      <c r="D248" s="350"/>
      <c r="E248" s="298" t="s">
        <v>2491</v>
      </c>
      <c r="F248" s="350" t="s">
        <v>612</v>
      </c>
      <c r="G248" s="350"/>
      <c r="H248" s="350"/>
      <c r="I248" s="350"/>
      <c r="J248" s="350"/>
    </row>
    <row r="249" spans="1:10" hidden="1" x14ac:dyDescent="0.35">
      <c r="A249" s="350"/>
      <c r="B249" s="350"/>
      <c r="C249" s="350"/>
      <c r="D249" s="350"/>
      <c r="E249" s="298" t="s">
        <v>2492</v>
      </c>
      <c r="F249" s="350" t="s">
        <v>614</v>
      </c>
      <c r="G249" s="350"/>
      <c r="H249" s="350"/>
      <c r="I249" s="350"/>
      <c r="J249" s="350"/>
    </row>
    <row r="250" spans="1:10" hidden="1" x14ac:dyDescent="0.35">
      <c r="A250" s="350"/>
      <c r="B250" s="350"/>
      <c r="C250" s="350"/>
      <c r="D250" s="350"/>
      <c r="E250" s="298" t="s">
        <v>2493</v>
      </c>
      <c r="F250" s="350" t="s">
        <v>2494</v>
      </c>
      <c r="G250" s="350"/>
      <c r="H250" s="350"/>
      <c r="I250" s="350"/>
      <c r="J250" s="350"/>
    </row>
    <row r="251" spans="1:10" hidden="1" x14ac:dyDescent="0.35">
      <c r="A251" s="350"/>
      <c r="B251" s="350"/>
      <c r="C251" s="350"/>
      <c r="D251" s="350"/>
      <c r="E251" s="298" t="s">
        <v>2495</v>
      </c>
      <c r="F251" s="350" t="s">
        <v>2496</v>
      </c>
      <c r="G251" s="350"/>
      <c r="H251" s="350"/>
      <c r="I251" s="350"/>
      <c r="J251" s="350"/>
    </row>
    <row r="252" spans="1:10" hidden="1" x14ac:dyDescent="0.35">
      <c r="A252" s="350"/>
      <c r="B252" s="350"/>
      <c r="C252" s="350"/>
      <c r="D252" s="350"/>
      <c r="E252" s="298" t="s">
        <v>2497</v>
      </c>
      <c r="F252" s="350" t="s">
        <v>2498</v>
      </c>
      <c r="G252" s="350"/>
      <c r="H252" s="350"/>
      <c r="I252" s="350"/>
      <c r="J252" s="350"/>
    </row>
    <row r="253" spans="1:10" hidden="1" x14ac:dyDescent="0.35">
      <c r="A253" s="350"/>
      <c r="B253" s="350"/>
      <c r="C253" s="350"/>
      <c r="D253" s="350"/>
      <c r="E253" s="298" t="s">
        <v>2499</v>
      </c>
      <c r="F253" s="350" t="s">
        <v>2500</v>
      </c>
      <c r="G253" s="350"/>
      <c r="H253" s="350"/>
      <c r="I253" s="350"/>
      <c r="J253" s="350"/>
    </row>
    <row r="254" spans="1:10" hidden="1" x14ac:dyDescent="0.35">
      <c r="A254" s="350"/>
      <c r="B254" s="350"/>
      <c r="C254" s="350"/>
      <c r="D254" s="350"/>
      <c r="E254" s="298" t="s">
        <v>2501</v>
      </c>
      <c r="F254" s="350" t="s">
        <v>2502</v>
      </c>
      <c r="G254" s="350"/>
      <c r="H254" s="350"/>
      <c r="I254" s="350"/>
      <c r="J254" s="350"/>
    </row>
    <row r="255" spans="1:10" hidden="1" x14ac:dyDescent="0.35">
      <c r="A255" s="350"/>
      <c r="B255" s="350"/>
      <c r="C255" s="350"/>
      <c r="D255" s="350"/>
      <c r="E255" s="298" t="s">
        <v>2503</v>
      </c>
      <c r="F255" s="350" t="s">
        <v>2504</v>
      </c>
      <c r="G255" s="350"/>
      <c r="H255" s="350"/>
      <c r="I255" s="350"/>
      <c r="J255" s="350"/>
    </row>
    <row r="256" spans="1:10" hidden="1" x14ac:dyDescent="0.35">
      <c r="A256" s="350"/>
      <c r="B256" s="350"/>
      <c r="C256" s="350"/>
      <c r="D256" s="350"/>
      <c r="E256" s="298" t="s">
        <v>2505</v>
      </c>
      <c r="F256" s="350" t="s">
        <v>2506</v>
      </c>
      <c r="G256" s="350"/>
      <c r="H256" s="350"/>
      <c r="I256" s="350"/>
      <c r="J256" s="350"/>
    </row>
    <row r="257" spans="1:10" hidden="1" x14ac:dyDescent="0.35">
      <c r="A257" s="350"/>
      <c r="B257" s="350"/>
      <c r="C257" s="350"/>
      <c r="D257" s="350"/>
      <c r="E257" s="298" t="s">
        <v>2507</v>
      </c>
      <c r="F257" s="350" t="s">
        <v>2508</v>
      </c>
      <c r="G257" s="350"/>
      <c r="H257" s="350"/>
      <c r="I257" s="350"/>
      <c r="J257" s="350"/>
    </row>
    <row r="258" spans="1:10" hidden="1" x14ac:dyDescent="0.35">
      <c r="A258" s="350"/>
      <c r="B258" s="350"/>
      <c r="C258" s="350"/>
      <c r="D258" s="350"/>
      <c r="E258" s="298" t="s">
        <v>2509</v>
      </c>
      <c r="F258" s="350" t="s">
        <v>2510</v>
      </c>
      <c r="G258" s="350"/>
      <c r="H258" s="350"/>
      <c r="I258" s="350"/>
      <c r="J258" s="350"/>
    </row>
    <row r="259" spans="1:10" hidden="1" x14ac:dyDescent="0.35">
      <c r="A259" s="350"/>
      <c r="B259" s="350"/>
      <c r="C259" s="350"/>
      <c r="D259" s="350"/>
      <c r="E259" s="298" t="s">
        <v>623</v>
      </c>
      <c r="F259" s="350" t="s">
        <v>2511</v>
      </c>
      <c r="G259" s="350"/>
      <c r="H259" s="350"/>
      <c r="I259" s="350"/>
      <c r="J259" s="350"/>
    </row>
    <row r="260" spans="1:10" hidden="1" x14ac:dyDescent="0.35">
      <c r="A260" s="350"/>
      <c r="B260" s="350"/>
      <c r="C260" s="350"/>
      <c r="D260" s="350"/>
      <c r="E260" s="298" t="s">
        <v>2512</v>
      </c>
      <c r="F260" s="350" t="s">
        <v>2513</v>
      </c>
      <c r="G260" s="350"/>
      <c r="H260" s="350"/>
      <c r="I260" s="350"/>
      <c r="J260" s="350"/>
    </row>
    <row r="261" spans="1:10" hidden="1" x14ac:dyDescent="0.35">
      <c r="A261" s="350"/>
      <c r="B261" s="350"/>
      <c r="C261" s="350"/>
      <c r="D261" s="350"/>
      <c r="E261" s="298" t="s">
        <v>2514</v>
      </c>
      <c r="F261" s="350" t="s">
        <v>2515</v>
      </c>
      <c r="G261" s="350"/>
      <c r="H261" s="350"/>
      <c r="I261" s="350"/>
      <c r="J261" s="350"/>
    </row>
    <row r="262" spans="1:10" hidden="1" x14ac:dyDescent="0.35">
      <c r="A262" s="350"/>
      <c r="B262" s="350"/>
      <c r="C262" s="350"/>
      <c r="D262" s="350"/>
      <c r="E262" s="298" t="s">
        <v>2516</v>
      </c>
      <c r="F262" s="350" t="s">
        <v>2517</v>
      </c>
      <c r="G262" s="350"/>
      <c r="H262" s="350"/>
      <c r="I262" s="350"/>
      <c r="J262" s="350"/>
    </row>
    <row r="263" spans="1:10" hidden="1" x14ac:dyDescent="0.35">
      <c r="A263" s="350"/>
      <c r="B263" s="350"/>
      <c r="C263" s="350"/>
      <c r="D263" s="350"/>
      <c r="E263" s="298" t="s">
        <v>2518</v>
      </c>
      <c r="F263" s="350" t="s">
        <v>2519</v>
      </c>
      <c r="G263" s="350"/>
      <c r="H263" s="350"/>
      <c r="I263" s="350"/>
      <c r="J263" s="350"/>
    </row>
    <row r="264" spans="1:10" hidden="1" x14ac:dyDescent="0.35">
      <c r="A264" s="350"/>
      <c r="B264" s="350"/>
      <c r="C264" s="350"/>
      <c r="D264" s="350"/>
      <c r="E264" s="298" t="s">
        <v>2520</v>
      </c>
      <c r="F264" s="350" t="s">
        <v>2521</v>
      </c>
      <c r="G264" s="350"/>
      <c r="H264" s="350"/>
      <c r="I264" s="350"/>
      <c r="J264" s="350"/>
    </row>
    <row r="265" spans="1:10" hidden="1" x14ac:dyDescent="0.35">
      <c r="A265" s="350"/>
      <c r="B265" s="350"/>
      <c r="C265" s="350"/>
      <c r="D265" s="350"/>
      <c r="E265" s="298" t="s">
        <v>2522</v>
      </c>
      <c r="F265" s="350" t="s">
        <v>2523</v>
      </c>
      <c r="G265" s="350"/>
      <c r="H265" s="350"/>
      <c r="I265" s="350"/>
      <c r="J265" s="350"/>
    </row>
    <row r="266" spans="1:10" hidden="1" x14ac:dyDescent="0.35">
      <c r="A266" s="350"/>
      <c r="B266" s="350"/>
      <c r="C266" s="350"/>
      <c r="D266" s="350"/>
      <c r="E266" s="298" t="s">
        <v>2524</v>
      </c>
      <c r="F266" s="350" t="s">
        <v>2525</v>
      </c>
      <c r="G266" s="350"/>
      <c r="H266" s="350"/>
      <c r="I266" s="350"/>
      <c r="J266" s="350"/>
    </row>
    <row r="267" spans="1:10" hidden="1" x14ac:dyDescent="0.35">
      <c r="A267" s="350"/>
      <c r="B267" s="350"/>
      <c r="C267" s="350"/>
      <c r="D267" s="350"/>
      <c r="E267" s="298" t="s">
        <v>2526</v>
      </c>
      <c r="F267" s="350" t="s">
        <v>2527</v>
      </c>
      <c r="G267" s="350"/>
      <c r="H267" s="350"/>
      <c r="I267" s="350"/>
      <c r="J267" s="350"/>
    </row>
    <row r="268" spans="1:10" hidden="1" x14ac:dyDescent="0.35">
      <c r="A268" s="350"/>
      <c r="B268" s="350"/>
      <c r="C268" s="350"/>
      <c r="D268" s="350"/>
      <c r="E268" s="298" t="s">
        <v>2528</v>
      </c>
      <c r="F268" s="350" t="s">
        <v>2529</v>
      </c>
      <c r="G268" s="350"/>
      <c r="H268" s="350"/>
      <c r="I268" s="350"/>
      <c r="J268" s="350"/>
    </row>
    <row r="269" spans="1:10" hidden="1" x14ac:dyDescent="0.35">
      <c r="A269" s="350"/>
      <c r="B269" s="350"/>
      <c r="C269" s="350"/>
      <c r="D269" s="350"/>
      <c r="E269" s="298" t="s">
        <v>2530</v>
      </c>
      <c r="F269" s="350" t="s">
        <v>2531</v>
      </c>
      <c r="G269" s="350"/>
      <c r="H269" s="350"/>
      <c r="I269" s="350"/>
      <c r="J269" s="350"/>
    </row>
    <row r="270" spans="1:10" hidden="1" x14ac:dyDescent="0.35">
      <c r="A270" s="350"/>
      <c r="B270" s="350"/>
      <c r="C270" s="350"/>
      <c r="D270" s="350"/>
      <c r="E270" s="298" t="s">
        <v>2532</v>
      </c>
      <c r="F270" s="350" t="s">
        <v>2533</v>
      </c>
      <c r="G270" s="350"/>
      <c r="H270" s="350"/>
      <c r="I270" s="350"/>
      <c r="J270" s="350"/>
    </row>
    <row r="271" spans="1:10" hidden="1" x14ac:dyDescent="0.35">
      <c r="A271" s="350"/>
      <c r="B271" s="350"/>
      <c r="C271" s="350"/>
      <c r="D271" s="350"/>
      <c r="E271" s="298" t="s">
        <v>2534</v>
      </c>
      <c r="F271" s="350" t="s">
        <v>2535</v>
      </c>
      <c r="G271" s="350"/>
      <c r="H271" s="350"/>
      <c r="I271" s="350"/>
      <c r="J271" s="350"/>
    </row>
    <row r="272" spans="1:10" hidden="1" x14ac:dyDescent="0.35">
      <c r="A272" s="350"/>
      <c r="B272" s="350"/>
      <c r="C272" s="350"/>
      <c r="D272" s="350"/>
      <c r="E272" s="298" t="s">
        <v>2536</v>
      </c>
      <c r="F272" s="350" t="s">
        <v>2537</v>
      </c>
      <c r="G272" s="350"/>
      <c r="H272" s="350"/>
      <c r="I272" s="350"/>
      <c r="J272" s="350"/>
    </row>
    <row r="273" spans="1:10" hidden="1" x14ac:dyDescent="0.35">
      <c r="A273" s="350"/>
      <c r="B273" s="350"/>
      <c r="C273" s="350"/>
      <c r="D273" s="350"/>
      <c r="E273" s="298" t="s">
        <v>2538</v>
      </c>
      <c r="F273" s="350" t="s">
        <v>2539</v>
      </c>
      <c r="G273" s="350"/>
      <c r="H273" s="350"/>
      <c r="I273" s="350"/>
      <c r="J273" s="350"/>
    </row>
    <row r="274" spans="1:10" hidden="1" x14ac:dyDescent="0.35">
      <c r="A274" s="350"/>
      <c r="B274" s="350"/>
      <c r="C274" s="350"/>
      <c r="D274" s="350"/>
      <c r="E274" s="298" t="s">
        <v>2540</v>
      </c>
      <c r="F274" s="350" t="s">
        <v>2541</v>
      </c>
      <c r="G274" s="350"/>
      <c r="H274" s="350"/>
      <c r="I274" s="350"/>
      <c r="J274" s="350"/>
    </row>
    <row r="275" spans="1:10" hidden="1" x14ac:dyDescent="0.35">
      <c r="A275" s="350"/>
      <c r="B275" s="350"/>
      <c r="C275" s="350"/>
      <c r="D275" s="350"/>
      <c r="E275" s="298" t="s">
        <v>2542</v>
      </c>
      <c r="F275" s="350" t="s">
        <v>2543</v>
      </c>
      <c r="G275" s="350"/>
      <c r="H275" s="350"/>
      <c r="I275" s="350"/>
      <c r="J275" s="350"/>
    </row>
    <row r="276" spans="1:10" hidden="1" x14ac:dyDescent="0.35">
      <c r="A276" s="350"/>
      <c r="B276" s="350"/>
      <c r="C276" s="350"/>
      <c r="D276" s="350"/>
      <c r="E276" s="298" t="s">
        <v>2544</v>
      </c>
      <c r="F276" s="350" t="s">
        <v>2545</v>
      </c>
      <c r="G276" s="350"/>
      <c r="H276" s="350"/>
      <c r="I276" s="350"/>
      <c r="J276" s="350"/>
    </row>
    <row r="277" spans="1:10" hidden="1" x14ac:dyDescent="0.35">
      <c r="A277" s="350"/>
      <c r="B277" s="350"/>
      <c r="C277" s="350"/>
      <c r="D277" s="350"/>
      <c r="E277" s="298" t="s">
        <v>2546</v>
      </c>
      <c r="F277" s="350" t="s">
        <v>2547</v>
      </c>
      <c r="G277" s="350"/>
      <c r="H277" s="350"/>
      <c r="I277" s="350"/>
      <c r="J277" s="350"/>
    </row>
    <row r="278" spans="1:10" hidden="1" x14ac:dyDescent="0.35">
      <c r="A278" s="350"/>
      <c r="B278" s="350"/>
      <c r="C278" s="350"/>
      <c r="D278" s="350"/>
      <c r="E278" s="298" t="s">
        <v>2548</v>
      </c>
      <c r="F278" s="350" t="s">
        <v>2549</v>
      </c>
      <c r="G278" s="350"/>
      <c r="H278" s="350"/>
      <c r="I278" s="350"/>
      <c r="J278" s="350"/>
    </row>
    <row r="279" spans="1:10" hidden="1" x14ac:dyDescent="0.35">
      <c r="A279" s="350"/>
      <c r="B279" s="350"/>
      <c r="C279" s="350"/>
      <c r="D279" s="350"/>
      <c r="E279" s="298" t="s">
        <v>2550</v>
      </c>
      <c r="F279" s="350" t="s">
        <v>2551</v>
      </c>
      <c r="G279" s="350"/>
      <c r="H279" s="350"/>
      <c r="I279" s="350"/>
      <c r="J279" s="350"/>
    </row>
    <row r="280" spans="1:10" hidden="1" x14ac:dyDescent="0.35">
      <c r="A280" s="350"/>
      <c r="B280" s="350"/>
      <c r="C280" s="350"/>
      <c r="D280" s="350"/>
      <c r="E280" s="298" t="s">
        <v>2552</v>
      </c>
      <c r="F280" s="350" t="s">
        <v>2553</v>
      </c>
      <c r="G280" s="350"/>
      <c r="H280" s="350"/>
      <c r="I280" s="350"/>
      <c r="J280" s="350"/>
    </row>
    <row r="281" spans="1:10" hidden="1" x14ac:dyDescent="0.35">
      <c r="A281" s="350"/>
      <c r="B281" s="350"/>
      <c r="C281" s="350"/>
      <c r="D281" s="350"/>
      <c r="E281" s="298" t="s">
        <v>2554</v>
      </c>
      <c r="F281" s="350" t="s">
        <v>2555</v>
      </c>
      <c r="G281" s="350"/>
      <c r="H281" s="350"/>
      <c r="I281" s="350"/>
      <c r="J281" s="350"/>
    </row>
    <row r="282" spans="1:10" hidden="1" x14ac:dyDescent="0.35">
      <c r="A282" s="350"/>
      <c r="B282" s="350"/>
      <c r="C282" s="350"/>
      <c r="D282" s="350"/>
      <c r="E282" s="298" t="s">
        <v>2556</v>
      </c>
      <c r="F282" s="350" t="s">
        <v>2557</v>
      </c>
      <c r="G282" s="350"/>
      <c r="H282" s="350"/>
      <c r="I282" s="350"/>
      <c r="J282" s="350"/>
    </row>
    <row r="283" spans="1:10" hidden="1" x14ac:dyDescent="0.35">
      <c r="A283" s="350"/>
      <c r="B283" s="350"/>
      <c r="C283" s="350"/>
      <c r="D283" s="350"/>
      <c r="E283" s="298" t="s">
        <v>2558</v>
      </c>
      <c r="F283" s="350" t="s">
        <v>2559</v>
      </c>
      <c r="G283" s="350"/>
      <c r="H283" s="350"/>
      <c r="I283" s="350"/>
      <c r="J283" s="350"/>
    </row>
    <row r="284" spans="1:10" hidden="1" x14ac:dyDescent="0.35">
      <c r="A284" s="350"/>
      <c r="B284" s="350"/>
      <c r="C284" s="350"/>
      <c r="D284" s="350"/>
      <c r="E284" s="298" t="s">
        <v>2560</v>
      </c>
      <c r="F284" s="350" t="s">
        <v>2561</v>
      </c>
      <c r="G284" s="350"/>
      <c r="H284" s="350"/>
      <c r="I284" s="350"/>
      <c r="J284" s="350"/>
    </row>
    <row r="285" spans="1:10" hidden="1" x14ac:dyDescent="0.35">
      <c r="A285" s="350"/>
      <c r="B285" s="350"/>
      <c r="C285" s="350"/>
      <c r="D285" s="350"/>
      <c r="E285" s="298" t="s">
        <v>2562</v>
      </c>
      <c r="F285" s="350" t="s">
        <v>660</v>
      </c>
      <c r="G285" s="350"/>
      <c r="H285" s="350"/>
      <c r="I285" s="350"/>
      <c r="J285" s="350"/>
    </row>
    <row r="286" spans="1:10" hidden="1" x14ac:dyDescent="0.35">
      <c r="A286" s="350"/>
      <c r="B286" s="350"/>
      <c r="C286" s="350"/>
      <c r="D286" s="350"/>
      <c r="E286" s="298" t="s">
        <v>2563</v>
      </c>
      <c r="F286" s="350" t="s">
        <v>2564</v>
      </c>
      <c r="G286" s="350"/>
      <c r="H286" s="350"/>
      <c r="I286" s="350"/>
      <c r="J286" s="350"/>
    </row>
    <row r="287" spans="1:10" hidden="1" x14ac:dyDescent="0.35">
      <c r="A287" s="350"/>
      <c r="B287" s="350"/>
      <c r="C287" s="350"/>
      <c r="D287" s="350"/>
      <c r="E287" s="298" t="s">
        <v>2565</v>
      </c>
      <c r="F287" s="350" t="s">
        <v>664</v>
      </c>
      <c r="G287" s="350"/>
      <c r="H287" s="350"/>
      <c r="I287" s="350"/>
      <c r="J287" s="350"/>
    </row>
    <row r="288" spans="1:10" hidden="1" x14ac:dyDescent="0.35">
      <c r="A288" s="350"/>
      <c r="B288" s="350"/>
      <c r="C288" s="350"/>
      <c r="D288" s="350"/>
      <c r="E288" s="298" t="s">
        <v>2566</v>
      </c>
      <c r="F288" s="350" t="s">
        <v>2567</v>
      </c>
      <c r="G288" s="350"/>
      <c r="H288" s="350"/>
      <c r="I288" s="350"/>
      <c r="J288" s="350"/>
    </row>
    <row r="289" spans="1:10" hidden="1" x14ac:dyDescent="0.35">
      <c r="A289" s="350"/>
      <c r="B289" s="350"/>
      <c r="C289" s="350"/>
      <c r="D289" s="350"/>
      <c r="E289" s="298" t="s">
        <v>2568</v>
      </c>
      <c r="F289" s="350" t="s">
        <v>2569</v>
      </c>
      <c r="G289" s="350"/>
      <c r="H289" s="350"/>
      <c r="I289" s="350"/>
      <c r="J289" s="350"/>
    </row>
    <row r="290" spans="1:10" hidden="1" x14ac:dyDescent="0.35">
      <c r="A290" s="350"/>
      <c r="B290" s="350"/>
      <c r="C290" s="350"/>
      <c r="D290" s="350"/>
      <c r="E290" s="298" t="s">
        <v>2570</v>
      </c>
      <c r="F290" s="350" t="s">
        <v>2571</v>
      </c>
      <c r="G290" s="350"/>
      <c r="H290" s="350"/>
      <c r="I290" s="350"/>
      <c r="J290" s="350"/>
    </row>
    <row r="291" spans="1:10" hidden="1" x14ac:dyDescent="0.35">
      <c r="A291" s="350"/>
      <c r="B291" s="350"/>
      <c r="C291" s="350"/>
      <c r="D291" s="350"/>
      <c r="E291" s="298" t="s">
        <v>2572</v>
      </c>
      <c r="F291" s="350" t="s">
        <v>2573</v>
      </c>
      <c r="G291" s="350"/>
      <c r="H291" s="350"/>
      <c r="I291" s="350"/>
      <c r="J291" s="350"/>
    </row>
    <row r="292" spans="1:10" hidden="1" x14ac:dyDescent="0.35">
      <c r="A292" s="350"/>
      <c r="B292" s="350"/>
      <c r="C292" s="350"/>
      <c r="D292" s="350"/>
      <c r="E292" s="298" t="s">
        <v>2574</v>
      </c>
      <c r="F292" s="350" t="s">
        <v>2575</v>
      </c>
      <c r="G292" s="350"/>
      <c r="H292" s="350"/>
      <c r="I292" s="350"/>
      <c r="J292" s="350"/>
    </row>
    <row r="293" spans="1:10" hidden="1" x14ac:dyDescent="0.35">
      <c r="A293" s="350"/>
      <c r="B293" s="350"/>
      <c r="C293" s="350"/>
      <c r="D293" s="350"/>
      <c r="E293" s="298" t="s">
        <v>2576</v>
      </c>
      <c r="F293" s="350" t="s">
        <v>2577</v>
      </c>
      <c r="G293" s="350"/>
      <c r="H293" s="350"/>
      <c r="I293" s="350"/>
      <c r="J293" s="350"/>
    </row>
    <row r="294" spans="1:10" hidden="1" x14ac:dyDescent="0.35">
      <c r="A294" s="350"/>
      <c r="B294" s="350"/>
      <c r="C294" s="350"/>
      <c r="D294" s="350"/>
      <c r="E294" s="298" t="s">
        <v>2578</v>
      </c>
      <c r="F294" s="350" t="s">
        <v>2579</v>
      </c>
      <c r="G294" s="350"/>
      <c r="H294" s="350"/>
      <c r="I294" s="350"/>
      <c r="J294" s="350"/>
    </row>
    <row r="295" spans="1:10" hidden="1" x14ac:dyDescent="0.35">
      <c r="A295" s="350"/>
      <c r="B295" s="350"/>
      <c r="C295" s="350"/>
      <c r="D295" s="350"/>
      <c r="E295" s="298" t="s">
        <v>2580</v>
      </c>
      <c r="F295" s="350" t="s">
        <v>2581</v>
      </c>
      <c r="G295" s="350"/>
      <c r="H295" s="350"/>
      <c r="I295" s="350"/>
      <c r="J295" s="350"/>
    </row>
    <row r="296" spans="1:10" hidden="1" x14ac:dyDescent="0.35">
      <c r="A296" s="350"/>
      <c r="B296" s="350"/>
      <c r="C296" s="350"/>
      <c r="D296" s="350"/>
      <c r="E296" s="298" t="s">
        <v>677</v>
      </c>
      <c r="F296" s="350" t="s">
        <v>678</v>
      </c>
      <c r="G296" s="350"/>
      <c r="H296" s="350"/>
      <c r="I296" s="350"/>
      <c r="J296" s="350"/>
    </row>
    <row r="297" spans="1:10" hidden="1" x14ac:dyDescent="0.35">
      <c r="A297" s="350"/>
      <c r="B297" s="350"/>
      <c r="C297" s="350"/>
      <c r="D297" s="350"/>
      <c r="E297" s="298" t="s">
        <v>2582</v>
      </c>
      <c r="F297" s="350" t="s">
        <v>2583</v>
      </c>
      <c r="G297" s="350"/>
      <c r="H297" s="350"/>
      <c r="I297" s="350"/>
      <c r="J297" s="350"/>
    </row>
    <row r="298" spans="1:10" hidden="1" x14ac:dyDescent="0.35">
      <c r="A298" s="350"/>
      <c r="B298" s="350"/>
      <c r="C298" s="350"/>
      <c r="D298" s="350"/>
      <c r="E298" s="298" t="s">
        <v>2584</v>
      </c>
      <c r="F298" s="350" t="s">
        <v>2585</v>
      </c>
      <c r="G298" s="350"/>
      <c r="H298" s="350"/>
      <c r="I298" s="350"/>
      <c r="J298" s="350"/>
    </row>
    <row r="299" spans="1:10" hidden="1" x14ac:dyDescent="0.35">
      <c r="A299" s="350"/>
      <c r="B299" s="350"/>
      <c r="C299" s="350"/>
      <c r="D299" s="350"/>
      <c r="E299" s="298" t="s">
        <v>2586</v>
      </c>
      <c r="F299" s="350" t="s">
        <v>2587</v>
      </c>
      <c r="G299" s="350"/>
      <c r="H299" s="350"/>
      <c r="I299" s="350"/>
      <c r="J299" s="350"/>
    </row>
    <row r="300" spans="1:10" hidden="1" x14ac:dyDescent="0.35">
      <c r="A300" s="350"/>
      <c r="B300" s="350"/>
      <c r="C300" s="350"/>
      <c r="D300" s="350"/>
      <c r="E300" s="298" t="s">
        <v>2588</v>
      </c>
      <c r="F300" s="350" t="s">
        <v>2589</v>
      </c>
      <c r="G300" s="350"/>
      <c r="H300" s="350"/>
      <c r="I300" s="350"/>
      <c r="J300" s="350"/>
    </row>
    <row r="301" spans="1:10" hidden="1" x14ac:dyDescent="0.35">
      <c r="A301" s="350"/>
      <c r="B301" s="350"/>
      <c r="C301" s="350"/>
      <c r="D301" s="350"/>
      <c r="E301" s="298" t="s">
        <v>2590</v>
      </c>
      <c r="F301" s="350" t="s">
        <v>686</v>
      </c>
      <c r="G301" s="350"/>
      <c r="H301" s="350"/>
      <c r="I301" s="350"/>
      <c r="J301" s="350"/>
    </row>
    <row r="302" spans="1:10" hidden="1" x14ac:dyDescent="0.35">
      <c r="A302" s="350"/>
      <c r="B302" s="350"/>
      <c r="C302" s="350"/>
      <c r="D302" s="350"/>
      <c r="E302" s="298" t="s">
        <v>2591</v>
      </c>
      <c r="F302" s="350" t="s">
        <v>2592</v>
      </c>
      <c r="G302" s="350"/>
      <c r="H302" s="350"/>
      <c r="I302" s="350"/>
      <c r="J302" s="350"/>
    </row>
    <row r="303" spans="1:10" hidden="1" x14ac:dyDescent="0.35">
      <c r="A303" s="350"/>
      <c r="B303" s="350"/>
      <c r="C303" s="350"/>
      <c r="D303" s="350"/>
      <c r="E303" s="298" t="s">
        <v>2593</v>
      </c>
      <c r="F303" s="350" t="s">
        <v>690</v>
      </c>
      <c r="G303" s="350"/>
      <c r="H303" s="350"/>
      <c r="I303" s="350"/>
      <c r="J303" s="350"/>
    </row>
    <row r="304" spans="1:10" hidden="1" x14ac:dyDescent="0.35">
      <c r="A304" s="350"/>
      <c r="B304" s="350"/>
      <c r="C304" s="350"/>
      <c r="D304" s="350"/>
      <c r="E304" s="298" t="s">
        <v>2594</v>
      </c>
      <c r="F304" s="350" t="s">
        <v>2595</v>
      </c>
      <c r="G304" s="350"/>
      <c r="H304" s="350"/>
      <c r="I304" s="350"/>
      <c r="J304" s="350"/>
    </row>
    <row r="305" spans="1:10" hidden="1" x14ac:dyDescent="0.35">
      <c r="A305" s="350"/>
      <c r="B305" s="350"/>
      <c r="C305" s="350"/>
      <c r="D305" s="350"/>
      <c r="E305" s="298" t="s">
        <v>2596</v>
      </c>
      <c r="F305" s="350" t="s">
        <v>2597</v>
      </c>
      <c r="G305" s="350"/>
      <c r="H305" s="350"/>
      <c r="I305" s="350"/>
      <c r="J305" s="350"/>
    </row>
    <row r="306" spans="1:10" hidden="1" x14ac:dyDescent="0.35">
      <c r="A306" s="350"/>
      <c r="B306" s="350"/>
      <c r="C306" s="350"/>
      <c r="D306" s="350"/>
      <c r="E306" s="298" t="s">
        <v>2598</v>
      </c>
      <c r="F306" s="350" t="s">
        <v>2599</v>
      </c>
      <c r="G306" s="350"/>
      <c r="H306" s="350"/>
      <c r="I306" s="350"/>
      <c r="J306" s="350"/>
    </row>
    <row r="307" spans="1:10" hidden="1" x14ac:dyDescent="0.35">
      <c r="A307" s="350"/>
      <c r="B307" s="350"/>
      <c r="C307" s="350"/>
      <c r="D307" s="350"/>
      <c r="E307" s="298" t="s">
        <v>2600</v>
      </c>
      <c r="F307" s="350" t="s">
        <v>2601</v>
      </c>
      <c r="G307" s="350"/>
      <c r="H307" s="350"/>
      <c r="I307" s="350"/>
      <c r="J307" s="350"/>
    </row>
    <row r="308" spans="1:10" hidden="1" x14ac:dyDescent="0.35">
      <c r="A308" s="350"/>
      <c r="B308" s="350"/>
      <c r="C308" s="350"/>
      <c r="D308" s="350"/>
      <c r="E308" s="298" t="s">
        <v>2602</v>
      </c>
      <c r="F308" s="350" t="s">
        <v>2603</v>
      </c>
      <c r="G308" s="350"/>
      <c r="H308" s="350"/>
      <c r="I308" s="350"/>
      <c r="J308" s="350"/>
    </row>
    <row r="309" spans="1:10" hidden="1" x14ac:dyDescent="0.35">
      <c r="A309" s="350"/>
      <c r="B309" s="350"/>
      <c r="C309" s="350"/>
      <c r="D309" s="350"/>
      <c r="E309" s="298" t="s">
        <v>701</v>
      </c>
      <c r="F309" s="350" t="s">
        <v>2604</v>
      </c>
      <c r="G309" s="350"/>
      <c r="H309" s="350"/>
      <c r="I309" s="350"/>
      <c r="J309" s="350"/>
    </row>
    <row r="310" spans="1:10" hidden="1" x14ac:dyDescent="0.35">
      <c r="A310" s="350"/>
      <c r="B310" s="350"/>
      <c r="C310" s="350"/>
      <c r="D310" s="350"/>
      <c r="E310" s="298" t="s">
        <v>272</v>
      </c>
      <c r="F310" s="350" t="s">
        <v>2605</v>
      </c>
      <c r="G310" s="350"/>
      <c r="H310" s="350"/>
      <c r="I310" s="350"/>
      <c r="J310" s="350"/>
    </row>
    <row r="311" spans="1:10" hidden="1" x14ac:dyDescent="0.35">
      <c r="A311" s="350"/>
      <c r="B311" s="350"/>
      <c r="C311" s="350"/>
      <c r="D311" s="350"/>
      <c r="E311" s="298" t="s">
        <v>703</v>
      </c>
      <c r="F311" s="350" t="s">
        <v>2606</v>
      </c>
      <c r="G311" s="350"/>
      <c r="H311" s="350"/>
      <c r="I311" s="350"/>
      <c r="J311" s="350"/>
    </row>
    <row r="312" spans="1:10" hidden="1" x14ac:dyDescent="0.35">
      <c r="A312" s="350"/>
      <c r="B312" s="350"/>
      <c r="C312" s="350"/>
      <c r="D312" s="350"/>
      <c r="E312" s="298" t="s">
        <v>2607</v>
      </c>
      <c r="F312" s="350" t="s">
        <v>2608</v>
      </c>
      <c r="G312" s="350"/>
      <c r="H312" s="350"/>
      <c r="I312" s="350"/>
      <c r="J312" s="350"/>
    </row>
    <row r="313" spans="1:10" hidden="1" x14ac:dyDescent="0.35">
      <c r="A313" s="350"/>
      <c r="B313" s="350"/>
      <c r="C313" s="350"/>
      <c r="D313" s="350"/>
      <c r="E313" s="298" t="s">
        <v>2609</v>
      </c>
      <c r="F313" s="350" t="s">
        <v>706</v>
      </c>
      <c r="G313" s="350"/>
      <c r="H313" s="350"/>
      <c r="I313" s="350"/>
      <c r="J313" s="350"/>
    </row>
    <row r="314" spans="1:10" hidden="1" x14ac:dyDescent="0.35">
      <c r="A314" s="350"/>
      <c r="B314" s="350"/>
      <c r="C314" s="350"/>
      <c r="D314" s="350"/>
      <c r="E314" s="298" t="s">
        <v>2610</v>
      </c>
      <c r="F314" s="350" t="s">
        <v>2611</v>
      </c>
      <c r="G314" s="350"/>
      <c r="H314" s="350"/>
      <c r="I314" s="350"/>
      <c r="J314" s="350"/>
    </row>
    <row r="315" spans="1:10" hidden="1" x14ac:dyDescent="0.35">
      <c r="A315" s="350"/>
      <c r="B315" s="350"/>
      <c r="C315" s="350"/>
      <c r="D315" s="350"/>
      <c r="E315" s="298" t="s">
        <v>2612</v>
      </c>
      <c r="F315" s="350" t="s">
        <v>710</v>
      </c>
      <c r="G315" s="350"/>
      <c r="H315" s="350"/>
      <c r="I315" s="350"/>
      <c r="J315" s="350"/>
    </row>
    <row r="316" spans="1:10" hidden="1" x14ac:dyDescent="0.35">
      <c r="A316" s="350"/>
      <c r="B316" s="350"/>
      <c r="C316" s="350"/>
      <c r="D316" s="350"/>
      <c r="E316" s="298" t="s">
        <v>2613</v>
      </c>
      <c r="F316" s="350" t="s">
        <v>712</v>
      </c>
      <c r="G316" s="350"/>
      <c r="H316" s="350"/>
      <c r="I316" s="350"/>
      <c r="J316" s="350"/>
    </row>
    <row r="317" spans="1:10" hidden="1" x14ac:dyDescent="0.35">
      <c r="A317" s="350"/>
      <c r="B317" s="350"/>
      <c r="C317" s="350"/>
      <c r="D317" s="350"/>
      <c r="E317" s="298" t="s">
        <v>2614</v>
      </c>
      <c r="F317" s="350" t="s">
        <v>714</v>
      </c>
      <c r="G317" s="350"/>
      <c r="H317" s="350"/>
      <c r="I317" s="350"/>
      <c r="J317" s="350"/>
    </row>
    <row r="318" spans="1:10" hidden="1" x14ac:dyDescent="0.35">
      <c r="A318" s="350"/>
      <c r="B318" s="350"/>
      <c r="C318" s="350"/>
      <c r="D318" s="350"/>
      <c r="E318" s="298" t="s">
        <v>2615</v>
      </c>
      <c r="F318" s="350" t="s">
        <v>2616</v>
      </c>
      <c r="G318" s="350"/>
      <c r="H318" s="350"/>
      <c r="I318" s="350"/>
      <c r="J318" s="350"/>
    </row>
    <row r="319" spans="1:10" hidden="1" x14ac:dyDescent="0.35">
      <c r="A319" s="350"/>
      <c r="B319" s="350"/>
      <c r="C319" s="350"/>
      <c r="D319" s="350"/>
      <c r="E319" s="298" t="s">
        <v>2617</v>
      </c>
      <c r="F319" s="350" t="s">
        <v>2618</v>
      </c>
      <c r="G319" s="350"/>
      <c r="H319" s="350"/>
      <c r="I319" s="350"/>
      <c r="J319" s="350"/>
    </row>
    <row r="320" spans="1:10" hidden="1" x14ac:dyDescent="0.35">
      <c r="A320" s="350"/>
      <c r="B320" s="350"/>
      <c r="C320" s="350"/>
      <c r="D320" s="350"/>
      <c r="E320" s="298" t="s">
        <v>2619</v>
      </c>
      <c r="F320" s="350" t="s">
        <v>2620</v>
      </c>
      <c r="G320" s="350"/>
      <c r="H320" s="350"/>
      <c r="I320" s="350"/>
      <c r="J320" s="350"/>
    </row>
    <row r="321" spans="1:10" hidden="1" x14ac:dyDescent="0.35">
      <c r="A321" s="350"/>
      <c r="B321" s="350"/>
      <c r="C321" s="350"/>
      <c r="D321" s="350"/>
      <c r="E321" s="298" t="s">
        <v>2621</v>
      </c>
      <c r="F321" s="350" t="s">
        <v>2622</v>
      </c>
      <c r="G321" s="350"/>
      <c r="H321" s="350"/>
      <c r="I321" s="350"/>
      <c r="J321" s="350"/>
    </row>
    <row r="322" spans="1:10" hidden="1" x14ac:dyDescent="0.35">
      <c r="A322" s="350"/>
      <c r="B322" s="350"/>
      <c r="C322" s="350"/>
      <c r="D322" s="350"/>
      <c r="E322" s="298" t="s">
        <v>2623</v>
      </c>
      <c r="F322" s="350" t="s">
        <v>2624</v>
      </c>
      <c r="G322" s="350"/>
      <c r="H322" s="350"/>
      <c r="I322" s="350"/>
      <c r="J322" s="350"/>
    </row>
    <row r="323" spans="1:10" hidden="1" x14ac:dyDescent="0.35">
      <c r="A323" s="350"/>
      <c r="B323" s="350"/>
      <c r="C323" s="350"/>
      <c r="D323" s="350"/>
      <c r="E323" s="298" t="s">
        <v>2625</v>
      </c>
      <c r="F323" s="350" t="s">
        <v>2626</v>
      </c>
      <c r="G323" s="350"/>
      <c r="H323" s="350"/>
      <c r="I323" s="350"/>
      <c r="J323" s="350"/>
    </row>
    <row r="324" spans="1:10" hidden="1" x14ac:dyDescent="0.35">
      <c r="A324" s="350"/>
      <c r="B324" s="350"/>
      <c r="C324" s="350"/>
      <c r="D324" s="350"/>
      <c r="E324" s="298" t="s">
        <v>725</v>
      </c>
      <c r="F324" s="350" t="s">
        <v>2627</v>
      </c>
      <c r="G324" s="350"/>
      <c r="H324" s="350"/>
      <c r="I324" s="350"/>
      <c r="J324" s="350"/>
    </row>
    <row r="325" spans="1:10" hidden="1" x14ac:dyDescent="0.35">
      <c r="A325" s="350"/>
      <c r="B325" s="350"/>
      <c r="C325" s="350"/>
      <c r="D325" s="350"/>
      <c r="E325" s="298" t="s">
        <v>2628</v>
      </c>
      <c r="F325" s="350" t="s">
        <v>2629</v>
      </c>
      <c r="G325" s="350"/>
      <c r="H325" s="350"/>
      <c r="I325" s="350"/>
      <c r="J325" s="350"/>
    </row>
    <row r="326" spans="1:10" hidden="1" x14ac:dyDescent="0.35">
      <c r="A326" s="350"/>
      <c r="B326" s="350"/>
      <c r="C326" s="350"/>
      <c r="D326" s="350"/>
      <c r="E326" s="298" t="s">
        <v>2630</v>
      </c>
      <c r="F326" s="350" t="s">
        <v>2631</v>
      </c>
      <c r="G326" s="350"/>
      <c r="H326" s="350"/>
      <c r="I326" s="350"/>
      <c r="J326" s="350"/>
    </row>
    <row r="327" spans="1:10" hidden="1" x14ac:dyDescent="0.35">
      <c r="A327" s="350"/>
      <c r="B327" s="350"/>
      <c r="C327" s="350"/>
      <c r="D327" s="350"/>
      <c r="E327" s="298" t="s">
        <v>2632</v>
      </c>
      <c r="F327" s="350" t="s">
        <v>2633</v>
      </c>
      <c r="G327" s="350"/>
      <c r="H327" s="350"/>
      <c r="I327" s="350"/>
      <c r="J327" s="350"/>
    </row>
    <row r="328" spans="1:10" hidden="1" x14ac:dyDescent="0.35">
      <c r="A328" s="350"/>
      <c r="B328" s="350"/>
      <c r="C328" s="350"/>
      <c r="D328" s="350"/>
      <c r="E328" s="298" t="s">
        <v>2634</v>
      </c>
      <c r="F328" s="350" t="s">
        <v>2635</v>
      </c>
      <c r="G328" s="350"/>
      <c r="H328" s="350"/>
      <c r="I328" s="350"/>
      <c r="J328" s="350"/>
    </row>
    <row r="329" spans="1:10" hidden="1" x14ac:dyDescent="0.35">
      <c r="A329" s="350"/>
      <c r="B329" s="350"/>
      <c r="C329" s="350"/>
      <c r="D329" s="350"/>
      <c r="E329" s="298" t="s">
        <v>2636</v>
      </c>
      <c r="F329" s="350" t="s">
        <v>2637</v>
      </c>
      <c r="G329" s="350"/>
      <c r="H329" s="350"/>
      <c r="I329" s="350"/>
      <c r="J329" s="350"/>
    </row>
    <row r="330" spans="1:10" hidden="1" x14ac:dyDescent="0.35">
      <c r="A330" s="350"/>
      <c r="B330" s="350"/>
      <c r="C330" s="350"/>
      <c r="D330" s="350"/>
      <c r="E330" s="298" t="s">
        <v>2638</v>
      </c>
      <c r="F330" s="350" t="s">
        <v>2639</v>
      </c>
      <c r="G330" s="350"/>
      <c r="H330" s="350"/>
      <c r="I330" s="350"/>
      <c r="J330" s="350"/>
    </row>
    <row r="331" spans="1:10" hidden="1" x14ac:dyDescent="0.35">
      <c r="A331" s="350"/>
      <c r="B331" s="350"/>
      <c r="C331" s="350"/>
      <c r="D331" s="350"/>
      <c r="E331" s="298" t="s">
        <v>739</v>
      </c>
      <c r="F331" s="350" t="s">
        <v>740</v>
      </c>
      <c r="G331" s="350"/>
      <c r="H331" s="350"/>
      <c r="I331" s="350"/>
      <c r="J331" s="350"/>
    </row>
    <row r="332" spans="1:10" hidden="1" x14ac:dyDescent="0.35">
      <c r="A332" s="350"/>
      <c r="B332" s="350"/>
      <c r="C332" s="350"/>
      <c r="D332" s="350"/>
      <c r="E332" s="298" t="s">
        <v>741</v>
      </c>
      <c r="F332" s="350" t="s">
        <v>742</v>
      </c>
      <c r="G332" s="350"/>
      <c r="H332" s="350"/>
      <c r="I332" s="350"/>
      <c r="J332" s="350"/>
    </row>
    <row r="333" spans="1:10" hidden="1" x14ac:dyDescent="0.35">
      <c r="A333" s="350"/>
      <c r="B333" s="350"/>
      <c r="C333" s="350"/>
      <c r="D333" s="350"/>
      <c r="E333" s="298" t="s">
        <v>743</v>
      </c>
      <c r="F333" s="350" t="s">
        <v>744</v>
      </c>
      <c r="G333" s="350"/>
      <c r="H333" s="350"/>
      <c r="I333" s="350"/>
      <c r="J333" s="350"/>
    </row>
    <row r="334" spans="1:10" hidden="1" x14ac:dyDescent="0.35">
      <c r="A334" s="350"/>
      <c r="B334" s="350"/>
      <c r="C334" s="350"/>
      <c r="D334" s="350"/>
      <c r="E334" s="298" t="s">
        <v>2640</v>
      </c>
      <c r="F334" s="350" t="s">
        <v>2641</v>
      </c>
      <c r="G334" s="350"/>
      <c r="H334" s="350"/>
      <c r="I334" s="350"/>
      <c r="J334" s="350"/>
    </row>
    <row r="335" spans="1:10" hidden="1" x14ac:dyDescent="0.35">
      <c r="A335" s="350"/>
      <c r="B335" s="350"/>
      <c r="C335" s="350"/>
      <c r="D335" s="350"/>
      <c r="E335" s="298" t="s">
        <v>2642</v>
      </c>
      <c r="F335" s="350" t="s">
        <v>746</v>
      </c>
      <c r="G335" s="350"/>
      <c r="H335" s="350"/>
      <c r="I335" s="350"/>
      <c r="J335" s="350"/>
    </row>
    <row r="336" spans="1:10" hidden="1" x14ac:dyDescent="0.35">
      <c r="A336" s="350"/>
      <c r="B336" s="350"/>
      <c r="C336" s="350"/>
      <c r="D336" s="350"/>
      <c r="E336" s="298" t="s">
        <v>2643</v>
      </c>
      <c r="F336" s="350" t="s">
        <v>748</v>
      </c>
      <c r="G336" s="350"/>
      <c r="H336" s="350"/>
      <c r="I336" s="350"/>
      <c r="J336" s="350"/>
    </row>
    <row r="337" spans="1:10" hidden="1" x14ac:dyDescent="0.35">
      <c r="A337" s="350"/>
      <c r="B337" s="350"/>
      <c r="C337" s="350"/>
      <c r="D337" s="350"/>
      <c r="E337" s="298" t="s">
        <v>2644</v>
      </c>
      <c r="F337" s="350" t="s">
        <v>2645</v>
      </c>
      <c r="G337" s="350"/>
      <c r="H337" s="350"/>
      <c r="I337" s="350"/>
      <c r="J337" s="350"/>
    </row>
    <row r="338" spans="1:10" hidden="1" x14ac:dyDescent="0.35">
      <c r="A338" s="350"/>
      <c r="B338" s="350"/>
      <c r="C338" s="350"/>
      <c r="D338" s="350"/>
      <c r="E338" s="298" t="s">
        <v>2646</v>
      </c>
      <c r="F338" s="350" t="s">
        <v>752</v>
      </c>
      <c r="G338" s="350"/>
      <c r="H338" s="350"/>
      <c r="I338" s="350"/>
      <c r="J338" s="350"/>
    </row>
    <row r="339" spans="1:10" hidden="1" x14ac:dyDescent="0.35">
      <c r="A339" s="350"/>
      <c r="B339" s="350"/>
      <c r="C339" s="350"/>
      <c r="D339" s="350"/>
      <c r="E339" s="298" t="s">
        <v>753</v>
      </c>
      <c r="F339" s="350" t="s">
        <v>754</v>
      </c>
      <c r="G339" s="350"/>
      <c r="H339" s="350"/>
      <c r="I339" s="350"/>
      <c r="J339" s="350"/>
    </row>
    <row r="340" spans="1:10" hidden="1" x14ac:dyDescent="0.35">
      <c r="A340" s="350"/>
      <c r="B340" s="350"/>
      <c r="C340" s="350"/>
      <c r="D340" s="350"/>
      <c r="E340" s="298" t="s">
        <v>2647</v>
      </c>
      <c r="F340" s="350" t="s">
        <v>2648</v>
      </c>
      <c r="G340" s="350"/>
      <c r="H340" s="350"/>
      <c r="I340" s="350"/>
      <c r="J340" s="350"/>
    </row>
    <row r="341" spans="1:10" hidden="1" x14ac:dyDescent="0.35">
      <c r="A341" s="350"/>
      <c r="B341" s="350"/>
      <c r="C341" s="350"/>
      <c r="D341" s="350"/>
      <c r="E341" s="298" t="s">
        <v>2649</v>
      </c>
      <c r="F341" s="350" t="s">
        <v>2650</v>
      </c>
      <c r="G341" s="350"/>
      <c r="H341" s="350"/>
      <c r="I341" s="350"/>
      <c r="J341" s="350"/>
    </row>
    <row r="342" spans="1:10" hidden="1" x14ac:dyDescent="0.35">
      <c r="A342" s="350"/>
      <c r="B342" s="350"/>
      <c r="C342" s="350"/>
      <c r="D342" s="350"/>
      <c r="E342" s="298" t="s">
        <v>2651</v>
      </c>
      <c r="F342" s="350" t="s">
        <v>2652</v>
      </c>
      <c r="G342" s="350"/>
      <c r="H342" s="350"/>
      <c r="I342" s="350"/>
      <c r="J342" s="350"/>
    </row>
    <row r="343" spans="1:10" hidden="1" x14ac:dyDescent="0.35">
      <c r="A343" s="350"/>
      <c r="B343" s="350"/>
      <c r="C343" s="350"/>
      <c r="D343" s="350"/>
      <c r="E343" s="298" t="s">
        <v>2653</v>
      </c>
      <c r="F343" s="350" t="s">
        <v>2654</v>
      </c>
      <c r="G343" s="350"/>
      <c r="H343" s="350"/>
      <c r="I343" s="350"/>
      <c r="J343" s="350"/>
    </row>
    <row r="344" spans="1:10" hidden="1" x14ac:dyDescent="0.35">
      <c r="A344" s="350"/>
      <c r="B344" s="350"/>
      <c r="C344" s="350"/>
      <c r="D344" s="350"/>
      <c r="E344" s="298" t="s">
        <v>2655</v>
      </c>
      <c r="F344" s="350" t="s">
        <v>2656</v>
      </c>
      <c r="G344" s="350"/>
      <c r="H344" s="350"/>
      <c r="I344" s="350"/>
      <c r="J344" s="350"/>
    </row>
    <row r="345" spans="1:10" hidden="1" x14ac:dyDescent="0.35">
      <c r="A345" s="350"/>
      <c r="B345" s="350"/>
      <c r="C345" s="350"/>
      <c r="D345" s="350"/>
      <c r="E345" s="298" t="s">
        <v>763</v>
      </c>
      <c r="F345" s="350" t="s">
        <v>764</v>
      </c>
      <c r="G345" s="350"/>
      <c r="H345" s="350"/>
      <c r="I345" s="350"/>
      <c r="J345" s="350"/>
    </row>
    <row r="346" spans="1:10" hidden="1" x14ac:dyDescent="0.35">
      <c r="A346" s="350"/>
      <c r="B346" s="350"/>
      <c r="C346" s="350"/>
      <c r="D346" s="350"/>
      <c r="E346" s="298" t="s">
        <v>2657</v>
      </c>
      <c r="F346" s="350" t="s">
        <v>2658</v>
      </c>
      <c r="G346" s="350"/>
      <c r="H346" s="350"/>
      <c r="I346" s="350"/>
      <c r="J346" s="350"/>
    </row>
    <row r="347" spans="1:10" hidden="1" x14ac:dyDescent="0.35">
      <c r="A347" s="350"/>
      <c r="B347" s="350"/>
      <c r="C347" s="350"/>
      <c r="D347" s="350"/>
      <c r="E347" s="298" t="s">
        <v>2659</v>
      </c>
      <c r="F347" s="350" t="s">
        <v>2660</v>
      </c>
      <c r="G347" s="350"/>
      <c r="H347" s="350"/>
      <c r="I347" s="350"/>
      <c r="J347" s="350"/>
    </row>
    <row r="348" spans="1:10" hidden="1" x14ac:dyDescent="0.35">
      <c r="A348" s="350"/>
      <c r="B348" s="350"/>
      <c r="C348" s="350"/>
      <c r="D348" s="350"/>
      <c r="E348" s="298" t="s">
        <v>2661</v>
      </c>
      <c r="F348" s="350" t="s">
        <v>770</v>
      </c>
      <c r="G348" s="350"/>
      <c r="H348" s="350"/>
      <c r="I348" s="350"/>
      <c r="J348" s="350"/>
    </row>
    <row r="349" spans="1:10" hidden="1" x14ac:dyDescent="0.35">
      <c r="A349" s="350"/>
      <c r="B349" s="350"/>
      <c r="C349" s="350"/>
      <c r="D349" s="350"/>
      <c r="E349" s="298" t="s">
        <v>2662</v>
      </c>
      <c r="F349" s="350" t="s">
        <v>772</v>
      </c>
      <c r="G349" s="350"/>
      <c r="H349" s="350"/>
      <c r="I349" s="350"/>
      <c r="J349" s="350"/>
    </row>
    <row r="350" spans="1:10" hidden="1" x14ac:dyDescent="0.35">
      <c r="A350" s="350"/>
      <c r="B350" s="350"/>
      <c r="C350" s="350"/>
      <c r="D350" s="350"/>
      <c r="E350" s="298" t="s">
        <v>2663</v>
      </c>
      <c r="F350" s="350" t="s">
        <v>774</v>
      </c>
      <c r="G350" s="350"/>
      <c r="H350" s="350"/>
      <c r="I350" s="350"/>
      <c r="J350" s="350"/>
    </row>
    <row r="351" spans="1:10" hidden="1" x14ac:dyDescent="0.35">
      <c r="A351" s="350"/>
      <c r="B351" s="350"/>
      <c r="C351" s="350"/>
      <c r="D351" s="350"/>
      <c r="E351" s="298" t="s">
        <v>2664</v>
      </c>
      <c r="F351" s="350" t="s">
        <v>2665</v>
      </c>
      <c r="G351" s="350"/>
      <c r="H351" s="350"/>
      <c r="I351" s="350"/>
      <c r="J351" s="350"/>
    </row>
    <row r="352" spans="1:10" hidden="1" x14ac:dyDescent="0.35">
      <c r="A352" s="350"/>
      <c r="B352" s="350"/>
      <c r="C352" s="350"/>
      <c r="D352" s="350"/>
      <c r="E352" s="298" t="s">
        <v>2666</v>
      </c>
      <c r="F352" s="350" t="s">
        <v>2667</v>
      </c>
      <c r="G352" s="350"/>
      <c r="H352" s="350"/>
      <c r="I352" s="350"/>
      <c r="J352" s="350"/>
    </row>
    <row r="353" spans="1:10" hidden="1" x14ac:dyDescent="0.35">
      <c r="A353" s="350"/>
      <c r="B353" s="350"/>
      <c r="C353" s="350"/>
      <c r="D353" s="350"/>
      <c r="E353" s="298" t="s">
        <v>2668</v>
      </c>
      <c r="F353" s="350" t="s">
        <v>2669</v>
      </c>
      <c r="G353" s="350"/>
      <c r="H353" s="350"/>
      <c r="I353" s="350"/>
      <c r="J353" s="350"/>
    </row>
    <row r="354" spans="1:10" hidden="1" x14ac:dyDescent="0.35">
      <c r="A354" s="350"/>
      <c r="B354" s="350"/>
      <c r="C354" s="350"/>
      <c r="D354" s="350"/>
      <c r="E354" s="298" t="s">
        <v>2670</v>
      </c>
      <c r="F354" s="350" t="s">
        <v>2671</v>
      </c>
      <c r="G354" s="350"/>
      <c r="H354" s="350"/>
      <c r="I354" s="350"/>
      <c r="J354" s="350"/>
    </row>
    <row r="355" spans="1:10" hidden="1" x14ac:dyDescent="0.35">
      <c r="A355" s="350"/>
      <c r="B355" s="350"/>
      <c r="C355" s="350"/>
      <c r="D355" s="350"/>
      <c r="E355" s="298" t="s">
        <v>2672</v>
      </c>
      <c r="F355" s="350" t="s">
        <v>2673</v>
      </c>
      <c r="G355" s="350"/>
      <c r="H355" s="350"/>
      <c r="I355" s="350"/>
      <c r="J355" s="350"/>
    </row>
    <row r="356" spans="1:10" hidden="1" x14ac:dyDescent="0.35">
      <c r="A356" s="350"/>
      <c r="B356" s="350"/>
      <c r="C356" s="350"/>
      <c r="D356" s="350"/>
      <c r="E356" s="298" t="s">
        <v>2674</v>
      </c>
      <c r="F356" s="350" t="s">
        <v>2675</v>
      </c>
      <c r="G356" s="350"/>
      <c r="H356" s="350"/>
      <c r="I356" s="350"/>
      <c r="J356" s="350"/>
    </row>
    <row r="357" spans="1:10" hidden="1" x14ac:dyDescent="0.35">
      <c r="A357" s="350"/>
      <c r="B357" s="350"/>
      <c r="C357" s="350"/>
      <c r="D357" s="350"/>
      <c r="E357" s="298" t="s">
        <v>2676</v>
      </c>
      <c r="F357" s="350" t="s">
        <v>2677</v>
      </c>
      <c r="G357" s="350"/>
      <c r="H357" s="350"/>
      <c r="I357" s="350"/>
      <c r="J357" s="350"/>
    </row>
    <row r="358" spans="1:10" hidden="1" x14ac:dyDescent="0.35">
      <c r="A358" s="350"/>
      <c r="B358" s="350"/>
      <c r="C358" s="350"/>
      <c r="D358" s="350"/>
      <c r="E358" s="298" t="s">
        <v>2678</v>
      </c>
      <c r="F358" s="350" t="s">
        <v>2679</v>
      </c>
      <c r="G358" s="350"/>
      <c r="H358" s="350"/>
      <c r="I358" s="350"/>
      <c r="J358" s="350"/>
    </row>
    <row r="359" spans="1:10" hidden="1" x14ac:dyDescent="0.35">
      <c r="A359" s="350"/>
      <c r="B359" s="350"/>
      <c r="C359" s="350"/>
      <c r="D359" s="350"/>
      <c r="E359" s="298" t="s">
        <v>2680</v>
      </c>
      <c r="F359" s="350" t="s">
        <v>790</v>
      </c>
      <c r="G359" s="350"/>
      <c r="H359" s="350"/>
      <c r="I359" s="350"/>
      <c r="J359" s="350"/>
    </row>
    <row r="360" spans="1:10" hidden="1" x14ac:dyDescent="0.35">
      <c r="A360" s="350"/>
      <c r="B360" s="350"/>
      <c r="C360" s="350"/>
      <c r="D360" s="350"/>
      <c r="E360" s="298" t="s">
        <v>791</v>
      </c>
      <c r="F360" s="350" t="s">
        <v>792</v>
      </c>
      <c r="G360" s="350"/>
      <c r="H360" s="350"/>
      <c r="I360" s="350"/>
      <c r="J360" s="350"/>
    </row>
    <row r="361" spans="1:10" hidden="1" x14ac:dyDescent="0.35">
      <c r="A361" s="350"/>
      <c r="B361" s="350"/>
      <c r="C361" s="350"/>
      <c r="D361" s="350"/>
      <c r="E361" s="298" t="s">
        <v>793</v>
      </c>
      <c r="F361" s="350" t="s">
        <v>2681</v>
      </c>
      <c r="G361" s="350"/>
      <c r="H361" s="350"/>
      <c r="I361" s="350"/>
      <c r="J361" s="350"/>
    </row>
    <row r="362" spans="1:10" hidden="1" x14ac:dyDescent="0.35">
      <c r="A362" s="350"/>
      <c r="B362" s="350"/>
      <c r="C362" s="350"/>
      <c r="D362" s="350"/>
      <c r="E362" s="298" t="s">
        <v>795</v>
      </c>
      <c r="F362" s="350" t="s">
        <v>796</v>
      </c>
      <c r="G362" s="350"/>
      <c r="H362" s="350"/>
      <c r="I362" s="350"/>
      <c r="J362" s="350"/>
    </row>
    <row r="363" spans="1:10" hidden="1" x14ac:dyDescent="0.35">
      <c r="A363" s="350"/>
      <c r="B363" s="350"/>
      <c r="C363" s="350"/>
      <c r="D363" s="350"/>
      <c r="E363" s="298" t="s">
        <v>797</v>
      </c>
      <c r="F363" s="350" t="s">
        <v>798</v>
      </c>
      <c r="G363" s="350"/>
      <c r="H363" s="350"/>
      <c r="I363" s="350"/>
      <c r="J363" s="350"/>
    </row>
    <row r="364" spans="1:10" hidden="1" x14ac:dyDescent="0.35">
      <c r="A364" s="350"/>
      <c r="B364" s="350"/>
      <c r="C364" s="350"/>
      <c r="D364" s="350"/>
      <c r="E364" s="298" t="s">
        <v>799</v>
      </c>
      <c r="F364" s="350" t="s">
        <v>2682</v>
      </c>
      <c r="G364" s="350"/>
      <c r="H364" s="350"/>
      <c r="I364" s="350"/>
      <c r="J364" s="350"/>
    </row>
    <row r="365" spans="1:10" hidden="1" x14ac:dyDescent="0.35">
      <c r="A365" s="350"/>
      <c r="B365" s="350"/>
      <c r="C365" s="350"/>
      <c r="D365" s="350"/>
      <c r="E365" s="298" t="s">
        <v>2683</v>
      </c>
      <c r="F365" s="350" t="s">
        <v>802</v>
      </c>
      <c r="G365" s="350"/>
      <c r="H365" s="350"/>
      <c r="I365" s="350"/>
      <c r="J365" s="350"/>
    </row>
    <row r="366" spans="1:10" hidden="1" x14ac:dyDescent="0.35">
      <c r="A366" s="350"/>
      <c r="B366" s="350"/>
      <c r="C366" s="350"/>
      <c r="D366" s="350"/>
      <c r="E366" s="298" t="s">
        <v>2684</v>
      </c>
      <c r="F366" s="350" t="s">
        <v>2685</v>
      </c>
      <c r="G366" s="350"/>
      <c r="H366" s="350"/>
      <c r="I366" s="350"/>
      <c r="J366" s="350"/>
    </row>
    <row r="367" spans="1:10" hidden="1" x14ac:dyDescent="0.35">
      <c r="A367" s="350"/>
      <c r="B367" s="350"/>
      <c r="C367" s="350"/>
      <c r="D367" s="350"/>
      <c r="E367" s="298" t="s">
        <v>2686</v>
      </c>
      <c r="F367" s="350" t="s">
        <v>2687</v>
      </c>
      <c r="G367" s="350"/>
      <c r="H367" s="350"/>
      <c r="I367" s="350"/>
      <c r="J367" s="350"/>
    </row>
    <row r="368" spans="1:10" hidden="1" x14ac:dyDescent="0.35">
      <c r="A368" s="350"/>
      <c r="B368" s="350"/>
      <c r="C368" s="350"/>
      <c r="D368" s="350"/>
      <c r="E368" s="298" t="s">
        <v>2688</v>
      </c>
      <c r="F368" s="350" t="s">
        <v>2689</v>
      </c>
      <c r="G368" s="350"/>
      <c r="H368" s="350"/>
      <c r="I368" s="350"/>
      <c r="J368" s="350"/>
    </row>
    <row r="369" spans="1:10" hidden="1" x14ac:dyDescent="0.35">
      <c r="A369" s="350"/>
      <c r="B369" s="350"/>
      <c r="C369" s="350"/>
      <c r="D369" s="350"/>
      <c r="E369" s="298" t="s">
        <v>2690</v>
      </c>
      <c r="F369" s="350" t="s">
        <v>2691</v>
      </c>
      <c r="G369" s="350"/>
      <c r="H369" s="350"/>
      <c r="I369" s="350"/>
      <c r="J369" s="350"/>
    </row>
    <row r="370" spans="1:10" hidden="1" x14ac:dyDescent="0.35">
      <c r="A370" s="350"/>
      <c r="B370" s="350"/>
      <c r="C370" s="350"/>
      <c r="D370" s="350"/>
      <c r="E370" s="298" t="s">
        <v>2692</v>
      </c>
      <c r="F370" s="350" t="s">
        <v>2693</v>
      </c>
      <c r="G370" s="350"/>
      <c r="H370" s="350"/>
      <c r="I370" s="350"/>
      <c r="J370" s="350"/>
    </row>
    <row r="371" spans="1:10" hidden="1" x14ac:dyDescent="0.35">
      <c r="A371" s="350"/>
      <c r="B371" s="350"/>
      <c r="C371" s="350"/>
      <c r="D371" s="350"/>
      <c r="E371" s="298" t="s">
        <v>2694</v>
      </c>
      <c r="F371" s="350" t="s">
        <v>2695</v>
      </c>
      <c r="G371" s="350"/>
      <c r="H371" s="350"/>
      <c r="I371" s="350"/>
      <c r="J371" s="350"/>
    </row>
    <row r="372" spans="1:10" hidden="1" x14ac:dyDescent="0.35">
      <c r="A372" s="350"/>
      <c r="B372" s="350"/>
      <c r="C372" s="350"/>
      <c r="D372" s="350"/>
      <c r="E372" s="298" t="s">
        <v>2696</v>
      </c>
      <c r="F372" s="350" t="s">
        <v>2697</v>
      </c>
      <c r="G372" s="350"/>
      <c r="H372" s="350"/>
      <c r="I372" s="350"/>
      <c r="J372" s="350"/>
    </row>
    <row r="373" spans="1:10" hidden="1" x14ac:dyDescent="0.35">
      <c r="A373" s="350"/>
      <c r="B373" s="350"/>
      <c r="C373" s="350"/>
      <c r="D373" s="350"/>
      <c r="E373" s="298" t="s">
        <v>2698</v>
      </c>
      <c r="F373" s="350" t="s">
        <v>2699</v>
      </c>
      <c r="G373" s="350"/>
      <c r="H373" s="350"/>
      <c r="I373" s="350"/>
      <c r="J373" s="350"/>
    </row>
    <row r="374" spans="1:10" hidden="1" x14ac:dyDescent="0.35">
      <c r="A374" s="350"/>
      <c r="B374" s="350"/>
      <c r="C374" s="350"/>
      <c r="D374" s="350"/>
      <c r="E374" s="298" t="s">
        <v>2700</v>
      </c>
      <c r="F374" s="350" t="s">
        <v>2701</v>
      </c>
      <c r="G374" s="350"/>
      <c r="H374" s="350"/>
      <c r="I374" s="350"/>
      <c r="J374" s="350"/>
    </row>
    <row r="375" spans="1:10" hidden="1" x14ac:dyDescent="0.35">
      <c r="A375" s="350"/>
      <c r="B375" s="350"/>
      <c r="C375" s="350"/>
      <c r="D375" s="350"/>
      <c r="E375" s="298" t="s">
        <v>2702</v>
      </c>
      <c r="F375" s="350" t="s">
        <v>2703</v>
      </c>
      <c r="G375" s="350"/>
      <c r="H375" s="350"/>
      <c r="I375" s="350"/>
      <c r="J375" s="350"/>
    </row>
    <row r="376" spans="1:10" hidden="1" x14ac:dyDescent="0.35">
      <c r="A376" s="350"/>
      <c r="B376" s="350"/>
      <c r="C376" s="350"/>
      <c r="D376" s="350"/>
      <c r="E376" s="298" t="s">
        <v>2704</v>
      </c>
      <c r="F376" s="350" t="s">
        <v>2705</v>
      </c>
      <c r="G376" s="350"/>
      <c r="H376" s="350"/>
      <c r="I376" s="350"/>
      <c r="J376" s="350"/>
    </row>
    <row r="377" spans="1:10" hidden="1" x14ac:dyDescent="0.35">
      <c r="A377" s="350"/>
      <c r="B377" s="350"/>
      <c r="C377" s="350"/>
      <c r="D377" s="350"/>
      <c r="E377" s="298" t="s">
        <v>2706</v>
      </c>
      <c r="F377" s="350" t="s">
        <v>820</v>
      </c>
      <c r="G377" s="350"/>
      <c r="H377" s="350"/>
      <c r="I377" s="350"/>
      <c r="J377" s="350"/>
    </row>
    <row r="378" spans="1:10" hidden="1" x14ac:dyDescent="0.35">
      <c r="A378" s="350"/>
      <c r="B378" s="350"/>
      <c r="C378" s="350"/>
      <c r="D378" s="350"/>
      <c r="E378" s="298" t="s">
        <v>2707</v>
      </c>
      <c r="F378" s="350" t="s">
        <v>822</v>
      </c>
      <c r="G378" s="350"/>
      <c r="H378" s="350"/>
      <c r="I378" s="350"/>
      <c r="J378" s="350"/>
    </row>
    <row r="379" spans="1:10" hidden="1" x14ac:dyDescent="0.35">
      <c r="A379" s="350"/>
      <c r="B379" s="350"/>
      <c r="C379" s="350"/>
      <c r="D379" s="350"/>
      <c r="E379" s="298" t="s">
        <v>2708</v>
      </c>
      <c r="F379" s="350" t="s">
        <v>824</v>
      </c>
      <c r="G379" s="350"/>
      <c r="H379" s="350"/>
      <c r="I379" s="350"/>
      <c r="J379" s="350"/>
    </row>
    <row r="380" spans="1:10" hidden="1" x14ac:dyDescent="0.35">
      <c r="A380" s="350"/>
      <c r="B380" s="350"/>
      <c r="C380" s="350"/>
      <c r="D380" s="350"/>
      <c r="E380" s="298" t="s">
        <v>2709</v>
      </c>
      <c r="F380" s="350" t="s">
        <v>826</v>
      </c>
      <c r="G380" s="350"/>
      <c r="H380" s="350"/>
      <c r="I380" s="350"/>
      <c r="J380" s="350"/>
    </row>
    <row r="381" spans="1:10" hidden="1" x14ac:dyDescent="0.35">
      <c r="A381" s="350"/>
      <c r="B381" s="350"/>
      <c r="C381" s="350"/>
      <c r="D381" s="350"/>
      <c r="E381" s="298" t="s">
        <v>2710</v>
      </c>
      <c r="F381" s="350" t="s">
        <v>2711</v>
      </c>
      <c r="G381" s="350"/>
      <c r="H381" s="350"/>
      <c r="I381" s="350"/>
      <c r="J381" s="350"/>
    </row>
    <row r="382" spans="1:10" hidden="1" x14ac:dyDescent="0.35">
      <c r="A382" s="350"/>
      <c r="B382" s="350"/>
      <c r="C382" s="350"/>
      <c r="D382" s="350"/>
      <c r="E382" s="298" t="s">
        <v>2712</v>
      </c>
      <c r="F382" s="350" t="s">
        <v>2713</v>
      </c>
      <c r="G382" s="350"/>
      <c r="H382" s="350"/>
      <c r="I382" s="350"/>
      <c r="J382" s="350"/>
    </row>
    <row r="383" spans="1:10" hidden="1" x14ac:dyDescent="0.35">
      <c r="A383" s="350"/>
      <c r="B383" s="350"/>
      <c r="C383" s="350"/>
      <c r="D383" s="350"/>
      <c r="E383" s="298" t="s">
        <v>2714</v>
      </c>
      <c r="F383" s="350" t="s">
        <v>2715</v>
      </c>
      <c r="G383" s="350"/>
      <c r="H383" s="350"/>
      <c r="I383" s="350"/>
      <c r="J383" s="350"/>
    </row>
    <row r="384" spans="1:10" hidden="1" x14ac:dyDescent="0.35">
      <c r="A384" s="350"/>
      <c r="B384" s="350"/>
      <c r="C384" s="350"/>
      <c r="D384" s="350"/>
      <c r="E384" s="298" t="s">
        <v>2716</v>
      </c>
      <c r="F384" s="350" t="s">
        <v>2717</v>
      </c>
      <c r="G384" s="350"/>
      <c r="H384" s="350"/>
      <c r="I384" s="350"/>
      <c r="J384" s="350"/>
    </row>
    <row r="385" spans="1:10" hidden="1" x14ac:dyDescent="0.35">
      <c r="A385" s="350"/>
      <c r="B385" s="350"/>
      <c r="C385" s="350"/>
      <c r="D385" s="350"/>
      <c r="E385" s="298" t="s">
        <v>2718</v>
      </c>
      <c r="F385" s="350" t="s">
        <v>2719</v>
      </c>
      <c r="G385" s="350"/>
      <c r="H385" s="350"/>
      <c r="I385" s="350"/>
      <c r="J385" s="350"/>
    </row>
    <row r="386" spans="1:10" hidden="1" x14ac:dyDescent="0.35">
      <c r="A386" s="350"/>
      <c r="B386" s="350"/>
      <c r="C386" s="350"/>
      <c r="D386" s="350"/>
      <c r="E386" s="298" t="s">
        <v>2720</v>
      </c>
      <c r="F386" s="350" t="s">
        <v>2721</v>
      </c>
      <c r="G386" s="350"/>
      <c r="H386" s="350"/>
      <c r="I386" s="350"/>
      <c r="J386" s="350"/>
    </row>
    <row r="387" spans="1:10" hidden="1" x14ac:dyDescent="0.35">
      <c r="A387" s="350"/>
      <c r="B387" s="350"/>
      <c r="C387" s="350"/>
      <c r="D387" s="350"/>
      <c r="E387" s="298" t="s">
        <v>2722</v>
      </c>
      <c r="F387" s="350" t="s">
        <v>2723</v>
      </c>
      <c r="G387" s="350"/>
      <c r="H387" s="350"/>
      <c r="I387" s="350"/>
      <c r="J387" s="350"/>
    </row>
    <row r="388" spans="1:10" hidden="1" x14ac:dyDescent="0.35">
      <c r="A388" s="350"/>
      <c r="B388" s="350"/>
      <c r="C388" s="350"/>
      <c r="D388" s="350"/>
      <c r="E388" s="298" t="s">
        <v>2724</v>
      </c>
      <c r="F388" s="350" t="s">
        <v>838</v>
      </c>
      <c r="G388" s="350"/>
      <c r="H388" s="350"/>
      <c r="I388" s="350"/>
      <c r="J388" s="350"/>
    </row>
    <row r="389" spans="1:10" hidden="1" x14ac:dyDescent="0.35">
      <c r="A389" s="350"/>
      <c r="B389" s="350"/>
      <c r="C389" s="350"/>
      <c r="D389" s="350"/>
      <c r="E389" s="298" t="s">
        <v>2725</v>
      </c>
      <c r="F389" s="350" t="s">
        <v>840</v>
      </c>
      <c r="G389" s="350"/>
      <c r="H389" s="350"/>
      <c r="I389" s="350"/>
      <c r="J389" s="350"/>
    </row>
    <row r="390" spans="1:10" hidden="1" x14ac:dyDescent="0.35">
      <c r="A390" s="350"/>
      <c r="B390" s="350"/>
      <c r="C390" s="350"/>
      <c r="D390" s="350"/>
      <c r="E390" s="298" t="s">
        <v>2726</v>
      </c>
      <c r="F390" s="350" t="s">
        <v>842</v>
      </c>
      <c r="G390" s="350"/>
      <c r="H390" s="350"/>
      <c r="I390" s="350"/>
      <c r="J390" s="350"/>
    </row>
    <row r="391" spans="1:10" hidden="1" x14ac:dyDescent="0.35">
      <c r="A391" s="350"/>
      <c r="B391" s="350"/>
      <c r="C391" s="350"/>
      <c r="D391" s="350"/>
      <c r="E391" s="298" t="s">
        <v>843</v>
      </c>
      <c r="F391" s="350" t="s">
        <v>844</v>
      </c>
      <c r="G391" s="350"/>
      <c r="H391" s="350"/>
      <c r="I391" s="350"/>
      <c r="J391" s="350"/>
    </row>
    <row r="392" spans="1:10" hidden="1" x14ac:dyDescent="0.35">
      <c r="A392" s="350"/>
      <c r="B392" s="350"/>
      <c r="C392" s="350"/>
      <c r="D392" s="350"/>
      <c r="E392" s="298" t="s">
        <v>2727</v>
      </c>
      <c r="F392" s="350" t="s">
        <v>846</v>
      </c>
      <c r="G392" s="350"/>
      <c r="H392" s="350"/>
      <c r="I392" s="350"/>
      <c r="J392" s="350"/>
    </row>
    <row r="393" spans="1:10" hidden="1" x14ac:dyDescent="0.35">
      <c r="A393" s="350"/>
      <c r="B393" s="350"/>
      <c r="C393" s="350"/>
      <c r="D393" s="350"/>
      <c r="E393" s="298" t="s">
        <v>2728</v>
      </c>
      <c r="F393" s="350" t="s">
        <v>2729</v>
      </c>
      <c r="G393" s="350"/>
      <c r="H393" s="350"/>
      <c r="I393" s="350"/>
      <c r="J393" s="350"/>
    </row>
    <row r="394" spans="1:10" hidden="1" x14ac:dyDescent="0.35">
      <c r="A394" s="350"/>
      <c r="B394" s="350"/>
      <c r="C394" s="350"/>
      <c r="D394" s="350"/>
      <c r="E394" s="298" t="s">
        <v>847</v>
      </c>
      <c r="F394" s="350" t="s">
        <v>2730</v>
      </c>
      <c r="G394" s="350"/>
      <c r="H394" s="350"/>
      <c r="I394" s="350"/>
      <c r="J394" s="350"/>
    </row>
    <row r="395" spans="1:10" hidden="1" x14ac:dyDescent="0.35">
      <c r="A395" s="350"/>
      <c r="B395" s="350"/>
      <c r="C395" s="350"/>
      <c r="D395" s="350"/>
      <c r="E395" s="298" t="s">
        <v>2731</v>
      </c>
      <c r="F395" s="350" t="s">
        <v>850</v>
      </c>
      <c r="G395" s="350"/>
      <c r="H395" s="350"/>
      <c r="I395" s="350"/>
      <c r="J395" s="350"/>
    </row>
    <row r="396" spans="1:10" hidden="1" x14ac:dyDescent="0.35">
      <c r="A396" s="350"/>
      <c r="B396" s="350"/>
      <c r="C396" s="350"/>
      <c r="D396" s="350"/>
      <c r="E396" s="298" t="s">
        <v>2732</v>
      </c>
      <c r="F396" s="350" t="s">
        <v>2733</v>
      </c>
      <c r="G396" s="350"/>
      <c r="H396" s="350"/>
      <c r="I396" s="350"/>
      <c r="J396" s="350"/>
    </row>
    <row r="397" spans="1:10" hidden="1" x14ac:dyDescent="0.35">
      <c r="A397" s="350"/>
      <c r="B397" s="350"/>
      <c r="C397" s="350"/>
      <c r="D397" s="350"/>
      <c r="E397" s="298" t="s">
        <v>2734</v>
      </c>
      <c r="F397" s="350" t="s">
        <v>2735</v>
      </c>
      <c r="G397" s="350"/>
      <c r="H397" s="350"/>
      <c r="I397" s="350"/>
      <c r="J397" s="350"/>
    </row>
    <row r="398" spans="1:10" hidden="1" x14ac:dyDescent="0.35">
      <c r="A398" s="350"/>
      <c r="B398" s="350"/>
      <c r="C398" s="350"/>
      <c r="D398" s="350"/>
      <c r="E398" s="298" t="s">
        <v>2736</v>
      </c>
      <c r="F398" s="350" t="s">
        <v>2737</v>
      </c>
      <c r="G398" s="350"/>
      <c r="H398" s="350"/>
      <c r="I398" s="350"/>
      <c r="J398" s="350"/>
    </row>
    <row r="399" spans="1:10" hidden="1" x14ac:dyDescent="0.35">
      <c r="A399" s="350"/>
      <c r="B399" s="350"/>
      <c r="C399" s="350"/>
      <c r="D399" s="350"/>
      <c r="E399" s="298" t="s">
        <v>855</v>
      </c>
      <c r="F399" s="350" t="s">
        <v>856</v>
      </c>
      <c r="G399" s="350"/>
      <c r="H399" s="350"/>
      <c r="I399" s="350"/>
      <c r="J399" s="350"/>
    </row>
    <row r="400" spans="1:10" hidden="1" x14ac:dyDescent="0.35">
      <c r="A400" s="350"/>
      <c r="B400" s="350"/>
      <c r="C400" s="350"/>
      <c r="D400" s="350"/>
      <c r="E400" s="298" t="s">
        <v>857</v>
      </c>
      <c r="F400" s="350" t="s">
        <v>858</v>
      </c>
      <c r="G400" s="350"/>
      <c r="H400" s="350"/>
      <c r="I400" s="350"/>
      <c r="J400" s="350"/>
    </row>
    <row r="401" spans="1:10" hidden="1" x14ac:dyDescent="0.35">
      <c r="A401" s="350"/>
      <c r="B401" s="350"/>
      <c r="C401" s="350"/>
      <c r="D401" s="350"/>
      <c r="E401" s="298" t="s">
        <v>2738</v>
      </c>
      <c r="F401" s="350" t="s">
        <v>2739</v>
      </c>
      <c r="G401" s="350"/>
      <c r="H401" s="350"/>
      <c r="I401" s="350"/>
      <c r="J401" s="350"/>
    </row>
    <row r="402" spans="1:10" hidden="1" x14ac:dyDescent="0.35">
      <c r="A402" s="350"/>
      <c r="B402" s="350"/>
      <c r="C402" s="350"/>
      <c r="D402" s="350"/>
      <c r="E402" s="298" t="s">
        <v>2740</v>
      </c>
      <c r="F402" s="350" t="s">
        <v>860</v>
      </c>
      <c r="G402" s="350"/>
      <c r="H402" s="350"/>
      <c r="I402" s="350"/>
      <c r="J402" s="350"/>
    </row>
    <row r="403" spans="1:10" hidden="1" x14ac:dyDescent="0.35">
      <c r="A403" s="350"/>
      <c r="B403" s="350"/>
      <c r="C403" s="350"/>
      <c r="D403" s="350"/>
      <c r="E403" s="298" t="s">
        <v>2741</v>
      </c>
      <c r="F403" s="350" t="s">
        <v>862</v>
      </c>
      <c r="G403" s="350"/>
      <c r="H403" s="350"/>
      <c r="I403" s="350"/>
      <c r="J403" s="350"/>
    </row>
    <row r="404" spans="1:10" hidden="1" x14ac:dyDescent="0.35">
      <c r="A404" s="350"/>
      <c r="B404" s="350"/>
      <c r="C404" s="350"/>
      <c r="D404" s="350"/>
      <c r="E404" s="298" t="s">
        <v>863</v>
      </c>
      <c r="F404" s="350" t="s">
        <v>2742</v>
      </c>
      <c r="G404" s="350"/>
      <c r="H404" s="350"/>
      <c r="I404" s="350"/>
      <c r="J404" s="350"/>
    </row>
    <row r="405" spans="1:10" hidden="1" x14ac:dyDescent="0.35">
      <c r="A405" s="350"/>
      <c r="B405" s="350"/>
      <c r="C405" s="350"/>
      <c r="D405" s="350"/>
      <c r="E405" s="298" t="s">
        <v>865</v>
      </c>
      <c r="F405" s="350" t="s">
        <v>2743</v>
      </c>
      <c r="G405" s="350"/>
      <c r="H405" s="350"/>
      <c r="I405" s="350"/>
      <c r="J405" s="350"/>
    </row>
    <row r="406" spans="1:10" hidden="1" x14ac:dyDescent="0.35">
      <c r="A406" s="350"/>
      <c r="B406" s="350"/>
      <c r="C406" s="350"/>
      <c r="D406" s="350"/>
      <c r="E406" s="298" t="s">
        <v>867</v>
      </c>
      <c r="F406" s="350" t="s">
        <v>868</v>
      </c>
      <c r="G406" s="350"/>
      <c r="H406" s="350"/>
      <c r="I406" s="350"/>
      <c r="J406" s="350"/>
    </row>
    <row r="407" spans="1:10" hidden="1" x14ac:dyDescent="0.35">
      <c r="A407" s="350"/>
      <c r="B407" s="350"/>
      <c r="C407" s="350"/>
      <c r="D407" s="350"/>
      <c r="E407" s="298" t="s">
        <v>2744</v>
      </c>
      <c r="F407" s="350" t="s">
        <v>870</v>
      </c>
      <c r="G407" s="350"/>
      <c r="H407" s="350"/>
      <c r="I407" s="350"/>
      <c r="J407" s="350"/>
    </row>
    <row r="408" spans="1:10" hidden="1" x14ac:dyDescent="0.35">
      <c r="A408" s="350"/>
      <c r="B408" s="350"/>
      <c r="C408" s="350"/>
      <c r="D408" s="350"/>
      <c r="E408" s="298" t="s">
        <v>871</v>
      </c>
      <c r="F408" s="350" t="s">
        <v>872</v>
      </c>
      <c r="G408" s="350"/>
      <c r="H408" s="350"/>
      <c r="I408" s="350"/>
      <c r="J408" s="350"/>
    </row>
    <row r="409" spans="1:10" hidden="1" x14ac:dyDescent="0.35">
      <c r="A409" s="350"/>
      <c r="B409" s="350"/>
      <c r="C409" s="350"/>
      <c r="D409" s="350"/>
      <c r="E409" s="298" t="s">
        <v>2745</v>
      </c>
      <c r="F409" s="350" t="s">
        <v>2746</v>
      </c>
      <c r="G409" s="350"/>
      <c r="H409" s="350"/>
      <c r="I409" s="350"/>
      <c r="J409" s="350"/>
    </row>
    <row r="410" spans="1:10" hidden="1" x14ac:dyDescent="0.35">
      <c r="A410" s="350"/>
      <c r="B410" s="350"/>
      <c r="C410" s="350"/>
      <c r="D410" s="350"/>
      <c r="E410" s="298" t="s">
        <v>2747</v>
      </c>
      <c r="F410" s="350" t="s">
        <v>2748</v>
      </c>
      <c r="G410" s="350"/>
      <c r="H410" s="350"/>
      <c r="I410" s="350"/>
      <c r="J410" s="350"/>
    </row>
    <row r="411" spans="1:10" hidden="1" x14ac:dyDescent="0.35">
      <c r="A411" s="350"/>
      <c r="B411" s="350"/>
      <c r="C411" s="350"/>
      <c r="D411" s="350"/>
      <c r="E411" s="298" t="s">
        <v>2749</v>
      </c>
      <c r="F411" s="350" t="s">
        <v>2750</v>
      </c>
      <c r="G411" s="350"/>
      <c r="H411" s="350"/>
      <c r="I411" s="350"/>
      <c r="J411" s="350"/>
    </row>
    <row r="412" spans="1:10" hidden="1" x14ac:dyDescent="0.35">
      <c r="A412" s="350"/>
      <c r="B412" s="350"/>
      <c r="C412" s="350"/>
      <c r="D412" s="350"/>
      <c r="E412" s="298" t="s">
        <v>2751</v>
      </c>
      <c r="F412" s="350" t="s">
        <v>2752</v>
      </c>
      <c r="G412" s="350"/>
      <c r="H412" s="350"/>
      <c r="I412" s="350"/>
      <c r="J412" s="350"/>
    </row>
    <row r="413" spans="1:10" hidden="1" x14ac:dyDescent="0.35">
      <c r="A413" s="350"/>
      <c r="B413" s="350"/>
      <c r="C413" s="350"/>
      <c r="D413" s="350"/>
      <c r="E413" s="298" t="s">
        <v>2753</v>
      </c>
      <c r="F413" s="350" t="s">
        <v>2754</v>
      </c>
      <c r="G413" s="350"/>
      <c r="H413" s="350"/>
      <c r="I413" s="350"/>
      <c r="J413" s="350"/>
    </row>
    <row r="414" spans="1:10" hidden="1" x14ac:dyDescent="0.35">
      <c r="A414" s="350"/>
      <c r="B414" s="350"/>
      <c r="C414" s="350"/>
      <c r="D414" s="350"/>
      <c r="E414" s="298" t="s">
        <v>2755</v>
      </c>
      <c r="F414" s="350" t="s">
        <v>2756</v>
      </c>
      <c r="G414" s="350"/>
      <c r="H414" s="350"/>
      <c r="I414" s="350"/>
      <c r="J414" s="350"/>
    </row>
    <row r="415" spans="1:10" hidden="1" x14ac:dyDescent="0.35">
      <c r="A415" s="350"/>
      <c r="B415" s="350"/>
      <c r="C415" s="350"/>
      <c r="D415" s="350"/>
      <c r="E415" s="298" t="s">
        <v>2757</v>
      </c>
      <c r="F415" s="350" t="s">
        <v>2758</v>
      </c>
      <c r="G415" s="350"/>
      <c r="H415" s="350"/>
      <c r="I415" s="350"/>
      <c r="J415" s="350"/>
    </row>
    <row r="416" spans="1:10" hidden="1" x14ac:dyDescent="0.35">
      <c r="A416" s="350"/>
      <c r="B416" s="350"/>
      <c r="C416" s="350"/>
      <c r="D416" s="350"/>
      <c r="E416" s="298" t="s">
        <v>2759</v>
      </c>
      <c r="F416" s="350" t="s">
        <v>2760</v>
      </c>
      <c r="G416" s="350"/>
      <c r="H416" s="350"/>
      <c r="I416" s="350"/>
      <c r="J416" s="350"/>
    </row>
    <row r="417" spans="1:10" hidden="1" x14ac:dyDescent="0.35">
      <c r="A417" s="350"/>
      <c r="B417" s="350"/>
      <c r="C417" s="350"/>
      <c r="D417" s="350"/>
      <c r="E417" s="298" t="s">
        <v>2761</v>
      </c>
      <c r="F417" s="350" t="s">
        <v>2762</v>
      </c>
      <c r="G417" s="350"/>
      <c r="H417" s="350"/>
      <c r="I417" s="350"/>
      <c r="J417" s="350"/>
    </row>
    <row r="418" spans="1:10" hidden="1" x14ac:dyDescent="0.35">
      <c r="A418" s="350"/>
      <c r="B418" s="350"/>
      <c r="C418" s="350"/>
      <c r="D418" s="350"/>
      <c r="E418" s="298" t="s">
        <v>2763</v>
      </c>
      <c r="F418" s="350" t="s">
        <v>2764</v>
      </c>
      <c r="G418" s="350"/>
      <c r="H418" s="350"/>
      <c r="I418" s="350"/>
      <c r="J418" s="350"/>
    </row>
    <row r="419" spans="1:10" hidden="1" x14ac:dyDescent="0.35">
      <c r="A419" s="350"/>
      <c r="B419" s="350"/>
      <c r="C419" s="350"/>
      <c r="D419" s="350"/>
      <c r="E419" s="298" t="s">
        <v>2765</v>
      </c>
      <c r="F419" s="350" t="s">
        <v>2766</v>
      </c>
      <c r="G419" s="350"/>
      <c r="H419" s="350"/>
      <c r="I419" s="350"/>
      <c r="J419" s="350"/>
    </row>
    <row r="420" spans="1:10" hidden="1" x14ac:dyDescent="0.35">
      <c r="A420" s="350"/>
      <c r="B420" s="350"/>
      <c r="C420" s="350"/>
      <c r="D420" s="350"/>
      <c r="E420" s="298" t="s">
        <v>2767</v>
      </c>
      <c r="F420" s="350" t="s">
        <v>2768</v>
      </c>
      <c r="G420" s="350"/>
      <c r="H420" s="350"/>
      <c r="I420" s="350"/>
      <c r="J420" s="350"/>
    </row>
    <row r="421" spans="1:10" hidden="1" x14ac:dyDescent="0.35">
      <c r="A421" s="350"/>
      <c r="B421" s="350"/>
      <c r="C421" s="350"/>
      <c r="D421" s="350"/>
      <c r="E421" s="298" t="s">
        <v>2769</v>
      </c>
      <c r="F421" s="350" t="s">
        <v>2770</v>
      </c>
      <c r="G421" s="350"/>
      <c r="H421" s="350"/>
      <c r="I421" s="350"/>
      <c r="J421" s="350"/>
    </row>
    <row r="422" spans="1:10" hidden="1" x14ac:dyDescent="0.35">
      <c r="A422" s="350"/>
      <c r="B422" s="350"/>
      <c r="C422" s="350"/>
      <c r="D422" s="350"/>
      <c r="E422" s="298" t="s">
        <v>2771</v>
      </c>
      <c r="F422" s="350" t="s">
        <v>2772</v>
      </c>
      <c r="G422" s="350"/>
      <c r="H422" s="350"/>
      <c r="I422" s="350"/>
      <c r="J422" s="350"/>
    </row>
    <row r="423" spans="1:10" hidden="1" x14ac:dyDescent="0.35">
      <c r="A423" s="350"/>
      <c r="B423" s="350"/>
      <c r="C423" s="350"/>
      <c r="D423" s="350"/>
      <c r="E423" s="298" t="s">
        <v>2773</v>
      </c>
      <c r="F423" s="350" t="s">
        <v>2774</v>
      </c>
      <c r="G423" s="350"/>
      <c r="H423" s="350"/>
      <c r="I423" s="350"/>
      <c r="J423" s="350"/>
    </row>
    <row r="424" spans="1:10" hidden="1" x14ac:dyDescent="0.35">
      <c r="A424" s="350"/>
      <c r="B424" s="350"/>
      <c r="C424" s="350"/>
      <c r="D424" s="350"/>
      <c r="E424" s="298" t="s">
        <v>2775</v>
      </c>
      <c r="F424" s="350" t="s">
        <v>2776</v>
      </c>
      <c r="G424" s="350"/>
      <c r="H424" s="350"/>
      <c r="I424" s="350"/>
      <c r="J424" s="350"/>
    </row>
    <row r="425" spans="1:10" hidden="1" x14ac:dyDescent="0.35">
      <c r="A425" s="350"/>
      <c r="B425" s="350"/>
      <c r="C425" s="350"/>
      <c r="D425" s="350"/>
      <c r="E425" s="298" t="s">
        <v>247</v>
      </c>
      <c r="F425" s="350" t="s">
        <v>2777</v>
      </c>
      <c r="G425" s="350"/>
      <c r="H425" s="350"/>
      <c r="I425" s="350"/>
      <c r="J425" s="350"/>
    </row>
    <row r="426" spans="1:10" hidden="1" x14ac:dyDescent="0.35">
      <c r="A426" s="350"/>
      <c r="B426" s="350"/>
      <c r="C426" s="350"/>
      <c r="D426" s="350"/>
      <c r="E426" s="298" t="s">
        <v>248</v>
      </c>
      <c r="F426" s="350" t="s">
        <v>898</v>
      </c>
      <c r="G426" s="350"/>
      <c r="H426" s="350"/>
      <c r="I426" s="350"/>
      <c r="J426" s="350"/>
    </row>
    <row r="427" spans="1:10" hidden="1" x14ac:dyDescent="0.35">
      <c r="A427" s="350"/>
      <c r="B427" s="350"/>
      <c r="C427" s="350"/>
      <c r="D427" s="350"/>
      <c r="E427" s="298" t="s">
        <v>2778</v>
      </c>
      <c r="F427" s="350" t="s">
        <v>2779</v>
      </c>
      <c r="G427" s="350"/>
      <c r="H427" s="350"/>
      <c r="I427" s="350"/>
      <c r="J427" s="350"/>
    </row>
    <row r="428" spans="1:10" hidden="1" x14ac:dyDescent="0.35">
      <c r="A428" s="350"/>
      <c r="B428" s="350"/>
      <c r="C428" s="350"/>
      <c r="D428" s="350"/>
      <c r="E428" s="298" t="s">
        <v>2780</v>
      </c>
      <c r="F428" s="350" t="s">
        <v>2781</v>
      </c>
      <c r="G428" s="350"/>
      <c r="H428" s="350"/>
      <c r="I428" s="350"/>
      <c r="J428" s="350"/>
    </row>
    <row r="429" spans="1:10" hidden="1" x14ac:dyDescent="0.35">
      <c r="A429" s="350"/>
      <c r="B429" s="350"/>
      <c r="C429" s="350"/>
      <c r="D429" s="350"/>
      <c r="E429" s="298" t="s">
        <v>2782</v>
      </c>
      <c r="F429" s="350" t="s">
        <v>2783</v>
      </c>
      <c r="G429" s="350"/>
      <c r="H429" s="350"/>
      <c r="I429" s="350"/>
      <c r="J429" s="350"/>
    </row>
    <row r="430" spans="1:10" hidden="1" x14ac:dyDescent="0.35">
      <c r="A430" s="350"/>
      <c r="B430" s="350"/>
      <c r="C430" s="350"/>
      <c r="D430" s="350"/>
      <c r="E430" s="298" t="s">
        <v>2784</v>
      </c>
      <c r="F430" s="350" t="s">
        <v>2785</v>
      </c>
      <c r="G430" s="350"/>
      <c r="H430" s="350"/>
      <c r="I430" s="350"/>
      <c r="J430" s="350"/>
    </row>
    <row r="431" spans="1:10" hidden="1" x14ac:dyDescent="0.35">
      <c r="A431" s="350"/>
      <c r="B431" s="350"/>
      <c r="C431" s="350"/>
      <c r="D431" s="350"/>
      <c r="E431" s="298" t="s">
        <v>2786</v>
      </c>
      <c r="F431" s="350" t="s">
        <v>906</v>
      </c>
      <c r="G431" s="350"/>
      <c r="H431" s="350"/>
      <c r="I431" s="350"/>
      <c r="J431" s="350"/>
    </row>
    <row r="432" spans="1:10" hidden="1" x14ac:dyDescent="0.35">
      <c r="A432" s="350"/>
      <c r="B432" s="350"/>
      <c r="C432" s="350"/>
      <c r="D432" s="350"/>
      <c r="E432" s="298" t="s">
        <v>2787</v>
      </c>
      <c r="F432" s="350" t="s">
        <v>908</v>
      </c>
      <c r="G432" s="350"/>
      <c r="H432" s="350"/>
      <c r="I432" s="350"/>
      <c r="J432" s="350"/>
    </row>
    <row r="433" spans="1:10" hidden="1" x14ac:dyDescent="0.35">
      <c r="A433" s="350"/>
      <c r="B433" s="350"/>
      <c r="C433" s="350"/>
      <c r="D433" s="350"/>
      <c r="E433" s="298" t="s">
        <v>2788</v>
      </c>
      <c r="F433" s="350" t="s">
        <v>910</v>
      </c>
      <c r="G433" s="350"/>
      <c r="H433" s="350"/>
      <c r="I433" s="350"/>
      <c r="J433" s="350"/>
    </row>
    <row r="434" spans="1:10" hidden="1" x14ac:dyDescent="0.35">
      <c r="A434" s="350"/>
      <c r="B434" s="350"/>
      <c r="C434" s="350"/>
      <c r="D434" s="350"/>
      <c r="E434" s="298" t="s">
        <v>2789</v>
      </c>
      <c r="F434" s="350" t="s">
        <v>911</v>
      </c>
      <c r="G434" s="350"/>
      <c r="H434" s="350"/>
      <c r="I434" s="350"/>
      <c r="J434" s="350"/>
    </row>
    <row r="435" spans="1:10" hidden="1" x14ac:dyDescent="0.35">
      <c r="A435" s="350"/>
      <c r="B435" s="350"/>
      <c r="C435" s="350"/>
      <c r="D435" s="350"/>
      <c r="E435" s="298" t="s">
        <v>2790</v>
      </c>
      <c r="F435" s="350" t="s">
        <v>913</v>
      </c>
      <c r="G435" s="350"/>
      <c r="H435" s="350"/>
      <c r="I435" s="350"/>
      <c r="J435" s="350"/>
    </row>
    <row r="436" spans="1:10" hidden="1" x14ac:dyDescent="0.35">
      <c r="A436" s="350"/>
      <c r="B436" s="350"/>
      <c r="C436" s="350"/>
      <c r="D436" s="350"/>
      <c r="E436" s="298" t="s">
        <v>2791</v>
      </c>
      <c r="F436" s="350" t="s">
        <v>915</v>
      </c>
      <c r="G436" s="350"/>
      <c r="H436" s="350"/>
      <c r="I436" s="350"/>
      <c r="J436" s="350"/>
    </row>
    <row r="437" spans="1:10" hidden="1" x14ac:dyDescent="0.35">
      <c r="A437" s="350"/>
      <c r="B437" s="350"/>
      <c r="C437" s="350"/>
      <c r="D437" s="350"/>
      <c r="E437" s="298" t="s">
        <v>2792</v>
      </c>
      <c r="F437" s="350" t="s">
        <v>916</v>
      </c>
      <c r="G437" s="350"/>
      <c r="H437" s="350"/>
      <c r="I437" s="350"/>
      <c r="J437" s="350"/>
    </row>
    <row r="438" spans="1:10" hidden="1" x14ac:dyDescent="0.35">
      <c r="A438" s="350"/>
      <c r="B438" s="350"/>
      <c r="C438" s="350"/>
      <c r="D438" s="350"/>
      <c r="E438" s="298" t="s">
        <v>2793</v>
      </c>
      <c r="F438" s="350" t="s">
        <v>918</v>
      </c>
      <c r="G438" s="350"/>
      <c r="H438" s="350"/>
      <c r="I438" s="350"/>
      <c r="J438" s="350"/>
    </row>
    <row r="439" spans="1:10" hidden="1" x14ac:dyDescent="0.35">
      <c r="A439" s="350"/>
      <c r="B439" s="350"/>
      <c r="C439" s="350"/>
      <c r="D439" s="350"/>
      <c r="E439" s="298" t="s">
        <v>2794</v>
      </c>
      <c r="F439" s="350" t="s">
        <v>920</v>
      </c>
      <c r="G439" s="350"/>
      <c r="H439" s="350"/>
      <c r="I439" s="350"/>
      <c r="J439" s="350"/>
    </row>
    <row r="440" spans="1:10" hidden="1" x14ac:dyDescent="0.35">
      <c r="A440" s="350"/>
      <c r="B440" s="350"/>
      <c r="C440" s="350"/>
      <c r="D440" s="350"/>
      <c r="E440" s="298" t="s">
        <v>2795</v>
      </c>
      <c r="F440" s="350" t="s">
        <v>922</v>
      </c>
      <c r="G440" s="350"/>
      <c r="H440" s="350"/>
      <c r="I440" s="350"/>
      <c r="J440" s="350"/>
    </row>
    <row r="441" spans="1:10" hidden="1" x14ac:dyDescent="0.35">
      <c r="A441" s="350"/>
      <c r="B441" s="350"/>
      <c r="C441" s="350"/>
      <c r="D441" s="350"/>
      <c r="E441" s="298" t="s">
        <v>2796</v>
      </c>
      <c r="F441" s="350" t="s">
        <v>2797</v>
      </c>
      <c r="G441" s="350"/>
      <c r="H441" s="350"/>
      <c r="I441" s="350"/>
      <c r="J441" s="350"/>
    </row>
    <row r="442" spans="1:10" hidden="1" x14ac:dyDescent="0.35">
      <c r="A442" s="350"/>
      <c r="B442" s="350"/>
      <c r="C442" s="350"/>
      <c r="D442" s="350"/>
      <c r="E442" s="298" t="s">
        <v>2798</v>
      </c>
      <c r="F442" s="350" t="s">
        <v>2799</v>
      </c>
      <c r="G442" s="350"/>
      <c r="H442" s="350"/>
      <c r="I442" s="350"/>
      <c r="J442" s="350"/>
    </row>
    <row r="443" spans="1:10" hidden="1" x14ac:dyDescent="0.35">
      <c r="A443" s="350"/>
      <c r="B443" s="350"/>
      <c r="C443" s="350"/>
      <c r="D443" s="350"/>
      <c r="E443" s="298" t="s">
        <v>2800</v>
      </c>
      <c r="F443" s="350" t="s">
        <v>2801</v>
      </c>
      <c r="G443" s="350"/>
      <c r="H443" s="350"/>
      <c r="I443" s="350"/>
      <c r="J443" s="350"/>
    </row>
    <row r="444" spans="1:10" hidden="1" x14ac:dyDescent="0.35">
      <c r="A444" s="350"/>
      <c r="B444" s="350"/>
      <c r="C444" s="350"/>
      <c r="D444" s="350"/>
      <c r="E444" s="298" t="s">
        <v>2802</v>
      </c>
      <c r="F444" s="350" t="s">
        <v>2803</v>
      </c>
      <c r="G444" s="350"/>
      <c r="H444" s="350"/>
      <c r="I444" s="350"/>
      <c r="J444" s="350"/>
    </row>
    <row r="445" spans="1:10" hidden="1" x14ac:dyDescent="0.35">
      <c r="A445" s="350"/>
      <c r="B445" s="350"/>
      <c r="C445" s="350"/>
      <c r="D445" s="350"/>
      <c r="E445" s="298" t="s">
        <v>2804</v>
      </c>
      <c r="F445" s="350" t="s">
        <v>2805</v>
      </c>
      <c r="G445" s="350"/>
      <c r="H445" s="350"/>
      <c r="I445" s="350"/>
      <c r="J445" s="350"/>
    </row>
    <row r="446" spans="1:10" hidden="1" x14ac:dyDescent="0.35">
      <c r="A446" s="350"/>
      <c r="B446" s="350"/>
      <c r="C446" s="350"/>
      <c r="D446" s="350"/>
      <c r="E446" s="298" t="s">
        <v>2806</v>
      </c>
      <c r="F446" s="350" t="s">
        <v>2807</v>
      </c>
      <c r="G446" s="350"/>
      <c r="H446" s="350"/>
      <c r="I446" s="350"/>
      <c r="J446" s="350"/>
    </row>
    <row r="447" spans="1:10" hidden="1" x14ac:dyDescent="0.35">
      <c r="A447" s="350"/>
      <c r="B447" s="350"/>
      <c r="C447" s="350"/>
      <c r="D447" s="350"/>
      <c r="E447" s="298" t="s">
        <v>2808</v>
      </c>
      <c r="F447" s="350" t="s">
        <v>2809</v>
      </c>
      <c r="G447" s="350"/>
      <c r="H447" s="350"/>
      <c r="I447" s="350"/>
      <c r="J447" s="350"/>
    </row>
    <row r="448" spans="1:10" hidden="1" x14ac:dyDescent="0.35">
      <c r="A448" s="350"/>
      <c r="B448" s="350"/>
      <c r="C448" s="350"/>
      <c r="D448" s="350"/>
      <c r="E448" s="298" t="s">
        <v>2810</v>
      </c>
      <c r="F448" s="350" t="s">
        <v>2811</v>
      </c>
      <c r="G448" s="350"/>
      <c r="H448" s="350"/>
      <c r="I448" s="350"/>
      <c r="J448" s="350"/>
    </row>
    <row r="449" spans="1:10" hidden="1" x14ac:dyDescent="0.35">
      <c r="A449" s="350"/>
      <c r="B449" s="350"/>
      <c r="C449" s="350"/>
      <c r="D449" s="350"/>
      <c r="E449" s="298" t="s">
        <v>2812</v>
      </c>
      <c r="F449" s="350" t="s">
        <v>2813</v>
      </c>
      <c r="G449" s="350"/>
      <c r="H449" s="350"/>
      <c r="I449" s="350"/>
      <c r="J449" s="350"/>
    </row>
    <row r="450" spans="1:10" hidden="1" x14ac:dyDescent="0.35">
      <c r="A450" s="350"/>
      <c r="B450" s="350"/>
      <c r="C450" s="350"/>
      <c r="D450" s="350"/>
      <c r="E450" s="298" t="s">
        <v>2814</v>
      </c>
      <c r="F450" s="350" t="s">
        <v>2815</v>
      </c>
      <c r="G450" s="350"/>
      <c r="H450" s="350"/>
      <c r="I450" s="350"/>
      <c r="J450" s="350"/>
    </row>
    <row r="451" spans="1:10" hidden="1" x14ac:dyDescent="0.35">
      <c r="A451" s="350"/>
      <c r="B451" s="350"/>
      <c r="C451" s="350"/>
      <c r="D451" s="350"/>
      <c r="E451" s="298" t="s">
        <v>2816</v>
      </c>
      <c r="F451" s="350" t="s">
        <v>2817</v>
      </c>
      <c r="G451" s="350"/>
      <c r="H451" s="350"/>
      <c r="I451" s="350"/>
      <c r="J451" s="350"/>
    </row>
    <row r="452" spans="1:10" hidden="1" x14ac:dyDescent="0.35">
      <c r="A452" s="350"/>
      <c r="B452" s="350"/>
      <c r="C452" s="350"/>
      <c r="D452" s="350"/>
      <c r="E452" s="298" t="s">
        <v>2818</v>
      </c>
      <c r="F452" s="350" t="s">
        <v>2819</v>
      </c>
      <c r="G452" s="350"/>
      <c r="H452" s="350"/>
      <c r="I452" s="350"/>
      <c r="J452" s="350"/>
    </row>
    <row r="453" spans="1:10" hidden="1" x14ac:dyDescent="0.35">
      <c r="A453" s="350"/>
      <c r="B453" s="350"/>
      <c r="C453" s="350"/>
      <c r="D453" s="350"/>
      <c r="E453" s="298" t="s">
        <v>2820</v>
      </c>
      <c r="F453" s="350" t="s">
        <v>2821</v>
      </c>
      <c r="G453" s="350"/>
      <c r="H453" s="350"/>
      <c r="I453" s="350"/>
      <c r="J453" s="350"/>
    </row>
    <row r="454" spans="1:10" hidden="1" x14ac:dyDescent="0.35">
      <c r="A454" s="350"/>
      <c r="B454" s="350"/>
      <c r="C454" s="350"/>
      <c r="D454" s="350"/>
      <c r="E454" s="298" t="s">
        <v>2822</v>
      </c>
      <c r="F454" s="350" t="s">
        <v>2823</v>
      </c>
      <c r="G454" s="350"/>
      <c r="H454" s="350"/>
      <c r="I454" s="350"/>
      <c r="J454" s="350"/>
    </row>
    <row r="455" spans="1:10" hidden="1" x14ac:dyDescent="0.35">
      <c r="A455" s="350"/>
      <c r="B455" s="350"/>
      <c r="C455" s="350"/>
      <c r="D455" s="350"/>
      <c r="E455" s="298" t="s">
        <v>2824</v>
      </c>
      <c r="F455" s="350" t="s">
        <v>2825</v>
      </c>
      <c r="G455" s="350"/>
      <c r="H455" s="350"/>
      <c r="I455" s="350"/>
      <c r="J455" s="350"/>
    </row>
    <row r="456" spans="1:10" hidden="1" x14ac:dyDescent="0.35">
      <c r="A456" s="350"/>
      <c r="B456" s="350"/>
      <c r="C456" s="350"/>
      <c r="D456" s="350"/>
      <c r="E456" s="298" t="s">
        <v>2826</v>
      </c>
      <c r="F456" s="350" t="s">
        <v>2827</v>
      </c>
      <c r="G456" s="350"/>
      <c r="H456" s="350"/>
      <c r="I456" s="350"/>
      <c r="J456" s="350"/>
    </row>
    <row r="457" spans="1:10" hidden="1" x14ac:dyDescent="0.35">
      <c r="A457" s="350"/>
      <c r="B457" s="350"/>
      <c r="C457" s="350"/>
      <c r="D457" s="350"/>
      <c r="E457" s="298" t="s">
        <v>2828</v>
      </c>
      <c r="F457" s="350" t="s">
        <v>2829</v>
      </c>
      <c r="G457" s="350"/>
      <c r="H457" s="350"/>
      <c r="I457" s="350"/>
      <c r="J457" s="350"/>
    </row>
    <row r="458" spans="1:10" hidden="1" x14ac:dyDescent="0.35">
      <c r="A458" s="350"/>
      <c r="B458" s="350"/>
      <c r="C458" s="350"/>
      <c r="D458" s="350"/>
      <c r="E458" s="298" t="s">
        <v>2830</v>
      </c>
      <c r="F458" s="350" t="s">
        <v>2831</v>
      </c>
      <c r="G458" s="350"/>
      <c r="H458" s="350"/>
      <c r="I458" s="350"/>
      <c r="J458" s="350"/>
    </row>
    <row r="459" spans="1:10" hidden="1" x14ac:dyDescent="0.35">
      <c r="A459" s="350"/>
      <c r="B459" s="350"/>
      <c r="C459" s="350"/>
      <c r="D459" s="350"/>
      <c r="E459" s="298" t="s">
        <v>2832</v>
      </c>
      <c r="F459" s="350" t="s">
        <v>2833</v>
      </c>
      <c r="G459" s="350"/>
      <c r="H459" s="350"/>
      <c r="I459" s="350"/>
      <c r="J459" s="350"/>
    </row>
    <row r="460" spans="1:10" hidden="1" x14ac:dyDescent="0.35">
      <c r="A460" s="350"/>
      <c r="B460" s="350"/>
      <c r="C460" s="350"/>
      <c r="D460" s="350"/>
      <c r="E460" s="298" t="s">
        <v>2834</v>
      </c>
      <c r="F460" s="350" t="s">
        <v>2835</v>
      </c>
      <c r="G460" s="350"/>
      <c r="H460" s="350"/>
      <c r="I460" s="350"/>
      <c r="J460" s="350"/>
    </row>
    <row r="461" spans="1:10" hidden="1" x14ac:dyDescent="0.35">
      <c r="A461" s="350"/>
      <c r="B461" s="350"/>
      <c r="C461" s="350"/>
      <c r="D461" s="350"/>
      <c r="E461" s="298" t="s">
        <v>2836</v>
      </c>
      <c r="F461" s="350" t="s">
        <v>2837</v>
      </c>
      <c r="G461" s="350"/>
      <c r="H461" s="350"/>
      <c r="I461" s="350"/>
      <c r="J461" s="350"/>
    </row>
    <row r="462" spans="1:10" hidden="1" x14ac:dyDescent="0.35">
      <c r="A462" s="350"/>
      <c r="B462" s="350"/>
      <c r="C462" s="350"/>
      <c r="D462" s="350"/>
      <c r="E462" s="298" t="s">
        <v>2838</v>
      </c>
      <c r="F462" s="350" t="s">
        <v>2839</v>
      </c>
      <c r="G462" s="350"/>
      <c r="H462" s="350"/>
      <c r="I462" s="350"/>
      <c r="J462" s="350"/>
    </row>
    <row r="463" spans="1:10" hidden="1" x14ac:dyDescent="0.35">
      <c r="A463" s="350"/>
      <c r="B463" s="350"/>
      <c r="C463" s="350"/>
      <c r="D463" s="350"/>
      <c r="E463" s="298" t="s">
        <v>2840</v>
      </c>
      <c r="F463" s="350" t="s">
        <v>2841</v>
      </c>
      <c r="G463" s="350"/>
      <c r="H463" s="350"/>
      <c r="I463" s="350"/>
      <c r="J463" s="350"/>
    </row>
    <row r="464" spans="1:10" hidden="1" x14ac:dyDescent="0.35">
      <c r="A464" s="350"/>
      <c r="B464" s="350"/>
      <c r="C464" s="350"/>
      <c r="D464" s="350"/>
      <c r="E464" s="298" t="s">
        <v>2842</v>
      </c>
      <c r="F464" s="350" t="s">
        <v>2843</v>
      </c>
      <c r="G464" s="350"/>
      <c r="H464" s="350"/>
      <c r="I464" s="350"/>
      <c r="J464" s="350"/>
    </row>
    <row r="465" spans="1:10" hidden="1" x14ac:dyDescent="0.35">
      <c r="A465" s="350"/>
      <c r="B465" s="350"/>
      <c r="C465" s="350"/>
      <c r="D465" s="350"/>
      <c r="E465" s="298" t="s">
        <v>963</v>
      </c>
      <c r="F465" s="350" t="s">
        <v>964</v>
      </c>
      <c r="G465" s="350"/>
      <c r="H465" s="350"/>
      <c r="I465" s="350"/>
      <c r="J465" s="350"/>
    </row>
    <row r="466" spans="1:10" hidden="1" x14ac:dyDescent="0.35">
      <c r="A466" s="350"/>
      <c r="B466" s="350"/>
      <c r="C466" s="350"/>
      <c r="D466" s="350"/>
      <c r="E466" s="298" t="s">
        <v>965</v>
      </c>
      <c r="F466" s="350" t="s">
        <v>966</v>
      </c>
      <c r="G466" s="350"/>
      <c r="H466" s="350"/>
      <c r="I466" s="350"/>
      <c r="J466" s="350"/>
    </row>
    <row r="467" spans="1:10" hidden="1" x14ac:dyDescent="0.35">
      <c r="A467" s="350"/>
      <c r="B467" s="350"/>
      <c r="C467" s="350"/>
      <c r="D467" s="350"/>
      <c r="E467" s="298" t="s">
        <v>967</v>
      </c>
      <c r="F467" s="350" t="s">
        <v>2844</v>
      </c>
      <c r="G467" s="350"/>
      <c r="H467" s="350"/>
      <c r="I467" s="350"/>
      <c r="J467" s="350"/>
    </row>
    <row r="468" spans="1:10" hidden="1" x14ac:dyDescent="0.35">
      <c r="A468" s="350"/>
      <c r="B468" s="350"/>
      <c r="C468" s="350"/>
      <c r="D468" s="350"/>
      <c r="E468" s="298" t="s">
        <v>969</v>
      </c>
      <c r="F468" s="350" t="s">
        <v>970</v>
      </c>
      <c r="G468" s="350"/>
      <c r="H468" s="350"/>
      <c r="I468" s="350"/>
      <c r="J468" s="350"/>
    </row>
    <row r="469" spans="1:10" hidden="1" x14ac:dyDescent="0.35">
      <c r="A469" s="350"/>
      <c r="B469" s="350"/>
      <c r="C469" s="350"/>
      <c r="D469" s="350"/>
      <c r="E469" s="298" t="s">
        <v>2845</v>
      </c>
      <c r="F469" s="350" t="s">
        <v>2846</v>
      </c>
      <c r="G469" s="350"/>
      <c r="H469" s="350"/>
      <c r="I469" s="350"/>
      <c r="J469" s="350"/>
    </row>
    <row r="470" spans="1:10" hidden="1" x14ac:dyDescent="0.35">
      <c r="A470" s="350"/>
      <c r="B470" s="350"/>
      <c r="C470" s="350"/>
      <c r="D470" s="350"/>
      <c r="E470" s="298" t="s">
        <v>1310</v>
      </c>
      <c r="F470" s="350" t="s">
        <v>2847</v>
      </c>
      <c r="G470" s="350"/>
      <c r="H470" s="350"/>
      <c r="I470" s="350"/>
      <c r="J470" s="350"/>
    </row>
    <row r="471" spans="1:10" hidden="1" x14ac:dyDescent="0.35">
      <c r="A471" s="350"/>
      <c r="B471" s="350"/>
      <c r="C471" s="350"/>
      <c r="D471" s="350"/>
      <c r="E471" s="298" t="s">
        <v>1311</v>
      </c>
      <c r="F471" s="350" t="s">
        <v>2848</v>
      </c>
      <c r="G471" s="350"/>
      <c r="H471" s="350"/>
      <c r="I471" s="350"/>
      <c r="J471" s="350"/>
    </row>
    <row r="472" spans="1:10" hidden="1" x14ac:dyDescent="0.35">
      <c r="A472" s="350"/>
      <c r="B472" s="350"/>
      <c r="C472" s="350"/>
      <c r="D472" s="350"/>
      <c r="E472" s="298" t="s">
        <v>2849</v>
      </c>
      <c r="F472" s="350" t="s">
        <v>2850</v>
      </c>
      <c r="G472" s="350"/>
      <c r="H472" s="350"/>
      <c r="I472" s="350"/>
      <c r="J472" s="350"/>
    </row>
    <row r="473" spans="1:10" hidden="1" x14ac:dyDescent="0.35">
      <c r="A473" s="350"/>
      <c r="B473" s="350"/>
      <c r="C473" s="350"/>
      <c r="D473" s="350"/>
      <c r="E473" s="298" t="s">
        <v>2851</v>
      </c>
      <c r="F473" s="350" t="s">
        <v>2852</v>
      </c>
      <c r="G473" s="350"/>
      <c r="H473" s="350"/>
      <c r="I473" s="350"/>
      <c r="J473" s="350"/>
    </row>
    <row r="474" spans="1:10" hidden="1" x14ac:dyDescent="0.35">
      <c r="A474" s="350"/>
      <c r="B474" s="350"/>
      <c r="C474" s="350"/>
      <c r="D474" s="350"/>
      <c r="E474" s="298" t="s">
        <v>2853</v>
      </c>
      <c r="F474" s="350" t="s">
        <v>2854</v>
      </c>
      <c r="G474" s="350"/>
      <c r="H474" s="350"/>
      <c r="I474" s="350"/>
      <c r="J474" s="350"/>
    </row>
    <row r="475" spans="1:10" hidden="1" x14ac:dyDescent="0.35">
      <c r="A475" s="350"/>
      <c r="B475" s="350"/>
      <c r="C475" s="350"/>
      <c r="D475" s="350"/>
      <c r="E475" s="298" t="s">
        <v>2855</v>
      </c>
      <c r="F475" s="350" t="s">
        <v>2856</v>
      </c>
      <c r="G475" s="350"/>
      <c r="H475" s="350"/>
      <c r="I475" s="350"/>
      <c r="J475" s="350"/>
    </row>
    <row r="476" spans="1:10" hidden="1" x14ac:dyDescent="0.35">
      <c r="A476" s="350"/>
      <c r="B476" s="350"/>
      <c r="C476" s="350"/>
      <c r="D476" s="350"/>
      <c r="E476" s="298" t="s">
        <v>2857</v>
      </c>
      <c r="F476" s="350" t="s">
        <v>2858</v>
      </c>
      <c r="G476" s="350"/>
      <c r="H476" s="350"/>
      <c r="I476" s="350"/>
      <c r="J476" s="350"/>
    </row>
    <row r="477" spans="1:10" hidden="1" x14ac:dyDescent="0.35">
      <c r="A477" s="350"/>
      <c r="B477" s="350"/>
      <c r="C477" s="350"/>
      <c r="D477" s="350"/>
      <c r="E477" s="298" t="s">
        <v>2859</v>
      </c>
      <c r="F477" s="350" t="s">
        <v>2860</v>
      </c>
      <c r="G477" s="350"/>
      <c r="H477" s="350"/>
      <c r="I477" s="350"/>
      <c r="J477" s="350"/>
    </row>
    <row r="478" spans="1:10" hidden="1" x14ac:dyDescent="0.35">
      <c r="A478" s="350"/>
      <c r="B478" s="350"/>
      <c r="C478" s="350"/>
      <c r="D478" s="350"/>
      <c r="E478" s="298" t="s">
        <v>982</v>
      </c>
      <c r="F478" s="350" t="s">
        <v>983</v>
      </c>
      <c r="G478" s="350"/>
      <c r="H478" s="350"/>
      <c r="I478" s="350"/>
      <c r="J478" s="350"/>
    </row>
    <row r="479" spans="1:10" hidden="1" x14ac:dyDescent="0.35">
      <c r="A479" s="350"/>
      <c r="B479" s="350"/>
      <c r="C479" s="350"/>
      <c r="D479" s="350"/>
      <c r="E479" s="298" t="s">
        <v>984</v>
      </c>
      <c r="F479" s="350" t="s">
        <v>2861</v>
      </c>
      <c r="G479" s="350"/>
      <c r="H479" s="350"/>
      <c r="I479" s="350"/>
      <c r="J479" s="350"/>
    </row>
    <row r="480" spans="1:10" hidden="1" x14ac:dyDescent="0.35">
      <c r="A480" s="350"/>
      <c r="B480" s="350"/>
      <c r="C480" s="350"/>
      <c r="D480" s="350"/>
      <c r="E480" s="298" t="s">
        <v>986</v>
      </c>
      <c r="F480" s="350" t="s">
        <v>987</v>
      </c>
      <c r="G480" s="350"/>
      <c r="H480" s="350"/>
      <c r="I480" s="350"/>
      <c r="J480" s="350"/>
    </row>
    <row r="481" spans="1:10" hidden="1" x14ac:dyDescent="0.35">
      <c r="A481" s="350"/>
      <c r="B481" s="350"/>
      <c r="C481" s="350"/>
      <c r="D481" s="350"/>
      <c r="E481" s="298" t="s">
        <v>988</v>
      </c>
      <c r="F481" s="350" t="s">
        <v>989</v>
      </c>
      <c r="G481" s="350"/>
      <c r="H481" s="350"/>
      <c r="I481" s="350"/>
      <c r="J481" s="350"/>
    </row>
    <row r="482" spans="1:10" hidden="1" x14ac:dyDescent="0.35">
      <c r="A482" s="350"/>
      <c r="B482" s="350"/>
      <c r="C482" s="350"/>
      <c r="D482" s="350"/>
      <c r="E482" s="298" t="s">
        <v>2862</v>
      </c>
      <c r="F482" s="350" t="s">
        <v>2863</v>
      </c>
      <c r="G482" s="350"/>
      <c r="H482" s="350"/>
      <c r="I482" s="350"/>
      <c r="J482" s="350"/>
    </row>
    <row r="483" spans="1:10" hidden="1" x14ac:dyDescent="0.35">
      <c r="A483" s="350"/>
      <c r="B483" s="350"/>
      <c r="C483" s="350"/>
      <c r="D483" s="350"/>
      <c r="E483" s="298" t="s">
        <v>2864</v>
      </c>
      <c r="F483" s="350" t="s">
        <v>2865</v>
      </c>
      <c r="G483" s="350"/>
      <c r="H483" s="350"/>
      <c r="I483" s="350"/>
      <c r="J483" s="350"/>
    </row>
    <row r="484" spans="1:10" hidden="1" x14ac:dyDescent="0.35">
      <c r="A484" s="350"/>
      <c r="B484" s="350"/>
      <c r="C484" s="350"/>
      <c r="D484" s="350"/>
      <c r="E484" s="298" t="s">
        <v>2866</v>
      </c>
      <c r="F484" s="350" t="s">
        <v>2867</v>
      </c>
      <c r="G484" s="350"/>
      <c r="H484" s="350"/>
      <c r="I484" s="350"/>
      <c r="J484" s="350"/>
    </row>
    <row r="485" spans="1:10" hidden="1" x14ac:dyDescent="0.35">
      <c r="A485" s="350"/>
      <c r="B485" s="350"/>
      <c r="C485" s="350"/>
      <c r="D485" s="350"/>
      <c r="E485" s="298" t="s">
        <v>2868</v>
      </c>
      <c r="F485" s="350" t="s">
        <v>2869</v>
      </c>
      <c r="G485" s="350"/>
      <c r="H485" s="350"/>
      <c r="I485" s="350"/>
      <c r="J485" s="350"/>
    </row>
    <row r="486" spans="1:10" hidden="1" x14ac:dyDescent="0.35">
      <c r="A486" s="350"/>
      <c r="B486" s="350"/>
      <c r="C486" s="350"/>
      <c r="D486" s="350"/>
      <c r="E486" s="298" t="s">
        <v>2870</v>
      </c>
      <c r="F486" s="350" t="s">
        <v>2871</v>
      </c>
      <c r="G486" s="350"/>
      <c r="H486" s="350"/>
      <c r="I486" s="350"/>
      <c r="J486" s="350"/>
    </row>
    <row r="487" spans="1:10" hidden="1" x14ac:dyDescent="0.35">
      <c r="A487" s="350"/>
      <c r="B487" s="350"/>
      <c r="C487" s="350"/>
      <c r="D487" s="350"/>
      <c r="E487" s="298" t="s">
        <v>2872</v>
      </c>
      <c r="F487" s="350" t="s">
        <v>2873</v>
      </c>
      <c r="G487" s="350"/>
      <c r="H487" s="350"/>
      <c r="I487" s="350"/>
      <c r="J487" s="350"/>
    </row>
    <row r="488" spans="1:10" hidden="1" x14ac:dyDescent="0.35">
      <c r="A488" s="350"/>
      <c r="B488" s="350"/>
      <c r="C488" s="350"/>
      <c r="D488" s="350"/>
      <c r="E488" s="298" t="s">
        <v>2874</v>
      </c>
      <c r="F488" s="350" t="s">
        <v>2875</v>
      </c>
      <c r="G488" s="350"/>
      <c r="H488" s="350"/>
      <c r="I488" s="350"/>
      <c r="J488" s="350"/>
    </row>
    <row r="489" spans="1:10" hidden="1" x14ac:dyDescent="0.35">
      <c r="A489" s="350"/>
      <c r="B489" s="350"/>
      <c r="C489" s="350"/>
      <c r="D489" s="350"/>
      <c r="E489" s="298" t="s">
        <v>2876</v>
      </c>
      <c r="F489" s="350" t="s">
        <v>2877</v>
      </c>
      <c r="G489" s="350"/>
      <c r="H489" s="350"/>
      <c r="I489" s="350"/>
      <c r="J489" s="350"/>
    </row>
    <row r="490" spans="1:10" hidden="1" x14ac:dyDescent="0.35">
      <c r="A490" s="350"/>
      <c r="B490" s="350"/>
      <c r="C490" s="350"/>
      <c r="D490" s="350"/>
      <c r="E490" s="298" t="s">
        <v>2878</v>
      </c>
      <c r="F490" s="350" t="s">
        <v>2879</v>
      </c>
      <c r="G490" s="350"/>
      <c r="H490" s="350"/>
      <c r="I490" s="350"/>
      <c r="J490" s="350"/>
    </row>
    <row r="491" spans="1:10" hidden="1" x14ac:dyDescent="0.35">
      <c r="A491" s="350"/>
      <c r="B491" s="350"/>
      <c r="C491" s="350"/>
      <c r="D491" s="350"/>
      <c r="E491" s="298" t="s">
        <v>2880</v>
      </c>
      <c r="F491" s="350" t="s">
        <v>2881</v>
      </c>
      <c r="G491" s="350"/>
      <c r="H491" s="350"/>
      <c r="I491" s="350"/>
      <c r="J491" s="350"/>
    </row>
    <row r="492" spans="1:10" hidden="1" x14ac:dyDescent="0.35">
      <c r="A492" s="350"/>
      <c r="B492" s="350"/>
      <c r="C492" s="350"/>
      <c r="D492" s="350"/>
      <c r="E492" s="298" t="s">
        <v>2882</v>
      </c>
      <c r="F492" s="350" t="s">
        <v>2883</v>
      </c>
      <c r="G492" s="350"/>
      <c r="H492" s="350"/>
      <c r="I492" s="350"/>
      <c r="J492" s="350"/>
    </row>
    <row r="493" spans="1:10" hidden="1" x14ac:dyDescent="0.35">
      <c r="A493" s="350"/>
      <c r="B493" s="350"/>
      <c r="C493" s="350"/>
      <c r="D493" s="350"/>
      <c r="E493" s="298" t="s">
        <v>2884</v>
      </c>
      <c r="F493" s="350" t="s">
        <v>2885</v>
      </c>
      <c r="G493" s="350"/>
      <c r="H493" s="350"/>
      <c r="I493" s="350"/>
      <c r="J493" s="350"/>
    </row>
    <row r="494" spans="1:10" hidden="1" x14ac:dyDescent="0.35">
      <c r="A494" s="350"/>
      <c r="B494" s="350"/>
      <c r="C494" s="350"/>
      <c r="D494" s="350"/>
      <c r="E494" s="298" t="s">
        <v>2886</v>
      </c>
      <c r="F494" s="350" t="s">
        <v>2887</v>
      </c>
      <c r="G494" s="350"/>
      <c r="H494" s="350"/>
      <c r="I494" s="350"/>
      <c r="J494" s="350"/>
    </row>
    <row r="495" spans="1:10" hidden="1" x14ac:dyDescent="0.35">
      <c r="A495" s="350"/>
      <c r="B495" s="350"/>
      <c r="C495" s="350"/>
      <c r="D495" s="350"/>
      <c r="E495" s="298" t="s">
        <v>2888</v>
      </c>
      <c r="F495" s="350" t="s">
        <v>2889</v>
      </c>
      <c r="G495" s="350"/>
      <c r="H495" s="350"/>
      <c r="I495" s="350"/>
      <c r="J495" s="350"/>
    </row>
    <row r="496" spans="1:10" hidden="1" x14ac:dyDescent="0.35">
      <c r="A496" s="350"/>
      <c r="B496" s="350"/>
      <c r="C496" s="350"/>
      <c r="D496" s="350"/>
      <c r="E496" s="298" t="s">
        <v>2890</v>
      </c>
      <c r="F496" s="350" t="s">
        <v>2891</v>
      </c>
      <c r="G496" s="350"/>
      <c r="H496" s="350"/>
      <c r="I496" s="350"/>
      <c r="J496" s="350"/>
    </row>
    <row r="497" spans="1:10" hidden="1" x14ac:dyDescent="0.35">
      <c r="A497" s="350"/>
      <c r="B497" s="350"/>
      <c r="C497" s="350"/>
      <c r="D497" s="350"/>
      <c r="E497" s="298" t="s">
        <v>1006</v>
      </c>
      <c r="F497" s="350" t="s">
        <v>1015</v>
      </c>
      <c r="G497" s="350"/>
      <c r="H497" s="350"/>
      <c r="I497" s="350"/>
      <c r="J497" s="350"/>
    </row>
    <row r="498" spans="1:10" hidden="1" x14ac:dyDescent="0.35">
      <c r="A498" s="350"/>
      <c r="B498" s="350"/>
      <c r="C498" s="350"/>
      <c r="D498" s="350"/>
      <c r="E498" s="298" t="s">
        <v>1008</v>
      </c>
      <c r="F498" s="350" t="s">
        <v>1017</v>
      </c>
      <c r="G498" s="350"/>
      <c r="H498" s="350"/>
      <c r="I498" s="350"/>
      <c r="J498" s="350"/>
    </row>
    <row r="499" spans="1:10" hidden="1" x14ac:dyDescent="0.35">
      <c r="A499" s="350"/>
      <c r="B499" s="350"/>
      <c r="C499" s="350"/>
      <c r="D499" s="350"/>
      <c r="E499" s="298" t="s">
        <v>1010</v>
      </c>
      <c r="F499" s="350" t="s">
        <v>1019</v>
      </c>
      <c r="G499" s="350"/>
      <c r="H499" s="350"/>
      <c r="I499" s="350"/>
      <c r="J499" s="350"/>
    </row>
    <row r="500" spans="1:10" hidden="1" x14ac:dyDescent="0.35">
      <c r="A500" s="350"/>
      <c r="B500" s="350"/>
      <c r="C500" s="350"/>
      <c r="D500" s="350"/>
      <c r="E500" s="298" t="s">
        <v>1012</v>
      </c>
      <c r="F500" s="350" t="s">
        <v>1021</v>
      </c>
      <c r="G500" s="350"/>
      <c r="H500" s="350"/>
      <c r="I500" s="350"/>
      <c r="J500" s="350"/>
    </row>
    <row r="501" spans="1:10" hidden="1" x14ac:dyDescent="0.35">
      <c r="A501" s="350"/>
      <c r="B501" s="350"/>
      <c r="C501" s="350"/>
      <c r="D501" s="350"/>
      <c r="E501" s="298" t="s">
        <v>1014</v>
      </c>
      <c r="F501" s="350" t="s">
        <v>1023</v>
      </c>
      <c r="G501" s="350"/>
      <c r="H501" s="350"/>
      <c r="I501" s="350"/>
      <c r="J501" s="350"/>
    </row>
    <row r="502" spans="1:10" hidden="1" x14ac:dyDescent="0.35">
      <c r="A502" s="350"/>
      <c r="B502" s="350"/>
      <c r="C502" s="350"/>
      <c r="D502" s="350"/>
      <c r="E502" s="298" t="s">
        <v>2892</v>
      </c>
      <c r="F502" s="350" t="s">
        <v>2893</v>
      </c>
      <c r="G502" s="350"/>
      <c r="H502" s="350"/>
      <c r="I502" s="350"/>
      <c r="J502" s="350"/>
    </row>
    <row r="503" spans="1:10" hidden="1" x14ac:dyDescent="0.35">
      <c r="A503" s="350"/>
      <c r="B503" s="350"/>
      <c r="C503" s="350"/>
      <c r="D503" s="350"/>
      <c r="E503" s="298" t="s">
        <v>2894</v>
      </c>
      <c r="F503" s="350" t="s">
        <v>2895</v>
      </c>
      <c r="G503" s="350"/>
      <c r="H503" s="350"/>
      <c r="I503" s="350"/>
      <c r="J503" s="350"/>
    </row>
    <row r="504" spans="1:10" hidden="1" x14ac:dyDescent="0.35">
      <c r="A504" s="350"/>
      <c r="B504" s="350"/>
      <c r="C504" s="350"/>
      <c r="D504" s="350"/>
      <c r="E504" s="298" t="s">
        <v>2896</v>
      </c>
      <c r="F504" s="350" t="s">
        <v>2897</v>
      </c>
      <c r="G504" s="350"/>
      <c r="H504" s="350"/>
      <c r="I504" s="350"/>
      <c r="J504" s="350"/>
    </row>
    <row r="505" spans="1:10" hidden="1" x14ac:dyDescent="0.35">
      <c r="A505" s="350"/>
      <c r="B505" s="350"/>
      <c r="C505" s="350"/>
      <c r="D505" s="350"/>
      <c r="E505" s="298" t="s">
        <v>1020</v>
      </c>
      <c r="F505" s="350" t="s">
        <v>1029</v>
      </c>
      <c r="G505" s="350"/>
      <c r="H505" s="350"/>
      <c r="I505" s="350"/>
      <c r="J505" s="350"/>
    </row>
    <row r="506" spans="1:10" hidden="1" x14ac:dyDescent="0.35">
      <c r="A506" s="350"/>
      <c r="B506" s="350"/>
      <c r="C506" s="350"/>
      <c r="D506" s="350"/>
      <c r="E506" s="298" t="s">
        <v>1022</v>
      </c>
      <c r="F506" s="350" t="s">
        <v>1030</v>
      </c>
      <c r="G506" s="350"/>
      <c r="H506" s="350"/>
      <c r="I506" s="350"/>
      <c r="J506" s="350"/>
    </row>
    <row r="507" spans="1:10" hidden="1" x14ac:dyDescent="0.35">
      <c r="A507" s="350"/>
      <c r="B507" s="350"/>
      <c r="C507" s="350"/>
      <c r="D507" s="350"/>
      <c r="E507" s="298" t="s">
        <v>1024</v>
      </c>
      <c r="F507" s="350" t="s">
        <v>1032</v>
      </c>
      <c r="G507" s="350"/>
      <c r="H507" s="350"/>
      <c r="I507" s="350"/>
      <c r="J507" s="350"/>
    </row>
    <row r="508" spans="1:10" hidden="1" x14ac:dyDescent="0.35">
      <c r="A508" s="350"/>
      <c r="B508" s="350"/>
      <c r="C508" s="350"/>
      <c r="D508" s="350"/>
      <c r="E508" s="298" t="s">
        <v>1026</v>
      </c>
      <c r="F508" s="350" t="s">
        <v>1034</v>
      </c>
      <c r="G508" s="350"/>
      <c r="H508" s="350"/>
      <c r="I508" s="350"/>
      <c r="J508" s="350"/>
    </row>
    <row r="509" spans="1:10" hidden="1" x14ac:dyDescent="0.35">
      <c r="A509" s="350"/>
      <c r="B509" s="350"/>
      <c r="C509" s="350"/>
      <c r="D509" s="350"/>
      <c r="E509" s="298" t="s">
        <v>1028</v>
      </c>
      <c r="F509" s="350" t="s">
        <v>1036</v>
      </c>
      <c r="G509" s="350"/>
      <c r="H509" s="350"/>
      <c r="I509" s="350"/>
      <c r="J509" s="350"/>
    </row>
    <row r="510" spans="1:10" hidden="1" x14ac:dyDescent="0.35">
      <c r="A510" s="350"/>
      <c r="B510" s="350"/>
      <c r="C510" s="350"/>
      <c r="D510" s="350"/>
      <c r="E510" s="298" t="s">
        <v>2898</v>
      </c>
      <c r="F510" s="350" t="s">
        <v>2899</v>
      </c>
      <c r="G510" s="350"/>
      <c r="H510" s="350"/>
      <c r="I510" s="350"/>
      <c r="J510" s="350"/>
    </row>
    <row r="511" spans="1:10" hidden="1" x14ac:dyDescent="0.35">
      <c r="A511" s="350"/>
      <c r="B511" s="350"/>
      <c r="C511" s="350"/>
      <c r="D511" s="350"/>
      <c r="E511" s="298" t="s">
        <v>2900</v>
      </c>
      <c r="F511" s="350" t="s">
        <v>2901</v>
      </c>
      <c r="G511" s="350"/>
      <c r="H511" s="350"/>
      <c r="I511" s="350"/>
      <c r="J511" s="350"/>
    </row>
    <row r="512" spans="1:10" hidden="1" x14ac:dyDescent="0.35">
      <c r="A512" s="350"/>
      <c r="B512" s="350"/>
      <c r="C512" s="350"/>
      <c r="D512" s="350"/>
      <c r="E512" s="298" t="s">
        <v>2902</v>
      </c>
      <c r="F512" s="350" t="s">
        <v>2903</v>
      </c>
      <c r="G512" s="350"/>
      <c r="H512" s="350"/>
      <c r="I512" s="350"/>
      <c r="J512" s="350"/>
    </row>
    <row r="513" spans="1:10" hidden="1" x14ac:dyDescent="0.35">
      <c r="A513" s="350"/>
      <c r="B513" s="350"/>
      <c r="C513" s="350"/>
      <c r="D513" s="350"/>
      <c r="E513" s="298" t="s">
        <v>2904</v>
      </c>
      <c r="F513" s="350" t="s">
        <v>1042</v>
      </c>
      <c r="G513" s="350"/>
      <c r="H513" s="350"/>
      <c r="I513" s="350"/>
      <c r="J513" s="350"/>
    </row>
    <row r="514" spans="1:10" hidden="1" x14ac:dyDescent="0.35">
      <c r="A514" s="350"/>
      <c r="B514" s="350"/>
      <c r="C514" s="350"/>
      <c r="D514" s="350"/>
      <c r="E514" s="298" t="s">
        <v>2905</v>
      </c>
      <c r="F514" s="350" t="s">
        <v>2906</v>
      </c>
      <c r="G514" s="350"/>
      <c r="H514" s="350"/>
      <c r="I514" s="350"/>
      <c r="J514" s="350"/>
    </row>
    <row r="515" spans="1:10" hidden="1" x14ac:dyDescent="0.35">
      <c r="A515" s="350"/>
      <c r="B515" s="350"/>
      <c r="C515" s="350"/>
      <c r="D515" s="350"/>
      <c r="E515" s="298" t="s">
        <v>2907</v>
      </c>
      <c r="F515" s="350" t="s">
        <v>2908</v>
      </c>
      <c r="G515" s="350"/>
      <c r="H515" s="350"/>
      <c r="I515" s="350"/>
      <c r="J515" s="350"/>
    </row>
    <row r="516" spans="1:10" hidden="1" x14ac:dyDescent="0.35">
      <c r="A516" s="350"/>
      <c r="B516" s="350"/>
      <c r="C516" s="350"/>
      <c r="D516" s="350"/>
      <c r="E516" s="298" t="s">
        <v>2909</v>
      </c>
      <c r="F516" s="350" t="s">
        <v>2910</v>
      </c>
      <c r="G516" s="350"/>
      <c r="H516" s="350"/>
      <c r="I516" s="350"/>
      <c r="J516" s="350"/>
    </row>
    <row r="517" spans="1:10" hidden="1" x14ac:dyDescent="0.35">
      <c r="A517" s="350"/>
      <c r="B517" s="350"/>
      <c r="C517" s="350"/>
      <c r="D517" s="350"/>
      <c r="E517" s="298" t="s">
        <v>2911</v>
      </c>
      <c r="F517" s="350" t="s">
        <v>2912</v>
      </c>
      <c r="G517" s="350"/>
      <c r="H517" s="350"/>
      <c r="I517" s="350"/>
      <c r="J517" s="350"/>
    </row>
    <row r="518" spans="1:10" hidden="1" x14ac:dyDescent="0.35">
      <c r="A518" s="350"/>
      <c r="B518" s="350"/>
      <c r="C518" s="350"/>
      <c r="D518" s="350"/>
      <c r="E518" s="298" t="s">
        <v>2913</v>
      </c>
      <c r="F518" s="350" t="s">
        <v>2914</v>
      </c>
      <c r="G518" s="350"/>
      <c r="H518" s="350"/>
      <c r="I518" s="350"/>
      <c r="J518" s="350"/>
    </row>
    <row r="519" spans="1:10" hidden="1" x14ac:dyDescent="0.35">
      <c r="A519" s="350"/>
      <c r="B519" s="350"/>
      <c r="C519" s="350"/>
      <c r="D519" s="350"/>
      <c r="E519" s="298" t="s">
        <v>2915</v>
      </c>
      <c r="F519" s="350" t="s">
        <v>2916</v>
      </c>
      <c r="G519" s="350"/>
      <c r="H519" s="350"/>
      <c r="I519" s="350"/>
      <c r="J519" s="350"/>
    </row>
    <row r="520" spans="1:10" hidden="1" x14ac:dyDescent="0.35">
      <c r="A520" s="350"/>
      <c r="B520" s="350"/>
      <c r="C520" s="350"/>
      <c r="D520" s="350"/>
      <c r="E520" s="298" t="s">
        <v>2917</v>
      </c>
      <c r="F520" s="350" t="s">
        <v>2918</v>
      </c>
      <c r="G520" s="350"/>
      <c r="H520" s="350"/>
      <c r="I520" s="350"/>
      <c r="J520" s="350"/>
    </row>
    <row r="521" spans="1:10" hidden="1" x14ac:dyDescent="0.35">
      <c r="A521" s="350"/>
      <c r="B521" s="350"/>
      <c r="C521" s="350"/>
      <c r="D521" s="350"/>
      <c r="E521" s="298" t="s">
        <v>1047</v>
      </c>
      <c r="F521" s="350" t="s">
        <v>1056</v>
      </c>
      <c r="G521" s="350"/>
      <c r="H521" s="350"/>
      <c r="I521" s="350"/>
      <c r="J521" s="350"/>
    </row>
    <row r="522" spans="1:10" hidden="1" x14ac:dyDescent="0.35">
      <c r="A522" s="350"/>
      <c r="B522" s="350"/>
      <c r="C522" s="350"/>
      <c r="D522" s="350"/>
      <c r="E522" s="298" t="s">
        <v>1049</v>
      </c>
      <c r="F522" s="350" t="s">
        <v>1058</v>
      </c>
      <c r="G522" s="350"/>
      <c r="H522" s="350"/>
      <c r="I522" s="350"/>
      <c r="J522" s="350"/>
    </row>
    <row r="523" spans="1:10" hidden="1" x14ac:dyDescent="0.35">
      <c r="A523" s="350"/>
      <c r="B523" s="350"/>
      <c r="C523" s="350"/>
      <c r="D523" s="350"/>
      <c r="E523" s="298" t="s">
        <v>2919</v>
      </c>
      <c r="F523" s="350" t="s">
        <v>2920</v>
      </c>
      <c r="G523" s="350"/>
      <c r="H523" s="350"/>
      <c r="I523" s="350"/>
      <c r="J523" s="350"/>
    </row>
    <row r="524" spans="1:10" hidden="1" x14ac:dyDescent="0.35">
      <c r="A524" s="350"/>
      <c r="B524" s="350"/>
      <c r="C524" s="350"/>
      <c r="D524" s="350"/>
      <c r="E524" s="298" t="s">
        <v>2921</v>
      </c>
      <c r="F524" s="350" t="s">
        <v>2922</v>
      </c>
      <c r="G524" s="350"/>
      <c r="H524" s="350"/>
      <c r="I524" s="350"/>
      <c r="J524" s="350"/>
    </row>
    <row r="525" spans="1:10" hidden="1" x14ac:dyDescent="0.35">
      <c r="A525" s="350"/>
      <c r="B525" s="350"/>
      <c r="C525" s="350"/>
      <c r="D525" s="350"/>
      <c r="E525" s="298" t="s">
        <v>2923</v>
      </c>
      <c r="F525" s="350" t="s">
        <v>2924</v>
      </c>
      <c r="G525" s="350"/>
      <c r="H525" s="350"/>
      <c r="I525" s="350"/>
      <c r="J525" s="350"/>
    </row>
    <row r="526" spans="1:10" hidden="1" x14ac:dyDescent="0.35">
      <c r="A526" s="350"/>
      <c r="B526" s="350"/>
      <c r="C526" s="350"/>
      <c r="D526" s="350"/>
      <c r="E526" s="298" t="s">
        <v>2925</v>
      </c>
      <c r="F526" s="350" t="s">
        <v>2926</v>
      </c>
      <c r="G526" s="350"/>
      <c r="H526" s="350"/>
      <c r="I526" s="350"/>
      <c r="J526" s="350"/>
    </row>
    <row r="527" spans="1:10" hidden="1" x14ac:dyDescent="0.35">
      <c r="A527" s="350"/>
      <c r="B527" s="350"/>
      <c r="C527" s="350"/>
      <c r="D527" s="350"/>
      <c r="E527" s="298" t="s">
        <v>2927</v>
      </c>
      <c r="F527" s="350" t="s">
        <v>1066</v>
      </c>
      <c r="G527" s="350"/>
      <c r="H527" s="350"/>
      <c r="I527" s="350"/>
      <c r="J527" s="350"/>
    </row>
    <row r="528" spans="1:10" hidden="1" x14ac:dyDescent="0.35">
      <c r="A528" s="350"/>
      <c r="B528" s="350"/>
      <c r="C528" s="350"/>
      <c r="D528" s="350"/>
      <c r="E528" s="298" t="s">
        <v>1059</v>
      </c>
      <c r="F528" s="350" t="s">
        <v>1068</v>
      </c>
      <c r="G528" s="350"/>
      <c r="H528" s="350"/>
      <c r="I528" s="350"/>
      <c r="J528" s="350"/>
    </row>
    <row r="529" spans="1:10" hidden="1" x14ac:dyDescent="0.35">
      <c r="A529" s="350"/>
      <c r="B529" s="350"/>
      <c r="C529" s="350"/>
      <c r="D529" s="350"/>
      <c r="E529" s="298" t="s">
        <v>2928</v>
      </c>
      <c r="F529" s="350" t="s">
        <v>2929</v>
      </c>
      <c r="G529" s="350"/>
      <c r="H529" s="350"/>
      <c r="I529" s="350"/>
      <c r="J529" s="350"/>
    </row>
    <row r="530" spans="1:10" hidden="1" x14ac:dyDescent="0.35">
      <c r="A530" s="350"/>
      <c r="B530" s="350"/>
      <c r="C530" s="350"/>
      <c r="D530" s="350"/>
      <c r="E530" s="298" t="s">
        <v>2930</v>
      </c>
      <c r="F530" s="350" t="s">
        <v>2931</v>
      </c>
      <c r="G530" s="350"/>
      <c r="H530" s="350"/>
      <c r="I530" s="350"/>
      <c r="J530" s="350"/>
    </row>
    <row r="531" spans="1:10" hidden="1" x14ac:dyDescent="0.35">
      <c r="A531" s="350"/>
      <c r="B531" s="350"/>
      <c r="C531" s="350"/>
      <c r="D531" s="350"/>
      <c r="E531" s="298" t="s">
        <v>2932</v>
      </c>
      <c r="F531" s="350" t="s">
        <v>1072</v>
      </c>
      <c r="G531" s="350"/>
      <c r="H531" s="350"/>
      <c r="I531" s="350"/>
      <c r="J531" s="350"/>
    </row>
    <row r="532" spans="1:10" hidden="1" x14ac:dyDescent="0.35">
      <c r="A532" s="350"/>
      <c r="B532" s="350"/>
      <c r="C532" s="350"/>
      <c r="D532" s="350"/>
      <c r="E532" s="298" t="s">
        <v>2933</v>
      </c>
      <c r="F532" s="350" t="s">
        <v>1074</v>
      </c>
      <c r="G532" s="350"/>
      <c r="H532" s="350"/>
      <c r="I532" s="350"/>
      <c r="J532" s="350"/>
    </row>
    <row r="533" spans="1:10" hidden="1" x14ac:dyDescent="0.35">
      <c r="A533" s="350"/>
      <c r="B533" s="350"/>
      <c r="C533" s="350"/>
      <c r="D533" s="350"/>
      <c r="E533" s="298" t="s">
        <v>2934</v>
      </c>
      <c r="F533" s="350" t="s">
        <v>1076</v>
      </c>
      <c r="G533" s="350"/>
      <c r="H533" s="350"/>
      <c r="I533" s="350"/>
      <c r="J533" s="350"/>
    </row>
    <row r="534" spans="1:10" hidden="1" x14ac:dyDescent="0.35">
      <c r="A534" s="350"/>
      <c r="B534" s="350"/>
      <c r="C534" s="350"/>
      <c r="D534" s="350"/>
      <c r="E534" s="298" t="s">
        <v>2935</v>
      </c>
      <c r="F534" s="350" t="s">
        <v>2936</v>
      </c>
      <c r="G534" s="350"/>
      <c r="H534" s="350"/>
      <c r="I534" s="350"/>
      <c r="J534" s="350"/>
    </row>
    <row r="535" spans="1:10" hidden="1" x14ac:dyDescent="0.35">
      <c r="A535" s="350"/>
      <c r="B535" s="350"/>
      <c r="C535" s="350"/>
      <c r="D535" s="350"/>
      <c r="E535" s="298" t="s">
        <v>2937</v>
      </c>
      <c r="F535" s="350" t="s">
        <v>1078</v>
      </c>
      <c r="G535" s="350"/>
      <c r="H535" s="350"/>
      <c r="I535" s="350"/>
      <c r="J535" s="350"/>
    </row>
    <row r="536" spans="1:10" hidden="1" x14ac:dyDescent="0.35">
      <c r="A536" s="350"/>
      <c r="B536" s="350"/>
      <c r="C536" s="350"/>
      <c r="D536" s="350"/>
      <c r="E536" s="298" t="s">
        <v>2938</v>
      </c>
      <c r="F536" s="350" t="s">
        <v>1080</v>
      </c>
      <c r="G536" s="350"/>
      <c r="H536" s="350"/>
      <c r="I536" s="350"/>
      <c r="J536" s="350"/>
    </row>
    <row r="537" spans="1:10" hidden="1" x14ac:dyDescent="0.35">
      <c r="A537" s="350"/>
      <c r="B537" s="350"/>
      <c r="C537" s="350"/>
      <c r="D537" s="350"/>
      <c r="E537" s="298" t="s">
        <v>2939</v>
      </c>
      <c r="F537" s="350" t="s">
        <v>1082</v>
      </c>
      <c r="G537" s="350"/>
      <c r="H537" s="350"/>
      <c r="I537" s="350"/>
      <c r="J537" s="350"/>
    </row>
    <row r="538" spans="1:10" hidden="1" x14ac:dyDescent="0.35">
      <c r="A538" s="350"/>
      <c r="B538" s="350"/>
      <c r="C538" s="350"/>
      <c r="D538" s="350"/>
      <c r="E538" s="298" t="s">
        <v>2940</v>
      </c>
      <c r="F538" s="350" t="s">
        <v>1084</v>
      </c>
      <c r="G538" s="350"/>
      <c r="H538" s="350"/>
      <c r="I538" s="350"/>
      <c r="J538" s="350"/>
    </row>
    <row r="539" spans="1:10" hidden="1" x14ac:dyDescent="0.35">
      <c r="A539" s="350"/>
      <c r="B539" s="350"/>
      <c r="C539" s="350"/>
      <c r="D539" s="350"/>
      <c r="E539" s="298" t="s">
        <v>1077</v>
      </c>
      <c r="F539" s="350" t="s">
        <v>1086</v>
      </c>
      <c r="G539" s="350"/>
      <c r="H539" s="350"/>
      <c r="I539" s="350"/>
      <c r="J539" s="350"/>
    </row>
    <row r="540" spans="1:10" hidden="1" x14ac:dyDescent="0.35">
      <c r="A540" s="350"/>
      <c r="B540" s="350"/>
      <c r="C540" s="350"/>
      <c r="D540" s="350"/>
      <c r="E540" s="298" t="s">
        <v>1079</v>
      </c>
      <c r="F540" s="350" t="s">
        <v>1088</v>
      </c>
      <c r="G540" s="350"/>
      <c r="H540" s="350"/>
      <c r="I540" s="350"/>
      <c r="J540" s="350"/>
    </row>
    <row r="541" spans="1:10" hidden="1" x14ac:dyDescent="0.35">
      <c r="A541" s="350"/>
      <c r="B541" s="350"/>
      <c r="C541" s="350"/>
      <c r="D541" s="350"/>
      <c r="E541" s="298" t="s">
        <v>2941</v>
      </c>
      <c r="F541" s="350" t="s">
        <v>2942</v>
      </c>
      <c r="G541" s="350"/>
      <c r="H541" s="350"/>
      <c r="I541" s="350"/>
      <c r="J541" s="350"/>
    </row>
    <row r="542" spans="1:10" hidden="1" x14ac:dyDescent="0.35">
      <c r="A542" s="350"/>
      <c r="B542" s="350"/>
      <c r="C542" s="350"/>
      <c r="D542" s="350"/>
      <c r="E542" s="298" t="s">
        <v>2943</v>
      </c>
      <c r="F542" s="350" t="s">
        <v>2944</v>
      </c>
      <c r="G542" s="350"/>
      <c r="H542" s="350"/>
      <c r="I542" s="350"/>
      <c r="J542" s="350"/>
    </row>
    <row r="543" spans="1:10" hidden="1" x14ac:dyDescent="0.35">
      <c r="A543" s="350"/>
      <c r="B543" s="350"/>
      <c r="C543" s="350"/>
      <c r="D543" s="350"/>
      <c r="E543" s="298" t="s">
        <v>2945</v>
      </c>
      <c r="F543" s="350" t="s">
        <v>2946</v>
      </c>
      <c r="G543" s="350"/>
      <c r="H543" s="350"/>
      <c r="I543" s="350"/>
      <c r="J543" s="350"/>
    </row>
    <row r="544" spans="1:10" hidden="1" x14ac:dyDescent="0.35">
      <c r="A544" s="350"/>
      <c r="B544" s="350"/>
      <c r="C544" s="350"/>
      <c r="D544" s="350"/>
      <c r="E544" s="298" t="s">
        <v>2947</v>
      </c>
      <c r="F544" s="350" t="s">
        <v>2948</v>
      </c>
      <c r="G544" s="350"/>
      <c r="H544" s="350"/>
      <c r="I544" s="350"/>
      <c r="J544" s="350"/>
    </row>
    <row r="545" spans="1:10" hidden="1" x14ac:dyDescent="0.35">
      <c r="A545" s="350"/>
      <c r="B545" s="350"/>
      <c r="C545" s="350"/>
      <c r="D545" s="350"/>
      <c r="E545" s="298" t="s">
        <v>2949</v>
      </c>
      <c r="F545" s="350" t="s">
        <v>2950</v>
      </c>
      <c r="G545" s="350"/>
      <c r="H545" s="350"/>
      <c r="I545" s="350"/>
      <c r="J545" s="350"/>
    </row>
    <row r="546" spans="1:10" hidden="1" x14ac:dyDescent="0.35">
      <c r="A546" s="350"/>
      <c r="B546" s="350"/>
      <c r="C546" s="350"/>
      <c r="D546" s="350"/>
      <c r="E546" s="298" t="s">
        <v>1089</v>
      </c>
      <c r="F546" s="350" t="s">
        <v>1098</v>
      </c>
      <c r="G546" s="350"/>
      <c r="H546" s="350"/>
      <c r="I546" s="350"/>
      <c r="J546" s="350"/>
    </row>
    <row r="547" spans="1:10" hidden="1" x14ac:dyDescent="0.35">
      <c r="A547" s="350"/>
      <c r="B547" s="350"/>
      <c r="C547" s="350"/>
      <c r="D547" s="350"/>
      <c r="E547" s="298" t="s">
        <v>1091</v>
      </c>
      <c r="F547" s="350" t="s">
        <v>1100</v>
      </c>
      <c r="G547" s="350"/>
      <c r="H547" s="350"/>
      <c r="I547" s="350"/>
      <c r="J547" s="350"/>
    </row>
    <row r="548" spans="1:10" hidden="1" x14ac:dyDescent="0.35">
      <c r="A548" s="350"/>
      <c r="B548" s="350"/>
      <c r="C548" s="350"/>
      <c r="D548" s="350"/>
      <c r="E548" s="298" t="s">
        <v>1093</v>
      </c>
      <c r="F548" s="350" t="s">
        <v>1102</v>
      </c>
      <c r="G548" s="350"/>
      <c r="H548" s="350"/>
      <c r="I548" s="350"/>
      <c r="J548" s="350"/>
    </row>
    <row r="549" spans="1:10" hidden="1" x14ac:dyDescent="0.35">
      <c r="A549" s="350"/>
      <c r="B549" s="350"/>
      <c r="C549" s="350"/>
      <c r="D549" s="350"/>
      <c r="E549" s="298" t="s">
        <v>1095</v>
      </c>
      <c r="F549" s="350" t="s">
        <v>1104</v>
      </c>
      <c r="G549" s="350"/>
      <c r="H549" s="350"/>
      <c r="I549" s="350"/>
      <c r="J549" s="350"/>
    </row>
    <row r="550" spans="1:10" hidden="1" x14ac:dyDescent="0.35">
      <c r="A550" s="350"/>
      <c r="B550" s="350"/>
      <c r="C550" s="350"/>
      <c r="D550" s="350"/>
      <c r="E550" s="298" t="s">
        <v>1097</v>
      </c>
      <c r="F550" s="350" t="s">
        <v>1106</v>
      </c>
      <c r="G550" s="350"/>
      <c r="H550" s="350"/>
      <c r="I550" s="350"/>
      <c r="J550" s="350"/>
    </row>
    <row r="551" spans="1:10" hidden="1" x14ac:dyDescent="0.35">
      <c r="A551" s="350"/>
      <c r="B551" s="350"/>
      <c r="C551" s="350"/>
      <c r="D551" s="350"/>
      <c r="E551" s="298" t="s">
        <v>1099</v>
      </c>
      <c r="F551" s="350" t="s">
        <v>1108</v>
      </c>
      <c r="G551" s="350"/>
      <c r="H551" s="350"/>
      <c r="I551" s="350"/>
      <c r="J551" s="350"/>
    </row>
    <row r="552" spans="1:10" hidden="1" x14ac:dyDescent="0.35">
      <c r="A552" s="350"/>
      <c r="B552" s="350"/>
      <c r="C552" s="350"/>
      <c r="D552" s="350"/>
      <c r="E552" s="298" t="s">
        <v>1101</v>
      </c>
      <c r="F552" s="350" t="s">
        <v>1110</v>
      </c>
      <c r="G552" s="350"/>
      <c r="H552" s="350"/>
      <c r="I552" s="350"/>
      <c r="J552" s="350"/>
    </row>
    <row r="553" spans="1:10" hidden="1" x14ac:dyDescent="0.35">
      <c r="A553" s="350"/>
      <c r="B553" s="350"/>
      <c r="C553" s="350"/>
      <c r="D553" s="350"/>
      <c r="E553" s="298" t="s">
        <v>1103</v>
      </c>
      <c r="F553" s="350" t="s">
        <v>1112</v>
      </c>
      <c r="G553" s="350"/>
      <c r="H553" s="350"/>
      <c r="I553" s="350"/>
      <c r="J553" s="350"/>
    </row>
    <row r="554" spans="1:10" hidden="1" x14ac:dyDescent="0.35">
      <c r="A554" s="350"/>
      <c r="B554" s="350"/>
      <c r="C554" s="350"/>
      <c r="D554" s="350"/>
      <c r="E554" s="298" t="s">
        <v>1105</v>
      </c>
      <c r="F554" s="350" t="s">
        <v>1114</v>
      </c>
      <c r="G554" s="350"/>
      <c r="H554" s="350"/>
      <c r="I554" s="350"/>
      <c r="J554" s="350"/>
    </row>
    <row r="555" spans="1:10" hidden="1" x14ac:dyDescent="0.35">
      <c r="A555" s="350"/>
      <c r="B555" s="350"/>
      <c r="C555" s="350"/>
      <c r="D555" s="350"/>
      <c r="E555" s="298" t="s">
        <v>1107</v>
      </c>
      <c r="F555" s="350" t="s">
        <v>1116</v>
      </c>
      <c r="G555" s="350"/>
      <c r="H555" s="350"/>
      <c r="I555" s="350"/>
      <c r="J555" s="350"/>
    </row>
    <row r="556" spans="1:10" hidden="1" x14ac:dyDescent="0.35">
      <c r="A556" s="350"/>
      <c r="B556" s="350"/>
      <c r="C556" s="350"/>
      <c r="D556" s="350"/>
      <c r="E556" s="298" t="s">
        <v>1109</v>
      </c>
      <c r="F556" s="350" t="s">
        <v>1118</v>
      </c>
      <c r="G556" s="350"/>
      <c r="H556" s="350"/>
      <c r="I556" s="350"/>
      <c r="J556" s="350"/>
    </row>
    <row r="557" spans="1:10" hidden="1" x14ac:dyDescent="0.35">
      <c r="A557" s="350"/>
      <c r="B557" s="350"/>
      <c r="C557" s="350"/>
      <c r="D557" s="350"/>
      <c r="E557" s="298" t="s">
        <v>1111</v>
      </c>
      <c r="F557" s="350" t="s">
        <v>1120</v>
      </c>
      <c r="G557" s="350"/>
      <c r="H557" s="350"/>
      <c r="I557" s="350"/>
      <c r="J557" s="350"/>
    </row>
    <row r="558" spans="1:10" hidden="1" x14ac:dyDescent="0.35">
      <c r="A558" s="350"/>
      <c r="B558" s="350"/>
      <c r="C558" s="350"/>
      <c r="D558" s="350"/>
      <c r="E558" s="298" t="s">
        <v>1113</v>
      </c>
      <c r="F558" s="350" t="s">
        <v>1122</v>
      </c>
      <c r="G558" s="350"/>
      <c r="H558" s="350"/>
      <c r="I558" s="350"/>
      <c r="J558" s="350"/>
    </row>
    <row r="559" spans="1:10" hidden="1" x14ac:dyDescent="0.35">
      <c r="A559" s="350"/>
      <c r="B559" s="350"/>
      <c r="C559" s="350"/>
      <c r="D559" s="350"/>
      <c r="E559" s="298" t="s">
        <v>1115</v>
      </c>
      <c r="F559" s="350" t="s">
        <v>1124</v>
      </c>
      <c r="G559" s="350"/>
      <c r="H559" s="350"/>
      <c r="I559" s="350"/>
      <c r="J559" s="350"/>
    </row>
    <row r="560" spans="1:10" hidden="1" x14ac:dyDescent="0.35">
      <c r="A560" s="350"/>
      <c r="B560" s="350"/>
      <c r="C560" s="350"/>
      <c r="D560" s="350"/>
      <c r="E560" s="298" t="s">
        <v>1117</v>
      </c>
      <c r="F560" s="350" t="s">
        <v>1126</v>
      </c>
      <c r="G560" s="350"/>
      <c r="H560" s="350"/>
      <c r="I560" s="350"/>
      <c r="J560" s="350"/>
    </row>
    <row r="561" spans="1:10" hidden="1" x14ac:dyDescent="0.35">
      <c r="A561" s="350"/>
      <c r="B561" s="350"/>
      <c r="C561" s="350"/>
      <c r="D561" s="350"/>
      <c r="E561" s="298" t="s">
        <v>1119</v>
      </c>
      <c r="F561" s="350" t="s">
        <v>1128</v>
      </c>
      <c r="G561" s="350"/>
      <c r="H561" s="350"/>
      <c r="I561" s="350"/>
      <c r="J561" s="350"/>
    </row>
    <row r="562" spans="1:10" hidden="1" x14ac:dyDescent="0.35">
      <c r="A562" s="350"/>
      <c r="B562" s="350"/>
      <c r="C562" s="350"/>
      <c r="D562" s="350"/>
      <c r="E562" s="298" t="s">
        <v>1121</v>
      </c>
      <c r="F562" s="350" t="s">
        <v>1130</v>
      </c>
      <c r="G562" s="350"/>
      <c r="H562" s="350"/>
      <c r="I562" s="350"/>
      <c r="J562" s="350"/>
    </row>
    <row r="563" spans="1:10" hidden="1" x14ac:dyDescent="0.35">
      <c r="A563" s="350"/>
      <c r="B563" s="350"/>
      <c r="C563" s="350"/>
      <c r="D563" s="350"/>
      <c r="E563" s="298" t="s">
        <v>1123</v>
      </c>
      <c r="F563" s="350" t="s">
        <v>1132</v>
      </c>
      <c r="G563" s="350"/>
      <c r="H563" s="350"/>
      <c r="I563" s="350"/>
      <c r="J563" s="350"/>
    </row>
    <row r="564" spans="1:10" hidden="1" x14ac:dyDescent="0.35">
      <c r="A564" s="350"/>
      <c r="B564" s="350"/>
      <c r="C564" s="350"/>
      <c r="D564" s="350"/>
      <c r="E564" s="298" t="s">
        <v>1125</v>
      </c>
      <c r="F564" s="350" t="s">
        <v>1134</v>
      </c>
      <c r="G564" s="350"/>
      <c r="H564" s="350"/>
      <c r="I564" s="350"/>
      <c r="J564" s="350"/>
    </row>
    <row r="565" spans="1:10" hidden="1" x14ac:dyDescent="0.35">
      <c r="A565" s="350"/>
      <c r="B565" s="350"/>
      <c r="C565" s="350"/>
      <c r="D565" s="350"/>
      <c r="E565" s="298" t="s">
        <v>1127</v>
      </c>
      <c r="F565" s="350" t="s">
        <v>1136</v>
      </c>
      <c r="G565" s="350"/>
      <c r="H565" s="350"/>
      <c r="I565" s="350"/>
      <c r="J565" s="350"/>
    </row>
    <row r="566" spans="1:10" hidden="1" x14ac:dyDescent="0.35">
      <c r="A566" s="350"/>
      <c r="B566" s="350"/>
      <c r="C566" s="350"/>
      <c r="D566" s="350"/>
      <c r="E566" s="298" t="s">
        <v>1129</v>
      </c>
      <c r="F566" s="350" t="s">
        <v>1138</v>
      </c>
      <c r="G566" s="350"/>
      <c r="H566" s="350"/>
      <c r="I566" s="350"/>
      <c r="J566" s="350"/>
    </row>
    <row r="567" spans="1:10" hidden="1" x14ac:dyDescent="0.35">
      <c r="A567" s="350"/>
      <c r="B567" s="350"/>
      <c r="C567" s="350"/>
      <c r="D567" s="350"/>
      <c r="E567" s="298" t="s">
        <v>1131</v>
      </c>
      <c r="F567" s="350" t="s">
        <v>1140</v>
      </c>
      <c r="G567" s="350"/>
      <c r="H567" s="350"/>
      <c r="I567" s="350"/>
      <c r="J567" s="350"/>
    </row>
    <row r="568" spans="1:10" hidden="1" x14ac:dyDescent="0.35">
      <c r="A568" s="350"/>
      <c r="B568" s="350"/>
      <c r="C568" s="350"/>
      <c r="D568" s="350"/>
      <c r="E568" s="298" t="s">
        <v>1133</v>
      </c>
      <c r="F568" s="350" t="s">
        <v>1142</v>
      </c>
      <c r="G568" s="350"/>
      <c r="H568" s="350"/>
      <c r="I568" s="350"/>
      <c r="J568" s="350"/>
    </row>
    <row r="569" spans="1:10" hidden="1" x14ac:dyDescent="0.35">
      <c r="A569" s="350"/>
      <c r="B569" s="350"/>
      <c r="C569" s="350"/>
      <c r="D569" s="350"/>
      <c r="E569" s="298" t="s">
        <v>1135</v>
      </c>
      <c r="F569" s="350" t="s">
        <v>1144</v>
      </c>
      <c r="G569" s="350"/>
      <c r="H569" s="350"/>
      <c r="I569" s="350"/>
      <c r="J569" s="350"/>
    </row>
    <row r="570" spans="1:10" hidden="1" x14ac:dyDescent="0.35">
      <c r="A570" s="350"/>
      <c r="B570" s="350"/>
      <c r="C570" s="350"/>
      <c r="D570" s="350"/>
      <c r="E570" s="298" t="s">
        <v>1137</v>
      </c>
      <c r="F570" s="350" t="s">
        <v>1146</v>
      </c>
      <c r="G570" s="350"/>
      <c r="H570" s="350"/>
      <c r="I570" s="350"/>
      <c r="J570" s="350"/>
    </row>
    <row r="571" spans="1:10" hidden="1" x14ac:dyDescent="0.35">
      <c r="A571" s="350"/>
      <c r="B571" s="350"/>
      <c r="C571" s="350"/>
      <c r="D571" s="350"/>
      <c r="E571" s="298" t="s">
        <v>1139</v>
      </c>
      <c r="F571" s="350" t="s">
        <v>1148</v>
      </c>
      <c r="G571" s="350"/>
      <c r="H571" s="350"/>
      <c r="I571" s="350"/>
      <c r="J571" s="350"/>
    </row>
    <row r="572" spans="1:10" hidden="1" x14ac:dyDescent="0.35">
      <c r="A572" s="350"/>
      <c r="B572" s="350"/>
      <c r="C572" s="350"/>
      <c r="D572" s="350"/>
      <c r="E572" s="298" t="s">
        <v>1141</v>
      </c>
      <c r="F572" s="350" t="s">
        <v>1150</v>
      </c>
      <c r="G572" s="350"/>
      <c r="H572" s="350"/>
      <c r="I572" s="350"/>
      <c r="J572" s="350"/>
    </row>
    <row r="573" spans="1:10" hidden="1" x14ac:dyDescent="0.35">
      <c r="A573" s="350"/>
      <c r="B573" s="350"/>
      <c r="C573" s="350"/>
      <c r="D573" s="350"/>
      <c r="E573" s="298" t="s">
        <v>1143</v>
      </c>
      <c r="F573" s="350" t="s">
        <v>1152</v>
      </c>
      <c r="G573" s="350"/>
      <c r="H573" s="350"/>
      <c r="I573" s="350"/>
      <c r="J573" s="350"/>
    </row>
    <row r="574" spans="1:10" hidden="1" x14ac:dyDescent="0.35">
      <c r="A574" s="350"/>
      <c r="B574" s="350"/>
      <c r="C574" s="350"/>
      <c r="D574" s="350"/>
      <c r="E574" s="298" t="s">
        <v>1145</v>
      </c>
      <c r="F574" s="350" t="s">
        <v>1154</v>
      </c>
      <c r="G574" s="350"/>
      <c r="H574" s="350"/>
      <c r="I574" s="350"/>
      <c r="J574" s="350"/>
    </row>
    <row r="575" spans="1:10" hidden="1" x14ac:dyDescent="0.35">
      <c r="A575" s="350"/>
      <c r="B575" s="350"/>
      <c r="C575" s="350"/>
      <c r="D575" s="350"/>
      <c r="E575" s="298" t="s">
        <v>1147</v>
      </c>
      <c r="F575" s="350" t="s">
        <v>1156</v>
      </c>
      <c r="G575" s="350"/>
      <c r="H575" s="350"/>
      <c r="I575" s="350"/>
      <c r="J575" s="350"/>
    </row>
    <row r="576" spans="1:10" hidden="1" x14ac:dyDescent="0.35">
      <c r="A576" s="350"/>
      <c r="B576" s="350"/>
      <c r="C576" s="350"/>
      <c r="D576" s="350"/>
      <c r="E576" s="298" t="s">
        <v>1149</v>
      </c>
      <c r="F576" s="350" t="s">
        <v>1158</v>
      </c>
      <c r="G576" s="350"/>
      <c r="H576" s="350"/>
      <c r="I576" s="350"/>
      <c r="J576" s="350"/>
    </row>
    <row r="577" spans="1:10" hidden="1" x14ac:dyDescent="0.35">
      <c r="A577" s="350"/>
      <c r="B577" s="350"/>
      <c r="C577" s="350"/>
      <c r="D577" s="350"/>
      <c r="E577" s="298" t="s">
        <v>1151</v>
      </c>
      <c r="F577" s="350" t="s">
        <v>1160</v>
      </c>
      <c r="G577" s="350"/>
      <c r="H577" s="350"/>
      <c r="I577" s="350"/>
      <c r="J577" s="350"/>
    </row>
    <row r="578" spans="1:10" hidden="1" x14ac:dyDescent="0.35">
      <c r="A578" s="350"/>
      <c r="B578" s="350"/>
      <c r="C578" s="350"/>
      <c r="D578" s="350"/>
      <c r="E578" s="298" t="s">
        <v>2951</v>
      </c>
      <c r="F578" s="350" t="s">
        <v>2952</v>
      </c>
      <c r="G578" s="350"/>
      <c r="H578" s="350"/>
      <c r="I578" s="350"/>
      <c r="J578" s="350"/>
    </row>
    <row r="579" spans="1:10" hidden="1" x14ac:dyDescent="0.35">
      <c r="A579" s="350"/>
      <c r="B579" s="350"/>
      <c r="C579" s="350"/>
      <c r="D579" s="350"/>
      <c r="E579" s="298" t="s">
        <v>2953</v>
      </c>
      <c r="F579" s="350" t="s">
        <v>1162</v>
      </c>
      <c r="G579" s="350"/>
      <c r="H579" s="350"/>
      <c r="I579" s="350"/>
      <c r="J579" s="350"/>
    </row>
    <row r="580" spans="1:10" hidden="1" x14ac:dyDescent="0.35">
      <c r="A580" s="350"/>
      <c r="B580" s="350"/>
      <c r="C580" s="350"/>
      <c r="D580" s="350"/>
      <c r="E580" s="298" t="s">
        <v>2954</v>
      </c>
      <c r="F580" s="350" t="s">
        <v>1164</v>
      </c>
      <c r="G580" s="350"/>
      <c r="H580" s="350"/>
      <c r="I580" s="350"/>
      <c r="J580" s="350"/>
    </row>
    <row r="581" spans="1:10" hidden="1" x14ac:dyDescent="0.35">
      <c r="A581" s="350"/>
      <c r="B581" s="350"/>
      <c r="C581" s="350"/>
      <c r="D581" s="350"/>
      <c r="E581" s="298" t="s">
        <v>2955</v>
      </c>
      <c r="F581" s="350" t="s">
        <v>2956</v>
      </c>
      <c r="G581" s="350"/>
      <c r="H581" s="350"/>
      <c r="I581" s="350"/>
      <c r="J581" s="350"/>
    </row>
    <row r="582" spans="1:10" hidden="1" x14ac:dyDescent="0.35">
      <c r="A582" s="350"/>
      <c r="B582" s="350"/>
      <c r="C582" s="350"/>
      <c r="D582" s="350"/>
      <c r="E582" s="298" t="s">
        <v>2957</v>
      </c>
      <c r="F582" s="350" t="s">
        <v>1167</v>
      </c>
      <c r="G582" s="350"/>
      <c r="H582" s="350"/>
      <c r="I582" s="350"/>
      <c r="J582" s="350"/>
    </row>
    <row r="583" spans="1:10" hidden="1" x14ac:dyDescent="0.35">
      <c r="A583" s="350"/>
      <c r="B583" s="350"/>
      <c r="C583" s="350"/>
      <c r="D583" s="350"/>
      <c r="E583" s="298" t="s">
        <v>2958</v>
      </c>
      <c r="F583" s="350" t="s">
        <v>1169</v>
      </c>
      <c r="G583" s="350"/>
      <c r="H583" s="350"/>
      <c r="I583" s="350"/>
      <c r="J583" s="350"/>
    </row>
    <row r="584" spans="1:10" hidden="1" x14ac:dyDescent="0.35">
      <c r="A584" s="350"/>
      <c r="B584" s="350"/>
      <c r="C584" s="350"/>
      <c r="D584" s="350"/>
      <c r="E584" s="298" t="s">
        <v>2959</v>
      </c>
      <c r="F584" s="350" t="s">
        <v>2960</v>
      </c>
      <c r="G584" s="350"/>
      <c r="H584" s="350"/>
      <c r="I584" s="350"/>
      <c r="J584" s="350"/>
    </row>
    <row r="585" spans="1:10" hidden="1" x14ac:dyDescent="0.35">
      <c r="A585" s="350"/>
      <c r="B585" s="350"/>
      <c r="C585" s="350"/>
      <c r="D585" s="350"/>
      <c r="E585" s="298" t="s">
        <v>2961</v>
      </c>
      <c r="F585" s="350" t="s">
        <v>1171</v>
      </c>
      <c r="G585" s="350"/>
      <c r="H585" s="350"/>
      <c r="I585" s="350"/>
      <c r="J585" s="350"/>
    </row>
    <row r="586" spans="1:10" hidden="1" x14ac:dyDescent="0.35">
      <c r="A586" s="350"/>
      <c r="B586" s="350"/>
      <c r="C586" s="350"/>
      <c r="D586" s="350"/>
      <c r="E586" s="298" t="s">
        <v>2962</v>
      </c>
      <c r="F586" s="350" t="s">
        <v>1173</v>
      </c>
      <c r="G586" s="350"/>
      <c r="H586" s="350"/>
      <c r="I586" s="350"/>
      <c r="J586" s="350"/>
    </row>
    <row r="587" spans="1:10" hidden="1" x14ac:dyDescent="0.35">
      <c r="A587" s="350"/>
      <c r="B587" s="350"/>
      <c r="C587" s="350"/>
      <c r="D587" s="350"/>
      <c r="E587" s="298" t="s">
        <v>2963</v>
      </c>
      <c r="F587" s="350" t="s">
        <v>2964</v>
      </c>
      <c r="G587" s="350"/>
      <c r="H587" s="350"/>
      <c r="I587" s="350"/>
      <c r="J587" s="350"/>
    </row>
    <row r="588" spans="1:10" hidden="1" x14ac:dyDescent="0.35">
      <c r="A588" s="350"/>
      <c r="B588" s="350"/>
      <c r="C588" s="350"/>
      <c r="D588" s="350"/>
      <c r="E588" s="298" t="s">
        <v>2965</v>
      </c>
      <c r="F588" s="350" t="s">
        <v>1177</v>
      </c>
      <c r="G588" s="350"/>
      <c r="H588" s="350"/>
      <c r="I588" s="350"/>
      <c r="J588" s="350"/>
    </row>
    <row r="589" spans="1:10" hidden="1" x14ac:dyDescent="0.35">
      <c r="A589" s="350"/>
      <c r="B589" s="350"/>
      <c r="C589" s="350"/>
      <c r="D589" s="350"/>
      <c r="E589" s="298" t="s">
        <v>2966</v>
      </c>
      <c r="F589" s="350" t="s">
        <v>1179</v>
      </c>
      <c r="G589" s="350"/>
      <c r="H589" s="350"/>
      <c r="I589" s="350"/>
      <c r="J589" s="350"/>
    </row>
    <row r="590" spans="1:10" hidden="1" x14ac:dyDescent="0.35">
      <c r="A590" s="350"/>
      <c r="B590" s="350"/>
      <c r="C590" s="350"/>
      <c r="D590" s="350"/>
      <c r="E590" s="298" t="s">
        <v>2967</v>
      </c>
      <c r="F590" s="350" t="s">
        <v>2968</v>
      </c>
      <c r="G590" s="350"/>
      <c r="H590" s="350"/>
      <c r="I590" s="350"/>
      <c r="J590" s="350"/>
    </row>
    <row r="591" spans="1:10" hidden="1" x14ac:dyDescent="0.35">
      <c r="A591" s="350"/>
      <c r="B591" s="350"/>
      <c r="C591" s="350"/>
      <c r="D591" s="350"/>
      <c r="E591" s="298" t="s">
        <v>2969</v>
      </c>
      <c r="F591" s="350" t="s">
        <v>1181</v>
      </c>
      <c r="G591" s="350"/>
      <c r="H591" s="350"/>
      <c r="I591" s="350"/>
      <c r="J591" s="350"/>
    </row>
    <row r="592" spans="1:10" hidden="1" x14ac:dyDescent="0.35">
      <c r="A592" s="350"/>
      <c r="B592" s="350"/>
      <c r="C592" s="350"/>
      <c r="D592" s="350"/>
      <c r="E592" s="298" t="s">
        <v>2970</v>
      </c>
      <c r="F592" s="350" t="s">
        <v>1183</v>
      </c>
      <c r="G592" s="350"/>
      <c r="H592" s="350"/>
      <c r="I592" s="350"/>
      <c r="J592" s="350"/>
    </row>
    <row r="593" spans="1:10" hidden="1" x14ac:dyDescent="0.35">
      <c r="A593" s="350"/>
      <c r="B593" s="350"/>
      <c r="C593" s="350"/>
      <c r="D593" s="350"/>
      <c r="E593" s="298" t="s">
        <v>2971</v>
      </c>
      <c r="F593" s="350" t="s">
        <v>2972</v>
      </c>
      <c r="G593" s="350"/>
      <c r="H593" s="350"/>
      <c r="I593" s="350"/>
      <c r="J593" s="350"/>
    </row>
    <row r="594" spans="1:10" hidden="1" x14ac:dyDescent="0.35">
      <c r="A594" s="350"/>
      <c r="B594" s="350"/>
      <c r="C594" s="350"/>
      <c r="D594" s="350"/>
      <c r="E594" s="298" t="s">
        <v>2973</v>
      </c>
      <c r="F594" s="350" t="s">
        <v>1187</v>
      </c>
      <c r="G594" s="350"/>
      <c r="H594" s="350"/>
      <c r="I594" s="350"/>
      <c r="J594" s="350"/>
    </row>
    <row r="595" spans="1:10" hidden="1" x14ac:dyDescent="0.35">
      <c r="A595" s="350"/>
      <c r="B595" s="350"/>
      <c r="C595" s="350"/>
      <c r="D595" s="350"/>
      <c r="E595" s="298" t="s">
        <v>2974</v>
      </c>
      <c r="F595" s="350" t="s">
        <v>1189</v>
      </c>
      <c r="G595" s="350"/>
      <c r="H595" s="350"/>
      <c r="I595" s="350"/>
      <c r="J595" s="350"/>
    </row>
    <row r="596" spans="1:10" hidden="1" x14ac:dyDescent="0.35">
      <c r="A596" s="350"/>
      <c r="B596" s="350"/>
      <c r="C596" s="350"/>
      <c r="D596" s="350"/>
      <c r="E596" s="298" t="s">
        <v>2975</v>
      </c>
      <c r="F596" s="350" t="s">
        <v>2976</v>
      </c>
      <c r="G596" s="350"/>
      <c r="H596" s="350"/>
      <c r="I596" s="350"/>
      <c r="J596" s="350"/>
    </row>
    <row r="597" spans="1:10" hidden="1" x14ac:dyDescent="0.35">
      <c r="A597" s="350"/>
      <c r="B597" s="350"/>
      <c r="C597" s="350"/>
      <c r="D597" s="350"/>
      <c r="E597" s="298" t="s">
        <v>2977</v>
      </c>
      <c r="F597" s="350" t="s">
        <v>1191</v>
      </c>
      <c r="G597" s="350"/>
      <c r="H597" s="350"/>
      <c r="I597" s="350"/>
      <c r="J597" s="350"/>
    </row>
    <row r="598" spans="1:10" hidden="1" x14ac:dyDescent="0.35">
      <c r="A598" s="350"/>
      <c r="B598" s="350"/>
      <c r="C598" s="350"/>
      <c r="D598" s="350"/>
      <c r="E598" s="298" t="s">
        <v>2978</v>
      </c>
      <c r="F598" s="350" t="s">
        <v>1193</v>
      </c>
      <c r="G598" s="350"/>
      <c r="H598" s="350"/>
      <c r="I598" s="350"/>
      <c r="J598" s="350"/>
    </row>
    <row r="599" spans="1:10" hidden="1" x14ac:dyDescent="0.35">
      <c r="A599" s="350"/>
      <c r="B599" s="350"/>
      <c r="C599" s="350"/>
      <c r="D599" s="350"/>
      <c r="E599" s="298" t="s">
        <v>2979</v>
      </c>
      <c r="F599" s="350" t="s">
        <v>1195</v>
      </c>
      <c r="G599" s="350"/>
      <c r="H599" s="350"/>
      <c r="I599" s="350"/>
      <c r="J599" s="350"/>
    </row>
    <row r="600" spans="1:10" hidden="1" x14ac:dyDescent="0.35">
      <c r="A600" s="350"/>
      <c r="B600" s="350"/>
      <c r="C600" s="350"/>
      <c r="D600" s="350"/>
      <c r="E600" s="298" t="s">
        <v>2980</v>
      </c>
      <c r="F600" s="350" t="s">
        <v>1197</v>
      </c>
      <c r="G600" s="350"/>
      <c r="H600" s="350"/>
      <c r="I600" s="350"/>
      <c r="J600" s="350"/>
    </row>
    <row r="601" spans="1:10" hidden="1" x14ac:dyDescent="0.35">
      <c r="A601" s="350"/>
      <c r="B601" s="350"/>
      <c r="C601" s="350"/>
      <c r="D601" s="350"/>
      <c r="E601" s="298" t="s">
        <v>2981</v>
      </c>
      <c r="F601" s="350" t="s">
        <v>2982</v>
      </c>
      <c r="G601" s="350"/>
      <c r="H601" s="350"/>
      <c r="I601" s="350"/>
      <c r="J601" s="350"/>
    </row>
    <row r="602" spans="1:10" hidden="1" x14ac:dyDescent="0.35">
      <c r="A602" s="350"/>
      <c r="B602" s="350"/>
      <c r="C602" s="350"/>
      <c r="D602" s="350"/>
      <c r="E602" s="298" t="s">
        <v>2983</v>
      </c>
      <c r="F602" s="350" t="s">
        <v>1199</v>
      </c>
      <c r="G602" s="350"/>
      <c r="H602" s="350"/>
      <c r="I602" s="350"/>
      <c r="J602" s="350"/>
    </row>
    <row r="603" spans="1:10" hidden="1" x14ac:dyDescent="0.35">
      <c r="A603" s="350"/>
      <c r="B603" s="350"/>
      <c r="C603" s="350"/>
      <c r="D603" s="350"/>
      <c r="E603" s="298" t="s">
        <v>2984</v>
      </c>
      <c r="F603" s="350" t="s">
        <v>1201</v>
      </c>
      <c r="G603" s="350"/>
      <c r="H603" s="350"/>
      <c r="I603" s="350"/>
      <c r="J603" s="350"/>
    </row>
    <row r="604" spans="1:10" hidden="1" x14ac:dyDescent="0.35">
      <c r="A604" s="350"/>
      <c r="B604" s="350"/>
      <c r="C604" s="350"/>
      <c r="D604" s="350"/>
      <c r="E604" s="298" t="s">
        <v>2985</v>
      </c>
      <c r="F604" s="350" t="s">
        <v>1203</v>
      </c>
      <c r="G604" s="350"/>
      <c r="H604" s="350"/>
      <c r="I604" s="350"/>
      <c r="J604" s="350"/>
    </row>
    <row r="605" spans="1:10" hidden="1" x14ac:dyDescent="0.35">
      <c r="A605" s="350"/>
      <c r="B605" s="350"/>
      <c r="C605" s="350"/>
      <c r="D605" s="350"/>
      <c r="E605" s="298" t="s">
        <v>2986</v>
      </c>
      <c r="F605" s="350" t="s">
        <v>1205</v>
      </c>
      <c r="G605" s="350"/>
      <c r="H605" s="350"/>
      <c r="I605" s="350"/>
      <c r="J605" s="350"/>
    </row>
    <row r="606" spans="1:10" hidden="1" x14ac:dyDescent="0.35">
      <c r="A606" s="350"/>
      <c r="B606" s="350"/>
      <c r="C606" s="350"/>
      <c r="D606" s="350"/>
      <c r="E606" s="298" t="s">
        <v>2987</v>
      </c>
      <c r="F606" s="350" t="s">
        <v>2988</v>
      </c>
      <c r="G606" s="350"/>
      <c r="H606" s="350"/>
      <c r="I606" s="350"/>
      <c r="J606" s="350"/>
    </row>
    <row r="607" spans="1:10" hidden="1" x14ac:dyDescent="0.35">
      <c r="A607" s="350"/>
      <c r="B607" s="350"/>
      <c r="C607" s="350"/>
      <c r="D607" s="350"/>
      <c r="E607" s="298" t="s">
        <v>2989</v>
      </c>
      <c r="F607" s="350" t="s">
        <v>2990</v>
      </c>
      <c r="G607" s="350"/>
      <c r="H607" s="350"/>
      <c r="I607" s="350"/>
      <c r="J607" s="350"/>
    </row>
    <row r="608" spans="1:10" hidden="1" x14ac:dyDescent="0.35">
      <c r="A608" s="350"/>
      <c r="B608" s="350"/>
      <c r="C608" s="350"/>
      <c r="D608" s="350"/>
      <c r="E608" s="298" t="s">
        <v>2991</v>
      </c>
      <c r="F608" s="350" t="s">
        <v>2992</v>
      </c>
      <c r="G608" s="350"/>
      <c r="H608" s="350"/>
      <c r="I608" s="350"/>
      <c r="J608" s="350"/>
    </row>
    <row r="609" spans="1:10" hidden="1" x14ac:dyDescent="0.35">
      <c r="A609" s="350"/>
      <c r="B609" s="350"/>
      <c r="C609" s="350"/>
      <c r="D609" s="350"/>
      <c r="E609" s="298" t="s">
        <v>2993</v>
      </c>
      <c r="F609" s="350" t="s">
        <v>2994</v>
      </c>
      <c r="G609" s="350"/>
      <c r="H609" s="350"/>
      <c r="I609" s="350"/>
      <c r="J609" s="350"/>
    </row>
    <row r="610" spans="1:10" hidden="1" x14ac:dyDescent="0.35">
      <c r="A610" s="350"/>
      <c r="B610" s="350"/>
      <c r="C610" s="350"/>
      <c r="D610" s="350"/>
      <c r="E610" s="298" t="s">
        <v>2995</v>
      </c>
      <c r="F610" s="350" t="s">
        <v>2996</v>
      </c>
      <c r="G610" s="350"/>
      <c r="H610" s="350"/>
      <c r="I610" s="350"/>
      <c r="J610" s="350"/>
    </row>
    <row r="611" spans="1:10" hidden="1" x14ac:dyDescent="0.35">
      <c r="A611" s="350"/>
      <c r="B611" s="350"/>
      <c r="C611" s="350"/>
      <c r="D611" s="350"/>
      <c r="E611" s="298" t="s">
        <v>2997</v>
      </c>
      <c r="F611" s="350" t="s">
        <v>2998</v>
      </c>
      <c r="G611" s="350"/>
      <c r="H611" s="350"/>
      <c r="I611" s="350"/>
      <c r="J611" s="350"/>
    </row>
    <row r="612" spans="1:10" hidden="1" x14ac:dyDescent="0.35">
      <c r="A612" s="350"/>
      <c r="B612" s="350"/>
      <c r="C612" s="350"/>
      <c r="D612" s="350"/>
      <c r="E612" s="298" t="s">
        <v>2999</v>
      </c>
      <c r="F612" s="350" t="s">
        <v>3000</v>
      </c>
      <c r="G612" s="350"/>
      <c r="H612" s="350"/>
      <c r="I612" s="350"/>
      <c r="J612" s="350"/>
    </row>
    <row r="613" spans="1:10" hidden="1" x14ac:dyDescent="0.35">
      <c r="A613" s="350"/>
      <c r="B613" s="350"/>
      <c r="C613" s="350"/>
      <c r="D613" s="350"/>
      <c r="E613" s="298" t="s">
        <v>3001</v>
      </c>
      <c r="F613" s="350" t="s">
        <v>3002</v>
      </c>
      <c r="G613" s="350"/>
      <c r="H613" s="350"/>
      <c r="I613" s="350"/>
      <c r="J613" s="350"/>
    </row>
    <row r="614" spans="1:10" hidden="1" x14ac:dyDescent="0.35">
      <c r="A614" s="350"/>
      <c r="B614" s="350"/>
      <c r="C614" s="350"/>
      <c r="D614" s="350"/>
      <c r="E614" s="298" t="s">
        <v>3003</v>
      </c>
      <c r="F614" s="350" t="s">
        <v>3004</v>
      </c>
      <c r="G614" s="350"/>
      <c r="H614" s="350"/>
      <c r="I614" s="350"/>
      <c r="J614" s="350"/>
    </row>
    <row r="615" spans="1:10" hidden="1" x14ac:dyDescent="0.35">
      <c r="A615" s="350"/>
      <c r="B615" s="350"/>
      <c r="C615" s="350"/>
      <c r="D615" s="350"/>
      <c r="E615" s="298" t="s">
        <v>3005</v>
      </c>
      <c r="F615" s="350" t="s">
        <v>3006</v>
      </c>
      <c r="G615" s="350"/>
      <c r="H615" s="350"/>
      <c r="I615" s="350"/>
      <c r="J615" s="350"/>
    </row>
    <row r="616" spans="1:10" hidden="1" x14ac:dyDescent="0.35">
      <c r="A616" s="350"/>
      <c r="B616" s="350"/>
      <c r="C616" s="350"/>
      <c r="D616" s="350"/>
      <c r="E616" s="298" t="s">
        <v>3007</v>
      </c>
      <c r="F616" s="350" t="s">
        <v>3008</v>
      </c>
      <c r="G616" s="350"/>
      <c r="H616" s="350"/>
      <c r="I616" s="350"/>
      <c r="J616" s="350"/>
    </row>
    <row r="617" spans="1:10" hidden="1" x14ac:dyDescent="0.35">
      <c r="A617" s="350"/>
      <c r="B617" s="350"/>
      <c r="C617" s="350"/>
      <c r="D617" s="350"/>
      <c r="E617" s="298" t="s">
        <v>3009</v>
      </c>
      <c r="F617" s="350" t="s">
        <v>3010</v>
      </c>
      <c r="G617" s="350"/>
      <c r="H617" s="350"/>
      <c r="I617" s="350"/>
      <c r="J617" s="350"/>
    </row>
    <row r="618" spans="1:10" hidden="1" x14ac:dyDescent="0.35">
      <c r="A618" s="350"/>
      <c r="B618" s="350"/>
      <c r="C618" s="350"/>
      <c r="D618" s="350"/>
      <c r="E618" s="298" t="s">
        <v>3011</v>
      </c>
      <c r="F618" s="350" t="s">
        <v>3012</v>
      </c>
      <c r="G618" s="350"/>
      <c r="H618" s="350"/>
      <c r="I618" s="350"/>
      <c r="J618" s="350"/>
    </row>
    <row r="619" spans="1:10" hidden="1" x14ac:dyDescent="0.35">
      <c r="A619" s="350"/>
      <c r="B619" s="350"/>
      <c r="C619" s="350"/>
      <c r="D619" s="350"/>
      <c r="E619" s="298" t="s">
        <v>3013</v>
      </c>
      <c r="F619" s="350" t="s">
        <v>3014</v>
      </c>
      <c r="G619" s="350"/>
      <c r="H619" s="350"/>
      <c r="I619" s="350"/>
      <c r="J619" s="350"/>
    </row>
    <row r="620" spans="1:10" hidden="1" x14ac:dyDescent="0.35">
      <c r="A620" s="350"/>
      <c r="B620" s="350"/>
      <c r="C620" s="350"/>
      <c r="D620" s="350"/>
      <c r="E620" s="298" t="s">
        <v>3015</v>
      </c>
      <c r="F620" s="350" t="s">
        <v>3016</v>
      </c>
      <c r="G620" s="350"/>
      <c r="H620" s="350"/>
      <c r="I620" s="350"/>
      <c r="J620" s="350"/>
    </row>
    <row r="621" spans="1:10" hidden="1" x14ac:dyDescent="0.35">
      <c r="A621" s="350"/>
      <c r="B621" s="350"/>
      <c r="C621" s="350"/>
      <c r="D621" s="350"/>
      <c r="E621" s="298" t="s">
        <v>3017</v>
      </c>
      <c r="F621" s="350" t="s">
        <v>3018</v>
      </c>
      <c r="G621" s="350"/>
      <c r="H621" s="350"/>
      <c r="I621" s="350"/>
      <c r="J621" s="350"/>
    </row>
    <row r="622" spans="1:10" hidden="1" x14ac:dyDescent="0.35">
      <c r="A622" s="350"/>
      <c r="B622" s="350"/>
      <c r="C622" s="350"/>
      <c r="D622" s="350"/>
      <c r="E622" s="298" t="s">
        <v>3019</v>
      </c>
      <c r="F622" s="350" t="s">
        <v>3020</v>
      </c>
      <c r="G622" s="350"/>
      <c r="H622" s="350"/>
      <c r="I622" s="350"/>
      <c r="J622" s="350"/>
    </row>
    <row r="623" spans="1:10" hidden="1" x14ac:dyDescent="0.35">
      <c r="A623" s="350"/>
      <c r="B623" s="350"/>
      <c r="C623" s="350"/>
      <c r="D623" s="350"/>
      <c r="E623" s="298" t="s">
        <v>3021</v>
      </c>
      <c r="F623" s="350" t="s">
        <v>3022</v>
      </c>
      <c r="G623" s="350"/>
      <c r="H623" s="350"/>
      <c r="I623" s="350"/>
      <c r="J623" s="350"/>
    </row>
    <row r="624" spans="1:10" hidden="1" x14ac:dyDescent="0.35">
      <c r="A624" s="350"/>
      <c r="B624" s="350"/>
      <c r="C624" s="350"/>
      <c r="D624" s="350"/>
      <c r="E624" s="298" t="s">
        <v>3023</v>
      </c>
      <c r="F624" s="350" t="s">
        <v>1235</v>
      </c>
      <c r="G624" s="350"/>
      <c r="H624" s="350"/>
      <c r="I624" s="350"/>
      <c r="J624" s="350"/>
    </row>
    <row r="625" spans="1:10" hidden="1" x14ac:dyDescent="0.35">
      <c r="A625" s="350"/>
      <c r="B625" s="350"/>
      <c r="C625" s="350"/>
      <c r="D625" s="350"/>
      <c r="E625" s="298" t="s">
        <v>3024</v>
      </c>
      <c r="F625" s="350" t="s">
        <v>1237</v>
      </c>
      <c r="G625" s="350"/>
      <c r="H625" s="350"/>
      <c r="I625" s="350"/>
      <c r="J625" s="350"/>
    </row>
    <row r="626" spans="1:10" hidden="1" x14ac:dyDescent="0.35">
      <c r="A626" s="350"/>
      <c r="B626" s="350"/>
      <c r="C626" s="350"/>
      <c r="D626" s="350"/>
      <c r="E626" s="298" t="s">
        <v>3025</v>
      </c>
      <c r="F626" s="350" t="s">
        <v>1239</v>
      </c>
      <c r="G626" s="350"/>
      <c r="H626" s="350"/>
      <c r="I626" s="350"/>
      <c r="J626" s="350"/>
    </row>
    <row r="627" spans="1:10" hidden="1" x14ac:dyDescent="0.35">
      <c r="A627" s="350"/>
      <c r="B627" s="350"/>
      <c r="C627" s="350"/>
      <c r="D627" s="350"/>
      <c r="E627" s="298" t="s">
        <v>3026</v>
      </c>
      <c r="F627" s="350" t="s">
        <v>3027</v>
      </c>
      <c r="G627" s="350"/>
      <c r="H627" s="350"/>
      <c r="I627" s="350"/>
      <c r="J627" s="350"/>
    </row>
    <row r="628" spans="1:10" hidden="1" x14ac:dyDescent="0.35">
      <c r="A628" s="350"/>
      <c r="B628" s="350"/>
      <c r="C628" s="350"/>
      <c r="D628" s="350"/>
      <c r="E628" s="298" t="s">
        <v>3028</v>
      </c>
      <c r="F628" s="350" t="s">
        <v>3029</v>
      </c>
      <c r="G628" s="350"/>
      <c r="H628" s="350"/>
      <c r="I628" s="350"/>
      <c r="J628" s="350"/>
    </row>
    <row r="629" spans="1:10" hidden="1" x14ac:dyDescent="0.35">
      <c r="A629" s="350"/>
      <c r="B629" s="350"/>
      <c r="C629" s="350"/>
      <c r="D629" s="350"/>
      <c r="E629" s="298" t="s">
        <v>3030</v>
      </c>
      <c r="F629" s="350" t="s">
        <v>3031</v>
      </c>
      <c r="G629" s="350"/>
      <c r="H629" s="350"/>
      <c r="I629" s="350"/>
      <c r="J629" s="350"/>
    </row>
    <row r="630" spans="1:10" hidden="1" x14ac:dyDescent="0.35">
      <c r="A630" s="350"/>
      <c r="B630" s="350"/>
      <c r="C630" s="350"/>
      <c r="D630" s="350"/>
      <c r="E630" s="298" t="s">
        <v>3032</v>
      </c>
      <c r="F630" s="350" t="s">
        <v>3033</v>
      </c>
      <c r="G630" s="350"/>
      <c r="H630" s="350"/>
      <c r="I630" s="350"/>
      <c r="J630" s="350"/>
    </row>
    <row r="631" spans="1:10" hidden="1" x14ac:dyDescent="0.35">
      <c r="A631" s="350"/>
      <c r="B631" s="350"/>
      <c r="C631" s="350"/>
      <c r="D631" s="350"/>
      <c r="E631" s="298" t="s">
        <v>3034</v>
      </c>
      <c r="F631" s="350" t="s">
        <v>3035</v>
      </c>
      <c r="G631" s="350"/>
      <c r="H631" s="350"/>
      <c r="I631" s="350"/>
      <c r="J631" s="350"/>
    </row>
    <row r="632" spans="1:10" hidden="1" x14ac:dyDescent="0.35">
      <c r="A632" s="350"/>
      <c r="B632" s="350"/>
      <c r="C632" s="350"/>
      <c r="D632" s="350"/>
      <c r="E632" s="298" t="s">
        <v>3036</v>
      </c>
      <c r="F632" s="350" t="s">
        <v>3037</v>
      </c>
      <c r="G632" s="350"/>
      <c r="H632" s="350"/>
      <c r="I632" s="350"/>
      <c r="J632" s="350"/>
    </row>
    <row r="633" spans="1:10" hidden="1" x14ac:dyDescent="0.35">
      <c r="A633" s="350"/>
      <c r="B633" s="350"/>
      <c r="C633" s="350"/>
      <c r="D633" s="350"/>
      <c r="E633" s="298" t="s">
        <v>3038</v>
      </c>
      <c r="F633" s="350" t="s">
        <v>3039</v>
      </c>
      <c r="G633" s="350"/>
      <c r="H633" s="350"/>
      <c r="I633" s="350"/>
      <c r="J633" s="350"/>
    </row>
    <row r="634" spans="1:10" hidden="1" x14ac:dyDescent="0.35">
      <c r="A634" s="350"/>
      <c r="B634" s="350"/>
      <c r="C634" s="350"/>
      <c r="D634" s="350"/>
      <c r="E634" s="298" t="s">
        <v>3040</v>
      </c>
      <c r="F634" s="350" t="s">
        <v>3041</v>
      </c>
      <c r="G634" s="350"/>
      <c r="H634" s="350"/>
      <c r="I634" s="350"/>
      <c r="J634" s="350"/>
    </row>
    <row r="635" spans="1:10" hidden="1" x14ac:dyDescent="0.35">
      <c r="A635" s="350"/>
      <c r="B635" s="350"/>
      <c r="C635" s="350"/>
      <c r="D635" s="350"/>
      <c r="E635" s="298" t="s">
        <v>3042</v>
      </c>
      <c r="F635" s="350" t="s">
        <v>3043</v>
      </c>
      <c r="G635" s="350"/>
      <c r="H635" s="350"/>
      <c r="I635" s="350"/>
      <c r="J635" s="350"/>
    </row>
    <row r="636" spans="1:10" hidden="1" x14ac:dyDescent="0.35">
      <c r="A636" s="350"/>
      <c r="B636" s="350"/>
      <c r="C636" s="350"/>
      <c r="D636" s="350"/>
      <c r="E636" s="298" t="s">
        <v>3044</v>
      </c>
      <c r="F636" s="350" t="s">
        <v>3045</v>
      </c>
      <c r="G636" s="350"/>
      <c r="H636" s="350"/>
      <c r="I636" s="350"/>
      <c r="J636" s="350"/>
    </row>
    <row r="637" spans="1:10" hidden="1" x14ac:dyDescent="0.35">
      <c r="A637" s="350"/>
      <c r="B637" s="350"/>
      <c r="C637" s="350"/>
      <c r="D637" s="350"/>
      <c r="E637" s="298" t="s">
        <v>3046</v>
      </c>
      <c r="F637" s="350" t="s">
        <v>3047</v>
      </c>
      <c r="G637" s="350"/>
      <c r="H637" s="350"/>
      <c r="I637" s="350"/>
      <c r="J637" s="350"/>
    </row>
    <row r="638" spans="1:10" hidden="1" x14ac:dyDescent="0.35">
      <c r="A638" s="350"/>
      <c r="B638" s="350"/>
      <c r="C638" s="350"/>
      <c r="D638" s="350"/>
      <c r="E638" s="298" t="s">
        <v>3048</v>
      </c>
      <c r="F638" s="350" t="s">
        <v>3049</v>
      </c>
      <c r="G638" s="350"/>
      <c r="H638" s="350"/>
      <c r="I638" s="350"/>
      <c r="J638" s="350"/>
    </row>
    <row r="639" spans="1:10" hidden="1" x14ac:dyDescent="0.35">
      <c r="A639" s="350"/>
      <c r="B639" s="350"/>
      <c r="C639" s="350"/>
      <c r="D639" s="350"/>
      <c r="E639" s="298" t="s">
        <v>3050</v>
      </c>
      <c r="F639" s="350" t="s">
        <v>3051</v>
      </c>
      <c r="G639" s="350"/>
      <c r="H639" s="350"/>
      <c r="I639" s="350"/>
      <c r="J639" s="350"/>
    </row>
    <row r="640" spans="1:10" hidden="1" x14ac:dyDescent="0.35">
      <c r="A640" s="350"/>
      <c r="B640" s="350"/>
      <c r="C640" s="350"/>
      <c r="D640" s="350"/>
      <c r="E640" s="298" t="s">
        <v>3052</v>
      </c>
      <c r="F640" s="350" t="s">
        <v>3053</v>
      </c>
      <c r="G640" s="350"/>
      <c r="H640" s="350"/>
      <c r="I640" s="350"/>
      <c r="J640" s="350"/>
    </row>
    <row r="641" spans="1:10" hidden="1" x14ac:dyDescent="0.35">
      <c r="A641" s="350"/>
      <c r="B641" s="350"/>
      <c r="C641" s="350"/>
      <c r="D641" s="350"/>
      <c r="E641" s="298" t="s">
        <v>3054</v>
      </c>
      <c r="F641" s="350" t="s">
        <v>3055</v>
      </c>
      <c r="G641" s="350"/>
      <c r="H641" s="350"/>
      <c r="I641" s="350"/>
      <c r="J641" s="350"/>
    </row>
    <row r="642" spans="1:10" hidden="1" x14ac:dyDescent="0.35">
      <c r="A642" s="350"/>
      <c r="B642" s="350"/>
      <c r="C642" s="350"/>
      <c r="D642" s="350"/>
      <c r="E642" s="298" t="s">
        <v>3056</v>
      </c>
      <c r="F642" s="350" t="s">
        <v>3057</v>
      </c>
      <c r="G642" s="350"/>
      <c r="H642" s="350"/>
      <c r="I642" s="350"/>
      <c r="J642" s="350"/>
    </row>
    <row r="643" spans="1:10" hidden="1" x14ac:dyDescent="0.35">
      <c r="A643" s="350"/>
      <c r="B643" s="350"/>
      <c r="C643" s="350"/>
      <c r="D643" s="350"/>
      <c r="E643" s="298" t="s">
        <v>3058</v>
      </c>
      <c r="F643" s="350" t="s">
        <v>3059</v>
      </c>
      <c r="G643" s="350"/>
      <c r="H643" s="350"/>
      <c r="I643" s="350"/>
      <c r="J643" s="350"/>
    </row>
    <row r="644" spans="1:10" hidden="1" x14ac:dyDescent="0.35">
      <c r="A644" s="350"/>
      <c r="B644" s="350"/>
      <c r="C644" s="350"/>
      <c r="D644" s="350"/>
      <c r="E644" s="298" t="s">
        <v>3060</v>
      </c>
      <c r="F644" s="350" t="s">
        <v>3061</v>
      </c>
      <c r="G644" s="350"/>
      <c r="H644" s="350"/>
      <c r="I644" s="350"/>
      <c r="J644" s="350"/>
    </row>
    <row r="645" spans="1:10" hidden="1" x14ac:dyDescent="0.35">
      <c r="A645" s="350"/>
      <c r="B645" s="350"/>
      <c r="C645" s="350"/>
      <c r="D645" s="350"/>
      <c r="E645" s="298" t="s">
        <v>3062</v>
      </c>
      <c r="F645" s="350" t="s">
        <v>3063</v>
      </c>
      <c r="G645" s="350"/>
      <c r="H645" s="350"/>
      <c r="I645" s="350"/>
      <c r="J645" s="350"/>
    </row>
    <row r="646" spans="1:10" hidden="1" x14ac:dyDescent="0.35">
      <c r="A646" s="350"/>
      <c r="B646" s="350"/>
      <c r="C646" s="350"/>
      <c r="D646" s="350"/>
      <c r="E646" s="298" t="s">
        <v>3064</v>
      </c>
      <c r="F646" s="350" t="s">
        <v>3065</v>
      </c>
      <c r="G646" s="350"/>
      <c r="H646" s="350"/>
      <c r="I646" s="350"/>
      <c r="J646" s="350"/>
    </row>
    <row r="647" spans="1:10" hidden="1" x14ac:dyDescent="0.35">
      <c r="A647" s="350"/>
      <c r="B647" s="350"/>
      <c r="C647" s="350"/>
      <c r="D647" s="350"/>
      <c r="E647" s="298" t="s">
        <v>3066</v>
      </c>
      <c r="F647" s="350" t="s">
        <v>3067</v>
      </c>
      <c r="G647" s="350"/>
      <c r="H647" s="350"/>
      <c r="I647" s="350"/>
      <c r="J647" s="350"/>
    </row>
    <row r="648" spans="1:10" hidden="1" x14ac:dyDescent="0.35">
      <c r="A648" s="350"/>
      <c r="B648" s="350"/>
      <c r="C648" s="350"/>
      <c r="D648" s="350"/>
      <c r="E648" s="298" t="s">
        <v>3068</v>
      </c>
      <c r="F648" s="350" t="s">
        <v>3069</v>
      </c>
      <c r="G648" s="350"/>
      <c r="H648" s="350"/>
      <c r="I648" s="350"/>
      <c r="J648" s="350"/>
    </row>
    <row r="649" spans="1:10" hidden="1" x14ac:dyDescent="0.35">
      <c r="A649" s="350"/>
      <c r="B649" s="350"/>
      <c r="C649" s="350"/>
      <c r="D649" s="350"/>
      <c r="E649" s="298" t="s">
        <v>3070</v>
      </c>
      <c r="F649" s="350" t="s">
        <v>3071</v>
      </c>
      <c r="G649" s="350"/>
      <c r="H649" s="350"/>
      <c r="I649" s="350"/>
      <c r="J649" s="350"/>
    </row>
    <row r="650" spans="1:10" hidden="1" x14ac:dyDescent="0.35">
      <c r="A650" s="350"/>
      <c r="B650" s="350"/>
      <c r="C650" s="350"/>
      <c r="D650" s="350"/>
      <c r="E650" s="298" t="s">
        <v>3072</v>
      </c>
      <c r="F650" s="350" t="s">
        <v>3073</v>
      </c>
      <c r="G650" s="350"/>
      <c r="H650" s="350"/>
      <c r="I650" s="350"/>
      <c r="J650" s="350"/>
    </row>
    <row r="651" spans="1:10" hidden="1" x14ac:dyDescent="0.35">
      <c r="A651" s="350"/>
      <c r="B651" s="350"/>
      <c r="C651" s="350"/>
      <c r="D651" s="350"/>
      <c r="E651" s="298" t="s">
        <v>3074</v>
      </c>
      <c r="F651" s="350" t="s">
        <v>3075</v>
      </c>
      <c r="G651" s="350"/>
      <c r="H651" s="350"/>
      <c r="I651" s="350"/>
      <c r="J651" s="350"/>
    </row>
    <row r="652" spans="1:10" hidden="1" x14ac:dyDescent="0.35">
      <c r="A652" s="350"/>
      <c r="B652" s="350"/>
      <c r="C652" s="350"/>
      <c r="D652" s="350"/>
      <c r="E652" s="298" t="s">
        <v>3076</v>
      </c>
      <c r="F652" s="350" t="s">
        <v>3077</v>
      </c>
      <c r="G652" s="350"/>
      <c r="H652" s="350"/>
      <c r="I652" s="350"/>
      <c r="J652" s="350"/>
    </row>
    <row r="653" spans="1:10" hidden="1" x14ac:dyDescent="0.35">
      <c r="A653" s="350"/>
      <c r="B653" s="350"/>
      <c r="C653" s="350"/>
      <c r="D653" s="350"/>
      <c r="E653" s="298" t="s">
        <v>3078</v>
      </c>
      <c r="F653" s="350" t="s">
        <v>3079</v>
      </c>
      <c r="G653" s="350"/>
      <c r="H653" s="350"/>
      <c r="I653" s="350"/>
      <c r="J653" s="350"/>
    </row>
    <row r="654" spans="1:10" hidden="1" x14ac:dyDescent="0.35">
      <c r="A654" s="350"/>
      <c r="B654" s="350"/>
      <c r="C654" s="350"/>
      <c r="D654" s="350"/>
      <c r="E654" s="298" t="s">
        <v>3080</v>
      </c>
      <c r="F654" s="350" t="s">
        <v>3081</v>
      </c>
      <c r="G654" s="350"/>
      <c r="H654" s="350"/>
      <c r="I654" s="350"/>
      <c r="J654" s="350"/>
    </row>
    <row r="655" spans="1:10" hidden="1" x14ac:dyDescent="0.35">
      <c r="A655" s="350"/>
      <c r="B655" s="350"/>
      <c r="C655" s="350"/>
      <c r="D655" s="350"/>
      <c r="E655" s="298" t="s">
        <v>3082</v>
      </c>
      <c r="F655" s="350" t="s">
        <v>3083</v>
      </c>
      <c r="G655" s="350"/>
      <c r="H655" s="350"/>
      <c r="I655" s="350"/>
      <c r="J655" s="350"/>
    </row>
    <row r="656" spans="1:10" hidden="1" x14ac:dyDescent="0.35">
      <c r="A656" s="350"/>
      <c r="B656" s="350"/>
      <c r="C656" s="350"/>
      <c r="D656" s="350"/>
      <c r="E656" s="298" t="s">
        <v>3084</v>
      </c>
      <c r="F656" s="350" t="s">
        <v>3085</v>
      </c>
      <c r="G656" s="350"/>
      <c r="H656" s="350"/>
      <c r="I656" s="350"/>
      <c r="J656" s="350"/>
    </row>
    <row r="657" spans="1:10" hidden="1" x14ac:dyDescent="0.35">
      <c r="A657" s="350"/>
      <c r="B657" s="350"/>
      <c r="C657" s="350"/>
      <c r="D657" s="350"/>
      <c r="E657" s="298" t="s">
        <v>3086</v>
      </c>
      <c r="F657" s="350" t="s">
        <v>3087</v>
      </c>
      <c r="G657" s="350"/>
      <c r="H657" s="350"/>
      <c r="I657" s="350"/>
      <c r="J657" s="350"/>
    </row>
    <row r="658" spans="1:10" hidden="1" x14ac:dyDescent="0.35">
      <c r="A658" s="350"/>
      <c r="B658" s="350"/>
      <c r="C658" s="350"/>
      <c r="D658" s="350"/>
      <c r="E658" s="298" t="s">
        <v>3088</v>
      </c>
      <c r="F658" s="350" t="s">
        <v>3089</v>
      </c>
      <c r="G658" s="350"/>
      <c r="H658" s="350"/>
      <c r="I658" s="350"/>
      <c r="J658" s="350"/>
    </row>
    <row r="659" spans="1:10" hidden="1" x14ac:dyDescent="0.35">
      <c r="A659" s="350"/>
      <c r="B659" s="350"/>
      <c r="C659" s="350"/>
      <c r="D659" s="350"/>
      <c r="E659" s="298" t="s">
        <v>3090</v>
      </c>
      <c r="F659" s="350" t="s">
        <v>3091</v>
      </c>
      <c r="G659" s="350"/>
      <c r="H659" s="350"/>
      <c r="I659" s="350"/>
      <c r="J659" s="350"/>
    </row>
    <row r="660" spans="1:10" hidden="1" x14ac:dyDescent="0.35">
      <c r="A660" s="350"/>
      <c r="B660" s="350"/>
      <c r="C660" s="350"/>
      <c r="D660" s="350"/>
      <c r="E660" s="298" t="s">
        <v>3092</v>
      </c>
      <c r="F660" s="350" t="s">
        <v>3093</v>
      </c>
      <c r="G660" s="350"/>
      <c r="H660" s="350"/>
      <c r="I660" s="350"/>
      <c r="J660" s="350"/>
    </row>
    <row r="661" spans="1:10" hidden="1" x14ac:dyDescent="0.35">
      <c r="A661" s="350"/>
      <c r="B661" s="350"/>
      <c r="C661" s="350"/>
      <c r="D661" s="350"/>
      <c r="E661" s="298" t="s">
        <v>3094</v>
      </c>
      <c r="F661" s="350" t="s">
        <v>3095</v>
      </c>
      <c r="G661" s="350"/>
      <c r="H661" s="350"/>
      <c r="I661" s="350"/>
      <c r="J661" s="350"/>
    </row>
    <row r="662" spans="1:10" hidden="1" x14ac:dyDescent="0.35">
      <c r="A662" s="350"/>
      <c r="B662" s="350"/>
      <c r="C662" s="350"/>
      <c r="D662" s="350"/>
      <c r="E662" s="298" t="s">
        <v>3096</v>
      </c>
      <c r="F662" s="350" t="s">
        <v>3097</v>
      </c>
      <c r="G662" s="350"/>
      <c r="H662" s="350"/>
      <c r="I662" s="350"/>
      <c r="J662" s="350"/>
    </row>
    <row r="663" spans="1:10" hidden="1" x14ac:dyDescent="0.35">
      <c r="A663" s="350"/>
      <c r="B663" s="350"/>
      <c r="C663" s="350"/>
      <c r="D663" s="350"/>
      <c r="E663" s="298" t="s">
        <v>3098</v>
      </c>
      <c r="F663" s="350" t="s">
        <v>3099</v>
      </c>
      <c r="G663" s="350"/>
      <c r="H663" s="350"/>
      <c r="I663" s="350"/>
      <c r="J663" s="350"/>
    </row>
    <row r="664" spans="1:10" hidden="1" x14ac:dyDescent="0.35">
      <c r="A664" s="350"/>
      <c r="B664" s="350"/>
      <c r="C664" s="350"/>
      <c r="D664" s="350"/>
      <c r="E664" s="298" t="s">
        <v>3100</v>
      </c>
      <c r="F664" s="350" t="s">
        <v>3101</v>
      </c>
      <c r="G664" s="350"/>
      <c r="H664" s="350"/>
      <c r="I664" s="350"/>
      <c r="J664" s="350"/>
    </row>
    <row r="665" spans="1:10" hidden="1" x14ac:dyDescent="0.35">
      <c r="A665" s="350"/>
      <c r="B665" s="350"/>
      <c r="C665" s="350"/>
      <c r="D665" s="350"/>
      <c r="E665" s="298" t="s">
        <v>3102</v>
      </c>
      <c r="F665" s="350" t="s">
        <v>3103</v>
      </c>
      <c r="G665" s="350"/>
      <c r="H665" s="350"/>
      <c r="I665" s="350"/>
      <c r="J665" s="350"/>
    </row>
    <row r="666" spans="1:10" hidden="1" x14ac:dyDescent="0.35">
      <c r="A666" s="350"/>
      <c r="B666" s="350"/>
      <c r="C666" s="350"/>
      <c r="D666" s="350"/>
      <c r="E666" s="298" t="s">
        <v>3104</v>
      </c>
      <c r="F666" s="350" t="s">
        <v>3105</v>
      </c>
      <c r="G666" s="350"/>
      <c r="H666" s="350"/>
      <c r="I666" s="350"/>
      <c r="J666" s="350"/>
    </row>
    <row r="667" spans="1:10" hidden="1" x14ac:dyDescent="0.35">
      <c r="A667" s="350"/>
      <c r="B667" s="350"/>
      <c r="C667" s="350"/>
      <c r="D667" s="350"/>
      <c r="E667" s="298" t="s">
        <v>3106</v>
      </c>
      <c r="F667" s="350" t="s">
        <v>3107</v>
      </c>
      <c r="G667" s="350"/>
      <c r="H667" s="350"/>
      <c r="I667" s="350"/>
      <c r="J667" s="350"/>
    </row>
    <row r="668" spans="1:10" hidden="1" x14ac:dyDescent="0.35">
      <c r="A668" s="350"/>
      <c r="B668" s="350"/>
      <c r="C668" s="350"/>
      <c r="D668" s="350"/>
      <c r="E668" s="298" t="s">
        <v>3108</v>
      </c>
      <c r="F668" s="350" t="s">
        <v>3109</v>
      </c>
      <c r="G668" s="350"/>
      <c r="H668" s="350"/>
      <c r="I668" s="350"/>
      <c r="J668" s="350"/>
    </row>
    <row r="669" spans="1:10" hidden="1" x14ac:dyDescent="0.35">
      <c r="A669" s="350"/>
      <c r="B669" s="350"/>
      <c r="C669" s="350"/>
      <c r="D669" s="350"/>
      <c r="E669" s="298" t="s">
        <v>3110</v>
      </c>
      <c r="F669" s="350" t="s">
        <v>3111</v>
      </c>
      <c r="G669" s="350"/>
      <c r="H669" s="350"/>
      <c r="I669" s="350"/>
      <c r="J669" s="350"/>
    </row>
    <row r="670" spans="1:10" hidden="1" x14ac:dyDescent="0.35">
      <c r="A670" s="350"/>
      <c r="B670" s="350"/>
      <c r="C670" s="350"/>
      <c r="D670" s="350"/>
      <c r="E670" s="298" t="s">
        <v>3112</v>
      </c>
      <c r="F670" s="350" t="s">
        <v>3113</v>
      </c>
      <c r="G670" s="350"/>
      <c r="H670" s="350"/>
      <c r="I670" s="350"/>
      <c r="J670" s="350"/>
    </row>
  </sheetData>
  <mergeCells count="44">
    <mergeCell ref="C22:G22"/>
    <mergeCell ref="C36:G36"/>
    <mergeCell ref="B24:D24"/>
    <mergeCell ref="B25:G25"/>
    <mergeCell ref="C27:G27"/>
    <mergeCell ref="C28:G28"/>
    <mergeCell ref="C29:G29"/>
    <mergeCell ref="C35:G35"/>
    <mergeCell ref="C23:G23"/>
    <mergeCell ref="C30:G30"/>
    <mergeCell ref="B31:D31"/>
    <mergeCell ref="B32:G32"/>
    <mergeCell ref="B33:D33"/>
    <mergeCell ref="C34:G34"/>
    <mergeCell ref="C19:G19"/>
    <mergeCell ref="C20:G20"/>
    <mergeCell ref="E21:G21"/>
    <mergeCell ref="B3:G3"/>
    <mergeCell ref="B4:G4"/>
    <mergeCell ref="B5:D5"/>
    <mergeCell ref="B6:G6"/>
    <mergeCell ref="B7:D7"/>
    <mergeCell ref="B10:B13"/>
    <mergeCell ref="C14:G14"/>
    <mergeCell ref="C15:G15"/>
    <mergeCell ref="C16:G16"/>
    <mergeCell ref="C17:G17"/>
    <mergeCell ref="C18:G18"/>
    <mergeCell ref="C8:G8"/>
    <mergeCell ref="C9:G9"/>
    <mergeCell ref="B112:F112"/>
    <mergeCell ref="C52:G52"/>
    <mergeCell ref="C51:G51"/>
    <mergeCell ref="C37:G37"/>
    <mergeCell ref="C38:G38"/>
    <mergeCell ref="C39:G39"/>
    <mergeCell ref="B40:D40"/>
    <mergeCell ref="B41:G41"/>
    <mergeCell ref="C43:G43"/>
    <mergeCell ref="C44:G44"/>
    <mergeCell ref="C45:G45"/>
    <mergeCell ref="B47:G47"/>
    <mergeCell ref="C49:G49"/>
    <mergeCell ref="C50:G50"/>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$B$109:$B$114</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$C$109:$C$129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$D$109:$D$168</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$E$109:$E$565</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$F$109:$F$569</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$G$109:$G$111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$H$109:$H$113</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$I$109:$I$116</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$J$109:$J$110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$E$109:$E$665</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$F$109:$F$665</formula1>
    </dataValidation>
  </dataValidations>
  <hyperlinks>
    <hyperlink ref="A1" location="'Pobla SinTrat AR'!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4">
    <tabColor theme="6" tint="-0.499984740745262"/>
  </sheetPr>
  <dimension ref="A1:I28"/>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16.1796875" style="19" customWidth="1"/>
    <col min="2" max="2" width="19.81640625" style="19" customWidth="1"/>
    <col min="3" max="3" width="56.1796875" style="19" customWidth="1"/>
    <col min="4" max="8" width="12.81640625" style="19" customWidth="1"/>
    <col min="9" max="9" width="20.54296875" style="21" customWidth="1"/>
    <col min="10" max="16384" width="11.453125" style="19"/>
  </cols>
  <sheetData>
    <row r="1" spans="1:9" s="177" customFormat="1" ht="15.75" customHeight="1" x14ac:dyDescent="0.35">
      <c r="B1" s="178"/>
      <c r="F1" s="178"/>
      <c r="I1" s="969"/>
    </row>
    <row r="2" spans="1:9" s="177" customFormat="1" ht="15.75" customHeight="1" x14ac:dyDescent="0.35">
      <c r="B2" s="178"/>
      <c r="C2" s="179" t="s">
        <v>254</v>
      </c>
      <c r="F2" s="178"/>
      <c r="I2" s="969"/>
    </row>
    <row r="3" spans="1:9" s="177" customFormat="1" ht="15.75" customHeight="1" x14ac:dyDescent="0.4">
      <c r="B3" s="178"/>
      <c r="C3" s="180"/>
      <c r="F3" s="178"/>
      <c r="I3" s="969"/>
    </row>
    <row r="4" spans="1:9" s="177" customFormat="1" ht="15.75" customHeight="1" x14ac:dyDescent="0.35">
      <c r="B4" s="178"/>
      <c r="C4" s="179" t="s">
        <v>255</v>
      </c>
      <c r="F4" s="178"/>
      <c r="I4" s="969"/>
    </row>
    <row r="5" spans="1:9" s="177" customFormat="1" ht="15.75" customHeight="1" x14ac:dyDescent="0.35">
      <c r="B5" s="178"/>
      <c r="C5" s="181"/>
      <c r="D5" s="178"/>
      <c r="E5" s="182"/>
      <c r="F5" s="178"/>
      <c r="I5" s="969"/>
    </row>
    <row r="6" spans="1:9" x14ac:dyDescent="0.35">
      <c r="A6" s="1699" t="s">
        <v>3601</v>
      </c>
      <c r="B6" s="1699"/>
    </row>
    <row r="7" spans="1:9" ht="7.5" customHeight="1" x14ac:dyDescent="0.35"/>
    <row r="8" spans="1:9" ht="32.15" customHeight="1" x14ac:dyDescent="0.35">
      <c r="A8" s="1491" t="s">
        <v>3658</v>
      </c>
      <c r="B8" s="1491"/>
      <c r="C8" s="1491"/>
      <c r="D8" s="1491"/>
      <c r="E8" s="1491"/>
      <c r="F8" s="1491"/>
      <c r="G8" s="1491"/>
      <c r="H8" s="1491"/>
    </row>
    <row r="9" spans="1:9" ht="6.65" customHeight="1" x14ac:dyDescent="0.35"/>
    <row r="10" spans="1:9" ht="13.5" customHeight="1" x14ac:dyDescent="0.35"/>
    <row r="12" spans="1:9" ht="16" thickBot="1" x14ac:dyDescent="0.4"/>
    <row r="13" spans="1:9" ht="23.9" customHeight="1" thickTop="1" thickBot="1" x14ac:dyDescent="0.4">
      <c r="B13" s="1792" t="s">
        <v>3657</v>
      </c>
      <c r="C13" s="1793"/>
      <c r="D13" s="1793"/>
      <c r="E13" s="1793"/>
      <c r="F13" s="1793"/>
      <c r="G13" s="1793"/>
      <c r="H13" s="1793"/>
    </row>
    <row r="14" spans="1:9" ht="16.5" thickTop="1" thickBot="1" x14ac:dyDescent="0.4">
      <c r="B14" s="244"/>
      <c r="C14" s="244"/>
    </row>
    <row r="15" spans="1:9" s="245" customFormat="1" ht="30" customHeight="1" thickTop="1" thickBot="1" x14ac:dyDescent="0.4">
      <c r="B15" s="669" t="s">
        <v>1756</v>
      </c>
      <c r="C15" s="1790" t="s">
        <v>1757</v>
      </c>
      <c r="D15" s="1790"/>
      <c r="E15" s="1790"/>
      <c r="F15" s="1790"/>
      <c r="G15" s="1790"/>
      <c r="H15" s="1790"/>
      <c r="I15" s="1193"/>
    </row>
    <row r="16" spans="1:9" s="245" customFormat="1" ht="34" customHeight="1" thickTop="1" thickBot="1" x14ac:dyDescent="0.4">
      <c r="B16" s="669" t="s">
        <v>1758</v>
      </c>
      <c r="C16" s="1790" t="s">
        <v>1759</v>
      </c>
      <c r="D16" s="1790"/>
      <c r="E16" s="1790"/>
      <c r="F16" s="1790"/>
      <c r="G16" s="1790"/>
      <c r="H16" s="1790"/>
      <c r="I16" s="1193"/>
    </row>
    <row r="17" spans="2:9" s="245" customFormat="1" ht="30" customHeight="1" thickTop="1" thickBot="1" x14ac:dyDescent="0.4">
      <c r="B17" s="669" t="s">
        <v>1760</v>
      </c>
      <c r="C17" s="1790" t="s">
        <v>1761</v>
      </c>
      <c r="D17" s="1790"/>
      <c r="E17" s="1790"/>
      <c r="F17" s="1790"/>
      <c r="G17" s="1790"/>
      <c r="H17" s="1790"/>
      <c r="I17" s="1193"/>
    </row>
    <row r="18" spans="2:9" s="245" customFormat="1" ht="30" customHeight="1" thickTop="1" thickBot="1" x14ac:dyDescent="0.4">
      <c r="B18" s="669" t="s">
        <v>1762</v>
      </c>
      <c r="C18" s="1790" t="s">
        <v>1763</v>
      </c>
      <c r="D18" s="1790"/>
      <c r="E18" s="1790"/>
      <c r="F18" s="1790"/>
      <c r="G18" s="1790"/>
      <c r="H18" s="1790"/>
      <c r="I18" s="1193"/>
    </row>
    <row r="19" spans="2:9" s="245" customFormat="1" ht="30" customHeight="1" thickTop="1" thickBot="1" x14ac:dyDescent="0.4">
      <c r="B19" s="669" t="s">
        <v>1764</v>
      </c>
      <c r="C19" s="1790" t="s">
        <v>1765</v>
      </c>
      <c r="D19" s="1790"/>
      <c r="E19" s="1790"/>
      <c r="F19" s="1790"/>
      <c r="G19" s="1790"/>
      <c r="H19" s="1790"/>
      <c r="I19" s="1193"/>
    </row>
    <row r="20" spans="2:9" s="245" customFormat="1" ht="30" customHeight="1" thickTop="1" thickBot="1" x14ac:dyDescent="0.4">
      <c r="B20" s="669" t="s">
        <v>1766</v>
      </c>
      <c r="C20" s="1790" t="s">
        <v>1767</v>
      </c>
      <c r="D20" s="1790"/>
      <c r="E20" s="1790"/>
      <c r="F20" s="1790"/>
      <c r="G20" s="1790"/>
      <c r="H20" s="1790"/>
      <c r="I20" s="1193"/>
    </row>
    <row r="21" spans="2:9" s="245" customFormat="1" ht="30" customHeight="1" thickTop="1" thickBot="1" x14ac:dyDescent="0.4">
      <c r="B21" s="669" t="s">
        <v>1768</v>
      </c>
      <c r="C21" s="1790" t="s">
        <v>1769</v>
      </c>
      <c r="D21" s="1790"/>
      <c r="E21" s="1790"/>
      <c r="F21" s="1790"/>
      <c r="G21" s="1790"/>
      <c r="H21" s="1790"/>
      <c r="I21" s="1193"/>
    </row>
    <row r="22" spans="2:9" s="719" customFormat="1" ht="30" customHeight="1" thickTop="1" thickBot="1" x14ac:dyDescent="0.4">
      <c r="B22" s="669" t="s">
        <v>4192</v>
      </c>
      <c r="C22" s="1790" t="s">
        <v>4193</v>
      </c>
      <c r="D22" s="1790"/>
      <c r="E22" s="1790"/>
      <c r="F22" s="1790"/>
      <c r="G22" s="1790"/>
      <c r="H22" s="1790"/>
      <c r="I22" s="1193"/>
    </row>
    <row r="23" spans="2:9" s="719" customFormat="1" ht="38.25" customHeight="1" thickTop="1" thickBot="1" x14ac:dyDescent="0.4">
      <c r="B23" s="669" t="s">
        <v>3730</v>
      </c>
      <c r="C23" s="1794" t="s">
        <v>3731</v>
      </c>
      <c r="D23" s="1794"/>
      <c r="E23" s="1794"/>
      <c r="F23" s="1794"/>
      <c r="G23" s="1794"/>
      <c r="H23" s="1794"/>
      <c r="I23" s="1193"/>
    </row>
    <row r="24" spans="2:9" ht="12" customHeight="1" thickTop="1" thickBot="1" x14ac:dyDescent="0.4"/>
    <row r="25" spans="2:9" ht="19.399999999999999" customHeight="1" thickTop="1" thickBot="1" x14ac:dyDescent="0.4">
      <c r="B25" s="1787" t="s">
        <v>1770</v>
      </c>
      <c r="C25" s="1788"/>
      <c r="D25" s="1788"/>
      <c r="E25" s="1788"/>
      <c r="F25" s="1788"/>
      <c r="G25" s="1788"/>
      <c r="H25" s="1789"/>
    </row>
    <row r="26" spans="2:9" ht="13.4" customHeight="1" thickTop="1" thickBot="1" x14ac:dyDescent="0.4"/>
    <row r="27" spans="2:9" ht="16.5" thickTop="1" thickBot="1" x14ac:dyDescent="0.4">
      <c r="B27" s="669" t="s">
        <v>1771</v>
      </c>
      <c r="C27" s="1791" t="s">
        <v>1772</v>
      </c>
      <c r="D27" s="1777"/>
      <c r="E27" s="1777"/>
      <c r="F27" s="1777"/>
      <c r="G27" s="1777"/>
      <c r="H27" s="1778"/>
      <c r="I27" s="1193"/>
    </row>
    <row r="28" spans="2:9" ht="16" thickTop="1" x14ac:dyDescent="0.35"/>
  </sheetData>
  <mergeCells count="14">
    <mergeCell ref="A6:B6"/>
    <mergeCell ref="B25:H25"/>
    <mergeCell ref="C20:H20"/>
    <mergeCell ref="C21:H21"/>
    <mergeCell ref="C27:H27"/>
    <mergeCell ref="B13:H13"/>
    <mergeCell ref="C15:H15"/>
    <mergeCell ref="C16:H16"/>
    <mergeCell ref="C17:H17"/>
    <mergeCell ref="C18:H18"/>
    <mergeCell ref="C19:H19"/>
    <mergeCell ref="A8:H8"/>
    <mergeCell ref="C23:H23"/>
    <mergeCell ref="C22:H22"/>
  </mergeCells>
  <hyperlinks>
    <hyperlink ref="A6" location="'Indice de Contenido'!A1" display="Regresar"/>
    <hyperlink ref="B15" location="'6.1.1'!A1" display="6.1.1"/>
    <hyperlink ref="B16" location="'6.2.1.a'!A1" display="6.2.1"/>
    <hyperlink ref="B17" location="'6.3.1'!A1" display="6.3.1"/>
    <hyperlink ref="B18" location="'6.3.2'!A1" display="6.3.2"/>
    <hyperlink ref="B19" location="'6.4.1'!A1" display="6.4.1"/>
    <hyperlink ref="B20" location="'6.4.2'!A1" display="6.4.2"/>
    <hyperlink ref="B21" location="'6.5.1'!A1" display="6.5.1"/>
    <hyperlink ref="C15" location="'6.1.1'!A1" display="6.1.1 Proporción de la población que dispone de servicios de suministro de agua potable gestionados de manera segura."/>
    <hyperlink ref="C16" location="'6.2.1'!A1" display="6.2.1 Proporción de la población que utiliza servicios de saneamiento gestionados de manera segura, incluida una instalación para lavarse las manos con agua y jabón."/>
    <hyperlink ref="C17" location="'6.3.1'!A1" display="6.3.1 Proporción de aguas residuales tratadas de manera segura."/>
    <hyperlink ref="C18" location="'6.3.2'!A1" display="6.3.2 Proporción de masas de agua de buena calidad."/>
    <hyperlink ref="C19" location="'6.4.1'!A1" display="6.4.1 Cambio en la eficiencia del uso del agua con el tiempo."/>
    <hyperlink ref="C20" location="'6.4.2'!A1" display="6.4.2 Nivel de estrés por escasez de agua: extracción de agua dulce como proporción de los recursos de agua dulce disponibles."/>
    <hyperlink ref="C21" location="'6.5.1'!A1" display="6.5.1 Grado de aplicación de la ordenación integrada de los recursos hídricos (0-100)."/>
    <hyperlink ref="B27" location="TRWR!A1" display="TRWR"/>
    <hyperlink ref="C27" location="'6.1.1'!A1" display="6.1.1 Proporción de la población que dispone de servicios de suministro de agua potable gestionados de manera segura."/>
    <hyperlink ref="C27:H27" location="TRWR!A1" display="Total de recursos hídricos renovables totales"/>
    <hyperlink ref="B23" location="'6.b.1'!A1" display="6.b.1."/>
    <hyperlink ref="C23:H23" location="'6.b.1'!A1" display="6.b.1 Proporción de dependencias administrativas locales con políticas y procedimientos operacionales establecidos para la participación de las comunidades locales en la ordenación del agua y el saneamiento."/>
    <hyperlink ref="B22" location="'6.5.2'!A1" display="6.5.2"/>
    <hyperlink ref="C22" location="'6.5.2'!A1" display="6.5.2 Proporción de la superficie de cuencas transfronterizas sujetas a arreglos operacionales para la cooperación en materia de aguas"/>
    <hyperlink ref="C16:H16" location="'6.2.1.a'!A1" display="6.2.1 Proporción de la población que utiliza servicios de saneamiento gestionados de manera segura, incluida una instalación para lavarse las manos con agua y jabón."/>
  </hyperlinks>
  <pageMargins left="0.7" right="0.7" top="0.75" bottom="0.75" header="0.3" footer="0.3"/>
  <pageSetup orientation="portrait"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73"/>
  <sheetViews>
    <sheetView showGridLines="0" zoomScale="90" zoomScaleNormal="90" workbookViewId="0">
      <pane ySplit="1" topLeftCell="A2" activePane="bottomLeft" state="frozen"/>
      <selection activeCell="N63" sqref="N63"/>
      <selection pane="bottomLeft" activeCell="I1" sqref="I1:J1"/>
    </sheetView>
  </sheetViews>
  <sheetFormatPr baseColWidth="10" defaultColWidth="11.453125" defaultRowHeight="10.5" x14ac:dyDescent="0.25"/>
  <cols>
    <col min="1" max="2" width="15" style="12" customWidth="1"/>
    <col min="3" max="3" width="7.81640625" style="12" customWidth="1"/>
    <col min="4" max="4" width="12.81640625" style="12" customWidth="1"/>
    <col min="5" max="5" width="11" style="12" customWidth="1"/>
    <col min="6" max="6" width="1.1796875" style="12" customWidth="1"/>
    <col min="7" max="7" width="9.81640625" style="12" customWidth="1"/>
    <col min="8" max="8" width="10.1796875" style="12" customWidth="1"/>
    <col min="9" max="9" width="10" style="12" customWidth="1"/>
    <col min="10" max="10" width="10.81640625" style="12" customWidth="1"/>
    <col min="11" max="11" width="3.1796875" style="12" customWidth="1"/>
    <col min="12" max="12" width="10.54296875" style="12" customWidth="1"/>
    <col min="13" max="13" width="10.1796875" style="12" customWidth="1"/>
    <col min="14" max="14" width="9.54296875" style="12" customWidth="1"/>
    <col min="15" max="15" width="9.81640625" style="12" customWidth="1"/>
    <col min="16" max="16" width="3.81640625" style="12" customWidth="1"/>
    <col min="17" max="17" width="10.1796875" style="12" customWidth="1"/>
    <col min="18" max="18" width="11.54296875" style="12" bestFit="1" customWidth="1"/>
    <col min="19" max="19" width="10.1796875" style="12" customWidth="1"/>
    <col min="20" max="20" width="10" style="12" customWidth="1"/>
    <col min="21" max="21" width="8.81640625" style="12" customWidth="1"/>
    <col min="22" max="22" width="9.1796875" style="12" customWidth="1"/>
    <col min="23" max="23" width="9.81640625" style="12" customWidth="1"/>
    <col min="24" max="25" width="10.1796875" style="12" customWidth="1"/>
    <col min="26" max="27" width="9.453125" style="12" customWidth="1"/>
    <col min="28" max="28" width="9.81640625" style="12" customWidth="1"/>
    <col min="29" max="29" width="3.1796875" style="12" customWidth="1"/>
    <col min="30" max="30" width="9.1796875" style="12" customWidth="1"/>
    <col min="31" max="31" width="10.81640625" style="12" customWidth="1"/>
    <col min="32" max="32" width="9.1796875" style="12" customWidth="1"/>
    <col min="33" max="33" width="10.1796875" style="12" customWidth="1"/>
    <col min="34" max="34" width="9.81640625" style="12" customWidth="1"/>
    <col min="35" max="16384" width="11.453125" style="12"/>
  </cols>
  <sheetData>
    <row r="1" spans="1:43" ht="14.5" x14ac:dyDescent="0.35">
      <c r="A1" s="1481" t="s">
        <v>32</v>
      </c>
      <c r="I1" s="1797" t="s">
        <v>61</v>
      </c>
      <c r="J1" s="1797"/>
    </row>
    <row r="3" spans="1:43" ht="12.75" customHeight="1" x14ac:dyDescent="0.25">
      <c r="A3" s="1795" t="s">
        <v>3698</v>
      </c>
      <c r="B3" s="1795"/>
      <c r="C3" s="1795" t="s">
        <v>1774</v>
      </c>
      <c r="D3" s="1796"/>
      <c r="E3" s="1796"/>
      <c r="F3" s="1796"/>
      <c r="G3" s="1796"/>
      <c r="H3" s="1796"/>
      <c r="I3" s="1796"/>
      <c r="J3" s="1796"/>
      <c r="K3" s="1796"/>
      <c r="L3" s="1796"/>
      <c r="M3" s="1796"/>
      <c r="N3" s="1796"/>
      <c r="O3" s="1796"/>
      <c r="P3" s="1796"/>
      <c r="Q3" s="1796"/>
      <c r="R3" s="1796"/>
      <c r="S3" s="1796"/>
      <c r="T3" s="1796"/>
    </row>
    <row r="4" spans="1:43" ht="12.75" customHeight="1" x14ac:dyDescent="0.25">
      <c r="A4" s="1795" t="s">
        <v>3699</v>
      </c>
      <c r="B4" s="1796"/>
      <c r="C4" s="1795" t="s">
        <v>1784</v>
      </c>
      <c r="D4" s="1796"/>
      <c r="E4" s="1796"/>
      <c r="F4" s="1796"/>
      <c r="G4" s="1796"/>
      <c r="H4" s="1796"/>
      <c r="I4" s="1796"/>
      <c r="J4" s="1796"/>
      <c r="K4" s="1796"/>
      <c r="L4" s="1796"/>
      <c r="M4" s="1796"/>
      <c r="N4" s="1796"/>
      <c r="O4" s="1796"/>
      <c r="P4" s="1796"/>
      <c r="Q4" s="1796"/>
      <c r="R4" s="1796"/>
      <c r="S4" s="1796"/>
      <c r="T4" s="1796"/>
    </row>
    <row r="5" spans="1:43" ht="12.75" customHeight="1" x14ac:dyDescent="0.25">
      <c r="A5" s="1795" t="s">
        <v>3700</v>
      </c>
      <c r="B5" s="1796"/>
      <c r="C5" s="1795" t="s">
        <v>4235</v>
      </c>
      <c r="D5" s="1796"/>
      <c r="E5" s="1796"/>
      <c r="F5" s="1796"/>
      <c r="G5" s="1796"/>
      <c r="H5" s="1796"/>
      <c r="I5" s="1796"/>
      <c r="J5" s="1796"/>
      <c r="K5" s="1796"/>
      <c r="L5" s="1796"/>
      <c r="M5" s="1796"/>
      <c r="N5" s="1796"/>
      <c r="O5" s="1796"/>
      <c r="P5" s="1796"/>
      <c r="Q5" s="1796"/>
      <c r="R5" s="1796"/>
      <c r="S5" s="1796"/>
      <c r="T5" s="1796"/>
    </row>
    <row r="6" spans="1:43" ht="14.5" customHeight="1" x14ac:dyDescent="0.25">
      <c r="A6" s="1795" t="s">
        <v>3701</v>
      </c>
      <c r="B6" s="1796"/>
      <c r="C6" s="1795" t="s">
        <v>5132</v>
      </c>
      <c r="D6" s="1795"/>
      <c r="E6" s="1795"/>
      <c r="F6" s="1795"/>
      <c r="G6" s="1795"/>
      <c r="H6" s="1795"/>
      <c r="I6" s="1795"/>
      <c r="J6" s="1795"/>
      <c r="K6" s="1795"/>
      <c r="L6" s="1795"/>
      <c r="M6" s="1795"/>
      <c r="N6" s="1795"/>
      <c r="O6" s="1795"/>
      <c r="P6" s="1795"/>
      <c r="Q6" s="1795"/>
      <c r="R6" s="1795"/>
      <c r="S6" s="1795"/>
      <c r="T6" s="1795"/>
    </row>
    <row r="9" spans="1:43" ht="14.5" x14ac:dyDescent="0.35">
      <c r="C9" s="970"/>
      <c r="D9" s="724"/>
      <c r="E9" s="724"/>
      <c r="F9" s="724"/>
      <c r="G9" s="724"/>
      <c r="H9" s="724"/>
      <c r="I9" s="724"/>
      <c r="J9" s="724"/>
      <c r="K9" s="724"/>
      <c r="L9" s="724"/>
      <c r="M9" s="201"/>
      <c r="N9" s="201"/>
      <c r="O9" s="724"/>
      <c r="P9" s="724"/>
      <c r="Q9" s="724"/>
      <c r="R9" s="724"/>
      <c r="S9" s="724"/>
      <c r="T9" s="724"/>
    </row>
    <row r="10" spans="1:43" ht="16.5" customHeight="1" x14ac:dyDescent="0.3">
      <c r="C10" s="1798" t="s">
        <v>5120</v>
      </c>
      <c r="D10" s="1798"/>
      <c r="E10" s="1798"/>
      <c r="F10" s="1798"/>
      <c r="G10" s="1798"/>
      <c r="H10" s="1798"/>
      <c r="I10" s="1798"/>
      <c r="J10" s="1798"/>
      <c r="K10" s="1798"/>
      <c r="L10" s="1798"/>
      <c r="M10" s="1798"/>
      <c r="N10" s="1798"/>
      <c r="O10" s="1798"/>
      <c r="P10" s="1798"/>
      <c r="Q10" s="1798"/>
      <c r="R10" s="1798"/>
      <c r="S10" s="1798"/>
      <c r="T10" s="1798"/>
      <c r="U10" s="1798"/>
      <c r="V10" s="1798"/>
      <c r="W10" s="1798"/>
      <c r="X10" s="1798"/>
      <c r="Y10" s="1798"/>
      <c r="Z10" s="1798"/>
      <c r="AA10" s="1798"/>
      <c r="AB10" s="1798"/>
      <c r="AC10" s="1798"/>
      <c r="AD10" s="1798"/>
      <c r="AE10" s="1798"/>
      <c r="AF10" s="1798"/>
      <c r="AG10" s="1798"/>
      <c r="AH10" s="1798"/>
      <c r="AI10" s="1798"/>
      <c r="AJ10" s="1798"/>
      <c r="AK10" s="1798"/>
      <c r="AL10" s="1798"/>
      <c r="AM10" s="1798"/>
      <c r="AN10" s="1798"/>
      <c r="AO10" s="1798"/>
      <c r="AP10" s="1798"/>
      <c r="AQ10" s="738"/>
    </row>
    <row r="11" spans="1:43" ht="12.75" customHeight="1" x14ac:dyDescent="0.25">
      <c r="C11" s="1799" t="s">
        <v>1583</v>
      </c>
      <c r="D11" s="1558" t="s">
        <v>1</v>
      </c>
      <c r="E11" s="1558"/>
      <c r="F11" s="1302"/>
      <c r="G11" s="1799" t="s">
        <v>1739</v>
      </c>
      <c r="H11" s="1799"/>
      <c r="I11" s="1799"/>
      <c r="J11" s="1799"/>
      <c r="K11" s="1302"/>
      <c r="L11" s="1799" t="s">
        <v>1503</v>
      </c>
      <c r="M11" s="1799"/>
      <c r="N11" s="1799"/>
      <c r="O11" s="1799"/>
      <c r="P11" s="1302"/>
      <c r="Q11" s="1799" t="s">
        <v>1508</v>
      </c>
      <c r="R11" s="1799"/>
      <c r="S11" s="1799"/>
      <c r="T11" s="1799"/>
      <c r="U11" s="1799"/>
      <c r="V11" s="1799"/>
      <c r="W11" s="1799"/>
      <c r="X11" s="1799"/>
      <c r="Y11" s="1799"/>
      <c r="Z11" s="1799"/>
      <c r="AA11" s="1799"/>
      <c r="AB11" s="1306"/>
      <c r="AC11" s="1302"/>
      <c r="AD11" s="1799" t="s">
        <v>3580</v>
      </c>
      <c r="AE11" s="1799"/>
      <c r="AF11" s="1799"/>
      <c r="AG11" s="1799"/>
      <c r="AH11" s="1799"/>
      <c r="AI11" s="1799"/>
      <c r="AJ11" s="1799"/>
      <c r="AK11" s="1799"/>
      <c r="AL11" s="1799"/>
      <c r="AM11" s="1799"/>
      <c r="AN11" s="1799"/>
      <c r="AO11" s="1799"/>
      <c r="AP11" s="1799"/>
      <c r="AQ11" s="1799"/>
    </row>
    <row r="12" spans="1:43" ht="24.75" customHeight="1" x14ac:dyDescent="0.25">
      <c r="C12" s="1799"/>
      <c r="D12" s="1554"/>
      <c r="E12" s="1554"/>
      <c r="F12" s="1303"/>
      <c r="G12" s="1799" t="s">
        <v>1504</v>
      </c>
      <c r="H12" s="1799"/>
      <c r="I12" s="1799" t="s">
        <v>1505</v>
      </c>
      <c r="J12" s="1799"/>
      <c r="K12" s="1303"/>
      <c r="L12" s="714" t="s">
        <v>1775</v>
      </c>
      <c r="M12" s="714"/>
      <c r="N12" s="714" t="s">
        <v>1776</v>
      </c>
      <c r="O12" s="714"/>
      <c r="P12" s="1303"/>
      <c r="Q12" s="1799" t="s">
        <v>1516</v>
      </c>
      <c r="R12" s="1799"/>
      <c r="S12" s="1799" t="s">
        <v>1517</v>
      </c>
      <c r="T12" s="1799"/>
      <c r="U12" s="1799" t="s">
        <v>1518</v>
      </c>
      <c r="V12" s="1799"/>
      <c r="W12" s="1799" t="s">
        <v>1519</v>
      </c>
      <c r="X12" s="1799"/>
      <c r="Y12" s="1801" t="s">
        <v>1777</v>
      </c>
      <c r="Z12" s="1801"/>
      <c r="AA12" s="1801" t="s">
        <v>1521</v>
      </c>
      <c r="AB12" s="1801"/>
      <c r="AC12" s="740"/>
      <c r="AD12" s="1799" t="s">
        <v>3581</v>
      </c>
      <c r="AE12" s="1799"/>
      <c r="AF12" s="1801" t="s">
        <v>3582</v>
      </c>
      <c r="AG12" s="1801"/>
      <c r="AH12" s="1799" t="s">
        <v>3583</v>
      </c>
      <c r="AI12" s="1799"/>
      <c r="AJ12" s="1799" t="s">
        <v>3584</v>
      </c>
      <c r="AK12" s="1799"/>
      <c r="AL12" s="1799" t="s">
        <v>3585</v>
      </c>
      <c r="AM12" s="1799"/>
      <c r="AN12" s="1799" t="s">
        <v>3586</v>
      </c>
      <c r="AO12" s="1799"/>
      <c r="AP12" s="1799" t="s">
        <v>3587</v>
      </c>
      <c r="AQ12" s="1799"/>
    </row>
    <row r="13" spans="1:43" ht="13" x14ac:dyDescent="0.25">
      <c r="C13" s="1306"/>
      <c r="D13" s="1306" t="s">
        <v>1778</v>
      </c>
      <c r="E13" s="1306" t="s">
        <v>0</v>
      </c>
      <c r="F13" s="1301"/>
      <c r="G13" s="1306" t="s">
        <v>1778</v>
      </c>
      <c r="H13" s="1306" t="s">
        <v>0</v>
      </c>
      <c r="I13" s="1306" t="s">
        <v>1778</v>
      </c>
      <c r="J13" s="1306" t="s">
        <v>0</v>
      </c>
      <c r="K13" s="1301"/>
      <c r="L13" s="1306" t="s">
        <v>1778</v>
      </c>
      <c r="M13" s="1306" t="s">
        <v>0</v>
      </c>
      <c r="N13" s="1306" t="s">
        <v>1778</v>
      </c>
      <c r="O13" s="1306" t="s">
        <v>0</v>
      </c>
      <c r="P13" s="1301"/>
      <c r="Q13" s="1306" t="s">
        <v>1778</v>
      </c>
      <c r="R13" s="1306" t="s">
        <v>0</v>
      </c>
      <c r="S13" s="1306" t="s">
        <v>1778</v>
      </c>
      <c r="T13" s="1306" t="s">
        <v>0</v>
      </c>
      <c r="U13" s="1306" t="s">
        <v>1778</v>
      </c>
      <c r="V13" s="1306" t="s">
        <v>0</v>
      </c>
      <c r="W13" s="1306" t="s">
        <v>1778</v>
      </c>
      <c r="X13" s="1306" t="s">
        <v>0</v>
      </c>
      <c r="Y13" s="1306" t="s">
        <v>1778</v>
      </c>
      <c r="Z13" s="1306" t="s">
        <v>0</v>
      </c>
      <c r="AA13" s="1306" t="s">
        <v>1778</v>
      </c>
      <c r="AB13" s="1306" t="s">
        <v>0</v>
      </c>
      <c r="AC13" s="1301"/>
      <c r="AD13" s="1306" t="s">
        <v>1778</v>
      </c>
      <c r="AE13" s="1306" t="s">
        <v>0</v>
      </c>
      <c r="AF13" s="1306" t="s">
        <v>1778</v>
      </c>
      <c r="AG13" s="1306" t="s">
        <v>0</v>
      </c>
      <c r="AH13" s="1306" t="s">
        <v>1778</v>
      </c>
      <c r="AI13" s="1306" t="s">
        <v>0</v>
      </c>
      <c r="AJ13" s="1306" t="s">
        <v>1778</v>
      </c>
      <c r="AK13" s="1306" t="s">
        <v>0</v>
      </c>
      <c r="AL13" s="1306" t="s">
        <v>1778</v>
      </c>
      <c r="AM13" s="1306" t="s">
        <v>0</v>
      </c>
      <c r="AN13" s="1306" t="s">
        <v>1778</v>
      </c>
      <c r="AO13" s="1306" t="s">
        <v>0</v>
      </c>
      <c r="AP13" s="1306" t="s">
        <v>1778</v>
      </c>
      <c r="AQ13" s="1306" t="s">
        <v>0</v>
      </c>
    </row>
    <row r="14" spans="1:43" ht="13" x14ac:dyDescent="0.3">
      <c r="C14" s="711">
        <v>2010</v>
      </c>
      <c r="D14" s="742">
        <v>4133568</v>
      </c>
      <c r="E14" s="743">
        <f>0.910817183588506*100</f>
        <v>91.081718358850608</v>
      </c>
      <c r="F14" s="744"/>
      <c r="G14" s="742">
        <v>1995105</v>
      </c>
      <c r="H14" s="743">
        <f>0.904183771231338*100</f>
        <v>90.418377123133794</v>
      </c>
      <c r="I14" s="742">
        <v>2138463</v>
      </c>
      <c r="J14" s="743">
        <f>0.91709427257534*100</f>
        <v>91.709427257534003</v>
      </c>
      <c r="K14" s="744"/>
      <c r="L14" s="742">
        <v>3194953</v>
      </c>
      <c r="M14" s="743">
        <f>0.966922882301813*100</f>
        <v>96.692288230181305</v>
      </c>
      <c r="N14" s="742">
        <v>938615</v>
      </c>
      <c r="O14" s="743">
        <f>0.760591673493731*100</f>
        <v>76.059167349373098</v>
      </c>
      <c r="P14" s="744"/>
      <c r="Q14" s="742">
        <v>2731610</v>
      </c>
      <c r="R14" s="743">
        <f>0.960699258200521*100</f>
        <v>96.069925820052106</v>
      </c>
      <c r="S14" s="742">
        <v>302905</v>
      </c>
      <c r="T14" s="743">
        <f>0.895487750438276*100</f>
        <v>89.548775043827604</v>
      </c>
      <c r="U14" s="742">
        <v>240586</v>
      </c>
      <c r="V14" s="743">
        <f>0.93606673462559*100</f>
        <v>93.606673462559002</v>
      </c>
      <c r="W14" s="742">
        <v>287958</v>
      </c>
      <c r="X14" s="743">
        <f>0.831505967214251*100</f>
        <v>83.150596721425103</v>
      </c>
      <c r="Y14" s="742">
        <v>304205</v>
      </c>
      <c r="Z14" s="743">
        <f>0.750567480878362*100</f>
        <v>75.056748087836198</v>
      </c>
      <c r="AA14" s="742">
        <v>266304</v>
      </c>
      <c r="AB14" s="743">
        <f>0.765094076715115*100</f>
        <v>76.509407671511497</v>
      </c>
      <c r="AC14" s="744"/>
      <c r="AD14" s="742">
        <v>345594</v>
      </c>
      <c r="AE14" s="743">
        <f>0.892120242136376*100</f>
        <v>89.212024213637591</v>
      </c>
      <c r="AF14" s="742">
        <v>459249</v>
      </c>
      <c r="AG14" s="743">
        <f>0.885084297597114*100</f>
        <v>88.508429759711404</v>
      </c>
      <c r="AH14" s="742">
        <v>390066</v>
      </c>
      <c r="AI14" s="743">
        <f>0.892875373399105*100</f>
        <v>89.2875373399105</v>
      </c>
      <c r="AJ14" s="742">
        <v>577996</v>
      </c>
      <c r="AK14" s="743">
        <f>0.919782624263015*100</f>
        <v>91.978262426301498</v>
      </c>
      <c r="AL14" s="742">
        <v>699825</v>
      </c>
      <c r="AM14" s="743">
        <f>0.916879785344073*100</f>
        <v>91.687978534407293</v>
      </c>
      <c r="AN14" s="742">
        <v>1324873</v>
      </c>
      <c r="AO14" s="743">
        <f>0.916699013675693*100</f>
        <v>91.669901367569295</v>
      </c>
      <c r="AP14" s="742">
        <v>335965</v>
      </c>
      <c r="AQ14" s="743">
        <f>0.937813160340886*100</f>
        <v>93.781316034088604</v>
      </c>
    </row>
    <row r="15" spans="1:43" ht="13" x14ac:dyDescent="0.3">
      <c r="C15" s="711">
        <v>2011</v>
      </c>
      <c r="D15" s="742">
        <v>4264255</v>
      </c>
      <c r="E15" s="743">
        <f>0.928556994616695*100</f>
        <v>92.855699461669502</v>
      </c>
      <c r="F15" s="744"/>
      <c r="G15" s="742">
        <v>2068245</v>
      </c>
      <c r="H15" s="743">
        <f>0.923894908235673*100</f>
        <v>92.3894908235673</v>
      </c>
      <c r="I15" s="742">
        <v>2196010</v>
      </c>
      <c r="J15" s="743">
        <f>0.932991068223174*100</f>
        <v>93.299106822317398</v>
      </c>
      <c r="K15" s="744"/>
      <c r="L15" s="742">
        <v>3276939</v>
      </c>
      <c r="M15" s="743">
        <f>0.980168345626295*100</f>
        <v>98.016834562629498</v>
      </c>
      <c r="N15" s="742">
        <v>987316</v>
      </c>
      <c r="O15" s="743">
        <f>0.790418739817709*100</f>
        <v>79.041873981770905</v>
      </c>
      <c r="P15" s="744"/>
      <c r="Q15" s="742">
        <v>2794224</v>
      </c>
      <c r="R15" s="743">
        <f>0.972145091982812*100</f>
        <v>97.214509198281192</v>
      </c>
      <c r="S15" s="742">
        <v>307334</v>
      </c>
      <c r="T15" s="743">
        <f>0.897561402996408*100</f>
        <v>89.756140299640791</v>
      </c>
      <c r="U15" s="742">
        <v>246620</v>
      </c>
      <c r="V15" s="743">
        <f>0.944*100</f>
        <v>94.399999999999991</v>
      </c>
      <c r="W15" s="742">
        <v>283724</v>
      </c>
      <c r="X15" s="743">
        <f>0.817483504768491*100</f>
        <v>81.748350476849097</v>
      </c>
      <c r="Y15" s="742">
        <v>335045</v>
      </c>
      <c r="Z15" s="743">
        <f>0.813510225785539*100</f>
        <v>81.351022578553895</v>
      </c>
      <c r="AA15" s="742">
        <v>297308</v>
      </c>
      <c r="AB15" s="743">
        <f>0.836361181282667*100</f>
        <v>83.636118128266702</v>
      </c>
      <c r="AC15" s="744"/>
      <c r="AD15" s="742">
        <v>346742</v>
      </c>
      <c r="AE15" s="743">
        <f>0.908895983727307*100</f>
        <v>90.889598372730688</v>
      </c>
      <c r="AF15" s="742">
        <v>466911</v>
      </c>
      <c r="AG15" s="743">
        <f>0.910630073293365*100</f>
        <v>91.0630073293365</v>
      </c>
      <c r="AH15" s="742">
        <v>383540</v>
      </c>
      <c r="AI15" s="743">
        <f>0.908912097104818*100</f>
        <v>90.891209710481803</v>
      </c>
      <c r="AJ15" s="742">
        <v>580117</v>
      </c>
      <c r="AK15" s="743">
        <f>0.942900981231928*100</f>
        <v>94.290098123192806</v>
      </c>
      <c r="AL15" s="742">
        <v>743483</v>
      </c>
      <c r="AM15" s="743">
        <f>0.934909449403078*100</f>
        <v>93.490944940307799</v>
      </c>
      <c r="AN15" s="742">
        <v>1396693</v>
      </c>
      <c r="AO15" s="743">
        <f>0.932820803604405*100</f>
        <v>93.282080360440503</v>
      </c>
      <c r="AP15" s="742">
        <v>346769</v>
      </c>
      <c r="AQ15" s="743">
        <f>0.941373366090698*100</f>
        <v>94.137336609069806</v>
      </c>
    </row>
    <row r="16" spans="1:43" ht="13" x14ac:dyDescent="0.3">
      <c r="C16" s="711">
        <v>2012</v>
      </c>
      <c r="D16" s="742">
        <v>4343888</v>
      </c>
      <c r="E16" s="743">
        <f>0.93393527558466*100</f>
        <v>93.393527558466005</v>
      </c>
      <c r="F16" s="744"/>
      <c r="G16" s="742">
        <v>2108655</v>
      </c>
      <c r="H16" s="743">
        <f>0.930472328370591*100</f>
        <v>93.047232837059099</v>
      </c>
      <c r="I16" s="742">
        <v>2235233</v>
      </c>
      <c r="J16" s="743">
        <f>0.937225832366854*100</f>
        <v>93.722583236685395</v>
      </c>
      <c r="K16" s="744"/>
      <c r="L16" s="742">
        <v>3321522</v>
      </c>
      <c r="M16" s="743">
        <f>0.981269008914525*100</f>
        <v>98.126900891452493</v>
      </c>
      <c r="N16" s="742">
        <v>1022366</v>
      </c>
      <c r="O16" s="743">
        <f>0.807402382326903*100</f>
        <v>80.740238232690302</v>
      </c>
      <c r="P16" s="744"/>
      <c r="Q16" s="742">
        <v>2831985</v>
      </c>
      <c r="R16" s="743">
        <f>0.974016125004901*100</f>
        <v>97.401612500490103</v>
      </c>
      <c r="S16" s="742">
        <v>314968</v>
      </c>
      <c r="T16" s="743">
        <f>0.902976110271752*100</f>
        <v>90.297611027175193</v>
      </c>
      <c r="U16" s="742">
        <v>252415</v>
      </c>
      <c r="V16" s="743">
        <f>0.949046310256536*100</f>
        <v>94.9046310256536</v>
      </c>
      <c r="W16" s="742">
        <v>297419</v>
      </c>
      <c r="X16" s="743">
        <f>0.849292967366846*100</f>
        <v>84.929296736684606</v>
      </c>
      <c r="Y16" s="742">
        <v>337124</v>
      </c>
      <c r="Z16" s="743">
        <f>0.809537988665834*100</f>
        <v>80.953798866583398</v>
      </c>
      <c r="AA16" s="742">
        <v>309977</v>
      </c>
      <c r="AB16" s="743">
        <f>0.855774699214285*100</f>
        <v>85.577469921428502</v>
      </c>
      <c r="AC16" s="744"/>
      <c r="AD16" s="742">
        <v>332662</v>
      </c>
      <c r="AE16" s="743">
        <f>0.917452901738313*100</f>
        <v>91.745290173831293</v>
      </c>
      <c r="AF16" s="742">
        <v>461509</v>
      </c>
      <c r="AG16" s="743">
        <f>0.921722058785348*100</f>
        <v>92.172205878534797</v>
      </c>
      <c r="AH16" s="742">
        <v>376161</v>
      </c>
      <c r="AI16" s="743">
        <f>0.922519460262806*100</f>
        <v>92.251946026280592</v>
      </c>
      <c r="AJ16" s="742">
        <v>584251</v>
      </c>
      <c r="AK16" s="743">
        <f>0.939402417278865*100</f>
        <v>93.940241727886502</v>
      </c>
      <c r="AL16" s="742">
        <v>754817</v>
      </c>
      <c r="AM16" s="743">
        <f>0.940893804052184*100</f>
        <v>94.089380405218407</v>
      </c>
      <c r="AN16" s="742">
        <v>1450398</v>
      </c>
      <c r="AO16" s="743">
        <f>0.936178535121266*100</f>
        <v>93.617853512126601</v>
      </c>
      <c r="AP16" s="742">
        <v>384090</v>
      </c>
      <c r="AQ16" s="743">
        <f>0.944480509899968*100</f>
        <v>94.448050989996801</v>
      </c>
    </row>
    <row r="17" spans="3:43" ht="13" x14ac:dyDescent="0.3">
      <c r="C17" s="711">
        <v>2013</v>
      </c>
      <c r="D17" s="742">
        <v>4382894</v>
      </c>
      <c r="E17" s="743">
        <f>0.930158536124683*100</f>
        <v>93.015853612468305</v>
      </c>
      <c r="F17" s="744"/>
      <c r="G17" s="742">
        <v>2105426</v>
      </c>
      <c r="H17" s="743">
        <f>0.924767690894045*100</f>
        <v>92.476769089404499</v>
      </c>
      <c r="I17" s="742">
        <v>2277468</v>
      </c>
      <c r="J17" s="743">
        <f>0.935198363390135*100</f>
        <v>93.519836339013494</v>
      </c>
      <c r="K17" s="744"/>
      <c r="L17" s="742">
        <v>3357771</v>
      </c>
      <c r="M17" s="743">
        <f>0.97964229822602*100</f>
        <v>97.964229822601993</v>
      </c>
      <c r="N17" s="742">
        <v>1025123</v>
      </c>
      <c r="O17" s="743">
        <f>0.798110146227377*100</f>
        <v>79.811014622737702</v>
      </c>
      <c r="P17" s="744"/>
      <c r="Q17" s="742">
        <v>2872238</v>
      </c>
      <c r="R17" s="743">
        <f>0.976380484886393*100</f>
        <v>97.638048488639299</v>
      </c>
      <c r="S17" s="742">
        <v>313743</v>
      </c>
      <c r="T17" s="743">
        <f>0.885834241539565*100</f>
        <v>88.5834241539565</v>
      </c>
      <c r="U17" s="742">
        <v>250939</v>
      </c>
      <c r="V17" s="743">
        <f>0.92571455975446*100</f>
        <v>92.571455975446</v>
      </c>
      <c r="W17" s="742">
        <v>300936</v>
      </c>
      <c r="X17" s="743">
        <f>0.852906166037479*100</f>
        <v>85.290616603747907</v>
      </c>
      <c r="Y17" s="742">
        <v>342389</v>
      </c>
      <c r="Z17" s="743">
        <f>0.809979820824058*100</f>
        <v>80.997982082405798</v>
      </c>
      <c r="AA17" s="742">
        <v>302649</v>
      </c>
      <c r="AB17" s="743">
        <f>0.819159158021236*100</f>
        <v>81.915915802123592</v>
      </c>
      <c r="AC17" s="744"/>
      <c r="AD17" s="742">
        <v>330916</v>
      </c>
      <c r="AE17" s="743">
        <f>0.918392211389289*100</f>
        <v>91.839221138928892</v>
      </c>
      <c r="AF17" s="742">
        <v>445007</v>
      </c>
      <c r="AG17" s="743">
        <f>0.914737525848637*100</f>
        <v>91.473752584863703</v>
      </c>
      <c r="AH17" s="742">
        <v>374631</v>
      </c>
      <c r="AI17" s="743">
        <f>0.908266823123248*100</f>
        <v>90.826682312324806</v>
      </c>
      <c r="AJ17" s="742">
        <v>571885</v>
      </c>
      <c r="AK17" s="743">
        <f>0.930597931769549*100</f>
        <v>93.059793176954898</v>
      </c>
      <c r="AL17" s="742">
        <v>753156</v>
      </c>
      <c r="AM17" s="743">
        <f>0.942165756803955*100</f>
        <v>94.216575680395493</v>
      </c>
      <c r="AN17" s="742">
        <v>1484980</v>
      </c>
      <c r="AO17" s="743">
        <f>0.931897167370985*100</f>
        <v>93.189716737098507</v>
      </c>
      <c r="AP17" s="742">
        <v>422319</v>
      </c>
      <c r="AQ17" s="743">
        <f>0.948421913107531*100</f>
        <v>94.842191310753094</v>
      </c>
    </row>
    <row r="18" spans="3:43" ht="13" x14ac:dyDescent="0.3">
      <c r="C18" s="711">
        <v>2014</v>
      </c>
      <c r="D18" s="742">
        <v>4463094</v>
      </c>
      <c r="E18" s="743">
        <f>0.9352477673342*100</f>
        <v>93.524776733419998</v>
      </c>
      <c r="F18" s="744"/>
      <c r="G18" s="742">
        <v>2163696</v>
      </c>
      <c r="H18" s="743">
        <f>0.930446651340522*100</f>
        <v>93.044665134052195</v>
      </c>
      <c r="I18" s="742">
        <v>2299398</v>
      </c>
      <c r="J18" s="743">
        <f>0.939811007659421*100</f>
        <v>93.981100765942102</v>
      </c>
      <c r="K18" s="744"/>
      <c r="L18" s="742">
        <v>3397413</v>
      </c>
      <c r="M18" s="743">
        <f>0.979137426285419*100</f>
        <v>97.913742628541897</v>
      </c>
      <c r="N18" s="742">
        <v>1065681</v>
      </c>
      <c r="O18" s="743">
        <f>0.818309355169639*100</f>
        <v>81.830935516963905</v>
      </c>
      <c r="P18" s="744"/>
      <c r="Q18" s="742">
        <v>2903227</v>
      </c>
      <c r="R18" s="743">
        <f>0.975716867289692*100</f>
        <v>97.571686728969198</v>
      </c>
      <c r="S18" s="742">
        <v>323083</v>
      </c>
      <c r="T18" s="743">
        <f>0.899023571740625*100</f>
        <v>89.902357174062502</v>
      </c>
      <c r="U18" s="742">
        <v>262539</v>
      </c>
      <c r="V18" s="743">
        <f>0.9530134345858*100</f>
        <v>95.301343458580007</v>
      </c>
      <c r="W18" s="742">
        <v>297547</v>
      </c>
      <c r="X18" s="743">
        <f>0.834589460870248*100</f>
        <v>83.458946087024799</v>
      </c>
      <c r="Y18" s="742">
        <v>344030</v>
      </c>
      <c r="Z18" s="743">
        <f>0.803558707224157*100</f>
        <v>80.355870722415702</v>
      </c>
      <c r="AA18" s="742">
        <v>332668</v>
      </c>
      <c r="AB18" s="743">
        <f>0.882148757262451*100</f>
        <v>88.214875726245097</v>
      </c>
      <c r="AC18" s="744"/>
      <c r="AD18" s="742">
        <v>331845</v>
      </c>
      <c r="AE18" s="743">
        <f>0.922083659825611*100</f>
        <v>92.208365982561105</v>
      </c>
      <c r="AF18" s="742">
        <v>439846</v>
      </c>
      <c r="AG18" s="743">
        <f>0.922068420467862*100</f>
        <v>92.206842046786193</v>
      </c>
      <c r="AH18" s="742">
        <v>388591</v>
      </c>
      <c r="AI18" s="743">
        <f>0.927858855216283*100</f>
        <v>92.785885521628302</v>
      </c>
      <c r="AJ18" s="742">
        <v>574237</v>
      </c>
      <c r="AK18" s="743">
        <f>0.9370142468552*100</f>
        <v>93.701424685519996</v>
      </c>
      <c r="AL18" s="742">
        <v>777446</v>
      </c>
      <c r="AM18" s="743">
        <f>0.937647817932931*100</f>
        <v>93.764781793293096</v>
      </c>
      <c r="AN18" s="742">
        <v>1530224</v>
      </c>
      <c r="AO18" s="743">
        <f>0.939462644636116*100</f>
        <v>93.946264463611598</v>
      </c>
      <c r="AP18" s="742">
        <v>420905</v>
      </c>
      <c r="AQ18" s="743">
        <f>0.944631218916638*100</f>
        <v>94.463121891663803</v>
      </c>
    </row>
    <row r="19" spans="3:43" ht="13" x14ac:dyDescent="0.3">
      <c r="C19" s="711">
        <v>2015</v>
      </c>
      <c r="D19" s="742">
        <v>4524227</v>
      </c>
      <c r="E19" s="743">
        <f>0.935965891506225*100</f>
        <v>93.596589150622506</v>
      </c>
      <c r="F19" s="744"/>
      <c r="G19" s="742">
        <v>2189017</v>
      </c>
      <c r="H19" s="743">
        <f>0.931408211050611*100</f>
        <v>93.140821105061093</v>
      </c>
      <c r="I19" s="742">
        <v>2335210</v>
      </c>
      <c r="J19" s="743">
        <f>0.940278933726967*100</f>
        <v>94.027893372696695</v>
      </c>
      <c r="K19" s="744"/>
      <c r="L19" s="742">
        <v>3435562</v>
      </c>
      <c r="M19" s="743">
        <f>0.97804498726472*100</f>
        <v>97.804498726472005</v>
      </c>
      <c r="N19" s="742">
        <v>1088665</v>
      </c>
      <c r="O19" s="743">
        <f>0.824078833126809*100</f>
        <v>82.407883312680895</v>
      </c>
      <c r="P19" s="744"/>
      <c r="Q19" s="742">
        <v>2934362</v>
      </c>
      <c r="R19" s="743">
        <f>0.974960494716459*100</f>
        <v>97.49604947164589</v>
      </c>
      <c r="S19" s="742">
        <v>334948</v>
      </c>
      <c r="T19" s="743">
        <f>0.915396072751124*100</f>
        <v>91.539607275112402</v>
      </c>
      <c r="U19" s="742">
        <v>264858</v>
      </c>
      <c r="V19" s="743">
        <f>0.94550270594451*100</f>
        <v>94.550270594451007</v>
      </c>
      <c r="W19" s="742">
        <v>311794</v>
      </c>
      <c r="X19" s="743">
        <f>0.868804632227755*100</f>
        <v>86.880463222775489</v>
      </c>
      <c r="Y19" s="742">
        <v>354068</v>
      </c>
      <c r="Z19" s="743">
        <f>0.816044878458017*100</f>
        <v>81.6044878458017</v>
      </c>
      <c r="AA19" s="742">
        <v>324197</v>
      </c>
      <c r="AB19" s="743">
        <f>0.841547714535652*100</f>
        <v>84.154771453565203</v>
      </c>
      <c r="AC19" s="744"/>
      <c r="AD19" s="742">
        <v>358960</v>
      </c>
      <c r="AE19" s="743">
        <f>0.914706242100542*100</f>
        <v>91.470624210054197</v>
      </c>
      <c r="AF19" s="742">
        <v>478615</v>
      </c>
      <c r="AG19" s="743">
        <f>0.926571598934457*100</f>
        <v>92.657159893445694</v>
      </c>
      <c r="AH19" s="742">
        <v>374322</v>
      </c>
      <c r="AI19" s="743">
        <f>0.930700109897214*100</f>
        <v>93.070010989721396</v>
      </c>
      <c r="AJ19" s="742">
        <v>568853</v>
      </c>
      <c r="AK19" s="743">
        <f>0.935564246618599*100</f>
        <v>93.556424661859907</v>
      </c>
      <c r="AL19" s="742">
        <v>806612</v>
      </c>
      <c r="AM19" s="743">
        <f>0.942653929847771*100</f>
        <v>94.265392984777094</v>
      </c>
      <c r="AN19" s="742">
        <v>1517372</v>
      </c>
      <c r="AO19" s="743">
        <f>0.939373566057616*100</f>
        <v>93.937356605761607</v>
      </c>
      <c r="AP19" s="742">
        <v>419493</v>
      </c>
      <c r="AQ19" s="743">
        <f>0.945728482345356*100</f>
        <v>94.572848234535599</v>
      </c>
    </row>
    <row r="20" spans="3:43" ht="13" x14ac:dyDescent="0.3">
      <c r="C20" s="711">
        <v>2016</v>
      </c>
      <c r="D20" s="742">
        <v>4584701</v>
      </c>
      <c r="E20" s="743">
        <v>93.761230096679498</v>
      </c>
      <c r="F20" s="744"/>
      <c r="G20" s="742">
        <v>2210919</v>
      </c>
      <c r="H20" s="743">
        <v>93.148941387325507</v>
      </c>
      <c r="I20" s="742">
        <v>2373782</v>
      </c>
      <c r="J20" s="743">
        <v>94.338794808584709</v>
      </c>
      <c r="K20" s="744"/>
      <c r="L20" s="742">
        <v>3468864</v>
      </c>
      <c r="M20" s="743">
        <v>97.666938459251398</v>
      </c>
      <c r="N20" s="742">
        <v>1115837</v>
      </c>
      <c r="O20" s="743">
        <v>83.393770262938006</v>
      </c>
      <c r="P20" s="744"/>
      <c r="Q20" s="742">
        <v>2955255</v>
      </c>
      <c r="R20" s="743">
        <v>97.182797070890302</v>
      </c>
      <c r="S20" s="742">
        <v>341539</v>
      </c>
      <c r="T20" s="743">
        <v>91.899011424850499</v>
      </c>
      <c r="U20" s="742">
        <v>268295</v>
      </c>
      <c r="V20" s="743">
        <v>94.266269403472805</v>
      </c>
      <c r="W20" s="742">
        <v>318543</v>
      </c>
      <c r="X20" s="743">
        <v>88.280141450869095</v>
      </c>
      <c r="Y20" s="742">
        <v>357016</v>
      </c>
      <c r="Z20" s="743">
        <v>81.308900762037496</v>
      </c>
      <c r="AA20" s="742">
        <v>344053</v>
      </c>
      <c r="AB20" s="743">
        <v>87.621097132379205</v>
      </c>
      <c r="AC20" s="744"/>
      <c r="AD20" s="742">
        <v>365924</v>
      </c>
      <c r="AE20" s="743">
        <v>92.077431562949002</v>
      </c>
      <c r="AF20" s="742">
        <v>474544</v>
      </c>
      <c r="AG20" s="743">
        <v>92.397617550220104</v>
      </c>
      <c r="AH20" s="742">
        <v>370957</v>
      </c>
      <c r="AI20" s="743">
        <v>93.446405674945098</v>
      </c>
      <c r="AJ20" s="742">
        <v>563422</v>
      </c>
      <c r="AK20" s="743">
        <v>93.384139570191209</v>
      </c>
      <c r="AL20" s="742">
        <v>800220</v>
      </c>
      <c r="AM20" s="743">
        <v>94.854491725628193</v>
      </c>
      <c r="AN20" s="742">
        <v>1561311</v>
      </c>
      <c r="AO20" s="743">
        <v>94.123090408289897</v>
      </c>
      <c r="AP20" s="742">
        <v>448323</v>
      </c>
      <c r="AQ20" s="743">
        <v>94.180162049631605</v>
      </c>
    </row>
    <row r="21" spans="3:43" ht="13" x14ac:dyDescent="0.3">
      <c r="C21" s="711">
        <v>2017</v>
      </c>
      <c r="D21" s="742">
        <v>4578674</v>
      </c>
      <c r="E21" s="743">
        <v>92.560171427416265</v>
      </c>
      <c r="F21" s="744"/>
      <c r="G21" s="742">
        <v>2214442</v>
      </c>
      <c r="H21" s="743">
        <v>92.052247305909958</v>
      </c>
      <c r="I21" s="742">
        <v>2364232</v>
      </c>
      <c r="J21" s="743">
        <v>93.04102533426942</v>
      </c>
      <c r="K21" s="744"/>
      <c r="L21" s="742">
        <v>3467768</v>
      </c>
      <c r="M21" s="743">
        <v>96.539544051201673</v>
      </c>
      <c r="N21" s="742">
        <v>1110906</v>
      </c>
      <c r="O21" s="743">
        <v>82.008076005994255</v>
      </c>
      <c r="P21" s="744"/>
      <c r="Q21" s="742">
        <v>2946727</v>
      </c>
      <c r="R21" s="743">
        <v>95.895288394293388</v>
      </c>
      <c r="S21" s="742">
        <v>348414</v>
      </c>
      <c r="T21" s="743">
        <v>92.358465808329427</v>
      </c>
      <c r="U21" s="742">
        <v>258996</v>
      </c>
      <c r="V21" s="743">
        <v>89.586994119681776</v>
      </c>
      <c r="W21" s="742">
        <v>318357</v>
      </c>
      <c r="X21" s="743">
        <v>87.512163744619087</v>
      </c>
      <c r="Y21" s="742">
        <v>356746</v>
      </c>
      <c r="Z21" s="743">
        <v>80.32341372144181</v>
      </c>
      <c r="AA21" s="742">
        <v>349434</v>
      </c>
      <c r="AB21" s="743">
        <v>87.450979410726845</v>
      </c>
      <c r="AC21" s="744"/>
      <c r="AD21" s="742">
        <v>341001</v>
      </c>
      <c r="AE21" s="743">
        <v>90.87665063227044</v>
      </c>
      <c r="AF21" s="742">
        <v>467614</v>
      </c>
      <c r="AG21" s="743">
        <v>91.12227479285697</v>
      </c>
      <c r="AH21" s="742">
        <v>379932</v>
      </c>
      <c r="AI21" s="743">
        <v>92.366712858288963</v>
      </c>
      <c r="AJ21" s="742">
        <v>547223</v>
      </c>
      <c r="AK21" s="743">
        <v>92.575493562957817</v>
      </c>
      <c r="AL21" s="742">
        <v>772698</v>
      </c>
      <c r="AM21" s="743">
        <v>93.255465361304019</v>
      </c>
      <c r="AN21" s="742">
        <v>1586651</v>
      </c>
      <c r="AO21" s="743">
        <v>92.971790595771466</v>
      </c>
      <c r="AP21" s="742">
        <v>483555</v>
      </c>
      <c r="AQ21" s="743">
        <v>92.870435990066781</v>
      </c>
    </row>
    <row r="22" spans="3:43" ht="13" x14ac:dyDescent="0.3">
      <c r="C22" s="711">
        <v>2018</v>
      </c>
      <c r="D22" s="742">
        <v>4709563</v>
      </c>
      <c r="E22" s="743">
        <v>94.122117892196385</v>
      </c>
      <c r="F22" s="744"/>
      <c r="G22" s="742">
        <v>2279965</v>
      </c>
      <c r="H22" s="743">
        <v>93.749216174619647</v>
      </c>
      <c r="I22" s="742">
        <v>2429598</v>
      </c>
      <c r="J22" s="743">
        <v>94.474761732557184</v>
      </c>
      <c r="K22" s="744"/>
      <c r="L22" s="742">
        <v>3547689</v>
      </c>
      <c r="M22" s="743">
        <v>97.707231574871287</v>
      </c>
      <c r="N22" s="742">
        <v>1161874</v>
      </c>
      <c r="O22" s="743">
        <v>84.639351367889645</v>
      </c>
      <c r="P22" s="744"/>
      <c r="Q22" s="742">
        <v>3019505</v>
      </c>
      <c r="R22" s="743">
        <v>97.31589696617911</v>
      </c>
      <c r="S22" s="742">
        <v>353750</v>
      </c>
      <c r="T22" s="743">
        <v>92.383909660941256</v>
      </c>
      <c r="U22" s="742">
        <v>276604</v>
      </c>
      <c r="V22" s="743">
        <v>94.144475303599634</v>
      </c>
      <c r="W22" s="742">
        <v>317204</v>
      </c>
      <c r="X22" s="743">
        <v>86.569836305381344</v>
      </c>
      <c r="Y22" s="742">
        <v>375699</v>
      </c>
      <c r="Z22" s="743">
        <v>83.440827259038159</v>
      </c>
      <c r="AA22" s="742">
        <v>366801</v>
      </c>
      <c r="AB22" s="743">
        <v>90.014061591242054</v>
      </c>
      <c r="AC22" s="744"/>
      <c r="AD22" s="742">
        <v>343825</v>
      </c>
      <c r="AE22" s="743">
        <v>91.73999818561191</v>
      </c>
      <c r="AF22" s="742">
        <v>470426</v>
      </c>
      <c r="AG22" s="743">
        <v>92.863487952496953</v>
      </c>
      <c r="AH22" s="742">
        <v>375012</v>
      </c>
      <c r="AI22" s="743">
        <v>92.335420457427347</v>
      </c>
      <c r="AJ22" s="742">
        <v>555898</v>
      </c>
      <c r="AK22" s="743">
        <v>94.7465660850728</v>
      </c>
      <c r="AL22" s="742">
        <v>789947</v>
      </c>
      <c r="AM22" s="743">
        <v>94.547702516214827</v>
      </c>
      <c r="AN22" s="742">
        <v>1657574</v>
      </c>
      <c r="AO22" s="743">
        <v>94.839692315438469</v>
      </c>
      <c r="AP22" s="742">
        <v>516881</v>
      </c>
      <c r="AQ22" s="743">
        <v>94.634611652440753</v>
      </c>
    </row>
    <row r="23" spans="3:43" ht="13" x14ac:dyDescent="0.3">
      <c r="C23" s="711">
        <v>2019</v>
      </c>
      <c r="D23" s="742">
        <v>4761971</v>
      </c>
      <c r="E23" s="743">
        <v>94.11512076731367</v>
      </c>
      <c r="F23" s="744"/>
      <c r="G23" s="742">
        <v>2301669</v>
      </c>
      <c r="H23" s="743">
        <v>93.859820466259222</v>
      </c>
      <c r="I23" s="742">
        <v>2460302</v>
      </c>
      <c r="J23" s="743">
        <v>94.355220673989422</v>
      </c>
      <c r="K23" s="744"/>
      <c r="L23" s="742">
        <v>3595277</v>
      </c>
      <c r="M23" s="743">
        <v>97.959306561487281</v>
      </c>
      <c r="N23" s="742">
        <v>1166694</v>
      </c>
      <c r="O23" s="743">
        <v>83.961639545293608</v>
      </c>
      <c r="P23" s="744"/>
      <c r="Q23" s="742">
        <v>3043302</v>
      </c>
      <c r="R23" s="743">
        <v>97.092955923917046</v>
      </c>
      <c r="S23" s="742">
        <v>369089</v>
      </c>
      <c r="T23" s="743">
        <v>94.964004713607196</v>
      </c>
      <c r="U23" s="742">
        <v>282388</v>
      </c>
      <c r="V23" s="743">
        <v>94.727061088803694</v>
      </c>
      <c r="W23" s="742">
        <v>325185</v>
      </c>
      <c r="X23" s="743">
        <v>88.294469665703673</v>
      </c>
      <c r="Y23" s="742">
        <v>377178</v>
      </c>
      <c r="Z23" s="743">
        <v>82.870036735626528</v>
      </c>
      <c r="AA23" s="742">
        <v>364829</v>
      </c>
      <c r="AB23" s="743">
        <v>87.889424235124068</v>
      </c>
      <c r="AC23" s="744"/>
      <c r="AD23" s="742">
        <v>337859</v>
      </c>
      <c r="AE23" s="743">
        <v>92.338197232524266</v>
      </c>
      <c r="AF23" s="742">
        <v>482411</v>
      </c>
      <c r="AG23" s="743">
        <v>93.241318259921641</v>
      </c>
      <c r="AH23" s="742">
        <v>360391</v>
      </c>
      <c r="AI23" s="743">
        <v>93.467244151667614</v>
      </c>
      <c r="AJ23" s="742">
        <v>546496</v>
      </c>
      <c r="AK23" s="743">
        <v>93.473085027777017</v>
      </c>
      <c r="AL23" s="742">
        <v>803727</v>
      </c>
      <c r="AM23" s="743">
        <v>95.145009286892162</v>
      </c>
      <c r="AN23" s="742">
        <v>1689635</v>
      </c>
      <c r="AO23" s="743">
        <v>94.36913451511991</v>
      </c>
      <c r="AP23" s="742">
        <v>541452</v>
      </c>
      <c r="AQ23" s="743">
        <v>94.820237115387982</v>
      </c>
    </row>
    <row r="24" spans="3:43" ht="13" x14ac:dyDescent="0.3">
      <c r="C24" s="711">
        <v>2020</v>
      </c>
      <c r="D24" s="742">
        <v>4839248</v>
      </c>
      <c r="E24" s="743">
        <v>94.67549528945564</v>
      </c>
      <c r="F24" s="744"/>
      <c r="G24" s="742">
        <v>2340216</v>
      </c>
      <c r="H24" s="743">
        <v>94.373328203769503</v>
      </c>
      <c r="I24" s="742">
        <v>2499032</v>
      </c>
      <c r="J24" s="743">
        <v>94.960219055486604</v>
      </c>
      <c r="K24" s="744"/>
      <c r="L24" s="742">
        <v>3636209</v>
      </c>
      <c r="M24" s="743">
        <v>98.09272412872177</v>
      </c>
      <c r="N24" s="742">
        <v>1203039</v>
      </c>
      <c r="O24" s="743">
        <v>85.656339111210784</v>
      </c>
      <c r="P24" s="744"/>
      <c r="Q24" s="742">
        <v>3073824</v>
      </c>
      <c r="R24" s="743">
        <v>97.191405941220182</v>
      </c>
      <c r="S24" s="742">
        <v>371441</v>
      </c>
      <c r="T24" s="743">
        <v>94.325119099617055</v>
      </c>
      <c r="U24" s="742">
        <v>285811</v>
      </c>
      <c r="V24" s="743">
        <v>94.402148243322245</v>
      </c>
      <c r="W24" s="742">
        <v>337153</v>
      </c>
      <c r="X24" s="743">
        <v>91.124648977948112</v>
      </c>
      <c r="Y24" s="742">
        <v>396944</v>
      </c>
      <c r="Z24" s="743">
        <v>86.260670016168007</v>
      </c>
      <c r="AA24" s="742">
        <v>374075</v>
      </c>
      <c r="AB24" s="743">
        <v>88.633073410907258</v>
      </c>
      <c r="AC24" s="744"/>
      <c r="AD24" s="742">
        <v>297768</v>
      </c>
      <c r="AE24" s="743">
        <v>92.968247525679843</v>
      </c>
      <c r="AF24" s="742">
        <v>494082</v>
      </c>
      <c r="AG24" s="743">
        <v>93.662703407694991</v>
      </c>
      <c r="AH24" s="742">
        <v>375707</v>
      </c>
      <c r="AI24" s="743">
        <v>94.854186811549937</v>
      </c>
      <c r="AJ24" s="742">
        <v>552211</v>
      </c>
      <c r="AK24" s="743">
        <v>94.478862443774901</v>
      </c>
      <c r="AL24" s="742">
        <v>776498</v>
      </c>
      <c r="AM24" s="743">
        <v>94.865520295653766</v>
      </c>
      <c r="AN24" s="742">
        <v>1746170</v>
      </c>
      <c r="AO24" s="743">
        <v>94.992903426211683</v>
      </c>
      <c r="AP24" s="742">
        <v>596812</v>
      </c>
      <c r="AQ24" s="743">
        <v>95.292169689460422</v>
      </c>
    </row>
    <row r="25" spans="3:43" ht="13" x14ac:dyDescent="0.3">
      <c r="C25" s="745">
        <v>2021</v>
      </c>
      <c r="D25" s="746">
        <v>4858534</v>
      </c>
      <c r="E25" s="747">
        <v>94.095397753385214</v>
      </c>
      <c r="F25" s="748"/>
      <c r="G25" s="746">
        <v>2325401</v>
      </c>
      <c r="H25" s="747">
        <v>93.672836460123804</v>
      </c>
      <c r="I25" s="746">
        <v>2533133</v>
      </c>
      <c r="J25" s="747">
        <v>94.486676697966615</v>
      </c>
      <c r="K25" s="748"/>
      <c r="L25" s="746">
        <v>3654254</v>
      </c>
      <c r="M25" s="747">
        <v>97.624554154752758</v>
      </c>
      <c r="N25" s="746">
        <v>1204280</v>
      </c>
      <c r="O25" s="747">
        <v>84.79399989579241</v>
      </c>
      <c r="P25" s="748"/>
      <c r="Q25" s="746">
        <v>3096432</v>
      </c>
      <c r="R25" s="747">
        <v>97.050496515163431</v>
      </c>
      <c r="S25" s="746">
        <v>377364</v>
      </c>
      <c r="T25" s="747">
        <v>94.492424109635692</v>
      </c>
      <c r="U25" s="746">
        <v>273417</v>
      </c>
      <c r="V25" s="747">
        <v>88.985839308205783</v>
      </c>
      <c r="W25" s="746">
        <v>332131</v>
      </c>
      <c r="X25" s="747">
        <v>89.344251270366897</v>
      </c>
      <c r="Y25" s="746">
        <v>384708</v>
      </c>
      <c r="Z25" s="747">
        <v>82.717249208751895</v>
      </c>
      <c r="AA25" s="746">
        <v>394482</v>
      </c>
      <c r="AB25" s="747">
        <v>91.862412004834354</v>
      </c>
      <c r="AC25" s="748"/>
      <c r="AD25" s="746">
        <v>294227</v>
      </c>
      <c r="AE25" s="747">
        <v>92.09501630764801</v>
      </c>
      <c r="AF25" s="746">
        <v>456569</v>
      </c>
      <c r="AG25" s="747">
        <v>93.396542906822134</v>
      </c>
      <c r="AH25" s="746">
        <v>366468</v>
      </c>
      <c r="AI25" s="747">
        <v>93.192417823302932</v>
      </c>
      <c r="AJ25" s="746">
        <v>545310</v>
      </c>
      <c r="AK25" s="747">
        <v>93.325301081102367</v>
      </c>
      <c r="AL25" s="746">
        <v>779090</v>
      </c>
      <c r="AM25" s="747">
        <v>94.633135505311714</v>
      </c>
      <c r="AN25" s="746">
        <v>1788095</v>
      </c>
      <c r="AO25" s="747">
        <v>94.566721792398994</v>
      </c>
      <c r="AP25" s="746">
        <v>628775</v>
      </c>
      <c r="AQ25" s="747">
        <v>94.776532228769014</v>
      </c>
    </row>
    <row r="26" spans="3:43" ht="14.5" x14ac:dyDescent="0.35">
      <c r="C26" s="971" t="s">
        <v>3588</v>
      </c>
      <c r="D26" s="350"/>
      <c r="E26" s="350"/>
      <c r="F26" s="350"/>
      <c r="G26" s="350"/>
      <c r="H26" s="350"/>
      <c r="I26" s="350"/>
      <c r="J26" s="350"/>
      <c r="K26" s="350"/>
      <c r="L26" s="350"/>
      <c r="M26" s="350"/>
      <c r="N26" s="350"/>
      <c r="O26" s="350"/>
      <c r="P26" s="350"/>
      <c r="Q26" s="350"/>
      <c r="R26" s="350"/>
      <c r="S26" s="350"/>
      <c r="T26" s="350"/>
      <c r="U26" s="13"/>
      <c r="V26" s="13"/>
      <c r="W26" s="350"/>
      <c r="X26" s="350"/>
      <c r="Y26" s="350"/>
      <c r="Z26" s="350"/>
      <c r="AA26" s="350"/>
      <c r="AB26" s="350"/>
      <c r="AC26" s="350"/>
      <c r="AD26" s="350"/>
      <c r="AE26" s="350"/>
      <c r="AF26" s="350"/>
      <c r="AG26" s="350"/>
      <c r="AH26" s="350"/>
      <c r="AI26" s="350"/>
      <c r="AJ26" s="350"/>
      <c r="AK26" s="350"/>
      <c r="AL26" s="350"/>
      <c r="AM26" s="350"/>
      <c r="AN26" s="350"/>
      <c r="AO26" s="350"/>
      <c r="AP26" s="350"/>
      <c r="AQ26" s="350"/>
    </row>
    <row r="27" spans="3:43" ht="14.5" x14ac:dyDescent="0.35">
      <c r="C27" s="972" t="s">
        <v>5121</v>
      </c>
      <c r="D27" s="350"/>
      <c r="E27" s="350"/>
      <c r="F27" s="350"/>
      <c r="G27" s="350"/>
      <c r="H27" s="350"/>
      <c r="I27" s="350"/>
      <c r="J27" s="350"/>
      <c r="K27" s="350"/>
      <c r="L27" s="350"/>
      <c r="M27" s="350"/>
      <c r="N27" s="350"/>
      <c r="O27" s="350"/>
      <c r="P27" s="350"/>
      <c r="Q27" s="350"/>
      <c r="R27" s="350"/>
      <c r="S27" s="350"/>
      <c r="T27" s="350"/>
      <c r="U27" s="350"/>
      <c r="V27" s="350"/>
      <c r="W27" s="350"/>
      <c r="X27" s="350"/>
      <c r="Y27" s="350"/>
      <c r="Z27" s="350"/>
      <c r="AA27" s="350"/>
      <c r="AB27" s="350"/>
      <c r="AC27" s="350"/>
      <c r="AD27" s="350"/>
      <c r="AE27" s="350"/>
      <c r="AF27" s="350"/>
      <c r="AG27" s="350"/>
      <c r="AH27" s="350"/>
      <c r="AI27" s="350"/>
      <c r="AJ27" s="350"/>
      <c r="AK27" s="350"/>
      <c r="AL27" s="350"/>
      <c r="AM27" s="350"/>
      <c r="AN27" s="350"/>
      <c r="AO27" s="350"/>
      <c r="AP27" s="350"/>
      <c r="AQ27" s="350"/>
    </row>
    <row r="28" spans="3:43" ht="14.5" x14ac:dyDescent="0.35">
      <c r="C28" s="970"/>
      <c r="D28" s="724"/>
      <c r="E28" s="724"/>
      <c r="F28" s="724"/>
      <c r="G28" s="724"/>
      <c r="H28" s="724"/>
      <c r="I28" s="724"/>
      <c r="J28" s="724"/>
      <c r="K28" s="724"/>
      <c r="L28" s="724"/>
      <c r="M28" s="724"/>
      <c r="N28" s="724"/>
      <c r="O28" s="724"/>
      <c r="P28" s="724"/>
      <c r="Q28" s="201"/>
      <c r="R28" s="201"/>
      <c r="S28" s="724"/>
      <c r="T28" s="724"/>
      <c r="U28" s="724"/>
      <c r="V28" s="724"/>
      <c r="W28" s="724"/>
      <c r="X28" s="724"/>
    </row>
    <row r="29" spans="3:43" ht="14.5" x14ac:dyDescent="0.35">
      <c r="C29" s="246" t="s">
        <v>5122</v>
      </c>
      <c r="D29" s="724"/>
      <c r="E29" s="724"/>
      <c r="F29" s="724"/>
      <c r="G29" s="724"/>
      <c r="H29" s="724"/>
      <c r="I29" s="724"/>
      <c r="J29" s="724"/>
      <c r="K29" s="724"/>
      <c r="L29" s="724"/>
      <c r="M29" s="724"/>
      <c r="N29" s="724"/>
      <c r="O29" s="724"/>
      <c r="P29" s="724"/>
      <c r="Q29" s="201"/>
      <c r="R29" s="201"/>
      <c r="S29" s="724"/>
      <c r="T29" s="724"/>
      <c r="U29" s="724"/>
      <c r="V29" s="724"/>
      <c r="W29" s="724"/>
      <c r="X29" s="724"/>
    </row>
    <row r="30" spans="3:43" ht="14.5" x14ac:dyDescent="0.35">
      <c r="C30" s="970"/>
      <c r="D30" s="724"/>
      <c r="E30" s="724"/>
      <c r="F30" s="724"/>
      <c r="G30" s="724"/>
      <c r="H30" s="724"/>
      <c r="I30" s="724"/>
      <c r="J30" s="724"/>
      <c r="K30" s="724"/>
      <c r="L30" s="724"/>
      <c r="M30" s="724"/>
      <c r="N30" s="724"/>
      <c r="O30" s="724"/>
      <c r="P30" s="724"/>
      <c r="Q30" s="201"/>
      <c r="R30" s="201"/>
      <c r="S30" s="724"/>
      <c r="T30" s="724"/>
      <c r="U30" s="724"/>
      <c r="V30" s="724"/>
      <c r="W30" s="724"/>
      <c r="X30" s="724"/>
    </row>
    <row r="31" spans="3:43" ht="14.5" x14ac:dyDescent="0.35">
      <c r="C31" s="970"/>
      <c r="D31" s="724"/>
      <c r="E31" s="724"/>
      <c r="F31" s="724"/>
      <c r="G31" s="724"/>
      <c r="H31" s="724"/>
      <c r="I31" s="724"/>
      <c r="J31" s="724"/>
      <c r="K31" s="724"/>
      <c r="L31" s="724"/>
      <c r="M31" s="724"/>
      <c r="N31" s="724"/>
      <c r="O31" s="724"/>
      <c r="P31" s="724"/>
      <c r="Q31" s="201"/>
      <c r="R31" s="201"/>
      <c r="S31" s="724"/>
      <c r="T31" s="724"/>
      <c r="U31" s="724"/>
      <c r="V31" s="724"/>
      <c r="W31" s="724"/>
      <c r="X31" s="724"/>
    </row>
    <row r="32" spans="3:43" ht="14.5" x14ac:dyDescent="0.35">
      <c r="C32" s="970"/>
      <c r="D32" s="724"/>
      <c r="E32" s="724"/>
      <c r="F32" s="724"/>
      <c r="G32" s="724"/>
      <c r="H32" s="724"/>
      <c r="I32" s="724"/>
      <c r="J32" s="724"/>
      <c r="K32" s="724"/>
      <c r="L32" s="724"/>
      <c r="M32" s="724"/>
      <c r="N32" s="724"/>
      <c r="O32" s="724"/>
      <c r="P32" s="724"/>
      <c r="Q32" s="201"/>
      <c r="R32" s="201"/>
      <c r="S32" s="724"/>
      <c r="T32" s="724"/>
      <c r="U32" s="724"/>
      <c r="V32" s="724"/>
      <c r="W32" s="724"/>
      <c r="X32" s="724"/>
    </row>
    <row r="33" spans="3:24" ht="14.5" x14ac:dyDescent="0.35">
      <c r="C33" s="970"/>
      <c r="D33" s="724"/>
      <c r="E33" s="724"/>
      <c r="F33" s="724"/>
      <c r="G33" s="724"/>
      <c r="H33" s="724"/>
      <c r="I33" s="724"/>
      <c r="J33" s="724"/>
      <c r="K33" s="724"/>
      <c r="L33" s="724"/>
      <c r="M33" s="724"/>
      <c r="N33" s="724"/>
      <c r="O33" s="724"/>
      <c r="P33" s="724"/>
      <c r="Q33" s="201"/>
      <c r="R33" s="201"/>
      <c r="S33" s="724"/>
      <c r="T33" s="724"/>
      <c r="U33" s="724"/>
      <c r="V33" s="724"/>
      <c r="W33" s="724"/>
      <c r="X33" s="724"/>
    </row>
    <row r="34" spans="3:24" ht="14.5" x14ac:dyDescent="0.35">
      <c r="C34" s="970"/>
      <c r="D34" s="724"/>
      <c r="E34" s="724"/>
      <c r="F34" s="724"/>
      <c r="G34" s="724"/>
      <c r="H34" s="724"/>
      <c r="I34" s="724"/>
      <c r="J34" s="724"/>
      <c r="K34" s="724"/>
      <c r="L34" s="724"/>
      <c r="M34" s="724"/>
      <c r="N34" s="724"/>
      <c r="O34" s="724"/>
      <c r="P34" s="724"/>
      <c r="Q34" s="201"/>
      <c r="R34" s="201"/>
      <c r="S34" s="724"/>
      <c r="T34" s="724"/>
      <c r="U34" s="724"/>
      <c r="V34" s="724"/>
      <c r="W34" s="724"/>
      <c r="X34" s="724"/>
    </row>
    <row r="35" spans="3:24" ht="14.5" x14ac:dyDescent="0.35">
      <c r="C35" s="970"/>
      <c r="D35" s="724"/>
      <c r="E35" s="724"/>
      <c r="F35" s="724"/>
      <c r="G35" s="724"/>
      <c r="H35" s="724"/>
      <c r="I35" s="724"/>
      <c r="J35" s="724"/>
      <c r="K35" s="724"/>
      <c r="L35" s="724"/>
      <c r="M35" s="724"/>
      <c r="N35" s="724"/>
      <c r="O35" s="724"/>
      <c r="P35" s="724"/>
      <c r="Q35" s="201"/>
      <c r="R35" s="201"/>
      <c r="S35" s="724"/>
      <c r="T35" s="724"/>
      <c r="U35" s="724"/>
      <c r="V35" s="724"/>
      <c r="W35" s="724"/>
      <c r="X35" s="724"/>
    </row>
    <row r="36" spans="3:24" ht="14.5" x14ac:dyDescent="0.35">
      <c r="C36" s="970"/>
      <c r="D36" s="724"/>
      <c r="E36" s="724"/>
      <c r="F36" s="724"/>
      <c r="G36" s="724"/>
      <c r="H36" s="724"/>
      <c r="I36" s="724"/>
      <c r="J36" s="724"/>
      <c r="K36" s="724"/>
      <c r="L36" s="724"/>
      <c r="M36" s="724"/>
      <c r="N36" s="724"/>
      <c r="O36" s="724"/>
      <c r="P36" s="724"/>
      <c r="Q36" s="201"/>
      <c r="R36" s="201"/>
      <c r="S36" s="724"/>
      <c r="T36" s="724"/>
      <c r="U36" s="724"/>
      <c r="V36" s="724"/>
      <c r="W36" s="724"/>
      <c r="X36" s="724"/>
    </row>
    <row r="37" spans="3:24" ht="14.5" x14ac:dyDescent="0.35">
      <c r="C37" s="970"/>
      <c r="D37" s="724"/>
      <c r="E37" s="724"/>
      <c r="F37" s="724"/>
      <c r="G37" s="724"/>
      <c r="H37" s="724"/>
      <c r="I37" s="724"/>
      <c r="J37" s="724"/>
      <c r="K37" s="724"/>
      <c r="L37" s="724"/>
      <c r="M37" s="724"/>
      <c r="N37" s="724"/>
      <c r="O37" s="724"/>
      <c r="P37" s="724"/>
      <c r="Q37" s="201"/>
      <c r="R37" s="201"/>
      <c r="S37" s="724"/>
      <c r="T37" s="724"/>
      <c r="U37" s="724"/>
      <c r="V37" s="724"/>
      <c r="W37" s="724"/>
      <c r="X37" s="724"/>
    </row>
    <row r="38" spans="3:24" ht="14.5" x14ac:dyDescent="0.35">
      <c r="C38" s="970"/>
      <c r="D38" s="724"/>
      <c r="E38" s="724"/>
      <c r="F38" s="724"/>
      <c r="G38" s="724"/>
      <c r="H38" s="724"/>
      <c r="I38" s="724"/>
      <c r="J38" s="724"/>
      <c r="K38" s="724"/>
      <c r="L38" s="724"/>
      <c r="M38" s="724"/>
      <c r="N38" s="724"/>
      <c r="O38" s="724"/>
      <c r="P38" s="724"/>
      <c r="Q38" s="201"/>
      <c r="R38" s="201"/>
      <c r="S38" s="724"/>
      <c r="T38" s="724"/>
      <c r="U38" s="724"/>
      <c r="V38" s="724"/>
      <c r="W38" s="724"/>
      <c r="X38" s="724"/>
    </row>
    <row r="39" spans="3:24" ht="14.5" x14ac:dyDescent="0.35">
      <c r="C39" s="970"/>
      <c r="D39" s="724"/>
      <c r="E39" s="724"/>
      <c r="F39" s="724"/>
      <c r="G39" s="724"/>
      <c r="H39" s="724"/>
      <c r="I39" s="724"/>
      <c r="J39" s="724"/>
      <c r="K39" s="724"/>
      <c r="L39" s="724"/>
      <c r="M39" s="724"/>
      <c r="N39" s="724"/>
      <c r="O39" s="724"/>
      <c r="P39" s="724"/>
      <c r="Q39" s="201"/>
      <c r="R39" s="201"/>
      <c r="S39" s="724"/>
      <c r="T39" s="724"/>
      <c r="U39" s="724"/>
      <c r="V39" s="724"/>
      <c r="W39" s="724"/>
      <c r="X39" s="724"/>
    </row>
    <row r="40" spans="3:24" ht="14.5" x14ac:dyDescent="0.35">
      <c r="C40" s="970"/>
      <c r="D40" s="724"/>
      <c r="E40" s="724"/>
      <c r="F40" s="724"/>
      <c r="G40" s="724"/>
      <c r="H40" s="724"/>
      <c r="I40" s="724"/>
      <c r="J40" s="724"/>
      <c r="K40" s="724"/>
      <c r="L40" s="724"/>
      <c r="M40" s="724"/>
      <c r="N40" s="724"/>
      <c r="O40" s="724"/>
      <c r="P40" s="724"/>
      <c r="Q40" s="201"/>
      <c r="R40" s="201"/>
      <c r="S40" s="724"/>
      <c r="T40" s="724"/>
      <c r="U40" s="724"/>
      <c r="V40" s="724"/>
      <c r="W40" s="724"/>
      <c r="X40" s="724"/>
    </row>
    <row r="41" spans="3:24" ht="14.5" x14ac:dyDescent="0.35">
      <c r="C41" s="970"/>
      <c r="D41" s="724"/>
      <c r="E41" s="724"/>
      <c r="F41" s="724"/>
      <c r="G41" s="724"/>
      <c r="H41" s="724"/>
      <c r="I41" s="724"/>
      <c r="J41" s="724"/>
      <c r="K41" s="724"/>
      <c r="L41" s="724"/>
      <c r="M41" s="724"/>
      <c r="N41" s="724"/>
      <c r="O41" s="724"/>
      <c r="P41" s="724"/>
      <c r="Q41" s="201"/>
      <c r="R41" s="201"/>
      <c r="S41" s="724"/>
      <c r="T41" s="724"/>
      <c r="U41" s="724"/>
      <c r="V41" s="724"/>
      <c r="W41" s="724"/>
      <c r="X41" s="724"/>
    </row>
    <row r="42" spans="3:24" ht="14.5" x14ac:dyDescent="0.35">
      <c r="C42" s="970"/>
      <c r="D42" s="724"/>
      <c r="E42" s="724"/>
      <c r="F42" s="724"/>
      <c r="G42" s="724"/>
      <c r="H42" s="724"/>
      <c r="I42" s="724"/>
      <c r="J42" s="724"/>
      <c r="K42" s="724"/>
      <c r="L42" s="724"/>
      <c r="M42" s="724"/>
      <c r="N42" s="724"/>
      <c r="O42" s="724"/>
      <c r="P42" s="724"/>
      <c r="Q42" s="201"/>
      <c r="R42" s="201"/>
      <c r="S42" s="724"/>
      <c r="T42" s="724"/>
      <c r="U42" s="724"/>
      <c r="V42" s="724"/>
      <c r="W42" s="724"/>
      <c r="X42" s="724"/>
    </row>
    <row r="43" spans="3:24" ht="14.5" x14ac:dyDescent="0.35">
      <c r="C43" s="970"/>
      <c r="D43" s="724"/>
      <c r="E43" s="724"/>
      <c r="F43" s="724"/>
      <c r="G43" s="724"/>
      <c r="H43" s="724"/>
      <c r="I43" s="724"/>
      <c r="J43" s="724"/>
      <c r="K43" s="724"/>
      <c r="L43" s="724"/>
      <c r="M43" s="724"/>
      <c r="N43" s="724"/>
      <c r="O43" s="724"/>
      <c r="P43" s="724"/>
      <c r="Q43" s="201"/>
      <c r="R43" s="201"/>
      <c r="S43" s="724"/>
      <c r="T43" s="724"/>
      <c r="U43" s="724"/>
      <c r="V43" s="724"/>
      <c r="W43" s="724"/>
      <c r="X43" s="724"/>
    </row>
    <row r="44" spans="3:24" ht="14.5" x14ac:dyDescent="0.35">
      <c r="C44" s="972" t="s">
        <v>5121</v>
      </c>
      <c r="D44" s="724"/>
      <c r="E44" s="724"/>
      <c r="F44" s="724"/>
      <c r="G44" s="724"/>
      <c r="H44" s="724"/>
      <c r="I44" s="724"/>
      <c r="J44" s="724"/>
      <c r="K44" s="724"/>
      <c r="L44" s="724"/>
      <c r="M44" s="724"/>
      <c r="N44" s="724"/>
      <c r="O44" s="724"/>
      <c r="P44" s="724"/>
      <c r="Q44" s="201"/>
      <c r="R44" s="201"/>
      <c r="S44" s="724"/>
      <c r="T44" s="724"/>
      <c r="U44" s="724"/>
      <c r="V44" s="724"/>
      <c r="W44" s="724"/>
      <c r="X44" s="724"/>
    </row>
    <row r="47" spans="3:24" ht="15" customHeight="1" x14ac:dyDescent="0.25">
      <c r="F47" s="973"/>
      <c r="G47" s="973"/>
      <c r="H47" s="973"/>
      <c r="I47" s="973"/>
      <c r="J47" s="973"/>
    </row>
    <row r="48" spans="3:24" ht="34.5" customHeight="1" x14ac:dyDescent="0.25">
      <c r="C48" s="1800" t="s">
        <v>5123</v>
      </c>
      <c r="D48" s="1800"/>
      <c r="E48" s="1800"/>
      <c r="F48" s="1800"/>
      <c r="G48" s="1800"/>
      <c r="H48" s="1800"/>
      <c r="I48" s="1800"/>
      <c r="J48" s="1800"/>
      <c r="K48" s="1800"/>
      <c r="L48" s="1800"/>
      <c r="M48" s="1800"/>
    </row>
    <row r="73" spans="3:3" x14ac:dyDescent="0.25">
      <c r="C73" s="972" t="s">
        <v>5124</v>
      </c>
    </row>
  </sheetData>
  <mergeCells count="32">
    <mergeCell ref="C48:M48"/>
    <mergeCell ref="AA12:AB12"/>
    <mergeCell ref="AD12:AE12"/>
    <mergeCell ref="AF12:AG12"/>
    <mergeCell ref="AH12:AI12"/>
    <mergeCell ref="I12:J12"/>
    <mergeCell ref="Q12:R12"/>
    <mergeCell ref="S12:T12"/>
    <mergeCell ref="U12:V12"/>
    <mergeCell ref="W12:X12"/>
    <mergeCell ref="Y12:Z12"/>
    <mergeCell ref="A6:B6"/>
    <mergeCell ref="C6:T6"/>
    <mergeCell ref="C10:AP10"/>
    <mergeCell ref="C11:C12"/>
    <mergeCell ref="D11:E12"/>
    <mergeCell ref="G11:J11"/>
    <mergeCell ref="L11:O11"/>
    <mergeCell ref="Q11:AA11"/>
    <mergeCell ref="AD11:AQ11"/>
    <mergeCell ref="G12:H12"/>
    <mergeCell ref="AN12:AO12"/>
    <mergeCell ref="AP12:AQ12"/>
    <mergeCell ref="AJ12:AK12"/>
    <mergeCell ref="AL12:AM12"/>
    <mergeCell ref="A5:B5"/>
    <mergeCell ref="C5:T5"/>
    <mergeCell ref="I1:J1"/>
    <mergeCell ref="A3:B3"/>
    <mergeCell ref="C3:T3"/>
    <mergeCell ref="A4:B4"/>
    <mergeCell ref="C4:T4"/>
  </mergeCells>
  <hyperlinks>
    <hyperlink ref="A1" location="'Indice indicadores'!A1" display="Regresar"/>
    <hyperlink ref="I1" location="'Metadato 6.1.1'!A1" display="VER METADATO"/>
  </hyperlinks>
  <pageMargins left="0.7" right="0.7" top="0.75" bottom="0.75" header="0.3" footer="0.3"/>
  <pageSetup orientation="portrait" horizontalDpi="4294967293"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90" zoomScaleNormal="90" zoomScaleSheetLayoutView="90" workbookViewId="0">
      <pane ySplit="1" topLeftCell="A2" activePane="bottomLeft" state="frozen"/>
      <selection activeCell="N63" sqref="N63"/>
      <selection pane="bottomLeft"/>
    </sheetView>
  </sheetViews>
  <sheetFormatPr baseColWidth="10" defaultColWidth="11.453125" defaultRowHeight="10.5" x14ac:dyDescent="0.25"/>
  <cols>
    <col min="1" max="1" width="12.1796875" style="12" customWidth="1"/>
    <col min="2" max="2" width="26.453125" style="12" customWidth="1"/>
    <col min="3" max="3" width="10.54296875" style="12" bestFit="1" customWidth="1"/>
    <col min="4" max="4" width="85.81640625" style="12" customWidth="1"/>
    <col min="5" max="5" width="9.81640625" style="12" customWidth="1"/>
    <col min="6" max="6" width="7.1796875" style="12" customWidth="1"/>
    <col min="7" max="7" width="11.54296875" style="12" customWidth="1"/>
    <col min="8" max="8" width="9.81640625" style="12" customWidth="1"/>
    <col min="9" max="9" width="1.1796875" style="12" customWidth="1"/>
    <col min="10" max="10" width="9.81640625" style="12" customWidth="1"/>
    <col min="11" max="12" width="10.1796875" style="12" customWidth="1"/>
    <col min="13" max="13" width="10" style="12" customWidth="1"/>
    <col min="14" max="14" width="1.1796875" style="12" customWidth="1"/>
    <col min="15" max="15" width="10.1796875" style="12" customWidth="1"/>
    <col min="16" max="16" width="9.54296875" style="12" customWidth="1"/>
    <col min="17" max="17" width="8.81640625" style="12" customWidth="1"/>
    <col min="18" max="19" width="10.1796875" style="12" customWidth="1"/>
    <col min="20" max="20" width="11.54296875" style="12" bestFit="1" customWidth="1"/>
    <col min="21" max="21" width="10.1796875" style="12" customWidth="1"/>
    <col min="22" max="22" width="10" style="12" customWidth="1"/>
    <col min="23" max="23" width="8.81640625" style="12" customWidth="1"/>
    <col min="24" max="24" width="9.1796875" style="12" customWidth="1"/>
    <col min="25" max="25" width="9.81640625" style="12" customWidth="1"/>
    <col min="26" max="26" width="10.1796875" style="12" customWidth="1"/>
    <col min="27" max="27" width="1.81640625" style="12" customWidth="1"/>
    <col min="28" max="28" width="9.453125" style="12" customWidth="1"/>
    <col min="29" max="29" width="9.81640625" style="12" customWidth="1"/>
    <col min="30" max="31" width="9.1796875" style="12" customWidth="1"/>
    <col min="32" max="32" width="8.453125" style="12" customWidth="1"/>
    <col min="33" max="33" width="9.1796875" style="12" customWidth="1"/>
    <col min="34" max="34" width="10.1796875" style="12" customWidth="1"/>
    <col min="35" max="35" width="9.81640625" style="12" customWidth="1"/>
    <col min="36" max="16384" width="11.453125" style="12"/>
  </cols>
  <sheetData>
    <row r="1" spans="1:6" ht="14.5" x14ac:dyDescent="0.35">
      <c r="A1" s="1480" t="s">
        <v>1773</v>
      </c>
    </row>
    <row r="2" spans="1:6" ht="11" thickBot="1" x14ac:dyDescent="0.3"/>
    <row r="3" spans="1:6" ht="23.25" customHeight="1" thickBot="1" x14ac:dyDescent="0.3">
      <c r="B3" s="1803" t="s">
        <v>1779</v>
      </c>
      <c r="C3" s="1803"/>
      <c r="D3" s="1803"/>
      <c r="F3" s="247" t="s">
        <v>1780</v>
      </c>
    </row>
    <row r="4" spans="1:6" ht="36" customHeight="1" x14ac:dyDescent="0.25">
      <c r="A4" s="248"/>
      <c r="B4" s="1804" t="s">
        <v>1781</v>
      </c>
      <c r="C4" s="1804"/>
      <c r="D4" s="249" t="s">
        <v>1782</v>
      </c>
    </row>
    <row r="5" spans="1:6" ht="29" x14ac:dyDescent="0.25">
      <c r="B5" s="1804" t="s">
        <v>1783</v>
      </c>
      <c r="C5" s="1804"/>
      <c r="D5" s="249" t="s">
        <v>1784</v>
      </c>
    </row>
    <row r="6" spans="1:6" ht="14.5" x14ac:dyDescent="0.25">
      <c r="B6" s="1804" t="s">
        <v>1785</v>
      </c>
      <c r="C6" s="1804"/>
      <c r="D6" s="250" t="s">
        <v>1756</v>
      </c>
    </row>
    <row r="7" spans="1:6" ht="29" x14ac:dyDescent="0.25">
      <c r="B7" s="1802" t="s">
        <v>1786</v>
      </c>
      <c r="C7" s="1802"/>
      <c r="D7" s="251" t="s">
        <v>4235</v>
      </c>
    </row>
    <row r="8" spans="1:6" ht="14.5" x14ac:dyDescent="0.25">
      <c r="B8" s="1802" t="s">
        <v>1787</v>
      </c>
      <c r="C8" s="1802"/>
      <c r="D8" s="252" t="s">
        <v>1788</v>
      </c>
    </row>
    <row r="9" spans="1:6" ht="14.5" x14ac:dyDescent="0.35">
      <c r="B9" s="10"/>
      <c r="C9" s="10"/>
      <c r="D9" s="10"/>
    </row>
    <row r="10" spans="1:6" ht="23.25" customHeight="1" x14ac:dyDescent="0.25">
      <c r="B10" s="1803" t="s">
        <v>1789</v>
      </c>
      <c r="C10" s="1803"/>
      <c r="D10" s="1803"/>
    </row>
    <row r="11" spans="1:6" ht="14.5" x14ac:dyDescent="0.25">
      <c r="B11" s="1807" t="s">
        <v>1790</v>
      </c>
      <c r="C11" s="1808"/>
      <c r="D11" s="249" t="s">
        <v>1791</v>
      </c>
    </row>
    <row r="12" spans="1:6" ht="19.5" customHeight="1" x14ac:dyDescent="0.25">
      <c r="B12" s="1809" t="s">
        <v>1792</v>
      </c>
      <c r="C12" s="1809"/>
      <c r="D12" s="253" t="s">
        <v>1793</v>
      </c>
    </row>
    <row r="13" spans="1:6" ht="14.5" x14ac:dyDescent="0.25">
      <c r="B13" s="1804" t="s">
        <v>1567</v>
      </c>
      <c r="C13" s="1804"/>
      <c r="D13" s="254" t="s">
        <v>1756</v>
      </c>
    </row>
    <row r="14" spans="1:6" ht="14.5" x14ac:dyDescent="0.25">
      <c r="B14" s="1804" t="s">
        <v>1532</v>
      </c>
      <c r="C14" s="1810"/>
      <c r="D14" s="254" t="s">
        <v>1794</v>
      </c>
    </row>
    <row r="15" spans="1:6" ht="409.5" x14ac:dyDescent="0.25">
      <c r="B15" s="1804" t="s">
        <v>1795</v>
      </c>
      <c r="C15" s="1804"/>
      <c r="D15" s="255" t="s">
        <v>4236</v>
      </c>
    </row>
    <row r="16" spans="1:6" ht="137.25" customHeight="1" x14ac:dyDescent="0.35">
      <c r="B16" s="1804" t="s">
        <v>1796</v>
      </c>
      <c r="C16" s="1804"/>
      <c r="D16" s="256" t="s">
        <v>1797</v>
      </c>
    </row>
    <row r="17" spans="2:4" ht="14.5" x14ac:dyDescent="0.35">
      <c r="B17" s="1804" t="s">
        <v>1692</v>
      </c>
      <c r="C17" s="1804"/>
      <c r="D17" s="257" t="s">
        <v>1798</v>
      </c>
    </row>
    <row r="18" spans="2:4" ht="43.5" x14ac:dyDescent="0.25">
      <c r="B18" s="1802" t="s">
        <v>1799</v>
      </c>
      <c r="C18" s="1802"/>
      <c r="D18" s="249" t="s">
        <v>1800</v>
      </c>
    </row>
    <row r="19" spans="2:4" ht="29" x14ac:dyDescent="0.25">
      <c r="B19" s="1811" t="s">
        <v>1801</v>
      </c>
      <c r="C19" s="1812"/>
      <c r="D19" s="258" t="s">
        <v>1802</v>
      </c>
    </row>
    <row r="20" spans="2:4" ht="14.5" x14ac:dyDescent="0.35">
      <c r="B20" s="1804" t="s">
        <v>1803</v>
      </c>
      <c r="C20" s="1804"/>
      <c r="D20" s="256" t="s">
        <v>1804</v>
      </c>
    </row>
    <row r="21" spans="2:4" ht="14.5" x14ac:dyDescent="0.25">
      <c r="B21" s="1805" t="s">
        <v>1805</v>
      </c>
      <c r="C21" s="259" t="s">
        <v>1806</v>
      </c>
      <c r="D21" s="249" t="s">
        <v>1807</v>
      </c>
    </row>
    <row r="22" spans="2:4" ht="14.5" x14ac:dyDescent="0.35">
      <c r="B22" s="1806"/>
      <c r="C22" s="961" t="s">
        <v>1808</v>
      </c>
      <c r="D22" s="257" t="s">
        <v>1809</v>
      </c>
    </row>
    <row r="23" spans="2:4" ht="14.5" x14ac:dyDescent="0.35">
      <c r="B23" s="1815" t="s">
        <v>1810</v>
      </c>
      <c r="C23" s="1815"/>
      <c r="D23" s="257" t="s">
        <v>1742</v>
      </c>
    </row>
    <row r="24" spans="2:4" ht="14.5" x14ac:dyDescent="0.35">
      <c r="B24" s="1815" t="s">
        <v>1811</v>
      </c>
      <c r="C24" s="1815"/>
      <c r="D24" s="260" t="s">
        <v>1743</v>
      </c>
    </row>
    <row r="25" spans="2:4" ht="14.5" x14ac:dyDescent="0.25">
      <c r="B25" s="1804" t="s">
        <v>1812</v>
      </c>
      <c r="C25" s="1804"/>
      <c r="D25" s="258" t="s">
        <v>1813</v>
      </c>
    </row>
    <row r="26" spans="2:4" ht="15" customHeight="1" x14ac:dyDescent="0.35">
      <c r="B26" s="1802" t="s">
        <v>1814</v>
      </c>
      <c r="C26" s="1802"/>
      <c r="D26" s="260" t="s">
        <v>1815</v>
      </c>
    </row>
    <row r="27" spans="2:4" ht="203" x14ac:dyDescent="0.25">
      <c r="B27" s="1816" t="s">
        <v>1816</v>
      </c>
      <c r="C27" s="1817"/>
      <c r="D27" s="249" t="s">
        <v>1817</v>
      </c>
    </row>
    <row r="28" spans="2:4" ht="116" x14ac:dyDescent="0.35">
      <c r="B28" s="962" t="s">
        <v>1818</v>
      </c>
      <c r="C28" s="963"/>
      <c r="D28" s="257" t="s">
        <v>1819</v>
      </c>
    </row>
    <row r="29" spans="2:4" ht="14.5" x14ac:dyDescent="0.25">
      <c r="B29" s="1818" t="s">
        <v>1820</v>
      </c>
      <c r="C29" s="1819"/>
      <c r="D29" s="261"/>
    </row>
    <row r="30" spans="2:4" ht="14.5" x14ac:dyDescent="0.25">
      <c r="B30" s="262"/>
      <c r="C30" s="262"/>
      <c r="D30" s="263"/>
    </row>
    <row r="31" spans="2:4" ht="23.25" customHeight="1" x14ac:dyDescent="0.25">
      <c r="B31" s="1803" t="s">
        <v>1821</v>
      </c>
      <c r="C31" s="1803"/>
      <c r="D31" s="1803"/>
    </row>
    <row r="32" spans="2:4" ht="14.5" x14ac:dyDescent="0.35">
      <c r="B32" s="1813" t="s">
        <v>296</v>
      </c>
      <c r="C32" s="1814"/>
      <c r="D32" s="260" t="s">
        <v>1822</v>
      </c>
    </row>
    <row r="33" spans="2:4" ht="14.5" x14ac:dyDescent="0.35">
      <c r="B33" s="1813" t="s">
        <v>1823</v>
      </c>
      <c r="C33" s="1814"/>
      <c r="D33" s="260" t="s">
        <v>1824</v>
      </c>
    </row>
    <row r="34" spans="2:4" ht="14.5" x14ac:dyDescent="0.35">
      <c r="B34" s="1813" t="s">
        <v>297</v>
      </c>
      <c r="C34" s="1814"/>
      <c r="D34" s="260" t="s">
        <v>1743</v>
      </c>
    </row>
    <row r="35" spans="2:4" ht="14.5" x14ac:dyDescent="0.35">
      <c r="B35" s="1813" t="s">
        <v>301</v>
      </c>
      <c r="C35" s="1814"/>
      <c r="D35" s="260" t="s">
        <v>1825</v>
      </c>
    </row>
    <row r="36" spans="2:4" ht="14.5" x14ac:dyDescent="0.35">
      <c r="B36" s="1813" t="s">
        <v>1826</v>
      </c>
      <c r="C36" s="1814"/>
      <c r="D36" s="260" t="s">
        <v>1748</v>
      </c>
    </row>
  </sheetData>
  <mergeCells count="30">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6">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1.1'!A1" display="REGRESAR"/>
    <hyperlink ref="D8" r:id="rId1"/>
  </hyperlinks>
  <pageMargins left="0.7" right="0.7" top="0.75" bottom="0.75" header="0.3" footer="0.3"/>
  <pageSetup orientation="portrait" horizontalDpi="4294967293" r:id="rId2"/>
  <drawing r:id="rId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53"/>
  <sheetViews>
    <sheetView showGridLines="0" zoomScale="90" zoomScaleNormal="90" workbookViewId="0">
      <pane ySplit="1" topLeftCell="A2" activePane="bottomLeft" state="frozen"/>
      <selection activeCell="N63" sqref="N63"/>
      <selection pane="bottomLeft" activeCell="R20" sqref="R20"/>
    </sheetView>
  </sheetViews>
  <sheetFormatPr baseColWidth="10" defaultColWidth="11.453125" defaultRowHeight="10.5" x14ac:dyDescent="0.25"/>
  <cols>
    <col min="1" max="2" width="15.54296875" style="12" customWidth="1"/>
    <col min="3" max="3" width="6.1796875" style="12" customWidth="1"/>
    <col min="4" max="4" width="6.81640625" style="264" customWidth="1"/>
    <col min="5" max="5" width="2.453125" style="12" customWidth="1"/>
    <col min="6" max="6" width="9.1796875" style="12" customWidth="1"/>
    <col min="7" max="7" width="11.453125" style="12"/>
    <col min="8" max="8" width="2" style="12" customWidth="1"/>
    <col min="9" max="13" width="11.453125" style="12"/>
    <col min="14" max="14" width="10.1796875" style="12" customWidth="1"/>
    <col min="15" max="16384" width="11.453125" style="12"/>
  </cols>
  <sheetData>
    <row r="1" spans="1:19" ht="14.5" x14ac:dyDescent="0.35">
      <c r="A1" s="1481" t="s">
        <v>32</v>
      </c>
      <c r="H1" s="1797" t="s">
        <v>61</v>
      </c>
      <c r="I1" s="1797"/>
      <c r="J1" s="1797"/>
    </row>
    <row r="3" spans="1:19" s="264" customFormat="1" ht="14.5" x14ac:dyDescent="0.25">
      <c r="A3" s="1795" t="s">
        <v>3698</v>
      </c>
      <c r="B3" s="1795"/>
      <c r="C3" s="1795" t="s">
        <v>1774</v>
      </c>
      <c r="D3" s="1796"/>
      <c r="E3" s="1796"/>
      <c r="F3" s="1796"/>
      <c r="G3" s="1796"/>
      <c r="H3" s="1796"/>
      <c r="I3" s="1796"/>
      <c r="J3" s="1796"/>
      <c r="K3" s="1796"/>
      <c r="L3" s="1796"/>
      <c r="M3" s="1796"/>
      <c r="N3" s="1796"/>
      <c r="O3" s="1796"/>
      <c r="P3" s="1796"/>
      <c r="Q3" s="1796"/>
      <c r="R3" s="1796"/>
      <c r="S3" s="1796"/>
    </row>
    <row r="4" spans="1:19" s="264" customFormat="1" ht="30" customHeight="1" x14ac:dyDescent="0.25">
      <c r="A4" s="1795" t="s">
        <v>3699</v>
      </c>
      <c r="B4" s="1796"/>
      <c r="C4" s="1795" t="s">
        <v>1828</v>
      </c>
      <c r="D4" s="1796"/>
      <c r="E4" s="1796"/>
      <c r="F4" s="1796"/>
      <c r="G4" s="1796"/>
      <c r="H4" s="1796"/>
      <c r="I4" s="1796"/>
      <c r="J4" s="1796"/>
      <c r="K4" s="1796"/>
      <c r="L4" s="1796"/>
      <c r="M4" s="1796"/>
      <c r="N4" s="1796"/>
      <c r="O4" s="1796"/>
      <c r="P4" s="1796"/>
      <c r="Q4" s="1796"/>
      <c r="R4" s="1796"/>
      <c r="S4" s="1796"/>
    </row>
    <row r="5" spans="1:19" ht="14.5" x14ac:dyDescent="0.25">
      <c r="A5" s="1795" t="s">
        <v>3700</v>
      </c>
      <c r="B5" s="1796"/>
      <c r="C5" s="1795" t="s">
        <v>4237</v>
      </c>
      <c r="D5" s="1796"/>
      <c r="E5" s="1796"/>
      <c r="F5" s="1796"/>
      <c r="G5" s="1796"/>
      <c r="H5" s="1796"/>
      <c r="I5" s="1796"/>
      <c r="J5" s="1796"/>
      <c r="K5" s="1796"/>
      <c r="L5" s="1796"/>
      <c r="M5" s="1796"/>
      <c r="N5" s="1796"/>
      <c r="O5" s="1796"/>
      <c r="P5" s="1796"/>
      <c r="Q5" s="1796"/>
      <c r="R5" s="1796"/>
      <c r="S5" s="1796"/>
    </row>
    <row r="6" spans="1:19" ht="14.5" customHeight="1" x14ac:dyDescent="0.25">
      <c r="A6" s="1795" t="s">
        <v>3701</v>
      </c>
      <c r="B6" s="1796"/>
      <c r="C6" s="1795" t="s">
        <v>5125</v>
      </c>
      <c r="D6" s="1795"/>
      <c r="E6" s="1795"/>
      <c r="F6" s="1795"/>
      <c r="G6" s="1795"/>
      <c r="H6" s="1795"/>
      <c r="I6" s="1795"/>
      <c r="J6" s="1795"/>
      <c r="K6" s="1795"/>
      <c r="L6" s="1795"/>
      <c r="M6" s="1795"/>
      <c r="N6" s="1795"/>
      <c r="O6" s="1795"/>
      <c r="P6" s="1795"/>
      <c r="Q6" s="1795"/>
      <c r="R6" s="1795"/>
      <c r="S6" s="1795"/>
    </row>
    <row r="9" spans="1:19" ht="33.75" customHeight="1" x14ac:dyDescent="0.25">
      <c r="C9" s="1821" t="s">
        <v>5125</v>
      </c>
      <c r="D9" s="1821"/>
      <c r="E9" s="1821"/>
      <c r="F9" s="1821"/>
      <c r="G9" s="1821"/>
      <c r="H9" s="1821"/>
      <c r="I9" s="1821"/>
      <c r="J9" s="1821"/>
      <c r="K9" s="1821"/>
      <c r="L9" s="1821"/>
      <c r="M9" s="1821"/>
      <c r="N9" s="1821"/>
      <c r="P9" s="1699" t="s">
        <v>4238</v>
      </c>
      <c r="Q9" s="1699"/>
    </row>
    <row r="10" spans="1:19" ht="22.5" customHeight="1" x14ac:dyDescent="0.25">
      <c r="C10" s="1553" t="s">
        <v>1583</v>
      </c>
      <c r="D10" s="1553" t="s">
        <v>1</v>
      </c>
      <c r="E10" s="1303"/>
      <c r="F10" s="1799" t="s">
        <v>1503</v>
      </c>
      <c r="G10" s="1799"/>
      <c r="H10" s="1306"/>
      <c r="I10" s="1799" t="s">
        <v>1508</v>
      </c>
      <c r="J10" s="1799"/>
      <c r="K10" s="1799"/>
      <c r="L10" s="1799"/>
      <c r="M10" s="1799"/>
      <c r="N10" s="1799"/>
      <c r="P10" s="1699"/>
      <c r="Q10" s="1699"/>
    </row>
    <row r="11" spans="1:19" ht="38.25" customHeight="1" x14ac:dyDescent="0.25">
      <c r="C11" s="1554"/>
      <c r="D11" s="1554"/>
      <c r="E11" s="1301"/>
      <c r="F11" s="1301" t="s">
        <v>1775</v>
      </c>
      <c r="G11" s="1301" t="s">
        <v>1776</v>
      </c>
      <c r="H11" s="1301"/>
      <c r="I11" s="1301" t="s">
        <v>1516</v>
      </c>
      <c r="J11" s="1301" t="s">
        <v>1517</v>
      </c>
      <c r="K11" s="1301" t="s">
        <v>1518</v>
      </c>
      <c r="L11" s="1301" t="s">
        <v>1519</v>
      </c>
      <c r="M11" s="750" t="s">
        <v>1777</v>
      </c>
      <c r="N11" s="750" t="s">
        <v>1521</v>
      </c>
    </row>
    <row r="12" spans="1:19" ht="13" x14ac:dyDescent="0.3">
      <c r="C12" s="751">
        <v>2010</v>
      </c>
      <c r="D12" s="752">
        <v>96.919137466901205</v>
      </c>
      <c r="F12" s="752">
        <v>99.031973386985484</v>
      </c>
      <c r="G12" s="752">
        <v>91.261925078136457</v>
      </c>
      <c r="I12" s="752">
        <v>98.954685941542323</v>
      </c>
      <c r="J12" s="752">
        <v>92.321518845138456</v>
      </c>
      <c r="K12" s="752">
        <v>98.193511738477454</v>
      </c>
      <c r="L12" s="752">
        <v>94.44369046140875</v>
      </c>
      <c r="M12" s="752">
        <v>93.916358253145816</v>
      </c>
      <c r="N12" s="752">
        <v>89.777255528389659</v>
      </c>
    </row>
    <row r="13" spans="1:19" ht="13" x14ac:dyDescent="0.3">
      <c r="C13" s="753">
        <v>2011</v>
      </c>
      <c r="D13" s="754">
        <v>96.956936607128469</v>
      </c>
      <c r="F13" s="754">
        <v>98.933101143471262</v>
      </c>
      <c r="G13" s="754">
        <v>91.667714083283641</v>
      </c>
      <c r="I13" s="754">
        <v>98.874642650507766</v>
      </c>
      <c r="J13" s="754">
        <v>90.370900382582292</v>
      </c>
      <c r="K13" s="754">
        <v>97.82507177033493</v>
      </c>
      <c r="L13" s="754">
        <v>95.490823176880752</v>
      </c>
      <c r="M13" s="754">
        <v>94.237236282053459</v>
      </c>
      <c r="N13" s="754">
        <v>91.739291883041986</v>
      </c>
    </row>
    <row r="14" spans="1:19" ht="13" x14ac:dyDescent="0.25">
      <c r="C14" s="753">
        <v>2012</v>
      </c>
      <c r="D14" s="755">
        <v>97.802723016121121</v>
      </c>
      <c r="F14" s="755">
        <v>99.484597147647293</v>
      </c>
      <c r="G14" s="755">
        <v>93.306724391328345</v>
      </c>
      <c r="I14" s="755">
        <v>99.236672726784974</v>
      </c>
      <c r="J14" s="755">
        <v>93.411331638050413</v>
      </c>
      <c r="K14" s="755">
        <v>98.336635748043932</v>
      </c>
      <c r="L14" s="755">
        <v>96.878034015237176</v>
      </c>
      <c r="M14" s="755">
        <v>96.392997790798191</v>
      </c>
      <c r="N14" s="755">
        <v>92.64393265933775</v>
      </c>
    </row>
    <row r="15" spans="1:19" ht="13" x14ac:dyDescent="0.25">
      <c r="C15" s="753">
        <v>2013</v>
      </c>
      <c r="D15" s="755">
        <v>97.510943368677232</v>
      </c>
      <c r="F15" s="755">
        <v>98.852328253316941</v>
      </c>
      <c r="G15" s="755">
        <v>93.931431489881177</v>
      </c>
      <c r="I15" s="755">
        <v>98.766775899813723</v>
      </c>
      <c r="J15" s="755">
        <v>94.018262003851177</v>
      </c>
      <c r="K15" s="755">
        <v>98.454676917174524</v>
      </c>
      <c r="L15" s="755">
        <v>96.65481980296795</v>
      </c>
      <c r="M15" s="755">
        <v>95.244291043805134</v>
      </c>
      <c r="N15" s="755">
        <v>93.578518011275818</v>
      </c>
    </row>
    <row r="16" spans="1:19" ht="13" x14ac:dyDescent="0.25">
      <c r="C16" s="753">
        <v>2014</v>
      </c>
      <c r="D16" s="756">
        <v>98.086921098435113</v>
      </c>
      <c r="F16" s="756">
        <v>99.279526612757735</v>
      </c>
      <c r="G16" s="756">
        <v>94.909375441527885</v>
      </c>
      <c r="I16" s="756">
        <v>99.281662359799981</v>
      </c>
      <c r="J16" s="756">
        <v>94.733297901054897</v>
      </c>
      <c r="K16" s="756">
        <v>98.460885063688139</v>
      </c>
      <c r="L16" s="756">
        <v>96.82934149372123</v>
      </c>
      <c r="M16" s="756">
        <v>95.848486334853888</v>
      </c>
      <c r="N16" s="756">
        <v>95.313051064540673</v>
      </c>
    </row>
    <row r="17" spans="3:14" ht="13" x14ac:dyDescent="0.25">
      <c r="C17" s="751">
        <v>2015</v>
      </c>
      <c r="D17" s="757">
        <v>97.966569240623016</v>
      </c>
      <c r="F17" s="757">
        <v>98.929650070900223</v>
      </c>
      <c r="G17" s="757">
        <v>95.405766087918195</v>
      </c>
      <c r="I17" s="757">
        <v>99.150287534670952</v>
      </c>
      <c r="J17" s="757">
        <v>95.852475369289849</v>
      </c>
      <c r="K17" s="757">
        <v>98.351801345118588</v>
      </c>
      <c r="L17" s="757">
        <v>96.615832165337991</v>
      </c>
      <c r="M17" s="757">
        <v>95.61241164092624</v>
      </c>
      <c r="N17" s="757">
        <v>94.356230807368931</v>
      </c>
    </row>
    <row r="18" spans="3:14" ht="13" x14ac:dyDescent="0.25">
      <c r="C18" s="751">
        <v>2016</v>
      </c>
      <c r="D18" s="757">
        <v>97.859629977900767</v>
      </c>
      <c r="F18" s="757">
        <v>98.901661388484712</v>
      </c>
      <c r="G18" s="757">
        <v>95.093622434108553</v>
      </c>
      <c r="I18" s="757">
        <v>98.841602091995711</v>
      </c>
      <c r="J18" s="757">
        <v>97.257067209118347</v>
      </c>
      <c r="K18" s="757">
        <v>98.182099264266682</v>
      </c>
      <c r="L18" s="757">
        <v>97.0512593118127</v>
      </c>
      <c r="M18" s="757">
        <v>95.005761969181435</v>
      </c>
      <c r="N18" s="757">
        <v>94.525543727397761</v>
      </c>
    </row>
    <row r="19" spans="3:14" ht="13" x14ac:dyDescent="0.25">
      <c r="C19" s="751">
        <v>2017</v>
      </c>
      <c r="D19" s="757">
        <v>97.970667313562572</v>
      </c>
      <c r="F19" s="757">
        <v>98.652782378962542</v>
      </c>
      <c r="G19" s="757">
        <v>96.161903988543003</v>
      </c>
      <c r="I19" s="757">
        <v>98.610837659651807</v>
      </c>
      <c r="J19" s="757">
        <v>97.3626938747379</v>
      </c>
      <c r="K19" s="757">
        <v>96.959529574541676</v>
      </c>
      <c r="L19" s="757">
        <v>97.006756719609882</v>
      </c>
      <c r="M19" s="757">
        <v>96.85344837291197</v>
      </c>
      <c r="N19" s="757">
        <v>96.472519689571726</v>
      </c>
    </row>
    <row r="20" spans="3:14" ht="13" x14ac:dyDescent="0.25">
      <c r="C20" s="751">
        <v>2018</v>
      </c>
      <c r="D20" s="757">
        <v>98.224104572780831</v>
      </c>
      <c r="F20" s="757">
        <v>98.998192753497861</v>
      </c>
      <c r="G20" s="757">
        <v>96.176610926362343</v>
      </c>
      <c r="I20" s="757">
        <v>98.945625336189693</v>
      </c>
      <c r="J20" s="757">
        <v>96.003269672223183</v>
      </c>
      <c r="K20" s="757">
        <v>98.404740510809788</v>
      </c>
      <c r="L20" s="757">
        <v>98.665444005960467</v>
      </c>
      <c r="M20" s="757">
        <v>96.112451083600959</v>
      </c>
      <c r="N20" s="757">
        <v>96.623254877997894</v>
      </c>
    </row>
    <row r="21" spans="3:14" ht="13" x14ac:dyDescent="0.25">
      <c r="C21" s="751">
        <v>2019</v>
      </c>
      <c r="D21" s="757">
        <v>98.509920489828502</v>
      </c>
      <c r="F21" s="757">
        <v>99.041871039356721</v>
      </c>
      <c r="G21" s="757">
        <v>97.104902573196043</v>
      </c>
      <c r="I21" s="757">
        <v>99.041768798766981</v>
      </c>
      <c r="J21" s="757">
        <v>97.809150367157073</v>
      </c>
      <c r="K21" s="757">
        <v>97.40261047207882</v>
      </c>
      <c r="L21" s="757">
        <v>98.467536981123885</v>
      </c>
      <c r="M21" s="757">
        <v>97.396648093790091</v>
      </c>
      <c r="N21" s="757">
        <v>97.203565405926284</v>
      </c>
    </row>
    <row r="22" spans="3:14" ht="13" x14ac:dyDescent="0.25">
      <c r="C22" s="751">
        <v>2020</v>
      </c>
      <c r="D22" s="757">
        <v>98.616544766067264</v>
      </c>
      <c r="F22" s="757">
        <v>99.114194841525688</v>
      </c>
      <c r="G22" s="757">
        <v>97.303087586641453</v>
      </c>
      <c r="I22" s="757">
        <v>99.05841620160308</v>
      </c>
      <c r="J22" s="757">
        <v>98.444594553414532</v>
      </c>
      <c r="K22" s="757">
        <v>98.260993067092969</v>
      </c>
      <c r="L22" s="757">
        <v>99.397552913449246</v>
      </c>
      <c r="M22" s="757">
        <v>98.140896368282895</v>
      </c>
      <c r="N22" s="757">
        <v>95.554781553800623</v>
      </c>
    </row>
    <row r="23" spans="3:14" ht="13" x14ac:dyDescent="0.25">
      <c r="C23" s="758">
        <v>2021</v>
      </c>
      <c r="D23" s="759">
        <v>98.444923929191802</v>
      </c>
      <c r="E23" s="760"/>
      <c r="F23" s="759">
        <v>99.078348277436433</v>
      </c>
      <c r="G23" s="759">
        <v>96.775479108489961</v>
      </c>
      <c r="H23" s="760"/>
      <c r="I23" s="759">
        <v>99.026057369025963</v>
      </c>
      <c r="J23" s="759">
        <v>97.35100498548924</v>
      </c>
      <c r="K23" s="759">
        <v>98.611269320019929</v>
      </c>
      <c r="L23" s="759">
        <v>97.602913841013816</v>
      </c>
      <c r="M23" s="759">
        <v>97.68172904912619</v>
      </c>
      <c r="N23" s="759">
        <v>96.581025412933968</v>
      </c>
    </row>
    <row r="24" spans="3:14" ht="14.5" x14ac:dyDescent="0.35">
      <c r="C24" s="972" t="s">
        <v>5124</v>
      </c>
      <c r="D24" s="350"/>
      <c r="E24" s="761"/>
      <c r="F24" s="761"/>
      <c r="G24" s="350"/>
      <c r="H24" s="350"/>
      <c r="I24" s="350"/>
      <c r="J24" s="350"/>
      <c r="K24" s="350"/>
      <c r="L24" s="350"/>
    </row>
    <row r="27" spans="3:14" ht="15" customHeight="1" x14ac:dyDescent="0.25">
      <c r="C27" s="1820" t="s">
        <v>5126</v>
      </c>
      <c r="D27" s="1820"/>
      <c r="E27" s="1820"/>
      <c r="F27" s="1820"/>
      <c r="G27" s="1820"/>
      <c r="H27" s="1820"/>
      <c r="I27" s="1820"/>
      <c r="J27" s="1820"/>
      <c r="K27" s="1820"/>
    </row>
    <row r="28" spans="3:14" x14ac:dyDescent="0.25">
      <c r="C28" s="1820"/>
      <c r="D28" s="1820"/>
      <c r="E28" s="1820"/>
      <c r="F28" s="1820"/>
      <c r="G28" s="1820"/>
      <c r="H28" s="1820"/>
      <c r="I28" s="1820"/>
      <c r="J28" s="1820"/>
      <c r="K28" s="1820"/>
    </row>
    <row r="34" spans="11:16" ht="13" x14ac:dyDescent="0.25">
      <c r="K34" s="973"/>
      <c r="L34" s="973"/>
      <c r="M34" s="973"/>
      <c r="N34" s="973"/>
      <c r="O34" s="973"/>
      <c r="P34" s="973"/>
    </row>
    <row r="53" spans="3:3" x14ac:dyDescent="0.25">
      <c r="C53" s="972" t="s">
        <v>5124</v>
      </c>
    </row>
  </sheetData>
  <mergeCells count="16">
    <mergeCell ref="C27:K28"/>
    <mergeCell ref="A6:B6"/>
    <mergeCell ref="C6:S6"/>
    <mergeCell ref="C9:N9"/>
    <mergeCell ref="P9:Q10"/>
    <mergeCell ref="C10:C11"/>
    <mergeCell ref="D10:D11"/>
    <mergeCell ref="F10:G10"/>
    <mergeCell ref="I10:N10"/>
    <mergeCell ref="A5:B5"/>
    <mergeCell ref="C5:S5"/>
    <mergeCell ref="H1:J1"/>
    <mergeCell ref="A3:B3"/>
    <mergeCell ref="C3:S3"/>
    <mergeCell ref="A4:B4"/>
    <mergeCell ref="C4:S4"/>
  </mergeCells>
  <hyperlinks>
    <hyperlink ref="H1" location="'Metadato 6.2.1'!A1" display="VER METADATO"/>
    <hyperlink ref="H1:J1" location="'Metadato 6.2.1.a'!A1" display="VER METADATO"/>
    <hyperlink ref="P9:Q10" location="'6.2.1.b'!A1" display="Ver indicador 6.2.1.b"/>
    <hyperlink ref="A1" location="'Indice indicadores'!A1" display="Regresar"/>
  </hyperlinks>
  <pageMargins left="0.7" right="0.7" top="0.75" bottom="0.75" header="0.3" footer="0.3"/>
  <pageSetup orientation="portrait"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N46"/>
  <sheetViews>
    <sheetView showGridLines="0" zoomScale="90" zoomScaleNormal="90" workbookViewId="0">
      <pane ySplit="1" topLeftCell="A2" activePane="bottomLeft" state="frozen"/>
      <selection activeCell="N63" sqref="N63"/>
      <selection pane="bottomLeft"/>
    </sheetView>
  </sheetViews>
  <sheetFormatPr baseColWidth="10" defaultColWidth="11.453125" defaultRowHeight="10.5" x14ac:dyDescent="0.25"/>
  <cols>
    <col min="1" max="1" width="13" style="12" customWidth="1"/>
    <col min="2" max="2" width="26.453125" style="264" customWidth="1"/>
    <col min="3" max="3" width="24" style="12" customWidth="1"/>
    <col min="4" max="4" width="85.81640625" style="12" customWidth="1"/>
    <col min="5" max="5" width="11.453125" style="12"/>
    <col min="6" max="6" width="7.1796875" style="12" customWidth="1"/>
    <col min="7" max="16384" width="11.453125" style="12"/>
  </cols>
  <sheetData>
    <row r="1" spans="1:6" ht="14.5" x14ac:dyDescent="0.35">
      <c r="A1" s="1481" t="s">
        <v>32</v>
      </c>
    </row>
    <row r="2" spans="1:6" ht="11" thickBot="1" x14ac:dyDescent="0.3"/>
    <row r="3" spans="1:6" ht="23.25" customHeight="1" thickBot="1" x14ac:dyDescent="0.3">
      <c r="B3" s="1803" t="s">
        <v>1779</v>
      </c>
      <c r="C3" s="1803"/>
      <c r="D3" s="1803"/>
      <c r="F3" s="247" t="s">
        <v>1827</v>
      </c>
    </row>
    <row r="4" spans="1:6" ht="29.25" customHeight="1" x14ac:dyDescent="0.25">
      <c r="A4" s="248"/>
      <c r="B4" s="1804" t="s">
        <v>1781</v>
      </c>
      <c r="C4" s="1804"/>
      <c r="D4" s="249" t="s">
        <v>1782</v>
      </c>
    </row>
    <row r="5" spans="1:6" ht="49.5" customHeight="1" x14ac:dyDescent="0.25">
      <c r="B5" s="1804" t="s">
        <v>1783</v>
      </c>
      <c r="C5" s="1804"/>
      <c r="D5" s="249" t="s">
        <v>1828</v>
      </c>
    </row>
    <row r="6" spans="1:6" ht="14.5" x14ac:dyDescent="0.25">
      <c r="B6" s="1804" t="s">
        <v>1785</v>
      </c>
      <c r="C6" s="1804"/>
      <c r="D6" s="250" t="s">
        <v>1758</v>
      </c>
    </row>
    <row r="7" spans="1:6" ht="29" x14ac:dyDescent="0.25">
      <c r="B7" s="1802" t="s">
        <v>1786</v>
      </c>
      <c r="C7" s="1802"/>
      <c r="D7" s="251" t="s">
        <v>4237</v>
      </c>
    </row>
    <row r="8" spans="1:6" ht="14.5" x14ac:dyDescent="0.25">
      <c r="B8" s="1802" t="s">
        <v>1829</v>
      </c>
      <c r="C8" s="1802"/>
      <c r="D8" s="252" t="s">
        <v>1830</v>
      </c>
    </row>
    <row r="9" spans="1:6" ht="14.5" x14ac:dyDescent="0.35">
      <c r="B9" s="10"/>
      <c r="C9" s="10"/>
      <c r="D9" s="10"/>
    </row>
    <row r="10" spans="1:6" ht="14.5" x14ac:dyDescent="0.25">
      <c r="B10" s="1803" t="s">
        <v>1789</v>
      </c>
      <c r="C10" s="1803"/>
      <c r="D10" s="1803"/>
    </row>
    <row r="11" spans="1:6" ht="14.5" x14ac:dyDescent="0.25">
      <c r="B11" s="1807" t="s">
        <v>1790</v>
      </c>
      <c r="C11" s="1808"/>
      <c r="D11" s="249" t="s">
        <v>1791</v>
      </c>
    </row>
    <row r="12" spans="1:6" ht="30.75" customHeight="1" x14ac:dyDescent="0.25">
      <c r="B12" s="1809" t="s">
        <v>1792</v>
      </c>
      <c r="C12" s="1809"/>
      <c r="D12" s="265" t="s">
        <v>1831</v>
      </c>
    </row>
    <row r="13" spans="1:6" ht="14.5" x14ac:dyDescent="0.25">
      <c r="B13" s="1804" t="s">
        <v>1567</v>
      </c>
      <c r="C13" s="1804"/>
      <c r="D13" s="254" t="s">
        <v>1758</v>
      </c>
    </row>
    <row r="14" spans="1:6" ht="14.5" x14ac:dyDescent="0.25">
      <c r="B14" s="1804" t="s">
        <v>1532</v>
      </c>
      <c r="C14" s="1810"/>
      <c r="D14" s="254" t="s">
        <v>1794</v>
      </c>
    </row>
    <row r="15" spans="1:6" ht="276" customHeight="1" x14ac:dyDescent="0.25">
      <c r="B15" s="1804" t="s">
        <v>1795</v>
      </c>
      <c r="C15" s="1804"/>
      <c r="D15" s="255" t="s">
        <v>3746</v>
      </c>
    </row>
    <row r="16" spans="1:6" ht="51" customHeight="1" x14ac:dyDescent="0.35">
      <c r="B16" s="1804" t="s">
        <v>1796</v>
      </c>
      <c r="C16" s="1804"/>
      <c r="D16" s="256"/>
    </row>
    <row r="17" spans="2:14" ht="14.5" x14ac:dyDescent="0.35">
      <c r="B17" s="1804" t="s">
        <v>1692</v>
      </c>
      <c r="C17" s="1804"/>
      <c r="D17" s="257" t="s">
        <v>0</v>
      </c>
    </row>
    <row r="18" spans="2:14" ht="14.5" x14ac:dyDescent="0.25">
      <c r="B18" s="1802" t="s">
        <v>1799</v>
      </c>
      <c r="C18" s="1802"/>
      <c r="D18" s="249"/>
    </row>
    <row r="19" spans="2:14" ht="43.5" x14ac:dyDescent="0.35">
      <c r="B19" s="1811" t="s">
        <v>1801</v>
      </c>
      <c r="C19" s="1812"/>
      <c r="D19" s="257" t="s">
        <v>1832</v>
      </c>
    </row>
    <row r="20" spans="2:14" ht="14.5" x14ac:dyDescent="0.35">
      <c r="B20" s="1804" t="s">
        <v>1803</v>
      </c>
      <c r="C20" s="1804"/>
      <c r="D20" s="256" t="s">
        <v>1804</v>
      </c>
      <c r="E20" s="717"/>
      <c r="F20" s="717"/>
      <c r="G20" s="717"/>
      <c r="H20" s="717"/>
      <c r="I20" s="717"/>
      <c r="J20" s="717"/>
      <c r="K20" s="717"/>
      <c r="L20" s="717"/>
      <c r="M20" s="717"/>
      <c r="N20" s="717"/>
    </row>
    <row r="21" spans="2:14" ht="14.5" x14ac:dyDescent="0.25">
      <c r="B21" s="1805" t="s">
        <v>1805</v>
      </c>
      <c r="C21" s="259" t="s">
        <v>1806</v>
      </c>
      <c r="D21" s="249" t="s">
        <v>1833</v>
      </c>
      <c r="E21" s="760"/>
      <c r="F21" s="760"/>
      <c r="G21" s="760"/>
      <c r="H21" s="760"/>
      <c r="I21" s="760"/>
      <c r="J21" s="760"/>
      <c r="K21" s="760"/>
      <c r="L21" s="760"/>
      <c r="M21" s="760"/>
      <c r="N21" s="760"/>
    </row>
    <row r="22" spans="2:14" ht="14.5" x14ac:dyDescent="0.25">
      <c r="B22" s="1806"/>
      <c r="C22" s="961" t="s">
        <v>1808</v>
      </c>
      <c r="D22" s="266" t="s">
        <v>3747</v>
      </c>
    </row>
    <row r="23" spans="2:14" ht="14.5" x14ac:dyDescent="0.35">
      <c r="B23" s="1815" t="s">
        <v>1810</v>
      </c>
      <c r="C23" s="1815"/>
      <c r="D23" s="257" t="s">
        <v>1742</v>
      </c>
    </row>
    <row r="24" spans="2:14" ht="14.5" x14ac:dyDescent="0.35">
      <c r="B24" s="1815" t="s">
        <v>1811</v>
      </c>
      <c r="C24" s="1815"/>
      <c r="D24" s="260" t="s">
        <v>1743</v>
      </c>
    </row>
    <row r="25" spans="2:14" ht="14.5" x14ac:dyDescent="0.25">
      <c r="B25" s="1804" t="s">
        <v>1812</v>
      </c>
      <c r="C25" s="1804"/>
      <c r="D25" s="258" t="s">
        <v>1813</v>
      </c>
    </row>
    <row r="26" spans="2:14" ht="15" customHeight="1" x14ac:dyDescent="0.35">
      <c r="B26" s="1802" t="s">
        <v>1814</v>
      </c>
      <c r="C26" s="1802"/>
      <c r="D26" s="260" t="s">
        <v>1834</v>
      </c>
    </row>
    <row r="27" spans="2:14" ht="14.5" x14ac:dyDescent="0.25">
      <c r="B27" s="1816" t="s">
        <v>1816</v>
      </c>
      <c r="C27" s="1817"/>
      <c r="D27" s="249"/>
    </row>
    <row r="28" spans="2:14" ht="15" customHeight="1" x14ac:dyDescent="0.25">
      <c r="B28" s="962" t="s">
        <v>1818</v>
      </c>
      <c r="C28" s="963"/>
      <c r="D28" s="267" t="s">
        <v>1835</v>
      </c>
    </row>
    <row r="29" spans="2:14" ht="14.5" x14ac:dyDescent="0.25">
      <c r="B29" s="1818" t="s">
        <v>1820</v>
      </c>
      <c r="C29" s="1819"/>
      <c r="D29" s="261"/>
    </row>
    <row r="30" spans="2:14" ht="14.5" x14ac:dyDescent="0.25">
      <c r="B30" s="262"/>
      <c r="C30" s="262"/>
      <c r="D30" s="263"/>
    </row>
    <row r="31" spans="2:14" ht="14.5" x14ac:dyDescent="0.25">
      <c r="B31" s="1803" t="s">
        <v>1821</v>
      </c>
      <c r="C31" s="1803"/>
      <c r="D31" s="1803"/>
    </row>
    <row r="32" spans="2:14" ht="14.5" x14ac:dyDescent="0.35">
      <c r="B32" s="1813" t="s">
        <v>296</v>
      </c>
      <c r="C32" s="1814"/>
      <c r="D32" s="260" t="s">
        <v>1822</v>
      </c>
    </row>
    <row r="33" spans="2:4" ht="14.5" x14ac:dyDescent="0.35">
      <c r="B33" s="1813" t="s">
        <v>1823</v>
      </c>
      <c r="C33" s="1814"/>
      <c r="D33" s="260" t="s">
        <v>1824</v>
      </c>
    </row>
    <row r="34" spans="2:4" ht="14.5" x14ac:dyDescent="0.35">
      <c r="B34" s="1813" t="s">
        <v>297</v>
      </c>
      <c r="C34" s="1814"/>
      <c r="D34" s="260" t="s">
        <v>1743</v>
      </c>
    </row>
    <row r="35" spans="2:4" ht="14.5" x14ac:dyDescent="0.35">
      <c r="B35" s="1813" t="s">
        <v>301</v>
      </c>
      <c r="C35" s="1814"/>
      <c r="D35" s="260" t="s">
        <v>1836</v>
      </c>
    </row>
    <row r="36" spans="2:4" ht="14.5" x14ac:dyDescent="0.35">
      <c r="B36" s="1813" t="s">
        <v>1826</v>
      </c>
      <c r="C36" s="1814"/>
      <c r="D36" s="260" t="s">
        <v>1748</v>
      </c>
    </row>
    <row r="39" spans="2:4" ht="14.5" x14ac:dyDescent="0.25">
      <c r="B39" s="1803" t="s">
        <v>4239</v>
      </c>
      <c r="C39" s="1803"/>
      <c r="D39" s="1803"/>
    </row>
    <row r="40" spans="2:4" ht="14.5" x14ac:dyDescent="0.25">
      <c r="B40" s="1813" t="s">
        <v>296</v>
      </c>
      <c r="C40" s="1814"/>
      <c r="D40" s="268" t="s">
        <v>1837</v>
      </c>
    </row>
    <row r="41" spans="2:4" ht="14.5" x14ac:dyDescent="0.25">
      <c r="B41" s="1813" t="s">
        <v>1823</v>
      </c>
      <c r="C41" s="1814"/>
      <c r="D41" s="268" t="s">
        <v>1838</v>
      </c>
    </row>
    <row r="42" spans="2:4" ht="14.5" x14ac:dyDescent="0.25">
      <c r="B42" s="1813" t="s">
        <v>297</v>
      </c>
      <c r="C42" s="1814"/>
      <c r="D42" s="268" t="s">
        <v>1839</v>
      </c>
    </row>
    <row r="43" spans="2:4" ht="14.5" x14ac:dyDescent="0.25">
      <c r="B43" s="1813" t="s">
        <v>301</v>
      </c>
      <c r="C43" s="1814"/>
      <c r="D43" s="268" t="s">
        <v>1840</v>
      </c>
    </row>
    <row r="44" spans="2:4" ht="14.5" x14ac:dyDescent="0.25">
      <c r="B44" s="1813" t="s">
        <v>1826</v>
      </c>
      <c r="C44" s="1814"/>
      <c r="D44" s="268" t="s">
        <v>1841</v>
      </c>
    </row>
    <row r="45" spans="2:4" ht="14.5" x14ac:dyDescent="0.25">
      <c r="B45" s="1813" t="s">
        <v>301</v>
      </c>
      <c r="C45" s="1814"/>
      <c r="D45" s="268" t="s">
        <v>1840</v>
      </c>
    </row>
    <row r="46" spans="2:4" ht="14.5" x14ac:dyDescent="0.25">
      <c r="B46" s="1813" t="s">
        <v>1826</v>
      </c>
      <c r="C46" s="1814"/>
      <c r="D46" s="268" t="s">
        <v>1841</v>
      </c>
    </row>
  </sheetData>
  <mergeCells count="38">
    <mergeCell ref="B45:C45"/>
    <mergeCell ref="B46:C46"/>
    <mergeCell ref="B39:D39"/>
    <mergeCell ref="B40:C40"/>
    <mergeCell ref="B41:C41"/>
    <mergeCell ref="B42:C42"/>
    <mergeCell ref="B43:C43"/>
    <mergeCell ref="B44:C44"/>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5">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2.1.a'!A1" display="REGRESAR"/>
    <hyperlink ref="D8" r:id="rId1"/>
  </hyperlinks>
  <pageMargins left="0.7" right="0.7" top="0.75" bottom="0.75" header="0.3" footer="0.3"/>
  <pageSetup orientation="portrait" r:id="rId2"/>
  <drawing r:id="rId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6"/>
  <sheetViews>
    <sheetView showGridLines="0" zoomScale="90" zoomScaleNormal="90" workbookViewId="0">
      <pane ySplit="1" topLeftCell="A2" activePane="bottomLeft" state="frozen"/>
      <selection activeCell="N63" sqref="N63"/>
      <selection pane="bottomLeft" activeCell="D2" sqref="D2"/>
    </sheetView>
  </sheetViews>
  <sheetFormatPr baseColWidth="10" defaultColWidth="11.453125" defaultRowHeight="10.5" x14ac:dyDescent="0.25"/>
  <cols>
    <col min="1" max="2" width="15.54296875" style="12" customWidth="1"/>
    <col min="3" max="3" width="49.1796875" style="12" bestFit="1" customWidth="1"/>
    <col min="4" max="4" width="19.453125" style="264" customWidth="1"/>
    <col min="5" max="5" width="9.1796875" style="12" customWidth="1"/>
    <col min="6" max="6" width="11.453125" style="12"/>
    <col min="7" max="7" width="2" style="12" customWidth="1"/>
    <col min="8" max="12" width="11.453125" style="12"/>
    <col min="13" max="13" width="10.1796875" style="12" customWidth="1"/>
    <col min="14" max="16384" width="11.453125" style="12"/>
  </cols>
  <sheetData>
    <row r="1" spans="1:18" ht="14.5" x14ac:dyDescent="0.35">
      <c r="A1" s="1481" t="s">
        <v>32</v>
      </c>
      <c r="D1" s="1481" t="s">
        <v>61</v>
      </c>
      <c r="E1" s="703"/>
    </row>
    <row r="3" spans="1:18" s="264" customFormat="1" ht="14.5" x14ac:dyDescent="0.25">
      <c r="A3" s="1795" t="s">
        <v>3698</v>
      </c>
      <c r="B3" s="1795"/>
      <c r="C3" s="1795" t="s">
        <v>1774</v>
      </c>
      <c r="D3" s="1796"/>
      <c r="E3" s="1796"/>
      <c r="F3" s="1796"/>
      <c r="G3" s="1796"/>
      <c r="H3" s="1796"/>
      <c r="I3" s="1796"/>
      <c r="J3" s="1796"/>
      <c r="K3" s="1796"/>
      <c r="L3" s="1796"/>
      <c r="M3" s="1796"/>
      <c r="N3" s="1796"/>
      <c r="O3" s="1796"/>
      <c r="P3" s="1796"/>
      <c r="Q3" s="1796"/>
      <c r="R3" s="1796"/>
    </row>
    <row r="4" spans="1:18" s="264" customFormat="1" ht="30" customHeight="1" x14ac:dyDescent="0.25">
      <c r="A4" s="1795" t="s">
        <v>3699</v>
      </c>
      <c r="B4" s="1796"/>
      <c r="C4" s="1795" t="s">
        <v>1828</v>
      </c>
      <c r="D4" s="1796"/>
      <c r="E4" s="1796"/>
      <c r="F4" s="1796"/>
      <c r="G4" s="1796"/>
      <c r="H4" s="1796"/>
      <c r="I4" s="1796"/>
      <c r="J4" s="1796"/>
      <c r="K4" s="1796"/>
      <c r="L4" s="1796"/>
      <c r="M4" s="1796"/>
      <c r="N4" s="1796"/>
      <c r="O4" s="1796"/>
      <c r="P4" s="1796"/>
      <c r="Q4" s="1796"/>
      <c r="R4" s="1796"/>
    </row>
    <row r="5" spans="1:18" ht="14.5" x14ac:dyDescent="0.25">
      <c r="A5" s="1795" t="s">
        <v>3700</v>
      </c>
      <c r="B5" s="1796"/>
      <c r="C5" s="1795" t="s">
        <v>4237</v>
      </c>
      <c r="D5" s="1796"/>
      <c r="E5" s="1796"/>
      <c r="F5" s="1796"/>
      <c r="G5" s="1796"/>
      <c r="H5" s="1796"/>
      <c r="I5" s="1796"/>
      <c r="J5" s="1796"/>
      <c r="K5" s="1796"/>
      <c r="L5" s="1796"/>
      <c r="M5" s="1796"/>
      <c r="N5" s="1796"/>
      <c r="O5" s="1796"/>
      <c r="P5" s="1796"/>
      <c r="Q5" s="1796"/>
      <c r="R5" s="1796"/>
    </row>
    <row r="6" spans="1:18" ht="14.5" customHeight="1" x14ac:dyDescent="0.25">
      <c r="A6" s="1795" t="s">
        <v>3701</v>
      </c>
      <c r="B6" s="1796"/>
      <c r="C6" s="1795" t="s">
        <v>5133</v>
      </c>
      <c r="D6" s="1795"/>
      <c r="E6" s="1795"/>
      <c r="F6" s="1795"/>
      <c r="G6" s="1795"/>
      <c r="H6" s="1795"/>
      <c r="I6" s="1795"/>
      <c r="J6" s="1795"/>
      <c r="K6" s="1795"/>
      <c r="L6" s="1795"/>
      <c r="M6" s="1795"/>
      <c r="N6" s="1795"/>
      <c r="O6" s="1795"/>
      <c r="P6" s="1795"/>
      <c r="Q6" s="1795"/>
      <c r="R6" s="1795"/>
    </row>
    <row r="9" spans="1:18" ht="42.75" customHeight="1" x14ac:dyDescent="0.25">
      <c r="C9" s="1822" t="s">
        <v>5133</v>
      </c>
      <c r="D9" s="1822"/>
    </row>
    <row r="10" spans="1:18" ht="13" x14ac:dyDescent="0.25">
      <c r="C10" s="974" t="s">
        <v>242</v>
      </c>
      <c r="D10" s="974" t="s">
        <v>0</v>
      </c>
      <c r="F10" s="975"/>
    </row>
    <row r="11" spans="1:18" ht="13" x14ac:dyDescent="0.25">
      <c r="C11" s="976" t="s">
        <v>1</v>
      </c>
      <c r="D11" s="977">
        <v>88.272180383589117</v>
      </c>
    </row>
    <row r="12" spans="1:18" ht="8.25" customHeight="1" x14ac:dyDescent="0.25">
      <c r="C12" s="978"/>
      <c r="D12" s="977"/>
      <c r="F12" s="979"/>
    </row>
    <row r="13" spans="1:18" ht="13" x14ac:dyDescent="0.25">
      <c r="C13" s="980" t="s">
        <v>1503</v>
      </c>
      <c r="D13" s="977"/>
    </row>
    <row r="14" spans="1:18" ht="13" x14ac:dyDescent="0.25">
      <c r="C14" s="981" t="s">
        <v>4240</v>
      </c>
      <c r="D14" s="977">
        <v>88.700472094317462</v>
      </c>
    </row>
    <row r="15" spans="1:18" ht="13" x14ac:dyDescent="0.25">
      <c r="C15" s="981" t="s">
        <v>1776</v>
      </c>
      <c r="D15" s="977">
        <v>87.327537701631172</v>
      </c>
    </row>
    <row r="16" spans="1:18" ht="13" x14ac:dyDescent="0.25">
      <c r="C16" s="976" t="s">
        <v>39</v>
      </c>
      <c r="D16" s="977"/>
    </row>
    <row r="17" spans="3:4" ht="13" x14ac:dyDescent="0.25">
      <c r="C17" s="981" t="s">
        <v>35</v>
      </c>
      <c r="D17" s="977">
        <v>86.588095244135218</v>
      </c>
    </row>
    <row r="18" spans="3:4" ht="13" x14ac:dyDescent="0.25">
      <c r="C18" s="981" t="s">
        <v>36</v>
      </c>
      <c r="D18" s="977">
        <v>90.518384147382008</v>
      </c>
    </row>
    <row r="19" spans="3:4" ht="13" x14ac:dyDescent="0.25">
      <c r="C19" s="981" t="s">
        <v>1676</v>
      </c>
      <c r="D19" s="977">
        <v>89.337183009360075</v>
      </c>
    </row>
    <row r="20" spans="3:4" ht="13" x14ac:dyDescent="0.25">
      <c r="C20" s="981" t="s">
        <v>37</v>
      </c>
      <c r="D20" s="977">
        <v>92.198563436065527</v>
      </c>
    </row>
    <row r="21" spans="3:4" ht="13" x14ac:dyDescent="0.25">
      <c r="C21" s="981" t="s">
        <v>3375</v>
      </c>
      <c r="D21" s="977">
        <v>83.763798877907348</v>
      </c>
    </row>
    <row r="22" spans="3:4" ht="13" x14ac:dyDescent="0.25">
      <c r="C22" s="981" t="s">
        <v>38</v>
      </c>
      <c r="D22" s="977">
        <v>88.196389565798853</v>
      </c>
    </row>
    <row r="23" spans="3:4" ht="13" x14ac:dyDescent="0.25">
      <c r="C23" s="981" t="s">
        <v>3294</v>
      </c>
      <c r="D23" s="977">
        <v>87.875159669212437</v>
      </c>
    </row>
    <row r="24" spans="3:4" ht="13" x14ac:dyDescent="0.25">
      <c r="C24" s="976" t="s">
        <v>4241</v>
      </c>
      <c r="D24" s="977"/>
    </row>
    <row r="25" spans="3:4" ht="13" x14ac:dyDescent="0.25">
      <c r="C25" s="981" t="s">
        <v>4242</v>
      </c>
      <c r="D25" s="977">
        <v>82.370977427767514</v>
      </c>
    </row>
    <row r="26" spans="3:4" ht="13" x14ac:dyDescent="0.25">
      <c r="C26" s="981" t="s">
        <v>4243</v>
      </c>
      <c r="D26" s="977">
        <v>85.3228637824419</v>
      </c>
    </row>
    <row r="27" spans="3:4" ht="13" x14ac:dyDescent="0.25">
      <c r="C27" s="981" t="s">
        <v>4244</v>
      </c>
      <c r="D27" s="977">
        <v>88.050768198839222</v>
      </c>
    </row>
    <row r="28" spans="3:4" ht="13" x14ac:dyDescent="0.25">
      <c r="C28" s="981" t="s">
        <v>4245</v>
      </c>
      <c r="D28" s="977">
        <v>95.557223064704303</v>
      </c>
    </row>
    <row r="29" spans="3:4" ht="13" x14ac:dyDescent="0.25">
      <c r="C29" s="981" t="s">
        <v>4246</v>
      </c>
      <c r="D29" s="977">
        <v>99.041366049802932</v>
      </c>
    </row>
    <row r="30" spans="3:4" ht="13" x14ac:dyDescent="0.25">
      <c r="C30" s="980" t="s">
        <v>4247</v>
      </c>
      <c r="D30" s="977"/>
    </row>
    <row r="31" spans="3:4" ht="13" x14ac:dyDescent="0.25">
      <c r="C31" s="981" t="s">
        <v>4248</v>
      </c>
      <c r="D31" s="977">
        <v>73.805502571324169</v>
      </c>
    </row>
    <row r="32" spans="3:4" ht="13" x14ac:dyDescent="0.25">
      <c r="C32" s="981" t="s">
        <v>4249</v>
      </c>
      <c r="D32" s="977">
        <v>85.890426488969993</v>
      </c>
    </row>
    <row r="33" spans="3:4" ht="13" x14ac:dyDescent="0.25">
      <c r="C33" s="981" t="s">
        <v>4250</v>
      </c>
      <c r="D33" s="977">
        <v>92.019521118385171</v>
      </c>
    </row>
    <row r="34" spans="3:4" ht="13" x14ac:dyDescent="0.25">
      <c r="C34" s="981" t="s">
        <v>4251</v>
      </c>
      <c r="D34" s="977">
        <v>94.233540570490348</v>
      </c>
    </row>
    <row r="35" spans="3:4" ht="13" x14ac:dyDescent="0.25">
      <c r="C35" s="982" t="s">
        <v>4252</v>
      </c>
      <c r="D35" s="983">
        <v>96.497320417545097</v>
      </c>
    </row>
    <row r="36" spans="3:4" x14ac:dyDescent="0.25">
      <c r="C36" s="1823" t="s">
        <v>4253</v>
      </c>
      <c r="D36" s="1824"/>
    </row>
  </sheetData>
  <mergeCells count="10">
    <mergeCell ref="A6:B6"/>
    <mergeCell ref="C6:R6"/>
    <mergeCell ref="C9:D9"/>
    <mergeCell ref="C36:D36"/>
    <mergeCell ref="A3:B3"/>
    <mergeCell ref="C3:R3"/>
    <mergeCell ref="A4:B4"/>
    <mergeCell ref="C4:R4"/>
    <mergeCell ref="A5:B5"/>
    <mergeCell ref="C5:R5"/>
  </mergeCells>
  <hyperlinks>
    <hyperlink ref="A1" location="'6.2.1.a'!A1" display="REGRESAR"/>
    <hyperlink ref="D1" location="'Metadato 6.2.1.b'!A1" display="VER METADATO"/>
  </hyperlinks>
  <pageMargins left="0.7" right="0.7" top="0.75" bottom="0.75" header="0.3" footer="0.3"/>
  <pageSetup orientation="portrait"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N36"/>
  <sheetViews>
    <sheetView showGridLines="0" zoomScale="90" zoomScaleNormal="90" workbookViewId="0">
      <pane ySplit="1" topLeftCell="A2" activePane="bottomLeft" state="frozen"/>
      <selection activeCell="N63" sqref="N63"/>
      <selection pane="bottomLeft" activeCell="D12" sqref="D12"/>
    </sheetView>
  </sheetViews>
  <sheetFormatPr baseColWidth="10" defaultColWidth="11.453125" defaultRowHeight="10.5" x14ac:dyDescent="0.25"/>
  <cols>
    <col min="1" max="1" width="13" style="12" customWidth="1"/>
    <col min="2" max="2" width="26.453125" style="264" customWidth="1"/>
    <col min="3" max="3" width="24" style="12" customWidth="1"/>
    <col min="4" max="4" width="85.81640625" style="12" customWidth="1"/>
    <col min="5" max="5" width="11.453125" style="12"/>
    <col min="6" max="6" width="7.1796875" style="12" customWidth="1"/>
    <col min="7" max="16384" width="11.453125" style="12"/>
  </cols>
  <sheetData>
    <row r="1" spans="1:6" ht="14.5" x14ac:dyDescent="0.35">
      <c r="A1" s="1481" t="s">
        <v>32</v>
      </c>
    </row>
    <row r="2" spans="1:6" ht="11" thickBot="1" x14ac:dyDescent="0.3"/>
    <row r="3" spans="1:6" ht="23.25" customHeight="1" thickBot="1" x14ac:dyDescent="0.3">
      <c r="B3" s="1803" t="s">
        <v>1779</v>
      </c>
      <c r="C3" s="1803"/>
      <c r="D3" s="1803"/>
      <c r="F3" s="247" t="s">
        <v>1827</v>
      </c>
    </row>
    <row r="4" spans="1:6" ht="29.25" customHeight="1" x14ac:dyDescent="0.25">
      <c r="A4" s="248"/>
      <c r="B4" s="1804" t="s">
        <v>1781</v>
      </c>
      <c r="C4" s="1804"/>
      <c r="D4" s="249" t="s">
        <v>1782</v>
      </c>
    </row>
    <row r="5" spans="1:6" ht="49.5" customHeight="1" x14ac:dyDescent="0.25">
      <c r="B5" s="1804" t="s">
        <v>1783</v>
      </c>
      <c r="C5" s="1804"/>
      <c r="D5" s="249" t="s">
        <v>1828</v>
      </c>
    </row>
    <row r="6" spans="1:6" ht="14.5" x14ac:dyDescent="0.25">
      <c r="B6" s="1804" t="s">
        <v>1785</v>
      </c>
      <c r="C6" s="1804"/>
      <c r="D6" s="250" t="s">
        <v>1758</v>
      </c>
    </row>
    <row r="7" spans="1:6" ht="29" x14ac:dyDescent="0.25">
      <c r="B7" s="1802" t="s">
        <v>1786</v>
      </c>
      <c r="C7" s="1802"/>
      <c r="D7" s="251" t="s">
        <v>4237</v>
      </c>
    </row>
    <row r="8" spans="1:6" ht="14.5" x14ac:dyDescent="0.25">
      <c r="B8" s="1802" t="s">
        <v>1829</v>
      </c>
      <c r="C8" s="1802"/>
      <c r="D8" s="252" t="s">
        <v>1830</v>
      </c>
    </row>
    <row r="9" spans="1:6" ht="14.5" x14ac:dyDescent="0.35">
      <c r="B9" s="10"/>
      <c r="C9" s="10"/>
      <c r="D9" s="10"/>
    </row>
    <row r="10" spans="1:6" ht="14.5" x14ac:dyDescent="0.25">
      <c r="B10" s="1803" t="s">
        <v>1789</v>
      </c>
      <c r="C10" s="1803"/>
      <c r="D10" s="1803"/>
    </row>
    <row r="11" spans="1:6" ht="14.5" x14ac:dyDescent="0.25">
      <c r="B11" s="1807" t="s">
        <v>1790</v>
      </c>
      <c r="C11" s="1808"/>
      <c r="D11" s="249" t="s">
        <v>1791</v>
      </c>
    </row>
    <row r="12" spans="1:6" ht="30.75" customHeight="1" x14ac:dyDescent="0.25">
      <c r="B12" s="1809" t="s">
        <v>1792</v>
      </c>
      <c r="C12" s="1809"/>
      <c r="D12" s="265"/>
    </row>
    <row r="13" spans="1:6" ht="14.5" x14ac:dyDescent="0.25">
      <c r="B13" s="1804" t="s">
        <v>1567</v>
      </c>
      <c r="C13" s="1804"/>
      <c r="D13" s="254"/>
    </row>
    <row r="14" spans="1:6" ht="14.5" x14ac:dyDescent="0.25">
      <c r="B14" s="1804" t="s">
        <v>1532</v>
      </c>
      <c r="C14" s="1810"/>
      <c r="D14" s="254"/>
    </row>
    <row r="15" spans="1:6" ht="14.5" x14ac:dyDescent="0.25">
      <c r="B15" s="1804" t="s">
        <v>1795</v>
      </c>
      <c r="C15" s="1804"/>
      <c r="D15" s="255"/>
    </row>
    <row r="16" spans="1:6" ht="14.5" x14ac:dyDescent="0.35">
      <c r="B16" s="1804" t="s">
        <v>1796</v>
      </c>
      <c r="C16" s="1804"/>
      <c r="D16" s="256"/>
    </row>
    <row r="17" spans="2:14" ht="14.5" x14ac:dyDescent="0.35">
      <c r="B17" s="1804" t="s">
        <v>1692</v>
      </c>
      <c r="C17" s="1804"/>
      <c r="D17" s="257"/>
    </row>
    <row r="18" spans="2:14" ht="14.5" x14ac:dyDescent="0.25">
      <c r="B18" s="1802" t="s">
        <v>1799</v>
      </c>
      <c r="C18" s="1802"/>
      <c r="D18" s="249"/>
    </row>
    <row r="19" spans="2:14" ht="14.5" x14ac:dyDescent="0.35">
      <c r="B19" s="1811" t="s">
        <v>1801</v>
      </c>
      <c r="C19" s="1812"/>
      <c r="D19" s="257"/>
    </row>
    <row r="20" spans="2:14" ht="14.5" x14ac:dyDescent="0.35">
      <c r="B20" s="1804" t="s">
        <v>1803</v>
      </c>
      <c r="C20" s="1804"/>
      <c r="D20" s="256"/>
      <c r="E20" s="717"/>
      <c r="F20" s="717"/>
      <c r="G20" s="717"/>
      <c r="H20" s="717"/>
      <c r="I20" s="717"/>
      <c r="J20" s="717"/>
      <c r="K20" s="717"/>
      <c r="L20" s="717"/>
      <c r="M20" s="717"/>
      <c r="N20" s="717"/>
    </row>
    <row r="21" spans="2:14" ht="14.5" x14ac:dyDescent="0.25">
      <c r="B21" s="1805" t="s">
        <v>1805</v>
      </c>
      <c r="C21" s="259" t="s">
        <v>1806</v>
      </c>
      <c r="D21" s="249"/>
      <c r="E21" s="760"/>
      <c r="F21" s="760"/>
      <c r="G21" s="760"/>
      <c r="H21" s="760"/>
      <c r="I21" s="760"/>
      <c r="J21" s="760"/>
      <c r="K21" s="760"/>
      <c r="L21" s="760"/>
      <c r="M21" s="760"/>
      <c r="N21" s="760"/>
    </row>
    <row r="22" spans="2:14" ht="14.5" x14ac:dyDescent="0.25">
      <c r="B22" s="1806"/>
      <c r="C22" s="961" t="s">
        <v>1808</v>
      </c>
      <c r="D22" s="266"/>
    </row>
    <row r="23" spans="2:14" ht="14.5" x14ac:dyDescent="0.35">
      <c r="B23" s="1815" t="s">
        <v>1810</v>
      </c>
      <c r="C23" s="1815"/>
      <c r="D23" s="257"/>
    </row>
    <row r="24" spans="2:14" ht="14.5" x14ac:dyDescent="0.35">
      <c r="B24" s="1815" t="s">
        <v>1811</v>
      </c>
      <c r="C24" s="1815"/>
      <c r="D24" s="260"/>
    </row>
    <row r="25" spans="2:14" ht="14.5" x14ac:dyDescent="0.25">
      <c r="B25" s="1804" t="s">
        <v>1812</v>
      </c>
      <c r="C25" s="1804"/>
      <c r="D25" s="258"/>
    </row>
    <row r="26" spans="2:14" ht="15" customHeight="1" x14ac:dyDescent="0.35">
      <c r="B26" s="1802" t="s">
        <v>1814</v>
      </c>
      <c r="C26" s="1802"/>
      <c r="D26" s="260"/>
    </row>
    <row r="27" spans="2:14" ht="14.5" x14ac:dyDescent="0.25">
      <c r="B27" s="1816" t="s">
        <v>1816</v>
      </c>
      <c r="C27" s="1817"/>
      <c r="D27" s="249"/>
    </row>
    <row r="28" spans="2:14" ht="15" customHeight="1" x14ac:dyDescent="0.25">
      <c r="B28" s="962" t="s">
        <v>1818</v>
      </c>
      <c r="C28" s="963"/>
      <c r="D28" s="267"/>
    </row>
    <row r="29" spans="2:14" ht="14.5" x14ac:dyDescent="0.25">
      <c r="B29" s="1818" t="s">
        <v>1820</v>
      </c>
      <c r="C29" s="1819"/>
      <c r="D29" s="261"/>
    </row>
    <row r="30" spans="2:14" ht="14.5" x14ac:dyDescent="0.25">
      <c r="B30" s="262"/>
      <c r="C30" s="262"/>
      <c r="D30" s="263"/>
    </row>
    <row r="31" spans="2:14" ht="14.5" x14ac:dyDescent="0.25">
      <c r="B31" s="1803" t="s">
        <v>1821</v>
      </c>
      <c r="C31" s="1803"/>
      <c r="D31" s="1803"/>
    </row>
    <row r="32" spans="2:14" ht="14.5" x14ac:dyDescent="0.35">
      <c r="B32" s="1813" t="s">
        <v>296</v>
      </c>
      <c r="C32" s="1814"/>
      <c r="D32" s="260"/>
    </row>
    <row r="33" spans="2:4" ht="14.5" x14ac:dyDescent="0.35">
      <c r="B33" s="1813" t="s">
        <v>1823</v>
      </c>
      <c r="C33" s="1814"/>
      <c r="D33" s="260"/>
    </row>
    <row r="34" spans="2:4" ht="14.5" x14ac:dyDescent="0.35">
      <c r="B34" s="1813" t="s">
        <v>297</v>
      </c>
      <c r="C34" s="1814"/>
      <c r="D34" s="260"/>
    </row>
    <row r="35" spans="2:4" ht="14.5" x14ac:dyDescent="0.35">
      <c r="B35" s="1813" t="s">
        <v>301</v>
      </c>
      <c r="C35" s="1814"/>
      <c r="D35" s="260"/>
    </row>
    <row r="36" spans="2:4" ht="14.5" x14ac:dyDescent="0.35">
      <c r="B36" s="1813" t="s">
        <v>1826</v>
      </c>
      <c r="C36" s="1814"/>
      <c r="D36" s="260"/>
    </row>
  </sheetData>
  <mergeCells count="30">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5">
    <dataValidation allowBlank="1" showDropDown="1" showInputMessage="1" showErrorMessage="1" sqref="D13"/>
    <dataValidation type="list" allowBlank="1" showInputMessage="1" showErrorMessage="1" sqref="D4">
      <formula1>ODS</formula1>
    </dataValidation>
    <dataValidation type="list" allowBlank="1" showInputMessage="1" showErrorMessage="1" sqref="D5">
      <formula1>Metas_ODS</formula1>
    </dataValidation>
    <dataValidation type="list" allowBlank="1" showInputMessage="1" showErrorMessage="1" sqref="D6">
      <formula1>Numero_indicador</formula1>
    </dataValidation>
    <dataValidation type="list" allowBlank="1" showInputMessage="1" showErrorMessage="1" sqref="D7">
      <formula1>Nombre_indicador_ODS</formula1>
    </dataValidation>
  </dataValidations>
  <hyperlinks>
    <hyperlink ref="A1" location="'6.2.1.b'!A1" display="REGRESAR"/>
    <hyperlink ref="D8" r:id="rId1"/>
  </hyperlinks>
  <pageMargins left="0.7" right="0.7" top="0.75" bottom="0.75" header="0.3" footer="0.3"/>
  <pageSetup orientation="portrait"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62"/>
  <sheetViews>
    <sheetView showGridLines="0" zoomScale="90" zoomScaleNormal="90" workbookViewId="0">
      <pane ySplit="1" topLeftCell="A2" activePane="bottomLeft" state="frozen"/>
      <selection pane="bottomLeft" activeCell="I2" sqref="I2"/>
    </sheetView>
  </sheetViews>
  <sheetFormatPr baseColWidth="10" defaultColWidth="11.453125" defaultRowHeight="10.5" x14ac:dyDescent="0.25"/>
  <cols>
    <col min="1" max="2" width="15.1796875" style="12" customWidth="1"/>
    <col min="3" max="3" width="8.1796875" style="264" customWidth="1"/>
    <col min="4" max="4" width="13.1796875" style="264" customWidth="1"/>
    <col min="5" max="5" width="9.1796875" style="264" customWidth="1"/>
    <col min="6" max="6" width="12" style="264" customWidth="1"/>
    <col min="7" max="7" width="10.81640625" style="12" customWidth="1"/>
    <col min="8" max="8" width="9.1796875" style="12" customWidth="1"/>
    <col min="9" max="9" width="9.81640625" style="12" customWidth="1"/>
    <col min="10" max="10" width="12" style="12" customWidth="1"/>
    <col min="11" max="11" width="11.1796875" style="12" customWidth="1"/>
    <col min="12" max="13" width="9.1796875" style="12" customWidth="1"/>
    <col min="14" max="14" width="11.1796875" style="12" customWidth="1"/>
    <col min="15" max="15" width="10.1796875" style="12" customWidth="1"/>
    <col min="16" max="17" width="10" style="12" customWidth="1"/>
    <col min="18" max="18" width="7.453125" style="12" bestFit="1" customWidth="1"/>
    <col min="19" max="19" width="11" style="12" customWidth="1"/>
    <col min="20" max="20" width="12.81640625" style="12" customWidth="1"/>
    <col min="21" max="21" width="11" style="12" customWidth="1"/>
    <col min="22" max="22" width="14.1796875" style="12" customWidth="1"/>
    <col min="23" max="23" width="1.1796875" style="12" customWidth="1"/>
    <col min="24" max="24" width="19.54296875" style="12" customWidth="1"/>
    <col min="25" max="25" width="1.81640625" style="12" customWidth="1"/>
    <col min="26" max="26" width="17.453125" style="12" customWidth="1"/>
    <col min="27" max="29" width="11.453125" style="12"/>
    <col min="30" max="30" width="11.81640625" style="12" customWidth="1"/>
    <col min="31" max="31" width="1.54296875" style="12" customWidth="1"/>
    <col min="32" max="32" width="11.453125" style="12"/>
    <col min="33" max="33" width="1.453125" style="12" customWidth="1"/>
    <col min="34" max="16384" width="11.453125" style="12"/>
  </cols>
  <sheetData>
    <row r="1" spans="1:22" ht="14.5" x14ac:dyDescent="0.25">
      <c r="A1" s="1373" t="s">
        <v>32</v>
      </c>
      <c r="B1" s="984"/>
      <c r="E1" s="269"/>
      <c r="F1" s="269"/>
      <c r="G1" s="269"/>
      <c r="H1" s="269"/>
      <c r="I1" s="1832" t="s">
        <v>61</v>
      </c>
      <c r="J1" s="1832"/>
    </row>
    <row r="2" spans="1:22" ht="9" customHeight="1" x14ac:dyDescent="0.25"/>
    <row r="3" spans="1:22" ht="16.5" customHeight="1" x14ac:dyDescent="0.25">
      <c r="A3" s="1795" t="s">
        <v>3698</v>
      </c>
      <c r="B3" s="1795"/>
      <c r="C3" s="1795" t="s">
        <v>1774</v>
      </c>
      <c r="D3" s="1795"/>
      <c r="E3" s="1795"/>
      <c r="F3" s="1795"/>
      <c r="G3" s="1796"/>
      <c r="H3" s="1796"/>
      <c r="I3" s="1796"/>
      <c r="J3" s="1796"/>
      <c r="K3" s="1796"/>
      <c r="L3" s="1796"/>
      <c r="M3" s="1796"/>
      <c r="N3" s="1796"/>
      <c r="O3" s="1796"/>
      <c r="P3" s="1796"/>
      <c r="Q3" s="1796"/>
      <c r="R3" s="1796"/>
      <c r="S3" s="1796"/>
      <c r="T3" s="1796"/>
      <c r="U3" s="1796"/>
      <c r="V3" s="1796"/>
    </row>
    <row r="4" spans="1:22" ht="32.25" customHeight="1" x14ac:dyDescent="0.25">
      <c r="A4" s="1795" t="s">
        <v>3699</v>
      </c>
      <c r="B4" s="1796"/>
      <c r="C4" s="1795" t="s">
        <v>1844</v>
      </c>
      <c r="D4" s="1795"/>
      <c r="E4" s="1795"/>
      <c r="F4" s="1795"/>
      <c r="G4" s="1796"/>
      <c r="H4" s="1796"/>
      <c r="I4" s="1796"/>
      <c r="J4" s="1796"/>
      <c r="K4" s="1796"/>
      <c r="L4" s="1796"/>
      <c r="M4" s="1796"/>
      <c r="N4" s="1796"/>
      <c r="O4" s="1796"/>
      <c r="P4" s="1796"/>
      <c r="Q4" s="1796"/>
      <c r="R4" s="1796"/>
      <c r="S4" s="1796"/>
      <c r="T4" s="1796"/>
      <c r="U4" s="1796"/>
      <c r="V4" s="1796"/>
    </row>
    <row r="5" spans="1:22" ht="14.25" customHeight="1" x14ac:dyDescent="0.25">
      <c r="A5" s="1795" t="s">
        <v>3700</v>
      </c>
      <c r="B5" s="1796"/>
      <c r="C5" s="1795" t="s">
        <v>4254</v>
      </c>
      <c r="D5" s="1795"/>
      <c r="E5" s="1795"/>
      <c r="F5" s="1795"/>
      <c r="G5" s="1796"/>
      <c r="H5" s="1796"/>
      <c r="I5" s="1796"/>
      <c r="J5" s="1796"/>
      <c r="K5" s="1796"/>
      <c r="L5" s="1796"/>
      <c r="M5" s="1796"/>
      <c r="N5" s="1796"/>
      <c r="O5" s="1796"/>
      <c r="P5" s="1796"/>
      <c r="Q5" s="1796"/>
      <c r="R5" s="1796"/>
      <c r="S5" s="1796"/>
      <c r="T5" s="1796"/>
      <c r="U5" s="1796"/>
      <c r="V5" s="1796"/>
    </row>
    <row r="6" spans="1:22" ht="14.5" x14ac:dyDescent="0.25">
      <c r="A6" s="1795" t="s">
        <v>3701</v>
      </c>
      <c r="B6" s="1796"/>
      <c r="C6" s="1795" t="s">
        <v>5134</v>
      </c>
      <c r="D6" s="1795"/>
      <c r="E6" s="1795"/>
      <c r="F6" s="1795"/>
      <c r="G6" s="1795"/>
      <c r="H6" s="1795"/>
      <c r="I6" s="1795"/>
      <c r="J6" s="1795"/>
      <c r="K6" s="1795"/>
      <c r="L6" s="1795"/>
      <c r="M6" s="1795"/>
      <c r="N6" s="1795"/>
      <c r="O6" s="1795"/>
      <c r="P6" s="1795"/>
      <c r="Q6" s="1795"/>
      <c r="R6" s="1795"/>
      <c r="S6" s="1795"/>
      <c r="T6" s="1795"/>
      <c r="U6" s="1795"/>
      <c r="V6" s="1795"/>
    </row>
    <row r="8" spans="1:22" ht="15" customHeight="1" x14ac:dyDescent="0.25"/>
    <row r="9" spans="1:22" ht="13" x14ac:dyDescent="0.25">
      <c r="C9" s="1828" t="s">
        <v>5134</v>
      </c>
      <c r="D9" s="1828"/>
      <c r="E9" s="1828"/>
      <c r="F9" s="1828"/>
      <c r="G9" s="1828"/>
      <c r="H9" s="1828"/>
      <c r="I9" s="1828"/>
      <c r="J9" s="1828"/>
      <c r="K9" s="1828"/>
      <c r="L9" s="1828"/>
      <c r="M9" s="1828"/>
      <c r="N9" s="1828"/>
      <c r="O9" s="1828"/>
      <c r="P9" s="1828"/>
      <c r="Q9" s="1828"/>
    </row>
    <row r="10" spans="1:22" ht="18.75" customHeight="1" x14ac:dyDescent="0.25">
      <c r="C10" s="1829" t="s">
        <v>1583</v>
      </c>
      <c r="D10" s="1830" t="s">
        <v>1842</v>
      </c>
      <c r="E10" s="1830"/>
      <c r="F10" s="1830"/>
      <c r="G10" s="1830"/>
      <c r="H10" s="1830"/>
      <c r="I10" s="1830"/>
      <c r="J10" s="1830"/>
      <c r="K10" s="1830"/>
      <c r="L10" s="1831" t="s">
        <v>5166</v>
      </c>
      <c r="M10" s="1831"/>
      <c r="N10" s="1831" t="s">
        <v>5167</v>
      </c>
      <c r="O10" s="1831"/>
      <c r="P10" s="1831" t="s">
        <v>5168</v>
      </c>
      <c r="Q10" s="1831"/>
    </row>
    <row r="11" spans="1:22" ht="42.75" customHeight="1" x14ac:dyDescent="0.25">
      <c r="C11" s="1829"/>
      <c r="D11" s="1825" t="s">
        <v>5169</v>
      </c>
      <c r="E11" s="1825"/>
      <c r="F11" s="1825" t="s">
        <v>5170</v>
      </c>
      <c r="G11" s="1825"/>
      <c r="H11" s="1825" t="s">
        <v>5171</v>
      </c>
      <c r="I11" s="1825"/>
      <c r="J11" s="1825" t="s">
        <v>5172</v>
      </c>
      <c r="K11" s="1825"/>
      <c r="L11" s="1825"/>
      <c r="M11" s="1825"/>
      <c r="N11" s="1825"/>
      <c r="O11" s="1825"/>
      <c r="P11" s="1825"/>
      <c r="Q11" s="1825"/>
      <c r="R11" s="1167"/>
    </row>
    <row r="12" spans="1:22" ht="14.5" x14ac:dyDescent="0.25">
      <c r="C12" s="1829"/>
      <c r="D12" s="1336" t="s">
        <v>3858</v>
      </c>
      <c r="E12" s="1336" t="s">
        <v>0</v>
      </c>
      <c r="F12" s="1336" t="s">
        <v>3858</v>
      </c>
      <c r="G12" s="1336" t="s">
        <v>0</v>
      </c>
      <c r="H12" s="1336" t="s">
        <v>3858</v>
      </c>
      <c r="I12" s="1336" t="s">
        <v>0</v>
      </c>
      <c r="J12" s="1336" t="s">
        <v>3858</v>
      </c>
      <c r="K12" s="1336" t="s">
        <v>0</v>
      </c>
      <c r="L12" s="1336" t="s">
        <v>3858</v>
      </c>
      <c r="M12" s="1336" t="s">
        <v>0</v>
      </c>
      <c r="N12" s="1336" t="s">
        <v>3858</v>
      </c>
      <c r="O12" s="1336" t="s">
        <v>0</v>
      </c>
      <c r="P12" s="1336" t="s">
        <v>3858</v>
      </c>
      <c r="Q12" s="1336" t="s">
        <v>0</v>
      </c>
      <c r="R12" s="703"/>
      <c r="S12" s="703"/>
    </row>
    <row r="13" spans="1:22" ht="14.5" x14ac:dyDescent="0.25">
      <c r="C13" s="1337">
        <v>2016</v>
      </c>
      <c r="D13" s="1338">
        <v>22.058240000000001</v>
      </c>
      <c r="E13" s="1339">
        <v>3.6636117523958212</v>
      </c>
      <c r="F13" s="1338">
        <v>157.9</v>
      </c>
      <c r="G13" s="1340">
        <v>26.225315152219768</v>
      </c>
      <c r="H13" s="1338">
        <v>36.357439999999997</v>
      </c>
      <c r="I13" s="1339">
        <v>6.0385390888405377</v>
      </c>
      <c r="J13" s="1338">
        <v>43.550800000000002</v>
      </c>
      <c r="K13" s="1339">
        <v>7.2332707734724035</v>
      </c>
      <c r="L13" s="1338">
        <v>259.86648000000002</v>
      </c>
      <c r="M13" s="1340">
        <v>43.16073676692853</v>
      </c>
      <c r="N13" s="1338">
        <v>342.22352000000001</v>
      </c>
      <c r="O13" s="1340">
        <v>56.839263233071463</v>
      </c>
      <c r="P13" s="1338">
        <v>602.09</v>
      </c>
      <c r="Q13" s="1341">
        <v>100</v>
      </c>
    </row>
    <row r="14" spans="1:22" ht="14.5" x14ac:dyDescent="0.25">
      <c r="C14" s="1337">
        <v>2017</v>
      </c>
      <c r="D14" s="1338">
        <v>29.767679999999999</v>
      </c>
      <c r="E14" s="1339">
        <v>5.2618174747671151</v>
      </c>
      <c r="F14" s="1338">
        <v>150.76</v>
      </c>
      <c r="G14" s="1340">
        <v>26.648754706308662</v>
      </c>
      <c r="H14" s="1338">
        <v>52.141759999999998</v>
      </c>
      <c r="I14" s="1339">
        <v>9.2167217577289513</v>
      </c>
      <c r="J14" s="1338">
        <v>99.94408</v>
      </c>
      <c r="K14" s="1339">
        <v>17.666392095169073</v>
      </c>
      <c r="L14" s="1338">
        <v>332.61351999999999</v>
      </c>
      <c r="M14" s="1340">
        <v>58.793686033973799</v>
      </c>
      <c r="N14" s="1338">
        <v>233.11648000000002</v>
      </c>
      <c r="O14" s="1340">
        <v>41.206313966026194</v>
      </c>
      <c r="P14" s="1338">
        <v>565.73</v>
      </c>
      <c r="Q14" s="1341">
        <v>100</v>
      </c>
    </row>
    <row r="15" spans="1:22" ht="14.5" x14ac:dyDescent="0.25">
      <c r="C15" s="1337">
        <v>2018</v>
      </c>
      <c r="D15" s="1338">
        <v>35.391680000000001</v>
      </c>
      <c r="E15" s="1339">
        <v>6.048929224563742</v>
      </c>
      <c r="F15" s="1338">
        <v>152.22</v>
      </c>
      <c r="G15" s="1340">
        <v>26.016510280469671</v>
      </c>
      <c r="H15" s="1338">
        <v>48.173760000000001</v>
      </c>
      <c r="I15" s="1339">
        <v>8.2335640670666042</v>
      </c>
      <c r="J15" s="1338">
        <v>92.74672000000001</v>
      </c>
      <c r="K15" s="1339">
        <v>15.851701447640535</v>
      </c>
      <c r="L15" s="1338">
        <v>328.53215999999998</v>
      </c>
      <c r="M15" s="1340">
        <v>56.150705019740549</v>
      </c>
      <c r="N15" s="1338">
        <v>256.55784000000006</v>
      </c>
      <c r="O15" s="1340">
        <v>43.849294980259458</v>
      </c>
      <c r="P15" s="1338">
        <v>585.09</v>
      </c>
      <c r="Q15" s="1341">
        <v>100</v>
      </c>
    </row>
    <row r="16" spans="1:22" ht="14.5" x14ac:dyDescent="0.25">
      <c r="C16" s="1337">
        <v>2019</v>
      </c>
      <c r="D16" s="1338">
        <v>28.293279999999999</v>
      </c>
      <c r="E16" s="1339">
        <v>4.3546211503239807</v>
      </c>
      <c r="F16" s="1338">
        <v>150.47999999999999</v>
      </c>
      <c r="G16" s="1340">
        <v>23.16038970033706</v>
      </c>
      <c r="H16" s="1338">
        <v>41.890239999999999</v>
      </c>
      <c r="I16" s="1339">
        <v>6.4473304295630482</v>
      </c>
      <c r="J16" s="1338">
        <v>79.641919999999999</v>
      </c>
      <c r="K16" s="1339">
        <v>12.257694734735967</v>
      </c>
      <c r="L16" s="1338">
        <v>300.30543999999998</v>
      </c>
      <c r="M16" s="1340">
        <v>46.220036014960058</v>
      </c>
      <c r="N16" s="1338">
        <v>349.42456000000004</v>
      </c>
      <c r="O16" s="1340">
        <v>53.779963985039949</v>
      </c>
      <c r="P16" s="1338">
        <v>649.73</v>
      </c>
      <c r="Q16" s="1341">
        <v>100</v>
      </c>
    </row>
    <row r="17" spans="1:17" ht="14.5" x14ac:dyDescent="0.25">
      <c r="C17" s="1342">
        <v>2020</v>
      </c>
      <c r="D17" s="1343">
        <v>29.667359999999999</v>
      </c>
      <c r="E17" s="1344">
        <v>4.5037207960772996</v>
      </c>
      <c r="F17" s="1343">
        <v>148.16999999999999</v>
      </c>
      <c r="G17" s="1345">
        <v>22.493282528501812</v>
      </c>
      <c r="H17" s="1343">
        <v>42.335760000000001</v>
      </c>
      <c r="I17" s="1344">
        <v>6.4268759582833637</v>
      </c>
      <c r="J17" s="1343">
        <v>81.946560000000005</v>
      </c>
      <c r="K17" s="1344">
        <v>12.440083190381493</v>
      </c>
      <c r="L17" s="1343">
        <v>302.11968000000002</v>
      </c>
      <c r="M17" s="1345">
        <v>45.863962473243973</v>
      </c>
      <c r="N17" s="1343">
        <v>356.61032</v>
      </c>
      <c r="O17" s="1345">
        <v>54.136037526756027</v>
      </c>
      <c r="P17" s="1343">
        <v>658.73</v>
      </c>
      <c r="Q17" s="1346">
        <v>100</v>
      </c>
    </row>
    <row r="18" spans="1:17" x14ac:dyDescent="0.25">
      <c r="C18" s="1826" t="s">
        <v>5173</v>
      </c>
      <c r="D18" s="1826"/>
      <c r="E18" s="1826"/>
      <c r="F18" s="1826"/>
      <c r="G18" s="1826"/>
      <c r="H18" s="1826"/>
      <c r="I18" s="1826"/>
      <c r="J18" s="1826"/>
      <c r="K18" s="1826"/>
      <c r="L18" s="1826"/>
      <c r="M18" s="1826"/>
      <c r="N18" s="1826"/>
      <c r="O18" s="1826"/>
      <c r="P18" s="1826"/>
      <c r="Q18" s="1826"/>
    </row>
    <row r="19" spans="1:17" ht="13" x14ac:dyDescent="0.25">
      <c r="C19" s="796"/>
      <c r="D19" s="796"/>
      <c r="E19" s="796"/>
      <c r="F19" s="796"/>
      <c r="G19" s="796"/>
      <c r="H19" s="796"/>
      <c r="I19" s="796"/>
      <c r="J19" s="796"/>
      <c r="K19" s="796"/>
      <c r="L19" s="796"/>
      <c r="M19" s="796"/>
      <c r="N19" s="796"/>
      <c r="O19" s="796"/>
      <c r="P19" s="796"/>
      <c r="Q19" s="796"/>
    </row>
    <row r="20" spans="1:17" ht="13" x14ac:dyDescent="0.25">
      <c r="C20" s="796"/>
      <c r="D20" s="796"/>
      <c r="E20" s="796"/>
      <c r="F20" s="796"/>
      <c r="G20" s="796"/>
      <c r="H20" s="796"/>
      <c r="I20" s="796"/>
      <c r="J20" s="796"/>
      <c r="K20" s="796"/>
      <c r="L20" s="796"/>
      <c r="M20" s="796"/>
      <c r="N20" s="796"/>
      <c r="O20" s="796"/>
      <c r="P20" s="796"/>
      <c r="Q20" s="796"/>
    </row>
    <row r="21" spans="1:17" ht="13" x14ac:dyDescent="0.3">
      <c r="C21" s="902" t="s">
        <v>5174</v>
      </c>
      <c r="D21" s="794"/>
      <c r="E21" s="794"/>
      <c r="F21" s="794"/>
      <c r="G21" s="13"/>
      <c r="H21" s="13"/>
      <c r="I21" s="13"/>
      <c r="J21" s="13"/>
      <c r="K21" s="13"/>
      <c r="L21" s="13"/>
      <c r="M21" s="13"/>
      <c r="N21" s="13"/>
      <c r="O21" s="13"/>
      <c r="P21" s="13"/>
      <c r="Q21" s="13"/>
    </row>
    <row r="23" spans="1:17" x14ac:dyDescent="0.25">
      <c r="I23" s="264"/>
      <c r="J23" s="264"/>
    </row>
    <row r="24" spans="1:17" x14ac:dyDescent="0.25">
      <c r="H24" s="264"/>
      <c r="I24" s="264"/>
      <c r="J24" s="264"/>
    </row>
    <row r="25" spans="1:17" x14ac:dyDescent="0.25">
      <c r="A25" s="904"/>
      <c r="B25" s="1347"/>
      <c r="C25" s="1347"/>
      <c r="D25" s="1347"/>
      <c r="H25" s="264"/>
      <c r="I25" s="264"/>
      <c r="J25" s="264"/>
    </row>
    <row r="26" spans="1:17" ht="12.75" customHeight="1" x14ac:dyDescent="0.25">
      <c r="A26" s="1348"/>
      <c r="B26" s="1213"/>
      <c r="C26" s="1213"/>
      <c r="D26" s="1213"/>
      <c r="H26" s="264"/>
      <c r="I26" s="264"/>
      <c r="J26" s="264"/>
    </row>
    <row r="27" spans="1:17" ht="12.75" customHeight="1" x14ac:dyDescent="0.25">
      <c r="A27" s="1348"/>
      <c r="B27" s="1213"/>
      <c r="C27" s="1213"/>
      <c r="D27" s="1213"/>
      <c r="H27" s="264"/>
      <c r="I27" s="264"/>
      <c r="J27" s="264"/>
    </row>
    <row r="28" spans="1:17" ht="12.75" customHeight="1" x14ac:dyDescent="0.25">
      <c r="A28" s="1348"/>
      <c r="B28" s="1213"/>
      <c r="C28" s="1213"/>
      <c r="D28" s="1213"/>
      <c r="H28" s="264"/>
      <c r="I28" s="264"/>
      <c r="J28" s="264"/>
    </row>
    <row r="29" spans="1:17" ht="12.75" customHeight="1" x14ac:dyDescent="0.25">
      <c r="A29" s="1348"/>
      <c r="B29" s="1213"/>
      <c r="C29" s="1213"/>
      <c r="D29" s="1213"/>
      <c r="H29" s="264"/>
      <c r="I29" s="264"/>
      <c r="J29" s="264"/>
    </row>
    <row r="30" spans="1:17" ht="12.75" customHeight="1" x14ac:dyDescent="0.25">
      <c r="A30" s="1348"/>
      <c r="B30" s="1213"/>
      <c r="C30" s="1213"/>
      <c r="D30" s="1213"/>
      <c r="H30" s="264"/>
      <c r="I30" s="264"/>
      <c r="J30" s="264"/>
    </row>
    <row r="31" spans="1:17" ht="12.75" customHeight="1" x14ac:dyDescent="0.25">
      <c r="A31" s="1348"/>
      <c r="B31" s="1213"/>
      <c r="C31" s="1213"/>
      <c r="D31" s="1213"/>
      <c r="H31" s="264"/>
      <c r="I31" s="264"/>
      <c r="J31" s="264"/>
    </row>
    <row r="32" spans="1:17" ht="12.75" customHeight="1" x14ac:dyDescent="0.25">
      <c r="A32" s="1348"/>
      <c r="B32" s="1213"/>
      <c r="C32" s="1213"/>
      <c r="D32" s="1213"/>
      <c r="H32" s="264"/>
      <c r="I32" s="264"/>
      <c r="J32" s="264"/>
    </row>
    <row r="33" spans="1:11" ht="12.75" customHeight="1" x14ac:dyDescent="0.25">
      <c r="A33" s="1348"/>
      <c r="B33" s="1213"/>
      <c r="C33" s="1213"/>
      <c r="D33" s="1213"/>
      <c r="H33" s="264"/>
      <c r="I33" s="264"/>
      <c r="J33" s="264"/>
    </row>
    <row r="34" spans="1:11" ht="12.75" customHeight="1" x14ac:dyDescent="0.25">
      <c r="A34" s="1348"/>
      <c r="B34" s="1213"/>
      <c r="C34" s="1213"/>
      <c r="D34" s="1213"/>
      <c r="H34" s="264"/>
      <c r="I34" s="264"/>
      <c r="J34" s="264"/>
    </row>
    <row r="35" spans="1:11" ht="12.75" customHeight="1" x14ac:dyDescent="0.25">
      <c r="A35" s="1348"/>
      <c r="B35" s="1213"/>
      <c r="C35" s="1213"/>
      <c r="D35" s="1213"/>
      <c r="H35" s="264"/>
      <c r="I35" s="264"/>
      <c r="J35" s="264"/>
    </row>
    <row r="36" spans="1:11" ht="12.75" customHeight="1" x14ac:dyDescent="0.25">
      <c r="A36" s="1348"/>
      <c r="B36" s="1213"/>
      <c r="C36" s="1213"/>
      <c r="D36" s="1213"/>
      <c r="H36" s="264"/>
      <c r="I36" s="264"/>
      <c r="J36" s="264"/>
    </row>
    <row r="37" spans="1:11" ht="13" x14ac:dyDescent="0.25">
      <c r="A37" s="1348"/>
      <c r="B37" s="1213"/>
      <c r="C37" s="1213"/>
      <c r="D37" s="1213"/>
      <c r="H37" s="264"/>
      <c r="I37" s="264"/>
      <c r="J37" s="264"/>
    </row>
    <row r="38" spans="1:11" ht="13" x14ac:dyDescent="0.25">
      <c r="A38" s="1348"/>
      <c r="B38" s="1213"/>
      <c r="C38" s="1213"/>
      <c r="D38" s="1213"/>
      <c r="H38" s="264"/>
      <c r="I38" s="264"/>
      <c r="J38" s="264"/>
    </row>
    <row r="39" spans="1:11" ht="13" x14ac:dyDescent="0.25">
      <c r="A39" s="1348"/>
      <c r="B39" s="1213"/>
      <c r="C39" s="1213"/>
      <c r="D39" s="1213"/>
      <c r="H39" s="264"/>
      <c r="I39" s="264"/>
      <c r="J39" s="264"/>
    </row>
    <row r="40" spans="1:11" ht="13" x14ac:dyDescent="0.25">
      <c r="A40" s="1348"/>
      <c r="B40" s="1213"/>
      <c r="C40" s="1213"/>
      <c r="D40" s="1213"/>
      <c r="H40" s="264"/>
      <c r="I40" s="264"/>
      <c r="J40" s="264"/>
    </row>
    <row r="41" spans="1:11" ht="13" x14ac:dyDescent="0.25">
      <c r="A41" s="1348"/>
      <c r="B41" s="1213"/>
      <c r="C41" s="1213"/>
      <c r="D41" s="1213"/>
      <c r="H41" s="264"/>
      <c r="I41" s="264"/>
      <c r="J41" s="264"/>
    </row>
    <row r="42" spans="1:11" ht="58.5" customHeight="1" x14ac:dyDescent="0.25">
      <c r="A42" s="1348"/>
      <c r="B42" s="1213"/>
      <c r="C42" s="1827" t="s">
        <v>5175</v>
      </c>
      <c r="D42" s="1827"/>
      <c r="E42" s="1827"/>
      <c r="F42" s="1827"/>
      <c r="G42" s="1827"/>
      <c r="H42" s="1827"/>
      <c r="I42" s="1827"/>
      <c r="J42" s="1827"/>
      <c r="K42" s="1827"/>
    </row>
    <row r="43" spans="1:11" ht="13" x14ac:dyDescent="0.25">
      <c r="A43" s="1348"/>
      <c r="B43" s="1213"/>
      <c r="C43" s="1213"/>
      <c r="D43" s="1213"/>
      <c r="H43" s="264"/>
      <c r="I43" s="264"/>
      <c r="J43" s="264"/>
    </row>
    <row r="44" spans="1:11" ht="13" x14ac:dyDescent="0.25">
      <c r="A44" s="1348"/>
      <c r="B44" s="1213"/>
      <c r="C44" s="1213"/>
      <c r="D44" s="1213"/>
      <c r="H44" s="264"/>
      <c r="I44" s="264"/>
      <c r="J44" s="264"/>
    </row>
    <row r="45" spans="1:11" ht="11.5" customHeight="1" x14ac:dyDescent="0.25">
      <c r="A45" s="1348"/>
      <c r="B45" s="1213"/>
      <c r="C45" s="1213"/>
      <c r="D45" s="1213"/>
      <c r="H45" s="264"/>
      <c r="I45" s="264"/>
      <c r="J45" s="264"/>
    </row>
    <row r="46" spans="1:11" ht="11.25" customHeight="1" x14ac:dyDescent="0.25">
      <c r="A46" s="1349"/>
      <c r="B46" s="1349"/>
      <c r="C46" s="1350"/>
      <c r="D46" s="1350"/>
      <c r="E46" s="1350"/>
      <c r="F46" s="1350"/>
      <c r="G46" s="903"/>
      <c r="H46" s="1350"/>
      <c r="I46" s="1350"/>
      <c r="J46" s="1350"/>
      <c r="K46" s="903"/>
    </row>
    <row r="47" spans="1:11" ht="130" x14ac:dyDescent="0.25">
      <c r="A47" s="904"/>
      <c r="B47" s="1351" t="s">
        <v>4255</v>
      </c>
      <c r="C47" s="1351" t="s">
        <v>1843</v>
      </c>
      <c r="D47" s="1351" t="s">
        <v>4256</v>
      </c>
      <c r="E47" s="1351" t="s">
        <v>4257</v>
      </c>
      <c r="F47" s="1351" t="s">
        <v>4258</v>
      </c>
      <c r="G47" s="903"/>
      <c r="H47" s="1350"/>
      <c r="I47" s="1350"/>
      <c r="J47" s="1350"/>
      <c r="K47" s="903"/>
    </row>
    <row r="48" spans="1:11" ht="13" x14ac:dyDescent="0.25">
      <c r="A48" s="1352">
        <v>2016</v>
      </c>
      <c r="B48" s="1353">
        <f>+E13</f>
        <v>3.6636117523958212</v>
      </c>
      <c r="C48" s="1353">
        <f>+G13</f>
        <v>26.225315152219768</v>
      </c>
      <c r="D48" s="1353">
        <f>+I13</f>
        <v>6.0385390888405377</v>
      </c>
      <c r="E48" s="1353">
        <f>+K13</f>
        <v>7.2332707734724035</v>
      </c>
      <c r="F48" s="1353">
        <f>+O13</f>
        <v>56.839263233071463</v>
      </c>
      <c r="G48" s="903"/>
      <c r="H48" s="903"/>
      <c r="I48" s="903"/>
      <c r="J48" s="903"/>
      <c r="K48" s="903"/>
    </row>
    <row r="49" spans="1:11" ht="13" x14ac:dyDescent="0.25">
      <c r="A49" s="1352">
        <v>2017</v>
      </c>
      <c r="B49" s="1353">
        <f>+E14</f>
        <v>5.2618174747671151</v>
      </c>
      <c r="C49" s="1353">
        <f t="shared" ref="C49:C52" si="0">+G14</f>
        <v>26.648754706308662</v>
      </c>
      <c r="D49" s="1353">
        <f t="shared" ref="D49:D52" si="1">+I14</f>
        <v>9.2167217577289513</v>
      </c>
      <c r="E49" s="1353">
        <f t="shared" ref="E49:E52" si="2">+K14</f>
        <v>17.666392095169073</v>
      </c>
      <c r="F49" s="1353">
        <f t="shared" ref="F49:F52" si="3">+O14</f>
        <v>41.206313966026194</v>
      </c>
      <c r="G49" s="903"/>
      <c r="H49" s="1350"/>
      <c r="I49" s="1350"/>
      <c r="J49" s="1350"/>
      <c r="K49" s="903"/>
    </row>
    <row r="50" spans="1:11" ht="13" x14ac:dyDescent="0.25">
      <c r="A50" s="987">
        <v>2018</v>
      </c>
      <c r="B50" s="1353">
        <f>+E15</f>
        <v>6.048929224563742</v>
      </c>
      <c r="C50" s="1353">
        <f t="shared" si="0"/>
        <v>26.016510280469671</v>
      </c>
      <c r="D50" s="1353">
        <f t="shared" si="1"/>
        <v>8.2335640670666042</v>
      </c>
      <c r="E50" s="1353">
        <f t="shared" si="2"/>
        <v>15.851701447640535</v>
      </c>
      <c r="F50" s="1353">
        <f t="shared" si="3"/>
        <v>43.849294980259458</v>
      </c>
      <c r="G50" s="903"/>
      <c r="H50" s="1350"/>
      <c r="I50" s="1350"/>
      <c r="J50" s="1350"/>
      <c r="K50" s="903"/>
    </row>
    <row r="51" spans="1:11" ht="13" x14ac:dyDescent="0.25">
      <c r="A51" s="1352">
        <v>2019</v>
      </c>
      <c r="B51" s="1353">
        <f>+E16</f>
        <v>4.3546211503239807</v>
      </c>
      <c r="C51" s="1353">
        <f t="shared" si="0"/>
        <v>23.16038970033706</v>
      </c>
      <c r="D51" s="1353">
        <f t="shared" si="1"/>
        <v>6.4473304295630482</v>
      </c>
      <c r="E51" s="1353">
        <f t="shared" si="2"/>
        <v>12.257694734735967</v>
      </c>
      <c r="F51" s="1353">
        <f t="shared" si="3"/>
        <v>53.779963985039949</v>
      </c>
      <c r="G51" s="903"/>
      <c r="H51" s="1350"/>
      <c r="I51" s="1350"/>
      <c r="J51" s="1350"/>
      <c r="K51" s="903"/>
    </row>
    <row r="52" spans="1:11" ht="13" x14ac:dyDescent="0.25">
      <c r="A52" s="1352">
        <v>2020</v>
      </c>
      <c r="B52" s="1353">
        <f>+E17</f>
        <v>4.5037207960772996</v>
      </c>
      <c r="C52" s="1353">
        <f t="shared" si="0"/>
        <v>22.493282528501812</v>
      </c>
      <c r="D52" s="1353">
        <f t="shared" si="1"/>
        <v>6.4268759582833637</v>
      </c>
      <c r="E52" s="1353">
        <f t="shared" si="2"/>
        <v>12.440083190381493</v>
      </c>
      <c r="F52" s="1353">
        <f t="shared" si="3"/>
        <v>54.136037526756027</v>
      </c>
      <c r="G52" s="903"/>
      <c r="H52" s="903"/>
      <c r="I52" s="1350"/>
      <c r="J52" s="1350"/>
      <c r="K52" s="903"/>
    </row>
    <row r="53" spans="1:11" ht="13" x14ac:dyDescent="0.25">
      <c r="A53" s="903"/>
      <c r="B53" s="1354"/>
      <c r="C53" s="1350"/>
      <c r="D53" s="1350"/>
      <c r="E53" s="1350"/>
      <c r="F53" s="1350"/>
      <c r="G53" s="903"/>
      <c r="H53" s="1350"/>
      <c r="I53" s="1350"/>
      <c r="J53" s="1350"/>
      <c r="K53" s="903"/>
    </row>
    <row r="54" spans="1:11" ht="13" x14ac:dyDescent="0.25">
      <c r="A54" s="903"/>
      <c r="B54" s="1354"/>
      <c r="C54" s="1350"/>
      <c r="D54" s="1350"/>
      <c r="E54" s="1350"/>
      <c r="F54" s="1350"/>
      <c r="G54" s="903"/>
      <c r="H54" s="1350"/>
      <c r="I54" s="1350"/>
      <c r="J54" s="1350"/>
      <c r="K54" s="903"/>
    </row>
    <row r="55" spans="1:11" x14ac:dyDescent="0.25">
      <c r="A55" s="903"/>
      <c r="B55" s="903"/>
      <c r="C55" s="1350"/>
      <c r="D55" s="1350"/>
      <c r="E55" s="1350"/>
      <c r="F55" s="1350"/>
      <c r="G55" s="903"/>
      <c r="H55" s="1350"/>
      <c r="I55" s="1350"/>
      <c r="J55" s="1350"/>
      <c r="K55" s="903"/>
    </row>
    <row r="56" spans="1:11" x14ac:dyDescent="0.25">
      <c r="B56" s="903"/>
      <c r="C56" s="1350"/>
      <c r="D56" s="1350"/>
      <c r="E56" s="1350"/>
      <c r="F56" s="1350"/>
      <c r="G56" s="903"/>
      <c r="H56" s="1350"/>
      <c r="I56" s="1350"/>
      <c r="J56" s="1350"/>
      <c r="K56" s="903"/>
    </row>
    <row r="57" spans="1:11" x14ac:dyDescent="0.25">
      <c r="B57" s="903"/>
      <c r="C57" s="1350"/>
      <c r="D57" s="1350"/>
      <c r="E57" s="1350"/>
      <c r="F57" s="1350"/>
      <c r="G57" s="903"/>
      <c r="H57" s="1350"/>
      <c r="I57" s="1350"/>
      <c r="J57" s="1350"/>
      <c r="K57" s="903"/>
    </row>
    <row r="58" spans="1:11" x14ac:dyDescent="0.25">
      <c r="B58" s="903"/>
      <c r="C58" s="1350"/>
      <c r="D58" s="1350"/>
      <c r="E58" s="1350"/>
      <c r="F58" s="1350"/>
      <c r="G58" s="903"/>
      <c r="H58" s="1350"/>
      <c r="I58" s="1350"/>
      <c r="J58" s="1350"/>
      <c r="K58" s="903"/>
    </row>
    <row r="59" spans="1:11" x14ac:dyDescent="0.25">
      <c r="H59" s="264"/>
      <c r="I59" s="264"/>
      <c r="J59" s="264"/>
    </row>
    <row r="60" spans="1:11" x14ac:dyDescent="0.25">
      <c r="H60" s="264"/>
      <c r="I60" s="264"/>
      <c r="J60" s="264"/>
    </row>
    <row r="61" spans="1:11" x14ac:dyDescent="0.25">
      <c r="H61" s="264"/>
      <c r="I61" s="264"/>
      <c r="J61" s="264"/>
    </row>
    <row r="62" spans="1:11" x14ac:dyDescent="0.25">
      <c r="H62" s="264"/>
      <c r="I62" s="264"/>
      <c r="J62" s="264"/>
    </row>
  </sheetData>
  <mergeCells count="21">
    <mergeCell ref="A5:B5"/>
    <mergeCell ref="C5:V5"/>
    <mergeCell ref="I1:J1"/>
    <mergeCell ref="A3:B3"/>
    <mergeCell ref="C3:V3"/>
    <mergeCell ref="A4:B4"/>
    <mergeCell ref="C4:V4"/>
    <mergeCell ref="H11:I11"/>
    <mergeCell ref="J11:K11"/>
    <mergeCell ref="C18:Q18"/>
    <mergeCell ref="C42:K42"/>
    <mergeCell ref="A6:B6"/>
    <mergeCell ref="C6:V6"/>
    <mergeCell ref="C9:Q9"/>
    <mergeCell ref="C10:C12"/>
    <mergeCell ref="D10:K10"/>
    <mergeCell ref="L10:M11"/>
    <mergeCell ref="N10:O11"/>
    <mergeCell ref="P10:Q11"/>
    <mergeCell ref="D11:E11"/>
    <mergeCell ref="F11:G11"/>
  </mergeCells>
  <hyperlinks>
    <hyperlink ref="A1" location="'Indice indicadores'!A1" display="REGRESAR"/>
    <hyperlink ref="I1" location="'Metadato 6.3.1'!A1" display="VER METADATO"/>
  </hyperlinks>
  <pageMargins left="0.7" right="0.7" top="0.75" bottom="0.75" header="0.3" footer="0.3"/>
  <pageSetup orientation="portrait"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1"/>
  <sheetViews>
    <sheetView showGridLines="0" zoomScale="90" zoomScaleNormal="90" workbookViewId="0">
      <pane ySplit="1" topLeftCell="A2" activePane="bottomLeft" state="frozen"/>
      <selection pane="bottomLeft" activeCell="F10" sqref="F10"/>
    </sheetView>
  </sheetViews>
  <sheetFormatPr baseColWidth="10" defaultColWidth="11.453125" defaultRowHeight="10.5" x14ac:dyDescent="0.35"/>
  <cols>
    <col min="1" max="1" width="11.453125" style="270"/>
    <col min="2" max="2" width="26.453125" style="270" customWidth="1"/>
    <col min="3" max="3" width="10.54296875" style="270" bestFit="1" customWidth="1"/>
    <col min="4" max="4" width="85.81640625" style="270" customWidth="1"/>
    <col min="5" max="5" width="11.453125" style="270"/>
    <col min="6" max="6" width="7.1796875" style="270" customWidth="1"/>
    <col min="7" max="10" width="11.453125" style="270"/>
    <col min="11" max="11" width="22" style="270" customWidth="1"/>
    <col min="12" max="12" width="21.1796875" style="270" customWidth="1"/>
    <col min="13" max="13" width="11.453125" style="270"/>
    <col min="14" max="14" width="19.54296875" style="270" customWidth="1"/>
    <col min="15" max="16384" width="11.453125" style="270"/>
  </cols>
  <sheetData>
    <row r="1" spans="1:6" ht="14.5" x14ac:dyDescent="0.35">
      <c r="A1" s="1482" t="s">
        <v>32</v>
      </c>
    </row>
    <row r="2" spans="1:6" ht="11" thickBot="1" x14ac:dyDescent="0.4"/>
    <row r="3" spans="1:6" ht="23.25" customHeight="1" thickBot="1" x14ac:dyDescent="0.4">
      <c r="B3" s="1803" t="s">
        <v>1779</v>
      </c>
      <c r="C3" s="1803"/>
      <c r="D3" s="1803"/>
      <c r="F3" s="247" t="s">
        <v>1827</v>
      </c>
    </row>
    <row r="4" spans="1:6" ht="15.5" x14ac:dyDescent="0.35">
      <c r="A4" s="1355"/>
      <c r="B4" s="1804" t="s">
        <v>1781</v>
      </c>
      <c r="C4" s="1804"/>
      <c r="D4" s="249" t="s">
        <v>1782</v>
      </c>
    </row>
    <row r="5" spans="1:6" ht="58" x14ac:dyDescent="0.35">
      <c r="B5" s="1804" t="s">
        <v>1783</v>
      </c>
      <c r="C5" s="1804"/>
      <c r="D5" s="249" t="s">
        <v>1844</v>
      </c>
    </row>
    <row r="6" spans="1:6" ht="14.5" x14ac:dyDescent="0.35">
      <c r="B6" s="1804" t="s">
        <v>1785</v>
      </c>
      <c r="C6" s="1804"/>
      <c r="D6" s="1356" t="s">
        <v>1760</v>
      </c>
    </row>
    <row r="7" spans="1:6" ht="15" customHeight="1" x14ac:dyDescent="0.35">
      <c r="B7" s="1802" t="s">
        <v>1786</v>
      </c>
      <c r="C7" s="1802"/>
      <c r="D7" s="251" t="s">
        <v>4254</v>
      </c>
    </row>
    <row r="8" spans="1:6" ht="14.5" x14ac:dyDescent="0.35">
      <c r="B8" s="1802" t="s">
        <v>1787</v>
      </c>
      <c r="C8" s="1802"/>
      <c r="D8" s="252" t="s">
        <v>1845</v>
      </c>
    </row>
    <row r="9" spans="1:6" ht="14.5" x14ac:dyDescent="0.35">
      <c r="B9" s="350"/>
      <c r="C9" s="350"/>
      <c r="D9" s="350"/>
    </row>
    <row r="10" spans="1:6" ht="23.25" customHeight="1" x14ac:dyDescent="0.35">
      <c r="B10" s="1803" t="s">
        <v>1789</v>
      </c>
      <c r="C10" s="1803"/>
      <c r="D10" s="1803"/>
    </row>
    <row r="11" spans="1:6" ht="116.15" customHeight="1" x14ac:dyDescent="0.35">
      <c r="B11" s="1807" t="s">
        <v>1790</v>
      </c>
      <c r="C11" s="1808"/>
      <c r="D11" s="249" t="s">
        <v>1846</v>
      </c>
    </row>
    <row r="12" spans="1:6" ht="15" customHeight="1" x14ac:dyDescent="0.35">
      <c r="B12" s="1809" t="s">
        <v>1792</v>
      </c>
      <c r="C12" s="1809"/>
      <c r="D12" s="272" t="s">
        <v>1847</v>
      </c>
    </row>
    <row r="13" spans="1:6" ht="14.5" x14ac:dyDescent="0.35">
      <c r="B13" s="1804" t="s">
        <v>1567</v>
      </c>
      <c r="C13" s="1804"/>
      <c r="D13" s="254" t="s">
        <v>1760</v>
      </c>
    </row>
    <row r="14" spans="1:6" ht="14.5" x14ac:dyDescent="0.35">
      <c r="B14" s="1804" t="s">
        <v>1532</v>
      </c>
      <c r="C14" s="1810"/>
      <c r="D14" s="254" t="s">
        <v>1848</v>
      </c>
    </row>
    <row r="15" spans="1:6" ht="203" x14ac:dyDescent="0.35">
      <c r="B15" s="1804" t="s">
        <v>1795</v>
      </c>
      <c r="C15" s="1804"/>
      <c r="D15" s="249" t="s">
        <v>1849</v>
      </c>
    </row>
    <row r="16" spans="1:6" ht="188.5" customHeight="1" x14ac:dyDescent="0.35">
      <c r="B16" s="1804" t="s">
        <v>1796</v>
      </c>
      <c r="C16" s="1804"/>
      <c r="D16" s="249" t="s">
        <v>1850</v>
      </c>
    </row>
    <row r="17" spans="2:4" ht="14.5" x14ac:dyDescent="0.35">
      <c r="B17" s="1804" t="s">
        <v>1692</v>
      </c>
      <c r="C17" s="1804"/>
      <c r="D17" s="278" t="s">
        <v>1851</v>
      </c>
    </row>
    <row r="18" spans="2:4" ht="43.5" x14ac:dyDescent="0.35">
      <c r="B18" s="1802" t="s">
        <v>1799</v>
      </c>
      <c r="C18" s="1802"/>
      <c r="D18" s="249" t="s">
        <v>1852</v>
      </c>
    </row>
    <row r="19" spans="2:4" ht="43.5" x14ac:dyDescent="0.35">
      <c r="B19" s="1811" t="s">
        <v>1801</v>
      </c>
      <c r="C19" s="1812"/>
      <c r="D19" s="278" t="s">
        <v>1853</v>
      </c>
    </row>
    <row r="20" spans="2:4" ht="14.5" x14ac:dyDescent="0.35">
      <c r="B20" s="1804" t="s">
        <v>1803</v>
      </c>
      <c r="C20" s="1804"/>
      <c r="D20" s="249" t="s">
        <v>1804</v>
      </c>
    </row>
    <row r="21" spans="2:4" ht="14.5" x14ac:dyDescent="0.35">
      <c r="B21" s="1805" t="s">
        <v>1805</v>
      </c>
      <c r="C21" s="259" t="s">
        <v>1806</v>
      </c>
      <c r="D21" s="249" t="s">
        <v>1804</v>
      </c>
    </row>
    <row r="22" spans="2:4" ht="138" customHeight="1" x14ac:dyDescent="0.35">
      <c r="B22" s="1806"/>
      <c r="C22" s="1330" t="s">
        <v>1808</v>
      </c>
      <c r="D22" s="278" t="s">
        <v>5176</v>
      </c>
    </row>
    <row r="23" spans="2:4" ht="14.5" x14ac:dyDescent="0.35">
      <c r="B23" s="1815" t="s">
        <v>1810</v>
      </c>
      <c r="C23" s="1815"/>
      <c r="D23" s="249" t="s">
        <v>1854</v>
      </c>
    </row>
    <row r="24" spans="2:4" ht="232" x14ac:dyDescent="0.35">
      <c r="B24" s="1815" t="s">
        <v>1811</v>
      </c>
      <c r="C24" s="1815"/>
      <c r="D24" s="1189" t="s">
        <v>5177</v>
      </c>
    </row>
    <row r="25" spans="2:4" ht="14.5" x14ac:dyDescent="0.35">
      <c r="B25" s="1804" t="s">
        <v>1812</v>
      </c>
      <c r="C25" s="1804"/>
      <c r="D25" s="1328" t="s">
        <v>292</v>
      </c>
    </row>
    <row r="26" spans="2:4" ht="116" x14ac:dyDescent="0.35">
      <c r="B26" s="1802" t="s">
        <v>1814</v>
      </c>
      <c r="C26" s="1802"/>
      <c r="D26" s="1189" t="s">
        <v>5178</v>
      </c>
    </row>
    <row r="27" spans="2:4" ht="130.5" x14ac:dyDescent="0.35">
      <c r="B27" s="1816" t="s">
        <v>1816</v>
      </c>
      <c r="C27" s="1817"/>
      <c r="D27" s="249" t="s">
        <v>1855</v>
      </c>
    </row>
    <row r="28" spans="2:4" ht="232" x14ac:dyDescent="0.35">
      <c r="B28" s="1331" t="s">
        <v>1818</v>
      </c>
      <c r="C28" s="1332"/>
      <c r="D28" s="249" t="s">
        <v>1856</v>
      </c>
    </row>
    <row r="29" spans="2:4" ht="14.5" x14ac:dyDescent="0.35">
      <c r="B29" s="1818" t="s">
        <v>1820</v>
      </c>
      <c r="C29" s="1819"/>
      <c r="D29" s="261"/>
    </row>
    <row r="30" spans="2:4" ht="14.5" x14ac:dyDescent="0.35">
      <c r="B30" s="1190"/>
      <c r="C30" s="1190"/>
      <c r="D30" s="1191"/>
    </row>
    <row r="31" spans="2:4" ht="23.25" customHeight="1" x14ac:dyDescent="0.35">
      <c r="B31" s="1803" t="s">
        <v>1821</v>
      </c>
      <c r="C31" s="1803"/>
      <c r="D31" s="1803"/>
    </row>
    <row r="32" spans="2:4" ht="14.5" x14ac:dyDescent="0.35">
      <c r="B32" s="1833" t="s">
        <v>296</v>
      </c>
      <c r="C32" s="1834"/>
      <c r="D32" s="1329" t="s">
        <v>1822</v>
      </c>
    </row>
    <row r="33" spans="2:4" ht="14.5" x14ac:dyDescent="0.35">
      <c r="B33" s="1833" t="s">
        <v>1823</v>
      </c>
      <c r="C33" s="1834"/>
      <c r="D33" s="1329" t="s">
        <v>1824</v>
      </c>
    </row>
    <row r="34" spans="2:4" ht="14.5" x14ac:dyDescent="0.35">
      <c r="B34" s="1833" t="s">
        <v>297</v>
      </c>
      <c r="C34" s="1834"/>
      <c r="D34" s="1329" t="s">
        <v>1743</v>
      </c>
    </row>
    <row r="35" spans="2:4" ht="14.5" x14ac:dyDescent="0.35">
      <c r="B35" s="1833" t="s">
        <v>301</v>
      </c>
      <c r="C35" s="1834"/>
      <c r="D35" s="1329" t="s">
        <v>1836</v>
      </c>
    </row>
    <row r="36" spans="2:4" ht="14.5" x14ac:dyDescent="0.35">
      <c r="B36" s="1833" t="s">
        <v>1826</v>
      </c>
      <c r="C36" s="1834"/>
      <c r="D36" s="1329" t="s">
        <v>1748</v>
      </c>
    </row>
    <row r="37" spans="2:4" ht="14.5" x14ac:dyDescent="0.35">
      <c r="B37" s="1813" t="s">
        <v>296</v>
      </c>
      <c r="C37" s="1814"/>
      <c r="D37" s="1189" t="s">
        <v>1837</v>
      </c>
    </row>
    <row r="38" spans="2:4" ht="14.5" x14ac:dyDescent="0.35">
      <c r="B38" s="1813" t="s">
        <v>1823</v>
      </c>
      <c r="C38" s="1814"/>
      <c r="D38" s="1189" t="s">
        <v>4259</v>
      </c>
    </row>
    <row r="39" spans="2:4" ht="14.5" x14ac:dyDescent="0.35">
      <c r="B39" s="1813" t="s">
        <v>297</v>
      </c>
      <c r="C39" s="1814"/>
      <c r="D39" s="1189" t="s">
        <v>1839</v>
      </c>
    </row>
    <row r="40" spans="2:4" ht="14.5" x14ac:dyDescent="0.35">
      <c r="B40" s="1813" t="s">
        <v>301</v>
      </c>
      <c r="C40" s="1814"/>
      <c r="D40" s="1189" t="s">
        <v>4260</v>
      </c>
    </row>
    <row r="41" spans="2:4" ht="14.5" x14ac:dyDescent="0.35">
      <c r="B41" s="1813" t="s">
        <v>1826</v>
      </c>
      <c r="C41" s="1814"/>
      <c r="D41" s="1189" t="s">
        <v>4261</v>
      </c>
    </row>
  </sheetData>
  <mergeCells count="35">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 ref="B37:C37"/>
    <mergeCell ref="B38:C38"/>
    <mergeCell ref="B39:C39"/>
    <mergeCell ref="B40:C40"/>
    <mergeCell ref="B41:C41"/>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3.1'!A1" display="REGRESAR"/>
    <hyperlink ref="D8" r:id="rId1"/>
  </hyperlinks>
  <pageMargins left="0.7" right="0.7" top="0.75" bottom="0.75" header="0.3" footer="0.3"/>
  <pageSetup orientation="portrait" r:id="rId2"/>
  <drawing r:id="rId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244"/>
  <sheetViews>
    <sheetView showGridLines="0" zoomScale="90" zoomScaleNormal="90" workbookViewId="0">
      <pane ySplit="1" topLeftCell="A2" activePane="bottomLeft" state="frozen"/>
      <selection activeCell="N63" sqref="N63"/>
      <selection pane="bottomLeft" activeCell="H1" sqref="H1:I1"/>
    </sheetView>
  </sheetViews>
  <sheetFormatPr baseColWidth="10" defaultColWidth="11.453125" defaultRowHeight="10.5" x14ac:dyDescent="0.25"/>
  <cols>
    <col min="1" max="2" width="15.81640625" style="12" customWidth="1"/>
    <col min="3" max="3" width="13" style="12" customWidth="1"/>
    <col min="4" max="9" width="15.81640625" style="12" customWidth="1"/>
    <col min="10" max="10" width="16.1796875" style="12" customWidth="1"/>
    <col min="11" max="11" width="1.1796875" style="264" customWidth="1"/>
    <col min="12" max="12" width="12.453125" style="12" customWidth="1"/>
    <col min="13" max="13" width="11.453125" style="12"/>
    <col min="14" max="14" width="13.81640625" style="12" customWidth="1"/>
    <col min="15" max="15" width="11.453125" style="12"/>
    <col min="16" max="16" width="16" style="12" customWidth="1"/>
    <col min="17" max="17" width="0.81640625" style="12" customWidth="1"/>
    <col min="18" max="18" width="12.453125" style="12" customWidth="1"/>
    <col min="19" max="19" width="9.1796875" style="12" customWidth="1"/>
    <col min="20" max="20" width="11.453125" style="12"/>
    <col min="21" max="21" width="9.453125" style="12" customWidth="1"/>
    <col min="22" max="22" width="11.453125" style="12"/>
    <col min="23" max="23" width="9.81640625" style="12" customWidth="1"/>
    <col min="24" max="24" width="11.453125" style="12"/>
    <col min="25" max="25" width="9" style="12" customWidth="1"/>
    <col min="26" max="26" width="1.1796875" style="12" customWidth="1"/>
    <col min="27" max="27" width="12.1796875" style="12" customWidth="1"/>
    <col min="28" max="28" width="9" style="12" customWidth="1"/>
    <col min="29" max="29" width="11.453125" style="12"/>
    <col min="30" max="30" width="9.81640625" style="12" customWidth="1"/>
    <col min="31" max="31" width="11.453125" style="12"/>
    <col min="32" max="32" width="9.1796875" style="12" customWidth="1"/>
    <col min="33" max="33" width="11.453125" style="12"/>
    <col min="34" max="34" width="9" style="12" customWidth="1"/>
    <col min="35" max="35" width="0.81640625" style="12" customWidth="1"/>
    <col min="36" max="36" width="13.54296875" style="12" customWidth="1"/>
    <col min="37" max="37" width="9.1796875" style="12" customWidth="1"/>
    <col min="38" max="38" width="11.453125" style="12"/>
    <col min="39" max="39" width="9" style="12" customWidth="1"/>
    <col min="40" max="40" width="11.453125" style="12"/>
    <col min="41" max="41" width="9" style="12" customWidth="1"/>
    <col min="42" max="42" width="11" style="12" customWidth="1"/>
    <col min="43" max="43" width="9" style="12" bestFit="1" customWidth="1"/>
    <col min="44" max="44" width="0.81640625" style="12" customWidth="1"/>
    <col min="45" max="45" width="14.1796875" style="12" customWidth="1"/>
    <col min="46" max="46" width="9" style="12" customWidth="1"/>
    <col min="47" max="47" width="11.453125" style="12"/>
    <col min="48" max="48" width="9" style="12" customWidth="1"/>
    <col min="49" max="49" width="11.453125" style="12"/>
    <col min="50" max="50" width="9.1796875" style="12" customWidth="1"/>
    <col min="51" max="51" width="11.453125" style="12"/>
    <col min="52" max="52" width="9.1796875" style="12" customWidth="1"/>
    <col min="53" max="53" width="0.81640625" style="12" customWidth="1"/>
    <col min="54" max="54" width="11.453125" style="12"/>
    <col min="55" max="55" width="8.81640625" style="12" customWidth="1"/>
    <col min="56" max="56" width="11.453125" style="12"/>
    <col min="57" max="57" width="8.81640625" style="12" customWidth="1"/>
    <col min="58" max="58" width="11.453125" style="12"/>
    <col min="59" max="59" width="9" style="12" customWidth="1"/>
    <col min="60" max="60" width="11.453125" style="12"/>
    <col min="61" max="61" width="9" style="12" customWidth="1"/>
    <col min="62" max="16384" width="11.453125" style="12"/>
  </cols>
  <sheetData>
    <row r="1" spans="1:23" ht="14.5" x14ac:dyDescent="0.35">
      <c r="A1" s="1481" t="s">
        <v>32</v>
      </c>
      <c r="B1" s="273"/>
      <c r="C1" s="273"/>
      <c r="F1" s="273"/>
      <c r="G1" s="273"/>
      <c r="H1" s="1797" t="s">
        <v>61</v>
      </c>
      <c r="I1" s="1797"/>
      <c r="J1" s="273"/>
    </row>
    <row r="3" spans="1:23" ht="12.75" customHeight="1" x14ac:dyDescent="0.25">
      <c r="A3" s="1835" t="s">
        <v>3698</v>
      </c>
      <c r="B3" s="1836"/>
      <c r="C3" s="1835" t="s">
        <v>1774</v>
      </c>
      <c r="D3" s="1840"/>
      <c r="E3" s="1840"/>
      <c r="F3" s="1840"/>
      <c r="G3" s="1840"/>
      <c r="H3" s="1840"/>
      <c r="I3" s="1840"/>
      <c r="J3" s="1840"/>
      <c r="K3" s="1840"/>
      <c r="L3" s="1840"/>
      <c r="M3" s="1840"/>
      <c r="N3" s="1836"/>
      <c r="O3" s="988"/>
      <c r="P3" s="988"/>
      <c r="Q3" s="988"/>
      <c r="R3" s="988"/>
      <c r="S3" s="988"/>
      <c r="T3" s="988"/>
      <c r="U3" s="988"/>
      <c r="V3" s="988"/>
      <c r="W3" s="989"/>
    </row>
    <row r="4" spans="1:23" ht="27.75" customHeight="1" x14ac:dyDescent="0.25">
      <c r="A4" s="1835" t="s">
        <v>3699</v>
      </c>
      <c r="B4" s="1836"/>
      <c r="C4" s="1835" t="s">
        <v>1844</v>
      </c>
      <c r="D4" s="1837"/>
      <c r="E4" s="1837"/>
      <c r="F4" s="1837"/>
      <c r="G4" s="1837"/>
      <c r="H4" s="1837"/>
      <c r="I4" s="1837"/>
      <c r="J4" s="1837"/>
      <c r="K4" s="1837"/>
      <c r="L4" s="1837"/>
      <c r="M4" s="1837"/>
      <c r="N4" s="1838"/>
      <c r="O4" s="274"/>
      <c r="P4" s="274"/>
      <c r="Q4" s="274"/>
      <c r="R4" s="274"/>
      <c r="S4" s="274"/>
      <c r="T4" s="274"/>
      <c r="U4" s="274"/>
      <c r="V4" s="274"/>
      <c r="W4" s="990"/>
    </row>
    <row r="5" spans="1:23" ht="12.75" customHeight="1" x14ac:dyDescent="0.25">
      <c r="A5" s="1835" t="s">
        <v>3700</v>
      </c>
      <c r="B5" s="1836"/>
      <c r="C5" s="1835" t="s">
        <v>4262</v>
      </c>
      <c r="D5" s="1837"/>
      <c r="E5" s="1837"/>
      <c r="F5" s="1837"/>
      <c r="G5" s="1837"/>
      <c r="H5" s="1837"/>
      <c r="I5" s="1837"/>
      <c r="J5" s="1837"/>
      <c r="K5" s="1837"/>
      <c r="L5" s="1837"/>
      <c r="M5" s="1837"/>
      <c r="N5" s="1838"/>
      <c r="O5" s="274"/>
      <c r="P5" s="274"/>
      <c r="Q5" s="274"/>
      <c r="R5" s="274"/>
      <c r="S5" s="274"/>
      <c r="T5" s="274"/>
      <c r="U5" s="274"/>
      <c r="V5" s="274"/>
      <c r="W5" s="990"/>
    </row>
    <row r="6" spans="1:23" ht="15" customHeight="1" x14ac:dyDescent="0.25">
      <c r="A6" s="1835" t="s">
        <v>3701</v>
      </c>
      <c r="B6" s="1836"/>
      <c r="C6" s="1835" t="s">
        <v>5135</v>
      </c>
      <c r="D6" s="1837"/>
      <c r="E6" s="1837"/>
      <c r="F6" s="1837"/>
      <c r="G6" s="1837"/>
      <c r="H6" s="1837"/>
      <c r="I6" s="1837"/>
      <c r="J6" s="1837"/>
      <c r="K6" s="1837"/>
      <c r="L6" s="1837"/>
      <c r="M6" s="1837"/>
      <c r="N6" s="1838"/>
      <c r="O6" s="988"/>
      <c r="P6" s="988"/>
      <c r="Q6" s="988"/>
      <c r="R6" s="988"/>
      <c r="S6" s="988"/>
      <c r="T6" s="988"/>
      <c r="U6" s="988"/>
      <c r="V6" s="988"/>
      <c r="W6" s="990"/>
    </row>
    <row r="7" spans="1:23" x14ac:dyDescent="0.25">
      <c r="A7" s="703"/>
      <c r="B7" s="703"/>
    </row>
    <row r="8" spans="1:23" x14ac:dyDescent="0.25">
      <c r="A8" s="703"/>
      <c r="B8" s="703"/>
      <c r="N8" s="991" t="s">
        <v>4263</v>
      </c>
    </row>
    <row r="9" spans="1:23" ht="40.5" customHeight="1" x14ac:dyDescent="0.25">
      <c r="A9" s="703"/>
      <c r="B9" s="703"/>
      <c r="C9" s="1821" t="s">
        <v>5136</v>
      </c>
      <c r="D9" s="1821"/>
      <c r="E9" s="1821"/>
      <c r="G9" s="1839" t="s">
        <v>4264</v>
      </c>
      <c r="H9" s="1839"/>
      <c r="I9" s="1839"/>
      <c r="J9" s="1839"/>
      <c r="K9" s="1839"/>
      <c r="L9" s="1839"/>
    </row>
    <row r="10" spans="1:23" ht="10.5" customHeight="1" x14ac:dyDescent="0.25">
      <c r="A10" s="703"/>
      <c r="B10" s="703"/>
      <c r="C10" s="992" t="s">
        <v>1857</v>
      </c>
      <c r="D10" s="992" t="s">
        <v>1</v>
      </c>
      <c r="E10" s="992" t="s">
        <v>0</v>
      </c>
    </row>
    <row r="11" spans="1:23" ht="14.5" x14ac:dyDescent="0.35">
      <c r="A11" s="703"/>
      <c r="B11" s="703"/>
      <c r="C11" s="762" t="s">
        <v>1858</v>
      </c>
      <c r="D11" s="763">
        <v>192</v>
      </c>
      <c r="E11" s="764">
        <v>1</v>
      </c>
      <c r="J11" s="350"/>
    </row>
    <row r="12" spans="1:23" ht="12.75" customHeight="1" x14ac:dyDescent="0.25">
      <c r="A12" s="703"/>
      <c r="B12" s="703"/>
      <c r="C12" s="762" t="s">
        <v>1859</v>
      </c>
      <c r="D12" s="763">
        <v>119</v>
      </c>
      <c r="E12" s="764">
        <v>0.82080237741456163</v>
      </c>
    </row>
    <row r="13" spans="1:23" ht="14.25" customHeight="1" x14ac:dyDescent="0.25">
      <c r="A13" s="703"/>
      <c r="B13" s="703"/>
      <c r="C13" s="765" t="s">
        <v>1860</v>
      </c>
      <c r="D13" s="766">
        <v>73</v>
      </c>
      <c r="E13" s="767">
        <v>0.17919762258543834</v>
      </c>
    </row>
    <row r="14" spans="1:23" ht="21" customHeight="1" x14ac:dyDescent="0.25">
      <c r="A14" s="703"/>
      <c r="B14" s="703"/>
      <c r="C14" s="993" t="s">
        <v>4265</v>
      </c>
    </row>
    <row r="15" spans="1:23" ht="13" x14ac:dyDescent="0.25">
      <c r="H15" s="994"/>
      <c r="I15" s="994"/>
    </row>
    <row r="16" spans="1:23" ht="13" x14ac:dyDescent="0.25">
      <c r="H16" s="994"/>
      <c r="I16" s="994"/>
    </row>
    <row r="17" spans="7:9" ht="13" x14ac:dyDescent="0.25">
      <c r="H17" s="994"/>
      <c r="I17" s="994"/>
    </row>
    <row r="18" spans="7:9" ht="12.75" customHeight="1" x14ac:dyDescent="0.25">
      <c r="H18" s="994"/>
      <c r="I18" s="994"/>
    </row>
    <row r="19" spans="7:9" ht="13" x14ac:dyDescent="0.25">
      <c r="H19" s="994"/>
      <c r="I19" s="994"/>
    </row>
    <row r="20" spans="7:9" ht="13" x14ac:dyDescent="0.25">
      <c r="H20" s="994"/>
      <c r="I20" s="994"/>
    </row>
    <row r="21" spans="7:9" ht="13" x14ac:dyDescent="0.25">
      <c r="H21" s="994"/>
      <c r="I21" s="994"/>
    </row>
    <row r="22" spans="7:9" ht="13" x14ac:dyDescent="0.25">
      <c r="H22" s="994"/>
      <c r="I22" s="994"/>
    </row>
    <row r="23" spans="7:9" ht="13" x14ac:dyDescent="0.25">
      <c r="H23" s="994"/>
      <c r="I23" s="994"/>
    </row>
    <row r="24" spans="7:9" ht="13" x14ac:dyDescent="0.25">
      <c r="H24" s="994"/>
      <c r="I24" s="994"/>
    </row>
    <row r="25" spans="7:9" ht="13" x14ac:dyDescent="0.25">
      <c r="H25" s="994"/>
      <c r="I25" s="994"/>
    </row>
    <row r="26" spans="7:9" ht="13" x14ac:dyDescent="0.25">
      <c r="H26" s="994"/>
      <c r="I26" s="994"/>
    </row>
    <row r="27" spans="7:9" ht="13" x14ac:dyDescent="0.25">
      <c r="H27" s="994"/>
      <c r="I27" s="994"/>
    </row>
    <row r="28" spans="7:9" ht="13" x14ac:dyDescent="0.25">
      <c r="G28" s="12" t="s">
        <v>4266</v>
      </c>
      <c r="H28" s="994"/>
      <c r="I28" s="994"/>
    </row>
    <row r="29" spans="7:9" ht="13" x14ac:dyDescent="0.25">
      <c r="H29" s="994"/>
      <c r="I29" s="994"/>
    </row>
    <row r="30" spans="7:9" ht="13" x14ac:dyDescent="0.25">
      <c r="H30" s="994"/>
      <c r="I30" s="994"/>
    </row>
    <row r="31" spans="7:9" ht="13" x14ac:dyDescent="0.25">
      <c r="H31" s="994"/>
      <c r="I31" s="994"/>
    </row>
    <row r="32" spans="7:9" ht="13" x14ac:dyDescent="0.25">
      <c r="H32" s="994"/>
      <c r="I32" s="994"/>
    </row>
    <row r="33" spans="2:61" ht="12.75" customHeight="1" x14ac:dyDescent="0.25">
      <c r="C33" s="1841" t="s">
        <v>1861</v>
      </c>
      <c r="D33" s="1841"/>
      <c r="E33" s="1841"/>
      <c r="F33" s="1841"/>
      <c r="G33" s="1841"/>
      <c r="H33" s="1841"/>
      <c r="I33" s="1841"/>
      <c r="J33" s="1841"/>
      <c r="K33" s="1841"/>
      <c r="L33" s="1841"/>
      <c r="M33" s="1841"/>
      <c r="N33" s="1841"/>
      <c r="O33" s="1841"/>
      <c r="P33" s="1841"/>
      <c r="Q33" s="1841"/>
      <c r="R33" s="1841"/>
      <c r="S33" s="1841"/>
      <c r="T33" s="1841"/>
      <c r="U33" s="1841"/>
      <c r="V33" s="1841"/>
      <c r="W33" s="1841"/>
      <c r="X33" s="1841"/>
      <c r="Y33" s="1841"/>
      <c r="Z33" s="1841"/>
      <c r="AA33" s="1841"/>
      <c r="AB33" s="1841"/>
      <c r="AC33" s="1841"/>
      <c r="AD33" s="1841"/>
      <c r="AE33" s="1841"/>
      <c r="AF33" s="1841"/>
      <c r="AG33" s="1841"/>
      <c r="AH33" s="1841"/>
      <c r="AI33" s="1841"/>
      <c r="AJ33" s="1841"/>
      <c r="AK33" s="1841"/>
      <c r="AL33" s="1841"/>
      <c r="AM33" s="1841"/>
      <c r="AN33" s="1841"/>
      <c r="AO33" s="1841"/>
      <c r="AP33" s="1841"/>
      <c r="AQ33" s="1841"/>
      <c r="AR33" s="1841"/>
      <c r="AS33" s="1841"/>
      <c r="AT33" s="1841"/>
      <c r="AU33" s="1841"/>
      <c r="AV33" s="1841"/>
      <c r="AW33" s="1841"/>
      <c r="AX33" s="1841"/>
      <c r="AY33" s="1841"/>
      <c r="AZ33" s="1841"/>
      <c r="BA33" s="1841"/>
      <c r="BB33" s="1841"/>
      <c r="BC33" s="1841"/>
      <c r="BD33" s="1841"/>
      <c r="BE33" s="1841"/>
      <c r="BF33" s="1841"/>
      <c r="BG33" s="1841"/>
      <c r="BH33" s="1841"/>
      <c r="BI33" s="1841"/>
    </row>
    <row r="34" spans="2:61" ht="13.5" customHeight="1" x14ac:dyDescent="0.25">
      <c r="C34" s="995"/>
      <c r="D34" s="1842" t="s">
        <v>104</v>
      </c>
      <c r="E34" s="1842" t="s">
        <v>105</v>
      </c>
      <c r="F34" s="1844" t="s">
        <v>106</v>
      </c>
      <c r="G34" s="1844"/>
      <c r="H34" s="1844"/>
      <c r="I34" s="1844"/>
      <c r="J34" s="1844"/>
      <c r="K34" s="996"/>
      <c r="L34" s="1844" t="s">
        <v>107</v>
      </c>
      <c r="M34" s="1844"/>
      <c r="N34" s="1844"/>
      <c r="O34" s="1844"/>
      <c r="P34" s="1844"/>
      <c r="Q34" s="995"/>
      <c r="R34" s="1844" t="s">
        <v>108</v>
      </c>
      <c r="S34" s="1844"/>
      <c r="T34" s="1844"/>
      <c r="U34" s="1844"/>
      <c r="V34" s="1844"/>
      <c r="W34" s="1844"/>
      <c r="X34" s="1844"/>
      <c r="Y34" s="1844"/>
      <c r="Z34" s="995"/>
      <c r="AA34" s="1844" t="s">
        <v>109</v>
      </c>
      <c r="AB34" s="1844"/>
      <c r="AC34" s="1844"/>
      <c r="AD34" s="1844"/>
      <c r="AE34" s="1844"/>
      <c r="AF34" s="1844"/>
      <c r="AG34" s="1844"/>
      <c r="AH34" s="1844"/>
      <c r="AI34" s="995"/>
      <c r="AJ34" s="1844" t="s">
        <v>110</v>
      </c>
      <c r="AK34" s="1844"/>
      <c r="AL34" s="1844"/>
      <c r="AM34" s="1844"/>
      <c r="AN34" s="1844"/>
      <c r="AO34" s="1844"/>
      <c r="AP34" s="1844"/>
      <c r="AQ34" s="1844"/>
      <c r="AR34" s="995"/>
      <c r="AS34" s="1844" t="s">
        <v>111</v>
      </c>
      <c r="AT34" s="1844"/>
      <c r="AU34" s="1844"/>
      <c r="AV34" s="1844"/>
      <c r="AW34" s="1844"/>
      <c r="AX34" s="1844"/>
      <c r="AY34" s="1844"/>
      <c r="AZ34" s="1844"/>
      <c r="BA34" s="995"/>
      <c r="BB34" s="1844" t="s">
        <v>112</v>
      </c>
      <c r="BC34" s="1844"/>
      <c r="BD34" s="1844"/>
      <c r="BE34" s="1844"/>
      <c r="BF34" s="1844"/>
      <c r="BG34" s="1844"/>
      <c r="BH34" s="1844"/>
      <c r="BI34" s="1844"/>
    </row>
    <row r="35" spans="2:61" s="749" customFormat="1" ht="42" customHeight="1" x14ac:dyDescent="0.35">
      <c r="B35" s="972"/>
      <c r="C35" s="1848" t="s">
        <v>113</v>
      </c>
      <c r="D35" s="1842"/>
      <c r="E35" s="1842"/>
      <c r="F35" s="997" t="s">
        <v>114</v>
      </c>
      <c r="G35" s="997" t="s">
        <v>115</v>
      </c>
      <c r="H35" s="1845" t="s">
        <v>39</v>
      </c>
      <c r="I35" s="1845" t="s">
        <v>64</v>
      </c>
      <c r="J35" s="1845" t="s">
        <v>116</v>
      </c>
      <c r="K35" s="998"/>
      <c r="L35" s="1845" t="s">
        <v>117</v>
      </c>
      <c r="M35" s="1845" t="s">
        <v>118</v>
      </c>
      <c r="N35" s="1845" t="s">
        <v>119</v>
      </c>
      <c r="O35" s="1845" t="s">
        <v>120</v>
      </c>
      <c r="P35" s="997" t="s">
        <v>121</v>
      </c>
      <c r="Q35" s="999"/>
      <c r="R35" s="997" t="s">
        <v>122</v>
      </c>
      <c r="S35" s="1845" t="s">
        <v>123</v>
      </c>
      <c r="T35" s="997" t="s">
        <v>124</v>
      </c>
      <c r="U35" s="1846" t="s">
        <v>123</v>
      </c>
      <c r="V35" s="997" t="s">
        <v>124</v>
      </c>
      <c r="W35" s="1845" t="s">
        <v>123</v>
      </c>
      <c r="X35" s="997" t="s">
        <v>124</v>
      </c>
      <c r="Y35" s="1845" t="s">
        <v>123</v>
      </c>
      <c r="Z35" s="999"/>
      <c r="AA35" s="997" t="s">
        <v>125</v>
      </c>
      <c r="AB35" s="1845" t="s">
        <v>123</v>
      </c>
      <c r="AC35" s="997" t="s">
        <v>125</v>
      </c>
      <c r="AD35" s="1845" t="s">
        <v>123</v>
      </c>
      <c r="AE35" s="997" t="s">
        <v>126</v>
      </c>
      <c r="AF35" s="1845" t="s">
        <v>123</v>
      </c>
      <c r="AG35" s="997" t="s">
        <v>125</v>
      </c>
      <c r="AH35" s="1845" t="s">
        <v>123</v>
      </c>
      <c r="AI35" s="998"/>
      <c r="AJ35" s="997" t="s">
        <v>110</v>
      </c>
      <c r="AK35" s="1845" t="s">
        <v>123</v>
      </c>
      <c r="AL35" s="997" t="s">
        <v>110</v>
      </c>
      <c r="AM35" s="1845" t="s">
        <v>123</v>
      </c>
      <c r="AN35" s="997" t="s">
        <v>110</v>
      </c>
      <c r="AO35" s="1846" t="s">
        <v>123</v>
      </c>
      <c r="AP35" s="997" t="s">
        <v>110</v>
      </c>
      <c r="AQ35" s="1845" t="s">
        <v>123</v>
      </c>
      <c r="AR35" s="998"/>
      <c r="AS35" s="997" t="s">
        <v>127</v>
      </c>
      <c r="AT35" s="1845" t="s">
        <v>123</v>
      </c>
      <c r="AU35" s="997" t="s">
        <v>128</v>
      </c>
      <c r="AV35" s="1845" t="s">
        <v>123</v>
      </c>
      <c r="AW35" s="997" t="s">
        <v>129</v>
      </c>
      <c r="AX35" s="1845" t="s">
        <v>123</v>
      </c>
      <c r="AY35" s="997" t="s">
        <v>130</v>
      </c>
      <c r="AZ35" s="1845" t="s">
        <v>123</v>
      </c>
      <c r="BA35" s="998"/>
      <c r="BB35" s="997" t="s">
        <v>131</v>
      </c>
      <c r="BC35" s="1845" t="s">
        <v>123</v>
      </c>
      <c r="BD35" s="997" t="s">
        <v>132</v>
      </c>
      <c r="BE35" s="1845" t="s">
        <v>123</v>
      </c>
      <c r="BF35" s="997" t="s">
        <v>131</v>
      </c>
      <c r="BG35" s="1845" t="s">
        <v>123</v>
      </c>
      <c r="BH35" s="997" t="s">
        <v>133</v>
      </c>
      <c r="BI35" s="1845" t="s">
        <v>123</v>
      </c>
    </row>
    <row r="36" spans="2:61" s="13" customFormat="1" ht="15.75" customHeight="1" x14ac:dyDescent="0.3">
      <c r="B36" s="12"/>
      <c r="C36" s="1847"/>
      <c r="D36" s="1843"/>
      <c r="E36" s="1843"/>
      <c r="F36" s="1000" t="s">
        <v>134</v>
      </c>
      <c r="G36" s="1000" t="s">
        <v>134</v>
      </c>
      <c r="H36" s="1843"/>
      <c r="I36" s="1843"/>
      <c r="J36" s="1843"/>
      <c r="K36" s="950"/>
      <c r="L36" s="1843"/>
      <c r="M36" s="1843"/>
      <c r="N36" s="1843"/>
      <c r="O36" s="1843"/>
      <c r="P36" s="949" t="s">
        <v>135</v>
      </c>
      <c r="Q36" s="949"/>
      <c r="R36" s="949" t="s">
        <v>136</v>
      </c>
      <c r="S36" s="1843"/>
      <c r="T36" s="949" t="s">
        <v>137</v>
      </c>
      <c r="U36" s="1847"/>
      <c r="V36" s="949" t="s">
        <v>138</v>
      </c>
      <c r="W36" s="1843"/>
      <c r="X36" s="949" t="s">
        <v>139</v>
      </c>
      <c r="Y36" s="1843"/>
      <c r="Z36" s="949"/>
      <c r="AA36" s="949" t="s">
        <v>136</v>
      </c>
      <c r="AB36" s="1843"/>
      <c r="AC36" s="949" t="s">
        <v>137</v>
      </c>
      <c r="AD36" s="1843"/>
      <c r="AE36" s="949" t="s">
        <v>138</v>
      </c>
      <c r="AF36" s="1843"/>
      <c r="AG36" s="949" t="s">
        <v>139</v>
      </c>
      <c r="AH36" s="1843"/>
      <c r="AI36" s="950"/>
      <c r="AJ36" s="949" t="s">
        <v>136</v>
      </c>
      <c r="AK36" s="1843"/>
      <c r="AL36" s="949" t="s">
        <v>137</v>
      </c>
      <c r="AM36" s="1843"/>
      <c r="AN36" s="949" t="s">
        <v>138</v>
      </c>
      <c r="AO36" s="1847"/>
      <c r="AP36" s="949" t="s">
        <v>139</v>
      </c>
      <c r="AQ36" s="1843"/>
      <c r="AR36" s="950"/>
      <c r="AS36" s="949" t="s">
        <v>136</v>
      </c>
      <c r="AT36" s="1843"/>
      <c r="AU36" s="949" t="s">
        <v>137</v>
      </c>
      <c r="AV36" s="1843"/>
      <c r="AW36" s="949" t="s">
        <v>138</v>
      </c>
      <c r="AX36" s="1843"/>
      <c r="AY36" s="949" t="s">
        <v>139</v>
      </c>
      <c r="AZ36" s="1843"/>
      <c r="BA36" s="950"/>
      <c r="BB36" s="949" t="s">
        <v>136</v>
      </c>
      <c r="BC36" s="1843"/>
      <c r="BD36" s="949" t="s">
        <v>137</v>
      </c>
      <c r="BE36" s="1843"/>
      <c r="BF36" s="949" t="s">
        <v>138</v>
      </c>
      <c r="BG36" s="1843"/>
      <c r="BH36" s="949"/>
      <c r="BI36" s="1843"/>
    </row>
    <row r="37" spans="2:61" s="794" customFormat="1" ht="12.75" customHeight="1" x14ac:dyDescent="0.3">
      <c r="B37" s="1849" t="s">
        <v>3257</v>
      </c>
      <c r="C37" s="1851" t="s">
        <v>140</v>
      </c>
      <c r="D37" s="1001" t="s">
        <v>141</v>
      </c>
      <c r="E37" s="1001" t="s">
        <v>142</v>
      </c>
      <c r="F37" s="1002">
        <v>478577</v>
      </c>
      <c r="G37" s="1002">
        <v>1053258</v>
      </c>
      <c r="H37" s="1003" t="s">
        <v>38</v>
      </c>
      <c r="I37" s="1003" t="s">
        <v>75</v>
      </c>
      <c r="J37" s="1003" t="s">
        <v>75</v>
      </c>
      <c r="K37" s="951"/>
      <c r="L37" s="1003">
        <v>20</v>
      </c>
      <c r="M37" s="1003">
        <v>19</v>
      </c>
      <c r="N37" s="1003">
        <v>1</v>
      </c>
      <c r="O37" s="1004">
        <v>95</v>
      </c>
      <c r="P37" s="1003">
        <v>1</v>
      </c>
      <c r="Q37" s="953"/>
      <c r="R37" s="1002">
        <v>2.9</v>
      </c>
      <c r="S37" s="1005">
        <v>1</v>
      </c>
      <c r="T37" s="1002">
        <v>2.9</v>
      </c>
      <c r="U37" s="1005">
        <v>1</v>
      </c>
      <c r="V37" s="1002">
        <v>2.9</v>
      </c>
      <c r="W37" s="1005">
        <v>1</v>
      </c>
      <c r="X37" s="1002">
        <v>2.9</v>
      </c>
      <c r="Y37" s="1005">
        <v>1</v>
      </c>
      <c r="Z37" s="953"/>
      <c r="AA37" s="1002">
        <v>98.3</v>
      </c>
      <c r="AB37" s="1005">
        <v>1</v>
      </c>
      <c r="AC37" s="1002">
        <v>99.7</v>
      </c>
      <c r="AD37" s="1005">
        <v>1</v>
      </c>
      <c r="AE37" s="1002">
        <v>101.5</v>
      </c>
      <c r="AF37" s="1005">
        <v>1</v>
      </c>
      <c r="AG37" s="1003">
        <v>98.1</v>
      </c>
      <c r="AH37" s="1005">
        <v>1</v>
      </c>
      <c r="AI37" s="1006"/>
      <c r="AJ37" s="1002">
        <v>0.49</v>
      </c>
      <c r="AK37" s="1005">
        <v>1</v>
      </c>
      <c r="AL37" s="1002">
        <v>0.49</v>
      </c>
      <c r="AM37" s="1005">
        <v>1</v>
      </c>
      <c r="AN37" s="1002">
        <v>0.49</v>
      </c>
      <c r="AO37" s="1005">
        <v>1</v>
      </c>
      <c r="AP37" s="1002">
        <v>0.49</v>
      </c>
      <c r="AQ37" s="1005">
        <v>1</v>
      </c>
      <c r="AR37" s="1006"/>
      <c r="AS37" s="1002">
        <v>6.95</v>
      </c>
      <c r="AT37" s="1005">
        <v>1</v>
      </c>
      <c r="AU37" s="1002">
        <v>7.06</v>
      </c>
      <c r="AV37" s="1005">
        <v>1</v>
      </c>
      <c r="AW37" s="1002">
        <v>7.65</v>
      </c>
      <c r="AX37" s="1005">
        <v>1</v>
      </c>
      <c r="AY37" s="1002">
        <v>7.41</v>
      </c>
      <c r="AZ37" s="1005">
        <v>1</v>
      </c>
      <c r="BA37" s="1006"/>
      <c r="BB37" s="1002">
        <v>4</v>
      </c>
      <c r="BC37" s="1005">
        <v>1</v>
      </c>
      <c r="BD37" s="1002">
        <v>69</v>
      </c>
      <c r="BE37" s="1005">
        <v>0</v>
      </c>
      <c r="BF37" s="1002">
        <v>4</v>
      </c>
      <c r="BG37" s="1005">
        <v>1</v>
      </c>
      <c r="BH37" s="1002">
        <v>5</v>
      </c>
      <c r="BI37" s="1005">
        <v>1</v>
      </c>
    </row>
    <row r="38" spans="2:61" s="794" customFormat="1" ht="13" x14ac:dyDescent="0.3">
      <c r="B38" s="1850"/>
      <c r="C38" s="1851"/>
      <c r="D38" s="1001" t="s">
        <v>141</v>
      </c>
      <c r="E38" s="1001" t="s">
        <v>143</v>
      </c>
      <c r="F38" s="1002">
        <v>475877</v>
      </c>
      <c r="G38" s="1002">
        <v>1051840</v>
      </c>
      <c r="H38" s="1003" t="s">
        <v>38</v>
      </c>
      <c r="I38" s="1003" t="s">
        <v>75</v>
      </c>
      <c r="J38" s="1003" t="s">
        <v>75</v>
      </c>
      <c r="K38" s="951"/>
      <c r="L38" s="1003">
        <v>20</v>
      </c>
      <c r="M38" s="1003">
        <v>18</v>
      </c>
      <c r="N38" s="1003">
        <v>2</v>
      </c>
      <c r="O38" s="1004">
        <v>90</v>
      </c>
      <c r="P38" s="1003">
        <v>1</v>
      </c>
      <c r="Q38" s="953"/>
      <c r="R38" s="1002">
        <v>2.9</v>
      </c>
      <c r="S38" s="1005">
        <v>1</v>
      </c>
      <c r="T38" s="1002">
        <v>2.9</v>
      </c>
      <c r="U38" s="1005">
        <v>1</v>
      </c>
      <c r="V38" s="1002">
        <v>2.9</v>
      </c>
      <c r="W38" s="1005">
        <v>1</v>
      </c>
      <c r="X38" s="1002">
        <v>2.9</v>
      </c>
      <c r="Y38" s="1005">
        <v>1</v>
      </c>
      <c r="Z38" s="953"/>
      <c r="AA38" s="1002">
        <v>97.3</v>
      </c>
      <c r="AB38" s="1005">
        <v>1</v>
      </c>
      <c r="AC38" s="1002">
        <v>97.5</v>
      </c>
      <c r="AD38" s="1005">
        <v>1</v>
      </c>
      <c r="AE38" s="1002">
        <v>114</v>
      </c>
      <c r="AF38" s="1005">
        <v>1</v>
      </c>
      <c r="AG38" s="1003">
        <v>100</v>
      </c>
      <c r="AH38" s="1005">
        <v>1</v>
      </c>
      <c r="AI38" s="1006"/>
      <c r="AJ38" s="1002">
        <v>0.49</v>
      </c>
      <c r="AK38" s="1005">
        <v>1</v>
      </c>
      <c r="AL38" s="1002">
        <v>0.49</v>
      </c>
      <c r="AM38" s="1005">
        <v>1</v>
      </c>
      <c r="AN38" s="1002">
        <v>0.49</v>
      </c>
      <c r="AO38" s="1005">
        <v>1</v>
      </c>
      <c r="AP38" s="1002">
        <v>0.49</v>
      </c>
      <c r="AQ38" s="1005">
        <v>1</v>
      </c>
      <c r="AR38" s="1006"/>
      <c r="AS38" s="1002">
        <v>6.35</v>
      </c>
      <c r="AT38" s="1005">
        <v>0</v>
      </c>
      <c r="AU38" s="1002">
        <v>6.8</v>
      </c>
      <c r="AV38" s="1005">
        <v>1</v>
      </c>
      <c r="AW38" s="1002">
        <v>7.54</v>
      </c>
      <c r="AX38" s="1005">
        <v>1</v>
      </c>
      <c r="AY38" s="1002">
        <v>7.53</v>
      </c>
      <c r="AZ38" s="1005">
        <v>1</v>
      </c>
      <c r="BA38" s="1006"/>
      <c r="BB38" s="1002">
        <v>14</v>
      </c>
      <c r="BC38" s="1005">
        <v>1</v>
      </c>
      <c r="BD38" s="1002">
        <v>357</v>
      </c>
      <c r="BE38" s="1005">
        <v>0</v>
      </c>
      <c r="BF38" s="1002">
        <v>2.5</v>
      </c>
      <c r="BG38" s="1005">
        <v>1</v>
      </c>
      <c r="BH38" s="1002">
        <v>11</v>
      </c>
      <c r="BI38" s="1005">
        <v>1</v>
      </c>
    </row>
    <row r="39" spans="2:61" s="794" customFormat="1" ht="13" x14ac:dyDescent="0.3">
      <c r="B39" s="1850"/>
      <c r="C39" s="1851"/>
      <c r="D39" s="1001" t="s">
        <v>144</v>
      </c>
      <c r="E39" s="1001" t="s">
        <v>145</v>
      </c>
      <c r="F39" s="1002">
        <v>489634</v>
      </c>
      <c r="G39" s="1002">
        <v>1051066</v>
      </c>
      <c r="H39" s="1003" t="s">
        <v>38</v>
      </c>
      <c r="I39" s="1003" t="s">
        <v>73</v>
      </c>
      <c r="J39" s="1003" t="s">
        <v>146</v>
      </c>
      <c r="K39" s="951"/>
      <c r="L39" s="1003">
        <v>20</v>
      </c>
      <c r="M39" s="1003">
        <v>19</v>
      </c>
      <c r="N39" s="1003">
        <v>1</v>
      </c>
      <c r="O39" s="1004">
        <v>95</v>
      </c>
      <c r="P39" s="1003">
        <v>1</v>
      </c>
      <c r="Q39" s="953"/>
      <c r="R39" s="1002">
        <v>2.9</v>
      </c>
      <c r="S39" s="1005">
        <v>1</v>
      </c>
      <c r="T39" s="1002">
        <v>2.9</v>
      </c>
      <c r="U39" s="1005">
        <v>1</v>
      </c>
      <c r="V39" s="1002">
        <v>2.9</v>
      </c>
      <c r="W39" s="1005">
        <v>1</v>
      </c>
      <c r="X39" s="1002">
        <v>2.9</v>
      </c>
      <c r="Y39" s="1005">
        <v>1</v>
      </c>
      <c r="Z39" s="953"/>
      <c r="AA39" s="1002">
        <v>100.4</v>
      </c>
      <c r="AB39" s="1005">
        <v>1</v>
      </c>
      <c r="AC39" s="1002">
        <v>95.7</v>
      </c>
      <c r="AD39" s="1005">
        <v>1</v>
      </c>
      <c r="AE39" s="1002">
        <v>96.5</v>
      </c>
      <c r="AF39" s="1005">
        <v>1</v>
      </c>
      <c r="AG39" s="1003">
        <v>97.6</v>
      </c>
      <c r="AH39" s="1005">
        <v>1</v>
      </c>
      <c r="AI39" s="1006"/>
      <c r="AJ39" s="1002">
        <v>0.49</v>
      </c>
      <c r="AK39" s="1005">
        <v>1</v>
      </c>
      <c r="AL39" s="1002">
        <v>0.49</v>
      </c>
      <c r="AM39" s="1005">
        <v>1</v>
      </c>
      <c r="AN39" s="1002">
        <v>0.49</v>
      </c>
      <c r="AO39" s="1005">
        <v>1</v>
      </c>
      <c r="AP39" s="1002">
        <v>0.49</v>
      </c>
      <c r="AQ39" s="1005">
        <v>1</v>
      </c>
      <c r="AR39" s="1006"/>
      <c r="AS39" s="1002">
        <v>6.82</v>
      </c>
      <c r="AT39" s="1005">
        <v>1</v>
      </c>
      <c r="AU39" s="1002">
        <v>7.26</v>
      </c>
      <c r="AV39" s="1005">
        <v>1</v>
      </c>
      <c r="AW39" s="1002">
        <v>7.29</v>
      </c>
      <c r="AX39" s="1005">
        <v>1</v>
      </c>
      <c r="AY39" s="1002">
        <v>7.31</v>
      </c>
      <c r="AZ39" s="1005">
        <v>1</v>
      </c>
      <c r="BA39" s="1006"/>
      <c r="BB39" s="1002">
        <v>7</v>
      </c>
      <c r="BC39" s="1005">
        <v>1</v>
      </c>
      <c r="BD39" s="1002">
        <v>132</v>
      </c>
      <c r="BE39" s="1005">
        <v>0</v>
      </c>
      <c r="BF39" s="1002">
        <v>2.5</v>
      </c>
      <c r="BG39" s="1005">
        <v>1</v>
      </c>
      <c r="BH39" s="1002">
        <v>13</v>
      </c>
      <c r="BI39" s="1005">
        <v>1</v>
      </c>
    </row>
    <row r="40" spans="2:61" s="794" customFormat="1" ht="13" x14ac:dyDescent="0.3">
      <c r="B40" s="1850"/>
      <c r="C40" s="1851"/>
      <c r="D40" s="1001" t="s">
        <v>144</v>
      </c>
      <c r="E40" s="1001" t="s">
        <v>147</v>
      </c>
      <c r="F40" s="1002">
        <v>480470</v>
      </c>
      <c r="G40" s="1002">
        <v>1046523</v>
      </c>
      <c r="H40" s="1003" t="s">
        <v>38</v>
      </c>
      <c r="I40" s="1003" t="s">
        <v>73</v>
      </c>
      <c r="J40" s="1003" t="s">
        <v>74</v>
      </c>
      <c r="K40" s="951"/>
      <c r="L40" s="1003">
        <v>20</v>
      </c>
      <c r="M40" s="1003">
        <v>18</v>
      </c>
      <c r="N40" s="1003">
        <v>2</v>
      </c>
      <c r="O40" s="1004">
        <v>90</v>
      </c>
      <c r="P40" s="1003">
        <v>1</v>
      </c>
      <c r="Q40" s="953"/>
      <c r="R40" s="1002">
        <v>2.9</v>
      </c>
      <c r="S40" s="1005">
        <v>1</v>
      </c>
      <c r="T40" s="1002">
        <v>13</v>
      </c>
      <c r="U40" s="1005">
        <v>0</v>
      </c>
      <c r="V40" s="1002">
        <v>2.9</v>
      </c>
      <c r="W40" s="1005">
        <v>1</v>
      </c>
      <c r="X40" s="1002">
        <v>2.9</v>
      </c>
      <c r="Y40" s="1005">
        <v>1</v>
      </c>
      <c r="Z40" s="953"/>
      <c r="AA40" s="1002">
        <v>99.8</v>
      </c>
      <c r="AB40" s="1005">
        <v>1</v>
      </c>
      <c r="AC40" s="1002">
        <v>94.5</v>
      </c>
      <c r="AD40" s="1005">
        <v>1</v>
      </c>
      <c r="AE40" s="1002">
        <v>112</v>
      </c>
      <c r="AF40" s="1005">
        <v>1</v>
      </c>
      <c r="AG40" s="1003">
        <v>109.7</v>
      </c>
      <c r="AH40" s="1005">
        <v>1</v>
      </c>
      <c r="AI40" s="1006"/>
      <c r="AJ40" s="1002">
        <v>0.49</v>
      </c>
      <c r="AK40" s="1005">
        <v>1</v>
      </c>
      <c r="AL40" s="1002">
        <v>0.49</v>
      </c>
      <c r="AM40" s="1005">
        <v>1</v>
      </c>
      <c r="AN40" s="1002">
        <v>0.49</v>
      </c>
      <c r="AO40" s="1005">
        <v>1</v>
      </c>
      <c r="AP40" s="1002">
        <v>0.49</v>
      </c>
      <c r="AQ40" s="1005">
        <v>1</v>
      </c>
      <c r="AR40" s="1006"/>
      <c r="AS40" s="1002">
        <v>7.2</v>
      </c>
      <c r="AT40" s="1005">
        <v>1</v>
      </c>
      <c r="AU40" s="1002">
        <v>7.14</v>
      </c>
      <c r="AV40" s="1005">
        <v>1</v>
      </c>
      <c r="AW40" s="1002">
        <v>7.6</v>
      </c>
      <c r="AX40" s="1005">
        <v>1</v>
      </c>
      <c r="AY40" s="1002">
        <v>7.79</v>
      </c>
      <c r="AZ40" s="1005">
        <v>1</v>
      </c>
      <c r="BA40" s="1006"/>
      <c r="BB40" s="1002">
        <v>11</v>
      </c>
      <c r="BC40" s="1005">
        <v>1</v>
      </c>
      <c r="BD40" s="1002">
        <v>256</v>
      </c>
      <c r="BE40" s="1005">
        <v>0</v>
      </c>
      <c r="BF40" s="1002">
        <v>2.5</v>
      </c>
      <c r="BG40" s="1005">
        <v>1</v>
      </c>
      <c r="BH40" s="1002">
        <v>16</v>
      </c>
      <c r="BI40" s="1005">
        <v>1</v>
      </c>
    </row>
    <row r="41" spans="2:61" s="794" customFormat="1" ht="13" x14ac:dyDescent="0.3">
      <c r="B41" s="1850"/>
      <c r="C41" s="1852" t="s">
        <v>148</v>
      </c>
      <c r="D41" s="1007" t="s">
        <v>149</v>
      </c>
      <c r="E41" s="1007" t="s">
        <v>150</v>
      </c>
      <c r="F41" s="1008">
        <v>430273</v>
      </c>
      <c r="G41" s="1008">
        <v>1074425</v>
      </c>
      <c r="H41" s="1009" t="s">
        <v>38</v>
      </c>
      <c r="I41" s="1009" t="s">
        <v>76</v>
      </c>
      <c r="J41" s="1009" t="s">
        <v>82</v>
      </c>
      <c r="K41" s="951"/>
      <c r="L41" s="1009">
        <v>20</v>
      </c>
      <c r="M41" s="1009">
        <v>19</v>
      </c>
      <c r="N41" s="1009">
        <v>1</v>
      </c>
      <c r="O41" s="1010">
        <v>95</v>
      </c>
      <c r="P41" s="1009">
        <v>1</v>
      </c>
      <c r="Q41" s="953"/>
      <c r="R41" s="1008">
        <v>2.9</v>
      </c>
      <c r="S41" s="1011">
        <v>1</v>
      </c>
      <c r="T41" s="1008">
        <v>2.9</v>
      </c>
      <c r="U41" s="1011">
        <v>1</v>
      </c>
      <c r="V41" s="1008">
        <v>2.9</v>
      </c>
      <c r="W41" s="1011">
        <v>1</v>
      </c>
      <c r="X41" s="1008">
        <v>2.9</v>
      </c>
      <c r="Y41" s="1011">
        <v>1</v>
      </c>
      <c r="Z41" s="953"/>
      <c r="AA41" s="1008">
        <v>100.7</v>
      </c>
      <c r="AB41" s="1011">
        <v>1</v>
      </c>
      <c r="AC41" s="1008">
        <v>100.7</v>
      </c>
      <c r="AD41" s="1011">
        <v>1</v>
      </c>
      <c r="AE41" s="1008">
        <v>96.1</v>
      </c>
      <c r="AF41" s="1011">
        <v>1</v>
      </c>
      <c r="AG41" s="1009">
        <v>90</v>
      </c>
      <c r="AH41" s="1011">
        <v>1</v>
      </c>
      <c r="AI41" s="1006"/>
      <c r="AJ41" s="1008">
        <v>0.49</v>
      </c>
      <c r="AK41" s="1011">
        <v>1</v>
      </c>
      <c r="AL41" s="1008">
        <v>0.49</v>
      </c>
      <c r="AM41" s="1011">
        <v>1</v>
      </c>
      <c r="AN41" s="1008">
        <v>0.49</v>
      </c>
      <c r="AO41" s="1011">
        <v>1</v>
      </c>
      <c r="AP41" s="1008">
        <v>0.49</v>
      </c>
      <c r="AQ41" s="1011">
        <v>1</v>
      </c>
      <c r="AR41" s="1006"/>
      <c r="AS41" s="1008">
        <v>8.2899999999999991</v>
      </c>
      <c r="AT41" s="1011">
        <v>1</v>
      </c>
      <c r="AU41" s="1008">
        <v>7.8</v>
      </c>
      <c r="AV41" s="1011">
        <v>1</v>
      </c>
      <c r="AW41" s="1008">
        <v>8.39</v>
      </c>
      <c r="AX41" s="1011">
        <v>1</v>
      </c>
      <c r="AY41" s="1008">
        <v>7.58</v>
      </c>
      <c r="AZ41" s="1011">
        <v>1</v>
      </c>
      <c r="BA41" s="1006"/>
      <c r="BB41" s="1008">
        <v>22</v>
      </c>
      <c r="BC41" s="1011">
        <v>1</v>
      </c>
      <c r="BD41" s="1008">
        <v>454</v>
      </c>
      <c r="BE41" s="1011">
        <v>0</v>
      </c>
      <c r="BF41" s="1008">
        <v>12</v>
      </c>
      <c r="BG41" s="1011">
        <v>1</v>
      </c>
      <c r="BH41" s="1008">
        <v>9</v>
      </c>
      <c r="BI41" s="1011">
        <v>1</v>
      </c>
    </row>
    <row r="42" spans="2:61" s="794" customFormat="1" ht="13" x14ac:dyDescent="0.3">
      <c r="B42" s="1850"/>
      <c r="C42" s="1852"/>
      <c r="D42" s="1007" t="s">
        <v>151</v>
      </c>
      <c r="E42" s="1007" t="s">
        <v>152</v>
      </c>
      <c r="F42" s="1008">
        <v>431757</v>
      </c>
      <c r="G42" s="1008">
        <v>1064259</v>
      </c>
      <c r="H42" s="1009" t="s">
        <v>38</v>
      </c>
      <c r="I42" s="1009" t="s">
        <v>76</v>
      </c>
      <c r="J42" s="1009" t="s">
        <v>153</v>
      </c>
      <c r="K42" s="951"/>
      <c r="L42" s="1009">
        <v>20</v>
      </c>
      <c r="M42" s="1009">
        <v>18</v>
      </c>
      <c r="N42" s="1009">
        <v>2</v>
      </c>
      <c r="O42" s="1010">
        <v>90</v>
      </c>
      <c r="P42" s="1009">
        <v>1</v>
      </c>
      <c r="Q42" s="953"/>
      <c r="R42" s="1008">
        <v>2.9</v>
      </c>
      <c r="S42" s="1011">
        <v>1</v>
      </c>
      <c r="T42" s="1008">
        <v>10.199999999999999</v>
      </c>
      <c r="U42" s="1011">
        <v>0</v>
      </c>
      <c r="V42" s="1008">
        <v>2.9</v>
      </c>
      <c r="W42" s="1011">
        <v>1</v>
      </c>
      <c r="X42" s="1008">
        <v>2.9</v>
      </c>
      <c r="Y42" s="1011">
        <v>1</v>
      </c>
      <c r="Z42" s="953"/>
      <c r="AA42" s="1008">
        <v>89.5</v>
      </c>
      <c r="AB42" s="1011">
        <v>1</v>
      </c>
      <c r="AC42" s="1008">
        <v>87.1</v>
      </c>
      <c r="AD42" s="1011">
        <v>1</v>
      </c>
      <c r="AE42" s="1008">
        <v>83.6</v>
      </c>
      <c r="AF42" s="1011">
        <v>1</v>
      </c>
      <c r="AG42" s="1009">
        <v>84.3</v>
      </c>
      <c r="AH42" s="1011">
        <v>1</v>
      </c>
      <c r="AI42" s="1006"/>
      <c r="AJ42" s="1008">
        <v>0.49</v>
      </c>
      <c r="AK42" s="1011">
        <v>1</v>
      </c>
      <c r="AL42" s="1008">
        <v>0.49</v>
      </c>
      <c r="AM42" s="1011">
        <v>1</v>
      </c>
      <c r="AN42" s="1008">
        <v>0.49</v>
      </c>
      <c r="AO42" s="1011">
        <v>1</v>
      </c>
      <c r="AP42" s="1008">
        <v>0.49</v>
      </c>
      <c r="AQ42" s="1011">
        <v>1</v>
      </c>
      <c r="AR42" s="1006"/>
      <c r="AS42" s="1008">
        <v>7.41</v>
      </c>
      <c r="AT42" s="1011">
        <v>1</v>
      </c>
      <c r="AU42" s="1008">
        <v>7.27</v>
      </c>
      <c r="AV42" s="1011">
        <v>1</v>
      </c>
      <c r="AW42" s="1008">
        <v>7.43</v>
      </c>
      <c r="AX42" s="1011">
        <v>1</v>
      </c>
      <c r="AY42" s="1008">
        <v>7.28</v>
      </c>
      <c r="AZ42" s="1011">
        <v>1</v>
      </c>
      <c r="BA42" s="1006"/>
      <c r="BB42" s="1008">
        <v>6</v>
      </c>
      <c r="BC42" s="1011">
        <v>1</v>
      </c>
      <c r="BD42" s="1008">
        <v>608</v>
      </c>
      <c r="BE42" s="1011">
        <v>0</v>
      </c>
      <c r="BF42" s="1008">
        <v>10</v>
      </c>
      <c r="BG42" s="1011">
        <v>1</v>
      </c>
      <c r="BH42" s="1008">
        <v>9</v>
      </c>
      <c r="BI42" s="1011">
        <v>1</v>
      </c>
    </row>
    <row r="43" spans="2:61" s="794" customFormat="1" ht="13" x14ac:dyDescent="0.3">
      <c r="B43" s="1850"/>
      <c r="C43" s="1852"/>
      <c r="D43" s="1007" t="s">
        <v>154</v>
      </c>
      <c r="E43" s="1007" t="s">
        <v>155</v>
      </c>
      <c r="F43" s="1008">
        <v>442810</v>
      </c>
      <c r="G43" s="1008">
        <v>1064763</v>
      </c>
      <c r="H43" s="1009" t="s">
        <v>36</v>
      </c>
      <c r="I43" s="1009" t="s">
        <v>156</v>
      </c>
      <c r="J43" s="1009" t="s">
        <v>157</v>
      </c>
      <c r="K43" s="951"/>
      <c r="L43" s="1009">
        <v>20</v>
      </c>
      <c r="M43" s="1009">
        <v>17</v>
      </c>
      <c r="N43" s="1009">
        <v>3</v>
      </c>
      <c r="O43" s="1010">
        <v>85</v>
      </c>
      <c r="P43" s="1009">
        <v>1</v>
      </c>
      <c r="Q43" s="953"/>
      <c r="R43" s="1008">
        <v>2.9</v>
      </c>
      <c r="S43" s="1011">
        <v>1</v>
      </c>
      <c r="T43" s="1008">
        <v>18</v>
      </c>
      <c r="U43" s="1011">
        <v>0</v>
      </c>
      <c r="V43" s="1008">
        <v>2.9</v>
      </c>
      <c r="W43" s="1011">
        <v>1</v>
      </c>
      <c r="X43" s="1008">
        <v>2.9</v>
      </c>
      <c r="Y43" s="1011">
        <v>1</v>
      </c>
      <c r="Z43" s="953"/>
      <c r="AA43" s="1008">
        <v>98.5</v>
      </c>
      <c r="AB43" s="1011">
        <v>1</v>
      </c>
      <c r="AC43" s="1008">
        <v>94</v>
      </c>
      <c r="AD43" s="1011">
        <v>1</v>
      </c>
      <c r="AE43" s="1008">
        <v>116</v>
      </c>
      <c r="AF43" s="1011">
        <v>1</v>
      </c>
      <c r="AG43" s="1009">
        <v>127</v>
      </c>
      <c r="AH43" s="1011">
        <v>0</v>
      </c>
      <c r="AI43" s="1006"/>
      <c r="AJ43" s="1008">
        <v>0.49</v>
      </c>
      <c r="AK43" s="1011">
        <v>1</v>
      </c>
      <c r="AL43" s="1008">
        <v>0.49</v>
      </c>
      <c r="AM43" s="1011">
        <v>1</v>
      </c>
      <c r="AN43" s="1008">
        <v>0.49</v>
      </c>
      <c r="AO43" s="1011">
        <v>1</v>
      </c>
      <c r="AP43" s="1008">
        <v>0.49</v>
      </c>
      <c r="AQ43" s="1011">
        <v>1</v>
      </c>
      <c r="AR43" s="1006"/>
      <c r="AS43" s="1008">
        <v>7.49</v>
      </c>
      <c r="AT43" s="1011">
        <v>1</v>
      </c>
      <c r="AU43" s="1008">
        <v>7.6</v>
      </c>
      <c r="AV43" s="1011">
        <v>1</v>
      </c>
      <c r="AW43" s="1008">
        <v>8.32</v>
      </c>
      <c r="AX43" s="1011">
        <v>1</v>
      </c>
      <c r="AY43" s="1008">
        <v>8.34</v>
      </c>
      <c r="AZ43" s="1011">
        <v>1</v>
      </c>
      <c r="BA43" s="1006"/>
      <c r="BB43" s="1008">
        <v>4</v>
      </c>
      <c r="BC43" s="1011">
        <v>1</v>
      </c>
      <c r="BD43" s="1008">
        <v>81</v>
      </c>
      <c r="BE43" s="1011">
        <v>0</v>
      </c>
      <c r="BF43" s="1008">
        <v>6</v>
      </c>
      <c r="BG43" s="1011">
        <v>1</v>
      </c>
      <c r="BH43" s="1008">
        <v>4</v>
      </c>
      <c r="BI43" s="1011">
        <v>1</v>
      </c>
    </row>
    <row r="44" spans="2:61" s="794" customFormat="1" ht="13" x14ac:dyDescent="0.3">
      <c r="B44" s="1850"/>
      <c r="C44" s="1852"/>
      <c r="D44" s="1007" t="s">
        <v>158</v>
      </c>
      <c r="E44" s="1007" t="s">
        <v>159</v>
      </c>
      <c r="F44" s="1008">
        <v>446879</v>
      </c>
      <c r="G44" s="1008">
        <v>1064096</v>
      </c>
      <c r="H44" s="1009" t="s">
        <v>38</v>
      </c>
      <c r="I44" s="1009" t="s">
        <v>69</v>
      </c>
      <c r="J44" s="1009" t="s">
        <v>160</v>
      </c>
      <c r="K44" s="951"/>
      <c r="L44" s="1009">
        <v>20</v>
      </c>
      <c r="M44" s="1009">
        <v>19</v>
      </c>
      <c r="N44" s="1009">
        <v>1</v>
      </c>
      <c r="O44" s="1010">
        <v>95</v>
      </c>
      <c r="P44" s="1009">
        <v>1</v>
      </c>
      <c r="Q44" s="953"/>
      <c r="R44" s="1008">
        <v>2.9</v>
      </c>
      <c r="S44" s="1011">
        <v>1</v>
      </c>
      <c r="T44" s="1008">
        <v>2.9</v>
      </c>
      <c r="U44" s="1011">
        <v>1</v>
      </c>
      <c r="V44" s="1008">
        <v>2.9</v>
      </c>
      <c r="W44" s="1011">
        <v>1</v>
      </c>
      <c r="X44" s="1008">
        <v>2.9</v>
      </c>
      <c r="Y44" s="1011">
        <v>1</v>
      </c>
      <c r="Z44" s="953"/>
      <c r="AA44" s="1008">
        <v>104.6</v>
      </c>
      <c r="AB44" s="1011">
        <v>1</v>
      </c>
      <c r="AC44" s="1008">
        <v>94</v>
      </c>
      <c r="AD44" s="1011">
        <v>1</v>
      </c>
      <c r="AE44" s="1008">
        <v>103.4</v>
      </c>
      <c r="AF44" s="1011">
        <v>1</v>
      </c>
      <c r="AG44" s="1009">
        <v>88</v>
      </c>
      <c r="AH44" s="1011">
        <v>1</v>
      </c>
      <c r="AI44" s="1006"/>
      <c r="AJ44" s="1008">
        <v>0.49</v>
      </c>
      <c r="AK44" s="1011">
        <v>1</v>
      </c>
      <c r="AL44" s="1008">
        <v>0.49</v>
      </c>
      <c r="AM44" s="1011">
        <v>1</v>
      </c>
      <c r="AN44" s="1008">
        <v>0.49</v>
      </c>
      <c r="AO44" s="1011">
        <v>1</v>
      </c>
      <c r="AP44" s="1008">
        <v>0.49</v>
      </c>
      <c r="AQ44" s="1011">
        <v>1</v>
      </c>
      <c r="AR44" s="1006"/>
      <c r="AS44" s="1008">
        <v>7.72</v>
      </c>
      <c r="AT44" s="1011">
        <v>1</v>
      </c>
      <c r="AU44" s="1008">
        <v>6.7</v>
      </c>
      <c r="AV44" s="1011">
        <v>1</v>
      </c>
      <c r="AW44" s="1008">
        <v>8.17</v>
      </c>
      <c r="AX44" s="1011">
        <v>1</v>
      </c>
      <c r="AY44" s="1008">
        <v>7.55</v>
      </c>
      <c r="AZ44" s="1011">
        <v>1</v>
      </c>
      <c r="BA44" s="1006"/>
      <c r="BB44" s="1008">
        <v>6</v>
      </c>
      <c r="BC44" s="1011">
        <v>1</v>
      </c>
      <c r="BD44" s="1008">
        <v>227</v>
      </c>
      <c r="BE44" s="1011">
        <v>0</v>
      </c>
      <c r="BF44" s="1008">
        <v>8</v>
      </c>
      <c r="BG44" s="1011">
        <v>1</v>
      </c>
      <c r="BH44" s="1008">
        <v>8</v>
      </c>
      <c r="BI44" s="1011">
        <v>1</v>
      </c>
    </row>
    <row r="45" spans="2:61" s="794" customFormat="1" ht="13" x14ac:dyDescent="0.3">
      <c r="B45" s="1850"/>
      <c r="C45" s="1852"/>
      <c r="D45" s="1007" t="s">
        <v>158</v>
      </c>
      <c r="E45" s="1007" t="s">
        <v>161</v>
      </c>
      <c r="F45" s="1008">
        <v>442563</v>
      </c>
      <c r="G45" s="1008">
        <v>1058628</v>
      </c>
      <c r="H45" s="1009" t="s">
        <v>38</v>
      </c>
      <c r="I45" s="1009" t="s">
        <v>75</v>
      </c>
      <c r="J45" s="1009" t="s">
        <v>75</v>
      </c>
      <c r="K45" s="951"/>
      <c r="L45" s="1009">
        <v>20</v>
      </c>
      <c r="M45" s="1009">
        <v>15</v>
      </c>
      <c r="N45" s="1009">
        <v>5</v>
      </c>
      <c r="O45" s="1010">
        <v>75</v>
      </c>
      <c r="P45" s="1009">
        <v>0</v>
      </c>
      <c r="Q45" s="953"/>
      <c r="R45" s="1008">
        <v>2.9</v>
      </c>
      <c r="S45" s="1011">
        <v>1</v>
      </c>
      <c r="T45" s="1008">
        <v>2.9</v>
      </c>
      <c r="U45" s="1011">
        <v>1</v>
      </c>
      <c r="V45" s="1008">
        <v>2.9</v>
      </c>
      <c r="W45" s="1011">
        <v>1</v>
      </c>
      <c r="X45" s="1008">
        <v>2.9</v>
      </c>
      <c r="Y45" s="1011">
        <v>1</v>
      </c>
      <c r="Z45" s="953"/>
      <c r="AA45" s="1008">
        <v>96.7</v>
      </c>
      <c r="AB45" s="1011">
        <v>1</v>
      </c>
      <c r="AC45" s="1008">
        <v>91.3</v>
      </c>
      <c r="AD45" s="1011">
        <v>1</v>
      </c>
      <c r="AE45" s="1008">
        <v>123.5</v>
      </c>
      <c r="AF45" s="1011">
        <v>0</v>
      </c>
      <c r="AG45" s="1009">
        <v>85</v>
      </c>
      <c r="AH45" s="1011">
        <v>1</v>
      </c>
      <c r="AI45" s="1006"/>
      <c r="AJ45" s="1008">
        <v>0.49</v>
      </c>
      <c r="AK45" s="1011">
        <v>1</v>
      </c>
      <c r="AL45" s="1008">
        <v>0.49</v>
      </c>
      <c r="AM45" s="1011">
        <v>1</v>
      </c>
      <c r="AN45" s="1008">
        <v>0.49</v>
      </c>
      <c r="AO45" s="1011">
        <v>1</v>
      </c>
      <c r="AP45" s="1008">
        <v>0.49</v>
      </c>
      <c r="AQ45" s="1011">
        <v>1</v>
      </c>
      <c r="AR45" s="1006"/>
      <c r="AS45" s="1008">
        <v>6.9</v>
      </c>
      <c r="AT45" s="1011">
        <v>1</v>
      </c>
      <c r="AU45" s="1008">
        <v>6.08</v>
      </c>
      <c r="AV45" s="1011">
        <v>0</v>
      </c>
      <c r="AW45" s="1008">
        <v>8.17</v>
      </c>
      <c r="AX45" s="1011">
        <v>1</v>
      </c>
      <c r="AY45" s="1008">
        <v>6.86</v>
      </c>
      <c r="AZ45" s="1011">
        <v>1</v>
      </c>
      <c r="BA45" s="1006"/>
      <c r="BB45" s="1008">
        <v>150</v>
      </c>
      <c r="BC45" s="1011">
        <v>0</v>
      </c>
      <c r="BD45" s="1008">
        <v>228</v>
      </c>
      <c r="BE45" s="1011">
        <v>0</v>
      </c>
      <c r="BF45" s="1008">
        <v>2.5</v>
      </c>
      <c r="BG45" s="1011">
        <v>1</v>
      </c>
      <c r="BH45" s="1008">
        <v>1123</v>
      </c>
      <c r="BI45" s="1011">
        <v>0</v>
      </c>
    </row>
    <row r="46" spans="2:61" s="794" customFormat="1" ht="13" x14ac:dyDescent="0.3">
      <c r="B46" s="1850"/>
      <c r="C46" s="1852"/>
      <c r="D46" s="1007" t="s">
        <v>162</v>
      </c>
      <c r="E46" s="1007" t="s">
        <v>163</v>
      </c>
      <c r="F46" s="1008">
        <v>441801</v>
      </c>
      <c r="G46" s="1008">
        <v>1058697</v>
      </c>
      <c r="H46" s="1009" t="s">
        <v>38</v>
      </c>
      <c r="I46" s="1009" t="s">
        <v>75</v>
      </c>
      <c r="J46" s="1009" t="s">
        <v>75</v>
      </c>
      <c r="K46" s="951"/>
      <c r="L46" s="1009">
        <v>20</v>
      </c>
      <c r="M46" s="1009">
        <v>15</v>
      </c>
      <c r="N46" s="1009">
        <v>5</v>
      </c>
      <c r="O46" s="1010">
        <v>75</v>
      </c>
      <c r="P46" s="1009">
        <v>0</v>
      </c>
      <c r="Q46" s="953"/>
      <c r="R46" s="1008">
        <v>2.9</v>
      </c>
      <c r="S46" s="1011">
        <v>1</v>
      </c>
      <c r="T46" s="1008">
        <v>25</v>
      </c>
      <c r="U46" s="1011">
        <v>0</v>
      </c>
      <c r="V46" s="1008">
        <v>2.9</v>
      </c>
      <c r="W46" s="1011">
        <v>1</v>
      </c>
      <c r="X46" s="1008">
        <v>2.9</v>
      </c>
      <c r="Y46" s="1011">
        <v>1</v>
      </c>
      <c r="Z46" s="953"/>
      <c r="AA46" s="1008">
        <v>98.5</v>
      </c>
      <c r="AB46" s="1011">
        <v>1</v>
      </c>
      <c r="AC46" s="1008">
        <v>85.9</v>
      </c>
      <c r="AD46" s="1011">
        <v>1</v>
      </c>
      <c r="AE46" s="1008">
        <v>117</v>
      </c>
      <c r="AF46" s="1011">
        <v>1</v>
      </c>
      <c r="AG46" s="1009">
        <v>81.3</v>
      </c>
      <c r="AH46" s="1011">
        <v>1</v>
      </c>
      <c r="AI46" s="1006"/>
      <c r="AJ46" s="1008">
        <v>0.49</v>
      </c>
      <c r="AK46" s="1011">
        <v>1</v>
      </c>
      <c r="AL46" s="1008">
        <v>0.49</v>
      </c>
      <c r="AM46" s="1011">
        <v>1</v>
      </c>
      <c r="AN46" s="1008">
        <v>0.49</v>
      </c>
      <c r="AO46" s="1011">
        <v>1</v>
      </c>
      <c r="AP46" s="1008">
        <v>0.49</v>
      </c>
      <c r="AQ46" s="1011">
        <v>1</v>
      </c>
      <c r="AR46" s="1006"/>
      <c r="AS46" s="1008">
        <v>6.95</v>
      </c>
      <c r="AT46" s="1011">
        <v>1</v>
      </c>
      <c r="AU46" s="1008">
        <v>6.1</v>
      </c>
      <c r="AV46" s="1011">
        <v>0</v>
      </c>
      <c r="AW46" s="1008">
        <v>8.17</v>
      </c>
      <c r="AX46" s="1011">
        <v>1</v>
      </c>
      <c r="AY46" s="1008">
        <v>6.5</v>
      </c>
      <c r="AZ46" s="1011">
        <v>1</v>
      </c>
      <c r="BA46" s="1006"/>
      <c r="BB46" s="1008">
        <v>28</v>
      </c>
      <c r="BC46" s="1011">
        <v>0</v>
      </c>
      <c r="BD46" s="1008">
        <v>279</v>
      </c>
      <c r="BE46" s="1011">
        <v>0</v>
      </c>
      <c r="BF46" s="1008">
        <v>2.5</v>
      </c>
      <c r="BG46" s="1011">
        <v>1</v>
      </c>
      <c r="BH46" s="1008">
        <v>2158</v>
      </c>
      <c r="BI46" s="1011">
        <v>0</v>
      </c>
    </row>
    <row r="47" spans="2:61" s="794" customFormat="1" ht="13" x14ac:dyDescent="0.3">
      <c r="B47" s="1850"/>
      <c r="C47" s="1852"/>
      <c r="D47" s="1007" t="s">
        <v>158</v>
      </c>
      <c r="E47" s="1007" t="s">
        <v>164</v>
      </c>
      <c r="F47" s="1008">
        <v>454785</v>
      </c>
      <c r="G47" s="1008">
        <v>1059635</v>
      </c>
      <c r="H47" s="1009" t="s">
        <v>35</v>
      </c>
      <c r="I47" s="1009" t="s">
        <v>69</v>
      </c>
      <c r="J47" s="1009" t="s">
        <v>160</v>
      </c>
      <c r="K47" s="951"/>
      <c r="L47" s="1009">
        <v>20</v>
      </c>
      <c r="M47" s="1009">
        <v>19</v>
      </c>
      <c r="N47" s="1009">
        <v>1</v>
      </c>
      <c r="O47" s="1010">
        <v>95</v>
      </c>
      <c r="P47" s="1009">
        <v>1</v>
      </c>
      <c r="Q47" s="953"/>
      <c r="R47" s="1008">
        <v>2.9</v>
      </c>
      <c r="S47" s="1011">
        <v>1</v>
      </c>
      <c r="T47" s="1008">
        <v>2.9</v>
      </c>
      <c r="U47" s="1011">
        <v>1</v>
      </c>
      <c r="V47" s="1008">
        <v>2.9</v>
      </c>
      <c r="W47" s="1011">
        <v>1</v>
      </c>
      <c r="X47" s="1008">
        <v>2.9</v>
      </c>
      <c r="Y47" s="1011">
        <v>1</v>
      </c>
      <c r="Z47" s="953"/>
      <c r="AA47" s="1008">
        <v>105.5</v>
      </c>
      <c r="AB47" s="1011">
        <v>1</v>
      </c>
      <c r="AC47" s="1008">
        <v>99.7</v>
      </c>
      <c r="AD47" s="1011">
        <v>1</v>
      </c>
      <c r="AE47" s="1008">
        <v>110.4</v>
      </c>
      <c r="AF47" s="1011">
        <v>1</v>
      </c>
      <c r="AG47" s="1009">
        <v>112.4</v>
      </c>
      <c r="AH47" s="1011">
        <v>1</v>
      </c>
      <c r="AI47" s="1006"/>
      <c r="AJ47" s="1008">
        <v>0.49</v>
      </c>
      <c r="AK47" s="1011">
        <v>1</v>
      </c>
      <c r="AL47" s="1008">
        <v>0.49</v>
      </c>
      <c r="AM47" s="1011">
        <v>1</v>
      </c>
      <c r="AN47" s="1008">
        <v>0.49</v>
      </c>
      <c r="AO47" s="1011">
        <v>1</v>
      </c>
      <c r="AP47" s="1008">
        <v>0.49</v>
      </c>
      <c r="AQ47" s="1011">
        <v>1</v>
      </c>
      <c r="AR47" s="1006"/>
      <c r="AS47" s="1008">
        <v>7.46</v>
      </c>
      <c r="AT47" s="1011">
        <v>1</v>
      </c>
      <c r="AU47" s="1008">
        <v>7.4</v>
      </c>
      <c r="AV47" s="1011">
        <v>1</v>
      </c>
      <c r="AW47" s="1008">
        <v>7.99</v>
      </c>
      <c r="AX47" s="1011">
        <v>1</v>
      </c>
      <c r="AY47" s="1008">
        <v>7.69</v>
      </c>
      <c r="AZ47" s="1011">
        <v>1</v>
      </c>
      <c r="BA47" s="1006"/>
      <c r="BB47" s="1008">
        <v>3</v>
      </c>
      <c r="BC47" s="1011">
        <v>1</v>
      </c>
      <c r="BD47" s="1008">
        <v>35</v>
      </c>
      <c r="BE47" s="1011">
        <v>0</v>
      </c>
      <c r="BF47" s="1008">
        <v>8</v>
      </c>
      <c r="BG47" s="1011">
        <v>1</v>
      </c>
      <c r="BH47" s="1008">
        <v>3</v>
      </c>
      <c r="BI47" s="1011">
        <v>1</v>
      </c>
    </row>
    <row r="48" spans="2:61" s="794" customFormat="1" ht="13" x14ac:dyDescent="0.3">
      <c r="B48" s="1850"/>
      <c r="C48" s="1852"/>
      <c r="D48" s="1007" t="s">
        <v>165</v>
      </c>
      <c r="E48" s="1007" t="s">
        <v>166</v>
      </c>
      <c r="F48" s="1008">
        <v>458078</v>
      </c>
      <c r="G48" s="1008">
        <v>1069926</v>
      </c>
      <c r="H48" s="1009" t="s">
        <v>35</v>
      </c>
      <c r="I48" s="1009" t="s">
        <v>69</v>
      </c>
      <c r="J48" s="1009" t="s">
        <v>160</v>
      </c>
      <c r="K48" s="951"/>
      <c r="L48" s="1009">
        <v>20</v>
      </c>
      <c r="M48" s="1009">
        <v>20</v>
      </c>
      <c r="N48" s="1009">
        <v>0</v>
      </c>
      <c r="O48" s="1010">
        <v>100</v>
      </c>
      <c r="P48" s="1009">
        <v>1</v>
      </c>
      <c r="Q48" s="953"/>
      <c r="R48" s="1008">
        <v>2.9</v>
      </c>
      <c r="S48" s="1011">
        <v>1</v>
      </c>
      <c r="T48" s="1008">
        <v>2.9</v>
      </c>
      <c r="U48" s="1011">
        <v>1</v>
      </c>
      <c r="V48" s="1008">
        <v>2.9</v>
      </c>
      <c r="W48" s="1011">
        <v>1</v>
      </c>
      <c r="X48" s="1008">
        <v>2.9</v>
      </c>
      <c r="Y48" s="1011">
        <v>1</v>
      </c>
      <c r="Z48" s="953"/>
      <c r="AA48" s="1008">
        <v>101.5</v>
      </c>
      <c r="AB48" s="1011">
        <v>1</v>
      </c>
      <c r="AC48" s="1008">
        <v>98.5</v>
      </c>
      <c r="AD48" s="1011">
        <v>1</v>
      </c>
      <c r="AE48" s="1008">
        <v>99</v>
      </c>
      <c r="AF48" s="1011">
        <v>1</v>
      </c>
      <c r="AG48" s="1009">
        <v>95</v>
      </c>
      <c r="AH48" s="1011">
        <v>1</v>
      </c>
      <c r="AI48" s="1006"/>
      <c r="AJ48" s="1008">
        <v>0.49</v>
      </c>
      <c r="AK48" s="1011">
        <v>1</v>
      </c>
      <c r="AL48" s="1008">
        <v>0.49</v>
      </c>
      <c r="AM48" s="1011">
        <v>1</v>
      </c>
      <c r="AN48" s="1008">
        <v>0.49</v>
      </c>
      <c r="AO48" s="1011">
        <v>1</v>
      </c>
      <c r="AP48" s="1008">
        <v>0.49</v>
      </c>
      <c r="AQ48" s="1011">
        <v>1</v>
      </c>
      <c r="AR48" s="1006"/>
      <c r="AS48" s="1008">
        <v>7.04</v>
      </c>
      <c r="AT48" s="1011">
        <v>1</v>
      </c>
      <c r="AU48" s="1008">
        <v>7.64</v>
      </c>
      <c r="AV48" s="1011">
        <v>1</v>
      </c>
      <c r="AW48" s="1008">
        <v>7.8</v>
      </c>
      <c r="AX48" s="1011">
        <v>1</v>
      </c>
      <c r="AY48" s="1008">
        <v>7.18</v>
      </c>
      <c r="AZ48" s="1011">
        <v>1</v>
      </c>
      <c r="BA48" s="1006"/>
      <c r="BB48" s="1008">
        <v>2.5</v>
      </c>
      <c r="BC48" s="1011">
        <v>1</v>
      </c>
      <c r="BD48" s="1008">
        <v>15</v>
      </c>
      <c r="BE48" s="1011">
        <v>1</v>
      </c>
      <c r="BF48" s="1008">
        <v>5</v>
      </c>
      <c r="BG48" s="1011">
        <v>1</v>
      </c>
      <c r="BH48" s="1008">
        <v>2.9</v>
      </c>
      <c r="BI48" s="1011">
        <v>1</v>
      </c>
    </row>
    <row r="49" spans="2:61" s="794" customFormat="1" ht="13" x14ac:dyDescent="0.3">
      <c r="B49" s="1850"/>
      <c r="C49" s="1853" t="s">
        <v>82</v>
      </c>
      <c r="D49" s="1012" t="s">
        <v>167</v>
      </c>
      <c r="E49" s="1012" t="s">
        <v>168</v>
      </c>
      <c r="F49" s="1013">
        <v>505940</v>
      </c>
      <c r="G49" s="1013">
        <v>1104290</v>
      </c>
      <c r="H49" s="1014" t="s">
        <v>35</v>
      </c>
      <c r="I49" s="1014" t="s">
        <v>169</v>
      </c>
      <c r="J49" s="1014" t="s">
        <v>170</v>
      </c>
      <c r="K49" s="951"/>
      <c r="L49" s="1014">
        <v>10</v>
      </c>
      <c r="M49" s="1014">
        <v>10</v>
      </c>
      <c r="N49" s="1014">
        <v>0</v>
      </c>
      <c r="O49" s="1015">
        <v>100</v>
      </c>
      <c r="P49" s="1014">
        <v>1</v>
      </c>
      <c r="Q49" s="953"/>
      <c r="R49" s="1013"/>
      <c r="S49" s="1016"/>
      <c r="T49" s="1013"/>
      <c r="U49" s="1016"/>
      <c r="V49" s="1013">
        <v>3</v>
      </c>
      <c r="W49" s="1016">
        <v>1</v>
      </c>
      <c r="X49" s="1013">
        <v>1</v>
      </c>
      <c r="Y49" s="1016">
        <v>1</v>
      </c>
      <c r="Z49" s="953"/>
      <c r="AA49" s="1013"/>
      <c r="AB49" s="1016"/>
      <c r="AC49" s="1013"/>
      <c r="AD49" s="1016"/>
      <c r="AE49" s="1013">
        <v>94.7</v>
      </c>
      <c r="AF49" s="1016">
        <v>1</v>
      </c>
      <c r="AG49" s="1014">
        <v>99.2</v>
      </c>
      <c r="AH49" s="1016">
        <v>1</v>
      </c>
      <c r="AI49" s="1006"/>
      <c r="AJ49" s="1013"/>
      <c r="AK49" s="1016"/>
      <c r="AL49" s="1013"/>
      <c r="AM49" s="1016"/>
      <c r="AN49" s="1013">
        <v>0.4</v>
      </c>
      <c r="AO49" s="1016">
        <v>1</v>
      </c>
      <c r="AP49" s="1013">
        <v>0.17399999999999999</v>
      </c>
      <c r="AQ49" s="1016">
        <v>1</v>
      </c>
      <c r="AR49" s="1006"/>
      <c r="AS49" s="1013"/>
      <c r="AT49" s="1016"/>
      <c r="AU49" s="1013"/>
      <c r="AV49" s="1016"/>
      <c r="AW49" s="1013">
        <v>6.58</v>
      </c>
      <c r="AX49" s="1016">
        <v>1</v>
      </c>
      <c r="AY49" s="1013">
        <v>8.5</v>
      </c>
      <c r="AZ49" s="1016">
        <v>1</v>
      </c>
      <c r="BA49" s="1006"/>
      <c r="BB49" s="1013"/>
      <c r="BC49" s="1016"/>
      <c r="BD49" s="1013"/>
      <c r="BE49" s="1016"/>
      <c r="BF49" s="1013">
        <v>1.6</v>
      </c>
      <c r="BG49" s="1016">
        <v>1</v>
      </c>
      <c r="BH49" s="1013">
        <v>8</v>
      </c>
      <c r="BI49" s="1016">
        <v>1</v>
      </c>
    </row>
    <row r="50" spans="2:61" s="794" customFormat="1" ht="13" x14ac:dyDescent="0.3">
      <c r="B50" s="1850"/>
      <c r="C50" s="1853"/>
      <c r="D50" s="1012" t="s">
        <v>167</v>
      </c>
      <c r="E50" s="1012" t="s">
        <v>171</v>
      </c>
      <c r="F50" s="1013">
        <v>499343</v>
      </c>
      <c r="G50" s="1013">
        <v>1103594</v>
      </c>
      <c r="H50" s="1014" t="s">
        <v>35</v>
      </c>
      <c r="I50" s="1014" t="s">
        <v>169</v>
      </c>
      <c r="J50" s="1014" t="s">
        <v>65</v>
      </c>
      <c r="K50" s="951"/>
      <c r="L50" s="1014">
        <v>10</v>
      </c>
      <c r="M50" s="1014">
        <v>10</v>
      </c>
      <c r="N50" s="1014">
        <v>0</v>
      </c>
      <c r="O50" s="1015">
        <v>100</v>
      </c>
      <c r="P50" s="1014">
        <v>1</v>
      </c>
      <c r="Q50" s="953"/>
      <c r="R50" s="1013"/>
      <c r="S50" s="1016"/>
      <c r="T50" s="1013"/>
      <c r="U50" s="1016"/>
      <c r="V50" s="1013">
        <v>3</v>
      </c>
      <c r="W50" s="1016">
        <v>1</v>
      </c>
      <c r="X50" s="1013">
        <v>1</v>
      </c>
      <c r="Y50" s="1016">
        <v>1</v>
      </c>
      <c r="Z50" s="953"/>
      <c r="AA50" s="1013"/>
      <c r="AB50" s="1016"/>
      <c r="AC50" s="1013"/>
      <c r="AD50" s="1016"/>
      <c r="AE50" s="1013">
        <v>96.2</v>
      </c>
      <c r="AF50" s="1016">
        <v>1</v>
      </c>
      <c r="AG50" s="1014">
        <v>100</v>
      </c>
      <c r="AH50" s="1016">
        <v>1</v>
      </c>
      <c r="AI50" s="1006"/>
      <c r="AJ50" s="1013"/>
      <c r="AK50" s="1016"/>
      <c r="AL50" s="1013"/>
      <c r="AM50" s="1016"/>
      <c r="AN50" s="1013">
        <v>4.0000000000000001E-3</v>
      </c>
      <c r="AO50" s="1016">
        <v>1</v>
      </c>
      <c r="AP50" s="1013">
        <v>0.224</v>
      </c>
      <c r="AQ50" s="1016">
        <v>1</v>
      </c>
      <c r="AR50" s="1006"/>
      <c r="AS50" s="1013"/>
      <c r="AT50" s="1016"/>
      <c r="AU50" s="1013"/>
      <c r="AV50" s="1016"/>
      <c r="AW50" s="1013">
        <v>7.4</v>
      </c>
      <c r="AX50" s="1016">
        <v>1</v>
      </c>
      <c r="AY50" s="1013">
        <v>8</v>
      </c>
      <c r="AZ50" s="1016">
        <v>1</v>
      </c>
      <c r="BA50" s="1006"/>
      <c r="BB50" s="1013"/>
      <c r="BC50" s="1016"/>
      <c r="BD50" s="1013"/>
      <c r="BE50" s="1016"/>
      <c r="BF50" s="1013">
        <v>1.8</v>
      </c>
      <c r="BG50" s="1016">
        <v>1</v>
      </c>
      <c r="BH50" s="1013">
        <v>2</v>
      </c>
      <c r="BI50" s="1016">
        <v>1</v>
      </c>
    </row>
    <row r="51" spans="2:61" s="794" customFormat="1" ht="13" x14ac:dyDescent="0.3">
      <c r="B51" s="1850"/>
      <c r="C51" s="1853"/>
      <c r="D51" s="1012" t="s">
        <v>167</v>
      </c>
      <c r="E51" s="1012" t="s">
        <v>172</v>
      </c>
      <c r="F51" s="1013">
        <v>491495</v>
      </c>
      <c r="G51" s="1013">
        <v>1102221</v>
      </c>
      <c r="H51" s="1014" t="s">
        <v>35</v>
      </c>
      <c r="I51" s="1014" t="s">
        <v>173</v>
      </c>
      <c r="J51" s="1014" t="s">
        <v>67</v>
      </c>
      <c r="K51" s="951"/>
      <c r="L51" s="1014">
        <v>9</v>
      </c>
      <c r="M51" s="1014">
        <v>8</v>
      </c>
      <c r="N51" s="1014">
        <v>1</v>
      </c>
      <c r="O51" s="1015">
        <v>88.888888888888886</v>
      </c>
      <c r="P51" s="1014">
        <v>1</v>
      </c>
      <c r="Q51" s="953"/>
      <c r="R51" s="1013"/>
      <c r="S51" s="1016"/>
      <c r="T51" s="1013"/>
      <c r="U51" s="1016"/>
      <c r="V51" s="1013">
        <v>3</v>
      </c>
      <c r="W51" s="1016">
        <v>1</v>
      </c>
      <c r="X51" s="1013">
        <v>0</v>
      </c>
      <c r="Y51" s="1016">
        <v>1</v>
      </c>
      <c r="Z51" s="953"/>
      <c r="AA51" s="1013"/>
      <c r="AB51" s="1016"/>
      <c r="AC51" s="1013"/>
      <c r="AD51" s="1016"/>
      <c r="AE51" s="1013">
        <v>82.9</v>
      </c>
      <c r="AF51" s="1016">
        <v>1</v>
      </c>
      <c r="AG51" s="1014">
        <v>106</v>
      </c>
      <c r="AH51" s="1016">
        <v>1</v>
      </c>
      <c r="AI51" s="1006"/>
      <c r="AJ51" s="1013"/>
      <c r="AK51" s="1016"/>
      <c r="AL51" s="1013"/>
      <c r="AM51" s="1016"/>
      <c r="AN51" s="1013">
        <v>0.753</v>
      </c>
      <c r="AO51" s="1016">
        <v>1</v>
      </c>
      <c r="AP51" s="1013">
        <v>0.25700000000000001</v>
      </c>
      <c r="AQ51" s="1016">
        <v>1</v>
      </c>
      <c r="AR51" s="1006"/>
      <c r="AS51" s="1013"/>
      <c r="AT51" s="1016"/>
      <c r="AU51" s="1013"/>
      <c r="AV51" s="1016"/>
      <c r="AW51" s="1013">
        <v>8.1199999999999992</v>
      </c>
      <c r="AX51" s="1016">
        <v>1</v>
      </c>
      <c r="AY51" s="1013">
        <v>8</v>
      </c>
      <c r="AZ51" s="1016">
        <v>1</v>
      </c>
      <c r="BA51" s="1006"/>
      <c r="BB51" s="1013"/>
      <c r="BC51" s="1016"/>
      <c r="BD51" s="1013"/>
      <c r="BE51" s="1016"/>
      <c r="BF51" s="1013">
        <v>5.6</v>
      </c>
      <c r="BG51" s="1016">
        <v>1</v>
      </c>
      <c r="BH51" s="1013">
        <v>64</v>
      </c>
      <c r="BI51" s="1016">
        <v>0</v>
      </c>
    </row>
    <row r="52" spans="2:61" s="794" customFormat="1" ht="13" x14ac:dyDescent="0.3">
      <c r="B52" s="1850"/>
      <c r="C52" s="1853"/>
      <c r="D52" s="1012" t="s">
        <v>167</v>
      </c>
      <c r="E52" s="1012" t="s">
        <v>174</v>
      </c>
      <c r="F52" s="1013">
        <v>480338</v>
      </c>
      <c r="G52" s="1013">
        <v>1102283</v>
      </c>
      <c r="H52" s="1014" t="s">
        <v>37</v>
      </c>
      <c r="I52" s="1014" t="s">
        <v>175</v>
      </c>
      <c r="J52" s="1014" t="s">
        <v>176</v>
      </c>
      <c r="K52" s="951"/>
      <c r="L52" s="1014">
        <v>10</v>
      </c>
      <c r="M52" s="1014">
        <v>5</v>
      </c>
      <c r="N52" s="1014">
        <v>5</v>
      </c>
      <c r="O52" s="1015">
        <v>50</v>
      </c>
      <c r="P52" s="1014">
        <v>0</v>
      </c>
      <c r="Q52" s="953"/>
      <c r="R52" s="1013"/>
      <c r="S52" s="1016"/>
      <c r="T52" s="1013"/>
      <c r="U52" s="1016"/>
      <c r="V52" s="1013">
        <v>24</v>
      </c>
      <c r="W52" s="1016">
        <v>0</v>
      </c>
      <c r="X52" s="1013">
        <v>20</v>
      </c>
      <c r="Y52" s="1016">
        <v>0</v>
      </c>
      <c r="Z52" s="953"/>
      <c r="AA52" s="1013"/>
      <c r="AB52" s="1016"/>
      <c r="AC52" s="1013"/>
      <c r="AD52" s="1016"/>
      <c r="AE52" s="1013">
        <v>91.1</v>
      </c>
      <c r="AF52" s="1016">
        <v>1</v>
      </c>
      <c r="AG52" s="1014">
        <v>100</v>
      </c>
      <c r="AH52" s="1016">
        <v>1</v>
      </c>
      <c r="AI52" s="1006"/>
      <c r="AJ52" s="1013"/>
      <c r="AK52" s="1016"/>
      <c r="AL52" s="1013"/>
      <c r="AM52" s="1016"/>
      <c r="AN52" s="1013">
        <v>11.1</v>
      </c>
      <c r="AO52" s="1016">
        <v>0</v>
      </c>
      <c r="AP52" s="1013">
        <v>6.63</v>
      </c>
      <c r="AQ52" s="1016">
        <v>0</v>
      </c>
      <c r="AR52" s="1006"/>
      <c r="AS52" s="1013"/>
      <c r="AT52" s="1016"/>
      <c r="AU52" s="1013"/>
      <c r="AV52" s="1016"/>
      <c r="AW52" s="1013">
        <v>6.96</v>
      </c>
      <c r="AX52" s="1016">
        <v>1</v>
      </c>
      <c r="AY52" s="1013">
        <v>8.8000000000000007</v>
      </c>
      <c r="AZ52" s="1016">
        <v>0</v>
      </c>
      <c r="BA52" s="1006"/>
      <c r="BB52" s="1013"/>
      <c r="BC52" s="1016"/>
      <c r="BD52" s="1013"/>
      <c r="BE52" s="1016"/>
      <c r="BF52" s="1013">
        <v>6.5</v>
      </c>
      <c r="BG52" s="1016">
        <v>1</v>
      </c>
      <c r="BH52" s="1013">
        <v>20</v>
      </c>
      <c r="BI52" s="1016">
        <v>1</v>
      </c>
    </row>
    <row r="53" spans="2:61" s="794" customFormat="1" ht="13" x14ac:dyDescent="0.3">
      <c r="B53" s="1850"/>
      <c r="C53" s="1853"/>
      <c r="D53" s="1012" t="s">
        <v>167</v>
      </c>
      <c r="E53" s="1012" t="s">
        <v>177</v>
      </c>
      <c r="F53" s="1013">
        <v>470780</v>
      </c>
      <c r="G53" s="1013">
        <v>1098167</v>
      </c>
      <c r="H53" s="1014" t="s">
        <v>37</v>
      </c>
      <c r="I53" s="1014" t="s">
        <v>178</v>
      </c>
      <c r="J53" s="1014" t="s">
        <v>179</v>
      </c>
      <c r="K53" s="951"/>
      <c r="L53" s="1014">
        <v>10</v>
      </c>
      <c r="M53" s="1014">
        <v>6</v>
      </c>
      <c r="N53" s="1014">
        <v>4</v>
      </c>
      <c r="O53" s="1015">
        <v>60</v>
      </c>
      <c r="P53" s="1014">
        <v>0</v>
      </c>
      <c r="Q53" s="953"/>
      <c r="R53" s="1013"/>
      <c r="S53" s="1016"/>
      <c r="T53" s="1013"/>
      <c r="U53" s="1016"/>
      <c r="V53" s="1013">
        <v>24</v>
      </c>
      <c r="W53" s="1016">
        <v>0</v>
      </c>
      <c r="X53" s="1013">
        <v>15</v>
      </c>
      <c r="Y53" s="1016">
        <v>0</v>
      </c>
      <c r="Z53" s="953"/>
      <c r="AA53" s="1013"/>
      <c r="AB53" s="1016"/>
      <c r="AC53" s="1013"/>
      <c r="AD53" s="1016"/>
      <c r="AE53" s="1013">
        <v>100</v>
      </c>
      <c r="AF53" s="1016">
        <v>1</v>
      </c>
      <c r="AG53" s="1014">
        <v>104</v>
      </c>
      <c r="AH53" s="1016">
        <v>1</v>
      </c>
      <c r="AI53" s="1006"/>
      <c r="AJ53" s="1013"/>
      <c r="AK53" s="1016"/>
      <c r="AL53" s="1013"/>
      <c r="AM53" s="1016"/>
      <c r="AN53" s="1013">
        <v>0.85399999999999998</v>
      </c>
      <c r="AO53" s="1016">
        <v>1</v>
      </c>
      <c r="AP53" s="1013">
        <v>4.5709999999999997</v>
      </c>
      <c r="AQ53" s="1016">
        <v>0</v>
      </c>
      <c r="AR53" s="1006"/>
      <c r="AS53" s="1013"/>
      <c r="AT53" s="1016"/>
      <c r="AU53" s="1013"/>
      <c r="AV53" s="1016"/>
      <c r="AW53" s="1013">
        <v>6.38</v>
      </c>
      <c r="AX53" s="1016">
        <v>0</v>
      </c>
      <c r="AY53" s="1013">
        <v>8.1999999999999993</v>
      </c>
      <c r="AZ53" s="1016">
        <v>1</v>
      </c>
      <c r="BA53" s="1006"/>
      <c r="BB53" s="1013"/>
      <c r="BC53" s="1016"/>
      <c r="BD53" s="1013"/>
      <c r="BE53" s="1016"/>
      <c r="BF53" s="1013">
        <v>3.1</v>
      </c>
      <c r="BG53" s="1016">
        <v>1</v>
      </c>
      <c r="BH53" s="1013">
        <v>11.84</v>
      </c>
      <c r="BI53" s="1016">
        <v>1</v>
      </c>
    </row>
    <row r="54" spans="2:61" s="794" customFormat="1" ht="13" x14ac:dyDescent="0.3">
      <c r="B54" s="1850"/>
      <c r="C54" s="1853"/>
      <c r="D54" s="1012" t="s">
        <v>180</v>
      </c>
      <c r="E54" s="1012" t="s">
        <v>181</v>
      </c>
      <c r="F54" s="1013">
        <v>450165</v>
      </c>
      <c r="G54" s="1013">
        <v>1097109</v>
      </c>
      <c r="H54" s="1014" t="s">
        <v>36</v>
      </c>
      <c r="I54" s="1014" t="s">
        <v>36</v>
      </c>
      <c r="J54" s="1014" t="s">
        <v>182</v>
      </c>
      <c r="K54" s="951"/>
      <c r="L54" s="1014">
        <v>10</v>
      </c>
      <c r="M54" s="1014">
        <v>9</v>
      </c>
      <c r="N54" s="1014">
        <v>1</v>
      </c>
      <c r="O54" s="1015">
        <v>90</v>
      </c>
      <c r="P54" s="1014">
        <v>1</v>
      </c>
      <c r="Q54" s="953"/>
      <c r="R54" s="1013"/>
      <c r="S54" s="1016"/>
      <c r="T54" s="1013"/>
      <c r="U54" s="1016"/>
      <c r="V54" s="1013">
        <v>3</v>
      </c>
      <c r="W54" s="1016">
        <v>1</v>
      </c>
      <c r="X54" s="1013">
        <v>17</v>
      </c>
      <c r="Y54" s="1016">
        <v>0</v>
      </c>
      <c r="Z54" s="953"/>
      <c r="AA54" s="1013"/>
      <c r="AB54" s="1016"/>
      <c r="AC54" s="1013"/>
      <c r="AD54" s="1016"/>
      <c r="AE54" s="1013">
        <v>100</v>
      </c>
      <c r="AF54" s="1016">
        <v>1</v>
      </c>
      <c r="AG54" s="1014">
        <v>103</v>
      </c>
      <c r="AH54" s="1016">
        <v>1</v>
      </c>
      <c r="AI54" s="1006"/>
      <c r="AJ54" s="1013"/>
      <c r="AK54" s="1016"/>
      <c r="AL54" s="1013"/>
      <c r="AM54" s="1016"/>
      <c r="AN54" s="1013">
        <v>0.52600000000000002</v>
      </c>
      <c r="AO54" s="1016">
        <v>1</v>
      </c>
      <c r="AP54" s="1013">
        <v>0.498</v>
      </c>
      <c r="AQ54" s="1016">
        <v>1</v>
      </c>
      <c r="AR54" s="1006"/>
      <c r="AS54" s="1013"/>
      <c r="AT54" s="1016"/>
      <c r="AU54" s="1013"/>
      <c r="AV54" s="1016"/>
      <c r="AW54" s="1013">
        <v>7.3</v>
      </c>
      <c r="AX54" s="1016">
        <v>1</v>
      </c>
      <c r="AY54" s="1013">
        <v>7.9</v>
      </c>
      <c r="AZ54" s="1016">
        <v>1</v>
      </c>
      <c r="BA54" s="1006"/>
      <c r="BB54" s="1013"/>
      <c r="BC54" s="1016"/>
      <c r="BD54" s="1013"/>
      <c r="BE54" s="1016"/>
      <c r="BF54" s="1013">
        <v>2.9</v>
      </c>
      <c r="BG54" s="1016">
        <v>1</v>
      </c>
      <c r="BH54" s="1013">
        <v>1.98</v>
      </c>
      <c r="BI54" s="1016">
        <v>1</v>
      </c>
    </row>
    <row r="55" spans="2:61" s="794" customFormat="1" ht="13" x14ac:dyDescent="0.3">
      <c r="B55" s="1850"/>
      <c r="C55" s="1853"/>
      <c r="D55" s="1012" t="s">
        <v>183</v>
      </c>
      <c r="E55" s="1012" t="s">
        <v>184</v>
      </c>
      <c r="F55" s="1013">
        <v>461417</v>
      </c>
      <c r="G55" s="1013">
        <v>1102524</v>
      </c>
      <c r="H55" s="1014" t="s">
        <v>36</v>
      </c>
      <c r="I55" s="1014" t="s">
        <v>68</v>
      </c>
      <c r="J55" s="1014" t="s">
        <v>185</v>
      </c>
      <c r="K55" s="951"/>
      <c r="L55" s="1014">
        <v>10</v>
      </c>
      <c r="M55" s="1014">
        <v>10</v>
      </c>
      <c r="N55" s="1014">
        <v>0</v>
      </c>
      <c r="O55" s="1015">
        <v>100</v>
      </c>
      <c r="P55" s="1014">
        <v>1</v>
      </c>
      <c r="Q55" s="953"/>
      <c r="R55" s="1013"/>
      <c r="S55" s="1016"/>
      <c r="T55" s="1013"/>
      <c r="U55" s="1016"/>
      <c r="V55" s="1013">
        <v>0</v>
      </c>
      <c r="W55" s="1016">
        <v>1</v>
      </c>
      <c r="X55" s="1013">
        <v>3</v>
      </c>
      <c r="Y55" s="1016">
        <v>1</v>
      </c>
      <c r="Z55" s="953"/>
      <c r="AA55" s="1013"/>
      <c r="AB55" s="1016"/>
      <c r="AC55" s="1013"/>
      <c r="AD55" s="1016"/>
      <c r="AE55" s="1013">
        <v>111</v>
      </c>
      <c r="AF55" s="1016">
        <v>1</v>
      </c>
      <c r="AG55" s="1014">
        <v>114</v>
      </c>
      <c r="AH55" s="1016">
        <v>1</v>
      </c>
      <c r="AI55" s="1006"/>
      <c r="AJ55" s="1013"/>
      <c r="AK55" s="1016"/>
      <c r="AL55" s="1013"/>
      <c r="AM55" s="1016"/>
      <c r="AN55" s="1013">
        <v>0.879</v>
      </c>
      <c r="AO55" s="1016">
        <v>1</v>
      </c>
      <c r="AP55" s="1013">
        <v>0.186</v>
      </c>
      <c r="AQ55" s="1016">
        <v>1</v>
      </c>
      <c r="AR55" s="1006"/>
      <c r="AS55" s="1013"/>
      <c r="AT55" s="1016"/>
      <c r="AU55" s="1013"/>
      <c r="AV55" s="1016"/>
      <c r="AW55" s="1013">
        <v>7.2</v>
      </c>
      <c r="AX55" s="1016">
        <v>1</v>
      </c>
      <c r="AY55" s="1013">
        <v>8</v>
      </c>
      <c r="AZ55" s="1016">
        <v>1</v>
      </c>
      <c r="BA55" s="1006"/>
      <c r="BB55" s="1013"/>
      <c r="BC55" s="1016"/>
      <c r="BD55" s="1013"/>
      <c r="BE55" s="1016"/>
      <c r="BF55" s="1013">
        <v>4</v>
      </c>
      <c r="BG55" s="1016">
        <v>1</v>
      </c>
      <c r="BH55" s="1013">
        <v>12.78</v>
      </c>
      <c r="BI55" s="1016">
        <v>1</v>
      </c>
    </row>
    <row r="56" spans="2:61" s="794" customFormat="1" ht="13" x14ac:dyDescent="0.3">
      <c r="B56" s="1850"/>
      <c r="C56" s="1853"/>
      <c r="D56" s="1012" t="s">
        <v>180</v>
      </c>
      <c r="E56" s="1012" t="s">
        <v>186</v>
      </c>
      <c r="F56" s="1013">
        <v>442305</v>
      </c>
      <c r="G56" s="1013">
        <v>1092780</v>
      </c>
      <c r="H56" s="1014" t="s">
        <v>36</v>
      </c>
      <c r="I56" s="1014" t="s">
        <v>187</v>
      </c>
      <c r="J56" s="1014" t="s">
        <v>187</v>
      </c>
      <c r="K56" s="951"/>
      <c r="L56" s="1014">
        <v>10</v>
      </c>
      <c r="M56" s="1014">
        <v>9</v>
      </c>
      <c r="N56" s="1014">
        <v>1</v>
      </c>
      <c r="O56" s="1015">
        <v>90</v>
      </c>
      <c r="P56" s="1014">
        <v>1</v>
      </c>
      <c r="Q56" s="953"/>
      <c r="R56" s="1013"/>
      <c r="S56" s="1016"/>
      <c r="T56" s="1013"/>
      <c r="U56" s="1016"/>
      <c r="V56" s="1013">
        <v>3</v>
      </c>
      <c r="W56" s="1016">
        <v>1</v>
      </c>
      <c r="X56" s="1013">
        <v>8</v>
      </c>
      <c r="Y56" s="1016">
        <v>0</v>
      </c>
      <c r="Z56" s="953"/>
      <c r="AA56" s="1013"/>
      <c r="AB56" s="1016"/>
      <c r="AC56" s="1013"/>
      <c r="AD56" s="1016"/>
      <c r="AE56" s="1013">
        <v>96.1</v>
      </c>
      <c r="AF56" s="1016">
        <v>1</v>
      </c>
      <c r="AG56" s="1014">
        <v>98</v>
      </c>
      <c r="AH56" s="1016">
        <v>1</v>
      </c>
      <c r="AI56" s="1006"/>
      <c r="AJ56" s="1013"/>
      <c r="AK56" s="1016"/>
      <c r="AL56" s="1013"/>
      <c r="AM56" s="1016"/>
      <c r="AN56" s="1013">
        <v>0.39600000000000002</v>
      </c>
      <c r="AO56" s="1016">
        <v>1</v>
      </c>
      <c r="AP56" s="1013">
        <v>0.38300000000000001</v>
      </c>
      <c r="AQ56" s="1016">
        <v>1</v>
      </c>
      <c r="AR56" s="1006"/>
      <c r="AS56" s="1013"/>
      <c r="AT56" s="1016"/>
      <c r="AU56" s="1013"/>
      <c r="AV56" s="1016"/>
      <c r="AW56" s="1013">
        <v>7.69</v>
      </c>
      <c r="AX56" s="1016">
        <v>1</v>
      </c>
      <c r="AY56" s="1013">
        <v>7.5</v>
      </c>
      <c r="AZ56" s="1016">
        <v>1</v>
      </c>
      <c r="BA56" s="1006"/>
      <c r="BB56" s="1013"/>
      <c r="BC56" s="1016"/>
      <c r="BD56" s="1013"/>
      <c r="BE56" s="1016"/>
      <c r="BF56" s="1013">
        <v>13.8</v>
      </c>
      <c r="BG56" s="1016">
        <v>1</v>
      </c>
      <c r="BH56" s="1013">
        <v>14.24</v>
      </c>
      <c r="BI56" s="1016">
        <v>1</v>
      </c>
    </row>
    <row r="57" spans="2:61" s="794" customFormat="1" ht="13" x14ac:dyDescent="0.3">
      <c r="B57" s="1850"/>
      <c r="C57" s="1852" t="s">
        <v>188</v>
      </c>
      <c r="D57" s="1007" t="s">
        <v>84</v>
      </c>
      <c r="E57" s="1007" t="s">
        <v>189</v>
      </c>
      <c r="F57" s="1008">
        <v>494958</v>
      </c>
      <c r="G57" s="1008">
        <v>1049620</v>
      </c>
      <c r="H57" s="1009" t="s">
        <v>38</v>
      </c>
      <c r="I57" s="1009" t="s">
        <v>73</v>
      </c>
      <c r="J57" s="1009" t="s">
        <v>74</v>
      </c>
      <c r="K57" s="951"/>
      <c r="L57" s="1009">
        <v>10</v>
      </c>
      <c r="M57" s="1009">
        <v>10</v>
      </c>
      <c r="N57" s="1009">
        <v>0</v>
      </c>
      <c r="O57" s="1010">
        <v>100</v>
      </c>
      <c r="P57" s="1009">
        <v>1</v>
      </c>
      <c r="Q57" s="953"/>
      <c r="R57" s="1008"/>
      <c r="S57" s="1011"/>
      <c r="T57" s="1008"/>
      <c r="U57" s="1011"/>
      <c r="V57" s="1008">
        <v>0.1</v>
      </c>
      <c r="W57" s="1011">
        <v>1</v>
      </c>
      <c r="X57" s="1008">
        <v>3</v>
      </c>
      <c r="Y57" s="1011">
        <v>1</v>
      </c>
      <c r="Z57" s="953"/>
      <c r="AA57" s="1008"/>
      <c r="AB57" s="1011"/>
      <c r="AC57" s="1008"/>
      <c r="AD57" s="1011"/>
      <c r="AE57" s="1008">
        <v>98.7</v>
      </c>
      <c r="AF57" s="1011">
        <v>1</v>
      </c>
      <c r="AG57" s="1009">
        <v>103</v>
      </c>
      <c r="AH57" s="1011">
        <v>1</v>
      </c>
      <c r="AI57" s="1006"/>
      <c r="AJ57" s="1008"/>
      <c r="AK57" s="1011"/>
      <c r="AL57" s="1008"/>
      <c r="AM57" s="1011"/>
      <c r="AN57" s="1008">
        <v>8.3000000000000004E-2</v>
      </c>
      <c r="AO57" s="1011">
        <v>1</v>
      </c>
      <c r="AP57" s="1008">
        <v>0.376</v>
      </c>
      <c r="AQ57" s="1011">
        <v>1</v>
      </c>
      <c r="AR57" s="1006"/>
      <c r="AS57" s="1008"/>
      <c r="AT57" s="1011"/>
      <c r="AU57" s="1008"/>
      <c r="AV57" s="1011"/>
      <c r="AW57" s="1008">
        <v>8.0500000000000007</v>
      </c>
      <c r="AX57" s="1011">
        <v>1</v>
      </c>
      <c r="AY57" s="1008">
        <v>7.9</v>
      </c>
      <c r="AZ57" s="1011">
        <v>1</v>
      </c>
      <c r="BA57" s="1006"/>
      <c r="BB57" s="1008"/>
      <c r="BC57" s="1011"/>
      <c r="BD57" s="1008"/>
      <c r="BE57" s="1011"/>
      <c r="BF57" s="1008">
        <v>2.5</v>
      </c>
      <c r="BG57" s="1011">
        <v>1</v>
      </c>
      <c r="BH57" s="1008">
        <v>22.84</v>
      </c>
      <c r="BI57" s="1011">
        <v>1</v>
      </c>
    </row>
    <row r="58" spans="2:61" s="794" customFormat="1" ht="13" x14ac:dyDescent="0.3">
      <c r="B58" s="1850"/>
      <c r="C58" s="1852"/>
      <c r="D58" s="1007" t="s">
        <v>84</v>
      </c>
      <c r="E58" s="1007" t="s">
        <v>190</v>
      </c>
      <c r="F58" s="1008">
        <v>492323</v>
      </c>
      <c r="G58" s="1008">
        <v>1046307</v>
      </c>
      <c r="H58" s="1009" t="s">
        <v>38</v>
      </c>
      <c r="I58" s="1009" t="s">
        <v>73</v>
      </c>
      <c r="J58" s="1009" t="s">
        <v>74</v>
      </c>
      <c r="K58" s="951"/>
      <c r="L58" s="1009">
        <v>10</v>
      </c>
      <c r="M58" s="1009">
        <v>10</v>
      </c>
      <c r="N58" s="1009">
        <v>0</v>
      </c>
      <c r="O58" s="1010">
        <v>100</v>
      </c>
      <c r="P58" s="1009">
        <v>1</v>
      </c>
      <c r="Q58" s="953"/>
      <c r="R58" s="1008"/>
      <c r="S58" s="1011"/>
      <c r="T58" s="1008"/>
      <c r="U58" s="1011"/>
      <c r="V58" s="1008">
        <v>0.1</v>
      </c>
      <c r="W58" s="1011">
        <v>1</v>
      </c>
      <c r="X58" s="1008">
        <v>3</v>
      </c>
      <c r="Y58" s="1011">
        <v>1</v>
      </c>
      <c r="Z58" s="953"/>
      <c r="AA58" s="1008"/>
      <c r="AB58" s="1011"/>
      <c r="AC58" s="1008"/>
      <c r="AD58" s="1011"/>
      <c r="AE58" s="1008">
        <v>100</v>
      </c>
      <c r="AF58" s="1011">
        <v>1</v>
      </c>
      <c r="AG58" s="1009">
        <v>104</v>
      </c>
      <c r="AH58" s="1011">
        <v>1</v>
      </c>
      <c r="AI58" s="1006"/>
      <c r="AJ58" s="1008"/>
      <c r="AK58" s="1011"/>
      <c r="AL58" s="1008"/>
      <c r="AM58" s="1011"/>
      <c r="AN58" s="1008">
        <v>8.3000000000000004E-2</v>
      </c>
      <c r="AO58" s="1011">
        <v>1</v>
      </c>
      <c r="AP58" s="1008">
        <v>0.25</v>
      </c>
      <c r="AQ58" s="1011">
        <v>1</v>
      </c>
      <c r="AR58" s="1006"/>
      <c r="AS58" s="1008"/>
      <c r="AT58" s="1011"/>
      <c r="AU58" s="1008"/>
      <c r="AV58" s="1011"/>
      <c r="AW58" s="1008">
        <v>7.9</v>
      </c>
      <c r="AX58" s="1011">
        <v>1</v>
      </c>
      <c r="AY58" s="1008">
        <v>7.6</v>
      </c>
      <c r="AZ58" s="1011">
        <v>1</v>
      </c>
      <c r="BA58" s="1006"/>
      <c r="BB58" s="1008"/>
      <c r="BC58" s="1011"/>
      <c r="BD58" s="1008"/>
      <c r="BE58" s="1011"/>
      <c r="BF58" s="1008">
        <v>8.3000000000000007</v>
      </c>
      <c r="BG58" s="1011">
        <v>1</v>
      </c>
      <c r="BH58" s="1008">
        <v>8</v>
      </c>
      <c r="BI58" s="1011">
        <v>1</v>
      </c>
    </row>
    <row r="59" spans="2:61" s="794" customFormat="1" ht="13" x14ac:dyDescent="0.3">
      <c r="B59" s="1850"/>
      <c r="C59" s="1852"/>
      <c r="D59" s="1007" t="s">
        <v>84</v>
      </c>
      <c r="E59" s="1007" t="s">
        <v>191</v>
      </c>
      <c r="F59" s="1008">
        <v>487152</v>
      </c>
      <c r="G59" s="1008">
        <v>1042701</v>
      </c>
      <c r="H59" s="1009" t="s">
        <v>38</v>
      </c>
      <c r="I59" s="1009" t="s">
        <v>73</v>
      </c>
      <c r="J59" s="1009" t="s">
        <v>74</v>
      </c>
      <c r="K59" s="951"/>
      <c r="L59" s="1009">
        <v>10</v>
      </c>
      <c r="M59" s="1009">
        <v>9</v>
      </c>
      <c r="N59" s="1009">
        <v>1</v>
      </c>
      <c r="O59" s="1010">
        <v>90</v>
      </c>
      <c r="P59" s="1009">
        <v>1</v>
      </c>
      <c r="Q59" s="953"/>
      <c r="R59" s="1008"/>
      <c r="S59" s="1011"/>
      <c r="T59" s="1008"/>
      <c r="U59" s="1011"/>
      <c r="V59" s="1008">
        <v>3</v>
      </c>
      <c r="W59" s="1011">
        <v>1</v>
      </c>
      <c r="X59" s="1008">
        <v>0</v>
      </c>
      <c r="Y59" s="1011">
        <v>1</v>
      </c>
      <c r="Z59" s="953"/>
      <c r="AA59" s="1008"/>
      <c r="AB59" s="1011"/>
      <c r="AC59" s="1008"/>
      <c r="AD59" s="1011"/>
      <c r="AE59" s="1008">
        <v>100</v>
      </c>
      <c r="AF59" s="1011">
        <v>1</v>
      </c>
      <c r="AG59" s="1009">
        <v>103</v>
      </c>
      <c r="AH59" s="1011">
        <v>1</v>
      </c>
      <c r="AI59" s="1006"/>
      <c r="AJ59" s="1008"/>
      <c r="AK59" s="1011"/>
      <c r="AL59" s="1008"/>
      <c r="AM59" s="1011"/>
      <c r="AN59" s="1008">
        <v>7.3999999999999996E-2</v>
      </c>
      <c r="AO59" s="1011">
        <v>1</v>
      </c>
      <c r="AP59" s="1008">
        <v>0.34</v>
      </c>
      <c r="AQ59" s="1011">
        <v>1</v>
      </c>
      <c r="AR59" s="1006"/>
      <c r="AS59" s="1008"/>
      <c r="AT59" s="1011"/>
      <c r="AU59" s="1008"/>
      <c r="AV59" s="1011"/>
      <c r="AW59" s="1008">
        <v>7.64</v>
      </c>
      <c r="AX59" s="1011">
        <v>1</v>
      </c>
      <c r="AY59" s="1008">
        <v>8.1999999999999993</v>
      </c>
      <c r="AZ59" s="1011">
        <v>1</v>
      </c>
      <c r="BA59" s="1006"/>
      <c r="BB59" s="1008"/>
      <c r="BC59" s="1011"/>
      <c r="BD59" s="1008"/>
      <c r="BE59" s="1011"/>
      <c r="BF59" s="1008">
        <v>15.7</v>
      </c>
      <c r="BG59" s="1011">
        <v>1</v>
      </c>
      <c r="BH59" s="1008">
        <v>34</v>
      </c>
      <c r="BI59" s="1011">
        <v>0</v>
      </c>
    </row>
    <row r="60" spans="2:61" s="794" customFormat="1" ht="13" x14ac:dyDescent="0.3">
      <c r="B60" s="1850"/>
      <c r="C60" s="1852"/>
      <c r="D60" s="1007" t="s">
        <v>192</v>
      </c>
      <c r="E60" s="1007" t="s">
        <v>193</v>
      </c>
      <c r="F60" s="1008">
        <v>493052</v>
      </c>
      <c r="G60" s="1008">
        <v>1038399</v>
      </c>
      <c r="H60" s="1009" t="s">
        <v>38</v>
      </c>
      <c r="I60" s="1009" t="s">
        <v>73</v>
      </c>
      <c r="J60" s="1009" t="s">
        <v>74</v>
      </c>
      <c r="K60" s="951"/>
      <c r="L60" s="1009">
        <v>10</v>
      </c>
      <c r="M60" s="1009">
        <v>6</v>
      </c>
      <c r="N60" s="1009">
        <v>4</v>
      </c>
      <c r="O60" s="1010">
        <v>60</v>
      </c>
      <c r="P60" s="1009">
        <v>0</v>
      </c>
      <c r="Q60" s="953"/>
      <c r="R60" s="1008"/>
      <c r="S60" s="1011"/>
      <c r="T60" s="1008"/>
      <c r="U60" s="1011"/>
      <c r="V60" s="1008">
        <v>3</v>
      </c>
      <c r="W60" s="1011">
        <v>1</v>
      </c>
      <c r="X60" s="1008">
        <v>21</v>
      </c>
      <c r="Y60" s="1011">
        <v>0</v>
      </c>
      <c r="Z60" s="953"/>
      <c r="AA60" s="1008"/>
      <c r="AB60" s="1011"/>
      <c r="AC60" s="1008"/>
      <c r="AD60" s="1011"/>
      <c r="AE60" s="1008">
        <v>39</v>
      </c>
      <c r="AF60" s="1011">
        <v>0</v>
      </c>
      <c r="AG60" s="1009">
        <v>51.6</v>
      </c>
      <c r="AH60" s="1011">
        <v>0</v>
      </c>
      <c r="AI60" s="1006"/>
      <c r="AJ60" s="1008"/>
      <c r="AK60" s="1011"/>
      <c r="AL60" s="1008"/>
      <c r="AM60" s="1011"/>
      <c r="AN60" s="1008">
        <v>7.3999999999999996E-2</v>
      </c>
      <c r="AO60" s="1011">
        <v>1</v>
      </c>
      <c r="AP60" s="1008">
        <v>0.35699999999999998</v>
      </c>
      <c r="AQ60" s="1011">
        <v>1</v>
      </c>
      <c r="AR60" s="1006"/>
      <c r="AS60" s="1008"/>
      <c r="AT60" s="1011"/>
      <c r="AU60" s="1008"/>
      <c r="AV60" s="1011"/>
      <c r="AW60" s="1008">
        <v>7.68</v>
      </c>
      <c r="AX60" s="1011">
        <v>1</v>
      </c>
      <c r="AY60" s="1008">
        <v>8.6</v>
      </c>
      <c r="AZ60" s="1011">
        <v>0</v>
      </c>
      <c r="BA60" s="1006"/>
      <c r="BB60" s="1008"/>
      <c r="BC60" s="1011"/>
      <c r="BD60" s="1008"/>
      <c r="BE60" s="1011"/>
      <c r="BF60" s="1008">
        <v>18.5</v>
      </c>
      <c r="BG60" s="1011">
        <v>1</v>
      </c>
      <c r="BH60" s="1008">
        <v>20</v>
      </c>
      <c r="BI60" s="1011">
        <v>1</v>
      </c>
    </row>
    <row r="61" spans="2:61" s="794" customFormat="1" ht="13" x14ac:dyDescent="0.3">
      <c r="B61" s="1850"/>
      <c r="C61" s="1854" t="s">
        <v>194</v>
      </c>
      <c r="D61" s="1017" t="s">
        <v>195</v>
      </c>
      <c r="E61" s="1017" t="s">
        <v>196</v>
      </c>
      <c r="F61" s="1018">
        <v>438645</v>
      </c>
      <c r="G61" s="1018">
        <v>1103798</v>
      </c>
      <c r="H61" s="1019" t="s">
        <v>36</v>
      </c>
      <c r="I61" s="1019" t="s">
        <v>71</v>
      </c>
      <c r="J61" s="1019" t="s">
        <v>71</v>
      </c>
      <c r="K61" s="951"/>
      <c r="L61" s="1019">
        <v>10</v>
      </c>
      <c r="M61" s="1019">
        <v>7</v>
      </c>
      <c r="N61" s="1019">
        <v>3</v>
      </c>
      <c r="O61" s="1020">
        <v>70</v>
      </c>
      <c r="P61" s="1019">
        <v>0</v>
      </c>
      <c r="Q61" s="953"/>
      <c r="R61" s="1018"/>
      <c r="S61" s="1021"/>
      <c r="T61" s="1018"/>
      <c r="U61" s="1021"/>
      <c r="V61" s="1018">
        <v>1.3</v>
      </c>
      <c r="W61" s="1021">
        <v>1</v>
      </c>
      <c r="X61" s="1018">
        <v>11.38</v>
      </c>
      <c r="Y61" s="1021">
        <v>0</v>
      </c>
      <c r="Z61" s="953"/>
      <c r="AA61" s="1018"/>
      <c r="AB61" s="1021"/>
      <c r="AC61" s="1018"/>
      <c r="AD61" s="1021"/>
      <c r="AE61" s="1018">
        <v>98.87</v>
      </c>
      <c r="AF61" s="1021">
        <v>1</v>
      </c>
      <c r="AG61" s="1019">
        <v>87.9</v>
      </c>
      <c r="AH61" s="1021">
        <v>0</v>
      </c>
      <c r="AI61" s="1006"/>
      <c r="AJ61" s="1018"/>
      <c r="AK61" s="1021"/>
      <c r="AL61" s="1018"/>
      <c r="AM61" s="1021"/>
      <c r="AN61" s="1018">
        <v>0.03</v>
      </c>
      <c r="AO61" s="1021">
        <v>1</v>
      </c>
      <c r="AP61" s="1018">
        <v>2.54</v>
      </c>
      <c r="AQ61" s="1021">
        <v>1</v>
      </c>
      <c r="AR61" s="1006"/>
      <c r="AS61" s="1018"/>
      <c r="AT61" s="1021"/>
      <c r="AU61" s="1018"/>
      <c r="AV61" s="1021"/>
      <c r="AW61" s="1018">
        <v>8.0399999999999991</v>
      </c>
      <c r="AX61" s="1021">
        <v>1</v>
      </c>
      <c r="AY61" s="1018">
        <v>7.96</v>
      </c>
      <c r="AZ61" s="1021">
        <v>0</v>
      </c>
      <c r="BA61" s="1006"/>
      <c r="BB61" s="1018"/>
      <c r="BC61" s="1021"/>
      <c r="BD61" s="1018"/>
      <c r="BE61" s="1021"/>
      <c r="BF61" s="1018">
        <v>5.5</v>
      </c>
      <c r="BG61" s="1021">
        <v>1</v>
      </c>
      <c r="BH61" s="1018">
        <v>171</v>
      </c>
      <c r="BI61" s="1021">
        <v>1</v>
      </c>
    </row>
    <row r="62" spans="2:61" s="794" customFormat="1" ht="13" x14ac:dyDescent="0.3">
      <c r="B62" s="1850"/>
      <c r="C62" s="1854"/>
      <c r="D62" s="1017" t="s">
        <v>195</v>
      </c>
      <c r="E62" s="1017" t="s">
        <v>197</v>
      </c>
      <c r="F62" s="1018">
        <v>433449</v>
      </c>
      <c r="G62" s="1018">
        <v>1101403</v>
      </c>
      <c r="H62" s="1019" t="s">
        <v>36</v>
      </c>
      <c r="I62" s="1019" t="s">
        <v>71</v>
      </c>
      <c r="J62" s="1019" t="s">
        <v>71</v>
      </c>
      <c r="K62" s="951"/>
      <c r="L62" s="1019">
        <v>10</v>
      </c>
      <c r="M62" s="1019">
        <v>10</v>
      </c>
      <c r="N62" s="1019">
        <v>0</v>
      </c>
      <c r="O62" s="1020">
        <v>100</v>
      </c>
      <c r="P62" s="1019">
        <v>1</v>
      </c>
      <c r="Q62" s="953"/>
      <c r="R62" s="1018"/>
      <c r="S62" s="1021"/>
      <c r="T62" s="1018"/>
      <c r="U62" s="1021"/>
      <c r="V62" s="1018">
        <v>1.3</v>
      </c>
      <c r="W62" s="1021">
        <v>1</v>
      </c>
      <c r="X62" s="1018">
        <v>1.9</v>
      </c>
      <c r="Y62" s="1021">
        <v>1</v>
      </c>
      <c r="Z62" s="953"/>
      <c r="AA62" s="1018"/>
      <c r="AB62" s="1021"/>
      <c r="AC62" s="1018"/>
      <c r="AD62" s="1021"/>
      <c r="AE62" s="1018">
        <v>90.3</v>
      </c>
      <c r="AF62" s="1021">
        <v>1</v>
      </c>
      <c r="AG62" s="1019">
        <v>95.3</v>
      </c>
      <c r="AH62" s="1021">
        <v>1</v>
      </c>
      <c r="AI62" s="1006"/>
      <c r="AJ62" s="1018"/>
      <c r="AK62" s="1021"/>
      <c r="AL62" s="1018"/>
      <c r="AM62" s="1021"/>
      <c r="AN62" s="1018">
        <v>4.2000000000000003E-2</v>
      </c>
      <c r="AO62" s="1021">
        <v>1</v>
      </c>
      <c r="AP62" s="1018">
        <v>0.03</v>
      </c>
      <c r="AQ62" s="1021">
        <v>1</v>
      </c>
      <c r="AR62" s="1006"/>
      <c r="AS62" s="1018"/>
      <c r="AT62" s="1021"/>
      <c r="AU62" s="1018"/>
      <c r="AV62" s="1021"/>
      <c r="AW62" s="1018">
        <v>8.09</v>
      </c>
      <c r="AX62" s="1021">
        <v>1</v>
      </c>
      <c r="AY62" s="1018">
        <v>8.1199999999999992</v>
      </c>
      <c r="AZ62" s="1021">
        <v>1</v>
      </c>
      <c r="BA62" s="1006"/>
      <c r="BB62" s="1018"/>
      <c r="BC62" s="1021"/>
      <c r="BD62" s="1018"/>
      <c r="BE62" s="1021"/>
      <c r="BF62" s="1018">
        <v>5.5</v>
      </c>
      <c r="BG62" s="1021">
        <v>1</v>
      </c>
      <c r="BH62" s="1018">
        <v>7.4</v>
      </c>
      <c r="BI62" s="1021">
        <v>1</v>
      </c>
    </row>
    <row r="63" spans="2:61" s="794" customFormat="1" ht="13" x14ac:dyDescent="0.3">
      <c r="B63" s="1850"/>
      <c r="C63" s="1854"/>
      <c r="D63" s="1017" t="s">
        <v>195</v>
      </c>
      <c r="E63" s="1017" t="s">
        <v>198</v>
      </c>
      <c r="F63" s="1018">
        <v>427002</v>
      </c>
      <c r="G63" s="1018">
        <v>1096916</v>
      </c>
      <c r="H63" s="1019" t="s">
        <v>36</v>
      </c>
      <c r="I63" s="1019" t="s">
        <v>71</v>
      </c>
      <c r="J63" s="1019" t="s">
        <v>71</v>
      </c>
      <c r="K63" s="951"/>
      <c r="L63" s="1019">
        <v>10</v>
      </c>
      <c r="M63" s="1019">
        <v>8</v>
      </c>
      <c r="N63" s="1019">
        <v>2</v>
      </c>
      <c r="O63" s="1020">
        <v>80</v>
      </c>
      <c r="P63" s="1019">
        <v>1</v>
      </c>
      <c r="Q63" s="953"/>
      <c r="R63" s="1018"/>
      <c r="S63" s="1021"/>
      <c r="T63" s="1018"/>
      <c r="U63" s="1021"/>
      <c r="V63" s="1018">
        <v>1.43</v>
      </c>
      <c r="W63" s="1021">
        <v>1</v>
      </c>
      <c r="X63" s="1018">
        <v>1.74</v>
      </c>
      <c r="Y63" s="1021">
        <v>1</v>
      </c>
      <c r="Z63" s="953"/>
      <c r="AA63" s="1018"/>
      <c r="AB63" s="1021"/>
      <c r="AC63" s="1018"/>
      <c r="AD63" s="1021"/>
      <c r="AE63" s="1018">
        <v>131.62</v>
      </c>
      <c r="AF63" s="1021">
        <v>1</v>
      </c>
      <c r="AG63" s="1019">
        <v>68.400000000000006</v>
      </c>
      <c r="AH63" s="1021">
        <v>1</v>
      </c>
      <c r="AI63" s="1006"/>
      <c r="AJ63" s="1018"/>
      <c r="AK63" s="1021"/>
      <c r="AL63" s="1018"/>
      <c r="AM63" s="1021"/>
      <c r="AN63" s="1018">
        <v>0.03</v>
      </c>
      <c r="AO63" s="1021">
        <v>0</v>
      </c>
      <c r="AP63" s="1018">
        <v>0.03</v>
      </c>
      <c r="AQ63" s="1021">
        <v>0</v>
      </c>
      <c r="AR63" s="1006"/>
      <c r="AS63" s="1018"/>
      <c r="AT63" s="1021"/>
      <c r="AU63" s="1018"/>
      <c r="AV63" s="1021"/>
      <c r="AW63" s="1018">
        <v>7.95</v>
      </c>
      <c r="AX63" s="1021">
        <v>1</v>
      </c>
      <c r="AY63" s="1018">
        <v>7.43</v>
      </c>
      <c r="AZ63" s="1021">
        <v>1</v>
      </c>
      <c r="BA63" s="1006"/>
      <c r="BB63" s="1018"/>
      <c r="BC63" s="1021"/>
      <c r="BD63" s="1018"/>
      <c r="BE63" s="1021"/>
      <c r="BF63" s="1018">
        <v>10.5</v>
      </c>
      <c r="BG63" s="1021">
        <v>1</v>
      </c>
      <c r="BH63" s="1018">
        <v>5.5</v>
      </c>
      <c r="BI63" s="1021">
        <v>1</v>
      </c>
    </row>
    <row r="64" spans="2:61" s="794" customFormat="1" ht="13" x14ac:dyDescent="0.3">
      <c r="B64" s="1850"/>
      <c r="C64" s="1854"/>
      <c r="D64" s="1017" t="s">
        <v>195</v>
      </c>
      <c r="E64" s="1017" t="s">
        <v>199</v>
      </c>
      <c r="F64" s="1018">
        <v>426346</v>
      </c>
      <c r="G64" s="1018">
        <v>1096040</v>
      </c>
      <c r="H64" s="1019" t="s">
        <v>38</v>
      </c>
      <c r="I64" s="1019" t="s">
        <v>72</v>
      </c>
      <c r="J64" s="1019" t="s">
        <v>200</v>
      </c>
      <c r="K64" s="951"/>
      <c r="L64" s="1019">
        <v>10</v>
      </c>
      <c r="M64" s="1019">
        <v>7</v>
      </c>
      <c r="N64" s="1019">
        <v>3</v>
      </c>
      <c r="O64" s="1020">
        <v>70</v>
      </c>
      <c r="P64" s="1019">
        <v>0</v>
      </c>
      <c r="Q64" s="953"/>
      <c r="R64" s="1018"/>
      <c r="S64" s="1021"/>
      <c r="T64" s="1018"/>
      <c r="U64" s="1021"/>
      <c r="V64" s="1018">
        <v>24.3</v>
      </c>
      <c r="W64" s="1021">
        <v>0</v>
      </c>
      <c r="X64" s="1018">
        <v>3.46</v>
      </c>
      <c r="Y64" s="1021">
        <v>1</v>
      </c>
      <c r="Z64" s="953"/>
      <c r="AA64" s="1018"/>
      <c r="AB64" s="1021"/>
      <c r="AC64" s="1018"/>
      <c r="AD64" s="1021"/>
      <c r="AE64" s="1018">
        <v>78.930000000000007</v>
      </c>
      <c r="AF64" s="1021">
        <v>0</v>
      </c>
      <c r="AG64" s="1019">
        <v>40.07</v>
      </c>
      <c r="AH64" s="1021">
        <v>1</v>
      </c>
      <c r="AI64" s="1006"/>
      <c r="AJ64" s="1018"/>
      <c r="AK64" s="1021"/>
      <c r="AL64" s="1018"/>
      <c r="AM64" s="1021"/>
      <c r="AN64" s="1018">
        <v>4.5999999999999999E-2</v>
      </c>
      <c r="AO64" s="1021">
        <v>1</v>
      </c>
      <c r="AP64" s="1018">
        <v>0.03</v>
      </c>
      <c r="AQ64" s="1021">
        <v>0</v>
      </c>
      <c r="AR64" s="1006"/>
      <c r="AS64" s="1018"/>
      <c r="AT64" s="1021"/>
      <c r="AU64" s="1018"/>
      <c r="AV64" s="1021"/>
      <c r="AW64" s="1018">
        <v>7.95</v>
      </c>
      <c r="AX64" s="1021">
        <v>1</v>
      </c>
      <c r="AY64" s="1018">
        <v>7.64</v>
      </c>
      <c r="AZ64" s="1021">
        <v>1</v>
      </c>
      <c r="BA64" s="1006"/>
      <c r="BB64" s="1018"/>
      <c r="BC64" s="1021"/>
      <c r="BD64" s="1018"/>
      <c r="BE64" s="1021"/>
      <c r="BF64" s="1018">
        <v>7.9</v>
      </c>
      <c r="BG64" s="1021">
        <v>1</v>
      </c>
      <c r="BH64" s="1018">
        <v>28.9</v>
      </c>
      <c r="BI64" s="1021">
        <v>1</v>
      </c>
    </row>
    <row r="65" spans="2:61" s="794" customFormat="1" ht="13" x14ac:dyDescent="0.3">
      <c r="B65" s="1850"/>
      <c r="C65" s="1854"/>
      <c r="D65" s="1017" t="s">
        <v>201</v>
      </c>
      <c r="E65" s="1017" t="s">
        <v>202</v>
      </c>
      <c r="F65" s="1018">
        <v>442899</v>
      </c>
      <c r="G65" s="1018">
        <v>1097938</v>
      </c>
      <c r="H65" s="1019" t="s">
        <v>36</v>
      </c>
      <c r="I65" s="1019" t="s">
        <v>71</v>
      </c>
      <c r="J65" s="1019" t="s">
        <v>194</v>
      </c>
      <c r="K65" s="951"/>
      <c r="L65" s="1019">
        <v>10</v>
      </c>
      <c r="M65" s="1019">
        <v>10</v>
      </c>
      <c r="N65" s="1019">
        <v>0</v>
      </c>
      <c r="O65" s="1020">
        <v>100</v>
      </c>
      <c r="P65" s="1019">
        <v>1</v>
      </c>
      <c r="Q65" s="953"/>
      <c r="R65" s="1018"/>
      <c r="S65" s="1021"/>
      <c r="T65" s="1018"/>
      <c r="U65" s="1021"/>
      <c r="V65" s="1018">
        <v>1.3</v>
      </c>
      <c r="W65" s="1021">
        <v>1</v>
      </c>
      <c r="X65" s="1018">
        <v>1.3</v>
      </c>
      <c r="Y65" s="1021">
        <v>1</v>
      </c>
      <c r="Z65" s="953"/>
      <c r="AA65" s="1018"/>
      <c r="AB65" s="1021"/>
      <c r="AC65" s="1018"/>
      <c r="AD65" s="1021"/>
      <c r="AE65" s="1018">
        <v>86.63</v>
      </c>
      <c r="AF65" s="1021">
        <v>1</v>
      </c>
      <c r="AG65" s="1019">
        <v>90.57</v>
      </c>
      <c r="AH65" s="1021">
        <v>1</v>
      </c>
      <c r="AI65" s="1006"/>
      <c r="AJ65" s="1018"/>
      <c r="AK65" s="1021"/>
      <c r="AL65" s="1018"/>
      <c r="AM65" s="1021"/>
      <c r="AN65" s="1018">
        <v>0.03</v>
      </c>
      <c r="AO65" s="1021">
        <v>1</v>
      </c>
      <c r="AP65" s="1018">
        <v>0.03</v>
      </c>
      <c r="AQ65" s="1021">
        <v>1</v>
      </c>
      <c r="AR65" s="1006"/>
      <c r="AS65" s="1018"/>
      <c r="AT65" s="1021"/>
      <c r="AU65" s="1018"/>
      <c r="AV65" s="1021"/>
      <c r="AW65" s="1018">
        <v>8.09</v>
      </c>
      <c r="AX65" s="1021">
        <v>1</v>
      </c>
      <c r="AY65" s="1018">
        <v>8.2799999999999994</v>
      </c>
      <c r="AZ65" s="1021">
        <v>1</v>
      </c>
      <c r="BA65" s="1006"/>
      <c r="BB65" s="1018"/>
      <c r="BC65" s="1021"/>
      <c r="BD65" s="1018"/>
      <c r="BE65" s="1021"/>
      <c r="BF65" s="1018">
        <v>5.5</v>
      </c>
      <c r="BG65" s="1021">
        <v>1</v>
      </c>
      <c r="BH65" s="1018">
        <v>5.5</v>
      </c>
      <c r="BI65" s="1021">
        <v>1</v>
      </c>
    </row>
    <row r="66" spans="2:61" s="794" customFormat="1" ht="13" x14ac:dyDescent="0.3">
      <c r="B66" s="1850"/>
      <c r="C66" s="1854"/>
      <c r="D66" s="1017" t="s">
        <v>195</v>
      </c>
      <c r="E66" s="1017" t="s">
        <v>203</v>
      </c>
      <c r="F66" s="1018">
        <v>424452</v>
      </c>
      <c r="G66" s="1018">
        <v>1095218</v>
      </c>
      <c r="H66" s="1019" t="s">
        <v>36</v>
      </c>
      <c r="I66" s="1019" t="s">
        <v>187</v>
      </c>
      <c r="J66" s="1019" t="s">
        <v>204</v>
      </c>
      <c r="K66" s="951"/>
      <c r="L66" s="1019">
        <v>10</v>
      </c>
      <c r="M66" s="1019">
        <v>8</v>
      </c>
      <c r="N66" s="1019">
        <v>2</v>
      </c>
      <c r="O66" s="1020">
        <v>80</v>
      </c>
      <c r="P66" s="1019">
        <v>1</v>
      </c>
      <c r="Q66" s="953"/>
      <c r="R66" s="1018"/>
      <c r="S66" s="1021"/>
      <c r="T66" s="1018"/>
      <c r="U66" s="1021"/>
      <c r="V66" s="1018">
        <v>2.48</v>
      </c>
      <c r="W66" s="1021">
        <v>1</v>
      </c>
      <c r="X66" s="1018">
        <v>2.73</v>
      </c>
      <c r="Y66" s="1021">
        <v>1</v>
      </c>
      <c r="Z66" s="953"/>
      <c r="AA66" s="1018"/>
      <c r="AB66" s="1021"/>
      <c r="AC66" s="1018"/>
      <c r="AD66" s="1021"/>
      <c r="AE66" s="1018">
        <v>97.2</v>
      </c>
      <c r="AF66" s="1021">
        <v>1</v>
      </c>
      <c r="AG66" s="1019">
        <v>51.6</v>
      </c>
      <c r="AH66" s="1021">
        <v>1</v>
      </c>
      <c r="AI66" s="1006"/>
      <c r="AJ66" s="1018"/>
      <c r="AK66" s="1021"/>
      <c r="AL66" s="1018"/>
      <c r="AM66" s="1021"/>
      <c r="AN66" s="1018">
        <v>0.03</v>
      </c>
      <c r="AO66" s="1021">
        <v>1</v>
      </c>
      <c r="AP66" s="1018">
        <v>0.03</v>
      </c>
      <c r="AQ66" s="1021">
        <v>0</v>
      </c>
      <c r="AR66" s="1006"/>
      <c r="AS66" s="1018"/>
      <c r="AT66" s="1021"/>
      <c r="AU66" s="1018"/>
      <c r="AV66" s="1021"/>
      <c r="AW66" s="1018">
        <v>7.98</v>
      </c>
      <c r="AX66" s="1021">
        <v>1</v>
      </c>
      <c r="AY66" s="1018">
        <v>7.48</v>
      </c>
      <c r="AZ66" s="1021">
        <v>1</v>
      </c>
      <c r="BA66" s="1006"/>
      <c r="BB66" s="1018"/>
      <c r="BC66" s="1021"/>
      <c r="BD66" s="1018"/>
      <c r="BE66" s="1021"/>
      <c r="BF66" s="1018">
        <v>5.5</v>
      </c>
      <c r="BG66" s="1021">
        <v>1</v>
      </c>
      <c r="BH66" s="1018">
        <v>31.2</v>
      </c>
      <c r="BI66" s="1021">
        <v>1</v>
      </c>
    </row>
    <row r="67" spans="2:61" s="794" customFormat="1" ht="13" x14ac:dyDescent="0.3">
      <c r="B67" s="1850"/>
      <c r="C67" s="1854"/>
      <c r="D67" s="1017" t="s">
        <v>195</v>
      </c>
      <c r="E67" s="1017" t="s">
        <v>205</v>
      </c>
      <c r="F67" s="1018">
        <v>424914</v>
      </c>
      <c r="G67" s="1018">
        <v>1093895</v>
      </c>
      <c r="H67" s="1019" t="s">
        <v>36</v>
      </c>
      <c r="I67" s="1019" t="s">
        <v>187</v>
      </c>
      <c r="J67" s="1019" t="s">
        <v>204</v>
      </c>
      <c r="K67" s="951"/>
      <c r="L67" s="1019">
        <v>10</v>
      </c>
      <c r="M67" s="1019">
        <v>9</v>
      </c>
      <c r="N67" s="1019">
        <v>1</v>
      </c>
      <c r="O67" s="1020">
        <v>90</v>
      </c>
      <c r="P67" s="1019">
        <v>1</v>
      </c>
      <c r="Q67" s="953"/>
      <c r="R67" s="1018"/>
      <c r="S67" s="1021"/>
      <c r="T67" s="1018"/>
      <c r="U67" s="1021"/>
      <c r="V67" s="1018">
        <v>1.84</v>
      </c>
      <c r="W67" s="1021">
        <v>1</v>
      </c>
      <c r="X67" s="1018">
        <v>1.306</v>
      </c>
      <c r="Y67" s="1021">
        <v>1</v>
      </c>
      <c r="Z67" s="953"/>
      <c r="AA67" s="1018"/>
      <c r="AB67" s="1021"/>
      <c r="AC67" s="1018"/>
      <c r="AD67" s="1021"/>
      <c r="AE67" s="1018">
        <v>81</v>
      </c>
      <c r="AF67" s="1021">
        <v>1</v>
      </c>
      <c r="AG67" s="1019">
        <v>70.430000000000007</v>
      </c>
      <c r="AH67" s="1021">
        <v>1</v>
      </c>
      <c r="AI67" s="1006"/>
      <c r="AJ67" s="1018"/>
      <c r="AK67" s="1021"/>
      <c r="AL67" s="1018"/>
      <c r="AM67" s="1021"/>
      <c r="AN67" s="1018">
        <v>0.03</v>
      </c>
      <c r="AO67" s="1021">
        <v>1</v>
      </c>
      <c r="AP67" s="1018">
        <v>0.03</v>
      </c>
      <c r="AQ67" s="1021">
        <v>0</v>
      </c>
      <c r="AR67" s="1006"/>
      <c r="AS67" s="1018"/>
      <c r="AT67" s="1021"/>
      <c r="AU67" s="1018"/>
      <c r="AV67" s="1021"/>
      <c r="AW67" s="1018">
        <v>7.96</v>
      </c>
      <c r="AX67" s="1021">
        <v>1</v>
      </c>
      <c r="AY67" s="1018">
        <v>7.63</v>
      </c>
      <c r="AZ67" s="1021">
        <v>1</v>
      </c>
      <c r="BA67" s="1006"/>
      <c r="BB67" s="1018"/>
      <c r="BC67" s="1021"/>
      <c r="BD67" s="1018"/>
      <c r="BE67" s="1021"/>
      <c r="BF67" s="1018">
        <v>5.5</v>
      </c>
      <c r="BG67" s="1021">
        <v>1</v>
      </c>
      <c r="BH67" s="1018">
        <v>7.5</v>
      </c>
      <c r="BI67" s="1021">
        <v>1</v>
      </c>
    </row>
    <row r="68" spans="2:61" s="794" customFormat="1" ht="13" x14ac:dyDescent="0.3">
      <c r="B68" s="1850"/>
      <c r="C68" s="1852" t="s">
        <v>206</v>
      </c>
      <c r="D68" s="1007" t="s">
        <v>207</v>
      </c>
      <c r="E68" s="1007" t="s">
        <v>208</v>
      </c>
      <c r="F68" s="1008">
        <v>523586</v>
      </c>
      <c r="G68" s="1008">
        <v>1024342</v>
      </c>
      <c r="H68" s="1009" t="s">
        <v>35</v>
      </c>
      <c r="I68" s="1009" t="s">
        <v>209</v>
      </c>
      <c r="J68" s="1009" t="s">
        <v>206</v>
      </c>
      <c r="K68" s="951"/>
      <c r="L68" s="1009">
        <v>10</v>
      </c>
      <c r="M68" s="1009">
        <v>10</v>
      </c>
      <c r="N68" s="1009">
        <v>0</v>
      </c>
      <c r="O68" s="1010">
        <v>100</v>
      </c>
      <c r="P68" s="1009">
        <v>1</v>
      </c>
      <c r="Q68" s="953"/>
      <c r="R68" s="1008"/>
      <c r="S68" s="1011"/>
      <c r="T68" s="1008"/>
      <c r="U68" s="1011"/>
      <c r="V68" s="1008">
        <v>1.3</v>
      </c>
      <c r="W68" s="1011">
        <v>1</v>
      </c>
      <c r="X68" s="1008">
        <v>1.3</v>
      </c>
      <c r="Y68" s="1011">
        <v>1</v>
      </c>
      <c r="Z68" s="953"/>
      <c r="AA68" s="1008"/>
      <c r="AB68" s="1011"/>
      <c r="AC68" s="1008"/>
      <c r="AD68" s="1011"/>
      <c r="AE68" s="1008">
        <v>92</v>
      </c>
      <c r="AF68" s="1011">
        <v>1</v>
      </c>
      <c r="AG68" s="1009">
        <v>90.73</v>
      </c>
      <c r="AH68" s="1011">
        <v>1</v>
      </c>
      <c r="AI68" s="1006"/>
      <c r="AJ68" s="1008"/>
      <c r="AK68" s="1011"/>
      <c r="AL68" s="1008"/>
      <c r="AM68" s="1011"/>
      <c r="AN68" s="1008">
        <v>0.03</v>
      </c>
      <c r="AO68" s="1011">
        <v>1</v>
      </c>
      <c r="AP68" s="1008">
        <v>0.03</v>
      </c>
      <c r="AQ68" s="1011">
        <v>1</v>
      </c>
      <c r="AR68" s="1006"/>
      <c r="AS68" s="1008"/>
      <c r="AT68" s="1011"/>
      <c r="AU68" s="1008"/>
      <c r="AV68" s="1011"/>
      <c r="AW68" s="1008">
        <v>8.36</v>
      </c>
      <c r="AX68" s="1011">
        <v>1</v>
      </c>
      <c r="AY68" s="1008">
        <v>8.1300000000000008</v>
      </c>
      <c r="AZ68" s="1011">
        <v>1</v>
      </c>
      <c r="BA68" s="1006"/>
      <c r="BB68" s="1008"/>
      <c r="BC68" s="1011"/>
      <c r="BD68" s="1008"/>
      <c r="BE68" s="1011"/>
      <c r="BF68" s="1008">
        <v>5.8</v>
      </c>
      <c r="BG68" s="1011">
        <v>1</v>
      </c>
      <c r="BH68" s="1008">
        <v>5.5</v>
      </c>
      <c r="BI68" s="1011">
        <v>1</v>
      </c>
    </row>
    <row r="69" spans="2:61" s="794" customFormat="1" ht="13" x14ac:dyDescent="0.3">
      <c r="B69" s="1850"/>
      <c r="C69" s="1852"/>
      <c r="D69" s="1007" t="s">
        <v>210</v>
      </c>
      <c r="E69" s="1007" t="s">
        <v>211</v>
      </c>
      <c r="F69" s="1008">
        <v>519598</v>
      </c>
      <c r="G69" s="1008">
        <v>1024524</v>
      </c>
      <c r="H69" s="1009" t="s">
        <v>35</v>
      </c>
      <c r="I69" s="1009" t="s">
        <v>209</v>
      </c>
      <c r="J69" s="1009" t="s">
        <v>206</v>
      </c>
      <c r="K69" s="951"/>
      <c r="L69" s="1009">
        <v>10</v>
      </c>
      <c r="M69" s="1009">
        <v>10</v>
      </c>
      <c r="N69" s="1009">
        <v>0</v>
      </c>
      <c r="O69" s="1010">
        <v>100</v>
      </c>
      <c r="P69" s="1009">
        <v>1</v>
      </c>
      <c r="Q69" s="953"/>
      <c r="R69" s="1008"/>
      <c r="S69" s="1011"/>
      <c r="T69" s="1008"/>
      <c r="U69" s="1011"/>
      <c r="V69" s="1008">
        <v>1.3</v>
      </c>
      <c r="W69" s="1011">
        <v>1</v>
      </c>
      <c r="X69" s="1008">
        <v>1.3</v>
      </c>
      <c r="Y69" s="1011">
        <v>1</v>
      </c>
      <c r="Z69" s="953"/>
      <c r="AA69" s="1008"/>
      <c r="AB69" s="1011"/>
      <c r="AC69" s="1008"/>
      <c r="AD69" s="1011"/>
      <c r="AE69" s="1008">
        <v>88.33</v>
      </c>
      <c r="AF69" s="1011">
        <v>1</v>
      </c>
      <c r="AG69" s="1009">
        <v>90.33</v>
      </c>
      <c r="AH69" s="1011">
        <v>1</v>
      </c>
      <c r="AI69" s="1006"/>
      <c r="AJ69" s="1008"/>
      <c r="AK69" s="1011"/>
      <c r="AL69" s="1008"/>
      <c r="AM69" s="1011"/>
      <c r="AN69" s="1008">
        <v>0.03</v>
      </c>
      <c r="AO69" s="1011">
        <v>1</v>
      </c>
      <c r="AP69" s="1008">
        <v>0.03</v>
      </c>
      <c r="AQ69" s="1011">
        <v>1</v>
      </c>
      <c r="AR69" s="1006"/>
      <c r="AS69" s="1008"/>
      <c r="AT69" s="1011"/>
      <c r="AU69" s="1008"/>
      <c r="AV69" s="1011"/>
      <c r="AW69" s="1008">
        <v>8.4</v>
      </c>
      <c r="AX69" s="1011">
        <v>1</v>
      </c>
      <c r="AY69" s="1008">
        <v>8</v>
      </c>
      <c r="AZ69" s="1011">
        <v>1</v>
      </c>
      <c r="BA69" s="1006"/>
      <c r="BB69" s="1008"/>
      <c r="BC69" s="1011"/>
      <c r="BD69" s="1008"/>
      <c r="BE69" s="1011"/>
      <c r="BF69" s="1008">
        <v>5.5</v>
      </c>
      <c r="BG69" s="1011">
        <v>1</v>
      </c>
      <c r="BH69" s="1008">
        <v>5.5</v>
      </c>
      <c r="BI69" s="1011">
        <v>1</v>
      </c>
    </row>
    <row r="70" spans="2:61" s="794" customFormat="1" ht="13" x14ac:dyDescent="0.3">
      <c r="B70" s="1850"/>
      <c r="C70" s="1852"/>
      <c r="D70" s="1007" t="s">
        <v>210</v>
      </c>
      <c r="E70" s="1007" t="s">
        <v>212</v>
      </c>
      <c r="F70" s="1008">
        <v>515570</v>
      </c>
      <c r="G70" s="1008">
        <v>1025242</v>
      </c>
      <c r="H70" s="1009" t="s">
        <v>38</v>
      </c>
      <c r="I70" s="1009" t="s">
        <v>66</v>
      </c>
      <c r="J70" s="1009" t="s">
        <v>213</v>
      </c>
      <c r="K70" s="951"/>
      <c r="L70" s="1009">
        <v>10</v>
      </c>
      <c r="M70" s="1009">
        <v>10</v>
      </c>
      <c r="N70" s="1009">
        <v>0</v>
      </c>
      <c r="O70" s="1010">
        <v>100</v>
      </c>
      <c r="P70" s="1009">
        <v>1</v>
      </c>
      <c r="Q70" s="953"/>
      <c r="R70" s="1008"/>
      <c r="S70" s="1011"/>
      <c r="T70" s="1008"/>
      <c r="U70" s="1011"/>
      <c r="V70" s="1008">
        <v>1.3</v>
      </c>
      <c r="W70" s="1011">
        <v>1</v>
      </c>
      <c r="X70" s="1008">
        <v>1.3</v>
      </c>
      <c r="Y70" s="1011">
        <v>1</v>
      </c>
      <c r="Z70" s="953"/>
      <c r="AA70" s="1008"/>
      <c r="AB70" s="1011"/>
      <c r="AC70" s="1008"/>
      <c r="AD70" s="1011"/>
      <c r="AE70" s="1008">
        <v>89.32</v>
      </c>
      <c r="AF70" s="1011">
        <v>1</v>
      </c>
      <c r="AG70" s="1009">
        <v>86.8</v>
      </c>
      <c r="AH70" s="1011">
        <v>1</v>
      </c>
      <c r="AI70" s="1006"/>
      <c r="AJ70" s="1008"/>
      <c r="AK70" s="1011"/>
      <c r="AL70" s="1008"/>
      <c r="AM70" s="1011"/>
      <c r="AN70" s="1008">
        <v>0.03</v>
      </c>
      <c r="AO70" s="1011">
        <v>1</v>
      </c>
      <c r="AP70" s="1008">
        <v>0.03</v>
      </c>
      <c r="AQ70" s="1011">
        <v>1</v>
      </c>
      <c r="AR70" s="1006"/>
      <c r="AS70" s="1008"/>
      <c r="AT70" s="1011"/>
      <c r="AU70" s="1008"/>
      <c r="AV70" s="1011"/>
      <c r="AW70" s="1008">
        <v>8.11</v>
      </c>
      <c r="AX70" s="1011">
        <v>1</v>
      </c>
      <c r="AY70" s="1008">
        <v>8</v>
      </c>
      <c r="AZ70" s="1011">
        <v>1</v>
      </c>
      <c r="BA70" s="1006"/>
      <c r="BB70" s="1008"/>
      <c r="BC70" s="1011"/>
      <c r="BD70" s="1008"/>
      <c r="BE70" s="1011"/>
      <c r="BF70" s="1008">
        <v>5.5</v>
      </c>
      <c r="BG70" s="1011">
        <v>1</v>
      </c>
      <c r="BH70" s="1008">
        <v>5.5</v>
      </c>
      <c r="BI70" s="1011">
        <v>1</v>
      </c>
    </row>
    <row r="71" spans="2:61" s="794" customFormat="1" ht="13" x14ac:dyDescent="0.3">
      <c r="B71" s="1850"/>
      <c r="C71" s="1851" t="s">
        <v>75</v>
      </c>
      <c r="D71" s="1001" t="s">
        <v>214</v>
      </c>
      <c r="E71" s="1001" t="s">
        <v>215</v>
      </c>
      <c r="F71" s="1002">
        <v>507465</v>
      </c>
      <c r="G71" s="1002">
        <v>1066603</v>
      </c>
      <c r="H71" s="1003" t="s">
        <v>35</v>
      </c>
      <c r="I71" s="1003" t="s">
        <v>216</v>
      </c>
      <c r="J71" s="1003" t="s">
        <v>217</v>
      </c>
      <c r="K71" s="951"/>
      <c r="L71" s="1003">
        <v>10</v>
      </c>
      <c r="M71" s="1003">
        <v>10</v>
      </c>
      <c r="N71" s="1003">
        <v>0</v>
      </c>
      <c r="O71" s="1004">
        <v>100</v>
      </c>
      <c r="P71" s="1003">
        <v>1</v>
      </c>
      <c r="Q71" s="953"/>
      <c r="R71" s="1002"/>
      <c r="S71" s="1005"/>
      <c r="T71" s="1002"/>
      <c r="U71" s="1005"/>
      <c r="V71" s="1002">
        <v>1.3</v>
      </c>
      <c r="W71" s="1005">
        <v>1</v>
      </c>
      <c r="X71" s="1002">
        <v>2.68</v>
      </c>
      <c r="Y71" s="1005">
        <v>1</v>
      </c>
      <c r="Z71" s="953"/>
      <c r="AA71" s="1002"/>
      <c r="AB71" s="1005"/>
      <c r="AC71" s="1002"/>
      <c r="AD71" s="1005"/>
      <c r="AE71" s="1002">
        <v>75.05</v>
      </c>
      <c r="AF71" s="1005">
        <v>1</v>
      </c>
      <c r="AG71" s="1003">
        <v>84.75</v>
      </c>
      <c r="AH71" s="1005">
        <v>1</v>
      </c>
      <c r="AI71" s="1006"/>
      <c r="AJ71" s="1002"/>
      <c r="AK71" s="1005"/>
      <c r="AL71" s="1002"/>
      <c r="AM71" s="1005"/>
      <c r="AN71" s="1002">
        <v>0.03</v>
      </c>
      <c r="AO71" s="1005">
        <v>1</v>
      </c>
      <c r="AP71" s="1002">
        <v>0.03</v>
      </c>
      <c r="AQ71" s="1005">
        <v>1</v>
      </c>
      <c r="AR71" s="1006"/>
      <c r="AS71" s="1002"/>
      <c r="AT71" s="1005"/>
      <c r="AU71" s="1002"/>
      <c r="AV71" s="1005"/>
      <c r="AW71" s="1002">
        <v>7.89</v>
      </c>
      <c r="AX71" s="1005">
        <v>1</v>
      </c>
      <c r="AY71" s="1002">
        <v>8.01</v>
      </c>
      <c r="AZ71" s="1005">
        <v>1</v>
      </c>
      <c r="BA71" s="1006"/>
      <c r="BB71" s="1002"/>
      <c r="BC71" s="1005"/>
      <c r="BD71" s="1002"/>
      <c r="BE71" s="1005"/>
      <c r="BF71" s="1002">
        <v>23.6</v>
      </c>
      <c r="BG71" s="1005">
        <v>1</v>
      </c>
      <c r="BH71" s="1002">
        <v>7.4</v>
      </c>
      <c r="BI71" s="1005">
        <v>1</v>
      </c>
    </row>
    <row r="72" spans="2:61" s="794" customFormat="1" ht="13" x14ac:dyDescent="0.3">
      <c r="B72" s="1850"/>
      <c r="C72" s="1851"/>
      <c r="D72" s="1001" t="s">
        <v>214</v>
      </c>
      <c r="E72" s="1001" t="s">
        <v>218</v>
      </c>
      <c r="F72" s="1002">
        <v>494664</v>
      </c>
      <c r="G72" s="1002">
        <v>1067818</v>
      </c>
      <c r="H72" s="1003" t="s">
        <v>35</v>
      </c>
      <c r="I72" s="1003" t="s">
        <v>219</v>
      </c>
      <c r="J72" s="1003" t="s">
        <v>220</v>
      </c>
      <c r="K72" s="951"/>
      <c r="L72" s="1003">
        <v>10</v>
      </c>
      <c r="M72" s="1003">
        <v>9</v>
      </c>
      <c r="N72" s="1003">
        <v>1</v>
      </c>
      <c r="O72" s="1004">
        <v>90</v>
      </c>
      <c r="P72" s="1003">
        <v>1</v>
      </c>
      <c r="Q72" s="953"/>
      <c r="R72" s="1002"/>
      <c r="S72" s="1005"/>
      <c r="T72" s="1002"/>
      <c r="U72" s="1005"/>
      <c r="V72" s="1002">
        <v>10.73</v>
      </c>
      <c r="W72" s="1005">
        <v>0</v>
      </c>
      <c r="X72" s="1002">
        <v>1.3</v>
      </c>
      <c r="Y72" s="1005">
        <v>1</v>
      </c>
      <c r="Z72" s="953"/>
      <c r="AA72" s="1002"/>
      <c r="AB72" s="1005"/>
      <c r="AC72" s="1002"/>
      <c r="AD72" s="1005"/>
      <c r="AE72" s="1002">
        <v>85.37</v>
      </c>
      <c r="AF72" s="1005">
        <v>1</v>
      </c>
      <c r="AG72" s="1003">
        <v>87.37</v>
      </c>
      <c r="AH72" s="1005">
        <v>1</v>
      </c>
      <c r="AI72" s="1006"/>
      <c r="AJ72" s="1002"/>
      <c r="AK72" s="1005"/>
      <c r="AL72" s="1002"/>
      <c r="AM72" s="1005"/>
      <c r="AN72" s="1002">
        <v>0.03</v>
      </c>
      <c r="AO72" s="1005">
        <v>1</v>
      </c>
      <c r="AP72" s="1002">
        <v>0.03</v>
      </c>
      <c r="AQ72" s="1005">
        <v>1</v>
      </c>
      <c r="AR72" s="1006"/>
      <c r="AS72" s="1002"/>
      <c r="AT72" s="1005"/>
      <c r="AU72" s="1002"/>
      <c r="AV72" s="1005"/>
      <c r="AW72" s="1002">
        <v>7.43</v>
      </c>
      <c r="AX72" s="1005">
        <v>1</v>
      </c>
      <c r="AY72" s="1002">
        <v>8.08</v>
      </c>
      <c r="AZ72" s="1005">
        <v>1</v>
      </c>
      <c r="BA72" s="1006"/>
      <c r="BB72" s="1002"/>
      <c r="BC72" s="1005"/>
      <c r="BD72" s="1002"/>
      <c r="BE72" s="1005"/>
      <c r="BF72" s="1002">
        <v>5.5</v>
      </c>
      <c r="BG72" s="1005">
        <v>1</v>
      </c>
      <c r="BH72" s="1002">
        <v>10.9</v>
      </c>
      <c r="BI72" s="1005">
        <v>1</v>
      </c>
    </row>
    <row r="73" spans="2:61" s="794" customFormat="1" ht="13" x14ac:dyDescent="0.3">
      <c r="B73" s="1850"/>
      <c r="C73" s="1851"/>
      <c r="D73" s="1001" t="s">
        <v>214</v>
      </c>
      <c r="E73" s="1001" t="s">
        <v>221</v>
      </c>
      <c r="F73" s="1002">
        <v>470906</v>
      </c>
      <c r="G73" s="1002">
        <v>1067483</v>
      </c>
      <c r="H73" s="1003" t="s">
        <v>35</v>
      </c>
      <c r="I73" s="1003" t="s">
        <v>70</v>
      </c>
      <c r="J73" s="1003" t="s">
        <v>222</v>
      </c>
      <c r="K73" s="951"/>
      <c r="L73" s="1003">
        <v>20</v>
      </c>
      <c r="M73" s="1003">
        <v>18</v>
      </c>
      <c r="N73" s="1003">
        <v>2</v>
      </c>
      <c r="O73" s="1004">
        <v>90</v>
      </c>
      <c r="P73" s="1003">
        <v>1</v>
      </c>
      <c r="Q73" s="953"/>
      <c r="R73" s="1002">
        <v>2.9</v>
      </c>
      <c r="S73" s="1005">
        <v>1</v>
      </c>
      <c r="T73" s="1002">
        <v>2.9</v>
      </c>
      <c r="U73" s="1005">
        <v>1</v>
      </c>
      <c r="V73" s="1002">
        <v>2.9</v>
      </c>
      <c r="W73" s="1005">
        <v>1</v>
      </c>
      <c r="X73" s="1002">
        <v>2.9</v>
      </c>
      <c r="Y73" s="1005">
        <v>1</v>
      </c>
      <c r="Z73" s="953"/>
      <c r="AA73" s="1002">
        <v>103</v>
      </c>
      <c r="AB73" s="1005">
        <v>1</v>
      </c>
      <c r="AC73" s="1002">
        <v>100.5</v>
      </c>
      <c r="AD73" s="1005">
        <v>1</v>
      </c>
      <c r="AE73" s="1002">
        <v>100</v>
      </c>
      <c r="AF73" s="1005">
        <v>1</v>
      </c>
      <c r="AG73" s="1003">
        <v>92.7</v>
      </c>
      <c r="AH73" s="1005">
        <v>1</v>
      </c>
      <c r="AI73" s="1006"/>
      <c r="AJ73" s="1002">
        <v>0.49</v>
      </c>
      <c r="AK73" s="1005">
        <v>1</v>
      </c>
      <c r="AL73" s="1002">
        <v>0.49</v>
      </c>
      <c r="AM73" s="1005">
        <v>1</v>
      </c>
      <c r="AN73" s="1002">
        <v>0.49</v>
      </c>
      <c r="AO73" s="1005">
        <v>1</v>
      </c>
      <c r="AP73" s="1002">
        <v>0.49</v>
      </c>
      <c r="AQ73" s="1005">
        <v>1</v>
      </c>
      <c r="AR73" s="1006"/>
      <c r="AS73" s="1002">
        <v>7.45</v>
      </c>
      <c r="AT73" s="1005">
        <v>1</v>
      </c>
      <c r="AU73" s="1002">
        <v>6.7</v>
      </c>
      <c r="AV73" s="1005">
        <v>1</v>
      </c>
      <c r="AW73" s="1002">
        <v>7.94</v>
      </c>
      <c r="AX73" s="1005">
        <v>1</v>
      </c>
      <c r="AY73" s="1002">
        <v>7.89</v>
      </c>
      <c r="AZ73" s="1005">
        <v>1</v>
      </c>
      <c r="BA73" s="1006"/>
      <c r="BB73" s="1002">
        <v>52</v>
      </c>
      <c r="BC73" s="1005">
        <v>0</v>
      </c>
      <c r="BD73" s="1002">
        <v>98</v>
      </c>
      <c r="BE73" s="1005">
        <v>0</v>
      </c>
      <c r="BF73" s="1002">
        <v>4</v>
      </c>
      <c r="BG73" s="1005">
        <v>1</v>
      </c>
      <c r="BH73" s="1002">
        <v>15</v>
      </c>
      <c r="BI73" s="1005">
        <v>1</v>
      </c>
    </row>
    <row r="74" spans="2:61" s="794" customFormat="1" ht="13" x14ac:dyDescent="0.3">
      <c r="B74" s="1850"/>
      <c r="C74" s="1851"/>
      <c r="D74" s="1001" t="s">
        <v>223</v>
      </c>
      <c r="E74" s="1001" t="s">
        <v>224</v>
      </c>
      <c r="F74" s="1002">
        <v>479275</v>
      </c>
      <c r="G74" s="1002">
        <v>1081225</v>
      </c>
      <c r="H74" s="1003" t="s">
        <v>35</v>
      </c>
      <c r="I74" s="1003" t="s">
        <v>70</v>
      </c>
      <c r="J74" s="1003" t="s">
        <v>225</v>
      </c>
      <c r="K74" s="951"/>
      <c r="L74" s="1003">
        <v>20</v>
      </c>
      <c r="M74" s="1003">
        <v>17</v>
      </c>
      <c r="N74" s="1003">
        <v>3</v>
      </c>
      <c r="O74" s="1004">
        <v>85</v>
      </c>
      <c r="P74" s="1003">
        <v>1</v>
      </c>
      <c r="Q74" s="953"/>
      <c r="R74" s="1002">
        <v>2.9</v>
      </c>
      <c r="S74" s="1005">
        <v>1</v>
      </c>
      <c r="T74" s="1002">
        <v>2.9</v>
      </c>
      <c r="U74" s="1005">
        <v>1</v>
      </c>
      <c r="V74" s="1002">
        <v>2.9</v>
      </c>
      <c r="W74" s="1005">
        <v>1</v>
      </c>
      <c r="X74" s="1002">
        <v>2.9</v>
      </c>
      <c r="Y74" s="1005">
        <v>1</v>
      </c>
      <c r="Z74" s="953"/>
      <c r="AA74" s="1002">
        <v>98</v>
      </c>
      <c r="AB74" s="1005">
        <v>1</v>
      </c>
      <c r="AC74" s="1002">
        <v>97</v>
      </c>
      <c r="AD74" s="1005">
        <v>1</v>
      </c>
      <c r="AE74" s="1002">
        <v>99.7</v>
      </c>
      <c r="AF74" s="1005">
        <v>1</v>
      </c>
      <c r="AG74" s="1003">
        <v>92.3</v>
      </c>
      <c r="AH74" s="1005">
        <v>1</v>
      </c>
      <c r="AI74" s="1006"/>
      <c r="AJ74" s="1002">
        <v>0.49</v>
      </c>
      <c r="AK74" s="1005">
        <v>1</v>
      </c>
      <c r="AL74" s="1002">
        <v>0.49</v>
      </c>
      <c r="AM74" s="1005">
        <v>1</v>
      </c>
      <c r="AN74" s="1002">
        <v>0.49</v>
      </c>
      <c r="AO74" s="1005">
        <v>1</v>
      </c>
      <c r="AP74" s="1002">
        <v>0.49</v>
      </c>
      <c r="AQ74" s="1005">
        <v>1</v>
      </c>
      <c r="AR74" s="1006"/>
      <c r="AS74" s="1002">
        <v>7.67</v>
      </c>
      <c r="AT74" s="1005">
        <v>1</v>
      </c>
      <c r="AU74" s="1002">
        <v>6.6</v>
      </c>
      <c r="AV74" s="1005">
        <v>1</v>
      </c>
      <c r="AW74" s="1002">
        <v>7.62</v>
      </c>
      <c r="AX74" s="1005">
        <v>1</v>
      </c>
      <c r="AY74" s="1002">
        <v>6.76</v>
      </c>
      <c r="AZ74" s="1005">
        <v>1</v>
      </c>
      <c r="BA74" s="1006"/>
      <c r="BB74" s="1002">
        <v>42</v>
      </c>
      <c r="BC74" s="1005">
        <v>0</v>
      </c>
      <c r="BD74" s="1002">
        <v>187</v>
      </c>
      <c r="BE74" s="1005">
        <v>0</v>
      </c>
      <c r="BF74" s="1002">
        <v>9</v>
      </c>
      <c r="BG74" s="1005">
        <v>1</v>
      </c>
      <c r="BH74" s="1002">
        <v>60</v>
      </c>
      <c r="BI74" s="1005">
        <v>0</v>
      </c>
    </row>
    <row r="75" spans="2:61" s="794" customFormat="1" ht="13" x14ac:dyDescent="0.3">
      <c r="B75" s="1850"/>
      <c r="C75" s="1851"/>
      <c r="D75" s="1001" t="s">
        <v>223</v>
      </c>
      <c r="E75" s="1001" t="s">
        <v>226</v>
      </c>
      <c r="F75" s="1002">
        <v>464126</v>
      </c>
      <c r="G75" s="1002">
        <v>1080033</v>
      </c>
      <c r="H75" s="1003" t="s">
        <v>35</v>
      </c>
      <c r="I75" s="1003" t="s">
        <v>70</v>
      </c>
      <c r="J75" s="1003" t="s">
        <v>222</v>
      </c>
      <c r="K75" s="951"/>
      <c r="L75" s="1003">
        <v>20</v>
      </c>
      <c r="M75" s="1003">
        <v>16</v>
      </c>
      <c r="N75" s="1003">
        <v>4</v>
      </c>
      <c r="O75" s="1004">
        <v>80</v>
      </c>
      <c r="P75" s="1003">
        <v>1</v>
      </c>
      <c r="Q75" s="953"/>
      <c r="R75" s="1002">
        <v>2.9</v>
      </c>
      <c r="S75" s="1005">
        <v>1</v>
      </c>
      <c r="T75" s="1002">
        <v>2.9</v>
      </c>
      <c r="U75" s="1005">
        <v>1</v>
      </c>
      <c r="V75" s="1002">
        <v>2.9</v>
      </c>
      <c r="W75" s="1005">
        <v>1</v>
      </c>
      <c r="X75" s="1002">
        <v>2.9</v>
      </c>
      <c r="Y75" s="1005">
        <v>1</v>
      </c>
      <c r="Z75" s="953"/>
      <c r="AA75" s="1002">
        <v>99</v>
      </c>
      <c r="AB75" s="1005">
        <v>1</v>
      </c>
      <c r="AC75" s="1002">
        <v>99.8</v>
      </c>
      <c r="AD75" s="1005">
        <v>1</v>
      </c>
      <c r="AE75" s="1002">
        <v>95.8</v>
      </c>
      <c r="AF75" s="1005">
        <v>1</v>
      </c>
      <c r="AG75" s="1003">
        <v>97.3</v>
      </c>
      <c r="AH75" s="1005">
        <v>1</v>
      </c>
      <c r="AI75" s="1006"/>
      <c r="AJ75" s="1002">
        <v>0.49</v>
      </c>
      <c r="AK75" s="1005">
        <v>1</v>
      </c>
      <c r="AL75" s="1002">
        <v>0.49</v>
      </c>
      <c r="AM75" s="1005">
        <v>1</v>
      </c>
      <c r="AN75" s="1002">
        <v>0.49</v>
      </c>
      <c r="AO75" s="1005">
        <v>1</v>
      </c>
      <c r="AP75" s="1002">
        <v>0.49</v>
      </c>
      <c r="AQ75" s="1005">
        <v>1</v>
      </c>
      <c r="AR75" s="1006"/>
      <c r="AS75" s="1002">
        <v>7.67</v>
      </c>
      <c r="AT75" s="1005">
        <v>1</v>
      </c>
      <c r="AU75" s="1002">
        <v>6.3</v>
      </c>
      <c r="AV75" s="1005">
        <v>0</v>
      </c>
      <c r="AW75" s="1002">
        <v>7.94</v>
      </c>
      <c r="AX75" s="1005">
        <v>1</v>
      </c>
      <c r="AY75" s="1002">
        <v>7.5</v>
      </c>
      <c r="AZ75" s="1005">
        <v>1</v>
      </c>
      <c r="BA75" s="1006"/>
      <c r="BB75" s="1002">
        <v>37</v>
      </c>
      <c r="BC75" s="1005">
        <v>0</v>
      </c>
      <c r="BD75" s="1002">
        <v>132</v>
      </c>
      <c r="BE75" s="1005">
        <v>0</v>
      </c>
      <c r="BF75" s="1002">
        <v>4</v>
      </c>
      <c r="BG75" s="1005">
        <v>1</v>
      </c>
      <c r="BH75" s="1002">
        <v>178</v>
      </c>
      <c r="BI75" s="1005">
        <v>0</v>
      </c>
    </row>
    <row r="76" spans="2:61" s="794" customFormat="1" ht="13" x14ac:dyDescent="0.3">
      <c r="B76" s="1850"/>
      <c r="C76" s="1855" t="s">
        <v>83</v>
      </c>
      <c r="D76" s="1022" t="s">
        <v>85</v>
      </c>
      <c r="E76" s="1022" t="s">
        <v>227</v>
      </c>
      <c r="F76" s="1023">
        <v>521484</v>
      </c>
      <c r="G76" s="1023">
        <v>1056755</v>
      </c>
      <c r="H76" s="1024" t="s">
        <v>35</v>
      </c>
      <c r="I76" s="1024" t="s">
        <v>216</v>
      </c>
      <c r="J76" s="1024" t="s">
        <v>228</v>
      </c>
      <c r="K76" s="951"/>
      <c r="L76" s="1024">
        <v>10</v>
      </c>
      <c r="M76" s="1024">
        <v>10</v>
      </c>
      <c r="N76" s="1024">
        <v>0</v>
      </c>
      <c r="O76" s="1025">
        <v>100</v>
      </c>
      <c r="P76" s="1025">
        <v>1</v>
      </c>
      <c r="Q76" s="953"/>
      <c r="R76" s="1023"/>
      <c r="S76" s="1026"/>
      <c r="T76" s="1023"/>
      <c r="U76" s="1026"/>
      <c r="V76" s="1023">
        <v>1.3</v>
      </c>
      <c r="W76" s="1026">
        <v>1</v>
      </c>
      <c r="X76" s="1023">
        <v>1.3</v>
      </c>
      <c r="Y76" s="1026">
        <v>1</v>
      </c>
      <c r="Z76" s="953"/>
      <c r="AA76" s="1023"/>
      <c r="AB76" s="1026"/>
      <c r="AC76" s="1023"/>
      <c r="AD76" s="1026"/>
      <c r="AE76" s="1027">
        <v>81.3</v>
      </c>
      <c r="AF76" s="1028">
        <v>1</v>
      </c>
      <c r="AG76" s="1024">
        <v>75.37</v>
      </c>
      <c r="AH76" s="1029">
        <v>1</v>
      </c>
      <c r="AI76" s="1006"/>
      <c r="AJ76" s="1023"/>
      <c r="AK76" s="1026"/>
      <c r="AL76" s="1023"/>
      <c r="AM76" s="1026"/>
      <c r="AN76" s="1023">
        <v>0.03</v>
      </c>
      <c r="AO76" s="1026">
        <v>1</v>
      </c>
      <c r="AP76" s="1023">
        <v>0.03</v>
      </c>
      <c r="AQ76" s="1026">
        <v>1</v>
      </c>
      <c r="AR76" s="1006"/>
      <c r="AS76" s="1023"/>
      <c r="AT76" s="1026"/>
      <c r="AU76" s="1023"/>
      <c r="AV76" s="1026"/>
      <c r="AW76" s="1023">
        <v>8.16</v>
      </c>
      <c r="AX76" s="1026">
        <v>1</v>
      </c>
      <c r="AY76" s="1023">
        <v>8.27</v>
      </c>
      <c r="AZ76" s="1026">
        <v>1</v>
      </c>
      <c r="BA76" s="1006"/>
      <c r="BB76" s="1023"/>
      <c r="BC76" s="1026"/>
      <c r="BD76" s="1023"/>
      <c r="BE76" s="1026"/>
      <c r="BF76" s="1023">
        <v>5.5</v>
      </c>
      <c r="BG76" s="1026">
        <v>1</v>
      </c>
      <c r="BH76" s="1023">
        <v>5.5</v>
      </c>
      <c r="BI76" s="1026">
        <v>1</v>
      </c>
    </row>
    <row r="77" spans="2:61" s="794" customFormat="1" ht="13" x14ac:dyDescent="0.3">
      <c r="B77" s="1850"/>
      <c r="C77" s="1855"/>
      <c r="D77" s="1022" t="s">
        <v>85</v>
      </c>
      <c r="E77" s="1022" t="s">
        <v>229</v>
      </c>
      <c r="F77" s="1023">
        <v>520293</v>
      </c>
      <c r="G77" s="1023">
        <v>1055374</v>
      </c>
      <c r="H77" s="1024" t="s">
        <v>35</v>
      </c>
      <c r="I77" s="1024" t="s">
        <v>216</v>
      </c>
      <c r="J77" s="1024" t="s">
        <v>228</v>
      </c>
      <c r="K77" s="951"/>
      <c r="L77" s="1024">
        <v>10</v>
      </c>
      <c r="M77" s="1024">
        <v>10</v>
      </c>
      <c r="N77" s="1024">
        <v>0</v>
      </c>
      <c r="O77" s="1025">
        <v>100</v>
      </c>
      <c r="P77" s="1025">
        <v>1</v>
      </c>
      <c r="Q77" s="953"/>
      <c r="R77" s="1023"/>
      <c r="S77" s="1026"/>
      <c r="T77" s="1023"/>
      <c r="U77" s="1026"/>
      <c r="V77" s="1023">
        <v>4.5599999999999996</v>
      </c>
      <c r="W77" s="1026">
        <v>1</v>
      </c>
      <c r="X77" s="1023">
        <v>4.45</v>
      </c>
      <c r="Y77" s="1026">
        <v>1</v>
      </c>
      <c r="Z77" s="953"/>
      <c r="AA77" s="1023"/>
      <c r="AB77" s="1026"/>
      <c r="AC77" s="1023"/>
      <c r="AD77" s="1026"/>
      <c r="AE77" s="1027">
        <v>78.5</v>
      </c>
      <c r="AF77" s="1028">
        <v>1</v>
      </c>
      <c r="AG77" s="1024">
        <v>75.27</v>
      </c>
      <c r="AH77" s="1029">
        <v>1</v>
      </c>
      <c r="AI77" s="1006"/>
      <c r="AJ77" s="1023"/>
      <c r="AK77" s="1026"/>
      <c r="AL77" s="1023"/>
      <c r="AM77" s="1026"/>
      <c r="AN77" s="1023">
        <v>0.39600000000000002</v>
      </c>
      <c r="AO77" s="1026">
        <v>1</v>
      </c>
      <c r="AP77" s="1023">
        <v>0.34699999999999998</v>
      </c>
      <c r="AQ77" s="1026">
        <v>1</v>
      </c>
      <c r="AR77" s="1006"/>
      <c r="AS77" s="1023"/>
      <c r="AT77" s="1026"/>
      <c r="AU77" s="1023"/>
      <c r="AV77" s="1026"/>
      <c r="AW77" s="1023">
        <v>7.59</v>
      </c>
      <c r="AX77" s="1026">
        <v>1</v>
      </c>
      <c r="AY77" s="1023">
        <v>7.75</v>
      </c>
      <c r="AZ77" s="1026">
        <v>1</v>
      </c>
      <c r="BA77" s="1006"/>
      <c r="BB77" s="1023"/>
      <c r="BC77" s="1026"/>
      <c r="BD77" s="1023"/>
      <c r="BE77" s="1026"/>
      <c r="BF77" s="1023">
        <v>13</v>
      </c>
      <c r="BG77" s="1026">
        <v>1</v>
      </c>
      <c r="BH77" s="1023">
        <v>20.6</v>
      </c>
      <c r="BI77" s="1026">
        <v>1</v>
      </c>
    </row>
    <row r="78" spans="2:61" s="794" customFormat="1" ht="13" x14ac:dyDescent="0.3">
      <c r="B78" s="1850"/>
      <c r="C78" s="1855"/>
      <c r="D78" s="1022" t="s">
        <v>85</v>
      </c>
      <c r="E78" s="1022" t="s">
        <v>230</v>
      </c>
      <c r="F78" s="1023">
        <v>504072</v>
      </c>
      <c r="G78" s="1023">
        <v>1043116</v>
      </c>
      <c r="H78" s="1024" t="s">
        <v>38</v>
      </c>
      <c r="I78" s="1024" t="s">
        <v>73</v>
      </c>
      <c r="J78" s="1024" t="s">
        <v>83</v>
      </c>
      <c r="K78" s="951"/>
      <c r="L78" s="1024">
        <v>10</v>
      </c>
      <c r="M78" s="1024">
        <v>10</v>
      </c>
      <c r="N78" s="1024">
        <v>0</v>
      </c>
      <c r="O78" s="1025">
        <v>100</v>
      </c>
      <c r="P78" s="1025">
        <v>1</v>
      </c>
      <c r="Q78" s="953"/>
      <c r="R78" s="1023"/>
      <c r="S78" s="1026"/>
      <c r="T78" s="1023"/>
      <c r="U78" s="1026"/>
      <c r="V78" s="1023">
        <v>0.1</v>
      </c>
      <c r="W78" s="1026">
        <v>1</v>
      </c>
      <c r="X78" s="1023">
        <v>6</v>
      </c>
      <c r="Y78" s="1026">
        <v>1</v>
      </c>
      <c r="Z78" s="953"/>
      <c r="AA78" s="1023"/>
      <c r="AB78" s="1026"/>
      <c r="AC78" s="1023"/>
      <c r="AD78" s="1026"/>
      <c r="AE78" s="1027">
        <v>104</v>
      </c>
      <c r="AF78" s="1028">
        <v>1</v>
      </c>
      <c r="AG78" s="1024">
        <v>107</v>
      </c>
      <c r="AH78" s="1029">
        <v>1</v>
      </c>
      <c r="AI78" s="1006"/>
      <c r="AJ78" s="1023"/>
      <c r="AK78" s="1026"/>
      <c r="AL78" s="1023"/>
      <c r="AM78" s="1026"/>
      <c r="AN78" s="1023">
        <v>7.4999999999999997E-2</v>
      </c>
      <c r="AO78" s="1026">
        <v>1</v>
      </c>
      <c r="AP78" s="1023">
        <v>0.27400000000000002</v>
      </c>
      <c r="AQ78" s="1026">
        <v>1</v>
      </c>
      <c r="AR78" s="1006"/>
      <c r="AS78" s="1023"/>
      <c r="AT78" s="1026"/>
      <c r="AU78" s="1023"/>
      <c r="AV78" s="1026"/>
      <c r="AW78" s="1023">
        <v>8.35</v>
      </c>
      <c r="AX78" s="1026">
        <v>1</v>
      </c>
      <c r="AY78" s="1023">
        <v>7.6</v>
      </c>
      <c r="AZ78" s="1026">
        <v>1</v>
      </c>
      <c r="BA78" s="1006"/>
      <c r="BB78" s="1023"/>
      <c r="BC78" s="1026"/>
      <c r="BD78" s="1023"/>
      <c r="BE78" s="1026"/>
      <c r="BF78" s="1023">
        <v>15.8</v>
      </c>
      <c r="BG78" s="1026">
        <v>1</v>
      </c>
      <c r="BH78" s="1023">
        <v>12</v>
      </c>
      <c r="BI78" s="1026">
        <v>1</v>
      </c>
    </row>
    <row r="79" spans="2:61" s="794" customFormat="1" ht="13" x14ac:dyDescent="0.3">
      <c r="B79" s="1850"/>
      <c r="C79" s="1855"/>
      <c r="D79" s="1022" t="s">
        <v>85</v>
      </c>
      <c r="E79" s="1022" t="s">
        <v>231</v>
      </c>
      <c r="F79" s="1023">
        <v>495894</v>
      </c>
      <c r="G79" s="1023">
        <v>1037499</v>
      </c>
      <c r="H79" s="1024" t="s">
        <v>38</v>
      </c>
      <c r="I79" s="1024" t="s">
        <v>73</v>
      </c>
      <c r="J79" s="1024" t="s">
        <v>83</v>
      </c>
      <c r="K79" s="951"/>
      <c r="L79" s="1024">
        <v>10</v>
      </c>
      <c r="M79" s="1024">
        <v>9</v>
      </c>
      <c r="N79" s="1024">
        <v>1</v>
      </c>
      <c r="O79" s="1025">
        <v>90</v>
      </c>
      <c r="P79" s="1025">
        <v>1</v>
      </c>
      <c r="Q79" s="953"/>
      <c r="R79" s="1023"/>
      <c r="S79" s="1026"/>
      <c r="T79" s="1023"/>
      <c r="U79" s="1026"/>
      <c r="V79" s="1023">
        <v>0.1</v>
      </c>
      <c r="W79" s="1026">
        <v>1</v>
      </c>
      <c r="X79" s="1023">
        <v>3</v>
      </c>
      <c r="Y79" s="1026">
        <v>1</v>
      </c>
      <c r="Z79" s="953"/>
      <c r="AA79" s="1023"/>
      <c r="AB79" s="1026"/>
      <c r="AC79" s="1023"/>
      <c r="AD79" s="1026"/>
      <c r="AE79" s="1027">
        <v>109</v>
      </c>
      <c r="AF79" s="1028">
        <v>1</v>
      </c>
      <c r="AG79" s="1024">
        <v>114</v>
      </c>
      <c r="AH79" s="1029">
        <v>1</v>
      </c>
      <c r="AI79" s="1006"/>
      <c r="AJ79" s="1023"/>
      <c r="AK79" s="1026"/>
      <c r="AL79" s="1023"/>
      <c r="AM79" s="1026"/>
      <c r="AN79" s="1023">
        <v>5.1999999999999998E-2</v>
      </c>
      <c r="AO79" s="1026">
        <v>1</v>
      </c>
      <c r="AP79" s="1023">
        <v>0.309</v>
      </c>
      <c r="AQ79" s="1026">
        <v>1</v>
      </c>
      <c r="AR79" s="1006"/>
      <c r="AS79" s="1023"/>
      <c r="AT79" s="1026"/>
      <c r="AU79" s="1023"/>
      <c r="AV79" s="1026"/>
      <c r="AW79" s="1023">
        <v>7.43</v>
      </c>
      <c r="AX79" s="1026">
        <v>1</v>
      </c>
      <c r="AY79" s="1023">
        <v>6.7</v>
      </c>
      <c r="AZ79" s="1026">
        <v>1</v>
      </c>
      <c r="BA79" s="1006"/>
      <c r="BB79" s="1023"/>
      <c r="BC79" s="1026"/>
      <c r="BD79" s="1023"/>
      <c r="BE79" s="1026"/>
      <c r="BF79" s="1023">
        <v>6</v>
      </c>
      <c r="BG79" s="1026">
        <v>1</v>
      </c>
      <c r="BH79" s="1023">
        <v>34</v>
      </c>
      <c r="BI79" s="1026">
        <v>0</v>
      </c>
    </row>
    <row r="80" spans="2:61" s="794" customFormat="1" ht="13" x14ac:dyDescent="0.3">
      <c r="B80" s="1850"/>
      <c r="C80" s="1855"/>
      <c r="D80" s="1022" t="s">
        <v>232</v>
      </c>
      <c r="E80" s="1022" t="s">
        <v>233</v>
      </c>
      <c r="F80" s="1023">
        <v>526378</v>
      </c>
      <c r="G80" s="1023">
        <v>1049217</v>
      </c>
      <c r="H80" s="1024" t="s">
        <v>35</v>
      </c>
      <c r="I80" s="1024" t="s">
        <v>234</v>
      </c>
      <c r="J80" s="1024" t="s">
        <v>235</v>
      </c>
      <c r="K80" s="951"/>
      <c r="L80" s="1024">
        <v>10</v>
      </c>
      <c r="M80" s="1024">
        <v>10</v>
      </c>
      <c r="N80" s="1024">
        <v>0</v>
      </c>
      <c r="O80" s="1025">
        <v>100</v>
      </c>
      <c r="P80" s="1025">
        <v>1</v>
      </c>
      <c r="Q80" s="953"/>
      <c r="R80" s="1023"/>
      <c r="S80" s="1026"/>
      <c r="T80" s="1023"/>
      <c r="U80" s="1026"/>
      <c r="V80" s="1023">
        <v>1.3</v>
      </c>
      <c r="W80" s="1026">
        <v>1</v>
      </c>
      <c r="X80" s="1023">
        <v>1.3</v>
      </c>
      <c r="Y80" s="1026">
        <v>1</v>
      </c>
      <c r="Z80" s="953"/>
      <c r="AA80" s="1023"/>
      <c r="AB80" s="1026"/>
      <c r="AC80" s="1023"/>
      <c r="AD80" s="1026"/>
      <c r="AE80" s="1027">
        <v>87.67</v>
      </c>
      <c r="AF80" s="1028">
        <v>1</v>
      </c>
      <c r="AG80" s="1024">
        <v>81.2</v>
      </c>
      <c r="AH80" s="1029">
        <v>1</v>
      </c>
      <c r="AI80" s="1006"/>
      <c r="AJ80" s="1023"/>
      <c r="AK80" s="1026"/>
      <c r="AL80" s="1023"/>
      <c r="AM80" s="1026"/>
      <c r="AN80" s="1023">
        <v>0.03</v>
      </c>
      <c r="AO80" s="1026">
        <v>1</v>
      </c>
      <c r="AP80" s="1023">
        <v>0.03</v>
      </c>
      <c r="AQ80" s="1026">
        <v>1</v>
      </c>
      <c r="AR80" s="1006"/>
      <c r="AS80" s="1023"/>
      <c r="AT80" s="1026"/>
      <c r="AU80" s="1023"/>
      <c r="AV80" s="1026"/>
      <c r="AW80" s="1023">
        <v>8.02</v>
      </c>
      <c r="AX80" s="1026">
        <v>1</v>
      </c>
      <c r="AY80" s="1023">
        <v>8.18</v>
      </c>
      <c r="AZ80" s="1026">
        <v>1</v>
      </c>
      <c r="BA80" s="1006"/>
      <c r="BB80" s="1023"/>
      <c r="BC80" s="1026"/>
      <c r="BD80" s="1023"/>
      <c r="BE80" s="1026"/>
      <c r="BF80" s="1023">
        <v>5.5</v>
      </c>
      <c r="BG80" s="1026">
        <v>1</v>
      </c>
      <c r="BH80" s="1023">
        <v>5.5</v>
      </c>
      <c r="BI80" s="1026">
        <v>1</v>
      </c>
    </row>
    <row r="81" spans="2:61" s="794" customFormat="1" ht="13" x14ac:dyDescent="0.3">
      <c r="B81" s="1850"/>
      <c r="C81" s="1856"/>
      <c r="D81" s="1030" t="s">
        <v>85</v>
      </c>
      <c r="E81" s="1030" t="s">
        <v>236</v>
      </c>
      <c r="F81" s="1031">
        <v>495005</v>
      </c>
      <c r="G81" s="1031">
        <v>1041790</v>
      </c>
      <c r="H81" s="1032" t="s">
        <v>38</v>
      </c>
      <c r="I81" s="1032" t="s">
        <v>73</v>
      </c>
      <c r="J81" s="1032" t="s">
        <v>74</v>
      </c>
      <c r="K81" s="1033"/>
      <c r="L81" s="1032">
        <v>10</v>
      </c>
      <c r="M81" s="1032">
        <v>8</v>
      </c>
      <c r="N81" s="1032">
        <v>2</v>
      </c>
      <c r="O81" s="1034">
        <v>80</v>
      </c>
      <c r="P81" s="1034">
        <v>1</v>
      </c>
      <c r="Q81" s="1035"/>
      <c r="R81" s="1031"/>
      <c r="S81" s="1036"/>
      <c r="T81" s="1031"/>
      <c r="U81" s="1036"/>
      <c r="V81" s="1031">
        <v>1.3</v>
      </c>
      <c r="W81" s="1036">
        <v>1</v>
      </c>
      <c r="X81" s="1031">
        <v>1.3</v>
      </c>
      <c r="Y81" s="1036">
        <v>1</v>
      </c>
      <c r="Z81" s="1035"/>
      <c r="AA81" s="1031"/>
      <c r="AB81" s="1036"/>
      <c r="AC81" s="1031"/>
      <c r="AD81" s="1036"/>
      <c r="AE81" s="1031">
        <v>110.08</v>
      </c>
      <c r="AF81" s="1036">
        <v>1</v>
      </c>
      <c r="AG81" s="1032">
        <v>103.57</v>
      </c>
      <c r="AH81" s="1037">
        <v>1</v>
      </c>
      <c r="AI81" s="1038"/>
      <c r="AJ81" s="1031"/>
      <c r="AK81" s="1036"/>
      <c r="AL81" s="1031"/>
      <c r="AM81" s="1036"/>
      <c r="AN81" s="1031">
        <v>0.03</v>
      </c>
      <c r="AO81" s="1036">
        <v>1</v>
      </c>
      <c r="AP81" s="1031">
        <v>0.03</v>
      </c>
      <c r="AQ81" s="1036">
        <v>1</v>
      </c>
      <c r="AR81" s="1038"/>
      <c r="AS81" s="1031"/>
      <c r="AT81" s="1036"/>
      <c r="AU81" s="1031"/>
      <c r="AV81" s="1036"/>
      <c r="AW81" s="1031">
        <v>9.02</v>
      </c>
      <c r="AX81" s="1036">
        <v>0</v>
      </c>
      <c r="AY81" s="1031">
        <v>8.89</v>
      </c>
      <c r="AZ81" s="1036">
        <v>0</v>
      </c>
      <c r="BA81" s="1038"/>
      <c r="BB81" s="1031"/>
      <c r="BC81" s="1036"/>
      <c r="BD81" s="1031"/>
      <c r="BE81" s="1036"/>
      <c r="BF81" s="1031">
        <v>5.5</v>
      </c>
      <c r="BG81" s="1036">
        <v>1</v>
      </c>
      <c r="BH81" s="1031">
        <v>6.9</v>
      </c>
      <c r="BI81" s="1036">
        <v>1</v>
      </c>
    </row>
    <row r="82" spans="2:61" s="13" customFormat="1" ht="13" x14ac:dyDescent="0.3">
      <c r="B82" s="12"/>
      <c r="C82" s="1841" t="s">
        <v>3589</v>
      </c>
      <c r="D82" s="1841"/>
      <c r="E82" s="1841"/>
      <c r="F82" s="1841"/>
      <c r="G82" s="1841"/>
      <c r="H82" s="1841"/>
      <c r="I82" s="1841"/>
      <c r="J82" s="1841"/>
      <c r="K82" s="1841"/>
      <c r="L82" s="1841"/>
      <c r="M82" s="1841"/>
      <c r="N82" s="1841"/>
      <c r="O82" s="1841"/>
      <c r="P82" s="1841"/>
      <c r="Q82" s="1841"/>
      <c r="R82" s="1841"/>
      <c r="S82" s="1841"/>
      <c r="T82" s="1841"/>
      <c r="U82" s="1841"/>
      <c r="V82" s="1841"/>
      <c r="W82" s="1841"/>
      <c r="X82" s="1841"/>
      <c r="Y82" s="1841"/>
      <c r="Z82" s="1841"/>
      <c r="AA82" s="1841"/>
      <c r="AB82" s="1841"/>
      <c r="AC82" s="1841"/>
      <c r="AD82" s="1841"/>
      <c r="AE82" s="1841"/>
      <c r="AF82" s="1841"/>
      <c r="AG82" s="1841"/>
      <c r="AH82" s="1841"/>
      <c r="AI82" s="1841"/>
      <c r="AJ82" s="1841"/>
      <c r="AK82" s="1841"/>
      <c r="AL82" s="1841"/>
      <c r="AM82" s="1841"/>
      <c r="AN82" s="1841"/>
      <c r="AO82" s="1841"/>
      <c r="AP82" s="1841"/>
      <c r="AQ82" s="1841"/>
      <c r="AR82" s="1841"/>
      <c r="AS82" s="1841"/>
      <c r="AT82" s="1841"/>
      <c r="AU82" s="1841"/>
      <c r="AV82" s="1841"/>
      <c r="AW82" s="1841"/>
      <c r="AX82" s="1841"/>
      <c r="AY82" s="1841"/>
      <c r="AZ82" s="1841"/>
      <c r="BA82" s="1841"/>
      <c r="BB82" s="1841"/>
      <c r="BC82" s="1841"/>
      <c r="BD82" s="1841"/>
      <c r="BE82" s="1841"/>
      <c r="BF82" s="1841"/>
      <c r="BG82" s="1841"/>
      <c r="BH82" s="1841"/>
      <c r="BI82" s="1841"/>
    </row>
    <row r="83" spans="2:61" s="13" customFormat="1" ht="13" x14ac:dyDescent="0.3">
      <c r="B83" s="12"/>
      <c r="C83" s="995"/>
      <c r="D83" s="1842" t="s">
        <v>104</v>
      </c>
      <c r="E83" s="1842" t="s">
        <v>105</v>
      </c>
      <c r="F83" s="1844" t="s">
        <v>106</v>
      </c>
      <c r="G83" s="1844"/>
      <c r="H83" s="1844"/>
      <c r="I83" s="1844"/>
      <c r="J83" s="1844"/>
      <c r="K83" s="996"/>
      <c r="L83" s="1844" t="s">
        <v>107</v>
      </c>
      <c r="M83" s="1844"/>
      <c r="N83" s="1844"/>
      <c r="O83" s="1844"/>
      <c r="P83" s="1844"/>
      <c r="Q83" s="995"/>
      <c r="R83" s="1844" t="s">
        <v>108</v>
      </c>
      <c r="S83" s="1844"/>
      <c r="T83" s="1844"/>
      <c r="U83" s="1844"/>
      <c r="V83" s="1844"/>
      <c r="W83" s="1844"/>
      <c r="X83" s="1844"/>
      <c r="Y83" s="1844"/>
      <c r="Z83" s="995"/>
      <c r="AA83" s="1844" t="s">
        <v>109</v>
      </c>
      <c r="AB83" s="1844"/>
      <c r="AC83" s="1844"/>
      <c r="AD83" s="1844"/>
      <c r="AE83" s="1844"/>
      <c r="AF83" s="1844"/>
      <c r="AG83" s="1844"/>
      <c r="AH83" s="1844"/>
      <c r="AI83" s="995"/>
      <c r="AJ83" s="1844" t="s">
        <v>110</v>
      </c>
      <c r="AK83" s="1844"/>
      <c r="AL83" s="1844"/>
      <c r="AM83" s="1844"/>
      <c r="AN83" s="1844"/>
      <c r="AO83" s="1844"/>
      <c r="AP83" s="1844"/>
      <c r="AQ83" s="1844"/>
      <c r="AR83" s="995"/>
      <c r="AS83" s="1844" t="s">
        <v>111</v>
      </c>
      <c r="AT83" s="1844"/>
      <c r="AU83" s="1844"/>
      <c r="AV83" s="1844"/>
      <c r="AW83" s="1844"/>
      <c r="AX83" s="1844"/>
      <c r="AY83" s="1844"/>
      <c r="AZ83" s="1844"/>
      <c r="BA83" s="995"/>
      <c r="BB83" s="1844" t="s">
        <v>112</v>
      </c>
      <c r="BC83" s="1844"/>
      <c r="BD83" s="1844"/>
      <c r="BE83" s="1844"/>
      <c r="BF83" s="1844"/>
      <c r="BG83" s="1844"/>
      <c r="BH83" s="1844"/>
      <c r="BI83" s="1844"/>
    </row>
    <row r="84" spans="2:61" s="13" customFormat="1" ht="24" customHeight="1" x14ac:dyDescent="0.3">
      <c r="B84" s="972"/>
      <c r="C84" s="1848" t="s">
        <v>113</v>
      </c>
      <c r="D84" s="1842"/>
      <c r="E84" s="1842"/>
      <c r="F84" s="997" t="s">
        <v>114</v>
      </c>
      <c r="G84" s="997" t="s">
        <v>115</v>
      </c>
      <c r="H84" s="1845" t="s">
        <v>39</v>
      </c>
      <c r="I84" s="1845" t="s">
        <v>64</v>
      </c>
      <c r="J84" s="1845" t="s">
        <v>116</v>
      </c>
      <c r="K84" s="998"/>
      <c r="L84" s="1845" t="s">
        <v>117</v>
      </c>
      <c r="M84" s="1845" t="s">
        <v>118</v>
      </c>
      <c r="N84" s="1845" t="s">
        <v>119</v>
      </c>
      <c r="O84" s="1845" t="s">
        <v>120</v>
      </c>
      <c r="P84" s="997" t="s">
        <v>121</v>
      </c>
      <c r="Q84" s="999"/>
      <c r="R84" s="997" t="s">
        <v>122</v>
      </c>
      <c r="S84" s="1845" t="s">
        <v>123</v>
      </c>
      <c r="T84" s="997" t="s">
        <v>124</v>
      </c>
      <c r="U84" s="1846" t="s">
        <v>123</v>
      </c>
      <c r="V84" s="997" t="s">
        <v>124</v>
      </c>
      <c r="W84" s="1845" t="s">
        <v>123</v>
      </c>
      <c r="X84" s="997" t="s">
        <v>124</v>
      </c>
      <c r="Y84" s="1845" t="s">
        <v>123</v>
      </c>
      <c r="Z84" s="999"/>
      <c r="AA84" s="997" t="s">
        <v>125</v>
      </c>
      <c r="AB84" s="1845" t="s">
        <v>123</v>
      </c>
      <c r="AC84" s="997" t="s">
        <v>125</v>
      </c>
      <c r="AD84" s="1845" t="s">
        <v>123</v>
      </c>
      <c r="AE84" s="997" t="s">
        <v>126</v>
      </c>
      <c r="AF84" s="1845" t="s">
        <v>123</v>
      </c>
      <c r="AG84" s="997" t="s">
        <v>125</v>
      </c>
      <c r="AH84" s="1845" t="s">
        <v>123</v>
      </c>
      <c r="AI84" s="998"/>
      <c r="AJ84" s="997" t="s">
        <v>110</v>
      </c>
      <c r="AK84" s="1845" t="s">
        <v>123</v>
      </c>
      <c r="AL84" s="997" t="s">
        <v>110</v>
      </c>
      <c r="AM84" s="1845" t="s">
        <v>123</v>
      </c>
      <c r="AN84" s="997" t="s">
        <v>110</v>
      </c>
      <c r="AO84" s="1846" t="s">
        <v>123</v>
      </c>
      <c r="AP84" s="997" t="s">
        <v>110</v>
      </c>
      <c r="AQ84" s="1845" t="s">
        <v>123</v>
      </c>
      <c r="AR84" s="998"/>
      <c r="AS84" s="997" t="s">
        <v>127</v>
      </c>
      <c r="AT84" s="1845" t="s">
        <v>123</v>
      </c>
      <c r="AU84" s="997" t="s">
        <v>128</v>
      </c>
      <c r="AV84" s="1845" t="s">
        <v>123</v>
      </c>
      <c r="AW84" s="997" t="s">
        <v>129</v>
      </c>
      <c r="AX84" s="1845" t="s">
        <v>123</v>
      </c>
      <c r="AY84" s="997" t="s">
        <v>130</v>
      </c>
      <c r="AZ84" s="1845" t="s">
        <v>123</v>
      </c>
      <c r="BA84" s="998"/>
      <c r="BB84" s="997" t="s">
        <v>131</v>
      </c>
      <c r="BC84" s="1845" t="s">
        <v>123</v>
      </c>
      <c r="BD84" s="997" t="s">
        <v>132</v>
      </c>
      <c r="BE84" s="1845" t="s">
        <v>123</v>
      </c>
      <c r="BF84" s="997" t="s">
        <v>131</v>
      </c>
      <c r="BG84" s="1845" t="s">
        <v>123</v>
      </c>
      <c r="BH84" s="997" t="s">
        <v>3590</v>
      </c>
      <c r="BI84" s="1845" t="s">
        <v>123</v>
      </c>
    </row>
    <row r="85" spans="2:61" s="13" customFormat="1" ht="13" x14ac:dyDescent="0.3">
      <c r="B85" s="12"/>
      <c r="C85" s="1847"/>
      <c r="D85" s="1843"/>
      <c r="E85" s="1843"/>
      <c r="F85" s="1000" t="s">
        <v>134</v>
      </c>
      <c r="G85" s="1000" t="s">
        <v>134</v>
      </c>
      <c r="H85" s="1843"/>
      <c r="I85" s="1843"/>
      <c r="J85" s="1843"/>
      <c r="K85" s="950"/>
      <c r="L85" s="1843"/>
      <c r="M85" s="1843"/>
      <c r="N85" s="1843"/>
      <c r="O85" s="1843"/>
      <c r="P85" s="949" t="s">
        <v>135</v>
      </c>
      <c r="Q85" s="999"/>
      <c r="R85" s="949" t="s">
        <v>3259</v>
      </c>
      <c r="S85" s="1843"/>
      <c r="T85" s="949" t="s">
        <v>3260</v>
      </c>
      <c r="U85" s="1847"/>
      <c r="V85" s="949" t="s">
        <v>3261</v>
      </c>
      <c r="W85" s="1843"/>
      <c r="X85" s="949" t="s">
        <v>3262</v>
      </c>
      <c r="Y85" s="1843"/>
      <c r="Z85" s="949"/>
      <c r="AA85" s="949" t="s">
        <v>3259</v>
      </c>
      <c r="AB85" s="1843"/>
      <c r="AC85" s="949" t="s">
        <v>3260</v>
      </c>
      <c r="AD85" s="1843"/>
      <c r="AE85" s="949" t="s">
        <v>3261</v>
      </c>
      <c r="AF85" s="1843"/>
      <c r="AG85" s="949" t="s">
        <v>3262</v>
      </c>
      <c r="AH85" s="1843"/>
      <c r="AI85" s="950"/>
      <c r="AJ85" s="949" t="s">
        <v>3259</v>
      </c>
      <c r="AK85" s="1843"/>
      <c r="AL85" s="949" t="s">
        <v>3260</v>
      </c>
      <c r="AM85" s="1843"/>
      <c r="AN85" s="949" t="s">
        <v>3261</v>
      </c>
      <c r="AO85" s="1847"/>
      <c r="AP85" s="949" t="s">
        <v>3262</v>
      </c>
      <c r="AQ85" s="1843"/>
      <c r="AR85" s="950"/>
      <c r="AS85" s="949" t="s">
        <v>3259</v>
      </c>
      <c r="AT85" s="1843"/>
      <c r="AU85" s="949" t="s">
        <v>3260</v>
      </c>
      <c r="AV85" s="1843"/>
      <c r="AW85" s="949" t="s">
        <v>3261</v>
      </c>
      <c r="AX85" s="1843"/>
      <c r="AY85" s="949" t="s">
        <v>3262</v>
      </c>
      <c r="AZ85" s="1843"/>
      <c r="BA85" s="950"/>
      <c r="BB85" s="949" t="s">
        <v>3259</v>
      </c>
      <c r="BC85" s="1843"/>
      <c r="BD85" s="949" t="s">
        <v>3260</v>
      </c>
      <c r="BE85" s="1843"/>
      <c r="BF85" s="949" t="s">
        <v>138</v>
      </c>
      <c r="BG85" s="1843"/>
      <c r="BH85" s="949"/>
      <c r="BI85" s="1843"/>
    </row>
    <row r="86" spans="2:61" s="13" customFormat="1" ht="12.75" customHeight="1" x14ac:dyDescent="0.3">
      <c r="B86" s="1857" t="s">
        <v>3263</v>
      </c>
      <c r="C86" s="1859" t="s">
        <v>1625</v>
      </c>
      <c r="D86" s="1039" t="s">
        <v>3264</v>
      </c>
      <c r="E86" s="1040" t="s">
        <v>3265</v>
      </c>
      <c r="F86" s="1041">
        <v>506671.89854899998</v>
      </c>
      <c r="G86" s="1041">
        <v>1092705.08678</v>
      </c>
      <c r="H86" s="1042" t="s">
        <v>1676</v>
      </c>
      <c r="I86" s="1043" t="s">
        <v>1676</v>
      </c>
      <c r="J86" s="1043" t="s">
        <v>3266</v>
      </c>
      <c r="K86" s="264"/>
      <c r="L86" s="1043">
        <v>20</v>
      </c>
      <c r="M86" s="1043">
        <v>15</v>
      </c>
      <c r="N86" s="1043">
        <v>5</v>
      </c>
      <c r="O86" s="1044">
        <v>75</v>
      </c>
      <c r="P86" s="1043">
        <v>0</v>
      </c>
      <c r="Q86" s="953"/>
      <c r="R86" s="1041">
        <v>5</v>
      </c>
      <c r="S86" s="1045">
        <v>1</v>
      </c>
      <c r="T86" s="1041">
        <v>4.3</v>
      </c>
      <c r="U86" s="1045">
        <v>1</v>
      </c>
      <c r="V86" s="1041">
        <v>3</v>
      </c>
      <c r="W86" s="1045">
        <v>1</v>
      </c>
      <c r="X86" s="1041">
        <v>43</v>
      </c>
      <c r="Y86" s="1045">
        <v>0</v>
      </c>
      <c r="Z86" s="1043"/>
      <c r="AA86" s="1041">
        <v>75.3</v>
      </c>
      <c r="AB86" s="1045">
        <v>1</v>
      </c>
      <c r="AC86" s="1041">
        <v>81.900000000000006</v>
      </c>
      <c r="AD86" s="1045">
        <v>1</v>
      </c>
      <c r="AE86" s="1041">
        <v>56</v>
      </c>
      <c r="AF86" s="1045">
        <v>0</v>
      </c>
      <c r="AG86" s="1041">
        <v>76.2</v>
      </c>
      <c r="AH86" s="1045">
        <v>1</v>
      </c>
      <c r="AI86" s="1046"/>
      <c r="AJ86" s="1041">
        <v>1.4</v>
      </c>
      <c r="AK86" s="1045">
        <v>0</v>
      </c>
      <c r="AL86" s="1041">
        <v>0.49</v>
      </c>
      <c r="AM86" s="1045">
        <v>1</v>
      </c>
      <c r="AN86" s="1041">
        <v>1.9</v>
      </c>
      <c r="AO86" s="1045">
        <v>0</v>
      </c>
      <c r="AP86" s="1041">
        <v>0.59</v>
      </c>
      <c r="AQ86" s="1045">
        <v>1</v>
      </c>
      <c r="AR86" s="1046"/>
      <c r="AS86" s="1041">
        <v>7.7</v>
      </c>
      <c r="AT86" s="1045">
        <v>1</v>
      </c>
      <c r="AU86" s="1041">
        <v>7.43</v>
      </c>
      <c r="AV86" s="1045">
        <v>1</v>
      </c>
      <c r="AW86" s="1041">
        <v>7.83</v>
      </c>
      <c r="AX86" s="1045">
        <v>1</v>
      </c>
      <c r="AY86" s="1041">
        <v>7.68</v>
      </c>
      <c r="AZ86" s="1045">
        <v>1</v>
      </c>
      <c r="BA86" s="1046"/>
      <c r="BB86" s="1041">
        <v>11</v>
      </c>
      <c r="BC86" s="1045">
        <v>1</v>
      </c>
      <c r="BD86" s="1041">
        <v>9</v>
      </c>
      <c r="BE86" s="1045">
        <v>1</v>
      </c>
      <c r="BF86" s="1041">
        <v>4</v>
      </c>
      <c r="BG86" s="1045">
        <v>1</v>
      </c>
      <c r="BH86" s="1041">
        <v>223</v>
      </c>
      <c r="BI86" s="1045">
        <v>0</v>
      </c>
    </row>
    <row r="87" spans="2:61" s="13" customFormat="1" ht="13" x14ac:dyDescent="0.3">
      <c r="B87" s="1850"/>
      <c r="C87" s="1850"/>
      <c r="D87" s="1039" t="s">
        <v>3267</v>
      </c>
      <c r="E87" s="1040" t="s">
        <v>3268</v>
      </c>
      <c r="F87" s="1041">
        <v>499318.84782000002</v>
      </c>
      <c r="G87" s="1041">
        <v>1087030.56436</v>
      </c>
      <c r="H87" s="1042" t="s">
        <v>1676</v>
      </c>
      <c r="I87" s="1043" t="s">
        <v>1676</v>
      </c>
      <c r="J87" s="1043" t="s">
        <v>3269</v>
      </c>
      <c r="K87" s="264"/>
      <c r="L87" s="1043">
        <v>20</v>
      </c>
      <c r="M87" s="1043">
        <v>20</v>
      </c>
      <c r="N87" s="1043">
        <v>0</v>
      </c>
      <c r="O87" s="1044">
        <v>100</v>
      </c>
      <c r="P87" s="1043">
        <v>1</v>
      </c>
      <c r="Q87" s="953"/>
      <c r="R87" s="1041">
        <v>4</v>
      </c>
      <c r="S87" s="1045">
        <v>1</v>
      </c>
      <c r="T87" s="1041">
        <v>3.9</v>
      </c>
      <c r="U87" s="1045">
        <v>1</v>
      </c>
      <c r="V87" s="1041">
        <v>3</v>
      </c>
      <c r="W87" s="1045">
        <v>1</v>
      </c>
      <c r="X87" s="1041">
        <v>3</v>
      </c>
      <c r="Y87" s="1045">
        <v>1</v>
      </c>
      <c r="Z87" s="1043"/>
      <c r="AA87" s="1041">
        <v>81.400000000000006</v>
      </c>
      <c r="AB87" s="1045">
        <v>1</v>
      </c>
      <c r="AC87" s="1041">
        <v>87.6</v>
      </c>
      <c r="AD87" s="1045">
        <v>1</v>
      </c>
      <c r="AE87" s="1041">
        <v>99.7</v>
      </c>
      <c r="AF87" s="1045">
        <v>1</v>
      </c>
      <c r="AG87" s="1041">
        <v>95.4</v>
      </c>
      <c r="AH87" s="1045">
        <v>1</v>
      </c>
      <c r="AI87" s="1046"/>
      <c r="AJ87" s="1041">
        <v>0.49</v>
      </c>
      <c r="AK87" s="1045">
        <v>1</v>
      </c>
      <c r="AL87" s="1041">
        <v>0.49</v>
      </c>
      <c r="AM87" s="1045">
        <v>1</v>
      </c>
      <c r="AN87" s="1041">
        <v>0.49</v>
      </c>
      <c r="AO87" s="1045">
        <v>1</v>
      </c>
      <c r="AP87" s="1041">
        <v>0.49</v>
      </c>
      <c r="AQ87" s="1045">
        <v>1</v>
      </c>
      <c r="AR87" s="1046"/>
      <c r="AS87" s="1041">
        <v>7.73</v>
      </c>
      <c r="AT87" s="1045">
        <v>1</v>
      </c>
      <c r="AU87" s="1041">
        <v>7.04</v>
      </c>
      <c r="AV87" s="1045">
        <v>1</v>
      </c>
      <c r="AW87" s="1041">
        <v>8.36</v>
      </c>
      <c r="AX87" s="1045">
        <v>1</v>
      </c>
      <c r="AY87" s="1041">
        <v>7.5</v>
      </c>
      <c r="AZ87" s="1045">
        <v>1</v>
      </c>
      <c r="BA87" s="1046"/>
      <c r="BB87" s="1041">
        <v>21</v>
      </c>
      <c r="BC87" s="1045">
        <v>1</v>
      </c>
      <c r="BD87" s="1041">
        <v>2.99</v>
      </c>
      <c r="BE87" s="1045">
        <v>1</v>
      </c>
      <c r="BF87" s="1041">
        <v>3</v>
      </c>
      <c r="BG87" s="1045">
        <v>1</v>
      </c>
      <c r="BH87" s="1041">
        <v>5</v>
      </c>
      <c r="BI87" s="1045">
        <v>1</v>
      </c>
    </row>
    <row r="88" spans="2:61" s="13" customFormat="1" ht="13" x14ac:dyDescent="0.3">
      <c r="B88" s="1850"/>
      <c r="C88" s="1850"/>
      <c r="D88" s="1039" t="s">
        <v>3267</v>
      </c>
      <c r="E88" s="1040" t="s">
        <v>3270</v>
      </c>
      <c r="F88" s="1041">
        <v>505246</v>
      </c>
      <c r="G88" s="1041">
        <v>1087450</v>
      </c>
      <c r="H88" s="1042" t="s">
        <v>1676</v>
      </c>
      <c r="I88" s="1043" t="s">
        <v>3271</v>
      </c>
      <c r="J88" s="1043" t="s">
        <v>65</v>
      </c>
      <c r="K88" s="12"/>
      <c r="L88" s="1043">
        <v>20</v>
      </c>
      <c r="M88" s="1043">
        <v>10</v>
      </c>
      <c r="N88" s="1043">
        <v>10</v>
      </c>
      <c r="O88" s="1044">
        <v>50</v>
      </c>
      <c r="P88" s="1043">
        <v>0</v>
      </c>
      <c r="Q88" s="953"/>
      <c r="R88" s="1041">
        <v>7.2</v>
      </c>
      <c r="S88" s="1045">
        <v>0</v>
      </c>
      <c r="T88" s="1041">
        <v>7.6</v>
      </c>
      <c r="U88" s="1045">
        <v>0</v>
      </c>
      <c r="V88" s="1041">
        <v>3</v>
      </c>
      <c r="W88" s="1045">
        <v>1</v>
      </c>
      <c r="X88" s="1041">
        <v>11</v>
      </c>
      <c r="Y88" s="1045">
        <v>0</v>
      </c>
      <c r="Z88" s="1043"/>
      <c r="AA88" s="1041">
        <v>64.400000000000006</v>
      </c>
      <c r="AB88" s="1045">
        <v>0</v>
      </c>
      <c r="AC88" s="1041">
        <v>55.1</v>
      </c>
      <c r="AD88" s="1045">
        <v>0</v>
      </c>
      <c r="AE88" s="1041">
        <v>84</v>
      </c>
      <c r="AF88" s="1045">
        <v>1</v>
      </c>
      <c r="AG88" s="1041">
        <v>48.7</v>
      </c>
      <c r="AH88" s="1045">
        <v>0</v>
      </c>
      <c r="AI88" s="1046"/>
      <c r="AJ88" s="1041">
        <v>7.7</v>
      </c>
      <c r="AK88" s="1045">
        <v>0</v>
      </c>
      <c r="AL88" s="1041">
        <v>1.9</v>
      </c>
      <c r="AM88" s="1045">
        <v>0</v>
      </c>
      <c r="AN88" s="1041">
        <v>1.3</v>
      </c>
      <c r="AO88" s="1045">
        <v>0</v>
      </c>
      <c r="AP88" s="1041">
        <v>0.97</v>
      </c>
      <c r="AQ88" s="1045">
        <v>1</v>
      </c>
      <c r="AR88" s="1046"/>
      <c r="AS88" s="1041">
        <v>7.51</v>
      </c>
      <c r="AT88" s="1045">
        <v>1</v>
      </c>
      <c r="AU88" s="1041">
        <v>7.36</v>
      </c>
      <c r="AV88" s="1045">
        <v>1</v>
      </c>
      <c r="AW88" s="1041">
        <v>8.2799999999999994</v>
      </c>
      <c r="AX88" s="1045">
        <v>1</v>
      </c>
      <c r="AY88" s="1041">
        <v>7.17</v>
      </c>
      <c r="AZ88" s="1045">
        <v>1</v>
      </c>
      <c r="BA88" s="1046"/>
      <c r="BB88" s="1041">
        <v>9.5</v>
      </c>
      <c r="BC88" s="1045">
        <v>1</v>
      </c>
      <c r="BD88" s="1041">
        <v>17.2</v>
      </c>
      <c r="BE88" s="1045">
        <v>1</v>
      </c>
      <c r="BF88" s="1041">
        <v>4</v>
      </c>
      <c r="BG88" s="1045">
        <v>1</v>
      </c>
      <c r="BH88" s="1041">
        <v>30</v>
      </c>
      <c r="BI88" s="1045">
        <v>0</v>
      </c>
    </row>
    <row r="89" spans="2:61" s="13" customFormat="1" ht="13" x14ac:dyDescent="0.3">
      <c r="B89" s="1850"/>
      <c r="C89" s="1850"/>
      <c r="D89" s="1039" t="s">
        <v>3272</v>
      </c>
      <c r="E89" s="1040" t="s">
        <v>3273</v>
      </c>
      <c r="F89" s="1041">
        <v>514164.19604399998</v>
      </c>
      <c r="G89" s="1041">
        <v>1084516.13619</v>
      </c>
      <c r="H89" s="1042" t="s">
        <v>1676</v>
      </c>
      <c r="I89" s="1043" t="s">
        <v>1676</v>
      </c>
      <c r="J89" s="1043" t="s">
        <v>3274</v>
      </c>
      <c r="K89" s="12"/>
      <c r="L89" s="1043">
        <v>20</v>
      </c>
      <c r="M89" s="1043">
        <v>13</v>
      </c>
      <c r="N89" s="1043">
        <v>7</v>
      </c>
      <c r="O89" s="1044">
        <v>65</v>
      </c>
      <c r="P89" s="1043">
        <v>0</v>
      </c>
      <c r="Q89" s="953"/>
      <c r="R89" s="1041">
        <v>8</v>
      </c>
      <c r="S89" s="1045">
        <v>0</v>
      </c>
      <c r="T89" s="1041">
        <v>6.3</v>
      </c>
      <c r="U89" s="1045">
        <v>0</v>
      </c>
      <c r="V89" s="1041">
        <v>3</v>
      </c>
      <c r="W89" s="1045">
        <v>1</v>
      </c>
      <c r="X89" s="1041">
        <v>9.3000000000000007</v>
      </c>
      <c r="Y89" s="1045">
        <v>0</v>
      </c>
      <c r="Z89" s="1043"/>
      <c r="AA89" s="1041">
        <v>85</v>
      </c>
      <c r="AB89" s="1045">
        <v>1</v>
      </c>
      <c r="AC89" s="1041">
        <v>90</v>
      </c>
      <c r="AD89" s="1045">
        <v>1</v>
      </c>
      <c r="AE89" s="1041">
        <v>82</v>
      </c>
      <c r="AF89" s="1045">
        <v>1</v>
      </c>
      <c r="AG89" s="1041">
        <v>89.9</v>
      </c>
      <c r="AH89" s="1045">
        <v>1</v>
      </c>
      <c r="AI89" s="1046"/>
      <c r="AJ89" s="1041">
        <v>1</v>
      </c>
      <c r="AK89" s="1045">
        <v>1</v>
      </c>
      <c r="AL89" s="1041">
        <v>0.6</v>
      </c>
      <c r="AM89" s="1045">
        <v>1</v>
      </c>
      <c r="AN89" s="1041">
        <v>0.49</v>
      </c>
      <c r="AO89" s="1045">
        <v>1</v>
      </c>
      <c r="AP89" s="1041">
        <v>0.97</v>
      </c>
      <c r="AQ89" s="1045">
        <v>1</v>
      </c>
      <c r="AR89" s="1046"/>
      <c r="AS89" s="1041">
        <v>8.1</v>
      </c>
      <c r="AT89" s="1045">
        <v>1</v>
      </c>
      <c r="AU89" s="1041">
        <v>7.92</v>
      </c>
      <c r="AV89" s="1045">
        <v>1</v>
      </c>
      <c r="AW89" s="1041">
        <v>7.98</v>
      </c>
      <c r="AX89" s="1045">
        <v>1</v>
      </c>
      <c r="AY89" s="1041">
        <v>7.75</v>
      </c>
      <c r="AZ89" s="1045">
        <v>1</v>
      </c>
      <c r="BA89" s="1046"/>
      <c r="BB89" s="1041">
        <v>181</v>
      </c>
      <c r="BC89" s="1045">
        <v>0</v>
      </c>
      <c r="BD89" s="1041">
        <v>68</v>
      </c>
      <c r="BE89" s="1045">
        <v>0</v>
      </c>
      <c r="BF89" s="1041">
        <v>536</v>
      </c>
      <c r="BG89" s="1045">
        <v>0</v>
      </c>
      <c r="BH89" s="1041">
        <v>241</v>
      </c>
      <c r="BI89" s="1045">
        <v>0</v>
      </c>
    </row>
    <row r="90" spans="2:61" s="13" customFormat="1" ht="13" x14ac:dyDescent="0.3">
      <c r="B90" s="1850"/>
      <c r="C90" s="1850"/>
      <c r="D90" s="1039" t="s">
        <v>3275</v>
      </c>
      <c r="E90" s="1040" t="s">
        <v>3276</v>
      </c>
      <c r="F90" s="1041">
        <v>516802.37727400003</v>
      </c>
      <c r="G90" s="1041">
        <v>1082233.6014099999</v>
      </c>
      <c r="H90" s="1042" t="s">
        <v>1676</v>
      </c>
      <c r="I90" s="1043" t="s">
        <v>3277</v>
      </c>
      <c r="J90" s="1043" t="s">
        <v>3278</v>
      </c>
      <c r="K90" s="12"/>
      <c r="L90" s="1043">
        <v>20</v>
      </c>
      <c r="M90" s="1043">
        <v>19</v>
      </c>
      <c r="N90" s="1043">
        <v>1</v>
      </c>
      <c r="O90" s="1044">
        <v>95</v>
      </c>
      <c r="P90" s="1043">
        <v>1</v>
      </c>
      <c r="Q90" s="953"/>
      <c r="R90" s="1041">
        <v>4</v>
      </c>
      <c r="S90" s="1045">
        <v>1</v>
      </c>
      <c r="T90" s="1041">
        <v>4.4000000000000004</v>
      </c>
      <c r="U90" s="1045">
        <v>1</v>
      </c>
      <c r="V90" s="1041">
        <v>3</v>
      </c>
      <c r="W90" s="1045">
        <v>1</v>
      </c>
      <c r="X90" s="1041">
        <v>3</v>
      </c>
      <c r="Y90" s="1045">
        <v>1</v>
      </c>
      <c r="Z90" s="1043"/>
      <c r="AA90" s="1041">
        <v>90</v>
      </c>
      <c r="AB90" s="1045">
        <v>1</v>
      </c>
      <c r="AC90" s="1041">
        <v>91.1</v>
      </c>
      <c r="AD90" s="1045">
        <v>1</v>
      </c>
      <c r="AE90" s="1041">
        <v>100.2</v>
      </c>
      <c r="AF90" s="1045">
        <v>1</v>
      </c>
      <c r="AG90" s="1041">
        <v>94.5</v>
      </c>
      <c r="AH90" s="1045">
        <v>1</v>
      </c>
      <c r="AI90" s="1046"/>
      <c r="AJ90" s="1041">
        <v>0.49</v>
      </c>
      <c r="AK90" s="1045">
        <v>1</v>
      </c>
      <c r="AL90" s="1041">
        <v>0.49</v>
      </c>
      <c r="AM90" s="1045">
        <v>1</v>
      </c>
      <c r="AN90" s="1041">
        <v>0.49</v>
      </c>
      <c r="AO90" s="1045">
        <v>1</v>
      </c>
      <c r="AP90" s="1041">
        <v>0.49</v>
      </c>
      <c r="AQ90" s="1045">
        <v>1</v>
      </c>
      <c r="AR90" s="1046"/>
      <c r="AS90" s="1041">
        <v>7.77</v>
      </c>
      <c r="AT90" s="1045">
        <v>1</v>
      </c>
      <c r="AU90" s="1041">
        <v>7.63</v>
      </c>
      <c r="AV90" s="1045">
        <v>1</v>
      </c>
      <c r="AW90" s="1041">
        <v>8.08</v>
      </c>
      <c r="AX90" s="1045">
        <v>1</v>
      </c>
      <c r="AY90" s="1041">
        <v>7.97</v>
      </c>
      <c r="AZ90" s="1045">
        <v>1</v>
      </c>
      <c r="BA90" s="1046"/>
      <c r="BB90" s="1041">
        <v>5</v>
      </c>
      <c r="BC90" s="1045">
        <v>1</v>
      </c>
      <c r="BD90" s="1041">
        <v>104</v>
      </c>
      <c r="BE90" s="1045">
        <v>0</v>
      </c>
      <c r="BF90" s="1041">
        <v>3</v>
      </c>
      <c r="BG90" s="1045">
        <v>1</v>
      </c>
      <c r="BH90" s="1041">
        <v>4</v>
      </c>
      <c r="BI90" s="1045">
        <v>1</v>
      </c>
    </row>
    <row r="91" spans="2:61" s="13" customFormat="1" ht="13" x14ac:dyDescent="0.3">
      <c r="B91" s="1850"/>
      <c r="C91" s="1850"/>
      <c r="D91" s="1039" t="s">
        <v>3279</v>
      </c>
      <c r="E91" s="1040" t="s">
        <v>3280</v>
      </c>
      <c r="F91" s="1041">
        <v>534974.92869600002</v>
      </c>
      <c r="G91" s="1041">
        <v>1087583.00351</v>
      </c>
      <c r="H91" s="1042" t="s">
        <v>1676</v>
      </c>
      <c r="I91" s="1043" t="s">
        <v>3281</v>
      </c>
      <c r="J91" s="1043" t="s">
        <v>3282</v>
      </c>
      <c r="K91" s="12"/>
      <c r="L91" s="1043">
        <v>20</v>
      </c>
      <c r="M91" s="1043">
        <v>20</v>
      </c>
      <c r="N91" s="1043">
        <v>0</v>
      </c>
      <c r="O91" s="1044">
        <v>100</v>
      </c>
      <c r="P91" s="1043">
        <v>1</v>
      </c>
      <c r="Q91" s="953"/>
      <c r="R91" s="1041">
        <v>2.99</v>
      </c>
      <c r="S91" s="1045">
        <v>1</v>
      </c>
      <c r="T91" s="1041">
        <v>2.99</v>
      </c>
      <c r="U91" s="1045">
        <v>1</v>
      </c>
      <c r="V91" s="1041">
        <v>3</v>
      </c>
      <c r="W91" s="1045">
        <v>1</v>
      </c>
      <c r="X91" s="1041">
        <v>3</v>
      </c>
      <c r="Y91" s="1045">
        <v>1</v>
      </c>
      <c r="Z91" s="1043"/>
      <c r="AA91" s="1041">
        <v>93</v>
      </c>
      <c r="AB91" s="1045">
        <v>1</v>
      </c>
      <c r="AC91" s="1041">
        <v>95.8</v>
      </c>
      <c r="AD91" s="1045">
        <v>1</v>
      </c>
      <c r="AE91" s="1041">
        <v>96.7</v>
      </c>
      <c r="AF91" s="1045">
        <v>1</v>
      </c>
      <c r="AG91" s="1041">
        <v>96.4</v>
      </c>
      <c r="AH91" s="1045">
        <v>1</v>
      </c>
      <c r="AI91" s="1046"/>
      <c r="AJ91" s="1041">
        <v>0.49</v>
      </c>
      <c r="AK91" s="1045">
        <v>1</v>
      </c>
      <c r="AL91" s="1041">
        <v>0.49</v>
      </c>
      <c r="AM91" s="1045">
        <v>1</v>
      </c>
      <c r="AN91" s="1041">
        <v>0.49</v>
      </c>
      <c r="AO91" s="1045">
        <v>1</v>
      </c>
      <c r="AP91" s="1041">
        <v>0.49</v>
      </c>
      <c r="AQ91" s="1045">
        <v>1</v>
      </c>
      <c r="AR91" s="1046"/>
      <c r="AS91" s="1041">
        <v>7.57</v>
      </c>
      <c r="AT91" s="1045">
        <v>1</v>
      </c>
      <c r="AU91" s="1041">
        <v>7.76</v>
      </c>
      <c r="AV91" s="1045">
        <v>1</v>
      </c>
      <c r="AW91" s="1041">
        <v>7.25</v>
      </c>
      <c r="AX91" s="1045">
        <v>1</v>
      </c>
      <c r="AY91" s="1041">
        <v>7.86</v>
      </c>
      <c r="AZ91" s="1045">
        <v>1</v>
      </c>
      <c r="BA91" s="1046"/>
      <c r="BB91" s="1041">
        <v>2.99</v>
      </c>
      <c r="BC91" s="1045">
        <v>1</v>
      </c>
      <c r="BD91" s="1041">
        <v>11.9</v>
      </c>
      <c r="BE91" s="1045">
        <v>1</v>
      </c>
      <c r="BF91" s="1041">
        <v>8</v>
      </c>
      <c r="BG91" s="1045">
        <v>1</v>
      </c>
      <c r="BH91" s="1041">
        <v>8</v>
      </c>
      <c r="BI91" s="1045">
        <v>1</v>
      </c>
    </row>
    <row r="92" spans="2:61" x14ac:dyDescent="0.25">
      <c r="B92" s="1850"/>
      <c r="C92" s="1850"/>
      <c r="D92" s="1039" t="s">
        <v>3283</v>
      </c>
      <c r="E92" s="1040" t="s">
        <v>3284</v>
      </c>
      <c r="F92" s="1041">
        <v>538084.02751199994</v>
      </c>
      <c r="G92" s="1041">
        <v>1087094.59916</v>
      </c>
      <c r="H92" s="1042" t="s">
        <v>1676</v>
      </c>
      <c r="I92" s="1043" t="s">
        <v>1682</v>
      </c>
      <c r="J92" s="1043" t="s">
        <v>3285</v>
      </c>
      <c r="K92" s="12"/>
      <c r="L92" s="1043">
        <v>20</v>
      </c>
      <c r="M92" s="1043">
        <v>20</v>
      </c>
      <c r="N92" s="1043">
        <v>0</v>
      </c>
      <c r="O92" s="1044">
        <v>100</v>
      </c>
      <c r="P92" s="1043">
        <v>1</v>
      </c>
      <c r="Q92" s="953"/>
      <c r="R92" s="1041">
        <v>2.99</v>
      </c>
      <c r="S92" s="1045">
        <v>1</v>
      </c>
      <c r="T92" s="1041">
        <v>2.99</v>
      </c>
      <c r="U92" s="1045">
        <v>1</v>
      </c>
      <c r="V92" s="1041">
        <v>3</v>
      </c>
      <c r="W92" s="1045">
        <v>1</v>
      </c>
      <c r="X92" s="1041">
        <v>3</v>
      </c>
      <c r="Y92" s="1045">
        <v>1</v>
      </c>
      <c r="Z92" s="1043"/>
      <c r="AA92" s="1041">
        <v>92</v>
      </c>
      <c r="AB92" s="1045">
        <v>1</v>
      </c>
      <c r="AC92" s="1041">
        <v>93.8</v>
      </c>
      <c r="AD92" s="1045">
        <v>1</v>
      </c>
      <c r="AE92" s="1041">
        <v>93</v>
      </c>
      <c r="AF92" s="1045">
        <v>1</v>
      </c>
      <c r="AG92" s="1041">
        <v>96.3</v>
      </c>
      <c r="AH92" s="1045">
        <v>1</v>
      </c>
      <c r="AI92" s="1046"/>
      <c r="AJ92" s="1041">
        <v>0.49</v>
      </c>
      <c r="AK92" s="1045">
        <v>1</v>
      </c>
      <c r="AL92" s="1041">
        <v>0.49</v>
      </c>
      <c r="AM92" s="1045">
        <v>1</v>
      </c>
      <c r="AN92" s="1041">
        <v>0.49</v>
      </c>
      <c r="AO92" s="1045">
        <v>1</v>
      </c>
      <c r="AP92" s="1041">
        <v>0.49</v>
      </c>
      <c r="AQ92" s="1045">
        <v>1</v>
      </c>
      <c r="AR92" s="1046"/>
      <c r="AS92" s="1041">
        <v>8.16</v>
      </c>
      <c r="AT92" s="1045">
        <v>1</v>
      </c>
      <c r="AU92" s="1041">
        <v>7.7</v>
      </c>
      <c r="AV92" s="1045">
        <v>1</v>
      </c>
      <c r="AW92" s="1041">
        <v>7.05</v>
      </c>
      <c r="AX92" s="1045">
        <v>1</v>
      </c>
      <c r="AY92" s="1041">
        <v>7.94</v>
      </c>
      <c r="AZ92" s="1045">
        <v>1</v>
      </c>
      <c r="BA92" s="1046"/>
      <c r="BB92" s="1041">
        <v>2.99</v>
      </c>
      <c r="BC92" s="1045">
        <v>1</v>
      </c>
      <c r="BD92" s="1041">
        <v>5.9</v>
      </c>
      <c r="BE92" s="1045">
        <v>1</v>
      </c>
      <c r="BF92" s="1041">
        <v>6</v>
      </c>
      <c r="BG92" s="1045">
        <v>1</v>
      </c>
      <c r="BH92" s="1041">
        <v>3</v>
      </c>
      <c r="BI92" s="1045">
        <v>1</v>
      </c>
    </row>
    <row r="93" spans="2:61" x14ac:dyDescent="0.25">
      <c r="B93" s="1850"/>
      <c r="C93" s="1850"/>
      <c r="D93" s="1039" t="s">
        <v>3286</v>
      </c>
      <c r="E93" s="1040" t="s">
        <v>3287</v>
      </c>
      <c r="F93" s="1041">
        <v>539801</v>
      </c>
      <c r="G93" s="1041">
        <v>1091071</v>
      </c>
      <c r="H93" s="1042" t="s">
        <v>1676</v>
      </c>
      <c r="I93" s="1043" t="s">
        <v>1682</v>
      </c>
      <c r="J93" s="1043" t="s">
        <v>3285</v>
      </c>
      <c r="K93" s="12"/>
      <c r="L93" s="1043">
        <v>20</v>
      </c>
      <c r="M93" s="1043">
        <v>19</v>
      </c>
      <c r="N93" s="1043">
        <v>1</v>
      </c>
      <c r="O93" s="1044">
        <v>95</v>
      </c>
      <c r="P93" s="1043">
        <v>1</v>
      </c>
      <c r="Q93" s="953"/>
      <c r="R93" s="1041">
        <v>2.99</v>
      </c>
      <c r="S93" s="1045">
        <v>1</v>
      </c>
      <c r="T93" s="1041">
        <v>2.99</v>
      </c>
      <c r="U93" s="1045">
        <v>1</v>
      </c>
      <c r="V93" s="1041">
        <v>3</v>
      </c>
      <c r="W93" s="1045">
        <v>1</v>
      </c>
      <c r="X93" s="1041">
        <v>3</v>
      </c>
      <c r="Y93" s="1045">
        <v>1</v>
      </c>
      <c r="Z93" s="1043"/>
      <c r="AA93" s="1041">
        <v>100.4</v>
      </c>
      <c r="AB93" s="1045">
        <v>1</v>
      </c>
      <c r="AC93" s="1041">
        <v>103.1</v>
      </c>
      <c r="AD93" s="1045">
        <v>1</v>
      </c>
      <c r="AE93" s="1041">
        <v>103.6</v>
      </c>
      <c r="AF93" s="1045">
        <v>1</v>
      </c>
      <c r="AG93" s="1041">
        <v>98.4</v>
      </c>
      <c r="AH93" s="1045">
        <v>1</v>
      </c>
      <c r="AI93" s="1046"/>
      <c r="AJ93" s="1041">
        <v>0.49</v>
      </c>
      <c r="AK93" s="1045">
        <v>1</v>
      </c>
      <c r="AL93" s="1041">
        <v>0.49</v>
      </c>
      <c r="AM93" s="1045">
        <v>1</v>
      </c>
      <c r="AN93" s="1041">
        <v>0.49</v>
      </c>
      <c r="AO93" s="1045">
        <v>1</v>
      </c>
      <c r="AP93" s="1041">
        <v>0.49</v>
      </c>
      <c r="AQ93" s="1045">
        <v>1</v>
      </c>
      <c r="AR93" s="1046"/>
      <c r="AS93" s="1041">
        <v>7.73</v>
      </c>
      <c r="AT93" s="1045">
        <v>1</v>
      </c>
      <c r="AU93" s="1041">
        <v>7.66</v>
      </c>
      <c r="AV93" s="1045">
        <v>1</v>
      </c>
      <c r="AW93" s="1041">
        <v>7.3</v>
      </c>
      <c r="AX93" s="1045">
        <v>1</v>
      </c>
      <c r="AY93" s="1041">
        <v>8.9</v>
      </c>
      <c r="AZ93" s="1045">
        <v>0</v>
      </c>
      <c r="BA93" s="1046"/>
      <c r="BB93" s="1041">
        <v>2.99</v>
      </c>
      <c r="BC93" s="1045">
        <v>1</v>
      </c>
      <c r="BD93" s="1041">
        <v>2.99</v>
      </c>
      <c r="BE93" s="1045">
        <v>1</v>
      </c>
      <c r="BF93" s="1041">
        <v>3</v>
      </c>
      <c r="BG93" s="1045">
        <v>1</v>
      </c>
      <c r="BH93" s="1041">
        <v>3</v>
      </c>
      <c r="BI93" s="1045">
        <v>1</v>
      </c>
    </row>
    <row r="94" spans="2:61" x14ac:dyDescent="0.25">
      <c r="B94" s="1850"/>
      <c r="C94" s="1850"/>
      <c r="D94" s="1039" t="s">
        <v>3288</v>
      </c>
      <c r="E94" s="1040" t="s">
        <v>3289</v>
      </c>
      <c r="F94" s="1041">
        <v>533672.54728499998</v>
      </c>
      <c r="G94" s="1041">
        <v>1096155.5043899999</v>
      </c>
      <c r="H94" s="1042" t="s">
        <v>1676</v>
      </c>
      <c r="I94" s="1043" t="s">
        <v>1682</v>
      </c>
      <c r="J94" s="1043" t="s">
        <v>1682</v>
      </c>
      <c r="K94" s="12"/>
      <c r="L94" s="1043">
        <v>20</v>
      </c>
      <c r="M94" s="1043">
        <v>16</v>
      </c>
      <c r="N94" s="1043">
        <v>4</v>
      </c>
      <c r="O94" s="1044">
        <v>80</v>
      </c>
      <c r="P94" s="1043">
        <v>1</v>
      </c>
      <c r="Q94" s="953"/>
      <c r="R94" s="1041">
        <v>3.4</v>
      </c>
      <c r="S94" s="1045">
        <v>1</v>
      </c>
      <c r="T94" s="1041">
        <v>6.8</v>
      </c>
      <c r="U94" s="1045">
        <v>0</v>
      </c>
      <c r="V94" s="1041">
        <v>3</v>
      </c>
      <c r="W94" s="1045">
        <v>1</v>
      </c>
      <c r="X94" s="1041">
        <v>3</v>
      </c>
      <c r="Y94" s="1045">
        <v>1</v>
      </c>
      <c r="Z94" s="1043"/>
      <c r="AA94" s="1041">
        <v>65.209999999999994</v>
      </c>
      <c r="AB94" s="1045">
        <v>0</v>
      </c>
      <c r="AC94" s="1041">
        <v>67.3</v>
      </c>
      <c r="AD94" s="1045">
        <v>0</v>
      </c>
      <c r="AE94" s="1041">
        <v>58.2</v>
      </c>
      <c r="AF94" s="1045">
        <v>0</v>
      </c>
      <c r="AG94" s="1041">
        <v>90.6</v>
      </c>
      <c r="AH94" s="1045">
        <v>1</v>
      </c>
      <c r="AI94" s="1046"/>
      <c r="AJ94" s="1041">
        <v>0.49</v>
      </c>
      <c r="AK94" s="1045">
        <v>1</v>
      </c>
      <c r="AL94" s="1041">
        <v>0.49</v>
      </c>
      <c r="AM94" s="1045">
        <v>1</v>
      </c>
      <c r="AN94" s="1041">
        <v>0.49</v>
      </c>
      <c r="AO94" s="1045">
        <v>1</v>
      </c>
      <c r="AP94" s="1041">
        <v>0.49</v>
      </c>
      <c r="AQ94" s="1045">
        <v>1</v>
      </c>
      <c r="AR94" s="1046"/>
      <c r="AS94" s="1041">
        <v>7.38</v>
      </c>
      <c r="AT94" s="1045">
        <v>1</v>
      </c>
      <c r="AU94" s="1041">
        <v>7.69</v>
      </c>
      <c r="AV94" s="1045">
        <v>1</v>
      </c>
      <c r="AW94" s="1041">
        <v>6.57</v>
      </c>
      <c r="AX94" s="1045">
        <v>1</v>
      </c>
      <c r="AY94" s="1041">
        <v>7.32</v>
      </c>
      <c r="AZ94" s="1045">
        <v>1</v>
      </c>
      <c r="BA94" s="1046"/>
      <c r="BB94" s="1041">
        <v>9</v>
      </c>
      <c r="BC94" s="1045">
        <v>1</v>
      </c>
      <c r="BD94" s="1041">
        <v>11.1</v>
      </c>
      <c r="BE94" s="1045">
        <v>1</v>
      </c>
      <c r="BF94" s="1041">
        <v>4</v>
      </c>
      <c r="BG94" s="1045">
        <v>1</v>
      </c>
      <c r="BH94" s="1041">
        <v>4</v>
      </c>
      <c r="BI94" s="1045">
        <v>1</v>
      </c>
    </row>
    <row r="95" spans="2:61" x14ac:dyDescent="0.25">
      <c r="B95" s="1850"/>
      <c r="C95" s="1850"/>
      <c r="D95" s="1039" t="s">
        <v>3290</v>
      </c>
      <c r="E95" s="1040" t="s">
        <v>3291</v>
      </c>
      <c r="F95" s="1041">
        <v>515725.17498800001</v>
      </c>
      <c r="G95" s="1041">
        <v>1088402.9497799999</v>
      </c>
      <c r="H95" s="1042" t="s">
        <v>1676</v>
      </c>
      <c r="I95" s="1043" t="s">
        <v>3277</v>
      </c>
      <c r="J95" s="1043" t="s">
        <v>3277</v>
      </c>
      <c r="K95" s="12"/>
      <c r="L95" s="1043">
        <v>20</v>
      </c>
      <c r="M95" s="1043">
        <v>11</v>
      </c>
      <c r="N95" s="1043">
        <v>9</v>
      </c>
      <c r="O95" s="1044">
        <v>55.000000000000007</v>
      </c>
      <c r="P95" s="1043">
        <v>0</v>
      </c>
      <c r="Q95" s="953"/>
      <c r="R95" s="1041">
        <v>7</v>
      </c>
      <c r="S95" s="1045">
        <v>0</v>
      </c>
      <c r="T95" s="1041">
        <v>6.6</v>
      </c>
      <c r="U95" s="1045">
        <v>0</v>
      </c>
      <c r="V95" s="1041">
        <v>3</v>
      </c>
      <c r="W95" s="1045">
        <v>1</v>
      </c>
      <c r="X95" s="1041">
        <v>63</v>
      </c>
      <c r="Y95" s="1045">
        <v>0</v>
      </c>
      <c r="Z95" s="1043"/>
      <c r="AA95" s="1041">
        <v>65.400000000000006</v>
      </c>
      <c r="AB95" s="1045">
        <v>0</v>
      </c>
      <c r="AC95" s="1041">
        <v>63.3</v>
      </c>
      <c r="AD95" s="1045">
        <v>0</v>
      </c>
      <c r="AE95" s="1041">
        <v>44</v>
      </c>
      <c r="AF95" s="1045">
        <v>0</v>
      </c>
      <c r="AG95" s="1041">
        <v>69.8</v>
      </c>
      <c r="AH95" s="1045">
        <v>0</v>
      </c>
      <c r="AI95" s="1046"/>
      <c r="AJ95" s="1041">
        <v>0.49</v>
      </c>
      <c r="AK95" s="1045">
        <v>1</v>
      </c>
      <c r="AL95" s="1041">
        <v>0.8</v>
      </c>
      <c r="AM95" s="1045">
        <v>1</v>
      </c>
      <c r="AN95" s="1041">
        <v>0.49</v>
      </c>
      <c r="AO95" s="1045">
        <v>1</v>
      </c>
      <c r="AP95" s="1041">
        <v>0.49</v>
      </c>
      <c r="AQ95" s="1045">
        <v>1</v>
      </c>
      <c r="AR95" s="1046"/>
      <c r="AS95" s="1041">
        <v>7.48</v>
      </c>
      <c r="AT95" s="1045">
        <v>1</v>
      </c>
      <c r="AU95" s="1041">
        <v>7.82</v>
      </c>
      <c r="AV95" s="1045">
        <v>1</v>
      </c>
      <c r="AW95" s="1041">
        <v>6.96</v>
      </c>
      <c r="AX95" s="1045">
        <v>1</v>
      </c>
      <c r="AY95" s="1041">
        <v>7.6</v>
      </c>
      <c r="AZ95" s="1045">
        <v>1</v>
      </c>
      <c r="BA95" s="1046"/>
      <c r="BB95" s="1041">
        <v>27</v>
      </c>
      <c r="BC95" s="1045">
        <v>0</v>
      </c>
      <c r="BD95" s="1041">
        <v>6.6</v>
      </c>
      <c r="BE95" s="1045">
        <v>1</v>
      </c>
      <c r="BF95" s="1041">
        <v>8</v>
      </c>
      <c r="BG95" s="1045">
        <v>1</v>
      </c>
      <c r="BH95" s="1041">
        <v>804</v>
      </c>
      <c r="BI95" s="1045">
        <v>0</v>
      </c>
    </row>
    <row r="96" spans="2:61" x14ac:dyDescent="0.25">
      <c r="B96" s="1850"/>
      <c r="C96" s="1850"/>
      <c r="D96" s="1039" t="s">
        <v>1627</v>
      </c>
      <c r="E96" s="1040" t="s">
        <v>3292</v>
      </c>
      <c r="F96" s="1041">
        <v>538321</v>
      </c>
      <c r="G96" s="1041">
        <v>1094946</v>
      </c>
      <c r="H96" s="1042" t="s">
        <v>1676</v>
      </c>
      <c r="I96" s="1043" t="s">
        <v>1682</v>
      </c>
      <c r="J96" s="1043" t="s">
        <v>1682</v>
      </c>
      <c r="L96" s="1043">
        <v>20</v>
      </c>
      <c r="M96" s="1043">
        <v>17</v>
      </c>
      <c r="N96" s="1043">
        <v>3</v>
      </c>
      <c r="O96" s="1044">
        <v>85</v>
      </c>
      <c r="P96" s="1043">
        <v>1</v>
      </c>
      <c r="Q96" s="953"/>
      <c r="R96" s="1041">
        <v>0.1</v>
      </c>
      <c r="S96" s="1045">
        <v>1</v>
      </c>
      <c r="T96" s="1041">
        <v>3</v>
      </c>
      <c r="U96" s="1045">
        <v>1</v>
      </c>
      <c r="V96" s="1041">
        <v>10</v>
      </c>
      <c r="W96" s="1045">
        <v>0</v>
      </c>
      <c r="X96" s="1041">
        <v>10</v>
      </c>
      <c r="Y96" s="1045">
        <v>0</v>
      </c>
      <c r="Z96" s="1043"/>
      <c r="AA96" s="1041">
        <v>97.5</v>
      </c>
      <c r="AB96" s="1045">
        <v>1</v>
      </c>
      <c r="AC96" s="1041">
        <v>92.1</v>
      </c>
      <c r="AD96" s="1045">
        <v>1</v>
      </c>
      <c r="AE96" s="1041">
        <v>97.4</v>
      </c>
      <c r="AF96" s="1045">
        <v>1</v>
      </c>
      <c r="AG96" s="1041">
        <v>104</v>
      </c>
      <c r="AH96" s="1045">
        <v>1</v>
      </c>
      <c r="AI96" s="1046"/>
      <c r="AJ96" s="1041">
        <v>5.8000000000000003E-2</v>
      </c>
      <c r="AK96" s="1045">
        <v>1</v>
      </c>
      <c r="AL96" s="1041">
        <v>0.13800000000000001</v>
      </c>
      <c r="AM96" s="1045">
        <v>1</v>
      </c>
      <c r="AN96" s="1041">
        <v>0.14499999999999999</v>
      </c>
      <c r="AO96" s="1045">
        <v>1</v>
      </c>
      <c r="AP96" s="1041">
        <v>0.14099999999999999</v>
      </c>
      <c r="AQ96" s="1045">
        <v>1</v>
      </c>
      <c r="AR96" s="1046"/>
      <c r="AS96" s="1041">
        <v>6.98</v>
      </c>
      <c r="AT96" s="1045">
        <v>1</v>
      </c>
      <c r="AU96" s="1041">
        <v>7.6</v>
      </c>
      <c r="AV96" s="1045">
        <v>1</v>
      </c>
      <c r="AW96" s="1041">
        <v>8.4</v>
      </c>
      <c r="AX96" s="1045">
        <v>1</v>
      </c>
      <c r="AY96" s="1041">
        <v>7.3</v>
      </c>
      <c r="AZ96" s="1045">
        <v>1</v>
      </c>
      <c r="BA96" s="1046"/>
      <c r="BB96" s="1041">
        <v>0.02</v>
      </c>
      <c r="BC96" s="1045">
        <v>1</v>
      </c>
      <c r="BD96" s="1041">
        <v>5.8</v>
      </c>
      <c r="BE96" s="1045">
        <v>1</v>
      </c>
      <c r="BF96" s="1041">
        <v>0.73</v>
      </c>
      <c r="BG96" s="1045">
        <v>1</v>
      </c>
      <c r="BH96" s="1041">
        <v>45.7</v>
      </c>
      <c r="BI96" s="1045">
        <v>0</v>
      </c>
    </row>
    <row r="97" spans="2:61" x14ac:dyDescent="0.25">
      <c r="B97" s="1850"/>
      <c r="C97" s="1850"/>
      <c r="D97" s="1039" t="s">
        <v>1627</v>
      </c>
      <c r="E97" s="1040" t="s">
        <v>3293</v>
      </c>
      <c r="F97" s="1041">
        <v>551179</v>
      </c>
      <c r="G97" s="1041">
        <v>1117583</v>
      </c>
      <c r="H97" s="1043" t="s">
        <v>3294</v>
      </c>
      <c r="I97" s="1043" t="s">
        <v>1684</v>
      </c>
      <c r="J97" s="1043" t="s">
        <v>3295</v>
      </c>
      <c r="L97" s="1043">
        <v>20</v>
      </c>
      <c r="M97" s="1043">
        <v>19</v>
      </c>
      <c r="N97" s="1043">
        <v>1</v>
      </c>
      <c r="O97" s="1044">
        <v>95</v>
      </c>
      <c r="P97" s="1043">
        <v>1</v>
      </c>
      <c r="Q97" s="953"/>
      <c r="R97" s="1041">
        <v>0.1</v>
      </c>
      <c r="S97" s="1045">
        <v>1</v>
      </c>
      <c r="T97" s="1041">
        <v>0.1</v>
      </c>
      <c r="U97" s="1045">
        <v>1</v>
      </c>
      <c r="V97" s="1041">
        <v>1</v>
      </c>
      <c r="W97" s="1045">
        <v>1</v>
      </c>
      <c r="X97" s="1041">
        <v>20</v>
      </c>
      <c r="Y97" s="1045">
        <v>0</v>
      </c>
      <c r="Z97" s="1043"/>
      <c r="AA97" s="1041">
        <v>104</v>
      </c>
      <c r="AB97" s="1045">
        <v>1</v>
      </c>
      <c r="AC97" s="1041">
        <v>96.2</v>
      </c>
      <c r="AD97" s="1045">
        <v>1</v>
      </c>
      <c r="AE97" s="1041">
        <v>108</v>
      </c>
      <c r="AF97" s="1045">
        <v>1</v>
      </c>
      <c r="AG97" s="1041">
        <v>101</v>
      </c>
      <c r="AH97" s="1045">
        <v>1</v>
      </c>
      <c r="AI97" s="1046"/>
      <c r="AJ97" s="1041">
        <v>4.2999999999999997E-2</v>
      </c>
      <c r="AK97" s="1045">
        <v>1</v>
      </c>
      <c r="AL97" s="1041">
        <v>0.184</v>
      </c>
      <c r="AM97" s="1045">
        <v>1</v>
      </c>
      <c r="AN97" s="1041">
        <v>0.38600000000000001</v>
      </c>
      <c r="AO97" s="1045">
        <v>1</v>
      </c>
      <c r="AP97" s="1041">
        <v>0.10299999999999999</v>
      </c>
      <c r="AQ97" s="1045">
        <v>1</v>
      </c>
      <c r="AR97" s="1046"/>
      <c r="AS97" s="1041">
        <v>6.75</v>
      </c>
      <c r="AT97" s="1045">
        <v>1</v>
      </c>
      <c r="AU97" s="1041">
        <v>7.3</v>
      </c>
      <c r="AV97" s="1045">
        <v>1</v>
      </c>
      <c r="AW97" s="1041">
        <v>7.8</v>
      </c>
      <c r="AX97" s="1045">
        <v>1</v>
      </c>
      <c r="AY97" s="1041">
        <v>7.5</v>
      </c>
      <c r="AZ97" s="1045">
        <v>1</v>
      </c>
      <c r="BA97" s="1046"/>
      <c r="BB97" s="1041">
        <v>0.68</v>
      </c>
      <c r="BC97" s="1045">
        <v>1</v>
      </c>
      <c r="BD97" s="1041">
        <v>17.760000000000002</v>
      </c>
      <c r="BE97" s="1045">
        <v>1</v>
      </c>
      <c r="BF97" s="1041">
        <v>4.0199999999999996</v>
      </c>
      <c r="BG97" s="1045">
        <v>1</v>
      </c>
      <c r="BH97" s="1041">
        <v>13.24</v>
      </c>
      <c r="BI97" s="1045">
        <v>1</v>
      </c>
    </row>
    <row r="98" spans="2:61" x14ac:dyDescent="0.25">
      <c r="B98" s="1850"/>
      <c r="C98" s="1850"/>
      <c r="D98" s="1039" t="s">
        <v>1627</v>
      </c>
      <c r="E98" s="1040" t="s">
        <v>3296</v>
      </c>
      <c r="F98" s="1041">
        <v>555993</v>
      </c>
      <c r="G98" s="1041">
        <v>1125844</v>
      </c>
      <c r="H98" s="1043" t="s">
        <v>3294</v>
      </c>
      <c r="I98" s="1042" t="s">
        <v>1684</v>
      </c>
      <c r="J98" s="1043" t="s">
        <v>3295</v>
      </c>
      <c r="L98" s="1043">
        <v>20</v>
      </c>
      <c r="M98" s="1043">
        <v>18</v>
      </c>
      <c r="N98" s="1043">
        <v>2</v>
      </c>
      <c r="O98" s="1044">
        <v>90</v>
      </c>
      <c r="P98" s="1043">
        <v>1</v>
      </c>
      <c r="Q98" s="953"/>
      <c r="R98" s="1041">
        <v>3</v>
      </c>
      <c r="S98" s="1045">
        <v>1</v>
      </c>
      <c r="T98" s="1041">
        <v>3</v>
      </c>
      <c r="U98" s="1045">
        <v>1</v>
      </c>
      <c r="V98" s="1041">
        <v>10</v>
      </c>
      <c r="W98" s="1045">
        <v>0</v>
      </c>
      <c r="X98" s="1041">
        <v>10</v>
      </c>
      <c r="Y98" s="1045">
        <v>0</v>
      </c>
      <c r="Z98" s="1043"/>
      <c r="AA98" s="1041">
        <v>102</v>
      </c>
      <c r="AB98" s="1045">
        <v>1</v>
      </c>
      <c r="AC98" s="1041">
        <v>97.5</v>
      </c>
      <c r="AD98" s="1045">
        <v>1</v>
      </c>
      <c r="AE98" s="1041">
        <v>110</v>
      </c>
      <c r="AF98" s="1045">
        <v>1</v>
      </c>
      <c r="AG98" s="1041">
        <v>103</v>
      </c>
      <c r="AH98" s="1045">
        <v>1</v>
      </c>
      <c r="AI98" s="1046"/>
      <c r="AJ98" s="1041">
        <v>5.2999999999999999E-2</v>
      </c>
      <c r="AK98" s="1045">
        <v>1</v>
      </c>
      <c r="AL98" s="1041">
        <v>0.13</v>
      </c>
      <c r="AM98" s="1045">
        <v>1</v>
      </c>
      <c r="AN98" s="1041">
        <v>0.16200000000000001</v>
      </c>
      <c r="AO98" s="1045">
        <v>1</v>
      </c>
      <c r="AP98" s="1041">
        <v>0.1171</v>
      </c>
      <c r="AQ98" s="1045">
        <v>1</v>
      </c>
      <c r="AR98" s="1046"/>
      <c r="AS98" s="1041">
        <v>6.79</v>
      </c>
      <c r="AT98" s="1045">
        <v>1</v>
      </c>
      <c r="AU98" s="1041">
        <v>7.5</v>
      </c>
      <c r="AV98" s="1045">
        <v>1</v>
      </c>
      <c r="AW98" s="1041">
        <v>8.1999999999999993</v>
      </c>
      <c r="AX98" s="1045">
        <v>1</v>
      </c>
      <c r="AY98" s="1041">
        <v>7.5</v>
      </c>
      <c r="AZ98" s="1045">
        <v>1</v>
      </c>
      <c r="BA98" s="1046"/>
      <c r="BB98" s="1041">
        <v>6.38</v>
      </c>
      <c r="BC98" s="1045">
        <v>1</v>
      </c>
      <c r="BD98" s="1041">
        <v>19.22</v>
      </c>
      <c r="BE98" s="1045">
        <v>1</v>
      </c>
      <c r="BF98" s="1041">
        <v>11.74</v>
      </c>
      <c r="BG98" s="1045">
        <v>1</v>
      </c>
      <c r="BH98" s="1041">
        <v>20.34</v>
      </c>
      <c r="BI98" s="1045">
        <v>1</v>
      </c>
    </row>
    <row r="99" spans="2:61" x14ac:dyDescent="0.25">
      <c r="B99" s="1850"/>
      <c r="C99" s="1860" t="s">
        <v>3297</v>
      </c>
      <c r="D99" s="1047" t="s">
        <v>3208</v>
      </c>
      <c r="E99" s="1048" t="s">
        <v>3298</v>
      </c>
      <c r="F99" s="1049">
        <v>564448</v>
      </c>
      <c r="G99" s="1049">
        <v>1114320</v>
      </c>
      <c r="H99" s="1050" t="s">
        <v>3294</v>
      </c>
      <c r="I99" s="1050" t="s">
        <v>1683</v>
      </c>
      <c r="J99" s="1050" t="s">
        <v>3299</v>
      </c>
      <c r="L99" s="703">
        <v>20</v>
      </c>
      <c r="M99" s="703">
        <v>18</v>
      </c>
      <c r="N99" s="703">
        <v>2</v>
      </c>
      <c r="O99" s="1051">
        <v>90</v>
      </c>
      <c r="P99" s="703">
        <v>1</v>
      </c>
      <c r="Q99" s="703"/>
      <c r="R99" s="1052">
        <v>5</v>
      </c>
      <c r="S99" s="1053">
        <v>1</v>
      </c>
      <c r="T99" s="1052">
        <v>0.1</v>
      </c>
      <c r="U99" s="1053">
        <v>1</v>
      </c>
      <c r="V99" s="1052">
        <v>12</v>
      </c>
      <c r="W99" s="1053">
        <v>0</v>
      </c>
      <c r="X99" s="1052">
        <v>0.1</v>
      </c>
      <c r="Y99" s="1053">
        <v>1</v>
      </c>
      <c r="Z99" s="703"/>
      <c r="AA99" s="1054">
        <v>105</v>
      </c>
      <c r="AB99" s="1053">
        <v>1</v>
      </c>
      <c r="AC99" s="1054">
        <v>102</v>
      </c>
      <c r="AD99" s="1053">
        <v>1</v>
      </c>
      <c r="AE99" s="1054">
        <v>102</v>
      </c>
      <c r="AF99" s="1053">
        <v>1</v>
      </c>
      <c r="AG99" s="1054">
        <v>101</v>
      </c>
      <c r="AH99" s="1053">
        <v>1</v>
      </c>
      <c r="AI99" s="703"/>
      <c r="AJ99" s="1052">
        <v>0.14699999999999999</v>
      </c>
      <c r="AK99" s="1053">
        <v>1</v>
      </c>
      <c r="AL99" s="1052">
        <v>4.9000000000000002E-2</v>
      </c>
      <c r="AM99" s="1053">
        <v>1</v>
      </c>
      <c r="AN99" s="1052">
        <v>0.17100000000000001</v>
      </c>
      <c r="AO99" s="1053">
        <v>1</v>
      </c>
      <c r="AP99" s="1052">
        <v>0.71799999999999997</v>
      </c>
      <c r="AQ99" s="1053">
        <v>0</v>
      </c>
      <c r="AR99" s="703"/>
      <c r="AS99" s="1054">
        <v>8.6</v>
      </c>
      <c r="AT99" s="1053">
        <v>1</v>
      </c>
      <c r="AU99" s="1054">
        <v>7.6</v>
      </c>
      <c r="AV99" s="1053">
        <v>1</v>
      </c>
      <c r="AW99" s="1054">
        <v>8.1999999999999993</v>
      </c>
      <c r="AX99" s="1053">
        <v>1</v>
      </c>
      <c r="AY99" s="1054">
        <v>7.8</v>
      </c>
      <c r="AZ99" s="1053">
        <v>1</v>
      </c>
      <c r="BA99" s="703"/>
      <c r="BB99" s="1054">
        <v>22.24</v>
      </c>
      <c r="BC99" s="1053">
        <v>1</v>
      </c>
      <c r="BD99" s="1054">
        <v>8.9</v>
      </c>
      <c r="BE99" s="1053">
        <v>1</v>
      </c>
      <c r="BF99" s="1054">
        <v>1.9</v>
      </c>
      <c r="BG99" s="1053">
        <v>1</v>
      </c>
      <c r="BH99" s="1054">
        <v>16.940000000000001</v>
      </c>
      <c r="BI99" s="1053">
        <v>1</v>
      </c>
    </row>
    <row r="100" spans="2:61" x14ac:dyDescent="0.25">
      <c r="B100" s="1850"/>
      <c r="C100" s="1861"/>
      <c r="D100" s="1047" t="s">
        <v>3300</v>
      </c>
      <c r="E100" s="1048" t="s">
        <v>3301</v>
      </c>
      <c r="F100" s="1049">
        <v>569791</v>
      </c>
      <c r="G100" s="1049">
        <v>1121546</v>
      </c>
      <c r="H100" s="1050" t="s">
        <v>3294</v>
      </c>
      <c r="I100" s="1050" t="s">
        <v>1684</v>
      </c>
      <c r="J100" s="1050" t="s">
        <v>3302</v>
      </c>
      <c r="L100" s="703">
        <v>20</v>
      </c>
      <c r="M100" s="703">
        <v>15</v>
      </c>
      <c r="N100" s="703">
        <v>5</v>
      </c>
      <c r="O100" s="1051">
        <v>75</v>
      </c>
      <c r="P100" s="703">
        <v>0</v>
      </c>
      <c r="Q100" s="703"/>
      <c r="R100" s="1052">
        <v>6</v>
      </c>
      <c r="S100" s="1053">
        <v>1</v>
      </c>
      <c r="T100" s="1052">
        <v>3</v>
      </c>
      <c r="U100" s="1053">
        <v>1</v>
      </c>
      <c r="V100" s="1052">
        <v>1</v>
      </c>
      <c r="W100" s="1053">
        <v>1</v>
      </c>
      <c r="X100" s="1052">
        <v>3</v>
      </c>
      <c r="Y100" s="1053">
        <v>1</v>
      </c>
      <c r="Z100" s="703"/>
      <c r="AA100" s="1054">
        <v>62.4</v>
      </c>
      <c r="AB100" s="1053">
        <v>0</v>
      </c>
      <c r="AC100" s="1054">
        <v>61.9</v>
      </c>
      <c r="AD100" s="1053">
        <v>0</v>
      </c>
      <c r="AE100" s="1054">
        <v>65.400000000000006</v>
      </c>
      <c r="AF100" s="1053">
        <v>1</v>
      </c>
      <c r="AG100" s="1054">
        <v>72</v>
      </c>
      <c r="AH100" s="1053">
        <v>0</v>
      </c>
      <c r="AI100" s="703"/>
      <c r="AJ100" s="1052">
        <v>2.484</v>
      </c>
      <c r="AK100" s="1053">
        <v>1</v>
      </c>
      <c r="AL100" s="1052">
        <v>0.158</v>
      </c>
      <c r="AM100" s="1053">
        <v>1</v>
      </c>
      <c r="AN100" s="1052">
        <v>0.27</v>
      </c>
      <c r="AO100" s="1053">
        <v>0</v>
      </c>
      <c r="AP100" s="1052">
        <v>1.196</v>
      </c>
      <c r="AQ100" s="1053">
        <v>1</v>
      </c>
      <c r="AR100" s="703"/>
      <c r="AS100" s="1054">
        <v>7.3</v>
      </c>
      <c r="AT100" s="1053">
        <v>1</v>
      </c>
      <c r="AU100" s="1054">
        <v>7.1</v>
      </c>
      <c r="AV100" s="1053">
        <v>1</v>
      </c>
      <c r="AW100" s="1054">
        <v>7.3</v>
      </c>
      <c r="AX100" s="1053">
        <v>1</v>
      </c>
      <c r="AY100" s="1054">
        <v>7</v>
      </c>
      <c r="AZ100" s="1053">
        <v>1</v>
      </c>
      <c r="BA100" s="703"/>
      <c r="BB100" s="1054">
        <v>12.7</v>
      </c>
      <c r="BC100" s="1053">
        <v>1</v>
      </c>
      <c r="BD100" s="1054">
        <v>9.5</v>
      </c>
      <c r="BE100" s="1053">
        <v>1</v>
      </c>
      <c r="BF100" s="1054">
        <v>4.0999999999999996</v>
      </c>
      <c r="BG100" s="1053">
        <v>1</v>
      </c>
      <c r="BH100" s="1054">
        <v>20.32</v>
      </c>
      <c r="BI100" s="1053">
        <v>1</v>
      </c>
    </row>
    <row r="101" spans="2:61" x14ac:dyDescent="0.25">
      <c r="B101" s="1850"/>
      <c r="C101" s="1861"/>
      <c r="D101" s="1047" t="s">
        <v>3208</v>
      </c>
      <c r="E101" s="1048" t="s">
        <v>3303</v>
      </c>
      <c r="F101" s="1049">
        <v>569864</v>
      </c>
      <c r="G101" s="1049">
        <v>1121460</v>
      </c>
      <c r="H101" s="1050" t="s">
        <v>3294</v>
      </c>
      <c r="I101" s="1050" t="s">
        <v>1683</v>
      </c>
      <c r="J101" s="1050" t="s">
        <v>3299</v>
      </c>
      <c r="L101" s="703">
        <v>20</v>
      </c>
      <c r="M101" s="703">
        <v>19</v>
      </c>
      <c r="N101" s="703">
        <v>1</v>
      </c>
      <c r="O101" s="1051">
        <v>95</v>
      </c>
      <c r="P101" s="703">
        <v>1</v>
      </c>
      <c r="Q101" s="703"/>
      <c r="R101" s="1052">
        <v>13</v>
      </c>
      <c r="S101" s="1053">
        <v>0</v>
      </c>
      <c r="T101" s="1052">
        <v>3</v>
      </c>
      <c r="U101" s="1053">
        <v>1</v>
      </c>
      <c r="V101" s="1052">
        <v>1</v>
      </c>
      <c r="W101" s="1053">
        <v>1</v>
      </c>
      <c r="X101" s="1052">
        <v>5</v>
      </c>
      <c r="Y101" s="1053">
        <v>1</v>
      </c>
      <c r="Z101" s="703"/>
      <c r="AA101" s="1054">
        <v>90.7</v>
      </c>
      <c r="AB101" s="1053">
        <v>1</v>
      </c>
      <c r="AC101" s="1054">
        <v>92.5</v>
      </c>
      <c r="AD101" s="1053">
        <v>1</v>
      </c>
      <c r="AE101" s="1054">
        <v>97.2</v>
      </c>
      <c r="AF101" s="1053">
        <v>1</v>
      </c>
      <c r="AG101" s="1054">
        <v>95.2</v>
      </c>
      <c r="AH101" s="1053">
        <v>1</v>
      </c>
      <c r="AI101" s="703"/>
      <c r="AJ101" s="1052">
        <v>6.3E-2</v>
      </c>
      <c r="AK101" s="1053">
        <v>1</v>
      </c>
      <c r="AL101" s="1052">
        <v>4.7E-2</v>
      </c>
      <c r="AM101" s="1053">
        <v>1</v>
      </c>
      <c r="AN101" s="1052">
        <v>6.0999999999999999E-2</v>
      </c>
      <c r="AO101" s="1053">
        <v>1</v>
      </c>
      <c r="AP101" s="1052">
        <v>0.97499999999999998</v>
      </c>
      <c r="AQ101" s="1053">
        <v>1</v>
      </c>
      <c r="AR101" s="703"/>
      <c r="AS101" s="1054">
        <v>7.5</v>
      </c>
      <c r="AT101" s="1053">
        <v>1</v>
      </c>
      <c r="AU101" s="1054">
        <v>7.4</v>
      </c>
      <c r="AV101" s="1053">
        <v>1</v>
      </c>
      <c r="AW101" s="1054">
        <v>7.7</v>
      </c>
      <c r="AX101" s="1053">
        <v>1</v>
      </c>
      <c r="AY101" s="1054">
        <v>7.1</v>
      </c>
      <c r="AZ101" s="1053">
        <v>1</v>
      </c>
      <c r="BA101" s="703"/>
      <c r="BB101" s="1054">
        <v>12.7</v>
      </c>
      <c r="BC101" s="1053">
        <v>1</v>
      </c>
      <c r="BD101" s="1054">
        <v>6.3</v>
      </c>
      <c r="BE101" s="1053">
        <v>1</v>
      </c>
      <c r="BF101" s="1054">
        <v>4.4000000000000004</v>
      </c>
      <c r="BG101" s="1053">
        <v>1</v>
      </c>
      <c r="BH101" s="1054">
        <v>19.239999999999998</v>
      </c>
      <c r="BI101" s="1053">
        <v>1</v>
      </c>
    </row>
    <row r="102" spans="2:61" x14ac:dyDescent="0.25">
      <c r="B102" s="1850"/>
      <c r="C102" s="1862" t="s">
        <v>3304</v>
      </c>
      <c r="D102" s="1055" t="s">
        <v>3305</v>
      </c>
      <c r="E102" s="1056" t="s">
        <v>3306</v>
      </c>
      <c r="F102" s="1057">
        <v>591520.71426963026</v>
      </c>
      <c r="G102" s="1057">
        <v>1099004.6167526627</v>
      </c>
      <c r="H102" s="1058" t="s">
        <v>3294</v>
      </c>
      <c r="I102" s="1058" t="s">
        <v>3294</v>
      </c>
      <c r="J102" s="1058" t="s">
        <v>3307</v>
      </c>
      <c r="L102" s="1058">
        <v>20</v>
      </c>
      <c r="M102" s="1058">
        <v>17</v>
      </c>
      <c r="N102" s="1058">
        <v>3</v>
      </c>
      <c r="O102" s="1059">
        <v>85</v>
      </c>
      <c r="P102" s="1058">
        <v>1</v>
      </c>
      <c r="Q102" s="952"/>
      <c r="R102" s="1057">
        <v>3.09</v>
      </c>
      <c r="S102" s="1060">
        <v>1</v>
      </c>
      <c r="T102" s="1057">
        <v>1.3</v>
      </c>
      <c r="U102" s="1060">
        <v>1</v>
      </c>
      <c r="V102" s="1057">
        <v>1.65</v>
      </c>
      <c r="W102" s="1060">
        <v>1</v>
      </c>
      <c r="X102" s="1057">
        <v>1.3</v>
      </c>
      <c r="Y102" s="1060">
        <v>1</v>
      </c>
      <c r="Z102" s="1058"/>
      <c r="AA102" s="1057">
        <v>89.23</v>
      </c>
      <c r="AB102" s="1060">
        <v>1</v>
      </c>
      <c r="AC102" s="1057">
        <v>89.4</v>
      </c>
      <c r="AD102" s="1060">
        <v>1</v>
      </c>
      <c r="AE102" s="1057">
        <v>103</v>
      </c>
      <c r="AF102" s="1060">
        <v>1</v>
      </c>
      <c r="AG102" s="1057">
        <v>96.1</v>
      </c>
      <c r="AH102" s="1060">
        <v>1</v>
      </c>
      <c r="AI102" s="1046"/>
      <c r="AJ102" s="1057">
        <v>0.03</v>
      </c>
      <c r="AK102" s="1060">
        <v>1</v>
      </c>
      <c r="AL102" s="1057">
        <v>0.03</v>
      </c>
      <c r="AM102" s="1060">
        <v>1</v>
      </c>
      <c r="AN102" s="1057">
        <v>0.03</v>
      </c>
      <c r="AO102" s="1060">
        <v>1</v>
      </c>
      <c r="AP102" s="1057">
        <v>0.03</v>
      </c>
      <c r="AQ102" s="1060">
        <v>1</v>
      </c>
      <c r="AR102" s="1046"/>
      <c r="AS102" s="1057">
        <v>8.5399999999999991</v>
      </c>
      <c r="AT102" s="1060">
        <v>0</v>
      </c>
      <c r="AU102" s="1057">
        <v>8.48</v>
      </c>
      <c r="AV102" s="1060">
        <v>1</v>
      </c>
      <c r="AW102" s="1057">
        <v>8.6999999999999993</v>
      </c>
      <c r="AX102" s="1060">
        <v>0</v>
      </c>
      <c r="AY102" s="1057">
        <v>8.73</v>
      </c>
      <c r="AZ102" s="1060">
        <v>0</v>
      </c>
      <c r="BA102" s="1046"/>
      <c r="BB102" s="1057">
        <v>5.5</v>
      </c>
      <c r="BC102" s="1060">
        <v>1</v>
      </c>
      <c r="BD102" s="1057">
        <v>13.9</v>
      </c>
      <c r="BE102" s="1060">
        <v>1</v>
      </c>
      <c r="BF102" s="1057">
        <v>5.5</v>
      </c>
      <c r="BG102" s="1060">
        <v>1</v>
      </c>
      <c r="BH102" s="1057">
        <v>5.5</v>
      </c>
      <c r="BI102" s="1060">
        <v>1</v>
      </c>
    </row>
    <row r="103" spans="2:61" x14ac:dyDescent="0.25">
      <c r="B103" s="1850"/>
      <c r="C103" s="1850"/>
      <c r="D103" s="1055" t="s">
        <v>3308</v>
      </c>
      <c r="E103" s="1056" t="s">
        <v>3309</v>
      </c>
      <c r="F103" s="1057">
        <v>595924.74767325248</v>
      </c>
      <c r="G103" s="1057">
        <v>1104968.4121655016</v>
      </c>
      <c r="H103" s="1058" t="s">
        <v>3294</v>
      </c>
      <c r="I103" s="1058" t="s">
        <v>3294</v>
      </c>
      <c r="J103" s="1058" t="s">
        <v>3307</v>
      </c>
      <c r="L103" s="1058">
        <v>20</v>
      </c>
      <c r="M103" s="1058">
        <v>17</v>
      </c>
      <c r="N103" s="1058">
        <v>3</v>
      </c>
      <c r="O103" s="1059">
        <v>85</v>
      </c>
      <c r="P103" s="1058">
        <v>1</v>
      </c>
      <c r="Q103" s="952"/>
      <c r="R103" s="1057">
        <v>1.3</v>
      </c>
      <c r="S103" s="1060">
        <v>1</v>
      </c>
      <c r="T103" s="1057">
        <v>1.3</v>
      </c>
      <c r="U103" s="1060">
        <v>1</v>
      </c>
      <c r="V103" s="1057">
        <v>1.57</v>
      </c>
      <c r="W103" s="1060">
        <v>1</v>
      </c>
      <c r="X103" s="1057">
        <v>1.3</v>
      </c>
      <c r="Y103" s="1060">
        <v>1</v>
      </c>
      <c r="Z103" s="1058"/>
      <c r="AA103" s="1057">
        <v>84.4</v>
      </c>
      <c r="AB103" s="1060">
        <v>1</v>
      </c>
      <c r="AC103" s="1057">
        <v>60.3</v>
      </c>
      <c r="AD103" s="1060">
        <v>0</v>
      </c>
      <c r="AE103" s="1057">
        <v>94.7</v>
      </c>
      <c r="AF103" s="1060">
        <v>1</v>
      </c>
      <c r="AG103" s="1057">
        <v>82.7</v>
      </c>
      <c r="AH103" s="1060">
        <v>1</v>
      </c>
      <c r="AI103" s="1046"/>
      <c r="AJ103" s="1057">
        <v>5.7000000000000002E-2</v>
      </c>
      <c r="AK103" s="1060">
        <v>1</v>
      </c>
      <c r="AL103" s="1057">
        <v>5.8000000000000003E-2</v>
      </c>
      <c r="AM103" s="1060">
        <v>1</v>
      </c>
      <c r="AN103" s="1057">
        <v>4.9000000000000002E-2</v>
      </c>
      <c r="AO103" s="1060">
        <v>1</v>
      </c>
      <c r="AP103" s="1057">
        <v>3.7999999999999999E-2</v>
      </c>
      <c r="AQ103" s="1060">
        <v>1</v>
      </c>
      <c r="AR103" s="1046"/>
      <c r="AS103" s="1057">
        <v>7.99</v>
      </c>
      <c r="AT103" s="1060">
        <v>1</v>
      </c>
      <c r="AU103" s="1057">
        <v>7.78</v>
      </c>
      <c r="AV103" s="1060">
        <v>1</v>
      </c>
      <c r="AW103" s="1057">
        <v>8.1199999999999992</v>
      </c>
      <c r="AX103" s="1060">
        <v>1</v>
      </c>
      <c r="AY103" s="1057">
        <v>8.1300000000000008</v>
      </c>
      <c r="AZ103" s="1060">
        <v>1</v>
      </c>
      <c r="BA103" s="1046"/>
      <c r="BB103" s="1057">
        <v>43.7</v>
      </c>
      <c r="BC103" s="1060">
        <v>0</v>
      </c>
      <c r="BD103" s="1057">
        <v>5.5</v>
      </c>
      <c r="BE103" s="1060">
        <v>1</v>
      </c>
      <c r="BF103" s="1057">
        <v>6.6</v>
      </c>
      <c r="BG103" s="1060">
        <v>1</v>
      </c>
      <c r="BH103" s="1057">
        <v>72.5</v>
      </c>
      <c r="BI103" s="1060">
        <v>0</v>
      </c>
    </row>
    <row r="104" spans="2:61" x14ac:dyDescent="0.25">
      <c r="B104" s="1850"/>
      <c r="C104" s="1850"/>
      <c r="D104" s="1055" t="s">
        <v>3310</v>
      </c>
      <c r="E104" s="1056" t="s">
        <v>3311</v>
      </c>
      <c r="F104" s="1057">
        <v>602652.52525066072</v>
      </c>
      <c r="G104" s="1057">
        <v>1100493.3765315467</v>
      </c>
      <c r="H104" s="1058" t="s">
        <v>3294</v>
      </c>
      <c r="I104" s="1058" t="s">
        <v>3294</v>
      </c>
      <c r="J104" s="1058" t="s">
        <v>3312</v>
      </c>
      <c r="L104" s="1058">
        <v>20</v>
      </c>
      <c r="M104" s="1058">
        <v>19</v>
      </c>
      <c r="N104" s="1058">
        <v>1</v>
      </c>
      <c r="O104" s="1059">
        <v>95</v>
      </c>
      <c r="P104" s="1058">
        <v>1</v>
      </c>
      <c r="Q104" s="952"/>
      <c r="R104" s="1057">
        <v>1.3</v>
      </c>
      <c r="S104" s="1060">
        <v>1</v>
      </c>
      <c r="T104" s="1057">
        <v>1.3</v>
      </c>
      <c r="U104" s="1060">
        <v>1</v>
      </c>
      <c r="V104" s="1057">
        <v>1.3</v>
      </c>
      <c r="W104" s="1060">
        <v>1</v>
      </c>
      <c r="X104" s="1057">
        <v>1.3</v>
      </c>
      <c r="Y104" s="1060">
        <v>1</v>
      </c>
      <c r="Z104" s="1058"/>
      <c r="AA104" s="1057">
        <v>86.13</v>
      </c>
      <c r="AB104" s="1060">
        <v>1</v>
      </c>
      <c r="AC104" s="1057">
        <v>68.3</v>
      </c>
      <c r="AD104" s="1060">
        <v>0</v>
      </c>
      <c r="AE104" s="1057">
        <v>77</v>
      </c>
      <c r="AF104" s="1060">
        <v>1</v>
      </c>
      <c r="AG104" s="1057">
        <v>82.6</v>
      </c>
      <c r="AH104" s="1060">
        <v>1</v>
      </c>
      <c r="AI104" s="1046"/>
      <c r="AJ104" s="1057">
        <v>0.03</v>
      </c>
      <c r="AK104" s="1060">
        <v>1</v>
      </c>
      <c r="AL104" s="1057">
        <v>0.03</v>
      </c>
      <c r="AM104" s="1060">
        <v>1</v>
      </c>
      <c r="AN104" s="1057">
        <v>0.03</v>
      </c>
      <c r="AO104" s="1060">
        <v>1</v>
      </c>
      <c r="AP104" s="1057">
        <v>0.03</v>
      </c>
      <c r="AQ104" s="1060">
        <v>1</v>
      </c>
      <c r="AR104" s="1046"/>
      <c r="AS104" s="1057">
        <v>7.98</v>
      </c>
      <c r="AT104" s="1060">
        <v>1</v>
      </c>
      <c r="AU104" s="1057">
        <v>8.07</v>
      </c>
      <c r="AV104" s="1060">
        <v>1</v>
      </c>
      <c r="AW104" s="1057">
        <v>8.1300000000000008</v>
      </c>
      <c r="AX104" s="1060">
        <v>1</v>
      </c>
      <c r="AY104" s="1057">
        <v>8.18</v>
      </c>
      <c r="AZ104" s="1060">
        <v>1</v>
      </c>
      <c r="BA104" s="1046"/>
      <c r="BB104" s="1057">
        <v>13.7</v>
      </c>
      <c r="BC104" s="1060">
        <v>1</v>
      </c>
      <c r="BD104" s="1057">
        <v>5.5</v>
      </c>
      <c r="BE104" s="1060">
        <v>1</v>
      </c>
      <c r="BF104" s="1057">
        <v>5.5</v>
      </c>
      <c r="BG104" s="1060">
        <v>1</v>
      </c>
      <c r="BH104" s="1057">
        <v>7.2</v>
      </c>
      <c r="BI104" s="1060">
        <v>1</v>
      </c>
    </row>
    <row r="105" spans="2:61" x14ac:dyDescent="0.25">
      <c r="B105" s="1850"/>
      <c r="C105" s="1850"/>
      <c r="D105" s="1055" t="s">
        <v>3310</v>
      </c>
      <c r="E105" s="1056" t="s">
        <v>3313</v>
      </c>
      <c r="F105" s="1057">
        <v>604923.94574288733</v>
      </c>
      <c r="G105" s="1057">
        <v>1104152.7542006073</v>
      </c>
      <c r="H105" s="1058" t="s">
        <v>3294</v>
      </c>
      <c r="I105" s="1058" t="s">
        <v>3294</v>
      </c>
      <c r="J105" s="1058" t="s">
        <v>3294</v>
      </c>
      <c r="L105" s="1058">
        <v>20</v>
      </c>
      <c r="M105" s="1058">
        <v>11</v>
      </c>
      <c r="N105" s="1058">
        <v>9</v>
      </c>
      <c r="O105" s="1059">
        <v>55.000000000000007</v>
      </c>
      <c r="P105" s="1058">
        <v>0</v>
      </c>
      <c r="Q105" s="952"/>
      <c r="R105" s="1057">
        <v>1.52</v>
      </c>
      <c r="S105" s="1060">
        <v>1</v>
      </c>
      <c r="T105" s="1057">
        <v>3.93</v>
      </c>
      <c r="U105" s="1060">
        <v>1</v>
      </c>
      <c r="V105" s="1057">
        <v>6.9</v>
      </c>
      <c r="W105" s="1060">
        <v>0</v>
      </c>
      <c r="X105" s="1057">
        <v>3.15</v>
      </c>
      <c r="Y105" s="1060">
        <v>1</v>
      </c>
      <c r="Z105" s="1058"/>
      <c r="AA105" s="1057">
        <v>19.43</v>
      </c>
      <c r="AB105" s="1060">
        <v>0</v>
      </c>
      <c r="AC105" s="1057">
        <v>13</v>
      </c>
      <c r="AD105" s="1060">
        <v>0</v>
      </c>
      <c r="AE105" s="1057">
        <v>14</v>
      </c>
      <c r="AF105" s="1060">
        <v>0</v>
      </c>
      <c r="AG105" s="1057">
        <v>14.8</v>
      </c>
      <c r="AH105" s="1060">
        <v>0</v>
      </c>
      <c r="AI105" s="1046"/>
      <c r="AJ105" s="1057">
        <v>1.004</v>
      </c>
      <c r="AK105" s="1060">
        <v>0</v>
      </c>
      <c r="AL105" s="1057">
        <v>2.5499999999999998</v>
      </c>
      <c r="AM105" s="1060">
        <v>0</v>
      </c>
      <c r="AN105" s="1057">
        <v>5.34</v>
      </c>
      <c r="AO105" s="1060">
        <v>0</v>
      </c>
      <c r="AP105" s="1057">
        <v>1.9890000000000001</v>
      </c>
      <c r="AQ105" s="1060">
        <v>0</v>
      </c>
      <c r="AR105" s="1046"/>
      <c r="AS105" s="1057">
        <v>7.42</v>
      </c>
      <c r="AT105" s="1060">
        <v>1</v>
      </c>
      <c r="AU105" s="1057">
        <v>7.47</v>
      </c>
      <c r="AV105" s="1060">
        <v>1</v>
      </c>
      <c r="AW105" s="1057">
        <v>7.53</v>
      </c>
      <c r="AX105" s="1060">
        <v>1</v>
      </c>
      <c r="AY105" s="1057">
        <v>7.63</v>
      </c>
      <c r="AZ105" s="1060">
        <v>1</v>
      </c>
      <c r="BA105" s="1046"/>
      <c r="BB105" s="1057">
        <v>14.5</v>
      </c>
      <c r="BC105" s="1060">
        <v>1</v>
      </c>
      <c r="BD105" s="1057">
        <v>5.5</v>
      </c>
      <c r="BE105" s="1060">
        <v>1</v>
      </c>
      <c r="BF105" s="1057">
        <v>11.8</v>
      </c>
      <c r="BG105" s="1060">
        <v>1</v>
      </c>
      <c r="BH105" s="1057">
        <v>9.6999999999999993</v>
      </c>
      <c r="BI105" s="1060">
        <v>1</v>
      </c>
    </row>
    <row r="106" spans="2:61" x14ac:dyDescent="0.25">
      <c r="B106" s="1850"/>
      <c r="C106" s="1860" t="s">
        <v>3314</v>
      </c>
      <c r="D106" s="1047" t="s">
        <v>3315</v>
      </c>
      <c r="E106" s="1048" t="s">
        <v>3316</v>
      </c>
      <c r="F106" s="1049">
        <v>606552.14130791917</v>
      </c>
      <c r="G106" s="1049">
        <v>1095138.5711386923</v>
      </c>
      <c r="H106" s="1050" t="s">
        <v>3294</v>
      </c>
      <c r="I106" s="1050" t="s">
        <v>3294</v>
      </c>
      <c r="J106" s="1050" t="s">
        <v>3312</v>
      </c>
      <c r="L106" s="703">
        <v>20</v>
      </c>
      <c r="M106" s="703">
        <v>18</v>
      </c>
      <c r="N106" s="703">
        <v>2</v>
      </c>
      <c r="O106" s="1051">
        <v>90</v>
      </c>
      <c r="P106" s="703">
        <v>1</v>
      </c>
      <c r="Q106" s="703"/>
      <c r="R106" s="1052">
        <v>3.46</v>
      </c>
      <c r="S106" s="1053">
        <v>1</v>
      </c>
      <c r="T106" s="1052">
        <v>1.3</v>
      </c>
      <c r="U106" s="1053">
        <v>1</v>
      </c>
      <c r="V106" s="1052">
        <v>1.3</v>
      </c>
      <c r="W106" s="1053">
        <v>1</v>
      </c>
      <c r="X106" s="1052">
        <v>1.53</v>
      </c>
      <c r="Y106" s="1053">
        <v>1</v>
      </c>
      <c r="Z106" s="703"/>
      <c r="AA106" s="1054">
        <v>78.7</v>
      </c>
      <c r="AB106" s="1053">
        <v>1</v>
      </c>
      <c r="AC106" s="1054">
        <v>89</v>
      </c>
      <c r="AD106" s="1053">
        <v>1</v>
      </c>
      <c r="AE106" s="1054">
        <v>99.3</v>
      </c>
      <c r="AF106" s="1053">
        <v>1</v>
      </c>
      <c r="AG106" s="1054">
        <v>94</v>
      </c>
      <c r="AH106" s="1053">
        <v>1</v>
      </c>
      <c r="AI106" s="703"/>
      <c r="AJ106" s="1052">
        <v>0.03</v>
      </c>
      <c r="AK106" s="1053">
        <v>1</v>
      </c>
      <c r="AL106" s="1052">
        <v>0.03</v>
      </c>
      <c r="AM106" s="1053">
        <v>1</v>
      </c>
      <c r="AN106" s="1052">
        <v>0.03</v>
      </c>
      <c r="AO106" s="1053">
        <v>1</v>
      </c>
      <c r="AP106" s="1052">
        <v>0.03</v>
      </c>
      <c r="AQ106" s="1053">
        <v>1</v>
      </c>
      <c r="AR106" s="703"/>
      <c r="AS106" s="1054">
        <v>8.6</v>
      </c>
      <c r="AT106" s="1053">
        <v>0</v>
      </c>
      <c r="AU106" s="1054">
        <v>8.18</v>
      </c>
      <c r="AV106" s="1053">
        <v>1</v>
      </c>
      <c r="AW106" s="1054">
        <v>8.44</v>
      </c>
      <c r="AX106" s="1053">
        <v>1</v>
      </c>
      <c r="AY106" s="1054">
        <v>8.39</v>
      </c>
      <c r="AZ106" s="1053">
        <v>1</v>
      </c>
      <c r="BA106" s="703"/>
      <c r="BB106" s="1054">
        <v>199</v>
      </c>
      <c r="BC106" s="1053">
        <v>0</v>
      </c>
      <c r="BD106" s="1054">
        <v>5.5</v>
      </c>
      <c r="BE106" s="1053">
        <v>1</v>
      </c>
      <c r="BF106" s="1054">
        <v>5.5</v>
      </c>
      <c r="BG106" s="1053">
        <v>1</v>
      </c>
      <c r="BH106" s="1054">
        <v>5.5</v>
      </c>
      <c r="BI106" s="1053">
        <v>1</v>
      </c>
    </row>
    <row r="107" spans="2:61" x14ac:dyDescent="0.25">
      <c r="B107" s="1850"/>
      <c r="C107" s="1861"/>
      <c r="D107" s="1047" t="s">
        <v>3214</v>
      </c>
      <c r="E107" s="1048" t="s">
        <v>3317</v>
      </c>
      <c r="F107" s="1049">
        <v>608827.68570771674</v>
      </c>
      <c r="G107" s="1049">
        <v>1092270.7315434166</v>
      </c>
      <c r="H107" s="1050" t="s">
        <v>3294</v>
      </c>
      <c r="I107" s="1050" t="s">
        <v>3294</v>
      </c>
      <c r="J107" s="1050" t="s">
        <v>3312</v>
      </c>
      <c r="L107" s="703">
        <v>20</v>
      </c>
      <c r="M107" s="703">
        <v>15</v>
      </c>
      <c r="N107" s="703">
        <v>5</v>
      </c>
      <c r="O107" s="1051">
        <v>75</v>
      </c>
      <c r="P107" s="703">
        <v>0</v>
      </c>
      <c r="Q107" s="703"/>
      <c r="R107" s="1052">
        <v>5.35</v>
      </c>
      <c r="S107" s="1053">
        <v>1</v>
      </c>
      <c r="T107" s="1052">
        <v>1.3</v>
      </c>
      <c r="U107" s="1053">
        <v>1</v>
      </c>
      <c r="V107" s="1052">
        <v>1.58</v>
      </c>
      <c r="W107" s="1053">
        <v>1</v>
      </c>
      <c r="X107" s="1052">
        <v>1.3</v>
      </c>
      <c r="Y107" s="1053">
        <v>1</v>
      </c>
      <c r="Z107" s="703"/>
      <c r="AA107" s="1054">
        <v>79.03</v>
      </c>
      <c r="AB107" s="1053">
        <v>1</v>
      </c>
      <c r="AC107" s="1054">
        <v>101.4</v>
      </c>
      <c r="AD107" s="1053">
        <v>1</v>
      </c>
      <c r="AE107" s="1054">
        <v>102.7</v>
      </c>
      <c r="AF107" s="1053">
        <v>1</v>
      </c>
      <c r="AG107" s="1054">
        <v>105.4</v>
      </c>
      <c r="AH107" s="1053">
        <v>1</v>
      </c>
      <c r="AI107" s="703"/>
      <c r="AJ107" s="1052">
        <v>6.5000000000000002E-2</v>
      </c>
      <c r="AK107" s="1053">
        <v>1</v>
      </c>
      <c r="AL107" s="1052">
        <v>0.03</v>
      </c>
      <c r="AM107" s="1053">
        <v>1</v>
      </c>
      <c r="AN107" s="1052">
        <v>0.03</v>
      </c>
      <c r="AO107" s="1053">
        <v>1</v>
      </c>
      <c r="AP107" s="1052">
        <v>0.03</v>
      </c>
      <c r="AQ107" s="1053">
        <v>1</v>
      </c>
      <c r="AR107" s="703"/>
      <c r="AS107" s="1054">
        <v>8.0299999999999994</v>
      </c>
      <c r="AT107" s="1053">
        <v>1</v>
      </c>
      <c r="AU107" s="1054">
        <v>8.36</v>
      </c>
      <c r="AV107" s="1053">
        <v>1</v>
      </c>
      <c r="AW107" s="1054">
        <v>8.5299999999999994</v>
      </c>
      <c r="AX107" s="1053">
        <v>0</v>
      </c>
      <c r="AY107" s="1054">
        <v>8.65</v>
      </c>
      <c r="AZ107" s="1053">
        <v>0</v>
      </c>
      <c r="BA107" s="703"/>
      <c r="BB107" s="1054">
        <v>131.69999999999999</v>
      </c>
      <c r="BC107" s="1053">
        <v>0</v>
      </c>
      <c r="BD107" s="1054">
        <v>82.6</v>
      </c>
      <c r="BE107" s="1053">
        <v>0</v>
      </c>
      <c r="BF107" s="1054">
        <v>215</v>
      </c>
      <c r="BG107" s="1053">
        <v>0</v>
      </c>
      <c r="BH107" s="1054">
        <v>8.4</v>
      </c>
      <c r="BI107" s="1053">
        <v>1</v>
      </c>
    </row>
    <row r="108" spans="2:61" x14ac:dyDescent="0.25">
      <c r="B108" s="1850"/>
      <c r="C108" s="1861"/>
      <c r="D108" s="1047" t="s">
        <v>3214</v>
      </c>
      <c r="E108" s="1048" t="s">
        <v>3318</v>
      </c>
      <c r="F108" s="1049">
        <v>611005.1219393136</v>
      </c>
      <c r="G108" s="1049">
        <v>1094210.1141867936</v>
      </c>
      <c r="H108" s="1050" t="s">
        <v>3294</v>
      </c>
      <c r="I108" s="1050" t="s">
        <v>3294</v>
      </c>
      <c r="J108" s="1050" t="s">
        <v>3312</v>
      </c>
      <c r="L108" s="703">
        <v>20</v>
      </c>
      <c r="M108" s="703">
        <v>16</v>
      </c>
      <c r="N108" s="703">
        <v>4</v>
      </c>
      <c r="O108" s="1051">
        <v>80</v>
      </c>
      <c r="P108" s="703">
        <v>1</v>
      </c>
      <c r="Q108" s="703"/>
      <c r="R108" s="1052">
        <v>3.16</v>
      </c>
      <c r="S108" s="1053">
        <v>1</v>
      </c>
      <c r="T108" s="1052">
        <v>1.3</v>
      </c>
      <c r="U108" s="1053">
        <v>1</v>
      </c>
      <c r="V108" s="1052">
        <v>2.85</v>
      </c>
      <c r="W108" s="1053">
        <v>1</v>
      </c>
      <c r="X108" s="1052">
        <v>1.57</v>
      </c>
      <c r="Y108" s="1053">
        <v>1</v>
      </c>
      <c r="Z108" s="703"/>
      <c r="AA108" s="1054">
        <v>56.17</v>
      </c>
      <c r="AB108" s="1053">
        <v>0</v>
      </c>
      <c r="AC108" s="1054">
        <v>77.3</v>
      </c>
      <c r="AD108" s="1053">
        <v>1</v>
      </c>
      <c r="AE108" s="1054">
        <v>48</v>
      </c>
      <c r="AF108" s="1053">
        <v>0</v>
      </c>
      <c r="AG108" s="1054">
        <v>77.599999999999994</v>
      </c>
      <c r="AH108" s="1053">
        <v>1</v>
      </c>
      <c r="AI108" s="703"/>
      <c r="AJ108" s="1052">
        <v>0.03</v>
      </c>
      <c r="AK108" s="1053">
        <v>1</v>
      </c>
      <c r="AL108" s="1052">
        <v>0.03</v>
      </c>
      <c r="AM108" s="1053">
        <v>1</v>
      </c>
      <c r="AN108" s="1052">
        <v>0.03</v>
      </c>
      <c r="AO108" s="1053">
        <v>1</v>
      </c>
      <c r="AP108" s="1052">
        <v>0.03</v>
      </c>
      <c r="AQ108" s="1053">
        <v>1</v>
      </c>
      <c r="AR108" s="703"/>
      <c r="AS108" s="1054">
        <v>7.63</v>
      </c>
      <c r="AT108" s="1053">
        <v>1</v>
      </c>
      <c r="AU108" s="1054">
        <v>8.02</v>
      </c>
      <c r="AV108" s="1053">
        <v>1</v>
      </c>
      <c r="AW108" s="1054">
        <v>8.4</v>
      </c>
      <c r="AX108" s="1053">
        <v>1</v>
      </c>
      <c r="AY108" s="1054">
        <v>8.32</v>
      </c>
      <c r="AZ108" s="1053">
        <v>1</v>
      </c>
      <c r="BA108" s="703"/>
      <c r="BB108" s="1054">
        <v>177.3</v>
      </c>
      <c r="BC108" s="1053">
        <v>0</v>
      </c>
      <c r="BD108" s="1054">
        <v>5.5</v>
      </c>
      <c r="BE108" s="1053">
        <v>1</v>
      </c>
      <c r="BF108" s="1054">
        <v>6</v>
      </c>
      <c r="BG108" s="1053">
        <v>1</v>
      </c>
      <c r="BH108" s="1054">
        <v>27</v>
      </c>
      <c r="BI108" s="1053">
        <v>0</v>
      </c>
    </row>
    <row r="109" spans="2:61" x14ac:dyDescent="0.25">
      <c r="B109" s="1850"/>
      <c r="C109" s="1861"/>
      <c r="D109" s="1047" t="s">
        <v>3319</v>
      </c>
      <c r="E109" s="1048" t="s">
        <v>3320</v>
      </c>
      <c r="F109" s="1049">
        <v>615309.394813983</v>
      </c>
      <c r="G109" s="1049">
        <v>1089459.641124723</v>
      </c>
      <c r="H109" s="1050" t="s">
        <v>3294</v>
      </c>
      <c r="I109" s="1050" t="s">
        <v>3294</v>
      </c>
      <c r="J109" s="1050" t="s">
        <v>3312</v>
      </c>
      <c r="L109" s="703">
        <v>20</v>
      </c>
      <c r="M109" s="703">
        <v>13</v>
      </c>
      <c r="N109" s="703">
        <v>7</v>
      </c>
      <c r="O109" s="1051">
        <v>65</v>
      </c>
      <c r="P109" s="703">
        <v>0</v>
      </c>
      <c r="Q109" s="703"/>
      <c r="R109" s="1052">
        <v>6.44</v>
      </c>
      <c r="S109" s="1053">
        <v>0</v>
      </c>
      <c r="T109" s="1052">
        <v>2.04</v>
      </c>
      <c r="U109" s="1053">
        <v>1</v>
      </c>
      <c r="V109" s="1052">
        <v>3.53</v>
      </c>
      <c r="W109" s="1053">
        <v>1</v>
      </c>
      <c r="X109" s="1052">
        <v>3.88</v>
      </c>
      <c r="Y109" s="1053">
        <v>1</v>
      </c>
      <c r="Z109" s="703"/>
      <c r="AA109" s="1054">
        <v>30.53</v>
      </c>
      <c r="AB109" s="1053">
        <v>0</v>
      </c>
      <c r="AC109" s="1054">
        <v>52.6</v>
      </c>
      <c r="AD109" s="1053">
        <v>0</v>
      </c>
      <c r="AE109" s="1054">
        <v>54</v>
      </c>
      <c r="AF109" s="1053">
        <v>0</v>
      </c>
      <c r="AG109" s="1054">
        <v>17.399999999999999</v>
      </c>
      <c r="AH109" s="1053">
        <v>0</v>
      </c>
      <c r="AI109" s="703"/>
      <c r="AJ109" s="1052">
        <v>9.8000000000000004E-2</v>
      </c>
      <c r="AK109" s="1053">
        <v>1</v>
      </c>
      <c r="AL109" s="1052">
        <v>0.03</v>
      </c>
      <c r="AM109" s="1053">
        <v>1</v>
      </c>
      <c r="AN109" s="1052">
        <v>7.6999999999999999E-2</v>
      </c>
      <c r="AO109" s="1053">
        <v>1</v>
      </c>
      <c r="AP109" s="1052">
        <v>0.115</v>
      </c>
      <c r="AQ109" s="1053">
        <v>1</v>
      </c>
      <c r="AR109" s="703"/>
      <c r="AS109" s="1054">
        <v>6.89</v>
      </c>
      <c r="AT109" s="1053">
        <v>1</v>
      </c>
      <c r="AU109" s="1054">
        <v>7.15</v>
      </c>
      <c r="AV109" s="1053">
        <v>1</v>
      </c>
      <c r="AW109" s="1054">
        <v>7.54</v>
      </c>
      <c r="AX109" s="1053">
        <v>1</v>
      </c>
      <c r="AY109" s="1054">
        <v>7.12</v>
      </c>
      <c r="AZ109" s="1053">
        <v>1</v>
      </c>
      <c r="BA109" s="703"/>
      <c r="BB109" s="1054">
        <v>31.3</v>
      </c>
      <c r="BC109" s="1053">
        <v>0</v>
      </c>
      <c r="BD109" s="1054">
        <v>5.5</v>
      </c>
      <c r="BE109" s="1053">
        <v>1</v>
      </c>
      <c r="BF109" s="1054">
        <v>16.5</v>
      </c>
      <c r="BG109" s="1053">
        <v>1</v>
      </c>
      <c r="BH109" s="1054">
        <v>83.5</v>
      </c>
      <c r="BI109" s="1053">
        <v>0</v>
      </c>
    </row>
    <row r="110" spans="2:61" x14ac:dyDescent="0.25">
      <c r="B110" s="1850"/>
      <c r="C110" s="1863" t="s">
        <v>1683</v>
      </c>
      <c r="D110" s="1061" t="s">
        <v>3210</v>
      </c>
      <c r="E110" s="1062" t="s">
        <v>3321</v>
      </c>
      <c r="F110" s="1063">
        <v>584311</v>
      </c>
      <c r="G110" s="1063">
        <v>1119663</v>
      </c>
      <c r="H110" s="1064" t="s">
        <v>3294</v>
      </c>
      <c r="I110" s="1064" t="s">
        <v>1683</v>
      </c>
      <c r="J110" s="1064" t="s">
        <v>1683</v>
      </c>
      <c r="K110" s="1064"/>
      <c r="L110" s="1064">
        <v>20</v>
      </c>
      <c r="M110" s="1064">
        <v>15</v>
      </c>
      <c r="N110" s="1064">
        <v>5</v>
      </c>
      <c r="O110" s="1065">
        <v>75</v>
      </c>
      <c r="P110" s="1064">
        <v>0</v>
      </c>
      <c r="Q110" s="952"/>
      <c r="R110" s="1063">
        <v>3</v>
      </c>
      <c r="S110" s="1066">
        <v>1</v>
      </c>
      <c r="T110" s="1063">
        <v>23</v>
      </c>
      <c r="U110" s="1066">
        <v>0</v>
      </c>
      <c r="V110" s="1063">
        <v>1</v>
      </c>
      <c r="W110" s="1066">
        <v>1</v>
      </c>
      <c r="X110" s="1063">
        <v>10</v>
      </c>
      <c r="Y110" s="1066">
        <v>0</v>
      </c>
      <c r="Z110" s="1064"/>
      <c r="AA110" s="1063">
        <v>94.8</v>
      </c>
      <c r="AB110" s="1066">
        <v>1</v>
      </c>
      <c r="AC110" s="1063">
        <v>92.8</v>
      </c>
      <c r="AD110" s="1066">
        <v>1</v>
      </c>
      <c r="AE110" s="1063">
        <v>95.6</v>
      </c>
      <c r="AF110" s="1066">
        <v>1</v>
      </c>
      <c r="AG110" s="1063">
        <v>97.3</v>
      </c>
      <c r="AH110" s="1066">
        <v>1</v>
      </c>
      <c r="AI110" s="1046"/>
      <c r="AJ110" s="1063">
        <v>0.80200000000000005</v>
      </c>
      <c r="AK110" s="1066">
        <v>1</v>
      </c>
      <c r="AL110" s="1063">
        <v>0.26700000000000002</v>
      </c>
      <c r="AM110" s="1066">
        <v>1</v>
      </c>
      <c r="AN110" s="1063">
        <v>0.254</v>
      </c>
      <c r="AO110" s="1066">
        <v>1</v>
      </c>
      <c r="AP110" s="1063">
        <v>0.83899999999999997</v>
      </c>
      <c r="AQ110" s="1066">
        <v>1</v>
      </c>
      <c r="AR110" s="1046"/>
      <c r="AS110" s="1063">
        <v>7.8</v>
      </c>
      <c r="AT110" s="1066">
        <v>1</v>
      </c>
      <c r="AU110" s="1063">
        <v>7.6</v>
      </c>
      <c r="AV110" s="1066">
        <v>1</v>
      </c>
      <c r="AW110" s="1063">
        <v>7.7</v>
      </c>
      <c r="AX110" s="1066">
        <v>1</v>
      </c>
      <c r="AY110" s="1063">
        <v>7.4</v>
      </c>
      <c r="AZ110" s="1066">
        <v>1</v>
      </c>
      <c r="BA110" s="1046"/>
      <c r="BB110" s="1063">
        <v>96.3</v>
      </c>
      <c r="BC110" s="1066">
        <v>0</v>
      </c>
      <c r="BD110" s="1063">
        <v>63.96</v>
      </c>
      <c r="BE110" s="1066">
        <v>0</v>
      </c>
      <c r="BF110" s="1063">
        <v>15.4</v>
      </c>
      <c r="BG110" s="1066">
        <v>1</v>
      </c>
      <c r="BH110" s="1063">
        <v>410.08</v>
      </c>
      <c r="BI110" s="1066">
        <v>0</v>
      </c>
    </row>
    <row r="111" spans="2:61" x14ac:dyDescent="0.25">
      <c r="B111" s="1850"/>
      <c r="C111" s="1850"/>
      <c r="D111" s="1061" t="s">
        <v>3210</v>
      </c>
      <c r="E111" s="1062" t="s">
        <v>3322</v>
      </c>
      <c r="F111" s="1063">
        <v>587660</v>
      </c>
      <c r="G111" s="1063">
        <v>1119040</v>
      </c>
      <c r="H111" s="1064" t="s">
        <v>3294</v>
      </c>
      <c r="I111" s="1064" t="s">
        <v>1683</v>
      </c>
      <c r="J111" s="1064" t="s">
        <v>1683</v>
      </c>
      <c r="K111" s="1064"/>
      <c r="L111" s="1064">
        <v>20</v>
      </c>
      <c r="M111" s="1064">
        <v>16</v>
      </c>
      <c r="N111" s="1064">
        <v>4</v>
      </c>
      <c r="O111" s="1065">
        <v>80</v>
      </c>
      <c r="P111" s="1064">
        <v>1</v>
      </c>
      <c r="Q111" s="952"/>
      <c r="R111" s="1063">
        <v>5</v>
      </c>
      <c r="S111" s="1066">
        <v>1</v>
      </c>
      <c r="T111" s="1063">
        <v>7</v>
      </c>
      <c r="U111" s="1066">
        <v>0</v>
      </c>
      <c r="V111" s="1063">
        <v>1</v>
      </c>
      <c r="W111" s="1066">
        <v>1</v>
      </c>
      <c r="X111" s="1063">
        <v>50</v>
      </c>
      <c r="Y111" s="1066">
        <v>0</v>
      </c>
      <c r="Z111" s="1064"/>
      <c r="AA111" s="1063">
        <v>93</v>
      </c>
      <c r="AB111" s="1066">
        <v>1</v>
      </c>
      <c r="AC111" s="1063">
        <v>93.8</v>
      </c>
      <c r="AD111" s="1066">
        <v>1</v>
      </c>
      <c r="AE111" s="1063">
        <v>94.5</v>
      </c>
      <c r="AF111" s="1066">
        <v>1</v>
      </c>
      <c r="AG111" s="1063">
        <v>96.2</v>
      </c>
      <c r="AH111" s="1066">
        <v>1</v>
      </c>
      <c r="AI111" s="1046"/>
      <c r="AJ111" s="1063">
        <v>6.0999999999999999E-2</v>
      </c>
      <c r="AK111" s="1066">
        <v>1</v>
      </c>
      <c r="AL111" s="1063">
        <v>4.1000000000000002E-2</v>
      </c>
      <c r="AM111" s="1066">
        <v>1</v>
      </c>
      <c r="AN111" s="1063">
        <v>0.26500000000000001</v>
      </c>
      <c r="AO111" s="1066">
        <v>1</v>
      </c>
      <c r="AP111" s="1063">
        <v>0.84299999999999997</v>
      </c>
      <c r="AQ111" s="1066">
        <v>1</v>
      </c>
      <c r="AR111" s="1046"/>
      <c r="AS111" s="1063">
        <v>7</v>
      </c>
      <c r="AT111" s="1066">
        <v>1</v>
      </c>
      <c r="AU111" s="1063">
        <v>7.1</v>
      </c>
      <c r="AV111" s="1066">
        <v>1</v>
      </c>
      <c r="AW111" s="1063">
        <v>7.6</v>
      </c>
      <c r="AX111" s="1066">
        <v>1</v>
      </c>
      <c r="AY111" s="1063">
        <v>7.2</v>
      </c>
      <c r="AZ111" s="1066">
        <v>1</v>
      </c>
      <c r="BA111" s="1046"/>
      <c r="BB111" s="1063">
        <v>19.940000000000001</v>
      </c>
      <c r="BC111" s="1066">
        <v>1</v>
      </c>
      <c r="BD111" s="1063">
        <v>13.7</v>
      </c>
      <c r="BE111" s="1066">
        <v>1</v>
      </c>
      <c r="BF111" s="1063">
        <v>75.64</v>
      </c>
      <c r="BG111" s="1066">
        <v>0</v>
      </c>
      <c r="BH111" s="1063">
        <v>1000</v>
      </c>
      <c r="BI111" s="1066">
        <v>0</v>
      </c>
    </row>
    <row r="112" spans="2:61" x14ac:dyDescent="0.25">
      <c r="B112" s="1850"/>
      <c r="C112" s="1850"/>
      <c r="D112" s="1061" t="s">
        <v>3210</v>
      </c>
      <c r="E112" s="1062" t="s">
        <v>3323</v>
      </c>
      <c r="F112" s="1063">
        <v>579394</v>
      </c>
      <c r="G112" s="1063">
        <v>1114132</v>
      </c>
      <c r="H112" s="1064" t="s">
        <v>3294</v>
      </c>
      <c r="I112" s="1064" t="s">
        <v>1683</v>
      </c>
      <c r="J112" s="1064" t="s">
        <v>1683</v>
      </c>
      <c r="K112" s="1064"/>
      <c r="L112" s="1064">
        <v>20</v>
      </c>
      <c r="M112" s="1064">
        <v>15</v>
      </c>
      <c r="N112" s="1064">
        <v>5</v>
      </c>
      <c r="O112" s="1065">
        <v>75</v>
      </c>
      <c r="P112" s="1064">
        <v>0</v>
      </c>
      <c r="Q112" s="952"/>
      <c r="R112" s="1063">
        <v>3</v>
      </c>
      <c r="S112" s="1066">
        <v>1</v>
      </c>
      <c r="T112" s="1063">
        <v>7</v>
      </c>
      <c r="U112" s="1066">
        <v>0</v>
      </c>
      <c r="V112" s="1063">
        <v>1</v>
      </c>
      <c r="W112" s="1066">
        <v>1</v>
      </c>
      <c r="X112" s="1063">
        <v>10</v>
      </c>
      <c r="Y112" s="1066">
        <v>0</v>
      </c>
      <c r="Z112" s="1064"/>
      <c r="AA112" s="1063">
        <v>101</v>
      </c>
      <c r="AB112" s="1066">
        <v>1</v>
      </c>
      <c r="AC112" s="1063">
        <v>94.2</v>
      </c>
      <c r="AD112" s="1066">
        <v>1</v>
      </c>
      <c r="AE112" s="1063">
        <v>96.3</v>
      </c>
      <c r="AF112" s="1066">
        <v>1</v>
      </c>
      <c r="AG112" s="1063">
        <v>99.6</v>
      </c>
      <c r="AH112" s="1066">
        <v>1</v>
      </c>
      <c r="AI112" s="1046"/>
      <c r="AJ112" s="1063">
        <v>8.2000000000000003E-2</v>
      </c>
      <c r="AK112" s="1066">
        <v>1</v>
      </c>
      <c r="AL112" s="1063">
        <v>0.249</v>
      </c>
      <c r="AM112" s="1066">
        <v>1</v>
      </c>
      <c r="AN112" s="1063">
        <v>0.22500000000000001</v>
      </c>
      <c r="AO112" s="1066">
        <v>1</v>
      </c>
      <c r="AP112" s="1063">
        <v>0.84499999999999997</v>
      </c>
      <c r="AQ112" s="1066">
        <v>1</v>
      </c>
      <c r="AR112" s="1046"/>
      <c r="AS112" s="1063">
        <v>7.4</v>
      </c>
      <c r="AT112" s="1066">
        <v>1</v>
      </c>
      <c r="AU112" s="1063">
        <v>7.7</v>
      </c>
      <c r="AV112" s="1066">
        <v>1</v>
      </c>
      <c r="AW112" s="1063">
        <v>8</v>
      </c>
      <c r="AX112" s="1066">
        <v>1</v>
      </c>
      <c r="AY112" s="1063">
        <v>7.4</v>
      </c>
      <c r="AZ112" s="1066">
        <v>1</v>
      </c>
      <c r="BA112" s="1046"/>
      <c r="BB112" s="1063">
        <v>24.68</v>
      </c>
      <c r="BC112" s="1066">
        <v>1</v>
      </c>
      <c r="BD112" s="1063">
        <v>56.88</v>
      </c>
      <c r="BE112" s="1066">
        <v>0</v>
      </c>
      <c r="BF112" s="1063">
        <v>44.32</v>
      </c>
      <c r="BG112" s="1066">
        <v>0</v>
      </c>
      <c r="BH112" s="1063">
        <v>224.16</v>
      </c>
      <c r="BI112" s="1066">
        <v>0</v>
      </c>
    </row>
    <row r="113" spans="2:61" x14ac:dyDescent="0.25">
      <c r="B113" s="1850"/>
      <c r="C113" s="1850"/>
      <c r="D113" s="1061" t="s">
        <v>3324</v>
      </c>
      <c r="E113" s="1062" t="s">
        <v>3325</v>
      </c>
      <c r="F113" s="1063">
        <v>568897</v>
      </c>
      <c r="G113" s="1063">
        <v>1112449</v>
      </c>
      <c r="H113" s="1064" t="s">
        <v>3294</v>
      </c>
      <c r="I113" s="1064" t="s">
        <v>1683</v>
      </c>
      <c r="J113" s="1064" t="s">
        <v>3299</v>
      </c>
      <c r="K113" s="1064"/>
      <c r="L113" s="1064">
        <v>20</v>
      </c>
      <c r="M113" s="1064">
        <v>17</v>
      </c>
      <c r="N113" s="1064">
        <v>3</v>
      </c>
      <c r="O113" s="1065">
        <v>85</v>
      </c>
      <c r="P113" s="1064">
        <v>1</v>
      </c>
      <c r="Q113" s="952"/>
      <c r="R113" s="1063">
        <v>0.1</v>
      </c>
      <c r="S113" s="1066">
        <v>1</v>
      </c>
      <c r="T113" s="1063">
        <v>6</v>
      </c>
      <c r="U113" s="1066">
        <v>1</v>
      </c>
      <c r="V113" s="1063">
        <v>10</v>
      </c>
      <c r="W113" s="1066">
        <v>0</v>
      </c>
      <c r="X113" s="1063">
        <v>0.1</v>
      </c>
      <c r="Y113" s="1066">
        <v>1</v>
      </c>
      <c r="Z113" s="1064"/>
      <c r="AA113" s="1063">
        <v>96.5</v>
      </c>
      <c r="AB113" s="1066">
        <v>1</v>
      </c>
      <c r="AC113" s="1063">
        <v>107</v>
      </c>
      <c r="AD113" s="1066">
        <v>1</v>
      </c>
      <c r="AE113" s="1063">
        <v>130</v>
      </c>
      <c r="AF113" s="1066">
        <v>0</v>
      </c>
      <c r="AG113" s="1063">
        <v>110</v>
      </c>
      <c r="AH113" s="1066">
        <v>1</v>
      </c>
      <c r="AI113" s="1046"/>
      <c r="AJ113" s="1063">
        <v>0.84</v>
      </c>
      <c r="AK113" s="1066">
        <v>1</v>
      </c>
      <c r="AL113" s="1063">
        <v>0.20499999999999999</v>
      </c>
      <c r="AM113" s="1066">
        <v>1</v>
      </c>
      <c r="AN113" s="1063">
        <v>8.4000000000000005E-2</v>
      </c>
      <c r="AO113" s="1066">
        <v>1</v>
      </c>
      <c r="AP113" s="1063">
        <v>0.80600000000000005</v>
      </c>
      <c r="AQ113" s="1066">
        <v>1</v>
      </c>
      <c r="AR113" s="1046"/>
      <c r="AS113" s="1063">
        <v>8</v>
      </c>
      <c r="AT113" s="1066">
        <v>1</v>
      </c>
      <c r="AU113" s="1063">
        <v>7.9</v>
      </c>
      <c r="AV113" s="1066">
        <v>1</v>
      </c>
      <c r="AW113" s="1063">
        <v>8.6999999999999993</v>
      </c>
      <c r="AX113" s="1066">
        <v>0</v>
      </c>
      <c r="AY113" s="1063">
        <v>7.6</v>
      </c>
      <c r="AZ113" s="1066">
        <v>1</v>
      </c>
      <c r="BA113" s="1046"/>
      <c r="BB113" s="1063">
        <v>15.4</v>
      </c>
      <c r="BC113" s="1066">
        <v>1</v>
      </c>
      <c r="BD113" s="1063">
        <v>17.600000000000001</v>
      </c>
      <c r="BE113" s="1066">
        <v>1</v>
      </c>
      <c r="BF113" s="1063">
        <v>0.02</v>
      </c>
      <c r="BG113" s="1066">
        <v>1</v>
      </c>
      <c r="BH113" s="1063">
        <v>16.440000000000001</v>
      </c>
      <c r="BI113" s="1066">
        <v>1</v>
      </c>
    </row>
    <row r="114" spans="2:61" x14ac:dyDescent="0.25">
      <c r="B114" s="1850"/>
      <c r="C114" s="1850"/>
      <c r="D114" s="1061" t="s">
        <v>3201</v>
      </c>
      <c r="E114" s="1062" t="s">
        <v>3326</v>
      </c>
      <c r="F114" s="1063">
        <v>576526</v>
      </c>
      <c r="G114" s="1063">
        <v>1105216</v>
      </c>
      <c r="H114" s="1064" t="s">
        <v>3294</v>
      </c>
      <c r="I114" s="1064" t="s">
        <v>1683</v>
      </c>
      <c r="J114" s="1064" t="s">
        <v>1683</v>
      </c>
      <c r="K114" s="1064"/>
      <c r="L114" s="1064">
        <v>20</v>
      </c>
      <c r="M114" s="1064">
        <v>16</v>
      </c>
      <c r="N114" s="1064">
        <v>4</v>
      </c>
      <c r="O114" s="1065">
        <v>80</v>
      </c>
      <c r="P114" s="1064">
        <v>1</v>
      </c>
      <c r="Q114" s="952"/>
      <c r="R114" s="1063">
        <v>0</v>
      </c>
      <c r="S114" s="1066">
        <v>1</v>
      </c>
      <c r="T114" s="1063">
        <v>3</v>
      </c>
      <c r="U114" s="1066">
        <v>1</v>
      </c>
      <c r="V114" s="1063">
        <v>23</v>
      </c>
      <c r="W114" s="1066">
        <v>0</v>
      </c>
      <c r="X114" s="1063">
        <v>1.8</v>
      </c>
      <c r="Y114" s="1066">
        <v>1</v>
      </c>
      <c r="Z114" s="1064"/>
      <c r="AA114" s="1063">
        <v>102</v>
      </c>
      <c r="AB114" s="1066">
        <v>1</v>
      </c>
      <c r="AC114" s="1063">
        <v>106</v>
      </c>
      <c r="AD114" s="1066">
        <v>1</v>
      </c>
      <c r="AE114" s="1063">
        <v>113</v>
      </c>
      <c r="AF114" s="1066">
        <v>1</v>
      </c>
      <c r="AG114" s="1063">
        <v>102</v>
      </c>
      <c r="AH114" s="1066">
        <v>1</v>
      </c>
      <c r="AI114" s="1046"/>
      <c r="AJ114" s="1063">
        <v>0.66200000000000003</v>
      </c>
      <c r="AK114" s="1066">
        <v>1</v>
      </c>
      <c r="AL114" s="1063">
        <v>0.26100000000000001</v>
      </c>
      <c r="AM114" s="1066">
        <v>1</v>
      </c>
      <c r="AN114" s="1063">
        <v>0.17</v>
      </c>
      <c r="AO114" s="1066">
        <v>1</v>
      </c>
      <c r="AP114" s="1063">
        <v>1.232</v>
      </c>
      <c r="AQ114" s="1066">
        <v>0</v>
      </c>
      <c r="AR114" s="1046"/>
      <c r="AS114" s="1063">
        <v>7.9</v>
      </c>
      <c r="AT114" s="1066">
        <v>1</v>
      </c>
      <c r="AU114" s="1063">
        <v>7.5</v>
      </c>
      <c r="AV114" s="1066">
        <v>1</v>
      </c>
      <c r="AW114" s="1063">
        <v>8.5</v>
      </c>
      <c r="AX114" s="1066">
        <v>1</v>
      </c>
      <c r="AY114" s="1063">
        <v>7.7</v>
      </c>
      <c r="AZ114" s="1066">
        <v>1</v>
      </c>
      <c r="BA114" s="1046"/>
      <c r="BB114" s="1063">
        <v>81.540000000000006</v>
      </c>
      <c r="BC114" s="1066">
        <v>0</v>
      </c>
      <c r="BD114" s="1063">
        <v>18.600000000000001</v>
      </c>
      <c r="BE114" s="1066">
        <v>1</v>
      </c>
      <c r="BF114" s="1063">
        <v>6.82</v>
      </c>
      <c r="BG114" s="1066">
        <v>1</v>
      </c>
      <c r="BH114" s="1063">
        <v>396.28</v>
      </c>
      <c r="BI114" s="1066">
        <v>0</v>
      </c>
    </row>
    <row r="115" spans="2:61" x14ac:dyDescent="0.25">
      <c r="B115" s="1850"/>
      <c r="C115" s="1850"/>
      <c r="D115" s="1061" t="s">
        <v>3201</v>
      </c>
      <c r="E115" s="1062" t="s">
        <v>3327</v>
      </c>
      <c r="F115" s="1063">
        <v>572276</v>
      </c>
      <c r="G115" s="1063">
        <v>1101262</v>
      </c>
      <c r="H115" s="1064" t="s">
        <v>3294</v>
      </c>
      <c r="I115" s="1064" t="s">
        <v>1683</v>
      </c>
      <c r="J115" s="1064" t="s">
        <v>1683</v>
      </c>
      <c r="K115" s="1064"/>
      <c r="L115" s="1064">
        <v>15</v>
      </c>
      <c r="M115" s="1064">
        <v>13</v>
      </c>
      <c r="N115" s="1064">
        <v>2</v>
      </c>
      <c r="O115" s="1065">
        <v>86.666666666666671</v>
      </c>
      <c r="P115" s="1064">
        <v>1</v>
      </c>
      <c r="Q115" s="952"/>
      <c r="R115" s="1063">
        <v>0</v>
      </c>
      <c r="S115" s="1066">
        <v>1</v>
      </c>
      <c r="T115" s="1063">
        <v>0.1</v>
      </c>
      <c r="U115" s="1066">
        <v>1</v>
      </c>
      <c r="V115" s="1063">
        <v>28</v>
      </c>
      <c r="W115" s="1066">
        <v>0</v>
      </c>
      <c r="X115" s="1063"/>
      <c r="Y115" s="1066"/>
      <c r="Z115" s="1064"/>
      <c r="AA115" s="1063">
        <v>101</v>
      </c>
      <c r="AB115" s="1066">
        <v>1</v>
      </c>
      <c r="AC115" s="1063">
        <v>106</v>
      </c>
      <c r="AD115" s="1066">
        <v>1</v>
      </c>
      <c r="AE115" s="1063">
        <v>111</v>
      </c>
      <c r="AF115" s="1066">
        <v>1</v>
      </c>
      <c r="AG115" s="1063"/>
      <c r="AH115" s="1066"/>
      <c r="AI115" s="1046"/>
      <c r="AJ115" s="1063">
        <v>9.1999999999999998E-2</v>
      </c>
      <c r="AK115" s="1066">
        <v>1</v>
      </c>
      <c r="AL115" s="1063">
        <v>0.124</v>
      </c>
      <c r="AM115" s="1066">
        <v>1</v>
      </c>
      <c r="AN115" s="1063">
        <v>0.19700000000000001</v>
      </c>
      <c r="AO115" s="1066">
        <v>1</v>
      </c>
      <c r="AP115" s="1063"/>
      <c r="AQ115" s="1066"/>
      <c r="AR115" s="1046"/>
      <c r="AS115" s="1063">
        <v>7.8</v>
      </c>
      <c r="AT115" s="1066">
        <v>1</v>
      </c>
      <c r="AU115" s="1063">
        <v>7.3</v>
      </c>
      <c r="AV115" s="1066">
        <v>1</v>
      </c>
      <c r="AW115" s="1063">
        <v>8.4</v>
      </c>
      <c r="AX115" s="1066">
        <v>1</v>
      </c>
      <c r="AY115" s="1063"/>
      <c r="AZ115" s="1066"/>
      <c r="BA115" s="1046"/>
      <c r="BB115" s="1063">
        <v>35.619999999999997</v>
      </c>
      <c r="BC115" s="1066">
        <v>0</v>
      </c>
      <c r="BD115" s="1063">
        <v>23.34</v>
      </c>
      <c r="BE115" s="1066">
        <v>1</v>
      </c>
      <c r="BF115" s="1063">
        <v>1.06</v>
      </c>
      <c r="BG115" s="1066">
        <v>1</v>
      </c>
      <c r="BH115" s="1063"/>
      <c r="BI115" s="1066"/>
    </row>
    <row r="116" spans="2:61" x14ac:dyDescent="0.25">
      <c r="B116" s="1850"/>
      <c r="C116" s="1850"/>
      <c r="D116" s="1061" t="s">
        <v>3201</v>
      </c>
      <c r="E116" s="1062" t="s">
        <v>3328</v>
      </c>
      <c r="F116" s="1063">
        <v>570379</v>
      </c>
      <c r="G116" s="1063">
        <v>1083192</v>
      </c>
      <c r="H116" s="1067" t="s">
        <v>1676</v>
      </c>
      <c r="I116" s="1064" t="s">
        <v>1682</v>
      </c>
      <c r="J116" s="1064" t="s">
        <v>3329</v>
      </c>
      <c r="K116" s="1064"/>
      <c r="L116" s="1064">
        <v>15</v>
      </c>
      <c r="M116" s="1064">
        <v>15</v>
      </c>
      <c r="N116" s="1064">
        <v>0</v>
      </c>
      <c r="O116" s="1065">
        <v>100</v>
      </c>
      <c r="P116" s="1064">
        <v>1</v>
      </c>
      <c r="Q116" s="952"/>
      <c r="R116" s="1063">
        <v>3</v>
      </c>
      <c r="S116" s="1066">
        <v>1</v>
      </c>
      <c r="T116" s="1063">
        <v>3</v>
      </c>
      <c r="U116" s="1066">
        <v>1</v>
      </c>
      <c r="V116" s="1063">
        <v>3</v>
      </c>
      <c r="W116" s="1066">
        <v>1</v>
      </c>
      <c r="X116" s="1063"/>
      <c r="Y116" s="1066"/>
      <c r="Z116" s="1064"/>
      <c r="AA116" s="1063">
        <v>95.6</v>
      </c>
      <c r="AB116" s="1066">
        <v>1</v>
      </c>
      <c r="AC116" s="1063">
        <v>103.7</v>
      </c>
      <c r="AD116" s="1066">
        <v>1</v>
      </c>
      <c r="AE116" s="1063">
        <v>98.7</v>
      </c>
      <c r="AF116" s="1066">
        <v>1</v>
      </c>
      <c r="AG116" s="1063"/>
      <c r="AH116" s="1066"/>
      <c r="AI116" s="1046"/>
      <c r="AJ116" s="1063">
        <v>0.49</v>
      </c>
      <c r="AK116" s="1066">
        <v>1</v>
      </c>
      <c r="AL116" s="1063">
        <v>0.49</v>
      </c>
      <c r="AM116" s="1066">
        <v>1</v>
      </c>
      <c r="AN116" s="1063">
        <v>0.49</v>
      </c>
      <c r="AO116" s="1066">
        <v>1</v>
      </c>
      <c r="AP116" s="1063"/>
      <c r="AQ116" s="1066"/>
      <c r="AR116" s="1046"/>
      <c r="AS116" s="1063">
        <v>8.27</v>
      </c>
      <c r="AT116" s="1066">
        <v>1</v>
      </c>
      <c r="AU116" s="1063">
        <v>8.41</v>
      </c>
      <c r="AV116" s="1066">
        <v>1</v>
      </c>
      <c r="AW116" s="1063">
        <v>7.18</v>
      </c>
      <c r="AX116" s="1066">
        <v>1</v>
      </c>
      <c r="AY116" s="1063"/>
      <c r="AZ116" s="1066"/>
      <c r="BA116" s="1046"/>
      <c r="BB116" s="1063">
        <v>4</v>
      </c>
      <c r="BC116" s="1066">
        <v>1</v>
      </c>
      <c r="BD116" s="1063">
        <v>4.0999999999999996</v>
      </c>
      <c r="BE116" s="1066">
        <v>1</v>
      </c>
      <c r="BF116" s="1063">
        <v>3</v>
      </c>
      <c r="BG116" s="1066">
        <v>1</v>
      </c>
      <c r="BH116" s="1063"/>
      <c r="BI116" s="1066"/>
    </row>
    <row r="117" spans="2:61" x14ac:dyDescent="0.25">
      <c r="B117" s="1850"/>
      <c r="C117" s="1850"/>
      <c r="D117" s="1061" t="s">
        <v>3201</v>
      </c>
      <c r="E117" s="1062" t="s">
        <v>3330</v>
      </c>
      <c r="F117" s="1063">
        <v>569987</v>
      </c>
      <c r="G117" s="1063">
        <v>1082807</v>
      </c>
      <c r="H117" s="1067" t="s">
        <v>1676</v>
      </c>
      <c r="I117" s="1064" t="s">
        <v>1682</v>
      </c>
      <c r="J117" s="1064" t="s">
        <v>3329</v>
      </c>
      <c r="K117" s="1064"/>
      <c r="L117" s="1064">
        <v>15</v>
      </c>
      <c r="M117" s="1064">
        <v>15</v>
      </c>
      <c r="N117" s="1064">
        <v>0</v>
      </c>
      <c r="O117" s="1065">
        <v>100</v>
      </c>
      <c r="P117" s="1064">
        <v>1</v>
      </c>
      <c r="Q117" s="952"/>
      <c r="R117" s="1063">
        <v>3</v>
      </c>
      <c r="S117" s="1066">
        <v>1</v>
      </c>
      <c r="T117" s="1063">
        <v>3</v>
      </c>
      <c r="U117" s="1066">
        <v>1</v>
      </c>
      <c r="V117" s="1063">
        <v>3</v>
      </c>
      <c r="W117" s="1066">
        <v>1</v>
      </c>
      <c r="X117" s="1063"/>
      <c r="Y117" s="1066"/>
      <c r="Z117" s="1064"/>
      <c r="AA117" s="1063">
        <v>95.8</v>
      </c>
      <c r="AB117" s="1066">
        <v>1</v>
      </c>
      <c r="AC117" s="1063">
        <v>100.2</v>
      </c>
      <c r="AD117" s="1066">
        <v>1</v>
      </c>
      <c r="AE117" s="1063">
        <v>97</v>
      </c>
      <c r="AF117" s="1066">
        <v>1</v>
      </c>
      <c r="AG117" s="1063"/>
      <c r="AH117" s="1066"/>
      <c r="AI117" s="1046"/>
      <c r="AJ117" s="1063">
        <v>0.49</v>
      </c>
      <c r="AK117" s="1066">
        <v>1</v>
      </c>
      <c r="AL117" s="1063">
        <v>0.49</v>
      </c>
      <c r="AM117" s="1066">
        <v>1</v>
      </c>
      <c r="AN117" s="1063">
        <v>0.49</v>
      </c>
      <c r="AO117" s="1066">
        <v>1</v>
      </c>
      <c r="AP117" s="1063"/>
      <c r="AQ117" s="1066"/>
      <c r="AR117" s="1046"/>
      <c r="AS117" s="1063">
        <v>8.5</v>
      </c>
      <c r="AT117" s="1066">
        <v>1</v>
      </c>
      <c r="AU117" s="1063">
        <v>8.39</v>
      </c>
      <c r="AV117" s="1066">
        <v>1</v>
      </c>
      <c r="AW117" s="1063">
        <v>6.98</v>
      </c>
      <c r="AX117" s="1066">
        <v>1</v>
      </c>
      <c r="AY117" s="1063"/>
      <c r="AZ117" s="1066"/>
      <c r="BA117" s="1046"/>
      <c r="BB117" s="1063">
        <v>4.4000000000000004</v>
      </c>
      <c r="BC117" s="1066">
        <v>1</v>
      </c>
      <c r="BD117" s="1063">
        <v>5.2</v>
      </c>
      <c r="BE117" s="1066">
        <v>1</v>
      </c>
      <c r="BF117" s="1063">
        <v>3</v>
      </c>
      <c r="BG117" s="1066">
        <v>1</v>
      </c>
      <c r="BH117" s="1063"/>
      <c r="BI117" s="1066"/>
    </row>
    <row r="118" spans="2:61" x14ac:dyDescent="0.25">
      <c r="B118" s="1850"/>
      <c r="C118" s="1860" t="s">
        <v>1619</v>
      </c>
      <c r="D118" s="1047" t="s">
        <v>3206</v>
      </c>
      <c r="E118" s="1048" t="s">
        <v>3331</v>
      </c>
      <c r="F118" s="1049">
        <v>553952.78625700006</v>
      </c>
      <c r="G118" s="1049">
        <v>1086598.7197799999</v>
      </c>
      <c r="H118" s="1068" t="s">
        <v>1676</v>
      </c>
      <c r="I118" s="1050" t="s">
        <v>1682</v>
      </c>
      <c r="J118" s="1050" t="s">
        <v>3332</v>
      </c>
      <c r="L118" s="703">
        <v>20</v>
      </c>
      <c r="M118" s="703">
        <v>18</v>
      </c>
      <c r="N118" s="703">
        <v>2</v>
      </c>
      <c r="O118" s="1051">
        <v>90</v>
      </c>
      <c r="P118" s="703">
        <v>1</v>
      </c>
      <c r="Q118" s="703"/>
      <c r="R118" s="1052">
        <v>3.7</v>
      </c>
      <c r="S118" s="1053">
        <v>1</v>
      </c>
      <c r="T118" s="1052">
        <v>3.3</v>
      </c>
      <c r="U118" s="1053">
        <v>1</v>
      </c>
      <c r="V118" s="1052">
        <v>3.7</v>
      </c>
      <c r="W118" s="1053">
        <v>1</v>
      </c>
      <c r="X118" s="1052">
        <v>3</v>
      </c>
      <c r="Y118" s="1053">
        <v>1</v>
      </c>
      <c r="Z118" s="703"/>
      <c r="AA118" s="1054">
        <v>95</v>
      </c>
      <c r="AB118" s="1053">
        <v>1</v>
      </c>
      <c r="AC118" s="1054">
        <v>98.2</v>
      </c>
      <c r="AD118" s="1053">
        <v>1</v>
      </c>
      <c r="AE118" s="1054">
        <v>95</v>
      </c>
      <c r="AF118" s="1053">
        <v>1</v>
      </c>
      <c r="AG118" s="1054">
        <v>96.4</v>
      </c>
      <c r="AH118" s="1053">
        <v>1</v>
      </c>
      <c r="AI118" s="703"/>
      <c r="AJ118" s="1052">
        <v>0.49</v>
      </c>
      <c r="AK118" s="1053">
        <v>1</v>
      </c>
      <c r="AL118" s="1052">
        <v>0.49</v>
      </c>
      <c r="AM118" s="1053">
        <v>1</v>
      </c>
      <c r="AN118" s="1052">
        <v>0.49</v>
      </c>
      <c r="AO118" s="1053">
        <v>1</v>
      </c>
      <c r="AP118" s="1052">
        <v>0.49</v>
      </c>
      <c r="AQ118" s="1053">
        <v>1</v>
      </c>
      <c r="AR118" s="703"/>
      <c r="AS118" s="1054">
        <v>8.4499999999999993</v>
      </c>
      <c r="AT118" s="1053">
        <v>1</v>
      </c>
      <c r="AU118" s="1054">
        <v>7.7</v>
      </c>
      <c r="AV118" s="1053">
        <v>1</v>
      </c>
      <c r="AW118" s="1054">
        <v>6.38</v>
      </c>
      <c r="AX118" s="1053">
        <v>0</v>
      </c>
      <c r="AY118" s="1054">
        <v>8.1999999999999993</v>
      </c>
      <c r="AZ118" s="1053">
        <v>1</v>
      </c>
      <c r="BA118" s="703"/>
      <c r="BB118" s="1054">
        <v>4</v>
      </c>
      <c r="BC118" s="1053">
        <v>1</v>
      </c>
      <c r="BD118" s="1054">
        <v>27.9</v>
      </c>
      <c r="BE118" s="1053">
        <v>0</v>
      </c>
      <c r="BF118" s="1054">
        <v>3</v>
      </c>
      <c r="BG118" s="1053">
        <v>1</v>
      </c>
      <c r="BH118" s="1054">
        <v>13</v>
      </c>
      <c r="BI118" s="1053">
        <v>1</v>
      </c>
    </row>
    <row r="119" spans="2:61" x14ac:dyDescent="0.25">
      <c r="B119" s="1850"/>
      <c r="C119" s="1861"/>
      <c r="D119" s="1047" t="s">
        <v>3206</v>
      </c>
      <c r="E119" s="1048" t="s">
        <v>3333</v>
      </c>
      <c r="F119" s="1049">
        <v>549561.67938325589</v>
      </c>
      <c r="G119" s="1049">
        <v>1104203.6085808857</v>
      </c>
      <c r="H119" s="1068" t="s">
        <v>1676</v>
      </c>
      <c r="I119" s="1050" t="s">
        <v>1682</v>
      </c>
      <c r="J119" s="1050" t="s">
        <v>3334</v>
      </c>
      <c r="L119" s="703">
        <v>20</v>
      </c>
      <c r="M119" s="703">
        <v>18</v>
      </c>
      <c r="N119" s="703">
        <v>2</v>
      </c>
      <c r="O119" s="1051">
        <v>90</v>
      </c>
      <c r="P119" s="703">
        <v>1</v>
      </c>
      <c r="Q119" s="703"/>
      <c r="R119" s="1052">
        <v>1.3</v>
      </c>
      <c r="S119" s="1053">
        <v>1</v>
      </c>
      <c r="T119" s="1052">
        <v>1.3</v>
      </c>
      <c r="U119" s="1053">
        <v>1</v>
      </c>
      <c r="V119" s="1052">
        <v>1.373</v>
      </c>
      <c r="W119" s="1053">
        <v>1</v>
      </c>
      <c r="X119" s="1052">
        <v>1.3</v>
      </c>
      <c r="Y119" s="1053">
        <v>1</v>
      </c>
      <c r="Z119" s="703"/>
      <c r="AA119" s="1054">
        <v>81.8</v>
      </c>
      <c r="AB119" s="1053">
        <v>1</v>
      </c>
      <c r="AC119" s="1054">
        <v>98.3</v>
      </c>
      <c r="AD119" s="1053">
        <v>1</v>
      </c>
      <c r="AE119" s="1054">
        <v>95.33</v>
      </c>
      <c r="AF119" s="1053">
        <v>1</v>
      </c>
      <c r="AG119" s="1054">
        <v>98.1</v>
      </c>
      <c r="AH119" s="1053">
        <v>1</v>
      </c>
      <c r="AI119" s="703"/>
      <c r="AJ119" s="1052">
        <v>0.03</v>
      </c>
      <c r="AK119" s="1053">
        <v>1</v>
      </c>
      <c r="AL119" s="1052">
        <v>0.03</v>
      </c>
      <c r="AM119" s="1053">
        <v>1</v>
      </c>
      <c r="AN119" s="1052">
        <v>0.03</v>
      </c>
      <c r="AO119" s="1053">
        <v>1</v>
      </c>
      <c r="AP119" s="1052">
        <v>0.03</v>
      </c>
      <c r="AQ119" s="1053">
        <v>1</v>
      </c>
      <c r="AR119" s="703"/>
      <c r="AS119" s="1054">
        <v>8.42</v>
      </c>
      <c r="AT119" s="1053">
        <v>1</v>
      </c>
      <c r="AU119" s="1054">
        <v>8.3800000000000008</v>
      </c>
      <c r="AV119" s="1053">
        <v>1</v>
      </c>
      <c r="AW119" s="1054">
        <v>8.74</v>
      </c>
      <c r="AX119" s="1053">
        <v>0</v>
      </c>
      <c r="AY119" s="1054">
        <v>8.49</v>
      </c>
      <c r="AZ119" s="1053">
        <v>1</v>
      </c>
      <c r="BA119" s="703"/>
      <c r="BB119" s="1054">
        <v>39.799999999999997</v>
      </c>
      <c r="BC119" s="1053">
        <v>0</v>
      </c>
      <c r="BD119" s="1054">
        <v>16.7</v>
      </c>
      <c r="BE119" s="1053">
        <v>1</v>
      </c>
      <c r="BF119" s="1054">
        <v>5.5</v>
      </c>
      <c r="BG119" s="1053">
        <v>1</v>
      </c>
      <c r="BH119" s="1054">
        <v>5.5</v>
      </c>
      <c r="BI119" s="1053">
        <v>1</v>
      </c>
    </row>
    <row r="120" spans="2:61" x14ac:dyDescent="0.25">
      <c r="B120" s="1850"/>
      <c r="C120" s="1861"/>
      <c r="D120" s="1047" t="s">
        <v>3335</v>
      </c>
      <c r="E120" s="1048" t="s">
        <v>3336</v>
      </c>
      <c r="F120" s="1049">
        <v>561423.24358003505</v>
      </c>
      <c r="G120" s="1049">
        <v>1122417.3554679255</v>
      </c>
      <c r="H120" s="1050" t="s">
        <v>3294</v>
      </c>
      <c r="I120" s="1050" t="s">
        <v>1684</v>
      </c>
      <c r="J120" s="1050" t="s">
        <v>1684</v>
      </c>
      <c r="L120" s="703">
        <v>20</v>
      </c>
      <c r="M120" s="703">
        <v>18</v>
      </c>
      <c r="N120" s="703">
        <v>2</v>
      </c>
      <c r="O120" s="1051">
        <v>90</v>
      </c>
      <c r="P120" s="703">
        <v>1</v>
      </c>
      <c r="Q120" s="703"/>
      <c r="R120" s="1052">
        <v>1.3</v>
      </c>
      <c r="S120" s="1053">
        <v>1</v>
      </c>
      <c r="T120" s="1052">
        <v>1.58</v>
      </c>
      <c r="U120" s="1053">
        <v>1</v>
      </c>
      <c r="V120" s="1052">
        <v>1.3</v>
      </c>
      <c r="W120" s="1053">
        <v>1</v>
      </c>
      <c r="X120" s="1052">
        <v>1.3</v>
      </c>
      <c r="Y120" s="1053">
        <v>1</v>
      </c>
      <c r="Z120" s="703"/>
      <c r="AA120" s="1054">
        <v>67.400000000000006</v>
      </c>
      <c r="AB120" s="1053">
        <v>0</v>
      </c>
      <c r="AC120" s="1054">
        <v>90.4</v>
      </c>
      <c r="AD120" s="1053">
        <v>1</v>
      </c>
      <c r="AE120" s="1054">
        <v>101.67</v>
      </c>
      <c r="AF120" s="1053">
        <v>1</v>
      </c>
      <c r="AG120" s="1054">
        <v>89</v>
      </c>
      <c r="AH120" s="1053">
        <v>1</v>
      </c>
      <c r="AI120" s="703"/>
      <c r="AJ120" s="1052">
        <v>0.03</v>
      </c>
      <c r="AK120" s="1053">
        <v>1</v>
      </c>
      <c r="AL120" s="1052">
        <v>0.03</v>
      </c>
      <c r="AM120" s="1053">
        <v>1</v>
      </c>
      <c r="AN120" s="1052">
        <v>0.03</v>
      </c>
      <c r="AO120" s="1053">
        <v>1</v>
      </c>
      <c r="AP120" s="1052">
        <v>0.03</v>
      </c>
      <c r="AQ120" s="1053">
        <v>1</v>
      </c>
      <c r="AR120" s="703"/>
      <c r="AS120" s="1054">
        <v>8.2100000000000009</v>
      </c>
      <c r="AT120" s="1053">
        <v>1</v>
      </c>
      <c r="AU120" s="1054">
        <v>7.74</v>
      </c>
      <c r="AV120" s="1053">
        <v>1</v>
      </c>
      <c r="AW120" s="1054">
        <v>7.82</v>
      </c>
      <c r="AX120" s="1053">
        <v>1</v>
      </c>
      <c r="AY120" s="1054">
        <v>7.67</v>
      </c>
      <c r="AZ120" s="1053">
        <v>1</v>
      </c>
      <c r="BA120" s="703"/>
      <c r="BB120" s="1054">
        <v>203</v>
      </c>
      <c r="BC120" s="1053">
        <v>0</v>
      </c>
      <c r="BD120" s="1054">
        <v>5.5</v>
      </c>
      <c r="BE120" s="1053">
        <v>1</v>
      </c>
      <c r="BF120" s="1054">
        <v>5.5</v>
      </c>
      <c r="BG120" s="1053">
        <v>1</v>
      </c>
      <c r="BH120" s="1054">
        <v>5.5</v>
      </c>
      <c r="BI120" s="1053">
        <v>1</v>
      </c>
    </row>
    <row r="121" spans="2:61" x14ac:dyDescent="0.25">
      <c r="B121" s="1850"/>
      <c r="C121" s="1861"/>
      <c r="D121" s="1047" t="s">
        <v>3206</v>
      </c>
      <c r="E121" s="1048" t="s">
        <v>3337</v>
      </c>
      <c r="F121" s="1049">
        <v>556395</v>
      </c>
      <c r="G121" s="1049">
        <v>1116515</v>
      </c>
      <c r="H121" s="1050" t="s">
        <v>3294</v>
      </c>
      <c r="I121" s="1050" t="s">
        <v>1684</v>
      </c>
      <c r="J121" s="1050" t="s">
        <v>3302</v>
      </c>
      <c r="L121" s="703">
        <v>15</v>
      </c>
      <c r="M121" s="703">
        <v>13</v>
      </c>
      <c r="N121" s="703">
        <v>2</v>
      </c>
      <c r="O121" s="1051">
        <v>86.666666666666671</v>
      </c>
      <c r="P121" s="703">
        <v>1</v>
      </c>
      <c r="Q121" s="703"/>
      <c r="R121" s="1052">
        <v>0</v>
      </c>
      <c r="S121" s="1053">
        <v>1</v>
      </c>
      <c r="T121" s="1052">
        <v>3</v>
      </c>
      <c r="U121" s="1053">
        <v>1</v>
      </c>
      <c r="V121" s="1052">
        <v>16</v>
      </c>
      <c r="W121" s="1053">
        <v>0</v>
      </c>
      <c r="X121" s="1052"/>
      <c r="Y121" s="1053"/>
      <c r="Z121" s="703"/>
      <c r="AA121" s="1054">
        <v>101</v>
      </c>
      <c r="AB121" s="1053">
        <v>1</v>
      </c>
      <c r="AC121" s="1054">
        <v>100</v>
      </c>
      <c r="AD121" s="1053">
        <v>1</v>
      </c>
      <c r="AE121" s="1054">
        <v>102</v>
      </c>
      <c r="AF121" s="1053">
        <v>1</v>
      </c>
      <c r="AG121" s="1054"/>
      <c r="AH121" s="1053"/>
      <c r="AI121" s="703"/>
      <c r="AJ121" s="1052">
        <v>4.8000000000000001E-2</v>
      </c>
      <c r="AK121" s="1053">
        <v>1</v>
      </c>
      <c r="AL121" s="1052">
        <v>9.9000000000000005E-2</v>
      </c>
      <c r="AM121" s="1053">
        <v>1</v>
      </c>
      <c r="AN121" s="1052">
        <v>0.16200000000000001</v>
      </c>
      <c r="AO121" s="1053">
        <v>1</v>
      </c>
      <c r="AP121" s="1052"/>
      <c r="AQ121" s="1053"/>
      <c r="AR121" s="703"/>
      <c r="AS121" s="1054">
        <v>6.76</v>
      </c>
      <c r="AT121" s="1053">
        <v>1</v>
      </c>
      <c r="AU121" s="1054">
        <v>6.9</v>
      </c>
      <c r="AV121" s="1053">
        <v>1</v>
      </c>
      <c r="AW121" s="1054">
        <v>8.1999999999999993</v>
      </c>
      <c r="AX121" s="1053">
        <v>1</v>
      </c>
      <c r="AY121" s="1054"/>
      <c r="AZ121" s="1053"/>
      <c r="BA121" s="703"/>
      <c r="BB121" s="1054">
        <v>35.700000000000003</v>
      </c>
      <c r="BC121" s="1053">
        <v>0</v>
      </c>
      <c r="BD121" s="1054">
        <v>19.82</v>
      </c>
      <c r="BE121" s="1053">
        <v>1</v>
      </c>
      <c r="BF121" s="1054">
        <v>0.73</v>
      </c>
      <c r="BG121" s="1053">
        <v>1</v>
      </c>
      <c r="BH121" s="1054"/>
      <c r="BI121" s="1053"/>
    </row>
    <row r="122" spans="2:61" x14ac:dyDescent="0.25">
      <c r="B122" s="1850"/>
      <c r="C122" s="1861"/>
      <c r="D122" s="1047" t="s">
        <v>3206</v>
      </c>
      <c r="E122" s="1048" t="s">
        <v>3338</v>
      </c>
      <c r="F122" s="1049">
        <v>559157</v>
      </c>
      <c r="G122" s="1049">
        <v>1118911</v>
      </c>
      <c r="H122" s="1050" t="s">
        <v>3294</v>
      </c>
      <c r="I122" s="1050" t="s">
        <v>1684</v>
      </c>
      <c r="J122" s="1050" t="s">
        <v>3302</v>
      </c>
      <c r="L122" s="703">
        <v>20</v>
      </c>
      <c r="M122" s="703">
        <v>14</v>
      </c>
      <c r="N122" s="703">
        <v>6</v>
      </c>
      <c r="O122" s="1051">
        <v>70</v>
      </c>
      <c r="P122" s="703">
        <v>0</v>
      </c>
      <c r="Q122" s="703"/>
      <c r="R122" s="1052">
        <v>0.1</v>
      </c>
      <c r="S122" s="1053">
        <v>1</v>
      </c>
      <c r="T122" s="1052">
        <v>0.1</v>
      </c>
      <c r="U122" s="1053">
        <v>1</v>
      </c>
      <c r="V122" s="1052">
        <v>1</v>
      </c>
      <c r="W122" s="1053">
        <v>1</v>
      </c>
      <c r="X122" s="1052">
        <v>33</v>
      </c>
      <c r="Y122" s="1053">
        <v>0</v>
      </c>
      <c r="Z122" s="703"/>
      <c r="AA122" s="1054">
        <v>106</v>
      </c>
      <c r="AB122" s="1053">
        <v>1</v>
      </c>
      <c r="AC122" s="1054">
        <v>104</v>
      </c>
      <c r="AD122" s="1053">
        <v>1</v>
      </c>
      <c r="AE122" s="1054">
        <v>108</v>
      </c>
      <c r="AF122" s="1053">
        <v>1</v>
      </c>
      <c r="AG122" s="1054">
        <v>103</v>
      </c>
      <c r="AH122" s="1053">
        <v>1</v>
      </c>
      <c r="AI122" s="703"/>
      <c r="AJ122" s="1052">
        <v>5.5E-2</v>
      </c>
      <c r="AK122" s="1053">
        <v>1</v>
      </c>
      <c r="AL122" s="1052">
        <v>0.11600000000000001</v>
      </c>
      <c r="AM122" s="1053">
        <v>1</v>
      </c>
      <c r="AN122" s="1052">
        <v>0.13400000000000001</v>
      </c>
      <c r="AO122" s="1053">
        <v>1</v>
      </c>
      <c r="AP122" s="1052">
        <v>1.165</v>
      </c>
      <c r="AQ122" s="1053">
        <v>0</v>
      </c>
      <c r="AR122" s="703"/>
      <c r="AS122" s="1054">
        <v>8.26</v>
      </c>
      <c r="AT122" s="1053">
        <v>1</v>
      </c>
      <c r="AU122" s="1054">
        <v>6.1</v>
      </c>
      <c r="AV122" s="1053">
        <v>0</v>
      </c>
      <c r="AW122" s="1054">
        <v>8.3000000000000007</v>
      </c>
      <c r="AX122" s="1053">
        <v>1</v>
      </c>
      <c r="AY122" s="1054">
        <v>7.3</v>
      </c>
      <c r="AZ122" s="1053">
        <v>1</v>
      </c>
      <c r="BA122" s="703"/>
      <c r="BB122" s="1054">
        <v>58</v>
      </c>
      <c r="BC122" s="1053">
        <v>0</v>
      </c>
      <c r="BD122" s="1054">
        <v>42.12</v>
      </c>
      <c r="BE122" s="1053">
        <v>0</v>
      </c>
      <c r="BF122" s="1054">
        <v>6.12</v>
      </c>
      <c r="BG122" s="1053">
        <v>1</v>
      </c>
      <c r="BH122" s="1054">
        <v>257.8</v>
      </c>
      <c r="BI122" s="1053">
        <v>0</v>
      </c>
    </row>
    <row r="123" spans="2:61" x14ac:dyDescent="0.25">
      <c r="B123" s="1850"/>
      <c r="C123" s="1861"/>
      <c r="D123" s="1047" t="s">
        <v>3206</v>
      </c>
      <c r="E123" s="1048" t="s">
        <v>3339</v>
      </c>
      <c r="F123" s="1049">
        <v>573103</v>
      </c>
      <c r="G123" s="1049">
        <v>1128204</v>
      </c>
      <c r="H123" s="1050" t="s">
        <v>3294</v>
      </c>
      <c r="I123" s="1050" t="s">
        <v>1684</v>
      </c>
      <c r="J123" s="1050" t="s">
        <v>3302</v>
      </c>
      <c r="L123" s="703">
        <v>20</v>
      </c>
      <c r="M123" s="703">
        <v>12</v>
      </c>
      <c r="N123" s="703">
        <v>8</v>
      </c>
      <c r="O123" s="1051">
        <v>60</v>
      </c>
      <c r="P123" s="703">
        <v>0</v>
      </c>
      <c r="Q123" s="703"/>
      <c r="R123" s="1052">
        <v>0.1</v>
      </c>
      <c r="S123" s="1053">
        <v>1</v>
      </c>
      <c r="T123" s="1052">
        <v>18</v>
      </c>
      <c r="U123" s="1053">
        <v>0</v>
      </c>
      <c r="V123" s="1052">
        <v>10</v>
      </c>
      <c r="W123" s="1053">
        <v>0</v>
      </c>
      <c r="X123" s="1052">
        <v>46</v>
      </c>
      <c r="Y123" s="1053">
        <v>0</v>
      </c>
      <c r="Z123" s="703"/>
      <c r="AA123" s="1054">
        <v>94</v>
      </c>
      <c r="AB123" s="1053">
        <v>1</v>
      </c>
      <c r="AC123" s="1054">
        <v>93</v>
      </c>
      <c r="AD123" s="1053">
        <v>1</v>
      </c>
      <c r="AE123" s="1054">
        <v>97.6</v>
      </c>
      <c r="AF123" s="1053">
        <v>1</v>
      </c>
      <c r="AG123" s="1054">
        <v>94.1</v>
      </c>
      <c r="AH123" s="1053">
        <v>1</v>
      </c>
      <c r="AI123" s="703"/>
      <c r="AJ123" s="1052">
        <v>5.8000000000000003E-2</v>
      </c>
      <c r="AK123" s="1053">
        <v>1</v>
      </c>
      <c r="AL123" s="1052">
        <v>8.1000000000000003E-2</v>
      </c>
      <c r="AM123" s="1053">
        <v>1</v>
      </c>
      <c r="AN123" s="1052">
        <v>0.05</v>
      </c>
      <c r="AO123" s="1053">
        <v>1</v>
      </c>
      <c r="AP123" s="1052">
        <v>2.073</v>
      </c>
      <c r="AQ123" s="1053">
        <v>0</v>
      </c>
      <c r="AR123" s="703"/>
      <c r="AS123" s="1054">
        <v>6.55</v>
      </c>
      <c r="AT123" s="1053">
        <v>1</v>
      </c>
      <c r="AU123" s="1054">
        <v>5.9</v>
      </c>
      <c r="AV123" s="1053">
        <v>0</v>
      </c>
      <c r="AW123" s="1054">
        <v>8</v>
      </c>
      <c r="AX123" s="1053">
        <v>1</v>
      </c>
      <c r="AY123" s="1054">
        <v>7.3</v>
      </c>
      <c r="AZ123" s="1053">
        <v>1</v>
      </c>
      <c r="BA123" s="703"/>
      <c r="BB123" s="1054">
        <v>54.12</v>
      </c>
      <c r="BC123" s="1053">
        <v>0</v>
      </c>
      <c r="BD123" s="1054">
        <v>38.5</v>
      </c>
      <c r="BE123" s="1053">
        <v>0</v>
      </c>
      <c r="BF123" s="1054">
        <v>7.4</v>
      </c>
      <c r="BG123" s="1053">
        <v>1</v>
      </c>
      <c r="BH123" s="1054">
        <v>97.06</v>
      </c>
      <c r="BI123" s="1053">
        <v>0</v>
      </c>
    </row>
    <row r="124" spans="2:61" x14ac:dyDescent="0.25">
      <c r="B124" s="1850"/>
      <c r="C124" s="1861"/>
      <c r="D124" s="1047" t="s">
        <v>3206</v>
      </c>
      <c r="E124" s="1048" t="s">
        <v>3340</v>
      </c>
      <c r="F124" s="1049">
        <v>573104</v>
      </c>
      <c r="G124" s="1049">
        <v>1128204</v>
      </c>
      <c r="H124" s="1050" t="s">
        <v>3294</v>
      </c>
      <c r="I124" s="1050" t="s">
        <v>1684</v>
      </c>
      <c r="J124" s="1050" t="s">
        <v>3302</v>
      </c>
      <c r="L124" s="703">
        <v>5</v>
      </c>
      <c r="M124" s="703">
        <v>2</v>
      </c>
      <c r="N124" s="703">
        <v>3</v>
      </c>
      <c r="O124" s="1051">
        <v>40</v>
      </c>
      <c r="P124" s="703">
        <v>0</v>
      </c>
      <c r="Q124" s="703"/>
      <c r="R124" s="1052"/>
      <c r="S124" s="1053"/>
      <c r="T124" s="1052"/>
      <c r="U124" s="1053"/>
      <c r="V124" s="1052"/>
      <c r="W124" s="1053"/>
      <c r="X124" s="1052">
        <v>22</v>
      </c>
      <c r="Y124" s="1053">
        <v>0</v>
      </c>
      <c r="Z124" s="703"/>
      <c r="AA124" s="1054"/>
      <c r="AB124" s="1053"/>
      <c r="AC124" s="1054"/>
      <c r="AD124" s="1053"/>
      <c r="AE124" s="1054"/>
      <c r="AF124" s="1053"/>
      <c r="AG124" s="1054">
        <v>97.4</v>
      </c>
      <c r="AH124" s="1053">
        <v>1</v>
      </c>
      <c r="AI124" s="703"/>
      <c r="AJ124" s="1052"/>
      <c r="AK124" s="1053"/>
      <c r="AL124" s="1052"/>
      <c r="AM124" s="1053"/>
      <c r="AN124" s="1052"/>
      <c r="AO124" s="1053"/>
      <c r="AP124" s="1052">
        <v>2.62</v>
      </c>
      <c r="AQ124" s="1053">
        <v>0</v>
      </c>
      <c r="AR124" s="703"/>
      <c r="AS124" s="1054"/>
      <c r="AT124" s="1053"/>
      <c r="AU124" s="1054"/>
      <c r="AV124" s="1053"/>
      <c r="AW124" s="1054"/>
      <c r="AX124" s="1053"/>
      <c r="AY124" s="1054">
        <v>7.4</v>
      </c>
      <c r="AZ124" s="1053">
        <v>1</v>
      </c>
      <c r="BA124" s="703"/>
      <c r="BB124" s="1054"/>
      <c r="BC124" s="1053"/>
      <c r="BD124" s="1054"/>
      <c r="BE124" s="1053"/>
      <c r="BF124" s="1054"/>
      <c r="BG124" s="1053"/>
      <c r="BH124" s="1054">
        <v>512.79999999999995</v>
      </c>
      <c r="BI124" s="1053">
        <v>0</v>
      </c>
    </row>
    <row r="125" spans="2:61" x14ac:dyDescent="0.25">
      <c r="B125" s="1850"/>
      <c r="C125" s="1864" t="s">
        <v>3341</v>
      </c>
      <c r="D125" s="1069" t="s">
        <v>3216</v>
      </c>
      <c r="E125" s="1070" t="s">
        <v>3342</v>
      </c>
      <c r="F125" s="1071">
        <v>600425.51656381693</v>
      </c>
      <c r="G125" s="1071">
        <v>1096342.995986542</v>
      </c>
      <c r="H125" s="1072" t="s">
        <v>3294</v>
      </c>
      <c r="I125" s="1072" t="s">
        <v>3294</v>
      </c>
      <c r="J125" s="1072" t="s">
        <v>3312</v>
      </c>
      <c r="L125" s="1072">
        <v>20</v>
      </c>
      <c r="M125" s="1072">
        <v>16</v>
      </c>
      <c r="N125" s="1072">
        <v>4</v>
      </c>
      <c r="O125" s="1073">
        <v>80</v>
      </c>
      <c r="P125" s="1072">
        <v>1</v>
      </c>
      <c r="Q125" s="952"/>
      <c r="R125" s="1071">
        <v>1.3</v>
      </c>
      <c r="S125" s="1074">
        <v>1</v>
      </c>
      <c r="T125" s="1071">
        <v>1.3</v>
      </c>
      <c r="U125" s="1074">
        <v>1</v>
      </c>
      <c r="V125" s="1071">
        <v>4.8099999999999996</v>
      </c>
      <c r="W125" s="1074">
        <v>1</v>
      </c>
      <c r="X125" s="1071">
        <v>1.3</v>
      </c>
      <c r="Y125" s="1074">
        <v>1</v>
      </c>
      <c r="Z125" s="1072"/>
      <c r="AA125" s="1071">
        <v>98.5</v>
      </c>
      <c r="AB125" s="1074">
        <v>1</v>
      </c>
      <c r="AC125" s="1071">
        <v>96.3</v>
      </c>
      <c r="AD125" s="1074">
        <v>1</v>
      </c>
      <c r="AE125" s="1071">
        <v>97.6</v>
      </c>
      <c r="AF125" s="1074">
        <v>1</v>
      </c>
      <c r="AG125" s="1071">
        <v>94.5</v>
      </c>
      <c r="AH125" s="1074">
        <v>1</v>
      </c>
      <c r="AI125" s="1046"/>
      <c r="AJ125" s="1071">
        <v>0.03</v>
      </c>
      <c r="AK125" s="1074">
        <v>1</v>
      </c>
      <c r="AL125" s="1071">
        <v>0.03</v>
      </c>
      <c r="AM125" s="1074">
        <v>1</v>
      </c>
      <c r="AN125" s="1071">
        <v>0.03</v>
      </c>
      <c r="AO125" s="1074">
        <v>1</v>
      </c>
      <c r="AP125" s="1071">
        <v>0.03</v>
      </c>
      <c r="AQ125" s="1074">
        <v>1</v>
      </c>
      <c r="AR125" s="1046"/>
      <c r="AS125" s="1071">
        <v>8.5399999999999991</v>
      </c>
      <c r="AT125" s="1074">
        <v>0</v>
      </c>
      <c r="AU125" s="1071">
        <v>8.42</v>
      </c>
      <c r="AV125" s="1074">
        <v>1</v>
      </c>
      <c r="AW125" s="1071">
        <v>8.6999999999999993</v>
      </c>
      <c r="AX125" s="1074">
        <v>0</v>
      </c>
      <c r="AY125" s="1071">
        <v>8.6199999999999992</v>
      </c>
      <c r="AZ125" s="1074">
        <v>0</v>
      </c>
      <c r="BA125" s="1046"/>
      <c r="BB125" s="1071">
        <v>5.5</v>
      </c>
      <c r="BC125" s="1074">
        <v>1</v>
      </c>
      <c r="BD125" s="1071">
        <v>5.5</v>
      </c>
      <c r="BE125" s="1074">
        <v>1</v>
      </c>
      <c r="BF125" s="1071">
        <v>5.5</v>
      </c>
      <c r="BG125" s="1074">
        <v>1</v>
      </c>
      <c r="BH125" s="1071">
        <v>48.3</v>
      </c>
      <c r="BI125" s="1074">
        <v>0</v>
      </c>
    </row>
    <row r="126" spans="2:61" x14ac:dyDescent="0.25">
      <c r="B126" s="1850"/>
      <c r="C126" s="1850"/>
      <c r="D126" s="1069" t="s">
        <v>3216</v>
      </c>
      <c r="E126" s="1070" t="s">
        <v>3343</v>
      </c>
      <c r="F126" s="1071">
        <v>607646.82591882814</v>
      </c>
      <c r="G126" s="1071">
        <v>1096504.2731407266</v>
      </c>
      <c r="H126" s="1072" t="s">
        <v>3294</v>
      </c>
      <c r="I126" s="1072" t="s">
        <v>3294</v>
      </c>
      <c r="J126" s="1072" t="s">
        <v>3312</v>
      </c>
      <c r="L126" s="1072">
        <v>20</v>
      </c>
      <c r="M126" s="1072">
        <v>18</v>
      </c>
      <c r="N126" s="1072">
        <v>2</v>
      </c>
      <c r="O126" s="1073">
        <v>90</v>
      </c>
      <c r="P126" s="1072">
        <v>1</v>
      </c>
      <c r="Q126" s="952"/>
      <c r="R126" s="1071">
        <v>1.341</v>
      </c>
      <c r="S126" s="1074">
        <v>1</v>
      </c>
      <c r="T126" s="1071">
        <v>1.3</v>
      </c>
      <c r="U126" s="1074">
        <v>1</v>
      </c>
      <c r="V126" s="1071">
        <v>1.3740000000000001</v>
      </c>
      <c r="W126" s="1074">
        <v>1</v>
      </c>
      <c r="X126" s="1071">
        <v>1.3</v>
      </c>
      <c r="Y126" s="1074">
        <v>1</v>
      </c>
      <c r="Z126" s="1072"/>
      <c r="AA126" s="1071">
        <v>67.7</v>
      </c>
      <c r="AB126" s="1074">
        <v>0</v>
      </c>
      <c r="AC126" s="1071">
        <v>95.7</v>
      </c>
      <c r="AD126" s="1074">
        <v>1</v>
      </c>
      <c r="AE126" s="1071">
        <v>103.7</v>
      </c>
      <c r="AF126" s="1074">
        <v>1</v>
      </c>
      <c r="AG126" s="1071">
        <v>90</v>
      </c>
      <c r="AH126" s="1074">
        <v>1</v>
      </c>
      <c r="AI126" s="1046"/>
      <c r="AJ126" s="1071">
        <v>0.03</v>
      </c>
      <c r="AK126" s="1074">
        <v>1</v>
      </c>
      <c r="AL126" s="1071">
        <v>0.03</v>
      </c>
      <c r="AM126" s="1074">
        <v>1</v>
      </c>
      <c r="AN126" s="1071">
        <v>0.03</v>
      </c>
      <c r="AO126" s="1074">
        <v>1</v>
      </c>
      <c r="AP126" s="1071">
        <v>0.03</v>
      </c>
      <c r="AQ126" s="1074">
        <v>1</v>
      </c>
      <c r="AR126" s="1046"/>
      <c r="AS126" s="1071">
        <v>7.99</v>
      </c>
      <c r="AT126" s="1074">
        <v>1</v>
      </c>
      <c r="AU126" s="1071">
        <v>8.07</v>
      </c>
      <c r="AV126" s="1074">
        <v>1</v>
      </c>
      <c r="AW126" s="1071">
        <v>8.41</v>
      </c>
      <c r="AX126" s="1074">
        <v>1</v>
      </c>
      <c r="AY126" s="1071">
        <v>8.43</v>
      </c>
      <c r="AZ126" s="1074">
        <v>1</v>
      </c>
      <c r="BA126" s="1046"/>
      <c r="BB126" s="1071">
        <v>11.7</v>
      </c>
      <c r="BC126" s="1074">
        <v>1</v>
      </c>
      <c r="BD126" s="1071">
        <v>5.5</v>
      </c>
      <c r="BE126" s="1074">
        <v>1</v>
      </c>
      <c r="BF126" s="1071">
        <v>5.5</v>
      </c>
      <c r="BG126" s="1074">
        <v>1</v>
      </c>
      <c r="BH126" s="1071">
        <v>132.1</v>
      </c>
      <c r="BI126" s="1074">
        <v>0</v>
      </c>
    </row>
    <row r="127" spans="2:61" x14ac:dyDescent="0.25">
      <c r="B127" s="1850"/>
      <c r="C127" s="1860" t="s">
        <v>3344</v>
      </c>
      <c r="D127" s="1047" t="s">
        <v>3345</v>
      </c>
      <c r="E127" s="1048" t="s">
        <v>3346</v>
      </c>
      <c r="F127" s="1049">
        <v>592527.17399299995</v>
      </c>
      <c r="G127" s="1049">
        <v>1075888.68053</v>
      </c>
      <c r="H127" s="1068" t="s">
        <v>3294</v>
      </c>
      <c r="I127" s="1050" t="s">
        <v>3294</v>
      </c>
      <c r="J127" s="1050" t="s">
        <v>3347</v>
      </c>
      <c r="L127" s="703">
        <v>20</v>
      </c>
      <c r="M127" s="703">
        <v>20</v>
      </c>
      <c r="N127" s="703">
        <v>0</v>
      </c>
      <c r="O127" s="1051">
        <v>100</v>
      </c>
      <c r="P127" s="703">
        <v>1</v>
      </c>
      <c r="Q127" s="703"/>
      <c r="R127" s="1052">
        <v>2.99</v>
      </c>
      <c r="S127" s="1053">
        <v>1</v>
      </c>
      <c r="T127" s="1052">
        <v>2.99</v>
      </c>
      <c r="U127" s="1053">
        <v>1</v>
      </c>
      <c r="V127" s="1052">
        <v>3</v>
      </c>
      <c r="W127" s="1053">
        <v>1</v>
      </c>
      <c r="X127" s="1052">
        <v>3</v>
      </c>
      <c r="Y127" s="1053">
        <v>1</v>
      </c>
      <c r="Z127" s="703"/>
      <c r="AA127" s="1054">
        <v>98</v>
      </c>
      <c r="AB127" s="1053">
        <v>1</v>
      </c>
      <c r="AC127" s="1054">
        <v>105.4</v>
      </c>
      <c r="AD127" s="1053">
        <v>1</v>
      </c>
      <c r="AE127" s="1054">
        <v>99.6</v>
      </c>
      <c r="AF127" s="1053">
        <v>1</v>
      </c>
      <c r="AG127" s="1054">
        <v>99.6</v>
      </c>
      <c r="AH127" s="1053">
        <v>1</v>
      </c>
      <c r="AI127" s="703"/>
      <c r="AJ127" s="1052">
        <v>0.49</v>
      </c>
      <c r="AK127" s="1053">
        <v>1</v>
      </c>
      <c r="AL127" s="1052">
        <v>0.49</v>
      </c>
      <c r="AM127" s="1053">
        <v>1</v>
      </c>
      <c r="AN127" s="1052">
        <v>0.49</v>
      </c>
      <c r="AO127" s="1053">
        <v>1</v>
      </c>
      <c r="AP127" s="1052">
        <v>0.49</v>
      </c>
      <c r="AQ127" s="1053">
        <v>1</v>
      </c>
      <c r="AR127" s="703"/>
      <c r="AS127" s="1054">
        <v>7.85</v>
      </c>
      <c r="AT127" s="1053">
        <v>1</v>
      </c>
      <c r="AU127" s="1054">
        <v>8.42</v>
      </c>
      <c r="AV127" s="1053">
        <v>1</v>
      </c>
      <c r="AW127" s="1054">
        <v>7.23</v>
      </c>
      <c r="AX127" s="1053">
        <v>1</v>
      </c>
      <c r="AY127" s="1054">
        <v>7.89</v>
      </c>
      <c r="AZ127" s="1053">
        <v>1</v>
      </c>
      <c r="BA127" s="703"/>
      <c r="BB127" s="1054">
        <v>8</v>
      </c>
      <c r="BC127" s="1053">
        <v>1</v>
      </c>
      <c r="BD127" s="1054">
        <v>5.0999999999999996</v>
      </c>
      <c r="BE127" s="1053">
        <v>1</v>
      </c>
      <c r="BF127" s="1054">
        <v>3</v>
      </c>
      <c r="BG127" s="1053">
        <v>1</v>
      </c>
      <c r="BH127" s="1054">
        <v>0.3</v>
      </c>
      <c r="BI127" s="1053">
        <v>1</v>
      </c>
    </row>
    <row r="128" spans="2:61" x14ac:dyDescent="0.25">
      <c r="B128" s="1850"/>
      <c r="C128" s="1861"/>
      <c r="D128" s="1047" t="s">
        <v>3348</v>
      </c>
      <c r="E128" s="1048" t="s">
        <v>3349</v>
      </c>
      <c r="F128" s="1049">
        <v>597935.684289</v>
      </c>
      <c r="G128" s="1049">
        <v>1075672.9735900001</v>
      </c>
      <c r="H128" s="1068" t="s">
        <v>3294</v>
      </c>
      <c r="I128" s="1050" t="s">
        <v>3294</v>
      </c>
      <c r="J128" s="1050" t="s">
        <v>3347</v>
      </c>
      <c r="L128" s="703">
        <v>20</v>
      </c>
      <c r="M128" s="703">
        <v>20</v>
      </c>
      <c r="N128" s="703">
        <v>0</v>
      </c>
      <c r="O128" s="1051">
        <v>100</v>
      </c>
      <c r="P128" s="703">
        <v>1</v>
      </c>
      <c r="Q128" s="703"/>
      <c r="R128" s="1052">
        <v>2.99</v>
      </c>
      <c r="S128" s="1053">
        <v>1</v>
      </c>
      <c r="T128" s="1052">
        <v>2.99</v>
      </c>
      <c r="U128" s="1053">
        <v>1</v>
      </c>
      <c r="V128" s="1052">
        <v>3</v>
      </c>
      <c r="W128" s="1053">
        <v>1</v>
      </c>
      <c r="X128" s="1052">
        <v>3</v>
      </c>
      <c r="Y128" s="1053">
        <v>1</v>
      </c>
      <c r="Z128" s="703"/>
      <c r="AA128" s="1054">
        <v>95.2</v>
      </c>
      <c r="AB128" s="1053">
        <v>1</v>
      </c>
      <c r="AC128" s="1054">
        <v>99.8</v>
      </c>
      <c r="AD128" s="1053">
        <v>1</v>
      </c>
      <c r="AE128" s="1054">
        <v>98.9</v>
      </c>
      <c r="AF128" s="1053">
        <v>1</v>
      </c>
      <c r="AG128" s="1054">
        <v>99.7</v>
      </c>
      <c r="AH128" s="1053">
        <v>1</v>
      </c>
      <c r="AI128" s="703"/>
      <c r="AJ128" s="1052">
        <v>0.49</v>
      </c>
      <c r="AK128" s="1053">
        <v>1</v>
      </c>
      <c r="AL128" s="1052">
        <v>0.49</v>
      </c>
      <c r="AM128" s="1053">
        <v>1</v>
      </c>
      <c r="AN128" s="1052">
        <v>0.49</v>
      </c>
      <c r="AO128" s="1053">
        <v>1</v>
      </c>
      <c r="AP128" s="1052">
        <v>0.49</v>
      </c>
      <c r="AQ128" s="1053">
        <v>1</v>
      </c>
      <c r="AR128" s="703"/>
      <c r="AS128" s="1054">
        <v>7.64</v>
      </c>
      <c r="AT128" s="1053">
        <v>1</v>
      </c>
      <c r="AU128" s="1054">
        <v>7.16</v>
      </c>
      <c r="AV128" s="1053">
        <v>1</v>
      </c>
      <c r="AW128" s="1054">
        <v>7.33</v>
      </c>
      <c r="AX128" s="1053">
        <v>1</v>
      </c>
      <c r="AY128" s="1054">
        <v>7.95</v>
      </c>
      <c r="AZ128" s="1053">
        <v>1</v>
      </c>
      <c r="BA128" s="703"/>
      <c r="BB128" s="1054">
        <v>2.99</v>
      </c>
      <c r="BC128" s="1053">
        <v>1</v>
      </c>
      <c r="BD128" s="1054">
        <v>21.1</v>
      </c>
      <c r="BE128" s="1053">
        <v>1</v>
      </c>
      <c r="BF128" s="1054">
        <v>3</v>
      </c>
      <c r="BG128" s="1053">
        <v>1</v>
      </c>
      <c r="BH128" s="1054">
        <v>3</v>
      </c>
      <c r="BI128" s="1053">
        <v>1</v>
      </c>
    </row>
    <row r="129" spans="2:61" x14ac:dyDescent="0.25">
      <c r="B129" s="1850"/>
      <c r="C129" s="1861"/>
      <c r="D129" s="1047" t="s">
        <v>3348</v>
      </c>
      <c r="E129" s="1048" t="s">
        <v>3350</v>
      </c>
      <c r="F129" s="1049">
        <v>615149.50571000006</v>
      </c>
      <c r="G129" s="1049">
        <v>1078051.2324600001</v>
      </c>
      <c r="H129" s="1068" t="s">
        <v>3294</v>
      </c>
      <c r="I129" s="1050" t="s">
        <v>3294</v>
      </c>
      <c r="J129" s="1050" t="s">
        <v>3347</v>
      </c>
      <c r="L129" s="703">
        <v>20</v>
      </c>
      <c r="M129" s="703">
        <v>17</v>
      </c>
      <c r="N129" s="703">
        <v>3</v>
      </c>
      <c r="O129" s="1051">
        <v>85</v>
      </c>
      <c r="P129" s="703">
        <v>1</v>
      </c>
      <c r="Q129" s="703"/>
      <c r="R129" s="1052">
        <v>2.99</v>
      </c>
      <c r="S129" s="1053">
        <v>1</v>
      </c>
      <c r="T129" s="1052">
        <v>2.99</v>
      </c>
      <c r="U129" s="1053">
        <v>1</v>
      </c>
      <c r="V129" s="1052">
        <v>3</v>
      </c>
      <c r="W129" s="1053">
        <v>1</v>
      </c>
      <c r="X129" s="1052">
        <v>3</v>
      </c>
      <c r="Y129" s="1053">
        <v>1</v>
      </c>
      <c r="Z129" s="703"/>
      <c r="AA129" s="1054">
        <v>62</v>
      </c>
      <c r="AB129" s="1053">
        <v>0</v>
      </c>
      <c r="AC129" s="1054">
        <v>93.8</v>
      </c>
      <c r="AD129" s="1053">
        <v>1</v>
      </c>
      <c r="AE129" s="1054">
        <v>70</v>
      </c>
      <c r="AF129" s="1053">
        <v>0</v>
      </c>
      <c r="AG129" s="1054">
        <v>95.4</v>
      </c>
      <c r="AH129" s="1053">
        <v>1</v>
      </c>
      <c r="AI129" s="703"/>
      <c r="AJ129" s="1052">
        <v>0.49</v>
      </c>
      <c r="AK129" s="1053">
        <v>1</v>
      </c>
      <c r="AL129" s="1052">
        <v>0.49</v>
      </c>
      <c r="AM129" s="1053">
        <v>1</v>
      </c>
      <c r="AN129" s="1052">
        <v>0.49</v>
      </c>
      <c r="AO129" s="1053">
        <v>1</v>
      </c>
      <c r="AP129" s="1052">
        <v>0.49</v>
      </c>
      <c r="AQ129" s="1053">
        <v>1</v>
      </c>
      <c r="AR129" s="703"/>
      <c r="AS129" s="1054">
        <v>6.84</v>
      </c>
      <c r="AT129" s="1053">
        <v>1</v>
      </c>
      <c r="AU129" s="1054">
        <v>7.62</v>
      </c>
      <c r="AV129" s="1053">
        <v>1</v>
      </c>
      <c r="AW129" s="1054">
        <v>6.61</v>
      </c>
      <c r="AX129" s="1053">
        <v>1</v>
      </c>
      <c r="AY129" s="1054">
        <v>7.7</v>
      </c>
      <c r="AZ129" s="1053">
        <v>1</v>
      </c>
      <c r="BA129" s="703"/>
      <c r="BB129" s="1054">
        <v>17</v>
      </c>
      <c r="BC129" s="1053">
        <v>1</v>
      </c>
      <c r="BD129" s="1054">
        <v>82.5</v>
      </c>
      <c r="BE129" s="1053">
        <v>0</v>
      </c>
      <c r="BF129" s="1054">
        <v>14</v>
      </c>
      <c r="BG129" s="1053">
        <v>1</v>
      </c>
      <c r="BH129" s="1054">
        <v>5</v>
      </c>
      <c r="BI129" s="1053">
        <v>1</v>
      </c>
    </row>
    <row r="130" spans="2:61" x14ac:dyDescent="0.25">
      <c r="B130" s="1850"/>
      <c r="C130" s="1861"/>
      <c r="D130" s="1047" t="s">
        <v>3348</v>
      </c>
      <c r="E130" s="1048" t="s">
        <v>3351</v>
      </c>
      <c r="F130" s="1049">
        <v>619158.21645099996</v>
      </c>
      <c r="G130" s="1049">
        <v>1082458.2407500001</v>
      </c>
      <c r="H130" s="1068" t="s">
        <v>3294</v>
      </c>
      <c r="I130" s="1050" t="s">
        <v>3294</v>
      </c>
      <c r="J130" s="1050" t="s">
        <v>3347</v>
      </c>
      <c r="L130" s="703">
        <v>20</v>
      </c>
      <c r="M130" s="703">
        <v>19</v>
      </c>
      <c r="N130" s="703">
        <v>1</v>
      </c>
      <c r="O130" s="1051">
        <v>95</v>
      </c>
      <c r="P130" s="703">
        <v>1</v>
      </c>
      <c r="Q130" s="703"/>
      <c r="R130" s="1052">
        <v>2.99</v>
      </c>
      <c r="S130" s="1053">
        <v>1</v>
      </c>
      <c r="T130" s="1052">
        <v>2.99</v>
      </c>
      <c r="U130" s="1053">
        <v>1</v>
      </c>
      <c r="V130" s="1052">
        <v>3</v>
      </c>
      <c r="W130" s="1053">
        <v>1</v>
      </c>
      <c r="X130" s="1052">
        <v>3</v>
      </c>
      <c r="Y130" s="1053">
        <v>1</v>
      </c>
      <c r="Z130" s="703"/>
      <c r="AA130" s="1054">
        <v>109.5</v>
      </c>
      <c r="AB130" s="1053">
        <v>1</v>
      </c>
      <c r="AC130" s="1054">
        <v>103.8</v>
      </c>
      <c r="AD130" s="1053">
        <v>1</v>
      </c>
      <c r="AE130" s="1054">
        <v>80.599999999999994</v>
      </c>
      <c r="AF130" s="1053">
        <v>1</v>
      </c>
      <c r="AG130" s="1054">
        <v>97.6</v>
      </c>
      <c r="AH130" s="1053">
        <v>1</v>
      </c>
      <c r="AI130" s="703"/>
      <c r="AJ130" s="1052">
        <v>0.49</v>
      </c>
      <c r="AK130" s="1053">
        <v>1</v>
      </c>
      <c r="AL130" s="1052">
        <v>0.49</v>
      </c>
      <c r="AM130" s="1053">
        <v>1</v>
      </c>
      <c r="AN130" s="1052">
        <v>0.49</v>
      </c>
      <c r="AO130" s="1053">
        <v>1</v>
      </c>
      <c r="AP130" s="1052">
        <v>0.49</v>
      </c>
      <c r="AQ130" s="1053">
        <v>1</v>
      </c>
      <c r="AR130" s="703"/>
      <c r="AS130" s="1054">
        <v>7.93</v>
      </c>
      <c r="AT130" s="1053">
        <v>1</v>
      </c>
      <c r="AU130" s="1054">
        <v>7.46</v>
      </c>
      <c r="AV130" s="1053">
        <v>1</v>
      </c>
      <c r="AW130" s="1054">
        <v>6.63</v>
      </c>
      <c r="AX130" s="1053">
        <v>1</v>
      </c>
      <c r="AY130" s="1054">
        <v>7.22</v>
      </c>
      <c r="AZ130" s="1053">
        <v>1</v>
      </c>
      <c r="BA130" s="703"/>
      <c r="BB130" s="1054">
        <v>2.99</v>
      </c>
      <c r="BC130" s="1053">
        <v>1</v>
      </c>
      <c r="BD130" s="1054">
        <v>48.4</v>
      </c>
      <c r="BE130" s="1053">
        <v>0</v>
      </c>
      <c r="BF130" s="1054">
        <v>15</v>
      </c>
      <c r="BG130" s="1053">
        <v>1</v>
      </c>
      <c r="BH130" s="1054">
        <v>3</v>
      </c>
      <c r="BI130" s="1053">
        <v>1</v>
      </c>
    </row>
    <row r="131" spans="2:61" x14ac:dyDescent="0.25">
      <c r="B131" s="1850"/>
      <c r="C131" s="1859" t="s">
        <v>1665</v>
      </c>
      <c r="D131" s="1039" t="s">
        <v>3162</v>
      </c>
      <c r="E131" s="1040" t="s">
        <v>3352</v>
      </c>
      <c r="F131" s="1041">
        <v>624974.12809500005</v>
      </c>
      <c r="G131" s="1041">
        <v>1062379.17001</v>
      </c>
      <c r="H131" s="1043" t="s">
        <v>3294</v>
      </c>
      <c r="I131" s="1043" t="s">
        <v>3353</v>
      </c>
      <c r="J131" s="1043" t="s">
        <v>3354</v>
      </c>
      <c r="L131" s="1043">
        <v>20</v>
      </c>
      <c r="M131" s="1043">
        <v>19</v>
      </c>
      <c r="N131" s="1043">
        <v>1</v>
      </c>
      <c r="O131" s="1044">
        <v>95</v>
      </c>
      <c r="P131" s="1043">
        <v>1</v>
      </c>
      <c r="Q131" s="952"/>
      <c r="R131" s="1041">
        <v>2.99</v>
      </c>
      <c r="S131" s="1045">
        <v>1</v>
      </c>
      <c r="T131" s="1041">
        <v>2.99</v>
      </c>
      <c r="U131" s="1045">
        <v>1</v>
      </c>
      <c r="V131" s="1041">
        <v>3</v>
      </c>
      <c r="W131" s="1045">
        <v>1</v>
      </c>
      <c r="X131" s="1041">
        <v>3</v>
      </c>
      <c r="Y131" s="1045">
        <v>1</v>
      </c>
      <c r="Z131" s="1043"/>
      <c r="AA131" s="1041">
        <v>100.5</v>
      </c>
      <c r="AB131" s="1045">
        <v>1</v>
      </c>
      <c r="AC131" s="1041">
        <v>99.3</v>
      </c>
      <c r="AD131" s="1045">
        <v>1</v>
      </c>
      <c r="AE131" s="1041">
        <v>93.8</v>
      </c>
      <c r="AF131" s="1045">
        <v>1</v>
      </c>
      <c r="AG131" s="1041">
        <v>97.3</v>
      </c>
      <c r="AH131" s="1045">
        <v>1</v>
      </c>
      <c r="AI131" s="1046"/>
      <c r="AJ131" s="1041">
        <v>0.49</v>
      </c>
      <c r="AK131" s="1045">
        <v>1</v>
      </c>
      <c r="AL131" s="1041">
        <v>0.49</v>
      </c>
      <c r="AM131" s="1045">
        <v>1</v>
      </c>
      <c r="AN131" s="1041">
        <v>0.49</v>
      </c>
      <c r="AO131" s="1045">
        <v>1</v>
      </c>
      <c r="AP131" s="1041">
        <v>0.49</v>
      </c>
      <c r="AQ131" s="1045">
        <v>1</v>
      </c>
      <c r="AR131" s="1046"/>
      <c r="AS131" s="1041">
        <v>7.49</v>
      </c>
      <c r="AT131" s="1045">
        <v>1</v>
      </c>
      <c r="AU131" s="1041">
        <v>7.18</v>
      </c>
      <c r="AV131" s="1045">
        <v>1</v>
      </c>
      <c r="AW131" s="1041">
        <v>6.36</v>
      </c>
      <c r="AX131" s="1045">
        <v>0</v>
      </c>
      <c r="AY131" s="1041">
        <v>7.94</v>
      </c>
      <c r="AZ131" s="1045">
        <v>1</v>
      </c>
      <c r="BA131" s="1046"/>
      <c r="BB131" s="1041">
        <v>7</v>
      </c>
      <c r="BC131" s="1045">
        <v>1</v>
      </c>
      <c r="BD131" s="1041">
        <v>2.99</v>
      </c>
      <c r="BE131" s="1045">
        <v>1</v>
      </c>
      <c r="BF131" s="1041">
        <v>18</v>
      </c>
      <c r="BG131" s="1045">
        <v>1</v>
      </c>
      <c r="BH131" s="1041">
        <v>18</v>
      </c>
      <c r="BI131" s="1045">
        <v>1</v>
      </c>
    </row>
    <row r="132" spans="2:61" x14ac:dyDescent="0.25">
      <c r="B132" s="1850"/>
      <c r="C132" s="1850"/>
      <c r="D132" s="1039" t="s">
        <v>3162</v>
      </c>
      <c r="E132" s="1040" t="s">
        <v>3355</v>
      </c>
      <c r="F132" s="1041">
        <v>624971.39812400006</v>
      </c>
      <c r="G132" s="1041">
        <v>1060351.15711</v>
      </c>
      <c r="H132" s="1043" t="s">
        <v>3294</v>
      </c>
      <c r="I132" s="1043" t="s">
        <v>3353</v>
      </c>
      <c r="J132" s="1043" t="s">
        <v>3354</v>
      </c>
      <c r="L132" s="1043">
        <v>20</v>
      </c>
      <c r="M132" s="1043">
        <v>19</v>
      </c>
      <c r="N132" s="1043">
        <v>1</v>
      </c>
      <c r="O132" s="1044">
        <v>95</v>
      </c>
      <c r="P132" s="1043">
        <v>1</v>
      </c>
      <c r="Q132" s="952"/>
      <c r="R132" s="1041">
        <v>2.99</v>
      </c>
      <c r="S132" s="1045">
        <v>1</v>
      </c>
      <c r="T132" s="1041">
        <v>2.99</v>
      </c>
      <c r="U132" s="1045">
        <v>1</v>
      </c>
      <c r="V132" s="1041">
        <v>3</v>
      </c>
      <c r="W132" s="1045">
        <v>1</v>
      </c>
      <c r="X132" s="1041">
        <v>3</v>
      </c>
      <c r="Y132" s="1045">
        <v>1</v>
      </c>
      <c r="Z132" s="1043"/>
      <c r="AA132" s="1041">
        <v>106</v>
      </c>
      <c r="AB132" s="1045">
        <v>1</v>
      </c>
      <c r="AC132" s="1041">
        <v>100.9</v>
      </c>
      <c r="AD132" s="1045">
        <v>1</v>
      </c>
      <c r="AE132" s="1041">
        <v>96</v>
      </c>
      <c r="AF132" s="1045">
        <v>1</v>
      </c>
      <c r="AG132" s="1041">
        <v>91.3</v>
      </c>
      <c r="AH132" s="1045">
        <v>1</v>
      </c>
      <c r="AI132" s="1046"/>
      <c r="AJ132" s="1041">
        <v>0.49</v>
      </c>
      <c r="AK132" s="1045">
        <v>1</v>
      </c>
      <c r="AL132" s="1041">
        <v>0.49</v>
      </c>
      <c r="AM132" s="1045">
        <v>1</v>
      </c>
      <c r="AN132" s="1041">
        <v>0.49</v>
      </c>
      <c r="AO132" s="1045">
        <v>1</v>
      </c>
      <c r="AP132" s="1041">
        <v>0.49</v>
      </c>
      <c r="AQ132" s="1045">
        <v>1</v>
      </c>
      <c r="AR132" s="1046"/>
      <c r="AS132" s="1041">
        <v>7.53</v>
      </c>
      <c r="AT132" s="1045">
        <v>1</v>
      </c>
      <c r="AU132" s="1041">
        <v>6.75</v>
      </c>
      <c r="AV132" s="1045">
        <v>1</v>
      </c>
      <c r="AW132" s="1041">
        <v>6.13</v>
      </c>
      <c r="AX132" s="1045">
        <v>0</v>
      </c>
      <c r="AY132" s="1041">
        <v>7.89</v>
      </c>
      <c r="AZ132" s="1045">
        <v>1</v>
      </c>
      <c r="BA132" s="1046"/>
      <c r="BB132" s="1041">
        <v>7</v>
      </c>
      <c r="BC132" s="1045">
        <v>1</v>
      </c>
      <c r="BD132" s="1041">
        <v>2.99</v>
      </c>
      <c r="BE132" s="1045">
        <v>1</v>
      </c>
      <c r="BF132" s="1041">
        <v>17</v>
      </c>
      <c r="BG132" s="1045">
        <v>1</v>
      </c>
      <c r="BH132" s="1041">
        <v>6</v>
      </c>
      <c r="BI132" s="1045">
        <v>1</v>
      </c>
    </row>
    <row r="133" spans="2:61" x14ac:dyDescent="0.25">
      <c r="B133" s="1850"/>
      <c r="C133" s="1850"/>
      <c r="D133" s="1039" t="s">
        <v>3162</v>
      </c>
      <c r="E133" s="1040" t="s">
        <v>3356</v>
      </c>
      <c r="F133" s="1041">
        <v>652225.83105200005</v>
      </c>
      <c r="G133" s="1041">
        <v>1050611.6472499999</v>
      </c>
      <c r="H133" s="1043" t="s">
        <v>3294</v>
      </c>
      <c r="I133" s="1043" t="s">
        <v>3353</v>
      </c>
      <c r="J133" s="1043" t="s">
        <v>1665</v>
      </c>
      <c r="L133" s="1043">
        <v>20</v>
      </c>
      <c r="M133" s="1043">
        <v>19</v>
      </c>
      <c r="N133" s="1043">
        <v>1</v>
      </c>
      <c r="O133" s="1044">
        <v>95</v>
      </c>
      <c r="P133" s="1043">
        <v>1</v>
      </c>
      <c r="Q133" s="952"/>
      <c r="R133" s="1041">
        <v>2.99</v>
      </c>
      <c r="S133" s="1045">
        <v>1</v>
      </c>
      <c r="T133" s="1041">
        <v>5.0999999999999996</v>
      </c>
      <c r="U133" s="1045">
        <v>1</v>
      </c>
      <c r="V133" s="1041">
        <v>3</v>
      </c>
      <c r="W133" s="1045">
        <v>1</v>
      </c>
      <c r="X133" s="1041">
        <v>3</v>
      </c>
      <c r="Y133" s="1045">
        <v>1</v>
      </c>
      <c r="Z133" s="1043"/>
      <c r="AA133" s="1041">
        <v>84</v>
      </c>
      <c r="AB133" s="1045">
        <v>1</v>
      </c>
      <c r="AC133" s="1041">
        <v>91.2</v>
      </c>
      <c r="AD133" s="1045">
        <v>1</v>
      </c>
      <c r="AE133" s="1041">
        <v>87.6</v>
      </c>
      <c r="AF133" s="1045">
        <v>1</v>
      </c>
      <c r="AG133" s="1041">
        <v>89.4</v>
      </c>
      <c r="AH133" s="1045">
        <v>1</v>
      </c>
      <c r="AI133" s="1046"/>
      <c r="AJ133" s="1041">
        <v>0.49</v>
      </c>
      <c r="AK133" s="1045">
        <v>1</v>
      </c>
      <c r="AL133" s="1041">
        <v>0.49</v>
      </c>
      <c r="AM133" s="1045">
        <v>1</v>
      </c>
      <c r="AN133" s="1041">
        <v>0.49</v>
      </c>
      <c r="AO133" s="1045">
        <v>1</v>
      </c>
      <c r="AP133" s="1041">
        <v>0.49</v>
      </c>
      <c r="AQ133" s="1045">
        <v>1</v>
      </c>
      <c r="AR133" s="1046"/>
      <c r="AS133" s="1041">
        <v>7.53</v>
      </c>
      <c r="AT133" s="1045">
        <v>1</v>
      </c>
      <c r="AU133" s="1041">
        <v>6.53</v>
      </c>
      <c r="AV133" s="1045">
        <v>1</v>
      </c>
      <c r="AW133" s="1041">
        <v>6.57</v>
      </c>
      <c r="AX133" s="1045">
        <v>1</v>
      </c>
      <c r="AY133" s="1041">
        <v>7.75</v>
      </c>
      <c r="AZ133" s="1045">
        <v>1</v>
      </c>
      <c r="BA133" s="1046"/>
      <c r="BB133" s="1041">
        <v>25</v>
      </c>
      <c r="BC133" s="1045">
        <v>1</v>
      </c>
      <c r="BD133" s="1041">
        <v>2.99</v>
      </c>
      <c r="BE133" s="1045">
        <v>1</v>
      </c>
      <c r="BF133" s="1041">
        <v>81</v>
      </c>
      <c r="BG133" s="1045">
        <v>0</v>
      </c>
      <c r="BH133" s="1041">
        <v>18</v>
      </c>
      <c r="BI133" s="1045">
        <v>1</v>
      </c>
    </row>
    <row r="134" spans="2:61" x14ac:dyDescent="0.25">
      <c r="B134" s="1850"/>
      <c r="C134" s="1860" t="s">
        <v>3357</v>
      </c>
      <c r="D134" s="1047" t="s">
        <v>3203</v>
      </c>
      <c r="E134" s="1048" t="s">
        <v>3358</v>
      </c>
      <c r="F134" s="1049">
        <v>520825.42225943832</v>
      </c>
      <c r="G134" s="1049">
        <v>1130420.8807922739</v>
      </c>
      <c r="H134" s="1050" t="s">
        <v>3294</v>
      </c>
      <c r="I134" s="1050" t="s">
        <v>3359</v>
      </c>
      <c r="J134" s="1050" t="s">
        <v>3360</v>
      </c>
      <c r="L134" s="703">
        <v>20</v>
      </c>
      <c r="M134" s="703">
        <v>20</v>
      </c>
      <c r="N134" s="703">
        <v>0</v>
      </c>
      <c r="O134" s="1051">
        <v>100</v>
      </c>
      <c r="P134" s="703">
        <v>1</v>
      </c>
      <c r="Q134" s="703"/>
      <c r="R134" s="1052">
        <v>1.3</v>
      </c>
      <c r="S134" s="1053">
        <v>1</v>
      </c>
      <c r="T134" s="1052">
        <v>1.3</v>
      </c>
      <c r="U134" s="1053">
        <v>1</v>
      </c>
      <c r="V134" s="1052">
        <v>1.3</v>
      </c>
      <c r="W134" s="1053">
        <v>1</v>
      </c>
      <c r="X134" s="1052">
        <v>1.8</v>
      </c>
      <c r="Y134" s="1053">
        <v>1</v>
      </c>
      <c r="Z134" s="703"/>
      <c r="AA134" s="1054">
        <v>79.400000000000006</v>
      </c>
      <c r="AB134" s="1053">
        <v>1</v>
      </c>
      <c r="AC134" s="1054">
        <v>77.599999999999994</v>
      </c>
      <c r="AD134" s="1053">
        <v>1</v>
      </c>
      <c r="AE134" s="1054">
        <v>83</v>
      </c>
      <c r="AF134" s="1053">
        <v>1</v>
      </c>
      <c r="AG134" s="1054">
        <v>90.2</v>
      </c>
      <c r="AH134" s="1053">
        <v>1</v>
      </c>
      <c r="AI134" s="703"/>
      <c r="AJ134" s="1052">
        <v>0.03</v>
      </c>
      <c r="AK134" s="1053">
        <v>1</v>
      </c>
      <c r="AL134" s="1052">
        <v>0.03</v>
      </c>
      <c r="AM134" s="1053">
        <v>1</v>
      </c>
      <c r="AN134" s="1052">
        <v>0.03</v>
      </c>
      <c r="AO134" s="1053">
        <v>1</v>
      </c>
      <c r="AP134" s="1052">
        <v>0.03</v>
      </c>
      <c r="AQ134" s="1053">
        <v>1</v>
      </c>
      <c r="AR134" s="703"/>
      <c r="AS134" s="1054">
        <v>7.62</v>
      </c>
      <c r="AT134" s="1053">
        <v>1</v>
      </c>
      <c r="AU134" s="1054">
        <v>7.55</v>
      </c>
      <c r="AV134" s="1053">
        <v>1</v>
      </c>
      <c r="AW134" s="1054">
        <v>7.68</v>
      </c>
      <c r="AX134" s="1053">
        <v>1</v>
      </c>
      <c r="AY134" s="1054">
        <v>7.72</v>
      </c>
      <c r="AZ134" s="1053">
        <v>1</v>
      </c>
      <c r="BA134" s="703"/>
      <c r="BB134" s="1054">
        <v>5.5</v>
      </c>
      <c r="BC134" s="1053">
        <v>1</v>
      </c>
      <c r="BD134" s="1054">
        <v>5.5</v>
      </c>
      <c r="BE134" s="1053">
        <v>1</v>
      </c>
      <c r="BF134" s="1054">
        <v>5.5</v>
      </c>
      <c r="BG134" s="1053">
        <v>1</v>
      </c>
      <c r="BH134" s="1054">
        <v>5.5</v>
      </c>
      <c r="BI134" s="1053">
        <v>1</v>
      </c>
    </row>
    <row r="135" spans="2:61" x14ac:dyDescent="0.25">
      <c r="B135" s="1850"/>
      <c r="C135" s="1861"/>
      <c r="D135" s="1047" t="s">
        <v>3203</v>
      </c>
      <c r="E135" s="1048" t="s">
        <v>3361</v>
      </c>
      <c r="F135" s="1049">
        <v>521255.62175536982</v>
      </c>
      <c r="G135" s="1049">
        <v>1128763.54850037</v>
      </c>
      <c r="H135" s="1050" t="s">
        <v>3294</v>
      </c>
      <c r="I135" s="1050" t="s">
        <v>3359</v>
      </c>
      <c r="J135" s="1050" t="s">
        <v>3360</v>
      </c>
      <c r="L135" s="703">
        <v>16</v>
      </c>
      <c r="M135" s="703">
        <v>15</v>
      </c>
      <c r="N135" s="703">
        <v>1</v>
      </c>
      <c r="O135" s="1051">
        <v>93.75</v>
      </c>
      <c r="P135" s="703">
        <v>1</v>
      </c>
      <c r="Q135" s="703"/>
      <c r="R135" s="1052">
        <v>1.3</v>
      </c>
      <c r="S135" s="1053">
        <v>1</v>
      </c>
      <c r="T135" s="1052">
        <v>1.76</v>
      </c>
      <c r="U135" s="1053">
        <v>1</v>
      </c>
      <c r="V135" s="1052"/>
      <c r="W135" s="1053"/>
      <c r="X135" s="1052">
        <v>1.3</v>
      </c>
      <c r="Y135" s="1053">
        <v>1</v>
      </c>
      <c r="Z135" s="703"/>
      <c r="AA135" s="1054">
        <v>70.400000000000006</v>
      </c>
      <c r="AB135" s="1053">
        <v>0</v>
      </c>
      <c r="AC135" s="1054">
        <v>72.400000000000006</v>
      </c>
      <c r="AD135" s="1053">
        <v>1</v>
      </c>
      <c r="AE135" s="1054"/>
      <c r="AF135" s="1053"/>
      <c r="AG135" s="1054">
        <v>87.8</v>
      </c>
      <c r="AH135" s="1053">
        <v>1</v>
      </c>
      <c r="AI135" s="703"/>
      <c r="AJ135" s="1052">
        <v>0.03</v>
      </c>
      <c r="AK135" s="1053">
        <v>1</v>
      </c>
      <c r="AL135" s="1052">
        <v>0.03</v>
      </c>
      <c r="AM135" s="1053">
        <v>1</v>
      </c>
      <c r="AN135" s="1052"/>
      <c r="AO135" s="1053">
        <v>1</v>
      </c>
      <c r="AP135" s="1052">
        <v>0.03</v>
      </c>
      <c r="AQ135" s="1053">
        <v>1</v>
      </c>
      <c r="AR135" s="703"/>
      <c r="AS135" s="1054">
        <v>8.15</v>
      </c>
      <c r="AT135" s="1053">
        <v>1</v>
      </c>
      <c r="AU135" s="1054">
        <v>7.75</v>
      </c>
      <c r="AV135" s="1053">
        <v>1</v>
      </c>
      <c r="AW135" s="1054"/>
      <c r="AX135" s="1053"/>
      <c r="AY135" s="1054">
        <v>7.92</v>
      </c>
      <c r="AZ135" s="1053">
        <v>1</v>
      </c>
      <c r="BA135" s="703"/>
      <c r="BB135" s="1054">
        <v>17.2</v>
      </c>
      <c r="BC135" s="1053">
        <v>1</v>
      </c>
      <c r="BD135" s="1054">
        <v>5.6</v>
      </c>
      <c r="BE135" s="1053">
        <v>1</v>
      </c>
      <c r="BF135" s="1054"/>
      <c r="BG135" s="1053"/>
      <c r="BH135" s="1054">
        <v>5.5</v>
      </c>
      <c r="BI135" s="1053">
        <v>1</v>
      </c>
    </row>
    <row r="136" spans="2:61" x14ac:dyDescent="0.25">
      <c r="B136" s="1850"/>
      <c r="C136" s="1861"/>
      <c r="D136" s="1047" t="s">
        <v>3203</v>
      </c>
      <c r="E136" s="1048" t="s">
        <v>3362</v>
      </c>
      <c r="F136" s="1049">
        <v>523998.05564395263</v>
      </c>
      <c r="G136" s="1049">
        <v>1137805.9637596633</v>
      </c>
      <c r="H136" s="1050" t="s">
        <v>3294</v>
      </c>
      <c r="I136" s="1050" t="s">
        <v>3359</v>
      </c>
      <c r="J136" s="1050" t="s">
        <v>3363</v>
      </c>
      <c r="L136" s="703">
        <v>20</v>
      </c>
      <c r="M136" s="703">
        <v>19</v>
      </c>
      <c r="N136" s="703">
        <v>1</v>
      </c>
      <c r="O136" s="1051">
        <v>95</v>
      </c>
      <c r="P136" s="703">
        <v>1</v>
      </c>
      <c r="Q136" s="703"/>
      <c r="R136" s="1052">
        <v>1.3</v>
      </c>
      <c r="S136" s="1053">
        <v>1</v>
      </c>
      <c r="T136" s="1052">
        <v>1.3</v>
      </c>
      <c r="U136" s="1053">
        <v>1</v>
      </c>
      <c r="V136" s="1052">
        <v>1.3</v>
      </c>
      <c r="W136" s="1053">
        <v>1</v>
      </c>
      <c r="X136" s="1052">
        <v>2.66</v>
      </c>
      <c r="Y136" s="1053">
        <v>1</v>
      </c>
      <c r="Z136" s="703"/>
      <c r="AA136" s="1054">
        <v>75.099999999999994</v>
      </c>
      <c r="AB136" s="1053">
        <v>1</v>
      </c>
      <c r="AC136" s="1054">
        <v>73.099999999999994</v>
      </c>
      <c r="AD136" s="1053">
        <v>1</v>
      </c>
      <c r="AE136" s="1054">
        <v>83.3</v>
      </c>
      <c r="AF136" s="1053">
        <v>1</v>
      </c>
      <c r="AG136" s="1054">
        <v>77.900000000000006</v>
      </c>
      <c r="AH136" s="1053">
        <v>1</v>
      </c>
      <c r="AI136" s="703"/>
      <c r="AJ136" s="1052">
        <v>0.03</v>
      </c>
      <c r="AK136" s="1053">
        <v>1</v>
      </c>
      <c r="AL136" s="1052">
        <v>0.03</v>
      </c>
      <c r="AM136" s="1053">
        <v>1</v>
      </c>
      <c r="AN136" s="1052">
        <v>0.03</v>
      </c>
      <c r="AO136" s="1053">
        <v>1</v>
      </c>
      <c r="AP136" s="1052">
        <v>0.03</v>
      </c>
      <c r="AQ136" s="1053">
        <v>1</v>
      </c>
      <c r="AR136" s="703"/>
      <c r="AS136" s="1054">
        <v>7.76</v>
      </c>
      <c r="AT136" s="1053">
        <v>1</v>
      </c>
      <c r="AU136" s="1054">
        <v>7.69</v>
      </c>
      <c r="AV136" s="1053">
        <v>1</v>
      </c>
      <c r="AW136" s="1054">
        <v>7.66</v>
      </c>
      <c r="AX136" s="1053">
        <v>1</v>
      </c>
      <c r="AY136" s="1054">
        <v>7.64</v>
      </c>
      <c r="AZ136" s="1053">
        <v>1</v>
      </c>
      <c r="BA136" s="703"/>
      <c r="BB136" s="1054">
        <v>5.5</v>
      </c>
      <c r="BC136" s="1053">
        <v>1</v>
      </c>
      <c r="BD136" s="1054">
        <v>5.5</v>
      </c>
      <c r="BE136" s="1053">
        <v>1</v>
      </c>
      <c r="BF136" s="1054">
        <v>32.4</v>
      </c>
      <c r="BG136" s="1053">
        <v>0</v>
      </c>
      <c r="BH136" s="1054">
        <v>5.5</v>
      </c>
      <c r="BI136" s="1053">
        <v>1</v>
      </c>
    </row>
    <row r="137" spans="2:61" x14ac:dyDescent="0.25">
      <c r="B137" s="1850"/>
      <c r="C137" s="1861"/>
      <c r="D137" s="1047" t="s">
        <v>3203</v>
      </c>
      <c r="E137" s="1048" t="s">
        <v>3364</v>
      </c>
      <c r="F137" s="1049">
        <v>534432.40908333356</v>
      </c>
      <c r="G137" s="1049">
        <v>1147242.2668981161</v>
      </c>
      <c r="H137" s="1050" t="s">
        <v>3294</v>
      </c>
      <c r="I137" s="1050" t="s">
        <v>3359</v>
      </c>
      <c r="J137" s="1050" t="s">
        <v>3365</v>
      </c>
      <c r="L137" s="703">
        <v>20</v>
      </c>
      <c r="M137" s="703">
        <v>20</v>
      </c>
      <c r="N137" s="703">
        <v>0</v>
      </c>
      <c r="O137" s="1051">
        <v>100</v>
      </c>
      <c r="P137" s="703">
        <v>1</v>
      </c>
      <c r="Q137" s="703"/>
      <c r="R137" s="1052">
        <v>1.3</v>
      </c>
      <c r="S137" s="1053">
        <v>1</v>
      </c>
      <c r="T137" s="1052">
        <v>1.319</v>
      </c>
      <c r="U137" s="1053">
        <v>1</v>
      </c>
      <c r="V137" s="1052">
        <v>1.351</v>
      </c>
      <c r="W137" s="1053">
        <v>1</v>
      </c>
      <c r="X137" s="1052">
        <v>1.3</v>
      </c>
      <c r="Y137" s="1053">
        <v>1</v>
      </c>
      <c r="Z137" s="703"/>
      <c r="AA137" s="1054">
        <v>75.3</v>
      </c>
      <c r="AB137" s="1053">
        <v>1</v>
      </c>
      <c r="AC137" s="1054">
        <v>87.4</v>
      </c>
      <c r="AD137" s="1053">
        <v>1</v>
      </c>
      <c r="AE137" s="1054">
        <v>92</v>
      </c>
      <c r="AF137" s="1053">
        <v>1</v>
      </c>
      <c r="AG137" s="1054">
        <v>80.900000000000006</v>
      </c>
      <c r="AH137" s="1053">
        <v>1</v>
      </c>
      <c r="AI137" s="703"/>
      <c r="AJ137" s="1052">
        <v>0.03</v>
      </c>
      <c r="AK137" s="1053">
        <v>1</v>
      </c>
      <c r="AL137" s="1052">
        <v>0.03</v>
      </c>
      <c r="AM137" s="1053">
        <v>1</v>
      </c>
      <c r="AN137" s="1052">
        <v>0.03</v>
      </c>
      <c r="AO137" s="1053">
        <v>1</v>
      </c>
      <c r="AP137" s="1052">
        <v>0.03</v>
      </c>
      <c r="AQ137" s="1053">
        <v>1</v>
      </c>
      <c r="AR137" s="703"/>
      <c r="AS137" s="1054">
        <v>7.67</v>
      </c>
      <c r="AT137" s="1053">
        <v>1</v>
      </c>
      <c r="AU137" s="1054">
        <v>7.91</v>
      </c>
      <c r="AV137" s="1053">
        <v>1</v>
      </c>
      <c r="AW137" s="1054">
        <v>7.78</v>
      </c>
      <c r="AX137" s="1053">
        <v>1</v>
      </c>
      <c r="AY137" s="1054">
        <v>7.65</v>
      </c>
      <c r="AZ137" s="1053">
        <v>1</v>
      </c>
      <c r="BA137" s="703"/>
      <c r="BB137" s="1054">
        <v>6.2</v>
      </c>
      <c r="BC137" s="1053">
        <v>1</v>
      </c>
      <c r="BD137" s="1054">
        <v>5.5</v>
      </c>
      <c r="BE137" s="1053">
        <v>1</v>
      </c>
      <c r="BF137" s="1054">
        <v>8.6999999999999993</v>
      </c>
      <c r="BG137" s="1053">
        <v>1</v>
      </c>
      <c r="BH137" s="1054">
        <v>19.5</v>
      </c>
      <c r="BI137" s="1053">
        <v>1</v>
      </c>
    </row>
    <row r="138" spans="2:61" x14ac:dyDescent="0.25">
      <c r="B138" s="1858"/>
      <c r="C138" s="1858"/>
      <c r="D138" s="1075" t="s">
        <v>3203</v>
      </c>
      <c r="E138" s="1076" t="s">
        <v>3366</v>
      </c>
      <c r="F138" s="1077">
        <v>536063.47043958877</v>
      </c>
      <c r="G138" s="1077">
        <v>1149276.4199238133</v>
      </c>
      <c r="H138" s="1078" t="s">
        <v>3294</v>
      </c>
      <c r="I138" s="1078" t="s">
        <v>3359</v>
      </c>
      <c r="J138" s="1078" t="s">
        <v>3365</v>
      </c>
      <c r="L138" s="1078">
        <v>20</v>
      </c>
      <c r="M138" s="1078">
        <v>20</v>
      </c>
      <c r="N138" s="1078">
        <v>0</v>
      </c>
      <c r="O138" s="1078">
        <v>100</v>
      </c>
      <c r="P138" s="1078">
        <v>1</v>
      </c>
      <c r="Q138" s="703"/>
      <c r="R138" s="1079">
        <v>1.3</v>
      </c>
      <c r="S138" s="1080">
        <v>1</v>
      </c>
      <c r="T138" s="1079">
        <v>1.3</v>
      </c>
      <c r="U138" s="1080">
        <v>1</v>
      </c>
      <c r="V138" s="1079">
        <v>1.3</v>
      </c>
      <c r="W138" s="1080">
        <v>1</v>
      </c>
      <c r="X138" s="1079">
        <v>2.0099999999999998</v>
      </c>
      <c r="Y138" s="1080">
        <v>1</v>
      </c>
      <c r="Z138" s="1079"/>
      <c r="AA138" s="1079">
        <v>74.900000000000006</v>
      </c>
      <c r="AB138" s="1080">
        <v>1</v>
      </c>
      <c r="AC138" s="1079">
        <v>72</v>
      </c>
      <c r="AD138" s="1080">
        <v>1</v>
      </c>
      <c r="AE138" s="1079">
        <v>85</v>
      </c>
      <c r="AF138" s="1080">
        <v>1</v>
      </c>
      <c r="AG138" s="1079">
        <v>82.3</v>
      </c>
      <c r="AH138" s="1080">
        <v>1</v>
      </c>
      <c r="AI138" s="1079"/>
      <c r="AJ138" s="1079">
        <v>0.03</v>
      </c>
      <c r="AK138" s="1080">
        <v>1</v>
      </c>
      <c r="AL138" s="1079">
        <v>0.03</v>
      </c>
      <c r="AM138" s="1080">
        <v>1</v>
      </c>
      <c r="AN138" s="1079">
        <v>0.03</v>
      </c>
      <c r="AO138" s="1080">
        <v>1</v>
      </c>
      <c r="AP138" s="1079">
        <v>0.03</v>
      </c>
      <c r="AQ138" s="1080">
        <v>1</v>
      </c>
      <c r="AR138" s="1079"/>
      <c r="AS138" s="1079">
        <v>7.62</v>
      </c>
      <c r="AT138" s="1080">
        <v>1</v>
      </c>
      <c r="AU138" s="1079">
        <v>7.66</v>
      </c>
      <c r="AV138" s="1080">
        <v>1</v>
      </c>
      <c r="AW138" s="1079">
        <v>7.64</v>
      </c>
      <c r="AX138" s="1080">
        <v>1</v>
      </c>
      <c r="AY138" s="1079">
        <v>7.59</v>
      </c>
      <c r="AZ138" s="1080">
        <v>1</v>
      </c>
      <c r="BA138" s="1079"/>
      <c r="BB138" s="1079">
        <v>10.9</v>
      </c>
      <c r="BC138" s="1080">
        <v>1</v>
      </c>
      <c r="BD138" s="1079">
        <v>5.5</v>
      </c>
      <c r="BE138" s="1080">
        <v>1</v>
      </c>
      <c r="BF138" s="1079">
        <v>10.6</v>
      </c>
      <c r="BG138" s="1080">
        <v>1</v>
      </c>
      <c r="BH138" s="1079">
        <v>22.2</v>
      </c>
      <c r="BI138" s="1080">
        <v>1</v>
      </c>
    </row>
    <row r="139" spans="2:61" x14ac:dyDescent="0.25">
      <c r="C139" s="1841" t="s">
        <v>3591</v>
      </c>
      <c r="D139" s="1841"/>
      <c r="E139" s="1841"/>
      <c r="F139" s="1841"/>
      <c r="G139" s="1841"/>
      <c r="H139" s="1841"/>
      <c r="I139" s="1841"/>
      <c r="J139" s="1841"/>
      <c r="K139" s="1841"/>
      <c r="L139" s="1841"/>
      <c r="M139" s="1841"/>
      <c r="N139" s="1841"/>
      <c r="O139" s="1841"/>
      <c r="P139" s="1841"/>
      <c r="Q139" s="1841"/>
      <c r="R139" s="1841"/>
      <c r="S139" s="1841"/>
      <c r="T139" s="1841"/>
      <c r="U139" s="1841"/>
      <c r="V139" s="1841"/>
      <c r="W139" s="1841"/>
      <c r="X139" s="1841"/>
      <c r="Y139" s="1841"/>
      <c r="Z139" s="1841"/>
      <c r="AA139" s="1841"/>
      <c r="AB139" s="1841"/>
      <c r="AC139" s="1841"/>
      <c r="AD139" s="1841"/>
      <c r="AE139" s="1841"/>
      <c r="AF139" s="1841"/>
      <c r="AG139" s="1841"/>
      <c r="AH139" s="1841"/>
      <c r="AI139" s="1841"/>
      <c r="AJ139" s="1841"/>
      <c r="AK139" s="1841"/>
      <c r="AL139" s="1841"/>
      <c r="AM139" s="1841"/>
      <c r="AN139" s="1841"/>
      <c r="AO139" s="1841"/>
      <c r="AP139" s="1841"/>
      <c r="AQ139" s="1841"/>
      <c r="AR139" s="1841"/>
      <c r="AS139" s="1841"/>
      <c r="AT139" s="1841"/>
      <c r="AU139" s="1841"/>
      <c r="AV139" s="1841"/>
      <c r="AW139" s="1841"/>
      <c r="AX139" s="1841"/>
      <c r="AY139" s="1841"/>
      <c r="AZ139" s="1841"/>
      <c r="BA139" s="1841"/>
      <c r="BB139" s="1841"/>
      <c r="BC139" s="1841"/>
      <c r="BD139" s="1841"/>
      <c r="BE139" s="1841"/>
      <c r="BF139" s="1841"/>
      <c r="BG139" s="1841"/>
      <c r="BH139" s="1841"/>
      <c r="BI139" s="1841"/>
    </row>
    <row r="140" spans="2:61" x14ac:dyDescent="0.25">
      <c r="C140" s="995"/>
      <c r="D140" s="1842" t="s">
        <v>104</v>
      </c>
      <c r="E140" s="1842" t="s">
        <v>105</v>
      </c>
      <c r="F140" s="1844" t="s">
        <v>106</v>
      </c>
      <c r="G140" s="1844"/>
      <c r="H140" s="1844"/>
      <c r="I140" s="1844"/>
      <c r="J140" s="1844"/>
      <c r="K140" s="996"/>
      <c r="L140" s="1844" t="s">
        <v>107</v>
      </c>
      <c r="M140" s="1844"/>
      <c r="N140" s="1844"/>
      <c r="O140" s="1844"/>
      <c r="P140" s="1844"/>
      <c r="Q140" s="995"/>
      <c r="R140" s="1844" t="s">
        <v>108</v>
      </c>
      <c r="S140" s="1844"/>
      <c r="T140" s="1844"/>
      <c r="U140" s="1844"/>
      <c r="V140" s="1844"/>
      <c r="W140" s="1844"/>
      <c r="X140" s="1844"/>
      <c r="Y140" s="1844"/>
      <c r="Z140" s="995"/>
      <c r="AA140" s="1844" t="s">
        <v>109</v>
      </c>
      <c r="AB140" s="1844"/>
      <c r="AC140" s="1844"/>
      <c r="AD140" s="1844"/>
      <c r="AE140" s="1844"/>
      <c r="AF140" s="1844"/>
      <c r="AG140" s="1844"/>
      <c r="AH140" s="1844"/>
      <c r="AI140" s="995"/>
      <c r="AJ140" s="1844" t="s">
        <v>110</v>
      </c>
      <c r="AK140" s="1844"/>
      <c r="AL140" s="1844"/>
      <c r="AM140" s="1844"/>
      <c r="AN140" s="1844"/>
      <c r="AO140" s="1844"/>
      <c r="AP140" s="1844"/>
      <c r="AQ140" s="1844"/>
      <c r="AR140" s="995"/>
      <c r="AS140" s="1844" t="s">
        <v>111</v>
      </c>
      <c r="AT140" s="1844"/>
      <c r="AU140" s="1844"/>
      <c r="AV140" s="1844"/>
      <c r="AW140" s="1844"/>
      <c r="AX140" s="1844"/>
      <c r="AY140" s="1844"/>
      <c r="AZ140" s="1844"/>
      <c r="BA140" s="995"/>
      <c r="BB140" s="1844" t="s">
        <v>112</v>
      </c>
      <c r="BC140" s="1844"/>
      <c r="BD140" s="1844"/>
      <c r="BE140" s="1844"/>
      <c r="BF140" s="1844"/>
      <c r="BG140" s="1844"/>
      <c r="BH140" s="1844"/>
      <c r="BI140" s="1844"/>
    </row>
    <row r="141" spans="2:61" ht="24" customHeight="1" x14ac:dyDescent="0.25">
      <c r="B141" s="972"/>
      <c r="C141" s="1848" t="s">
        <v>113</v>
      </c>
      <c r="D141" s="1842"/>
      <c r="E141" s="1842"/>
      <c r="F141" s="997" t="s">
        <v>114</v>
      </c>
      <c r="G141" s="997" t="s">
        <v>115</v>
      </c>
      <c r="H141" s="1845" t="s">
        <v>39</v>
      </c>
      <c r="I141" s="1845" t="s">
        <v>64</v>
      </c>
      <c r="J141" s="1845" t="s">
        <v>116</v>
      </c>
      <c r="K141" s="998"/>
      <c r="L141" s="1845" t="s">
        <v>117</v>
      </c>
      <c r="M141" s="1845" t="s">
        <v>118</v>
      </c>
      <c r="N141" s="1845" t="s">
        <v>119</v>
      </c>
      <c r="O141" s="1845" t="s">
        <v>120</v>
      </c>
      <c r="P141" s="997" t="s">
        <v>121</v>
      </c>
      <c r="Q141" s="999"/>
      <c r="R141" s="997" t="s">
        <v>122</v>
      </c>
      <c r="S141" s="1845" t="s">
        <v>123</v>
      </c>
      <c r="T141" s="997" t="s">
        <v>124</v>
      </c>
      <c r="U141" s="1846" t="s">
        <v>123</v>
      </c>
      <c r="V141" s="997" t="s">
        <v>124</v>
      </c>
      <c r="W141" s="1845" t="s">
        <v>123</v>
      </c>
      <c r="X141" s="997" t="s">
        <v>124</v>
      </c>
      <c r="Y141" s="1845" t="s">
        <v>123</v>
      </c>
      <c r="Z141" s="999"/>
      <c r="AA141" s="997" t="s">
        <v>125</v>
      </c>
      <c r="AB141" s="1845" t="s">
        <v>123</v>
      </c>
      <c r="AC141" s="997" t="s">
        <v>125</v>
      </c>
      <c r="AD141" s="1845" t="s">
        <v>123</v>
      </c>
      <c r="AE141" s="997" t="s">
        <v>126</v>
      </c>
      <c r="AF141" s="1845" t="s">
        <v>123</v>
      </c>
      <c r="AG141" s="997" t="s">
        <v>125</v>
      </c>
      <c r="AH141" s="1845" t="s">
        <v>123</v>
      </c>
      <c r="AI141" s="998"/>
      <c r="AJ141" s="997" t="s">
        <v>110</v>
      </c>
      <c r="AK141" s="1845" t="s">
        <v>123</v>
      </c>
      <c r="AL141" s="997" t="s">
        <v>110</v>
      </c>
      <c r="AM141" s="1845" t="s">
        <v>123</v>
      </c>
      <c r="AN141" s="997" t="s">
        <v>110</v>
      </c>
      <c r="AO141" s="1846" t="s">
        <v>123</v>
      </c>
      <c r="AP141" s="997" t="s">
        <v>110</v>
      </c>
      <c r="AQ141" s="1845" t="s">
        <v>123</v>
      </c>
      <c r="AR141" s="998"/>
      <c r="AS141" s="997" t="s">
        <v>127</v>
      </c>
      <c r="AT141" s="1845" t="s">
        <v>123</v>
      </c>
      <c r="AU141" s="997" t="s">
        <v>128</v>
      </c>
      <c r="AV141" s="1845" t="s">
        <v>123</v>
      </c>
      <c r="AW141" s="997" t="s">
        <v>129</v>
      </c>
      <c r="AX141" s="1845" t="s">
        <v>123</v>
      </c>
      <c r="AY141" s="997" t="s">
        <v>130</v>
      </c>
      <c r="AZ141" s="1845" t="s">
        <v>123</v>
      </c>
      <c r="BA141" s="998"/>
      <c r="BB141" s="997" t="s">
        <v>131</v>
      </c>
      <c r="BC141" s="1845" t="s">
        <v>123</v>
      </c>
      <c r="BD141" s="997" t="s">
        <v>132</v>
      </c>
      <c r="BE141" s="1845" t="s">
        <v>123</v>
      </c>
      <c r="BF141" s="997" t="s">
        <v>131</v>
      </c>
      <c r="BG141" s="1845" t="s">
        <v>123</v>
      </c>
      <c r="BH141" s="997" t="s">
        <v>3592</v>
      </c>
      <c r="BI141" s="1845" t="s">
        <v>123</v>
      </c>
    </row>
    <row r="142" spans="2:61" x14ac:dyDescent="0.25">
      <c r="C142" s="1847"/>
      <c r="D142" s="1843"/>
      <c r="E142" s="1843"/>
      <c r="F142" s="1000" t="s">
        <v>134</v>
      </c>
      <c r="G142" s="1000" t="s">
        <v>134</v>
      </c>
      <c r="H142" s="1843"/>
      <c r="I142" s="1843"/>
      <c r="J142" s="1843"/>
      <c r="K142" s="950"/>
      <c r="L142" s="1843"/>
      <c r="M142" s="1843"/>
      <c r="N142" s="1843"/>
      <c r="O142" s="1843"/>
      <c r="P142" s="949" t="s">
        <v>135</v>
      </c>
      <c r="Q142" s="999"/>
      <c r="R142" s="949" t="s">
        <v>3367</v>
      </c>
      <c r="S142" s="1843"/>
      <c r="T142" s="949" t="s">
        <v>3368</v>
      </c>
      <c r="U142" s="1847"/>
      <c r="V142" s="949" t="s">
        <v>3369</v>
      </c>
      <c r="W142" s="1843"/>
      <c r="X142" s="949" t="s">
        <v>3370</v>
      </c>
      <c r="Y142" s="1843"/>
      <c r="Z142" s="949"/>
      <c r="AA142" s="949" t="s">
        <v>3367</v>
      </c>
      <c r="AB142" s="1843"/>
      <c r="AC142" s="949" t="s">
        <v>3368</v>
      </c>
      <c r="AD142" s="1843"/>
      <c r="AE142" s="949" t="s">
        <v>3369</v>
      </c>
      <c r="AF142" s="1843"/>
      <c r="AG142" s="949" t="s">
        <v>3370</v>
      </c>
      <c r="AH142" s="1843"/>
      <c r="AI142" s="950"/>
      <c r="AJ142" s="949" t="s">
        <v>3367</v>
      </c>
      <c r="AK142" s="1843"/>
      <c r="AL142" s="949" t="s">
        <v>3368</v>
      </c>
      <c r="AM142" s="1843"/>
      <c r="AN142" s="949" t="s">
        <v>3369</v>
      </c>
      <c r="AO142" s="1847"/>
      <c r="AP142" s="949" t="s">
        <v>3370</v>
      </c>
      <c r="AQ142" s="1843"/>
      <c r="AR142" s="950"/>
      <c r="AS142" s="949" t="s">
        <v>3367</v>
      </c>
      <c r="AT142" s="1843"/>
      <c r="AU142" s="949" t="s">
        <v>3368</v>
      </c>
      <c r="AV142" s="1843"/>
      <c r="AW142" s="949" t="s">
        <v>3369</v>
      </c>
      <c r="AX142" s="1843"/>
      <c r="AY142" s="949" t="s">
        <v>3370</v>
      </c>
      <c r="AZ142" s="1843"/>
      <c r="BA142" s="950"/>
      <c r="BB142" s="949" t="s">
        <v>3367</v>
      </c>
      <c r="BC142" s="1843"/>
      <c r="BD142" s="949" t="s">
        <v>3368</v>
      </c>
      <c r="BE142" s="1843"/>
      <c r="BF142" s="949" t="s">
        <v>3369</v>
      </c>
      <c r="BG142" s="1843"/>
      <c r="BH142" s="949"/>
      <c r="BI142" s="1843"/>
    </row>
    <row r="143" spans="2:61" ht="12" customHeight="1" x14ac:dyDescent="0.25">
      <c r="B143" s="1849" t="s">
        <v>3371</v>
      </c>
      <c r="C143" s="1865" t="s">
        <v>3372</v>
      </c>
      <c r="D143" s="1081" t="s">
        <v>3373</v>
      </c>
      <c r="E143" s="1058" t="s">
        <v>3748</v>
      </c>
      <c r="F143" s="1057">
        <v>349842</v>
      </c>
      <c r="G143" s="1057">
        <v>1117119</v>
      </c>
      <c r="H143" s="1081" t="s">
        <v>3375</v>
      </c>
      <c r="I143" s="1058" t="s">
        <v>3376</v>
      </c>
      <c r="J143" s="1058" t="s">
        <v>3377</v>
      </c>
      <c r="L143" s="1058">
        <v>20</v>
      </c>
      <c r="M143" s="1058">
        <v>17</v>
      </c>
      <c r="N143" s="1058">
        <v>3</v>
      </c>
      <c r="O143" s="1059">
        <v>85</v>
      </c>
      <c r="P143" s="1058">
        <v>1</v>
      </c>
      <c r="Q143" s="1046"/>
      <c r="R143" s="1057">
        <v>2.4</v>
      </c>
      <c r="S143" s="1060">
        <v>1</v>
      </c>
      <c r="T143" s="1057">
        <v>2</v>
      </c>
      <c r="U143" s="1060">
        <v>1</v>
      </c>
      <c r="V143" s="1057">
        <v>1</v>
      </c>
      <c r="W143" s="1060">
        <v>1</v>
      </c>
      <c r="X143" s="1057">
        <v>1</v>
      </c>
      <c r="Y143" s="1060">
        <v>1</v>
      </c>
      <c r="Z143" s="1058"/>
      <c r="AA143" s="1057">
        <v>91.2</v>
      </c>
      <c r="AB143" s="1060">
        <v>1</v>
      </c>
      <c r="AC143" s="1057">
        <v>87.2</v>
      </c>
      <c r="AD143" s="1060">
        <v>1</v>
      </c>
      <c r="AE143" s="1057">
        <v>150</v>
      </c>
      <c r="AF143" s="1060">
        <v>0</v>
      </c>
      <c r="AG143" s="1057">
        <v>84.1</v>
      </c>
      <c r="AH143" s="1060">
        <v>1</v>
      </c>
      <c r="AI143" s="1046"/>
      <c r="AJ143" s="1057">
        <v>0.629</v>
      </c>
      <c r="AK143" s="1060">
        <v>1</v>
      </c>
      <c r="AL143" s="1057">
        <v>3.2399999999999998E-2</v>
      </c>
      <c r="AM143" s="1060">
        <v>1</v>
      </c>
      <c r="AN143" s="1057">
        <v>0.80100000000000005</v>
      </c>
      <c r="AO143" s="1060">
        <v>1</v>
      </c>
      <c r="AP143" s="1057">
        <v>0.56399999999999995</v>
      </c>
      <c r="AQ143" s="1060">
        <v>1</v>
      </c>
      <c r="AR143" s="1046"/>
      <c r="AS143" s="1057">
        <v>7.9</v>
      </c>
      <c r="AT143" s="1060">
        <v>1</v>
      </c>
      <c r="AU143" s="1057">
        <v>7.4</v>
      </c>
      <c r="AV143" s="1060">
        <v>1</v>
      </c>
      <c r="AW143" s="1057">
        <v>8.9499999999999993</v>
      </c>
      <c r="AX143" s="1060">
        <v>0</v>
      </c>
      <c r="AY143" s="1057">
        <v>7.76</v>
      </c>
      <c r="AZ143" s="1060">
        <v>1</v>
      </c>
      <c r="BA143" s="1046"/>
      <c r="BB143" s="1057">
        <v>12.2</v>
      </c>
      <c r="BC143" s="1060">
        <v>1</v>
      </c>
      <c r="BD143" s="1057">
        <v>72.36</v>
      </c>
      <c r="BE143" s="1060">
        <v>0</v>
      </c>
      <c r="BF143" s="1057">
        <v>3.24</v>
      </c>
      <c r="BG143" s="1060">
        <v>1</v>
      </c>
      <c r="BH143" s="1057">
        <v>5.18</v>
      </c>
      <c r="BI143" s="1060">
        <v>1</v>
      </c>
    </row>
    <row r="144" spans="2:61" x14ac:dyDescent="0.25">
      <c r="B144" s="1850"/>
      <c r="C144" s="1850"/>
      <c r="D144" s="1081" t="s">
        <v>3373</v>
      </c>
      <c r="E144" s="1058" t="s">
        <v>3749</v>
      </c>
      <c r="F144" s="1057">
        <v>355309</v>
      </c>
      <c r="G144" s="1057">
        <v>1113777</v>
      </c>
      <c r="H144" s="1081" t="s">
        <v>3375</v>
      </c>
      <c r="I144" s="1058" t="s">
        <v>3376</v>
      </c>
      <c r="J144" s="1058" t="s">
        <v>3377</v>
      </c>
      <c r="L144" s="1058">
        <v>20</v>
      </c>
      <c r="M144" s="1058">
        <v>19</v>
      </c>
      <c r="N144" s="1058">
        <v>1</v>
      </c>
      <c r="O144" s="1059">
        <v>95</v>
      </c>
      <c r="P144" s="1058">
        <v>1</v>
      </c>
      <c r="Q144" s="1046"/>
      <c r="R144" s="1057">
        <v>1.9</v>
      </c>
      <c r="S144" s="1060">
        <v>1</v>
      </c>
      <c r="T144" s="1057">
        <v>4</v>
      </c>
      <c r="U144" s="1060">
        <v>1</v>
      </c>
      <c r="V144" s="1057">
        <v>1</v>
      </c>
      <c r="W144" s="1060">
        <v>1</v>
      </c>
      <c r="X144" s="1057">
        <v>2</v>
      </c>
      <c r="Y144" s="1060">
        <v>1</v>
      </c>
      <c r="Z144" s="1058"/>
      <c r="AA144" s="1057">
        <v>91.3</v>
      </c>
      <c r="AB144" s="1060">
        <v>1</v>
      </c>
      <c r="AC144" s="1057">
        <v>94.3</v>
      </c>
      <c r="AD144" s="1060">
        <v>1</v>
      </c>
      <c r="AE144" s="1057">
        <v>108</v>
      </c>
      <c r="AF144" s="1060">
        <v>1</v>
      </c>
      <c r="AG144" s="1057">
        <v>102</v>
      </c>
      <c r="AH144" s="1060">
        <v>1</v>
      </c>
      <c r="AI144" s="1046"/>
      <c r="AJ144" s="1057">
        <v>0.84199999999999997</v>
      </c>
      <c r="AK144" s="1060">
        <v>1</v>
      </c>
      <c r="AL144" s="1057">
        <v>0.29199999999999998</v>
      </c>
      <c r="AM144" s="1060">
        <v>1</v>
      </c>
      <c r="AN144" s="1057">
        <v>0.83199999999999996</v>
      </c>
      <c r="AO144" s="1060">
        <v>1</v>
      </c>
      <c r="AP144" s="1057">
        <v>5.6600000000000004E-2</v>
      </c>
      <c r="AQ144" s="1060">
        <v>1</v>
      </c>
      <c r="AR144" s="1046"/>
      <c r="AS144" s="1057">
        <v>7.77</v>
      </c>
      <c r="AT144" s="1060">
        <v>1</v>
      </c>
      <c r="AU144" s="1057">
        <v>7.5</v>
      </c>
      <c r="AV144" s="1060">
        <v>1</v>
      </c>
      <c r="AW144" s="1057">
        <v>7.59</v>
      </c>
      <c r="AX144" s="1060">
        <v>1</v>
      </c>
      <c r="AY144" s="1057">
        <v>6.14</v>
      </c>
      <c r="AZ144" s="1060">
        <v>0</v>
      </c>
      <c r="BA144" s="1046"/>
      <c r="BB144" s="1057">
        <v>22.34</v>
      </c>
      <c r="BC144" s="1060">
        <v>1</v>
      </c>
      <c r="BD144" s="1057">
        <v>7.82</v>
      </c>
      <c r="BE144" s="1060">
        <v>1</v>
      </c>
      <c r="BF144" s="1057">
        <v>7.92</v>
      </c>
      <c r="BG144" s="1060">
        <v>1</v>
      </c>
      <c r="BH144" s="1057">
        <v>3</v>
      </c>
      <c r="BI144" s="1060">
        <v>1</v>
      </c>
    </row>
    <row r="145" spans="2:61" x14ac:dyDescent="0.25">
      <c r="B145" s="1850"/>
      <c r="C145" s="1850"/>
      <c r="D145" s="1081" t="s">
        <v>3373</v>
      </c>
      <c r="E145" s="1058" t="s">
        <v>3750</v>
      </c>
      <c r="F145" s="1057">
        <v>365172</v>
      </c>
      <c r="G145" s="1057">
        <v>1112633</v>
      </c>
      <c r="H145" s="1081" t="s">
        <v>3375</v>
      </c>
      <c r="I145" s="1058" t="s">
        <v>3376</v>
      </c>
      <c r="J145" s="1058" t="s">
        <v>3376</v>
      </c>
      <c r="L145" s="1058">
        <v>20</v>
      </c>
      <c r="M145" s="1058">
        <v>13</v>
      </c>
      <c r="N145" s="1058">
        <v>7</v>
      </c>
      <c r="O145" s="1059">
        <v>65</v>
      </c>
      <c r="P145" s="1058">
        <v>0</v>
      </c>
      <c r="Q145" s="1046"/>
      <c r="R145" s="1057">
        <v>4.0999999999999996</v>
      </c>
      <c r="S145" s="1060">
        <v>1</v>
      </c>
      <c r="T145" s="1057">
        <v>5</v>
      </c>
      <c r="U145" s="1060">
        <v>1</v>
      </c>
      <c r="V145" s="1057">
        <v>2</v>
      </c>
      <c r="W145" s="1060">
        <v>1</v>
      </c>
      <c r="X145" s="1057">
        <v>1</v>
      </c>
      <c r="Y145" s="1060">
        <v>1</v>
      </c>
      <c r="Z145" s="1058"/>
      <c r="AA145" s="1057">
        <v>68</v>
      </c>
      <c r="AB145" s="1060">
        <v>0</v>
      </c>
      <c r="AC145" s="1057">
        <v>66.900000000000006</v>
      </c>
      <c r="AD145" s="1060">
        <v>0</v>
      </c>
      <c r="AE145" s="1057">
        <v>84.9</v>
      </c>
      <c r="AF145" s="1060">
        <v>1</v>
      </c>
      <c r="AG145" s="1057">
        <v>126</v>
      </c>
      <c r="AH145" s="1060">
        <v>0</v>
      </c>
      <c r="AI145" s="1046"/>
      <c r="AJ145" s="1057">
        <v>5.8179999999999996</v>
      </c>
      <c r="AK145" s="1060">
        <v>0</v>
      </c>
      <c r="AL145" s="1057">
        <v>6.4399999999999999E-2</v>
      </c>
      <c r="AM145" s="1060">
        <v>1</v>
      </c>
      <c r="AN145" s="1057">
        <v>1.0449999999999999</v>
      </c>
      <c r="AO145" s="1060">
        <v>0</v>
      </c>
      <c r="AP145" s="1057">
        <v>1.52E-2</v>
      </c>
      <c r="AQ145" s="1060">
        <v>1</v>
      </c>
      <c r="AR145" s="1046"/>
      <c r="AS145" s="1057">
        <v>7.64</v>
      </c>
      <c r="AT145" s="1060">
        <v>1</v>
      </c>
      <c r="AU145" s="1057">
        <v>7.6</v>
      </c>
      <c r="AV145" s="1060">
        <v>1</v>
      </c>
      <c r="AW145" s="1057">
        <v>7.83</v>
      </c>
      <c r="AX145" s="1060">
        <v>1</v>
      </c>
      <c r="AY145" s="1057">
        <v>8.2899999999999991</v>
      </c>
      <c r="AZ145" s="1060">
        <v>1</v>
      </c>
      <c r="BA145" s="1046"/>
      <c r="BB145" s="1057">
        <v>155.16</v>
      </c>
      <c r="BC145" s="1060">
        <v>0</v>
      </c>
      <c r="BD145" s="1057">
        <v>75.760000000000005</v>
      </c>
      <c r="BE145" s="1060">
        <v>0</v>
      </c>
      <c r="BF145" s="1057">
        <v>5.08</v>
      </c>
      <c r="BG145" s="1060">
        <v>1</v>
      </c>
      <c r="BH145" s="1057">
        <v>3.72</v>
      </c>
      <c r="BI145" s="1060">
        <v>1</v>
      </c>
    </row>
    <row r="146" spans="2:61" x14ac:dyDescent="0.25">
      <c r="B146" s="1850"/>
      <c r="C146" s="1850"/>
      <c r="D146" s="1081" t="s">
        <v>3380</v>
      </c>
      <c r="E146" s="1058" t="s">
        <v>3751</v>
      </c>
      <c r="F146" s="1057">
        <v>317976</v>
      </c>
      <c r="G146" s="1057">
        <v>1102883</v>
      </c>
      <c r="H146" s="1081" t="s">
        <v>3375</v>
      </c>
      <c r="I146" s="1058" t="s">
        <v>3376</v>
      </c>
      <c r="J146" s="1058" t="s">
        <v>3380</v>
      </c>
      <c r="L146" s="1058">
        <v>20</v>
      </c>
      <c r="M146" s="1058">
        <v>16</v>
      </c>
      <c r="N146" s="1058">
        <v>4</v>
      </c>
      <c r="O146" s="1059">
        <v>80</v>
      </c>
      <c r="P146" s="1058">
        <v>1</v>
      </c>
      <c r="Q146" s="1046"/>
      <c r="R146" s="1057">
        <v>2.6</v>
      </c>
      <c r="S146" s="1060">
        <v>1</v>
      </c>
      <c r="T146" s="1057">
        <v>3</v>
      </c>
      <c r="U146" s="1060">
        <v>1</v>
      </c>
      <c r="V146" s="1057">
        <v>2</v>
      </c>
      <c r="W146" s="1060">
        <v>1</v>
      </c>
      <c r="X146" s="1057">
        <v>0</v>
      </c>
      <c r="Y146" s="1060">
        <v>1</v>
      </c>
      <c r="Z146" s="1058"/>
      <c r="AA146" s="1057">
        <v>92</v>
      </c>
      <c r="AB146" s="1060">
        <v>1</v>
      </c>
      <c r="AC146" s="1057">
        <v>93.3</v>
      </c>
      <c r="AD146" s="1060">
        <v>1</v>
      </c>
      <c r="AE146" s="1057">
        <v>98</v>
      </c>
      <c r="AF146" s="1060">
        <v>1</v>
      </c>
      <c r="AG146" s="1057">
        <v>155</v>
      </c>
      <c r="AH146" s="1060">
        <v>0</v>
      </c>
      <c r="AI146" s="1046"/>
      <c r="AJ146" s="1057">
        <v>1.117</v>
      </c>
      <c r="AK146" s="1060">
        <v>0</v>
      </c>
      <c r="AL146" s="1057">
        <v>6.13E-2</v>
      </c>
      <c r="AM146" s="1060">
        <v>1</v>
      </c>
      <c r="AN146" s="1057">
        <v>0.82099999999999995</v>
      </c>
      <c r="AO146" s="1060">
        <v>1</v>
      </c>
      <c r="AP146" s="1057">
        <v>0</v>
      </c>
      <c r="AQ146" s="1060">
        <v>1</v>
      </c>
      <c r="AR146" s="1046"/>
      <c r="AS146" s="1057">
        <v>7.75</v>
      </c>
      <c r="AT146" s="1060">
        <v>1</v>
      </c>
      <c r="AU146" s="1057">
        <v>7.5</v>
      </c>
      <c r="AV146" s="1060">
        <v>1</v>
      </c>
      <c r="AW146" s="1057">
        <v>7.69</v>
      </c>
      <c r="AX146" s="1060">
        <v>1</v>
      </c>
      <c r="AY146" s="1057">
        <v>8.64</v>
      </c>
      <c r="AZ146" s="1060">
        <v>0</v>
      </c>
      <c r="BA146" s="1046"/>
      <c r="BB146" s="1057">
        <v>84.34</v>
      </c>
      <c r="BC146" s="1060">
        <v>0</v>
      </c>
      <c r="BD146" s="1057">
        <v>17.14</v>
      </c>
      <c r="BE146" s="1060">
        <v>1</v>
      </c>
      <c r="BF146" s="1057">
        <v>5.32</v>
      </c>
      <c r="BG146" s="1060">
        <v>1</v>
      </c>
      <c r="BH146" s="1057">
        <v>2.12</v>
      </c>
      <c r="BI146" s="1060">
        <v>1</v>
      </c>
    </row>
    <row r="147" spans="2:61" x14ac:dyDescent="0.25">
      <c r="B147" s="1850"/>
      <c r="C147" s="1850"/>
      <c r="D147" s="1081" t="s">
        <v>3382</v>
      </c>
      <c r="E147" s="1058" t="s">
        <v>3752</v>
      </c>
      <c r="F147" s="1057">
        <v>331169</v>
      </c>
      <c r="G147" s="1057">
        <v>1109457</v>
      </c>
      <c r="H147" s="1081" t="s">
        <v>3375</v>
      </c>
      <c r="I147" s="1058" t="s">
        <v>3376</v>
      </c>
      <c r="J147" s="1058" t="s">
        <v>3380</v>
      </c>
      <c r="L147" s="1058">
        <v>20</v>
      </c>
      <c r="M147" s="1058">
        <v>16</v>
      </c>
      <c r="N147" s="1058">
        <v>4</v>
      </c>
      <c r="O147" s="1059">
        <v>80</v>
      </c>
      <c r="P147" s="1058">
        <v>1</v>
      </c>
      <c r="Q147" s="1046"/>
      <c r="R147" s="1057">
        <v>12.4</v>
      </c>
      <c r="S147" s="1060">
        <v>0</v>
      </c>
      <c r="T147" s="1057">
        <v>1</v>
      </c>
      <c r="U147" s="1060">
        <v>1</v>
      </c>
      <c r="V147" s="1057">
        <v>9</v>
      </c>
      <c r="W147" s="1060">
        <v>0</v>
      </c>
      <c r="X147" s="1057">
        <v>0</v>
      </c>
      <c r="Y147" s="1060">
        <v>1</v>
      </c>
      <c r="Z147" s="1058"/>
      <c r="AA147" s="1057">
        <v>100</v>
      </c>
      <c r="AB147" s="1060">
        <v>1</v>
      </c>
      <c r="AC147" s="1057">
        <v>99.5</v>
      </c>
      <c r="AD147" s="1060">
        <v>1</v>
      </c>
      <c r="AE147" s="1057">
        <v>114</v>
      </c>
      <c r="AF147" s="1060">
        <v>1</v>
      </c>
      <c r="AG147" s="1057">
        <v>153</v>
      </c>
      <c r="AH147" s="1060">
        <v>0</v>
      </c>
      <c r="AI147" s="1046"/>
      <c r="AJ147" s="1057">
        <v>0.86899999999999999</v>
      </c>
      <c r="AK147" s="1060">
        <v>1</v>
      </c>
      <c r="AL147" s="1057">
        <v>8.6599999999999996E-2</v>
      </c>
      <c r="AM147" s="1060">
        <v>1</v>
      </c>
      <c r="AN147" s="1057">
        <v>9.6199999999999994E-2</v>
      </c>
      <c r="AO147" s="1060">
        <v>1</v>
      </c>
      <c r="AP147" s="1057">
        <v>0.61</v>
      </c>
      <c r="AQ147" s="1060">
        <v>1</v>
      </c>
      <c r="AR147" s="1046"/>
      <c r="AS147" s="1057">
        <v>8.16</v>
      </c>
      <c r="AT147" s="1060">
        <v>1</v>
      </c>
      <c r="AU147" s="1057">
        <v>7.4</v>
      </c>
      <c r="AV147" s="1060">
        <v>1</v>
      </c>
      <c r="AW147" s="1057">
        <v>7.74</v>
      </c>
      <c r="AX147" s="1060">
        <v>1</v>
      </c>
      <c r="AY147" s="1057">
        <v>8.19</v>
      </c>
      <c r="AZ147" s="1060">
        <v>1</v>
      </c>
      <c r="BA147" s="1046"/>
      <c r="BB147" s="1057">
        <v>26.18</v>
      </c>
      <c r="BC147" s="1060">
        <v>0</v>
      </c>
      <c r="BD147" s="1057">
        <v>17.2</v>
      </c>
      <c r="BE147" s="1060">
        <v>1</v>
      </c>
      <c r="BF147" s="1057">
        <v>4.46</v>
      </c>
      <c r="BG147" s="1060">
        <v>1</v>
      </c>
      <c r="BH147" s="1057">
        <v>10.24</v>
      </c>
      <c r="BI147" s="1060">
        <v>1</v>
      </c>
    </row>
    <row r="148" spans="2:61" x14ac:dyDescent="0.25">
      <c r="B148" s="1850"/>
      <c r="C148" s="1850"/>
      <c r="D148" s="1081" t="s">
        <v>3384</v>
      </c>
      <c r="E148" s="1058" t="s">
        <v>3753</v>
      </c>
      <c r="F148" s="1057">
        <v>367100</v>
      </c>
      <c r="G148" s="1057">
        <v>1077698</v>
      </c>
      <c r="H148" s="1081" t="s">
        <v>3375</v>
      </c>
      <c r="I148" s="1058" t="s">
        <v>3386</v>
      </c>
      <c r="J148" s="1058" t="s">
        <v>1653</v>
      </c>
      <c r="L148" s="1058">
        <v>20</v>
      </c>
      <c r="M148" s="1058">
        <v>18</v>
      </c>
      <c r="N148" s="1058">
        <v>2</v>
      </c>
      <c r="O148" s="1059">
        <v>90</v>
      </c>
      <c r="P148" s="1058">
        <v>1</v>
      </c>
      <c r="Q148" s="1046"/>
      <c r="R148" s="1057">
        <v>2.9</v>
      </c>
      <c r="S148" s="1060">
        <v>1</v>
      </c>
      <c r="T148" s="1057">
        <v>2.9</v>
      </c>
      <c r="U148" s="1060">
        <v>1</v>
      </c>
      <c r="V148" s="1057">
        <v>3</v>
      </c>
      <c r="W148" s="1060">
        <v>1</v>
      </c>
      <c r="X148" s="1057">
        <v>3</v>
      </c>
      <c r="Y148" s="1060">
        <v>1</v>
      </c>
      <c r="Z148" s="1058"/>
      <c r="AA148" s="1057">
        <v>85.1</v>
      </c>
      <c r="AB148" s="1060">
        <v>1</v>
      </c>
      <c r="AC148" s="1057">
        <v>95</v>
      </c>
      <c r="AD148" s="1060">
        <v>1</v>
      </c>
      <c r="AE148" s="1057">
        <v>100.2</v>
      </c>
      <c r="AF148" s="1060">
        <v>1</v>
      </c>
      <c r="AG148" s="1057">
        <v>97.4</v>
      </c>
      <c r="AH148" s="1060">
        <v>1</v>
      </c>
      <c r="AI148" s="1046"/>
      <c r="AJ148" s="1057">
        <v>0.49</v>
      </c>
      <c r="AK148" s="1060">
        <v>1</v>
      </c>
      <c r="AL148" s="1057">
        <v>0.49</v>
      </c>
      <c r="AM148" s="1060">
        <v>1</v>
      </c>
      <c r="AN148" s="1057">
        <v>0.49</v>
      </c>
      <c r="AO148" s="1060">
        <v>1</v>
      </c>
      <c r="AP148" s="1057">
        <v>0.49</v>
      </c>
      <c r="AQ148" s="1060">
        <v>1</v>
      </c>
      <c r="AR148" s="1046"/>
      <c r="AS148" s="1057">
        <v>7.69</v>
      </c>
      <c r="AT148" s="1060">
        <v>1</v>
      </c>
      <c r="AU148" s="1057">
        <v>7.84</v>
      </c>
      <c r="AV148" s="1060">
        <v>1</v>
      </c>
      <c r="AW148" s="1057">
        <v>7.7</v>
      </c>
      <c r="AX148" s="1060">
        <v>1</v>
      </c>
      <c r="AY148" s="1057">
        <v>7.51</v>
      </c>
      <c r="AZ148" s="1060">
        <v>1</v>
      </c>
      <c r="BA148" s="1046"/>
      <c r="BB148" s="1057">
        <v>34</v>
      </c>
      <c r="BC148" s="1060">
        <v>0</v>
      </c>
      <c r="BD148" s="1057">
        <v>87</v>
      </c>
      <c r="BE148" s="1060">
        <v>0</v>
      </c>
      <c r="BF148" s="1057">
        <v>3.5</v>
      </c>
      <c r="BG148" s="1060">
        <v>1</v>
      </c>
      <c r="BH148" s="1057">
        <v>3.2</v>
      </c>
      <c r="BI148" s="1060">
        <v>1</v>
      </c>
    </row>
    <row r="149" spans="2:61" x14ac:dyDescent="0.25">
      <c r="B149" s="1850"/>
      <c r="C149" s="1850"/>
      <c r="D149" s="1081" t="s">
        <v>3387</v>
      </c>
      <c r="E149" s="1058" t="s">
        <v>3754</v>
      </c>
      <c r="F149" s="1057">
        <v>369901</v>
      </c>
      <c r="G149" s="1057">
        <v>1088599</v>
      </c>
      <c r="H149" s="1081" t="s">
        <v>38</v>
      </c>
      <c r="I149" s="1081" t="s">
        <v>38</v>
      </c>
      <c r="J149" s="1058" t="s">
        <v>1658</v>
      </c>
      <c r="L149" s="1058">
        <v>20</v>
      </c>
      <c r="M149" s="1058">
        <v>19</v>
      </c>
      <c r="N149" s="1058">
        <v>1</v>
      </c>
      <c r="O149" s="1059">
        <v>95</v>
      </c>
      <c r="P149" s="1058">
        <v>1</v>
      </c>
      <c r="Q149" s="1046"/>
      <c r="R149" s="1057">
        <v>2.9</v>
      </c>
      <c r="S149" s="1060">
        <v>1</v>
      </c>
      <c r="T149" s="1057">
        <v>2.9</v>
      </c>
      <c r="U149" s="1060">
        <v>1</v>
      </c>
      <c r="V149" s="1057">
        <v>3</v>
      </c>
      <c r="W149" s="1060">
        <v>1</v>
      </c>
      <c r="X149" s="1057">
        <v>3</v>
      </c>
      <c r="Y149" s="1060">
        <v>1</v>
      </c>
      <c r="Z149" s="1058"/>
      <c r="AA149" s="1057">
        <v>85.3</v>
      </c>
      <c r="AB149" s="1060">
        <v>1</v>
      </c>
      <c r="AC149" s="1057">
        <v>92</v>
      </c>
      <c r="AD149" s="1060">
        <v>1</v>
      </c>
      <c r="AE149" s="1057">
        <v>98.8</v>
      </c>
      <c r="AF149" s="1060">
        <v>1</v>
      </c>
      <c r="AG149" s="1057">
        <v>102</v>
      </c>
      <c r="AH149" s="1060">
        <v>1</v>
      </c>
      <c r="AI149" s="1046"/>
      <c r="AJ149" s="1057">
        <v>0.49</v>
      </c>
      <c r="AK149" s="1060">
        <v>1</v>
      </c>
      <c r="AL149" s="1057">
        <v>0.49</v>
      </c>
      <c r="AM149" s="1060">
        <v>1</v>
      </c>
      <c r="AN149" s="1057">
        <v>0.49</v>
      </c>
      <c r="AO149" s="1060">
        <v>1</v>
      </c>
      <c r="AP149" s="1057">
        <v>0.49</v>
      </c>
      <c r="AQ149" s="1060">
        <v>1</v>
      </c>
      <c r="AR149" s="1046"/>
      <c r="AS149" s="1057">
        <v>7.68</v>
      </c>
      <c r="AT149" s="1060">
        <v>1</v>
      </c>
      <c r="AU149" s="1057">
        <v>7.9</v>
      </c>
      <c r="AV149" s="1060">
        <v>1</v>
      </c>
      <c r="AW149" s="1057">
        <v>7.69</v>
      </c>
      <c r="AX149" s="1060">
        <v>1</v>
      </c>
      <c r="AY149" s="1057">
        <v>7.83</v>
      </c>
      <c r="AZ149" s="1060">
        <v>1</v>
      </c>
      <c r="BA149" s="1046"/>
      <c r="BB149" s="1057">
        <v>52</v>
      </c>
      <c r="BC149" s="1060">
        <v>0</v>
      </c>
      <c r="BD149" s="1057">
        <v>14</v>
      </c>
      <c r="BE149" s="1060">
        <v>1</v>
      </c>
      <c r="BF149" s="1057">
        <v>3</v>
      </c>
      <c r="BG149" s="1060">
        <v>1</v>
      </c>
      <c r="BH149" s="1057">
        <v>6.8</v>
      </c>
      <c r="BI149" s="1060">
        <v>1</v>
      </c>
    </row>
    <row r="150" spans="2:61" x14ac:dyDescent="0.25">
      <c r="B150" s="1850"/>
      <c r="C150" s="1850"/>
      <c r="D150" s="1081" t="s">
        <v>3389</v>
      </c>
      <c r="E150" s="1058" t="s">
        <v>3755</v>
      </c>
      <c r="F150" s="1057">
        <v>369108</v>
      </c>
      <c r="G150" s="1057">
        <v>1075466</v>
      </c>
      <c r="H150" s="1081" t="s">
        <v>38</v>
      </c>
      <c r="I150" s="1081" t="s">
        <v>38</v>
      </c>
      <c r="J150" s="1058" t="s">
        <v>1657</v>
      </c>
      <c r="L150" s="1058">
        <v>20</v>
      </c>
      <c r="M150" s="1058">
        <v>18</v>
      </c>
      <c r="N150" s="1058">
        <v>2</v>
      </c>
      <c r="O150" s="1059">
        <v>90</v>
      </c>
      <c r="P150" s="1058">
        <v>1</v>
      </c>
      <c r="Q150" s="1046"/>
      <c r="R150" s="1057">
        <v>4.5</v>
      </c>
      <c r="S150" s="1060">
        <v>1</v>
      </c>
      <c r="T150" s="1057">
        <v>2.9</v>
      </c>
      <c r="U150" s="1060">
        <v>1</v>
      </c>
      <c r="V150" s="1057">
        <v>3</v>
      </c>
      <c r="W150" s="1060">
        <v>1</v>
      </c>
      <c r="X150" s="1057">
        <v>3</v>
      </c>
      <c r="Y150" s="1060">
        <v>1</v>
      </c>
      <c r="Z150" s="1058"/>
      <c r="AA150" s="1057">
        <v>92.5</v>
      </c>
      <c r="AB150" s="1060">
        <v>1</v>
      </c>
      <c r="AC150" s="1057">
        <v>100.6</v>
      </c>
      <c r="AD150" s="1060">
        <v>1</v>
      </c>
      <c r="AE150" s="1057">
        <v>89.4</v>
      </c>
      <c r="AF150" s="1060">
        <v>1</v>
      </c>
      <c r="AG150" s="1057">
        <v>110</v>
      </c>
      <c r="AH150" s="1060">
        <v>1</v>
      </c>
      <c r="AI150" s="1046"/>
      <c r="AJ150" s="1057">
        <v>0.49</v>
      </c>
      <c r="AK150" s="1060">
        <v>1</v>
      </c>
      <c r="AL150" s="1057">
        <v>0.49</v>
      </c>
      <c r="AM150" s="1060">
        <v>1</v>
      </c>
      <c r="AN150" s="1057">
        <v>0.49</v>
      </c>
      <c r="AO150" s="1060">
        <v>1</v>
      </c>
      <c r="AP150" s="1057">
        <v>0.49</v>
      </c>
      <c r="AQ150" s="1060">
        <v>1</v>
      </c>
      <c r="AR150" s="1046"/>
      <c r="AS150" s="1057">
        <v>8.42</v>
      </c>
      <c r="AT150" s="1060">
        <v>1</v>
      </c>
      <c r="AU150" s="1057">
        <v>7.68</v>
      </c>
      <c r="AV150" s="1060">
        <v>1</v>
      </c>
      <c r="AW150" s="1057">
        <v>7.86</v>
      </c>
      <c r="AX150" s="1060">
        <v>1</v>
      </c>
      <c r="AY150" s="1057">
        <v>8.59</v>
      </c>
      <c r="AZ150" s="1060">
        <v>0</v>
      </c>
      <c r="BA150" s="1046"/>
      <c r="BB150" s="1057">
        <v>34</v>
      </c>
      <c r="BC150" s="1060">
        <v>0</v>
      </c>
      <c r="BD150" s="1057">
        <v>5.4</v>
      </c>
      <c r="BE150" s="1060">
        <v>1</v>
      </c>
      <c r="BF150" s="1057">
        <v>3</v>
      </c>
      <c r="BG150" s="1060">
        <v>1</v>
      </c>
      <c r="BH150" s="1057">
        <v>3</v>
      </c>
      <c r="BI150" s="1060">
        <v>1</v>
      </c>
    </row>
    <row r="151" spans="2:61" x14ac:dyDescent="0.25">
      <c r="B151" s="1850"/>
      <c r="C151" s="1850"/>
      <c r="D151" s="1081" t="s">
        <v>3389</v>
      </c>
      <c r="E151" s="1058" t="s">
        <v>3756</v>
      </c>
      <c r="F151" s="1057">
        <v>377981</v>
      </c>
      <c r="G151" s="1057">
        <v>1077549</v>
      </c>
      <c r="H151" s="1081" t="s">
        <v>38</v>
      </c>
      <c r="I151" s="1081" t="s">
        <v>38</v>
      </c>
      <c r="J151" s="1058" t="s">
        <v>1657</v>
      </c>
      <c r="L151" s="1058">
        <v>20</v>
      </c>
      <c r="M151" s="1058">
        <v>19</v>
      </c>
      <c r="N151" s="1058">
        <v>1</v>
      </c>
      <c r="O151" s="1059">
        <v>95</v>
      </c>
      <c r="P151" s="1058">
        <v>1</v>
      </c>
      <c r="Q151" s="1046"/>
      <c r="R151" s="1057">
        <v>2.9</v>
      </c>
      <c r="S151" s="1060">
        <v>1</v>
      </c>
      <c r="T151" s="1057">
        <v>2.9</v>
      </c>
      <c r="U151" s="1060">
        <v>1</v>
      </c>
      <c r="V151" s="1057">
        <v>3</v>
      </c>
      <c r="W151" s="1060">
        <v>1</v>
      </c>
      <c r="X151" s="1057">
        <v>3</v>
      </c>
      <c r="Y151" s="1060">
        <v>1</v>
      </c>
      <c r="Z151" s="1058"/>
      <c r="AA151" s="1057">
        <v>96.3</v>
      </c>
      <c r="AB151" s="1060">
        <v>1</v>
      </c>
      <c r="AC151" s="1057">
        <v>99.8</v>
      </c>
      <c r="AD151" s="1060">
        <v>1</v>
      </c>
      <c r="AE151" s="1057">
        <v>96.4</v>
      </c>
      <c r="AF151" s="1060">
        <v>1</v>
      </c>
      <c r="AG151" s="1057">
        <v>105</v>
      </c>
      <c r="AH151" s="1060">
        <v>1</v>
      </c>
      <c r="AI151" s="1046"/>
      <c r="AJ151" s="1057">
        <v>0.49</v>
      </c>
      <c r="AK151" s="1060">
        <v>1</v>
      </c>
      <c r="AL151" s="1057">
        <v>0.49</v>
      </c>
      <c r="AM151" s="1060">
        <v>1</v>
      </c>
      <c r="AN151" s="1057">
        <v>0.49</v>
      </c>
      <c r="AO151" s="1060">
        <v>1</v>
      </c>
      <c r="AP151" s="1057">
        <v>3.2</v>
      </c>
      <c r="AQ151" s="1060">
        <v>0</v>
      </c>
      <c r="AR151" s="1046"/>
      <c r="AS151" s="1057">
        <v>7.68</v>
      </c>
      <c r="AT151" s="1060">
        <v>1</v>
      </c>
      <c r="AU151" s="1057">
        <v>7.68</v>
      </c>
      <c r="AV151" s="1060">
        <v>1</v>
      </c>
      <c r="AW151" s="1057">
        <v>7.86</v>
      </c>
      <c r="AX151" s="1060">
        <v>1</v>
      </c>
      <c r="AY151" s="1057">
        <v>8.26</v>
      </c>
      <c r="AZ151" s="1060">
        <v>1</v>
      </c>
      <c r="BA151" s="1046"/>
      <c r="BB151" s="1057">
        <v>13.8</v>
      </c>
      <c r="BC151" s="1060">
        <v>1</v>
      </c>
      <c r="BD151" s="1057">
        <v>3.8</v>
      </c>
      <c r="BE151" s="1060">
        <v>1</v>
      </c>
      <c r="BF151" s="1057">
        <v>3</v>
      </c>
      <c r="BG151" s="1060">
        <v>1</v>
      </c>
      <c r="BH151" s="1057">
        <v>10.5</v>
      </c>
      <c r="BI151" s="1060">
        <v>1</v>
      </c>
    </row>
    <row r="152" spans="2:61" x14ac:dyDescent="0.25">
      <c r="B152" s="1850"/>
      <c r="C152" s="1860" t="s">
        <v>1640</v>
      </c>
      <c r="D152" s="1068" t="s">
        <v>3392</v>
      </c>
      <c r="E152" s="1050" t="s">
        <v>3757</v>
      </c>
      <c r="F152" s="1049">
        <v>331594</v>
      </c>
      <c r="G152" s="1049">
        <v>1196861</v>
      </c>
      <c r="H152" s="1068" t="s">
        <v>3375</v>
      </c>
      <c r="I152" s="1068" t="s">
        <v>3394</v>
      </c>
      <c r="J152" s="1068" t="s">
        <v>3394</v>
      </c>
      <c r="L152" s="1068">
        <v>20</v>
      </c>
      <c r="M152" s="1068">
        <v>18</v>
      </c>
      <c r="N152" s="1068">
        <v>2</v>
      </c>
      <c r="O152" s="1082">
        <v>90</v>
      </c>
      <c r="P152" s="1068">
        <v>1</v>
      </c>
      <c r="Q152" s="1068"/>
      <c r="R152" s="1083">
        <v>2</v>
      </c>
      <c r="S152" s="1084">
        <v>1</v>
      </c>
      <c r="T152" s="1083">
        <v>0.5</v>
      </c>
      <c r="U152" s="1084">
        <v>1</v>
      </c>
      <c r="V152" s="1083">
        <v>2.2999999999999998</v>
      </c>
      <c r="W152" s="1084">
        <v>1</v>
      </c>
      <c r="X152" s="1083">
        <v>2</v>
      </c>
      <c r="Y152" s="1084">
        <v>1</v>
      </c>
      <c r="Z152" s="1068"/>
      <c r="AA152" s="1083">
        <v>112</v>
      </c>
      <c r="AB152" s="1084">
        <v>1</v>
      </c>
      <c r="AC152" s="1083">
        <v>101</v>
      </c>
      <c r="AD152" s="1084">
        <v>1</v>
      </c>
      <c r="AE152" s="1083">
        <v>115.1</v>
      </c>
      <c r="AF152" s="1084">
        <v>1</v>
      </c>
      <c r="AG152" s="1083">
        <v>123</v>
      </c>
      <c r="AH152" s="1084">
        <v>0</v>
      </c>
      <c r="AI152" s="1068"/>
      <c r="AJ152" s="1083">
        <v>0.40300000000000002</v>
      </c>
      <c r="AK152" s="1084">
        <v>1</v>
      </c>
      <c r="AL152" s="1083">
        <v>4.7800000000000002E-2</v>
      </c>
      <c r="AM152" s="1084">
        <v>1</v>
      </c>
      <c r="AN152" s="1083">
        <v>1.079</v>
      </c>
      <c r="AO152" s="1084">
        <v>0</v>
      </c>
      <c r="AP152" s="1083">
        <v>0.79800000000000004</v>
      </c>
      <c r="AQ152" s="1084">
        <v>1</v>
      </c>
      <c r="AR152" s="1068"/>
      <c r="AS152" s="1083">
        <v>7.79</v>
      </c>
      <c r="AT152" s="1084">
        <v>1</v>
      </c>
      <c r="AU152" s="1083">
        <v>7.9</v>
      </c>
      <c r="AV152" s="1084">
        <v>1</v>
      </c>
      <c r="AW152" s="1083">
        <v>6.9</v>
      </c>
      <c r="AX152" s="1084">
        <v>1</v>
      </c>
      <c r="AY152" s="1083">
        <v>7.53</v>
      </c>
      <c r="AZ152" s="1084">
        <v>1</v>
      </c>
      <c r="BA152" s="1068"/>
      <c r="BB152" s="1083">
        <v>3.82</v>
      </c>
      <c r="BC152" s="1084">
        <v>1</v>
      </c>
      <c r="BD152" s="1083">
        <v>17.54</v>
      </c>
      <c r="BE152" s="1084">
        <v>1</v>
      </c>
      <c r="BF152" s="1083">
        <v>1.54</v>
      </c>
      <c r="BG152" s="1084">
        <v>1</v>
      </c>
      <c r="BH152" s="1083">
        <v>8</v>
      </c>
      <c r="BI152" s="1084">
        <v>1</v>
      </c>
    </row>
    <row r="153" spans="2:61" x14ac:dyDescent="0.25">
      <c r="B153" s="1850"/>
      <c r="C153" s="1861"/>
      <c r="D153" s="1068" t="s">
        <v>3395</v>
      </c>
      <c r="E153" s="1050" t="s">
        <v>3758</v>
      </c>
      <c r="F153" s="1049">
        <v>341394</v>
      </c>
      <c r="G153" s="1049">
        <v>1198407</v>
      </c>
      <c r="H153" s="1068" t="s">
        <v>3375</v>
      </c>
      <c r="I153" s="1068" t="s">
        <v>3394</v>
      </c>
      <c r="J153" s="1068" t="s">
        <v>3394</v>
      </c>
      <c r="L153" s="1068">
        <v>20</v>
      </c>
      <c r="M153" s="1068">
        <v>18</v>
      </c>
      <c r="N153" s="1068">
        <v>2</v>
      </c>
      <c r="O153" s="1082">
        <v>90</v>
      </c>
      <c r="P153" s="1068">
        <v>1</v>
      </c>
      <c r="Q153" s="1068"/>
      <c r="R153" s="1083">
        <v>10</v>
      </c>
      <c r="S153" s="1084">
        <v>0</v>
      </c>
      <c r="T153" s="1083">
        <v>0.2</v>
      </c>
      <c r="U153" s="1084">
        <v>1</v>
      </c>
      <c r="V153" s="1083">
        <v>2.1</v>
      </c>
      <c r="W153" s="1084">
        <v>1</v>
      </c>
      <c r="X153" s="1083">
        <v>2</v>
      </c>
      <c r="Y153" s="1084">
        <v>1</v>
      </c>
      <c r="Z153" s="1068"/>
      <c r="AA153" s="1083">
        <v>98.5</v>
      </c>
      <c r="AB153" s="1084">
        <v>1</v>
      </c>
      <c r="AC153" s="1083">
        <v>99.7</v>
      </c>
      <c r="AD153" s="1084">
        <v>1</v>
      </c>
      <c r="AE153" s="1083">
        <v>102.1</v>
      </c>
      <c r="AF153" s="1084">
        <v>1</v>
      </c>
      <c r="AG153" s="1083">
        <v>106</v>
      </c>
      <c r="AH153" s="1084">
        <v>1</v>
      </c>
      <c r="AI153" s="1068"/>
      <c r="AJ153" s="1083">
        <v>1.1819999999999999</v>
      </c>
      <c r="AK153" s="1084">
        <v>0</v>
      </c>
      <c r="AL153" s="1083">
        <v>8.1600000000000006E-2</v>
      </c>
      <c r="AM153" s="1084">
        <v>1</v>
      </c>
      <c r="AN153" s="1083">
        <v>0.91400000000000003</v>
      </c>
      <c r="AO153" s="1084">
        <v>1</v>
      </c>
      <c r="AP153" s="1083">
        <v>0.74</v>
      </c>
      <c r="AQ153" s="1084">
        <v>1</v>
      </c>
      <c r="AR153" s="1068"/>
      <c r="AS153" s="1083">
        <v>7.98</v>
      </c>
      <c r="AT153" s="1084">
        <v>1</v>
      </c>
      <c r="AU153" s="1083">
        <v>7.5</v>
      </c>
      <c r="AV153" s="1084">
        <v>1</v>
      </c>
      <c r="AW153" s="1083">
        <v>7.22</v>
      </c>
      <c r="AX153" s="1084">
        <v>1</v>
      </c>
      <c r="AY153" s="1083">
        <v>7.73</v>
      </c>
      <c r="AZ153" s="1084">
        <v>1</v>
      </c>
      <c r="BA153" s="1068"/>
      <c r="BB153" s="1083">
        <v>24.04</v>
      </c>
      <c r="BC153" s="1084">
        <v>1</v>
      </c>
      <c r="BD153" s="1083">
        <v>21.1</v>
      </c>
      <c r="BE153" s="1084">
        <v>1</v>
      </c>
      <c r="BF153" s="1083">
        <v>3.28</v>
      </c>
      <c r="BG153" s="1084">
        <v>1</v>
      </c>
      <c r="BH153" s="1083">
        <v>0</v>
      </c>
      <c r="BI153" s="1084">
        <v>1</v>
      </c>
    </row>
    <row r="154" spans="2:61" x14ac:dyDescent="0.25">
      <c r="B154" s="1850"/>
      <c r="C154" s="1861"/>
      <c r="D154" s="1068" t="s">
        <v>3397</v>
      </c>
      <c r="E154" s="1050" t="s">
        <v>3759</v>
      </c>
      <c r="F154" s="1049">
        <v>329305</v>
      </c>
      <c r="G154" s="1049">
        <v>1176957</v>
      </c>
      <c r="H154" s="1068" t="s">
        <v>3375</v>
      </c>
      <c r="I154" s="1068" t="s">
        <v>3394</v>
      </c>
      <c r="J154" s="1068" t="s">
        <v>3394</v>
      </c>
      <c r="L154" s="1068">
        <v>20</v>
      </c>
      <c r="M154" s="1068">
        <v>20</v>
      </c>
      <c r="N154" s="1068">
        <v>0</v>
      </c>
      <c r="O154" s="1082">
        <v>100</v>
      </c>
      <c r="P154" s="1068">
        <v>1</v>
      </c>
      <c r="Q154" s="1068"/>
      <c r="R154" s="1083">
        <v>0.4</v>
      </c>
      <c r="S154" s="1084">
        <v>1</v>
      </c>
      <c r="T154" s="1083">
        <v>4.2</v>
      </c>
      <c r="U154" s="1084">
        <v>1</v>
      </c>
      <c r="V154" s="1083">
        <v>2</v>
      </c>
      <c r="W154" s="1084">
        <v>1</v>
      </c>
      <c r="X154" s="1083">
        <v>1</v>
      </c>
      <c r="Y154" s="1084">
        <v>1</v>
      </c>
      <c r="Z154" s="1068"/>
      <c r="AA154" s="1083">
        <v>99.6</v>
      </c>
      <c r="AB154" s="1084">
        <v>1</v>
      </c>
      <c r="AC154" s="1083">
        <v>100</v>
      </c>
      <c r="AD154" s="1084">
        <v>1</v>
      </c>
      <c r="AE154" s="1083">
        <v>100</v>
      </c>
      <c r="AF154" s="1084">
        <v>1</v>
      </c>
      <c r="AG154" s="1083">
        <v>118</v>
      </c>
      <c r="AH154" s="1084">
        <v>1</v>
      </c>
      <c r="AI154" s="1068"/>
      <c r="AJ154" s="1083">
        <v>0.1754</v>
      </c>
      <c r="AK154" s="1084">
        <v>1</v>
      </c>
      <c r="AL154" s="1083">
        <v>0.80300000000000005</v>
      </c>
      <c r="AM154" s="1084">
        <v>1</v>
      </c>
      <c r="AN154" s="1083">
        <v>0.91600000000000004</v>
      </c>
      <c r="AO154" s="1084">
        <v>1</v>
      </c>
      <c r="AP154" s="1083">
        <v>0.83399999999999996</v>
      </c>
      <c r="AQ154" s="1084">
        <v>1</v>
      </c>
      <c r="AR154" s="1068"/>
      <c r="AS154" s="1083">
        <v>7.8</v>
      </c>
      <c r="AT154" s="1084">
        <v>1</v>
      </c>
      <c r="AU154" s="1083">
        <v>7.5</v>
      </c>
      <c r="AV154" s="1084">
        <v>1</v>
      </c>
      <c r="AW154" s="1083">
        <v>7.15</v>
      </c>
      <c r="AX154" s="1084">
        <v>1</v>
      </c>
      <c r="AY154" s="1083">
        <v>7.95</v>
      </c>
      <c r="AZ154" s="1084">
        <v>1</v>
      </c>
      <c r="BA154" s="1068"/>
      <c r="BB154" s="1083">
        <v>7</v>
      </c>
      <c r="BC154" s="1084">
        <v>1</v>
      </c>
      <c r="BD154" s="1083">
        <v>21.22</v>
      </c>
      <c r="BE154" s="1084">
        <v>1</v>
      </c>
      <c r="BF154" s="1083">
        <v>1.74</v>
      </c>
      <c r="BG154" s="1084">
        <v>1</v>
      </c>
      <c r="BH154" s="1083">
        <v>0</v>
      </c>
      <c r="BI154" s="1084">
        <v>1</v>
      </c>
    </row>
    <row r="155" spans="2:61" x14ac:dyDescent="0.25">
      <c r="B155" s="1850"/>
      <c r="C155" s="1861"/>
      <c r="D155" s="1068" t="s">
        <v>3394</v>
      </c>
      <c r="E155" s="1050" t="s">
        <v>3760</v>
      </c>
      <c r="F155" s="1049">
        <v>344627</v>
      </c>
      <c r="G155" s="1049">
        <v>1176883</v>
      </c>
      <c r="H155" s="1068" t="s">
        <v>3375</v>
      </c>
      <c r="I155" s="1068" t="s">
        <v>3394</v>
      </c>
      <c r="J155" s="1068" t="s">
        <v>3394</v>
      </c>
      <c r="L155" s="1068">
        <v>20</v>
      </c>
      <c r="M155" s="1068">
        <v>18</v>
      </c>
      <c r="N155" s="1068">
        <v>2</v>
      </c>
      <c r="O155" s="1082">
        <v>90</v>
      </c>
      <c r="P155" s="1068">
        <v>1</v>
      </c>
      <c r="Q155" s="1068"/>
      <c r="R155" s="1083">
        <v>7.2</v>
      </c>
      <c r="S155" s="1084">
        <v>0</v>
      </c>
      <c r="T155" s="1083">
        <v>0.3</v>
      </c>
      <c r="U155" s="1084">
        <v>1</v>
      </c>
      <c r="V155" s="1083">
        <v>2.4</v>
      </c>
      <c r="W155" s="1084">
        <v>1</v>
      </c>
      <c r="X155" s="1083">
        <v>1.3</v>
      </c>
      <c r="Y155" s="1084">
        <v>1</v>
      </c>
      <c r="Z155" s="1068"/>
      <c r="AA155" s="1083">
        <v>101</v>
      </c>
      <c r="AB155" s="1084">
        <v>1</v>
      </c>
      <c r="AC155" s="1083">
        <v>103</v>
      </c>
      <c r="AD155" s="1084">
        <v>1</v>
      </c>
      <c r="AE155" s="1083">
        <v>95.5</v>
      </c>
      <c r="AF155" s="1084">
        <v>1</v>
      </c>
      <c r="AG155" s="1083">
        <v>101</v>
      </c>
      <c r="AH155" s="1084">
        <v>1</v>
      </c>
      <c r="AI155" s="1068"/>
      <c r="AJ155" s="1083">
        <v>0.59799999999999998</v>
      </c>
      <c r="AK155" s="1084">
        <v>1</v>
      </c>
      <c r="AL155" s="1083">
        <v>5.3199999999999997E-2</v>
      </c>
      <c r="AM155" s="1084">
        <v>1</v>
      </c>
      <c r="AN155" s="1083">
        <v>0.84199999999999997</v>
      </c>
      <c r="AO155" s="1084">
        <v>1</v>
      </c>
      <c r="AP155" s="1083">
        <v>1.032</v>
      </c>
      <c r="AQ155" s="1084">
        <v>0</v>
      </c>
      <c r="AR155" s="1068"/>
      <c r="AS155" s="1083">
        <v>8.31</v>
      </c>
      <c r="AT155" s="1084">
        <v>1</v>
      </c>
      <c r="AU155" s="1083">
        <v>7.3</v>
      </c>
      <c r="AV155" s="1084">
        <v>1</v>
      </c>
      <c r="AW155" s="1083">
        <v>7.08</v>
      </c>
      <c r="AX155" s="1084">
        <v>1</v>
      </c>
      <c r="AY155" s="1083">
        <v>7.44</v>
      </c>
      <c r="AZ155" s="1084">
        <v>1</v>
      </c>
      <c r="BA155" s="1068"/>
      <c r="BB155" s="1083">
        <v>13.64</v>
      </c>
      <c r="BC155" s="1084">
        <v>1</v>
      </c>
      <c r="BD155" s="1083">
        <v>4.66</v>
      </c>
      <c r="BE155" s="1084">
        <v>1</v>
      </c>
      <c r="BF155" s="1083">
        <v>5.82</v>
      </c>
      <c r="BG155" s="1084">
        <v>1</v>
      </c>
      <c r="BH155" s="1083">
        <v>6.42</v>
      </c>
      <c r="BI155" s="1084">
        <v>1</v>
      </c>
    </row>
    <row r="156" spans="2:61" x14ac:dyDescent="0.25">
      <c r="B156" s="1850"/>
      <c r="C156" s="1861"/>
      <c r="D156" s="1068" t="s">
        <v>1640</v>
      </c>
      <c r="E156" s="1050" t="s">
        <v>3761</v>
      </c>
      <c r="F156" s="1049">
        <v>328127</v>
      </c>
      <c r="G156" s="1049">
        <v>1160366</v>
      </c>
      <c r="H156" s="1068" t="s">
        <v>3375</v>
      </c>
      <c r="I156" s="1068" t="s">
        <v>3401</v>
      </c>
      <c r="J156" s="1068" t="s">
        <v>3402</v>
      </c>
      <c r="L156" s="1068">
        <v>20</v>
      </c>
      <c r="M156" s="1068">
        <v>18</v>
      </c>
      <c r="N156" s="1068">
        <v>2</v>
      </c>
      <c r="O156" s="1082">
        <v>90</v>
      </c>
      <c r="P156" s="1068">
        <v>1</v>
      </c>
      <c r="Q156" s="1068"/>
      <c r="R156" s="1083">
        <v>1</v>
      </c>
      <c r="S156" s="1084">
        <v>1</v>
      </c>
      <c r="T156" s="1083">
        <v>1.3</v>
      </c>
      <c r="U156" s="1084">
        <v>1</v>
      </c>
      <c r="V156" s="1083">
        <v>2</v>
      </c>
      <c r="W156" s="1084">
        <v>1</v>
      </c>
      <c r="X156" s="1083">
        <v>5</v>
      </c>
      <c r="Y156" s="1084">
        <v>1</v>
      </c>
      <c r="Z156" s="1068"/>
      <c r="AA156" s="1083">
        <v>96.2</v>
      </c>
      <c r="AB156" s="1084">
        <v>1</v>
      </c>
      <c r="AC156" s="1083">
        <v>99.6</v>
      </c>
      <c r="AD156" s="1084">
        <v>1</v>
      </c>
      <c r="AE156" s="1083">
        <v>103</v>
      </c>
      <c r="AF156" s="1084">
        <v>1</v>
      </c>
      <c r="AG156" s="1083">
        <v>95.3</v>
      </c>
      <c r="AH156" s="1084">
        <v>1</v>
      </c>
      <c r="AI156" s="1068"/>
      <c r="AJ156" s="1083">
        <v>0.75900000000000001</v>
      </c>
      <c r="AK156" s="1084">
        <v>1</v>
      </c>
      <c r="AL156" s="1083">
        <v>4.6100000000000002E-2</v>
      </c>
      <c r="AM156" s="1084">
        <v>1</v>
      </c>
      <c r="AN156" s="1083">
        <v>0.90100000000000002</v>
      </c>
      <c r="AO156" s="1084">
        <v>1</v>
      </c>
      <c r="AP156" s="1083">
        <v>0.79600000000000004</v>
      </c>
      <c r="AQ156" s="1084">
        <v>1</v>
      </c>
      <c r="AR156" s="1068"/>
      <c r="AS156" s="1083">
        <v>7.29</v>
      </c>
      <c r="AT156" s="1084">
        <v>1</v>
      </c>
      <c r="AU156" s="1083">
        <v>7.3</v>
      </c>
      <c r="AV156" s="1084">
        <v>1</v>
      </c>
      <c r="AW156" s="1083">
        <v>7.3</v>
      </c>
      <c r="AX156" s="1084">
        <v>1</v>
      </c>
      <c r="AY156" s="1083">
        <v>7.43</v>
      </c>
      <c r="AZ156" s="1084">
        <v>1</v>
      </c>
      <c r="BA156" s="1068"/>
      <c r="BB156" s="1083">
        <v>139.86000000000001</v>
      </c>
      <c r="BC156" s="1084">
        <v>0</v>
      </c>
      <c r="BD156" s="1083">
        <v>52.76</v>
      </c>
      <c r="BE156" s="1084">
        <v>0</v>
      </c>
      <c r="BF156" s="1083">
        <v>13.74</v>
      </c>
      <c r="BG156" s="1084">
        <v>1</v>
      </c>
      <c r="BH156" s="1083">
        <v>5.7</v>
      </c>
      <c r="BI156" s="1084">
        <v>1</v>
      </c>
    </row>
    <row r="157" spans="2:61" x14ac:dyDescent="0.25">
      <c r="B157" s="1850"/>
      <c r="C157" s="1861"/>
      <c r="D157" s="1068" t="s">
        <v>1640</v>
      </c>
      <c r="E157" s="1050" t="s">
        <v>3762</v>
      </c>
      <c r="F157" s="1049">
        <v>331385</v>
      </c>
      <c r="G157" s="1049">
        <v>1154818</v>
      </c>
      <c r="H157" s="1068" t="s">
        <v>3375</v>
      </c>
      <c r="I157" s="1068" t="s">
        <v>3401</v>
      </c>
      <c r="J157" s="1068" t="s">
        <v>3402</v>
      </c>
      <c r="L157" s="1068">
        <v>20</v>
      </c>
      <c r="M157" s="1068">
        <v>18</v>
      </c>
      <c r="N157" s="1068">
        <v>2</v>
      </c>
      <c r="O157" s="1082">
        <v>90</v>
      </c>
      <c r="P157" s="1068">
        <v>1</v>
      </c>
      <c r="Q157" s="1068"/>
      <c r="R157" s="1083">
        <v>0.1</v>
      </c>
      <c r="S157" s="1084">
        <v>1</v>
      </c>
      <c r="T157" s="1083">
        <v>2</v>
      </c>
      <c r="U157" s="1084">
        <v>1</v>
      </c>
      <c r="V157" s="1083">
        <v>1</v>
      </c>
      <c r="W157" s="1084">
        <v>1</v>
      </c>
      <c r="X157" s="1083">
        <v>5</v>
      </c>
      <c r="Y157" s="1084">
        <v>1</v>
      </c>
      <c r="Z157" s="1068"/>
      <c r="AA157" s="1083">
        <v>93.3</v>
      </c>
      <c r="AB157" s="1084">
        <v>1</v>
      </c>
      <c r="AC157" s="1083">
        <v>97.5</v>
      </c>
      <c r="AD157" s="1084">
        <v>1</v>
      </c>
      <c r="AE157" s="1083">
        <v>89.4</v>
      </c>
      <c r="AF157" s="1084">
        <v>1</v>
      </c>
      <c r="AG157" s="1083">
        <v>86.7</v>
      </c>
      <c r="AH157" s="1084">
        <v>1</v>
      </c>
      <c r="AI157" s="1068"/>
      <c r="AJ157" s="1083">
        <v>1.7929999999999999</v>
      </c>
      <c r="AK157" s="1084">
        <v>0</v>
      </c>
      <c r="AL157" s="1083">
        <v>4.9000000000000002E-2</v>
      </c>
      <c r="AM157" s="1084">
        <v>1</v>
      </c>
      <c r="AN157" s="1083">
        <v>0.1638</v>
      </c>
      <c r="AO157" s="1084">
        <v>1</v>
      </c>
      <c r="AP157" s="1083">
        <v>0.59299999999999997</v>
      </c>
      <c r="AQ157" s="1084">
        <v>1</v>
      </c>
      <c r="AR157" s="1068"/>
      <c r="AS157" s="1083">
        <v>7.3</v>
      </c>
      <c r="AT157" s="1084">
        <v>1</v>
      </c>
      <c r="AU157" s="1083">
        <v>7.1</v>
      </c>
      <c r="AV157" s="1084">
        <v>1</v>
      </c>
      <c r="AW157" s="1083">
        <v>7.1</v>
      </c>
      <c r="AX157" s="1084">
        <v>1</v>
      </c>
      <c r="AY157" s="1083">
        <v>7.2</v>
      </c>
      <c r="AZ157" s="1084">
        <v>1</v>
      </c>
      <c r="BA157" s="1068"/>
      <c r="BB157" s="1083">
        <v>12.88</v>
      </c>
      <c r="BC157" s="1084">
        <v>1</v>
      </c>
      <c r="BD157" s="1083">
        <v>15.24</v>
      </c>
      <c r="BE157" s="1084">
        <v>1</v>
      </c>
      <c r="BF157" s="1083">
        <v>26.74</v>
      </c>
      <c r="BG157" s="1084">
        <v>0</v>
      </c>
      <c r="BH157" s="1083">
        <v>2.1800000000000002</v>
      </c>
      <c r="BI157" s="1084">
        <v>1</v>
      </c>
    </row>
    <row r="158" spans="2:61" x14ac:dyDescent="0.25">
      <c r="B158" s="1850"/>
      <c r="C158" s="1861"/>
      <c r="D158" s="1068" t="s">
        <v>1640</v>
      </c>
      <c r="E158" s="1050" t="s">
        <v>3763</v>
      </c>
      <c r="F158" s="1049">
        <v>346688</v>
      </c>
      <c r="G158" s="1049">
        <v>1148109</v>
      </c>
      <c r="H158" s="1068" t="s">
        <v>3375</v>
      </c>
      <c r="I158" s="1050" t="s">
        <v>3405</v>
      </c>
      <c r="J158" s="1050" t="s">
        <v>3406</v>
      </c>
      <c r="L158" s="1068">
        <v>20</v>
      </c>
      <c r="M158" s="1068">
        <v>13</v>
      </c>
      <c r="N158" s="1068">
        <v>7</v>
      </c>
      <c r="O158" s="1082">
        <v>65</v>
      </c>
      <c r="P158" s="1068">
        <v>0</v>
      </c>
      <c r="Q158" s="1068"/>
      <c r="R158" s="1083">
        <v>0.6</v>
      </c>
      <c r="S158" s="1084">
        <v>1</v>
      </c>
      <c r="T158" s="1083">
        <v>1.6</v>
      </c>
      <c r="U158" s="1084">
        <v>1</v>
      </c>
      <c r="V158" s="1083">
        <v>3</v>
      </c>
      <c r="W158" s="1084">
        <v>1</v>
      </c>
      <c r="X158" s="1083">
        <v>8.9</v>
      </c>
      <c r="Y158" s="1084">
        <v>0</v>
      </c>
      <c r="Z158" s="1068"/>
      <c r="AA158" s="1083">
        <v>97.3</v>
      </c>
      <c r="AB158" s="1084">
        <v>1</v>
      </c>
      <c r="AC158" s="1083">
        <v>87.9</v>
      </c>
      <c r="AD158" s="1084">
        <v>1</v>
      </c>
      <c r="AE158" s="1083">
        <v>85.9</v>
      </c>
      <c r="AF158" s="1084">
        <v>1</v>
      </c>
      <c r="AG158" s="1083">
        <v>52.4</v>
      </c>
      <c r="AH158" s="1084">
        <v>0</v>
      </c>
      <c r="AI158" s="1068"/>
      <c r="AJ158" s="1083">
        <v>1.742</v>
      </c>
      <c r="AK158" s="1084">
        <v>0</v>
      </c>
      <c r="AL158" s="1083">
        <v>8.4599999999999995E-2</v>
      </c>
      <c r="AM158" s="1084">
        <v>1</v>
      </c>
      <c r="AN158" s="1083">
        <v>0.91800000000000004</v>
      </c>
      <c r="AO158" s="1084">
        <v>1</v>
      </c>
      <c r="AP158" s="1083">
        <v>0.79100000000000004</v>
      </c>
      <c r="AQ158" s="1084">
        <v>1</v>
      </c>
      <c r="AR158" s="1068"/>
      <c r="AS158" s="1083">
        <v>7.32</v>
      </c>
      <c r="AT158" s="1084">
        <v>1</v>
      </c>
      <c r="AU158" s="1083">
        <v>6.7</v>
      </c>
      <c r="AV158" s="1084">
        <v>1</v>
      </c>
      <c r="AW158" s="1083">
        <v>7.9</v>
      </c>
      <c r="AX158" s="1084">
        <v>1</v>
      </c>
      <c r="AY158" s="1083">
        <v>6.94</v>
      </c>
      <c r="AZ158" s="1084">
        <v>1</v>
      </c>
      <c r="BA158" s="1068"/>
      <c r="BB158" s="1083">
        <v>73.7</v>
      </c>
      <c r="BC158" s="1084">
        <v>0</v>
      </c>
      <c r="BD158" s="1083">
        <v>39.520000000000003</v>
      </c>
      <c r="BE158" s="1084">
        <v>0</v>
      </c>
      <c r="BF158" s="1083">
        <v>41.12</v>
      </c>
      <c r="BG158" s="1084">
        <v>0</v>
      </c>
      <c r="BH158" s="1083">
        <v>163.96</v>
      </c>
      <c r="BI158" s="1084">
        <v>0</v>
      </c>
    </row>
    <row r="159" spans="2:61" x14ac:dyDescent="0.25">
      <c r="B159" s="1850"/>
      <c r="C159" s="1861"/>
      <c r="D159" s="1068" t="s">
        <v>3406</v>
      </c>
      <c r="E159" s="1050" t="s">
        <v>3764</v>
      </c>
      <c r="F159" s="1049">
        <v>340111</v>
      </c>
      <c r="G159" s="1049">
        <v>1147032</v>
      </c>
      <c r="H159" s="1068" t="s">
        <v>3375</v>
      </c>
      <c r="I159" s="1050" t="s">
        <v>3405</v>
      </c>
      <c r="J159" s="1050" t="s">
        <v>3406</v>
      </c>
      <c r="L159" s="1068">
        <v>20</v>
      </c>
      <c r="M159" s="1068">
        <v>14</v>
      </c>
      <c r="N159" s="1068">
        <v>6</v>
      </c>
      <c r="O159" s="1082">
        <v>70</v>
      </c>
      <c r="P159" s="1068">
        <v>0</v>
      </c>
      <c r="Q159" s="1068"/>
      <c r="R159" s="1083">
        <v>0.7</v>
      </c>
      <c r="S159" s="1084">
        <v>1</v>
      </c>
      <c r="T159" s="1083">
        <v>1.4</v>
      </c>
      <c r="U159" s="1084">
        <v>1</v>
      </c>
      <c r="V159" s="1083">
        <v>4</v>
      </c>
      <c r="W159" s="1084">
        <v>1</v>
      </c>
      <c r="X159" s="1083">
        <v>20</v>
      </c>
      <c r="Y159" s="1084">
        <v>0</v>
      </c>
      <c r="Z159" s="1068"/>
      <c r="AA159" s="1083">
        <v>96.2</v>
      </c>
      <c r="AB159" s="1084">
        <v>1</v>
      </c>
      <c r="AC159" s="1083">
        <v>82.9</v>
      </c>
      <c r="AD159" s="1084">
        <v>1</v>
      </c>
      <c r="AE159" s="1083">
        <v>116</v>
      </c>
      <c r="AF159" s="1084">
        <v>1</v>
      </c>
      <c r="AG159" s="1083">
        <v>32.799999999999997</v>
      </c>
      <c r="AH159" s="1084">
        <v>0</v>
      </c>
      <c r="AI159" s="1068"/>
      <c r="AJ159" s="1083">
        <v>1.85</v>
      </c>
      <c r="AK159" s="1084">
        <v>0</v>
      </c>
      <c r="AL159" s="1083">
        <v>7.0199999999999999E-2</v>
      </c>
      <c r="AM159" s="1084">
        <v>1</v>
      </c>
      <c r="AN159" s="1083">
        <v>0.26900000000000002</v>
      </c>
      <c r="AO159" s="1084">
        <v>1</v>
      </c>
      <c r="AP159" s="1083">
        <v>1.226</v>
      </c>
      <c r="AQ159" s="1084">
        <v>0</v>
      </c>
      <c r="AR159" s="1068"/>
      <c r="AS159" s="1083">
        <v>7.18</v>
      </c>
      <c r="AT159" s="1084">
        <v>1</v>
      </c>
      <c r="AU159" s="1083">
        <v>6.6</v>
      </c>
      <c r="AV159" s="1084">
        <v>1</v>
      </c>
      <c r="AW159" s="1083">
        <v>7.49</v>
      </c>
      <c r="AX159" s="1084">
        <v>1</v>
      </c>
      <c r="AY159" s="1083">
        <v>7.69</v>
      </c>
      <c r="AZ159" s="1084">
        <v>1</v>
      </c>
      <c r="BA159" s="1068"/>
      <c r="BB159" s="1083">
        <v>27.08</v>
      </c>
      <c r="BC159" s="1084">
        <v>0</v>
      </c>
      <c r="BD159" s="1083">
        <v>23.72</v>
      </c>
      <c r="BE159" s="1084">
        <v>1</v>
      </c>
      <c r="BF159" s="1083">
        <v>9.56</v>
      </c>
      <c r="BG159" s="1084">
        <v>1</v>
      </c>
      <c r="BH159" s="1083">
        <v>699.86</v>
      </c>
      <c r="BI159" s="1084">
        <v>0</v>
      </c>
    </row>
    <row r="160" spans="2:61" x14ac:dyDescent="0.25">
      <c r="B160" s="1850"/>
      <c r="C160" s="1861"/>
      <c r="D160" s="1068" t="s">
        <v>3408</v>
      </c>
      <c r="E160" s="1050" t="s">
        <v>3765</v>
      </c>
      <c r="F160" s="1049">
        <v>325936</v>
      </c>
      <c r="G160" s="1049">
        <v>1135312</v>
      </c>
      <c r="H160" s="1068" t="s">
        <v>3375</v>
      </c>
      <c r="I160" s="1050" t="s">
        <v>3405</v>
      </c>
      <c r="J160" s="1050" t="s">
        <v>3410</v>
      </c>
      <c r="L160" s="1068">
        <v>20</v>
      </c>
      <c r="M160" s="1068">
        <v>15</v>
      </c>
      <c r="N160" s="1068">
        <v>5</v>
      </c>
      <c r="O160" s="1082">
        <v>75</v>
      </c>
      <c r="P160" s="1068">
        <v>0</v>
      </c>
      <c r="Q160" s="1068"/>
      <c r="R160" s="1083">
        <v>1.3</v>
      </c>
      <c r="S160" s="1084">
        <v>1</v>
      </c>
      <c r="T160" s="1083">
        <v>0.2</v>
      </c>
      <c r="U160" s="1084">
        <v>1</v>
      </c>
      <c r="V160" s="1083">
        <v>2</v>
      </c>
      <c r="W160" s="1084">
        <v>1</v>
      </c>
      <c r="X160" s="1083">
        <v>2.4</v>
      </c>
      <c r="Y160" s="1084">
        <v>1</v>
      </c>
      <c r="Z160" s="1068"/>
      <c r="AA160" s="1083">
        <v>96.1</v>
      </c>
      <c r="AB160" s="1084">
        <v>1</v>
      </c>
      <c r="AC160" s="1083">
        <v>97.2</v>
      </c>
      <c r="AD160" s="1084">
        <v>1</v>
      </c>
      <c r="AE160" s="1083">
        <v>60.5</v>
      </c>
      <c r="AF160" s="1084">
        <v>0</v>
      </c>
      <c r="AG160" s="1083">
        <v>52.7</v>
      </c>
      <c r="AH160" s="1084">
        <v>0</v>
      </c>
      <c r="AI160" s="1068"/>
      <c r="AJ160" s="1083">
        <v>1.0409999999999999</v>
      </c>
      <c r="AK160" s="1084">
        <v>0</v>
      </c>
      <c r="AL160" s="1083">
        <v>4.65E-2</v>
      </c>
      <c r="AM160" s="1084">
        <v>1</v>
      </c>
      <c r="AN160" s="1083">
        <v>0.38519999999999999</v>
      </c>
      <c r="AO160" s="1084">
        <v>1</v>
      </c>
      <c r="AP160" s="1083">
        <v>0.70599999999999996</v>
      </c>
      <c r="AQ160" s="1084">
        <v>1</v>
      </c>
      <c r="AR160" s="1068"/>
      <c r="AS160" s="1083">
        <v>7.85</v>
      </c>
      <c r="AT160" s="1084">
        <v>1</v>
      </c>
      <c r="AU160" s="1083">
        <v>7</v>
      </c>
      <c r="AV160" s="1084">
        <v>1</v>
      </c>
      <c r="AW160" s="1083">
        <v>7.38</v>
      </c>
      <c r="AX160" s="1084">
        <v>1</v>
      </c>
      <c r="AY160" s="1083">
        <v>7.69</v>
      </c>
      <c r="AZ160" s="1084">
        <v>1</v>
      </c>
      <c r="BA160" s="1068"/>
      <c r="BB160" s="1083">
        <v>30.16</v>
      </c>
      <c r="BC160" s="1084">
        <v>0</v>
      </c>
      <c r="BD160" s="1083">
        <v>88.38</v>
      </c>
      <c r="BE160" s="1084">
        <v>0</v>
      </c>
      <c r="BF160" s="1083">
        <v>20.28</v>
      </c>
      <c r="BG160" s="1084">
        <v>1</v>
      </c>
      <c r="BH160" s="1083">
        <v>1.56</v>
      </c>
      <c r="BI160" s="1084">
        <v>1</v>
      </c>
    </row>
    <row r="161" spans="2:61" x14ac:dyDescent="0.25">
      <c r="B161" s="1850"/>
      <c r="C161" s="1861"/>
      <c r="D161" s="1068" t="s">
        <v>3411</v>
      </c>
      <c r="E161" s="1050" t="s">
        <v>3766</v>
      </c>
      <c r="F161" s="1049">
        <v>328051</v>
      </c>
      <c r="G161" s="1049">
        <v>1144877</v>
      </c>
      <c r="H161" s="1068" t="s">
        <v>3375</v>
      </c>
      <c r="I161" s="1050" t="s">
        <v>3405</v>
      </c>
      <c r="J161" s="1050" t="s">
        <v>3410</v>
      </c>
      <c r="L161" s="1068">
        <v>20</v>
      </c>
      <c r="M161" s="1068">
        <v>15</v>
      </c>
      <c r="N161" s="1068">
        <v>5</v>
      </c>
      <c r="O161" s="1082">
        <v>75</v>
      </c>
      <c r="P161" s="1068">
        <v>0</v>
      </c>
      <c r="Q161" s="1068"/>
      <c r="R161" s="1083">
        <v>1.8</v>
      </c>
      <c r="S161" s="1084">
        <v>1</v>
      </c>
      <c r="T161" s="1083">
        <v>3</v>
      </c>
      <c r="U161" s="1084">
        <v>1</v>
      </c>
      <c r="V161" s="1083">
        <v>3</v>
      </c>
      <c r="W161" s="1084">
        <v>1</v>
      </c>
      <c r="X161" s="1083">
        <v>9</v>
      </c>
      <c r="Y161" s="1084">
        <v>0</v>
      </c>
      <c r="Z161" s="1068"/>
      <c r="AA161" s="1083">
        <v>7.4</v>
      </c>
      <c r="AB161" s="1084">
        <v>0</v>
      </c>
      <c r="AC161" s="1083">
        <v>58.3</v>
      </c>
      <c r="AD161" s="1084">
        <v>0</v>
      </c>
      <c r="AE161" s="1083">
        <v>22.5</v>
      </c>
      <c r="AF161" s="1084">
        <v>0</v>
      </c>
      <c r="AG161" s="1083">
        <v>148</v>
      </c>
      <c r="AH161" s="1084">
        <v>0</v>
      </c>
      <c r="AI161" s="1068"/>
      <c r="AJ161" s="1083">
        <v>0.9</v>
      </c>
      <c r="AK161" s="1084">
        <v>1</v>
      </c>
      <c r="AL161" s="1083">
        <v>0.873</v>
      </c>
      <c r="AM161" s="1084">
        <v>1</v>
      </c>
      <c r="AN161" s="1083">
        <v>0.1079</v>
      </c>
      <c r="AO161" s="1084">
        <v>1</v>
      </c>
      <c r="AP161" s="1083">
        <v>0.71499999999999997</v>
      </c>
      <c r="AQ161" s="1084">
        <v>1</v>
      </c>
      <c r="AR161" s="1068"/>
      <c r="AS161" s="1083">
        <v>7.8</v>
      </c>
      <c r="AT161" s="1084">
        <v>1</v>
      </c>
      <c r="AU161" s="1083">
        <v>6.8</v>
      </c>
      <c r="AV161" s="1084">
        <v>1</v>
      </c>
      <c r="AW161" s="1083">
        <v>7.41</v>
      </c>
      <c r="AX161" s="1084">
        <v>1</v>
      </c>
      <c r="AY161" s="1083">
        <v>8.4600000000000009</v>
      </c>
      <c r="AZ161" s="1084">
        <v>1</v>
      </c>
      <c r="BA161" s="1068"/>
      <c r="BB161" s="1083">
        <v>3.18</v>
      </c>
      <c r="BC161" s="1084">
        <v>1</v>
      </c>
      <c r="BD161" s="1083">
        <v>20.28</v>
      </c>
      <c r="BE161" s="1084">
        <v>1</v>
      </c>
      <c r="BF161" s="1083">
        <v>16.420000000000002</v>
      </c>
      <c r="BG161" s="1084">
        <v>1</v>
      </c>
      <c r="BH161" s="1083">
        <v>8.86</v>
      </c>
      <c r="BI161" s="1084">
        <v>1</v>
      </c>
    </row>
    <row r="162" spans="2:61" x14ac:dyDescent="0.25">
      <c r="B162" s="1850"/>
      <c r="C162" s="1861"/>
      <c r="D162" s="1068" t="s">
        <v>3411</v>
      </c>
      <c r="E162" s="1050" t="s">
        <v>3767</v>
      </c>
      <c r="F162" s="1049">
        <v>318168</v>
      </c>
      <c r="G162" s="1049">
        <v>1140501</v>
      </c>
      <c r="H162" s="1068" t="s">
        <v>3375</v>
      </c>
      <c r="I162" s="1050" t="s">
        <v>3405</v>
      </c>
      <c r="J162" s="1050" t="s">
        <v>3410</v>
      </c>
      <c r="L162" s="1068">
        <v>20</v>
      </c>
      <c r="M162" s="1068">
        <v>16</v>
      </c>
      <c r="N162" s="1068">
        <v>4</v>
      </c>
      <c r="O162" s="1082">
        <v>80</v>
      </c>
      <c r="P162" s="1068">
        <v>1</v>
      </c>
      <c r="Q162" s="1068"/>
      <c r="R162" s="1083">
        <v>4.2</v>
      </c>
      <c r="S162" s="1084">
        <v>1</v>
      </c>
      <c r="T162" s="1083">
        <v>2</v>
      </c>
      <c r="U162" s="1084">
        <v>1</v>
      </c>
      <c r="V162" s="1083">
        <v>2</v>
      </c>
      <c r="W162" s="1084">
        <v>1</v>
      </c>
      <c r="X162" s="1083">
        <v>20</v>
      </c>
      <c r="Y162" s="1084">
        <v>0</v>
      </c>
      <c r="Z162" s="1068"/>
      <c r="AA162" s="1083">
        <v>83.8</v>
      </c>
      <c r="AB162" s="1084">
        <v>1</v>
      </c>
      <c r="AC162" s="1083">
        <v>80.900000000000006</v>
      </c>
      <c r="AD162" s="1084">
        <v>1</v>
      </c>
      <c r="AE162" s="1083">
        <v>84.6</v>
      </c>
      <c r="AF162" s="1084">
        <v>1</v>
      </c>
      <c r="AG162" s="1083">
        <v>88.7</v>
      </c>
      <c r="AH162" s="1084">
        <v>1</v>
      </c>
      <c r="AI162" s="1068"/>
      <c r="AJ162" s="1083">
        <v>1.1060000000000001</v>
      </c>
      <c r="AK162" s="1084">
        <v>0</v>
      </c>
      <c r="AL162" s="1083">
        <v>0.73299999999999998</v>
      </c>
      <c r="AM162" s="1084">
        <v>1</v>
      </c>
      <c r="AN162" s="1083">
        <v>0.36909999999999998</v>
      </c>
      <c r="AO162" s="1084">
        <v>1</v>
      </c>
      <c r="AP162" s="1083">
        <v>3.6299999999999999E-2</v>
      </c>
      <c r="AQ162" s="1084">
        <v>1</v>
      </c>
      <c r="AR162" s="1068"/>
      <c r="AS162" s="1083">
        <v>7.97</v>
      </c>
      <c r="AT162" s="1084">
        <v>1</v>
      </c>
      <c r="AU162" s="1083">
        <v>6.8</v>
      </c>
      <c r="AV162" s="1084">
        <v>1</v>
      </c>
      <c r="AW162" s="1083">
        <v>7.3</v>
      </c>
      <c r="AX162" s="1084">
        <v>1</v>
      </c>
      <c r="AY162" s="1083">
        <v>8.01</v>
      </c>
      <c r="AZ162" s="1084">
        <v>1</v>
      </c>
      <c r="BA162" s="1068"/>
      <c r="BB162" s="1083">
        <v>27.12</v>
      </c>
      <c r="BC162" s="1084">
        <v>0</v>
      </c>
      <c r="BD162" s="1083">
        <v>11.28</v>
      </c>
      <c r="BE162" s="1084">
        <v>1</v>
      </c>
      <c r="BF162" s="1083">
        <v>14.84</v>
      </c>
      <c r="BG162" s="1084">
        <v>1</v>
      </c>
      <c r="BH162" s="1083">
        <v>43.34</v>
      </c>
      <c r="BI162" s="1084">
        <v>0</v>
      </c>
    </row>
    <row r="163" spans="2:61" x14ac:dyDescent="0.25">
      <c r="B163" s="1850"/>
      <c r="C163" s="1866" t="s">
        <v>1593</v>
      </c>
      <c r="D163" s="1085" t="s">
        <v>3414</v>
      </c>
      <c r="E163" s="1086" t="s">
        <v>3768</v>
      </c>
      <c r="F163" s="1087">
        <v>400868.82</v>
      </c>
      <c r="G163" s="1087">
        <v>1140315.75</v>
      </c>
      <c r="H163" s="1085" t="s">
        <v>3375</v>
      </c>
      <c r="I163" s="1086" t="s">
        <v>1593</v>
      </c>
      <c r="J163" s="1086" t="s">
        <v>67</v>
      </c>
      <c r="L163" s="1086">
        <v>20</v>
      </c>
      <c r="M163" s="1086">
        <v>20</v>
      </c>
      <c r="N163" s="1086">
        <v>0</v>
      </c>
      <c r="O163" s="1088">
        <v>100</v>
      </c>
      <c r="P163" s="1086">
        <v>1</v>
      </c>
      <c r="Q163" s="1046"/>
      <c r="R163" s="1087">
        <v>1.3</v>
      </c>
      <c r="S163" s="1089">
        <v>1</v>
      </c>
      <c r="T163" s="1087">
        <v>1.3</v>
      </c>
      <c r="U163" s="1089">
        <v>1</v>
      </c>
      <c r="V163" s="1087">
        <v>1.49</v>
      </c>
      <c r="W163" s="1089">
        <v>1</v>
      </c>
      <c r="X163" s="1087">
        <v>1.3</v>
      </c>
      <c r="Y163" s="1089">
        <v>1</v>
      </c>
      <c r="Z163" s="1086"/>
      <c r="AA163" s="1087">
        <v>89.6</v>
      </c>
      <c r="AB163" s="1089">
        <v>1</v>
      </c>
      <c r="AC163" s="1087">
        <v>97</v>
      </c>
      <c r="AD163" s="1089">
        <v>1</v>
      </c>
      <c r="AE163" s="1087">
        <v>86</v>
      </c>
      <c r="AF163" s="1089">
        <v>1</v>
      </c>
      <c r="AG163" s="1087">
        <v>85</v>
      </c>
      <c r="AH163" s="1089">
        <v>1</v>
      </c>
      <c r="AI163" s="1046"/>
      <c r="AJ163" s="1087">
        <v>0.03</v>
      </c>
      <c r="AK163" s="1089">
        <v>1</v>
      </c>
      <c r="AL163" s="1087">
        <v>4.2999999999999997E-2</v>
      </c>
      <c r="AM163" s="1089">
        <v>1</v>
      </c>
      <c r="AN163" s="1087">
        <v>0.03</v>
      </c>
      <c r="AO163" s="1089">
        <v>1</v>
      </c>
      <c r="AP163" s="1087">
        <v>0.03</v>
      </c>
      <c r="AQ163" s="1089">
        <v>1</v>
      </c>
      <c r="AR163" s="1046"/>
      <c r="AS163" s="1087">
        <v>8.32</v>
      </c>
      <c r="AT163" s="1089">
        <v>1</v>
      </c>
      <c r="AU163" s="1087">
        <v>8.1</v>
      </c>
      <c r="AV163" s="1089">
        <v>1</v>
      </c>
      <c r="AW163" s="1087">
        <v>7.66</v>
      </c>
      <c r="AX163" s="1089">
        <v>1</v>
      </c>
      <c r="AY163" s="1087">
        <v>7.59</v>
      </c>
      <c r="AZ163" s="1089">
        <v>1</v>
      </c>
      <c r="BA163" s="1046"/>
      <c r="BB163" s="1087">
        <v>5.5</v>
      </c>
      <c r="BC163" s="1089">
        <v>1</v>
      </c>
      <c r="BD163" s="1087">
        <v>5.5</v>
      </c>
      <c r="BE163" s="1089">
        <v>1</v>
      </c>
      <c r="BF163" s="1087">
        <v>5.5</v>
      </c>
      <c r="BG163" s="1089">
        <v>1</v>
      </c>
      <c r="BH163" s="1087">
        <v>5.5</v>
      </c>
      <c r="BI163" s="1089">
        <v>1</v>
      </c>
    </row>
    <row r="164" spans="2:61" x14ac:dyDescent="0.25">
      <c r="B164" s="1850"/>
      <c r="C164" s="1850"/>
      <c r="D164" s="1085" t="s">
        <v>1593</v>
      </c>
      <c r="E164" s="1086" t="s">
        <v>3769</v>
      </c>
      <c r="F164" s="1087">
        <v>398847.55</v>
      </c>
      <c r="G164" s="1087">
        <v>1137200.72</v>
      </c>
      <c r="H164" s="1085" t="s">
        <v>3375</v>
      </c>
      <c r="I164" s="1086" t="s">
        <v>1593</v>
      </c>
      <c r="J164" s="1085" t="s">
        <v>3417</v>
      </c>
      <c r="L164" s="1086">
        <v>20</v>
      </c>
      <c r="M164" s="1086">
        <v>19</v>
      </c>
      <c r="N164" s="1086">
        <v>1</v>
      </c>
      <c r="O164" s="1088">
        <v>95</v>
      </c>
      <c r="P164" s="1086">
        <v>1</v>
      </c>
      <c r="Q164" s="1046"/>
      <c r="R164" s="1087">
        <v>1.3</v>
      </c>
      <c r="S164" s="1089">
        <v>1</v>
      </c>
      <c r="T164" s="1087">
        <v>1.3</v>
      </c>
      <c r="U164" s="1089">
        <v>1</v>
      </c>
      <c r="V164" s="1087">
        <v>1.3839999999999999</v>
      </c>
      <c r="W164" s="1089">
        <v>1</v>
      </c>
      <c r="X164" s="1087">
        <v>1.51</v>
      </c>
      <c r="Y164" s="1089">
        <v>1</v>
      </c>
      <c r="Z164" s="1086"/>
      <c r="AA164" s="1087">
        <v>104.2</v>
      </c>
      <c r="AB164" s="1089">
        <v>1</v>
      </c>
      <c r="AC164" s="1087">
        <v>105.5</v>
      </c>
      <c r="AD164" s="1089">
        <v>1</v>
      </c>
      <c r="AE164" s="1087">
        <v>90.7</v>
      </c>
      <c r="AF164" s="1089">
        <v>1</v>
      </c>
      <c r="AG164" s="1087">
        <v>90.6</v>
      </c>
      <c r="AH164" s="1089">
        <v>1</v>
      </c>
      <c r="AI164" s="1046"/>
      <c r="AJ164" s="1087">
        <v>0.03</v>
      </c>
      <c r="AK164" s="1089">
        <v>1</v>
      </c>
      <c r="AL164" s="1087">
        <v>0.03</v>
      </c>
      <c r="AM164" s="1089">
        <v>1</v>
      </c>
      <c r="AN164" s="1087">
        <v>0.03</v>
      </c>
      <c r="AO164" s="1089">
        <v>1</v>
      </c>
      <c r="AP164" s="1087">
        <v>0.03</v>
      </c>
      <c r="AQ164" s="1089">
        <v>1</v>
      </c>
      <c r="AR164" s="1046"/>
      <c r="AS164" s="1087">
        <v>8.41</v>
      </c>
      <c r="AT164" s="1089">
        <v>1</v>
      </c>
      <c r="AU164" s="1087">
        <v>8.2100000000000009</v>
      </c>
      <c r="AV164" s="1089">
        <v>1</v>
      </c>
      <c r="AW164" s="1087">
        <v>8.17</v>
      </c>
      <c r="AX164" s="1089">
        <v>1</v>
      </c>
      <c r="AY164" s="1087">
        <v>7.84</v>
      </c>
      <c r="AZ164" s="1089">
        <v>1</v>
      </c>
      <c r="BA164" s="1046"/>
      <c r="BB164" s="1087">
        <v>5.5</v>
      </c>
      <c r="BC164" s="1089">
        <v>1</v>
      </c>
      <c r="BD164" s="1087">
        <v>6.6</v>
      </c>
      <c r="BE164" s="1089">
        <v>1</v>
      </c>
      <c r="BF164" s="1087">
        <v>5.5</v>
      </c>
      <c r="BG164" s="1089">
        <v>1</v>
      </c>
      <c r="BH164" s="1087">
        <v>30.1</v>
      </c>
      <c r="BI164" s="1089">
        <v>0</v>
      </c>
    </row>
    <row r="165" spans="2:61" x14ac:dyDescent="0.25">
      <c r="B165" s="1850"/>
      <c r="C165" s="1850"/>
      <c r="D165" s="1085" t="s">
        <v>1593</v>
      </c>
      <c r="E165" s="1086" t="s">
        <v>3770</v>
      </c>
      <c r="F165" s="1087">
        <v>393838.02</v>
      </c>
      <c r="G165" s="1087">
        <v>1136985.83</v>
      </c>
      <c r="H165" s="1085" t="s">
        <v>3375</v>
      </c>
      <c r="I165" s="1086" t="s">
        <v>1593</v>
      </c>
      <c r="J165" s="1086" t="s">
        <v>1690</v>
      </c>
      <c r="L165" s="1086">
        <v>20</v>
      </c>
      <c r="M165" s="1086">
        <v>19</v>
      </c>
      <c r="N165" s="1086">
        <v>1</v>
      </c>
      <c r="O165" s="1088">
        <v>95</v>
      </c>
      <c r="P165" s="1086">
        <v>1</v>
      </c>
      <c r="Q165" s="1046"/>
      <c r="R165" s="1087">
        <v>1.3</v>
      </c>
      <c r="S165" s="1089">
        <v>1</v>
      </c>
      <c r="T165" s="1087">
        <v>1.3</v>
      </c>
      <c r="U165" s="1089">
        <v>1</v>
      </c>
      <c r="V165" s="1087">
        <v>2.4</v>
      </c>
      <c r="W165" s="1089">
        <v>1</v>
      </c>
      <c r="X165" s="1087">
        <v>1.3220000000000001</v>
      </c>
      <c r="Y165" s="1089">
        <v>1</v>
      </c>
      <c r="Z165" s="1086"/>
      <c r="AA165" s="1087">
        <v>95.5</v>
      </c>
      <c r="AB165" s="1089">
        <v>1</v>
      </c>
      <c r="AC165" s="1087">
        <v>98.5</v>
      </c>
      <c r="AD165" s="1089">
        <v>1</v>
      </c>
      <c r="AE165" s="1087">
        <v>93.4</v>
      </c>
      <c r="AF165" s="1089">
        <v>1</v>
      </c>
      <c r="AG165" s="1087">
        <v>90.8</v>
      </c>
      <c r="AH165" s="1089">
        <v>1</v>
      </c>
      <c r="AI165" s="1046"/>
      <c r="AJ165" s="1087">
        <v>0.03</v>
      </c>
      <c r="AK165" s="1089">
        <v>1</v>
      </c>
      <c r="AL165" s="1087">
        <v>0.03</v>
      </c>
      <c r="AM165" s="1089">
        <v>1</v>
      </c>
      <c r="AN165" s="1087">
        <v>0.03</v>
      </c>
      <c r="AO165" s="1089">
        <v>1</v>
      </c>
      <c r="AP165" s="1087">
        <v>3.9E-2</v>
      </c>
      <c r="AQ165" s="1089">
        <v>1</v>
      </c>
      <c r="AR165" s="1046"/>
      <c r="AS165" s="1087">
        <v>8.4499999999999993</v>
      </c>
      <c r="AT165" s="1089">
        <v>1</v>
      </c>
      <c r="AU165" s="1087">
        <v>8.1199999999999992</v>
      </c>
      <c r="AV165" s="1089">
        <v>1</v>
      </c>
      <c r="AW165" s="1087">
        <v>8.3800000000000008</v>
      </c>
      <c r="AX165" s="1089">
        <v>1</v>
      </c>
      <c r="AY165" s="1087">
        <v>7.91</v>
      </c>
      <c r="AZ165" s="1089">
        <v>1</v>
      </c>
      <c r="BA165" s="1046"/>
      <c r="BB165" s="1087">
        <v>5.5</v>
      </c>
      <c r="BC165" s="1089">
        <v>1</v>
      </c>
      <c r="BD165" s="1087">
        <v>22.6</v>
      </c>
      <c r="BE165" s="1089">
        <v>1</v>
      </c>
      <c r="BF165" s="1087">
        <v>8.6</v>
      </c>
      <c r="BG165" s="1089">
        <v>1</v>
      </c>
      <c r="BH165" s="1087">
        <v>33.299999999999997</v>
      </c>
      <c r="BI165" s="1089">
        <v>0</v>
      </c>
    </row>
    <row r="166" spans="2:61" x14ac:dyDescent="0.25">
      <c r="B166" s="1850"/>
      <c r="C166" s="1850"/>
      <c r="D166" s="1085" t="s">
        <v>1593</v>
      </c>
      <c r="E166" s="1086" t="s">
        <v>3771</v>
      </c>
      <c r="F166" s="1087">
        <v>390196.46</v>
      </c>
      <c r="G166" s="1087">
        <v>1135715.47</v>
      </c>
      <c r="H166" s="1085" t="s">
        <v>3375</v>
      </c>
      <c r="I166" s="1086" t="s">
        <v>1593</v>
      </c>
      <c r="J166" s="1086" t="s">
        <v>1690</v>
      </c>
      <c r="L166" s="1086">
        <v>20</v>
      </c>
      <c r="M166" s="1086">
        <v>19</v>
      </c>
      <c r="N166" s="1086">
        <v>1</v>
      </c>
      <c r="O166" s="1088">
        <v>95</v>
      </c>
      <c r="P166" s="1086">
        <v>1</v>
      </c>
      <c r="Q166" s="1046"/>
      <c r="R166" s="1087">
        <v>1.3</v>
      </c>
      <c r="S166" s="1089">
        <v>1</v>
      </c>
      <c r="T166" s="1087">
        <v>1.3</v>
      </c>
      <c r="U166" s="1089">
        <v>1</v>
      </c>
      <c r="V166" s="1087">
        <v>1.3</v>
      </c>
      <c r="W166" s="1089">
        <v>1</v>
      </c>
      <c r="X166" s="1087">
        <v>1.49</v>
      </c>
      <c r="Y166" s="1089">
        <v>1</v>
      </c>
      <c r="Z166" s="1086"/>
      <c r="AA166" s="1087">
        <v>99.7</v>
      </c>
      <c r="AB166" s="1089">
        <v>1</v>
      </c>
      <c r="AC166" s="1087">
        <v>96.4</v>
      </c>
      <c r="AD166" s="1089">
        <v>1</v>
      </c>
      <c r="AE166" s="1087">
        <v>90.1</v>
      </c>
      <c r="AF166" s="1089">
        <v>1</v>
      </c>
      <c r="AG166" s="1087">
        <v>90</v>
      </c>
      <c r="AH166" s="1089">
        <v>1</v>
      </c>
      <c r="AI166" s="1046"/>
      <c r="AJ166" s="1087">
        <v>0.03</v>
      </c>
      <c r="AK166" s="1089">
        <v>1</v>
      </c>
      <c r="AL166" s="1087">
        <v>0.03</v>
      </c>
      <c r="AM166" s="1089">
        <v>1</v>
      </c>
      <c r="AN166" s="1087">
        <v>0.03</v>
      </c>
      <c r="AO166" s="1089">
        <v>1</v>
      </c>
      <c r="AP166" s="1087">
        <v>0.03</v>
      </c>
      <c r="AQ166" s="1089">
        <v>1</v>
      </c>
      <c r="AR166" s="1046"/>
      <c r="AS166" s="1087">
        <v>8.35</v>
      </c>
      <c r="AT166" s="1089">
        <v>1</v>
      </c>
      <c r="AU166" s="1087">
        <v>8.07</v>
      </c>
      <c r="AV166" s="1089">
        <v>1</v>
      </c>
      <c r="AW166" s="1087">
        <v>8.27</v>
      </c>
      <c r="AX166" s="1089">
        <v>1</v>
      </c>
      <c r="AY166" s="1087">
        <v>8.26</v>
      </c>
      <c r="AZ166" s="1089">
        <v>1</v>
      </c>
      <c r="BA166" s="1046"/>
      <c r="BB166" s="1087">
        <v>5.5</v>
      </c>
      <c r="BC166" s="1089">
        <v>1</v>
      </c>
      <c r="BD166" s="1087">
        <v>9.5</v>
      </c>
      <c r="BE166" s="1089">
        <v>1</v>
      </c>
      <c r="BF166" s="1087">
        <v>5.5</v>
      </c>
      <c r="BG166" s="1089">
        <v>1</v>
      </c>
      <c r="BH166" s="1087">
        <v>26.9</v>
      </c>
      <c r="BI166" s="1089">
        <v>0</v>
      </c>
    </row>
    <row r="167" spans="2:61" x14ac:dyDescent="0.25">
      <c r="B167" s="1850"/>
      <c r="C167" s="1850"/>
      <c r="D167" s="1085" t="s">
        <v>1593</v>
      </c>
      <c r="E167" s="1086" t="s">
        <v>3772</v>
      </c>
      <c r="F167" s="1087">
        <v>386965.28</v>
      </c>
      <c r="G167" s="1087">
        <v>1130793.43</v>
      </c>
      <c r="H167" s="1085" t="s">
        <v>3375</v>
      </c>
      <c r="I167" s="1086" t="s">
        <v>1593</v>
      </c>
      <c r="J167" s="1086" t="s">
        <v>1690</v>
      </c>
      <c r="L167" s="1086">
        <v>20</v>
      </c>
      <c r="M167" s="1086">
        <v>18</v>
      </c>
      <c r="N167" s="1086">
        <v>2</v>
      </c>
      <c r="O167" s="1088">
        <v>90</v>
      </c>
      <c r="P167" s="1086">
        <v>1</v>
      </c>
      <c r="Q167" s="1046"/>
      <c r="R167" s="1087">
        <v>1.3</v>
      </c>
      <c r="S167" s="1089">
        <v>1</v>
      </c>
      <c r="T167" s="1087">
        <v>1.3</v>
      </c>
      <c r="U167" s="1089">
        <v>1</v>
      </c>
      <c r="V167" s="1087">
        <v>1.36</v>
      </c>
      <c r="W167" s="1089">
        <v>1</v>
      </c>
      <c r="X167" s="1087">
        <v>1.59</v>
      </c>
      <c r="Y167" s="1089">
        <v>1</v>
      </c>
      <c r="Z167" s="1086"/>
      <c r="AA167" s="1087">
        <v>107.1</v>
      </c>
      <c r="AB167" s="1089">
        <v>1</v>
      </c>
      <c r="AC167" s="1087">
        <v>86.4</v>
      </c>
      <c r="AD167" s="1089">
        <v>1</v>
      </c>
      <c r="AE167" s="1087">
        <v>103</v>
      </c>
      <c r="AF167" s="1089">
        <v>1</v>
      </c>
      <c r="AG167" s="1087">
        <v>103.1</v>
      </c>
      <c r="AH167" s="1089">
        <v>1</v>
      </c>
      <c r="AI167" s="1046"/>
      <c r="AJ167" s="1087">
        <v>0.03</v>
      </c>
      <c r="AK167" s="1089">
        <v>1</v>
      </c>
      <c r="AL167" s="1087">
        <v>0.03</v>
      </c>
      <c r="AM167" s="1089">
        <v>1</v>
      </c>
      <c r="AN167" s="1087">
        <v>0.03</v>
      </c>
      <c r="AO167" s="1089">
        <v>1</v>
      </c>
      <c r="AP167" s="1087">
        <v>7.2999999999999995E-2</v>
      </c>
      <c r="AQ167" s="1089">
        <v>1</v>
      </c>
      <c r="AR167" s="1046"/>
      <c r="AS167" s="1087">
        <v>8.74</v>
      </c>
      <c r="AT167" s="1089">
        <v>0</v>
      </c>
      <c r="AU167" s="1087">
        <v>8.34</v>
      </c>
      <c r="AV167" s="1089">
        <v>1</v>
      </c>
      <c r="AW167" s="1087">
        <v>8.1999999999999993</v>
      </c>
      <c r="AX167" s="1089">
        <v>1</v>
      </c>
      <c r="AY167" s="1087">
        <v>8.5500000000000007</v>
      </c>
      <c r="AZ167" s="1089">
        <v>0</v>
      </c>
      <c r="BA167" s="1046"/>
      <c r="BB167" s="1087">
        <v>5.5</v>
      </c>
      <c r="BC167" s="1089">
        <v>1</v>
      </c>
      <c r="BD167" s="1087">
        <v>5.5</v>
      </c>
      <c r="BE167" s="1089">
        <v>1</v>
      </c>
      <c r="BF167" s="1087">
        <v>7.1</v>
      </c>
      <c r="BG167" s="1089">
        <v>1</v>
      </c>
      <c r="BH167" s="1087">
        <v>9.9</v>
      </c>
      <c r="BI167" s="1089">
        <v>1</v>
      </c>
    </row>
    <row r="168" spans="2:61" x14ac:dyDescent="0.25">
      <c r="B168" s="1850"/>
      <c r="C168" s="1850"/>
      <c r="D168" s="1085" t="s">
        <v>1593</v>
      </c>
      <c r="E168" s="1086" t="s">
        <v>3773</v>
      </c>
      <c r="F168" s="1087">
        <v>386110.34</v>
      </c>
      <c r="G168" s="1087">
        <v>1126878.02</v>
      </c>
      <c r="H168" s="1085" t="s">
        <v>3375</v>
      </c>
      <c r="I168" s="1086" t="s">
        <v>1593</v>
      </c>
      <c r="J168" s="1086" t="s">
        <v>3397</v>
      </c>
      <c r="L168" s="1086">
        <v>20</v>
      </c>
      <c r="M168" s="1086">
        <v>19</v>
      </c>
      <c r="N168" s="1086">
        <v>1</v>
      </c>
      <c r="O168" s="1088">
        <v>95</v>
      </c>
      <c r="P168" s="1086">
        <v>1</v>
      </c>
      <c r="Q168" s="1046"/>
      <c r="R168" s="1087">
        <v>1.3</v>
      </c>
      <c r="S168" s="1089">
        <v>1</v>
      </c>
      <c r="T168" s="1087">
        <v>1.3</v>
      </c>
      <c r="U168" s="1089">
        <v>1</v>
      </c>
      <c r="V168" s="1087">
        <v>1.46</v>
      </c>
      <c r="W168" s="1089">
        <v>1</v>
      </c>
      <c r="X168" s="1087">
        <v>2.5099999999999998</v>
      </c>
      <c r="Y168" s="1089">
        <v>1</v>
      </c>
      <c r="Z168" s="1086"/>
      <c r="AA168" s="1087">
        <v>108.5</v>
      </c>
      <c r="AB168" s="1089">
        <v>1</v>
      </c>
      <c r="AC168" s="1087">
        <v>84</v>
      </c>
      <c r="AD168" s="1089">
        <v>1</v>
      </c>
      <c r="AE168" s="1087">
        <v>98.1</v>
      </c>
      <c r="AF168" s="1089">
        <v>1</v>
      </c>
      <c r="AG168" s="1087">
        <v>98.6</v>
      </c>
      <c r="AH168" s="1089">
        <v>1</v>
      </c>
      <c r="AI168" s="1046"/>
      <c r="AJ168" s="1087">
        <v>0.03</v>
      </c>
      <c r="AK168" s="1089">
        <v>1</v>
      </c>
      <c r="AL168" s="1087">
        <v>0.03</v>
      </c>
      <c r="AM168" s="1089">
        <v>1</v>
      </c>
      <c r="AN168" s="1087">
        <v>0.03</v>
      </c>
      <c r="AO168" s="1089">
        <v>1</v>
      </c>
      <c r="AP168" s="1087">
        <v>0.03</v>
      </c>
      <c r="AQ168" s="1089">
        <v>1</v>
      </c>
      <c r="AR168" s="1046"/>
      <c r="AS168" s="1087">
        <v>8.5299999999999994</v>
      </c>
      <c r="AT168" s="1089">
        <v>0</v>
      </c>
      <c r="AU168" s="1087">
        <v>8.3699999999999992</v>
      </c>
      <c r="AV168" s="1089">
        <v>1</v>
      </c>
      <c r="AW168" s="1087">
        <v>7.97</v>
      </c>
      <c r="AX168" s="1089">
        <v>1</v>
      </c>
      <c r="AY168" s="1087">
        <v>8.4</v>
      </c>
      <c r="AZ168" s="1089">
        <v>1</v>
      </c>
      <c r="BA168" s="1046"/>
      <c r="BB168" s="1087">
        <v>11.1</v>
      </c>
      <c r="BC168" s="1089">
        <v>1</v>
      </c>
      <c r="BD168" s="1087">
        <v>9.3000000000000007</v>
      </c>
      <c r="BE168" s="1089">
        <v>1</v>
      </c>
      <c r="BF168" s="1087">
        <v>5.5</v>
      </c>
      <c r="BG168" s="1089">
        <v>1</v>
      </c>
      <c r="BH168" s="1087">
        <v>6.55</v>
      </c>
      <c r="BI168" s="1089">
        <v>1</v>
      </c>
    </row>
    <row r="169" spans="2:61" x14ac:dyDescent="0.25">
      <c r="B169" s="1850"/>
      <c r="C169" s="1850"/>
      <c r="D169" s="1085" t="s">
        <v>1593</v>
      </c>
      <c r="E169" s="1086" t="s">
        <v>3774</v>
      </c>
      <c r="F169" s="1087">
        <v>386127.09</v>
      </c>
      <c r="G169" s="1087">
        <v>1123542.79</v>
      </c>
      <c r="H169" s="1085" t="s">
        <v>38</v>
      </c>
      <c r="I169" s="1086" t="s">
        <v>38</v>
      </c>
      <c r="J169" s="1086" t="s">
        <v>3423</v>
      </c>
      <c r="L169" s="1086">
        <v>20</v>
      </c>
      <c r="M169" s="1086">
        <v>17</v>
      </c>
      <c r="N169" s="1086">
        <v>3</v>
      </c>
      <c r="O169" s="1088">
        <v>85</v>
      </c>
      <c r="P169" s="1086">
        <v>1</v>
      </c>
      <c r="Q169" s="1046"/>
      <c r="R169" s="1087">
        <v>1.3</v>
      </c>
      <c r="S169" s="1089">
        <v>1</v>
      </c>
      <c r="T169" s="1087">
        <v>1.3</v>
      </c>
      <c r="U169" s="1089">
        <v>1</v>
      </c>
      <c r="V169" s="1087">
        <v>1.67</v>
      </c>
      <c r="W169" s="1089">
        <v>1</v>
      </c>
      <c r="X169" s="1087">
        <v>1.3</v>
      </c>
      <c r="Y169" s="1089">
        <v>1</v>
      </c>
      <c r="Z169" s="1086"/>
      <c r="AA169" s="1087">
        <v>88.3</v>
      </c>
      <c r="AB169" s="1089">
        <v>1</v>
      </c>
      <c r="AC169" s="1087">
        <v>75.3</v>
      </c>
      <c r="AD169" s="1089">
        <v>1</v>
      </c>
      <c r="AE169" s="1087">
        <v>88.9</v>
      </c>
      <c r="AF169" s="1089">
        <v>1</v>
      </c>
      <c r="AG169" s="1087">
        <v>88.8</v>
      </c>
      <c r="AH169" s="1089">
        <v>1</v>
      </c>
      <c r="AI169" s="1046"/>
      <c r="AJ169" s="1087">
        <v>0.03</v>
      </c>
      <c r="AK169" s="1089">
        <v>1</v>
      </c>
      <c r="AL169" s="1087">
        <v>0.03</v>
      </c>
      <c r="AM169" s="1089">
        <v>1</v>
      </c>
      <c r="AN169" s="1087">
        <v>0.03</v>
      </c>
      <c r="AO169" s="1089">
        <v>1</v>
      </c>
      <c r="AP169" s="1087">
        <v>4.7E-2</v>
      </c>
      <c r="AQ169" s="1089">
        <v>1</v>
      </c>
      <c r="AR169" s="1046"/>
      <c r="AS169" s="1087">
        <v>8.0299999999999994</v>
      </c>
      <c r="AT169" s="1089">
        <v>1</v>
      </c>
      <c r="AU169" s="1087">
        <v>7.86</v>
      </c>
      <c r="AV169" s="1089">
        <v>1</v>
      </c>
      <c r="AW169" s="1087">
        <v>7.71</v>
      </c>
      <c r="AX169" s="1089">
        <v>1</v>
      </c>
      <c r="AY169" s="1087">
        <v>7.71</v>
      </c>
      <c r="AZ169" s="1089">
        <v>1</v>
      </c>
      <c r="BA169" s="1046"/>
      <c r="BB169" s="1087">
        <v>93.6</v>
      </c>
      <c r="BC169" s="1089">
        <v>0</v>
      </c>
      <c r="BD169" s="1087">
        <v>25.5</v>
      </c>
      <c r="BE169" s="1089">
        <v>0</v>
      </c>
      <c r="BF169" s="1087">
        <v>7.3</v>
      </c>
      <c r="BG169" s="1089">
        <v>1</v>
      </c>
      <c r="BH169" s="1087">
        <v>27.2</v>
      </c>
      <c r="BI169" s="1089">
        <v>0</v>
      </c>
    </row>
    <row r="170" spans="2:61" x14ac:dyDescent="0.25">
      <c r="B170" s="1850"/>
      <c r="C170" s="1867" t="s">
        <v>1601</v>
      </c>
      <c r="D170" s="1068" t="s">
        <v>3424</v>
      </c>
      <c r="E170" s="1050" t="s">
        <v>3775</v>
      </c>
      <c r="F170" s="1049">
        <v>435084</v>
      </c>
      <c r="G170" s="1049">
        <v>1119313</v>
      </c>
      <c r="H170" s="1068" t="s">
        <v>36</v>
      </c>
      <c r="I170" s="1050" t="s">
        <v>3425</v>
      </c>
      <c r="J170" s="1068" t="s">
        <v>3426</v>
      </c>
      <c r="L170" s="1068">
        <v>15</v>
      </c>
      <c r="M170" s="1068">
        <v>13</v>
      </c>
      <c r="N170" s="1068">
        <v>2</v>
      </c>
      <c r="O170" s="1082">
        <v>86.666666666666671</v>
      </c>
      <c r="P170" s="1068">
        <v>1</v>
      </c>
      <c r="Q170" s="1068"/>
      <c r="R170" s="1083">
        <v>2.9</v>
      </c>
      <c r="S170" s="1084">
        <v>1</v>
      </c>
      <c r="T170" s="1083">
        <v>2.9</v>
      </c>
      <c r="U170" s="1084">
        <v>1</v>
      </c>
      <c r="V170" s="1083">
        <v>3</v>
      </c>
      <c r="W170" s="1084">
        <v>1</v>
      </c>
      <c r="X170" s="1083" t="s">
        <v>288</v>
      </c>
      <c r="Y170" s="1084"/>
      <c r="Z170" s="1068"/>
      <c r="AA170" s="1083">
        <v>89.6</v>
      </c>
      <c r="AB170" s="1084">
        <v>1</v>
      </c>
      <c r="AC170" s="1083">
        <v>100.2</v>
      </c>
      <c r="AD170" s="1084">
        <v>1</v>
      </c>
      <c r="AE170" s="1083">
        <v>98.3</v>
      </c>
      <c r="AF170" s="1084">
        <v>1</v>
      </c>
      <c r="AG170" s="1083"/>
      <c r="AH170" s="1084"/>
      <c r="AI170" s="1068"/>
      <c r="AJ170" s="1083">
        <v>0.49</v>
      </c>
      <c r="AK170" s="1084">
        <v>1</v>
      </c>
      <c r="AL170" s="1083">
        <v>0.49</v>
      </c>
      <c r="AM170" s="1084">
        <v>1</v>
      </c>
      <c r="AN170" s="1083">
        <v>0.49</v>
      </c>
      <c r="AO170" s="1084">
        <v>1</v>
      </c>
      <c r="AP170" s="1083" t="s">
        <v>288</v>
      </c>
      <c r="AQ170" s="1084"/>
      <c r="AR170" s="1068"/>
      <c r="AS170" s="1083">
        <v>7.43</v>
      </c>
      <c r="AT170" s="1084">
        <v>1</v>
      </c>
      <c r="AU170" s="1083">
        <v>6.21</v>
      </c>
      <c r="AV170" s="1084">
        <v>0</v>
      </c>
      <c r="AW170" s="1083">
        <v>6.13</v>
      </c>
      <c r="AX170" s="1084">
        <v>0</v>
      </c>
      <c r="AY170" s="1083"/>
      <c r="AZ170" s="1084"/>
      <c r="BA170" s="1068"/>
      <c r="BB170" s="1083">
        <v>10.9</v>
      </c>
      <c r="BC170" s="1084">
        <v>1</v>
      </c>
      <c r="BD170" s="1083">
        <v>5.5</v>
      </c>
      <c r="BE170" s="1084">
        <v>1</v>
      </c>
      <c r="BF170" s="1083">
        <v>3</v>
      </c>
      <c r="BG170" s="1084">
        <v>1</v>
      </c>
      <c r="BH170" s="1083"/>
      <c r="BI170" s="1084"/>
    </row>
    <row r="171" spans="2:61" x14ac:dyDescent="0.25">
      <c r="B171" s="1850"/>
      <c r="C171" s="1861"/>
      <c r="D171" s="1068" t="s">
        <v>3427</v>
      </c>
      <c r="E171" s="1050" t="s">
        <v>3776</v>
      </c>
      <c r="F171" s="1049">
        <v>431170</v>
      </c>
      <c r="G171" s="1049">
        <v>1116259</v>
      </c>
      <c r="H171" s="1068" t="s">
        <v>36</v>
      </c>
      <c r="I171" s="1050" t="s">
        <v>3425</v>
      </c>
      <c r="J171" s="1068" t="s">
        <v>3426</v>
      </c>
      <c r="L171" s="1068">
        <v>20</v>
      </c>
      <c r="M171" s="1068">
        <v>20</v>
      </c>
      <c r="N171" s="1068">
        <v>0</v>
      </c>
      <c r="O171" s="1082">
        <v>100</v>
      </c>
      <c r="P171" s="1068">
        <v>1</v>
      </c>
      <c r="Q171" s="1068"/>
      <c r="R171" s="1083">
        <v>2.9</v>
      </c>
      <c r="S171" s="1084">
        <v>1</v>
      </c>
      <c r="T171" s="1083">
        <v>2.9</v>
      </c>
      <c r="U171" s="1084">
        <v>1</v>
      </c>
      <c r="V171" s="1083">
        <v>3</v>
      </c>
      <c r="W171" s="1084">
        <v>1</v>
      </c>
      <c r="X171" s="1083">
        <v>3</v>
      </c>
      <c r="Y171" s="1084">
        <v>1</v>
      </c>
      <c r="Z171" s="1068"/>
      <c r="AA171" s="1083">
        <v>97.8</v>
      </c>
      <c r="AB171" s="1084">
        <v>1</v>
      </c>
      <c r="AC171" s="1083">
        <v>100.3</v>
      </c>
      <c r="AD171" s="1084">
        <v>1</v>
      </c>
      <c r="AE171" s="1083">
        <v>99.6</v>
      </c>
      <c r="AF171" s="1084">
        <v>1</v>
      </c>
      <c r="AG171" s="1083">
        <v>98.7</v>
      </c>
      <c r="AH171" s="1084">
        <v>1</v>
      </c>
      <c r="AI171" s="1068"/>
      <c r="AJ171" s="1083">
        <v>0.49</v>
      </c>
      <c r="AK171" s="1084">
        <v>1</v>
      </c>
      <c r="AL171" s="1083">
        <v>0.49</v>
      </c>
      <c r="AM171" s="1084">
        <v>1</v>
      </c>
      <c r="AN171" s="1083">
        <v>0.49</v>
      </c>
      <c r="AO171" s="1084">
        <v>1</v>
      </c>
      <c r="AP171" s="1083">
        <v>0.49</v>
      </c>
      <c r="AQ171" s="1084">
        <v>1</v>
      </c>
      <c r="AR171" s="1068"/>
      <c r="AS171" s="1083">
        <v>7.56</v>
      </c>
      <c r="AT171" s="1084">
        <v>1</v>
      </c>
      <c r="AU171" s="1083">
        <v>7.76</v>
      </c>
      <c r="AV171" s="1084">
        <v>1</v>
      </c>
      <c r="AW171" s="1083">
        <v>6.78</v>
      </c>
      <c r="AX171" s="1084">
        <v>1</v>
      </c>
      <c r="AY171" s="1083">
        <v>7.4</v>
      </c>
      <c r="AZ171" s="1084">
        <v>1</v>
      </c>
      <c r="BA171" s="1068"/>
      <c r="BB171" s="1083">
        <v>17.399999999999999</v>
      </c>
      <c r="BC171" s="1084">
        <v>1</v>
      </c>
      <c r="BD171" s="1083">
        <v>3</v>
      </c>
      <c r="BE171" s="1084">
        <v>1</v>
      </c>
      <c r="BF171" s="1083">
        <v>3</v>
      </c>
      <c r="BG171" s="1084">
        <v>1</v>
      </c>
      <c r="BH171" s="1083">
        <v>3</v>
      </c>
      <c r="BI171" s="1084">
        <v>1</v>
      </c>
    </row>
    <row r="172" spans="2:61" x14ac:dyDescent="0.25">
      <c r="B172" s="1850"/>
      <c r="C172" s="1861"/>
      <c r="D172" s="1068" t="s">
        <v>3428</v>
      </c>
      <c r="E172" s="1050" t="s">
        <v>3777</v>
      </c>
      <c r="F172" s="1049">
        <v>429923</v>
      </c>
      <c r="G172" s="1049">
        <v>1114448</v>
      </c>
      <c r="H172" s="1068" t="s">
        <v>36</v>
      </c>
      <c r="I172" s="1050" t="s">
        <v>3425</v>
      </c>
      <c r="J172" s="1050" t="s">
        <v>3429</v>
      </c>
      <c r="L172" s="1068">
        <v>20</v>
      </c>
      <c r="M172" s="1068">
        <v>19</v>
      </c>
      <c r="N172" s="1068">
        <v>1</v>
      </c>
      <c r="O172" s="1082">
        <v>95</v>
      </c>
      <c r="P172" s="1068">
        <v>1</v>
      </c>
      <c r="Q172" s="1068"/>
      <c r="R172" s="1083">
        <v>2.9</v>
      </c>
      <c r="S172" s="1084">
        <v>1</v>
      </c>
      <c r="T172" s="1083">
        <v>2.9</v>
      </c>
      <c r="U172" s="1084">
        <v>1</v>
      </c>
      <c r="V172" s="1083">
        <v>11</v>
      </c>
      <c r="W172" s="1084">
        <v>0</v>
      </c>
      <c r="X172" s="1083">
        <v>3</v>
      </c>
      <c r="Y172" s="1084">
        <v>1</v>
      </c>
      <c r="Z172" s="1068"/>
      <c r="AA172" s="1083">
        <v>95.4</v>
      </c>
      <c r="AB172" s="1084">
        <v>1</v>
      </c>
      <c r="AC172" s="1083">
        <v>100.7</v>
      </c>
      <c r="AD172" s="1084">
        <v>1</v>
      </c>
      <c r="AE172" s="1083">
        <v>99.7</v>
      </c>
      <c r="AF172" s="1084">
        <v>1</v>
      </c>
      <c r="AG172" s="1083">
        <v>99.7</v>
      </c>
      <c r="AH172" s="1084">
        <v>1</v>
      </c>
      <c r="AI172" s="1068"/>
      <c r="AJ172" s="1083">
        <v>0.49</v>
      </c>
      <c r="AK172" s="1084">
        <v>1</v>
      </c>
      <c r="AL172" s="1083">
        <v>0.49</v>
      </c>
      <c r="AM172" s="1084">
        <v>1</v>
      </c>
      <c r="AN172" s="1083">
        <v>0.49</v>
      </c>
      <c r="AO172" s="1084">
        <v>1</v>
      </c>
      <c r="AP172" s="1083">
        <v>0.49</v>
      </c>
      <c r="AQ172" s="1084">
        <v>1</v>
      </c>
      <c r="AR172" s="1068"/>
      <c r="AS172" s="1083">
        <v>7.69</v>
      </c>
      <c r="AT172" s="1084">
        <v>1</v>
      </c>
      <c r="AU172" s="1083">
        <v>7.83</v>
      </c>
      <c r="AV172" s="1084">
        <v>1</v>
      </c>
      <c r="AW172" s="1083">
        <v>7.46</v>
      </c>
      <c r="AX172" s="1084">
        <v>1</v>
      </c>
      <c r="AY172" s="1083">
        <v>7.66</v>
      </c>
      <c r="AZ172" s="1084">
        <v>1</v>
      </c>
      <c r="BA172" s="1068"/>
      <c r="BB172" s="1083">
        <v>20</v>
      </c>
      <c r="BC172" s="1084">
        <v>1</v>
      </c>
      <c r="BD172" s="1083">
        <v>16.600000000000001</v>
      </c>
      <c r="BE172" s="1084">
        <v>1</v>
      </c>
      <c r="BF172" s="1083">
        <v>3</v>
      </c>
      <c r="BG172" s="1084">
        <v>1</v>
      </c>
      <c r="BH172" s="1083">
        <v>3</v>
      </c>
      <c r="BI172" s="1084">
        <v>1</v>
      </c>
    </row>
    <row r="173" spans="2:61" x14ac:dyDescent="0.25">
      <c r="B173" s="1850"/>
      <c r="C173" s="1861"/>
      <c r="D173" s="1068" t="s">
        <v>1601</v>
      </c>
      <c r="E173" s="1050" t="s">
        <v>3778</v>
      </c>
      <c r="F173" s="1049">
        <v>459288</v>
      </c>
      <c r="G173" s="1049">
        <v>1123742</v>
      </c>
      <c r="H173" s="1068" t="s">
        <v>36</v>
      </c>
      <c r="I173" s="1050" t="s">
        <v>188</v>
      </c>
      <c r="J173" s="1050" t="s">
        <v>3431</v>
      </c>
      <c r="L173" s="1068">
        <v>20</v>
      </c>
      <c r="M173" s="1068">
        <v>19</v>
      </c>
      <c r="N173" s="1068">
        <v>1</v>
      </c>
      <c r="O173" s="1082">
        <v>95</v>
      </c>
      <c r="P173" s="1068">
        <v>1</v>
      </c>
      <c r="Q173" s="1068"/>
      <c r="R173" s="1083">
        <v>2.9</v>
      </c>
      <c r="S173" s="1084">
        <v>1</v>
      </c>
      <c r="T173" s="1083">
        <v>2.9</v>
      </c>
      <c r="U173" s="1084">
        <v>1</v>
      </c>
      <c r="V173" s="1083">
        <v>3</v>
      </c>
      <c r="W173" s="1084">
        <v>1</v>
      </c>
      <c r="X173" s="1083">
        <v>3</v>
      </c>
      <c r="Y173" s="1084">
        <v>1</v>
      </c>
      <c r="Z173" s="1068"/>
      <c r="AA173" s="1083">
        <v>97.3</v>
      </c>
      <c r="AB173" s="1084">
        <v>1</v>
      </c>
      <c r="AC173" s="1083">
        <v>97.6</v>
      </c>
      <c r="AD173" s="1084">
        <v>1</v>
      </c>
      <c r="AE173" s="1083">
        <v>100.9</v>
      </c>
      <c r="AF173" s="1084">
        <v>1</v>
      </c>
      <c r="AG173" s="1083">
        <v>98.6</v>
      </c>
      <c r="AH173" s="1084">
        <v>1</v>
      </c>
      <c r="AI173" s="1068"/>
      <c r="AJ173" s="1083">
        <v>0.49</v>
      </c>
      <c r="AK173" s="1084">
        <v>1</v>
      </c>
      <c r="AL173" s="1083">
        <v>0.49</v>
      </c>
      <c r="AM173" s="1084">
        <v>1</v>
      </c>
      <c r="AN173" s="1083">
        <v>0.49</v>
      </c>
      <c r="AO173" s="1084">
        <v>1</v>
      </c>
      <c r="AP173" s="1083">
        <v>0.49</v>
      </c>
      <c r="AQ173" s="1084">
        <v>1</v>
      </c>
      <c r="AR173" s="1068"/>
      <c r="AS173" s="1083">
        <v>7.36</v>
      </c>
      <c r="AT173" s="1084">
        <v>1</v>
      </c>
      <c r="AU173" s="1083">
        <v>6.39</v>
      </c>
      <c r="AV173" s="1084">
        <v>0</v>
      </c>
      <c r="AW173" s="1083">
        <v>6.8</v>
      </c>
      <c r="AX173" s="1084">
        <v>1</v>
      </c>
      <c r="AY173" s="1083">
        <v>7.2</v>
      </c>
      <c r="AZ173" s="1084">
        <v>1</v>
      </c>
      <c r="BA173" s="1068"/>
      <c r="BB173" s="1083">
        <v>9.9</v>
      </c>
      <c r="BC173" s="1084">
        <v>1</v>
      </c>
      <c r="BD173" s="1083">
        <v>19.2</v>
      </c>
      <c r="BE173" s="1084">
        <v>1</v>
      </c>
      <c r="BF173" s="1083">
        <v>3.4</v>
      </c>
      <c r="BG173" s="1084">
        <v>1</v>
      </c>
      <c r="BH173" s="1083">
        <v>3</v>
      </c>
      <c r="BI173" s="1084">
        <v>1</v>
      </c>
    </row>
    <row r="174" spans="2:61" x14ac:dyDescent="0.25">
      <c r="B174" s="1850"/>
      <c r="C174" s="1861"/>
      <c r="D174" s="1068" t="s">
        <v>3432</v>
      </c>
      <c r="E174" s="1050" t="s">
        <v>3779</v>
      </c>
      <c r="F174" s="1049">
        <v>441837</v>
      </c>
      <c r="G174" s="1049">
        <v>1113776</v>
      </c>
      <c r="H174" s="1068" t="s">
        <v>36</v>
      </c>
      <c r="I174" s="1050" t="s">
        <v>3425</v>
      </c>
      <c r="J174" s="1050" t="s">
        <v>3434</v>
      </c>
      <c r="L174" s="1068">
        <v>20</v>
      </c>
      <c r="M174" s="1068">
        <v>18</v>
      </c>
      <c r="N174" s="1068">
        <v>2</v>
      </c>
      <c r="O174" s="1082">
        <v>90</v>
      </c>
      <c r="P174" s="1068">
        <v>1</v>
      </c>
      <c r="Q174" s="1068"/>
      <c r="R174" s="1083">
        <v>6.9</v>
      </c>
      <c r="S174" s="1084">
        <v>0</v>
      </c>
      <c r="T174" s="1083">
        <v>2.9</v>
      </c>
      <c r="U174" s="1084">
        <v>1</v>
      </c>
      <c r="V174" s="1083">
        <v>3</v>
      </c>
      <c r="W174" s="1084">
        <v>1</v>
      </c>
      <c r="X174" s="1083">
        <v>3</v>
      </c>
      <c r="Y174" s="1084">
        <v>1</v>
      </c>
      <c r="Z174" s="1068"/>
      <c r="AA174" s="1083">
        <v>89.7</v>
      </c>
      <c r="AB174" s="1084">
        <v>1</v>
      </c>
      <c r="AC174" s="1083">
        <v>99.6</v>
      </c>
      <c r="AD174" s="1084">
        <v>1</v>
      </c>
      <c r="AE174" s="1083">
        <v>99.7</v>
      </c>
      <c r="AF174" s="1084">
        <v>1</v>
      </c>
      <c r="AG174" s="1083">
        <v>96.7</v>
      </c>
      <c r="AH174" s="1084">
        <v>1</v>
      </c>
      <c r="AI174" s="1068"/>
      <c r="AJ174" s="1083">
        <v>0.49</v>
      </c>
      <c r="AK174" s="1084">
        <v>1</v>
      </c>
      <c r="AL174" s="1083">
        <v>0.49</v>
      </c>
      <c r="AM174" s="1084">
        <v>1</v>
      </c>
      <c r="AN174" s="1083">
        <v>0.49</v>
      </c>
      <c r="AO174" s="1084">
        <v>1</v>
      </c>
      <c r="AP174" s="1083">
        <v>0.49</v>
      </c>
      <c r="AQ174" s="1084">
        <v>1</v>
      </c>
      <c r="AR174" s="1068"/>
      <c r="AS174" s="1083">
        <v>7.55</v>
      </c>
      <c r="AT174" s="1084">
        <v>1</v>
      </c>
      <c r="AU174" s="1083">
        <v>7.6</v>
      </c>
      <c r="AV174" s="1084">
        <v>1</v>
      </c>
      <c r="AW174" s="1083">
        <v>7.65</v>
      </c>
      <c r="AX174" s="1084">
        <v>1</v>
      </c>
      <c r="AY174" s="1083">
        <v>7.47</v>
      </c>
      <c r="AZ174" s="1084">
        <v>1</v>
      </c>
      <c r="BA174" s="1068"/>
      <c r="BB174" s="1083">
        <v>784</v>
      </c>
      <c r="BC174" s="1084">
        <v>0</v>
      </c>
      <c r="BD174" s="1083">
        <v>7.8</v>
      </c>
      <c r="BE174" s="1084">
        <v>1</v>
      </c>
      <c r="BF174" s="1083">
        <v>3</v>
      </c>
      <c r="BG174" s="1084">
        <v>1</v>
      </c>
      <c r="BH174" s="1083">
        <v>3</v>
      </c>
      <c r="BI174" s="1084">
        <v>1</v>
      </c>
    </row>
    <row r="175" spans="2:61" x14ac:dyDescent="0.25">
      <c r="B175" s="1850"/>
      <c r="C175" s="1861"/>
      <c r="D175" s="1068" t="s">
        <v>3432</v>
      </c>
      <c r="E175" s="1050" t="s">
        <v>3780</v>
      </c>
      <c r="F175" s="1049">
        <v>430232</v>
      </c>
      <c r="G175" s="1049">
        <v>1107699</v>
      </c>
      <c r="H175" s="1068" t="s">
        <v>38</v>
      </c>
      <c r="I175" s="1050" t="s">
        <v>72</v>
      </c>
      <c r="J175" s="1050" t="s">
        <v>3436</v>
      </c>
      <c r="L175" s="1068">
        <v>20</v>
      </c>
      <c r="M175" s="1068">
        <v>20</v>
      </c>
      <c r="N175" s="1068">
        <v>0</v>
      </c>
      <c r="O175" s="1082">
        <v>100</v>
      </c>
      <c r="P175" s="1068">
        <v>1</v>
      </c>
      <c r="Q175" s="1068"/>
      <c r="R175" s="1083">
        <v>2.9</v>
      </c>
      <c r="S175" s="1084">
        <v>1</v>
      </c>
      <c r="T175" s="1083">
        <v>2.9</v>
      </c>
      <c r="U175" s="1084">
        <v>1</v>
      </c>
      <c r="V175" s="1083">
        <v>3</v>
      </c>
      <c r="W175" s="1084">
        <v>1</v>
      </c>
      <c r="X175" s="1083">
        <v>3</v>
      </c>
      <c r="Y175" s="1084">
        <v>1</v>
      </c>
      <c r="Z175" s="1068"/>
      <c r="AA175" s="1083">
        <v>97.3</v>
      </c>
      <c r="AB175" s="1084">
        <v>1</v>
      </c>
      <c r="AC175" s="1083">
        <v>104.3</v>
      </c>
      <c r="AD175" s="1084">
        <v>1</v>
      </c>
      <c r="AE175" s="1083">
        <v>100.3</v>
      </c>
      <c r="AF175" s="1084">
        <v>1</v>
      </c>
      <c r="AG175" s="1083">
        <v>97.6</v>
      </c>
      <c r="AH175" s="1084">
        <v>1</v>
      </c>
      <c r="AI175" s="1068"/>
      <c r="AJ175" s="1083">
        <v>0.49</v>
      </c>
      <c r="AK175" s="1084">
        <v>1</v>
      </c>
      <c r="AL175" s="1083">
        <v>0.49</v>
      </c>
      <c r="AM175" s="1084">
        <v>1</v>
      </c>
      <c r="AN175" s="1083">
        <v>0.49</v>
      </c>
      <c r="AO175" s="1084">
        <v>1</v>
      </c>
      <c r="AP175" s="1083">
        <v>0.49</v>
      </c>
      <c r="AQ175" s="1084">
        <v>1</v>
      </c>
      <c r="AR175" s="1068"/>
      <c r="AS175" s="1083">
        <v>7.8</v>
      </c>
      <c r="AT175" s="1084">
        <v>1</v>
      </c>
      <c r="AU175" s="1083">
        <v>7.77</v>
      </c>
      <c r="AV175" s="1084">
        <v>1</v>
      </c>
      <c r="AW175" s="1083">
        <v>7.56</v>
      </c>
      <c r="AX175" s="1084">
        <v>1</v>
      </c>
      <c r="AY175" s="1083">
        <v>7.56</v>
      </c>
      <c r="AZ175" s="1084">
        <v>1</v>
      </c>
      <c r="BA175" s="1068"/>
      <c r="BB175" s="1083">
        <v>9.6999999999999993</v>
      </c>
      <c r="BC175" s="1084">
        <v>1</v>
      </c>
      <c r="BD175" s="1083">
        <v>7.3</v>
      </c>
      <c r="BE175" s="1084">
        <v>1</v>
      </c>
      <c r="BF175" s="1083">
        <v>3.4</v>
      </c>
      <c r="BG175" s="1084">
        <v>1</v>
      </c>
      <c r="BH175" s="1083">
        <v>4.3</v>
      </c>
      <c r="BI175" s="1084">
        <v>1</v>
      </c>
    </row>
    <row r="176" spans="2:61" x14ac:dyDescent="0.25">
      <c r="B176" s="1850"/>
      <c r="C176" s="1861"/>
      <c r="D176" s="1068" t="s">
        <v>3432</v>
      </c>
      <c r="E176" s="1050" t="s">
        <v>3781</v>
      </c>
      <c r="F176" s="1049">
        <v>423874</v>
      </c>
      <c r="G176" s="1049">
        <v>1105780</v>
      </c>
      <c r="H176" s="1068" t="s">
        <v>38</v>
      </c>
      <c r="I176" s="1050" t="s">
        <v>38</v>
      </c>
      <c r="J176" s="1050" t="s">
        <v>1601</v>
      </c>
      <c r="L176" s="1068">
        <v>20</v>
      </c>
      <c r="M176" s="1068">
        <v>19</v>
      </c>
      <c r="N176" s="1068">
        <v>1</v>
      </c>
      <c r="O176" s="1082">
        <v>95</v>
      </c>
      <c r="P176" s="1068">
        <v>1</v>
      </c>
      <c r="Q176" s="1068"/>
      <c r="R176" s="1083">
        <v>2.9</v>
      </c>
      <c r="S176" s="1084">
        <v>1</v>
      </c>
      <c r="T176" s="1083">
        <v>2.9</v>
      </c>
      <c r="U176" s="1084">
        <v>1</v>
      </c>
      <c r="V176" s="1083">
        <v>3</v>
      </c>
      <c r="W176" s="1084">
        <v>1</v>
      </c>
      <c r="X176" s="1083">
        <v>3</v>
      </c>
      <c r="Y176" s="1084">
        <v>1</v>
      </c>
      <c r="Z176" s="1068"/>
      <c r="AA176" s="1083">
        <v>94.7</v>
      </c>
      <c r="AB176" s="1084">
        <v>1</v>
      </c>
      <c r="AC176" s="1083">
        <v>100.3</v>
      </c>
      <c r="AD176" s="1084">
        <v>1</v>
      </c>
      <c r="AE176" s="1083">
        <v>99.8</v>
      </c>
      <c r="AF176" s="1084">
        <v>1</v>
      </c>
      <c r="AG176" s="1083">
        <v>96.4</v>
      </c>
      <c r="AH176" s="1084">
        <v>1</v>
      </c>
      <c r="AI176" s="1068"/>
      <c r="AJ176" s="1083">
        <v>0.49</v>
      </c>
      <c r="AK176" s="1084">
        <v>1</v>
      </c>
      <c r="AL176" s="1083">
        <v>0.49</v>
      </c>
      <c r="AM176" s="1084">
        <v>1</v>
      </c>
      <c r="AN176" s="1083">
        <v>0.49</v>
      </c>
      <c r="AO176" s="1084">
        <v>1</v>
      </c>
      <c r="AP176" s="1083">
        <v>0.49</v>
      </c>
      <c r="AQ176" s="1084">
        <v>1</v>
      </c>
      <c r="AR176" s="1068"/>
      <c r="AS176" s="1083">
        <v>7.74</v>
      </c>
      <c r="AT176" s="1084">
        <v>1</v>
      </c>
      <c r="AU176" s="1083">
        <v>7.78</v>
      </c>
      <c r="AV176" s="1084">
        <v>1</v>
      </c>
      <c r="AW176" s="1083">
        <v>7.69</v>
      </c>
      <c r="AX176" s="1084">
        <v>1</v>
      </c>
      <c r="AY176" s="1083">
        <v>7.54</v>
      </c>
      <c r="AZ176" s="1084">
        <v>1</v>
      </c>
      <c r="BA176" s="1068"/>
      <c r="BB176" s="1083">
        <v>20</v>
      </c>
      <c r="BC176" s="1084">
        <v>1</v>
      </c>
      <c r="BD176" s="1083">
        <v>39</v>
      </c>
      <c r="BE176" s="1084">
        <v>0</v>
      </c>
      <c r="BF176" s="1083">
        <v>3</v>
      </c>
      <c r="BG176" s="1084">
        <v>1</v>
      </c>
      <c r="BH176" s="1083">
        <v>4.5999999999999996</v>
      </c>
      <c r="BI176" s="1084">
        <v>1</v>
      </c>
    </row>
    <row r="177" spans="2:61" x14ac:dyDescent="0.25">
      <c r="B177" s="1850"/>
      <c r="C177" s="1861"/>
      <c r="D177" s="1068" t="s">
        <v>3432</v>
      </c>
      <c r="E177" s="1050" t="s">
        <v>3782</v>
      </c>
      <c r="F177" s="1049">
        <v>422334</v>
      </c>
      <c r="G177" s="1049">
        <v>1104536</v>
      </c>
      <c r="H177" s="1068" t="s">
        <v>38</v>
      </c>
      <c r="I177" s="1068" t="s">
        <v>38</v>
      </c>
      <c r="J177" s="1050" t="s">
        <v>1601</v>
      </c>
      <c r="L177" s="1068">
        <v>20</v>
      </c>
      <c r="M177" s="1068">
        <v>18</v>
      </c>
      <c r="N177" s="1068">
        <v>2</v>
      </c>
      <c r="O177" s="1082">
        <v>90</v>
      </c>
      <c r="P177" s="1068">
        <v>1</v>
      </c>
      <c r="Q177" s="1068"/>
      <c r="R177" s="1083">
        <v>2.9</v>
      </c>
      <c r="S177" s="1084">
        <v>1</v>
      </c>
      <c r="T177" s="1083">
        <v>2.9</v>
      </c>
      <c r="U177" s="1084">
        <v>1</v>
      </c>
      <c r="V177" s="1083">
        <v>3</v>
      </c>
      <c r="W177" s="1084">
        <v>1</v>
      </c>
      <c r="X177" s="1083">
        <v>3</v>
      </c>
      <c r="Y177" s="1084">
        <v>1</v>
      </c>
      <c r="Z177" s="1068"/>
      <c r="AA177" s="1083">
        <v>96.7</v>
      </c>
      <c r="AB177" s="1084">
        <v>1</v>
      </c>
      <c r="AC177" s="1083">
        <v>103.4</v>
      </c>
      <c r="AD177" s="1084">
        <v>1</v>
      </c>
      <c r="AE177" s="1083">
        <v>98.7</v>
      </c>
      <c r="AF177" s="1084">
        <v>1</v>
      </c>
      <c r="AG177" s="1083">
        <v>95.4</v>
      </c>
      <c r="AH177" s="1084">
        <v>1</v>
      </c>
      <c r="AI177" s="1068"/>
      <c r="AJ177" s="1083">
        <v>0.49</v>
      </c>
      <c r="AK177" s="1084">
        <v>1</v>
      </c>
      <c r="AL177" s="1083">
        <v>0.49</v>
      </c>
      <c r="AM177" s="1084">
        <v>1</v>
      </c>
      <c r="AN177" s="1083">
        <v>0.49</v>
      </c>
      <c r="AO177" s="1084">
        <v>1</v>
      </c>
      <c r="AP177" s="1083">
        <v>0.49</v>
      </c>
      <c r="AQ177" s="1084">
        <v>1</v>
      </c>
      <c r="AR177" s="1068"/>
      <c r="AS177" s="1083">
        <v>7.76</v>
      </c>
      <c r="AT177" s="1084">
        <v>1</v>
      </c>
      <c r="AU177" s="1083">
        <v>7.86</v>
      </c>
      <c r="AV177" s="1084">
        <v>1</v>
      </c>
      <c r="AW177" s="1083">
        <v>7.54</v>
      </c>
      <c r="AX177" s="1084">
        <v>1</v>
      </c>
      <c r="AY177" s="1083">
        <v>7.67</v>
      </c>
      <c r="AZ177" s="1084">
        <v>1</v>
      </c>
      <c r="BA177" s="1068"/>
      <c r="BB177" s="1083">
        <v>28</v>
      </c>
      <c r="BC177" s="1084">
        <v>0</v>
      </c>
      <c r="BD177" s="1083">
        <v>31</v>
      </c>
      <c r="BE177" s="1084">
        <v>0</v>
      </c>
      <c r="BF177" s="1083">
        <v>5.6</v>
      </c>
      <c r="BG177" s="1084">
        <v>1</v>
      </c>
      <c r="BH177" s="1083">
        <v>18.5</v>
      </c>
      <c r="BI177" s="1084">
        <v>1</v>
      </c>
    </row>
    <row r="178" spans="2:61" x14ac:dyDescent="0.25">
      <c r="B178" s="1850"/>
      <c r="C178" s="1863" t="s">
        <v>1642</v>
      </c>
      <c r="D178" s="1067" t="s">
        <v>3439</v>
      </c>
      <c r="E178" s="1064" t="s">
        <v>3783</v>
      </c>
      <c r="F178" s="1063">
        <v>380766.86</v>
      </c>
      <c r="G178" s="1063">
        <v>1152545.4099999999</v>
      </c>
      <c r="H178" s="1067" t="s">
        <v>3375</v>
      </c>
      <c r="I178" s="1064" t="s">
        <v>3439</v>
      </c>
      <c r="J178" s="1064" t="s">
        <v>3439</v>
      </c>
      <c r="L178" s="1064">
        <v>20</v>
      </c>
      <c r="M178" s="1064">
        <v>14</v>
      </c>
      <c r="N178" s="1064">
        <v>6</v>
      </c>
      <c r="O178" s="1065">
        <v>70</v>
      </c>
      <c r="P178" s="1064">
        <v>0</v>
      </c>
      <c r="Q178" s="1046"/>
      <c r="R178" s="1063">
        <v>1.5</v>
      </c>
      <c r="S178" s="1066">
        <v>1</v>
      </c>
      <c r="T178" s="1063">
        <v>1.3</v>
      </c>
      <c r="U178" s="1066">
        <v>1</v>
      </c>
      <c r="V178" s="1063">
        <v>1.3</v>
      </c>
      <c r="W178" s="1066">
        <v>1</v>
      </c>
      <c r="X178" s="1063">
        <v>1.3</v>
      </c>
      <c r="Y178" s="1066">
        <v>1</v>
      </c>
      <c r="Z178" s="1064"/>
      <c r="AA178" s="1063">
        <v>100.5</v>
      </c>
      <c r="AB178" s="1066">
        <v>1</v>
      </c>
      <c r="AC178" s="1063">
        <v>93.4</v>
      </c>
      <c r="AD178" s="1066">
        <v>1</v>
      </c>
      <c r="AE178" s="1063">
        <v>97.2</v>
      </c>
      <c r="AF178" s="1066">
        <v>1</v>
      </c>
      <c r="AG178" s="1063">
        <v>96.5</v>
      </c>
      <c r="AH178" s="1066">
        <v>1</v>
      </c>
      <c r="AI178" s="1046"/>
      <c r="AJ178" s="1063">
        <v>0.03</v>
      </c>
      <c r="AK178" s="1066">
        <v>1</v>
      </c>
      <c r="AL178" s="1063">
        <v>0.03</v>
      </c>
      <c r="AM178" s="1066">
        <v>1</v>
      </c>
      <c r="AN178" s="1063">
        <v>0.03</v>
      </c>
      <c r="AO178" s="1066">
        <v>1</v>
      </c>
      <c r="AP178" s="1063">
        <v>0.03</v>
      </c>
      <c r="AQ178" s="1066">
        <v>1</v>
      </c>
      <c r="AR178" s="1046"/>
      <c r="AS178" s="1063">
        <v>8.9700000000000006</v>
      </c>
      <c r="AT178" s="1066">
        <v>0</v>
      </c>
      <c r="AU178" s="1063">
        <v>8.26</v>
      </c>
      <c r="AV178" s="1066">
        <v>1</v>
      </c>
      <c r="AW178" s="1063">
        <v>8.75</v>
      </c>
      <c r="AX178" s="1066">
        <v>0</v>
      </c>
      <c r="AY178" s="1063">
        <v>8.66</v>
      </c>
      <c r="AZ178" s="1066">
        <v>0</v>
      </c>
      <c r="BA178" s="1046"/>
      <c r="BB178" s="1063">
        <v>48.3</v>
      </c>
      <c r="BC178" s="1066">
        <v>0</v>
      </c>
      <c r="BD178" s="1063">
        <v>36</v>
      </c>
      <c r="BE178" s="1066">
        <v>0</v>
      </c>
      <c r="BF178" s="1063">
        <v>25.1</v>
      </c>
      <c r="BG178" s="1066">
        <v>0</v>
      </c>
      <c r="BH178" s="1063">
        <v>24.7</v>
      </c>
      <c r="BI178" s="1066">
        <v>1</v>
      </c>
    </row>
    <row r="179" spans="2:61" x14ac:dyDescent="0.25">
      <c r="B179" s="1850"/>
      <c r="C179" s="1850"/>
      <c r="D179" s="1067" t="s">
        <v>3441</v>
      </c>
      <c r="E179" s="1064" t="s">
        <v>3784</v>
      </c>
      <c r="F179" s="1063">
        <v>367338.22</v>
      </c>
      <c r="G179" s="1063">
        <v>1149747.29</v>
      </c>
      <c r="H179" s="1067" t="s">
        <v>3375</v>
      </c>
      <c r="I179" s="1064" t="s">
        <v>3443</v>
      </c>
      <c r="J179" s="1064" t="s">
        <v>3443</v>
      </c>
      <c r="L179" s="1064">
        <v>20</v>
      </c>
      <c r="M179" s="1064">
        <v>17</v>
      </c>
      <c r="N179" s="1064">
        <v>3</v>
      </c>
      <c r="O179" s="1065">
        <v>85</v>
      </c>
      <c r="P179" s="1064">
        <v>1</v>
      </c>
      <c r="Q179" s="1046"/>
      <c r="R179" s="1063">
        <v>1.75</v>
      </c>
      <c r="S179" s="1066">
        <v>1</v>
      </c>
      <c r="T179" s="1063">
        <v>1.3</v>
      </c>
      <c r="U179" s="1066">
        <v>1</v>
      </c>
      <c r="V179" s="1063">
        <v>1.55</v>
      </c>
      <c r="W179" s="1066">
        <v>1</v>
      </c>
      <c r="X179" s="1063">
        <v>2.12</v>
      </c>
      <c r="Y179" s="1066">
        <v>1</v>
      </c>
      <c r="Z179" s="1064"/>
      <c r="AA179" s="1063">
        <v>58.1</v>
      </c>
      <c r="AB179" s="1066">
        <v>0</v>
      </c>
      <c r="AC179" s="1063">
        <v>73.900000000000006</v>
      </c>
      <c r="AD179" s="1066">
        <v>1</v>
      </c>
      <c r="AE179" s="1063">
        <v>76.3</v>
      </c>
      <c r="AF179" s="1066">
        <v>1</v>
      </c>
      <c r="AG179" s="1063">
        <v>74.400000000000006</v>
      </c>
      <c r="AH179" s="1066">
        <v>1</v>
      </c>
      <c r="AI179" s="1046"/>
      <c r="AJ179" s="1063">
        <v>5.3999999999999999E-2</v>
      </c>
      <c r="AK179" s="1066">
        <v>1</v>
      </c>
      <c r="AL179" s="1063">
        <v>0.03</v>
      </c>
      <c r="AM179" s="1066">
        <v>1</v>
      </c>
      <c r="AN179" s="1063">
        <v>0.03</v>
      </c>
      <c r="AO179" s="1066">
        <v>1</v>
      </c>
      <c r="AP179" s="1063">
        <v>4.1000000000000002E-2</v>
      </c>
      <c r="AQ179" s="1066">
        <v>1</v>
      </c>
      <c r="AR179" s="1046"/>
      <c r="AS179" s="1063">
        <v>7.81</v>
      </c>
      <c r="AT179" s="1066">
        <v>1</v>
      </c>
      <c r="AU179" s="1063">
        <v>7.35</v>
      </c>
      <c r="AV179" s="1066">
        <v>1</v>
      </c>
      <c r="AW179" s="1063">
        <v>7.15</v>
      </c>
      <c r="AX179" s="1066">
        <v>1</v>
      </c>
      <c r="AY179" s="1063">
        <v>7.22</v>
      </c>
      <c r="AZ179" s="1066">
        <v>1</v>
      </c>
      <c r="BA179" s="1046"/>
      <c r="BB179" s="1063">
        <v>174.2</v>
      </c>
      <c r="BC179" s="1066">
        <v>0</v>
      </c>
      <c r="BD179" s="1063">
        <v>5.5</v>
      </c>
      <c r="BE179" s="1066">
        <v>1</v>
      </c>
      <c r="BF179" s="1063">
        <v>40.1</v>
      </c>
      <c r="BG179" s="1066">
        <v>0</v>
      </c>
      <c r="BH179" s="1063">
        <v>19.399999999999999</v>
      </c>
      <c r="BI179" s="1066">
        <v>1</v>
      </c>
    </row>
    <row r="180" spans="2:61" x14ac:dyDescent="0.25">
      <c r="B180" s="1850"/>
      <c r="C180" s="1850"/>
      <c r="D180" s="1067" t="s">
        <v>1642</v>
      </c>
      <c r="E180" s="1064" t="s">
        <v>3785</v>
      </c>
      <c r="F180" s="1063">
        <v>368908.16</v>
      </c>
      <c r="G180" s="1063">
        <v>1146581.26</v>
      </c>
      <c r="H180" s="1067" t="s">
        <v>3375</v>
      </c>
      <c r="I180" s="1064" t="s">
        <v>3439</v>
      </c>
      <c r="J180" s="1064" t="s">
        <v>1642</v>
      </c>
      <c r="L180" s="1064">
        <v>20</v>
      </c>
      <c r="M180" s="1064">
        <v>18</v>
      </c>
      <c r="N180" s="1064">
        <v>2</v>
      </c>
      <c r="O180" s="1065">
        <v>90</v>
      </c>
      <c r="P180" s="1064">
        <v>1</v>
      </c>
      <c r="Q180" s="1046"/>
      <c r="R180" s="1063">
        <v>1.57</v>
      </c>
      <c r="S180" s="1066">
        <v>1</v>
      </c>
      <c r="T180" s="1063">
        <v>1.3</v>
      </c>
      <c r="U180" s="1066">
        <v>1</v>
      </c>
      <c r="V180" s="1063">
        <v>1.395</v>
      </c>
      <c r="W180" s="1066">
        <v>1</v>
      </c>
      <c r="X180" s="1063">
        <v>1.3</v>
      </c>
      <c r="Y180" s="1066">
        <v>1</v>
      </c>
      <c r="Z180" s="1064"/>
      <c r="AA180" s="1063">
        <v>64.900000000000006</v>
      </c>
      <c r="AB180" s="1066">
        <v>0</v>
      </c>
      <c r="AC180" s="1063">
        <v>83.4</v>
      </c>
      <c r="AD180" s="1066">
        <v>1</v>
      </c>
      <c r="AE180" s="1063">
        <v>80.2</v>
      </c>
      <c r="AF180" s="1066">
        <v>1</v>
      </c>
      <c r="AG180" s="1063">
        <v>80.099999999999994</v>
      </c>
      <c r="AH180" s="1066">
        <v>1</v>
      </c>
      <c r="AI180" s="1046"/>
      <c r="AJ180" s="1063">
        <v>0.03</v>
      </c>
      <c r="AK180" s="1066">
        <v>1</v>
      </c>
      <c r="AL180" s="1063">
        <v>0.03</v>
      </c>
      <c r="AM180" s="1066">
        <v>1</v>
      </c>
      <c r="AN180" s="1063">
        <v>6.9000000000000006E-2</v>
      </c>
      <c r="AO180" s="1066">
        <v>1</v>
      </c>
      <c r="AP180" s="1063">
        <v>0.03</v>
      </c>
      <c r="AQ180" s="1066">
        <v>1</v>
      </c>
      <c r="AR180" s="1046"/>
      <c r="AS180" s="1063">
        <v>7.56</v>
      </c>
      <c r="AT180" s="1066">
        <v>1</v>
      </c>
      <c r="AU180" s="1063">
        <v>7.52</v>
      </c>
      <c r="AV180" s="1066">
        <v>1</v>
      </c>
      <c r="AW180" s="1063">
        <v>7.34</v>
      </c>
      <c r="AX180" s="1066">
        <v>1</v>
      </c>
      <c r="AY180" s="1063">
        <v>7.71</v>
      </c>
      <c r="AZ180" s="1066">
        <v>1</v>
      </c>
      <c r="BA180" s="1046"/>
      <c r="BB180" s="1063">
        <v>31.3</v>
      </c>
      <c r="BC180" s="1066">
        <v>0</v>
      </c>
      <c r="BD180" s="1063">
        <v>18.7</v>
      </c>
      <c r="BE180" s="1066">
        <v>1</v>
      </c>
      <c r="BF180" s="1063">
        <v>20.3</v>
      </c>
      <c r="BG180" s="1066">
        <v>1</v>
      </c>
      <c r="BH180" s="1063">
        <v>23.2</v>
      </c>
      <c r="BI180" s="1066">
        <v>1</v>
      </c>
    </row>
    <row r="181" spans="2:61" x14ac:dyDescent="0.25">
      <c r="B181" s="1850"/>
      <c r="C181" s="1850"/>
      <c r="D181" s="1067" t="s">
        <v>3445</v>
      </c>
      <c r="E181" s="1064" t="s">
        <v>3786</v>
      </c>
      <c r="F181" s="1063">
        <v>393740.93</v>
      </c>
      <c r="G181" s="1063">
        <v>1159078.99</v>
      </c>
      <c r="H181" s="1067" t="s">
        <v>3375</v>
      </c>
      <c r="I181" s="1064" t="s">
        <v>3447</v>
      </c>
      <c r="J181" s="1064" t="s">
        <v>3445</v>
      </c>
      <c r="L181" s="1064">
        <v>20</v>
      </c>
      <c r="M181" s="1064">
        <v>18</v>
      </c>
      <c r="N181" s="1064">
        <v>2</v>
      </c>
      <c r="O181" s="1065">
        <v>90</v>
      </c>
      <c r="P181" s="1064">
        <v>1</v>
      </c>
      <c r="Q181" s="1046"/>
      <c r="R181" s="1063">
        <v>1.3</v>
      </c>
      <c r="S181" s="1066">
        <v>1</v>
      </c>
      <c r="T181" s="1063">
        <v>1.3</v>
      </c>
      <c r="U181" s="1066">
        <v>1</v>
      </c>
      <c r="V181" s="1063">
        <v>1.3120000000000001</v>
      </c>
      <c r="W181" s="1066">
        <v>1</v>
      </c>
      <c r="X181" s="1063">
        <v>1.3</v>
      </c>
      <c r="Y181" s="1066">
        <v>1</v>
      </c>
      <c r="Z181" s="1064"/>
      <c r="AA181" s="1063">
        <v>84.1</v>
      </c>
      <c r="AB181" s="1066">
        <v>1</v>
      </c>
      <c r="AC181" s="1063">
        <v>84.5</v>
      </c>
      <c r="AD181" s="1066">
        <v>1</v>
      </c>
      <c r="AE181" s="1063">
        <v>88.4</v>
      </c>
      <c r="AF181" s="1066">
        <v>1</v>
      </c>
      <c r="AG181" s="1063">
        <v>87.4</v>
      </c>
      <c r="AH181" s="1066">
        <v>1</v>
      </c>
      <c r="AI181" s="1046"/>
      <c r="AJ181" s="1063">
        <v>0.03</v>
      </c>
      <c r="AK181" s="1066">
        <v>1</v>
      </c>
      <c r="AL181" s="1063">
        <v>0.03</v>
      </c>
      <c r="AM181" s="1066">
        <v>1</v>
      </c>
      <c r="AN181" s="1063">
        <v>0.03</v>
      </c>
      <c r="AO181" s="1066">
        <v>1</v>
      </c>
      <c r="AP181" s="1063">
        <v>0.03</v>
      </c>
      <c r="AQ181" s="1066">
        <v>1</v>
      </c>
      <c r="AR181" s="1046"/>
      <c r="AS181" s="1063">
        <v>8.08</v>
      </c>
      <c r="AT181" s="1066">
        <v>1</v>
      </c>
      <c r="AU181" s="1063">
        <v>7.96</v>
      </c>
      <c r="AV181" s="1066">
        <v>1</v>
      </c>
      <c r="AW181" s="1063">
        <v>7.96</v>
      </c>
      <c r="AX181" s="1066">
        <v>1</v>
      </c>
      <c r="AY181" s="1063">
        <v>8.11</v>
      </c>
      <c r="AZ181" s="1066">
        <v>1</v>
      </c>
      <c r="BA181" s="1046"/>
      <c r="BB181" s="1063">
        <v>9.9</v>
      </c>
      <c r="BC181" s="1066">
        <v>1</v>
      </c>
      <c r="BD181" s="1063">
        <v>35.6</v>
      </c>
      <c r="BE181" s="1066">
        <v>0</v>
      </c>
      <c r="BF181" s="1063">
        <v>5.5</v>
      </c>
      <c r="BG181" s="1066">
        <v>1</v>
      </c>
      <c r="BH181" s="1063">
        <v>29.8</v>
      </c>
      <c r="BI181" s="1066">
        <v>0</v>
      </c>
    </row>
    <row r="182" spans="2:61" x14ac:dyDescent="0.25">
      <c r="B182" s="1858"/>
      <c r="C182" s="1858"/>
      <c r="D182" s="1090" t="s">
        <v>3387</v>
      </c>
      <c r="E182" s="1091" t="s">
        <v>3787</v>
      </c>
      <c r="F182" s="1092">
        <v>367653.27</v>
      </c>
      <c r="G182" s="1092">
        <v>1181807.9099999999</v>
      </c>
      <c r="H182" s="1090" t="s">
        <v>3375</v>
      </c>
      <c r="I182" s="1091" t="s">
        <v>3443</v>
      </c>
      <c r="J182" s="1091" t="s">
        <v>3449</v>
      </c>
      <c r="L182" s="1091">
        <v>20</v>
      </c>
      <c r="M182" s="1091">
        <v>13</v>
      </c>
      <c r="N182" s="1091">
        <v>7</v>
      </c>
      <c r="O182" s="1093">
        <v>65</v>
      </c>
      <c r="P182" s="1091">
        <v>0</v>
      </c>
      <c r="Q182" s="1094"/>
      <c r="R182" s="1092">
        <v>1.3</v>
      </c>
      <c r="S182" s="1095">
        <v>1</v>
      </c>
      <c r="T182" s="1092">
        <v>1.3</v>
      </c>
      <c r="U182" s="1095">
        <v>1</v>
      </c>
      <c r="V182" s="1092">
        <v>1.347</v>
      </c>
      <c r="W182" s="1095">
        <v>1</v>
      </c>
      <c r="X182" s="1092">
        <v>1.3</v>
      </c>
      <c r="Y182" s="1095">
        <v>1</v>
      </c>
      <c r="Z182" s="1091"/>
      <c r="AA182" s="1092">
        <v>89.4</v>
      </c>
      <c r="AB182" s="1095">
        <v>1</v>
      </c>
      <c r="AC182" s="1092">
        <v>79.7</v>
      </c>
      <c r="AD182" s="1095">
        <v>1</v>
      </c>
      <c r="AE182" s="1092">
        <v>78.099999999999994</v>
      </c>
      <c r="AF182" s="1095">
        <v>1</v>
      </c>
      <c r="AG182" s="1092">
        <v>83.9</v>
      </c>
      <c r="AH182" s="1095">
        <v>1</v>
      </c>
      <c r="AI182" s="1094"/>
      <c r="AJ182" s="1092">
        <v>0.127</v>
      </c>
      <c r="AK182" s="1095">
        <v>1</v>
      </c>
      <c r="AL182" s="1092">
        <v>0.09</v>
      </c>
      <c r="AM182" s="1095">
        <v>1</v>
      </c>
      <c r="AN182" s="1092">
        <v>4.8000000000000001E-2</v>
      </c>
      <c r="AO182" s="1095">
        <v>1</v>
      </c>
      <c r="AP182" s="1092">
        <v>0.115</v>
      </c>
      <c r="AQ182" s="1095">
        <v>1</v>
      </c>
      <c r="AR182" s="1094"/>
      <c r="AS182" s="1092">
        <v>6.24</v>
      </c>
      <c r="AT182" s="1095">
        <v>0</v>
      </c>
      <c r="AU182" s="1092">
        <v>7.21</v>
      </c>
      <c r="AV182" s="1095">
        <v>1</v>
      </c>
      <c r="AW182" s="1092">
        <v>5.35</v>
      </c>
      <c r="AX182" s="1095">
        <v>0</v>
      </c>
      <c r="AY182" s="1092">
        <v>4.95</v>
      </c>
      <c r="AZ182" s="1095">
        <v>0</v>
      </c>
      <c r="BA182" s="1094"/>
      <c r="BB182" s="1092">
        <v>118.8</v>
      </c>
      <c r="BC182" s="1095">
        <v>0</v>
      </c>
      <c r="BD182" s="1092">
        <v>87.8</v>
      </c>
      <c r="BE182" s="1095">
        <v>0</v>
      </c>
      <c r="BF182" s="1092">
        <v>59.5</v>
      </c>
      <c r="BG182" s="1095">
        <v>0</v>
      </c>
      <c r="BH182" s="1092">
        <v>67.099999999999994</v>
      </c>
      <c r="BI182" s="1095">
        <v>0</v>
      </c>
    </row>
    <row r="183" spans="2:61" x14ac:dyDescent="0.25">
      <c r="C183" s="1841" t="s">
        <v>3788</v>
      </c>
      <c r="D183" s="1841"/>
      <c r="E183" s="1841"/>
      <c r="F183" s="1841"/>
      <c r="G183" s="1841"/>
      <c r="H183" s="1841"/>
      <c r="I183" s="1841"/>
      <c r="J183" s="1841"/>
      <c r="K183" s="1841"/>
      <c r="L183" s="1841"/>
      <c r="M183" s="1841"/>
      <c r="N183" s="1841"/>
      <c r="O183" s="1841"/>
      <c r="P183" s="1841"/>
      <c r="Q183" s="1841"/>
      <c r="R183" s="1841"/>
      <c r="S183" s="1841"/>
      <c r="T183" s="1841"/>
      <c r="U183" s="1841"/>
      <c r="V183" s="1841"/>
      <c r="W183" s="1841"/>
      <c r="X183" s="1841"/>
      <c r="Y183" s="1841"/>
      <c r="Z183" s="1841"/>
      <c r="AA183" s="1841"/>
      <c r="AB183" s="1841"/>
      <c r="AC183" s="1841"/>
      <c r="AD183" s="1841"/>
      <c r="AE183" s="1841"/>
      <c r="AF183" s="1841"/>
      <c r="AG183" s="1841"/>
      <c r="AH183" s="1841"/>
      <c r="AI183" s="1841"/>
      <c r="AJ183" s="1841"/>
      <c r="AK183" s="1841"/>
      <c r="AL183" s="1841"/>
      <c r="AM183" s="1841"/>
      <c r="AN183" s="1841"/>
      <c r="AO183" s="1841"/>
      <c r="AP183" s="1841"/>
      <c r="AQ183" s="1841"/>
      <c r="AR183" s="1841"/>
      <c r="AS183" s="1841"/>
      <c r="AT183" s="1841"/>
      <c r="AU183" s="1841"/>
      <c r="AV183" s="1841"/>
      <c r="AW183" s="1841"/>
      <c r="AX183" s="1841"/>
      <c r="AY183" s="1841"/>
      <c r="AZ183" s="1841"/>
      <c r="BA183" s="1841"/>
      <c r="BB183" s="1841"/>
      <c r="BC183" s="1841"/>
      <c r="BD183" s="1841"/>
      <c r="BE183" s="1841"/>
      <c r="BF183" s="1841"/>
      <c r="BG183" s="1841"/>
      <c r="BH183" s="1841"/>
      <c r="BI183" s="1841"/>
    </row>
    <row r="184" spans="2:61" x14ac:dyDescent="0.25">
      <c r="C184" s="995"/>
      <c r="D184" s="1842" t="s">
        <v>104</v>
      </c>
      <c r="E184" s="1842" t="s">
        <v>105</v>
      </c>
      <c r="F184" s="1844" t="s">
        <v>106</v>
      </c>
      <c r="G184" s="1844"/>
      <c r="H184" s="1844"/>
      <c r="I184" s="1844"/>
      <c r="J184" s="1844"/>
      <c r="K184" s="996"/>
      <c r="L184" s="1844" t="s">
        <v>107</v>
      </c>
      <c r="M184" s="1844"/>
      <c r="N184" s="1844"/>
      <c r="O184" s="1844"/>
      <c r="P184" s="1844"/>
      <c r="Q184" s="995"/>
      <c r="R184" s="1844" t="s">
        <v>108</v>
      </c>
      <c r="S184" s="1844"/>
      <c r="T184" s="1844"/>
      <c r="U184" s="1844"/>
      <c r="V184" s="1844"/>
      <c r="W184" s="1844"/>
      <c r="X184" s="1844"/>
      <c r="Y184" s="1844"/>
      <c r="Z184" s="995"/>
      <c r="AA184" s="1844" t="s">
        <v>109</v>
      </c>
      <c r="AB184" s="1844"/>
      <c r="AC184" s="1844"/>
      <c r="AD184" s="1844"/>
      <c r="AE184" s="1844"/>
      <c r="AF184" s="1844"/>
      <c r="AG184" s="1844"/>
      <c r="AH184" s="1844"/>
      <c r="AI184" s="995"/>
      <c r="AJ184" s="1844" t="s">
        <v>110</v>
      </c>
      <c r="AK184" s="1844"/>
      <c r="AL184" s="1844"/>
      <c r="AM184" s="1844"/>
      <c r="AN184" s="1844"/>
      <c r="AO184" s="1844"/>
      <c r="AP184" s="1844"/>
      <c r="AQ184" s="1844"/>
      <c r="AR184" s="995"/>
      <c r="AS184" s="1844" t="s">
        <v>111</v>
      </c>
      <c r="AT184" s="1844"/>
      <c r="AU184" s="1844"/>
      <c r="AV184" s="1844"/>
      <c r="AW184" s="1844"/>
      <c r="AX184" s="1844"/>
      <c r="AY184" s="1844"/>
      <c r="AZ184" s="1844"/>
      <c r="BA184" s="995"/>
      <c r="BB184" s="1844" t="s">
        <v>112</v>
      </c>
      <c r="BC184" s="1844"/>
      <c r="BD184" s="1844"/>
      <c r="BE184" s="1844"/>
      <c r="BF184" s="1844"/>
      <c r="BG184" s="1844"/>
      <c r="BH184" s="1844"/>
      <c r="BI184" s="1844"/>
    </row>
    <row r="185" spans="2:61" ht="26.15" customHeight="1" x14ac:dyDescent="0.25">
      <c r="B185" s="972"/>
      <c r="C185" s="1848" t="s">
        <v>113</v>
      </c>
      <c r="D185" s="1842"/>
      <c r="E185" s="1842"/>
      <c r="F185" s="997" t="s">
        <v>114</v>
      </c>
      <c r="G185" s="997" t="s">
        <v>115</v>
      </c>
      <c r="H185" s="1845" t="s">
        <v>39</v>
      </c>
      <c r="I185" s="1845" t="s">
        <v>64</v>
      </c>
      <c r="J185" s="1845" t="s">
        <v>116</v>
      </c>
      <c r="K185" s="998"/>
      <c r="L185" s="1845" t="s">
        <v>117</v>
      </c>
      <c r="M185" s="1845" t="s">
        <v>118</v>
      </c>
      <c r="N185" s="1845" t="s">
        <v>119</v>
      </c>
      <c r="O185" s="1845" t="s">
        <v>120</v>
      </c>
      <c r="P185" s="997" t="s">
        <v>121</v>
      </c>
      <c r="Q185" s="999"/>
      <c r="R185" s="997" t="s">
        <v>122</v>
      </c>
      <c r="S185" s="1845" t="s">
        <v>123</v>
      </c>
      <c r="T185" s="997" t="s">
        <v>124</v>
      </c>
      <c r="U185" s="1846" t="s">
        <v>123</v>
      </c>
      <c r="V185" s="997" t="s">
        <v>124</v>
      </c>
      <c r="W185" s="1845" t="s">
        <v>123</v>
      </c>
      <c r="X185" s="997" t="s">
        <v>124</v>
      </c>
      <c r="Y185" s="1845" t="s">
        <v>123</v>
      </c>
      <c r="Z185" s="999"/>
      <c r="AA185" s="997" t="s">
        <v>125</v>
      </c>
      <c r="AB185" s="1845" t="s">
        <v>123</v>
      </c>
      <c r="AC185" s="997" t="s">
        <v>125</v>
      </c>
      <c r="AD185" s="1845" t="s">
        <v>123</v>
      </c>
      <c r="AE185" s="997" t="s">
        <v>126</v>
      </c>
      <c r="AF185" s="1845" t="s">
        <v>123</v>
      </c>
      <c r="AG185" s="997" t="s">
        <v>125</v>
      </c>
      <c r="AH185" s="1845" t="s">
        <v>123</v>
      </c>
      <c r="AI185" s="998"/>
      <c r="AJ185" s="997" t="s">
        <v>110</v>
      </c>
      <c r="AK185" s="1845" t="s">
        <v>123</v>
      </c>
      <c r="AL185" s="997" t="s">
        <v>110</v>
      </c>
      <c r="AM185" s="1845" t="s">
        <v>123</v>
      </c>
      <c r="AN185" s="997" t="s">
        <v>110</v>
      </c>
      <c r="AO185" s="1846" t="s">
        <v>123</v>
      </c>
      <c r="AP185" s="997" t="s">
        <v>110</v>
      </c>
      <c r="AQ185" s="1845" t="s">
        <v>123</v>
      </c>
      <c r="AR185" s="998"/>
      <c r="AS185" s="997" t="s">
        <v>127</v>
      </c>
      <c r="AT185" s="1845" t="s">
        <v>123</v>
      </c>
      <c r="AU185" s="997" t="s">
        <v>128</v>
      </c>
      <c r="AV185" s="1845" t="s">
        <v>123</v>
      </c>
      <c r="AW185" s="997" t="s">
        <v>129</v>
      </c>
      <c r="AX185" s="1845" t="s">
        <v>123</v>
      </c>
      <c r="AY185" s="997" t="s">
        <v>130</v>
      </c>
      <c r="AZ185" s="1845" t="s">
        <v>123</v>
      </c>
      <c r="BA185" s="998"/>
      <c r="BB185" s="997" t="s">
        <v>131</v>
      </c>
      <c r="BC185" s="1845" t="s">
        <v>123</v>
      </c>
      <c r="BD185" s="997" t="s">
        <v>132</v>
      </c>
      <c r="BE185" s="1845" t="s">
        <v>123</v>
      </c>
      <c r="BF185" s="997" t="s">
        <v>131</v>
      </c>
      <c r="BG185" s="1845" t="s">
        <v>123</v>
      </c>
      <c r="BH185" s="997" t="s">
        <v>3789</v>
      </c>
      <c r="BI185" s="1845" t="s">
        <v>123</v>
      </c>
    </row>
    <row r="186" spans="2:61" x14ac:dyDescent="0.25">
      <c r="C186" s="1847"/>
      <c r="D186" s="1843"/>
      <c r="E186" s="1843"/>
      <c r="F186" s="997" t="s">
        <v>134</v>
      </c>
      <c r="G186" s="997" t="s">
        <v>134</v>
      </c>
      <c r="H186" s="1843"/>
      <c r="I186" s="1843"/>
      <c r="J186" s="1843"/>
      <c r="K186" s="950"/>
      <c r="L186" s="1843"/>
      <c r="M186" s="1843"/>
      <c r="N186" s="1843"/>
      <c r="O186" s="1843"/>
      <c r="P186" s="949" t="s">
        <v>135</v>
      </c>
      <c r="Q186" s="949"/>
      <c r="R186" s="949" t="s">
        <v>3790</v>
      </c>
      <c r="S186" s="1843"/>
      <c r="T186" s="949" t="s">
        <v>3791</v>
      </c>
      <c r="U186" s="1847"/>
      <c r="V186" s="949" t="s">
        <v>3792</v>
      </c>
      <c r="W186" s="1843"/>
      <c r="X186" s="949" t="s">
        <v>3793</v>
      </c>
      <c r="Y186" s="1843"/>
      <c r="Z186" s="949"/>
      <c r="AA186" s="949" t="s">
        <v>3790</v>
      </c>
      <c r="AB186" s="1843"/>
      <c r="AC186" s="949" t="s">
        <v>3791</v>
      </c>
      <c r="AD186" s="1843"/>
      <c r="AE186" s="949" t="s">
        <v>3792</v>
      </c>
      <c r="AF186" s="1843"/>
      <c r="AG186" s="949" t="s">
        <v>3793</v>
      </c>
      <c r="AH186" s="1843"/>
      <c r="AI186" s="950"/>
      <c r="AJ186" s="949" t="s">
        <v>3790</v>
      </c>
      <c r="AK186" s="1843"/>
      <c r="AL186" s="949" t="s">
        <v>3791</v>
      </c>
      <c r="AM186" s="1843"/>
      <c r="AN186" s="949" t="s">
        <v>3792</v>
      </c>
      <c r="AO186" s="1847"/>
      <c r="AP186" s="949" t="s">
        <v>3793</v>
      </c>
      <c r="AQ186" s="1843"/>
      <c r="AR186" s="950"/>
      <c r="AS186" s="949" t="s">
        <v>3790</v>
      </c>
      <c r="AT186" s="1843"/>
      <c r="AU186" s="949" t="s">
        <v>3791</v>
      </c>
      <c r="AV186" s="1843"/>
      <c r="AW186" s="949" t="s">
        <v>3792</v>
      </c>
      <c r="AX186" s="1843"/>
      <c r="AY186" s="949" t="s">
        <v>3793</v>
      </c>
      <c r="AZ186" s="1843"/>
      <c r="BA186" s="950"/>
      <c r="BB186" s="949" t="s">
        <v>3790</v>
      </c>
      <c r="BC186" s="1843"/>
      <c r="BD186" s="949" t="s">
        <v>3791</v>
      </c>
      <c r="BE186" s="1843"/>
      <c r="BF186" s="949" t="s">
        <v>3792</v>
      </c>
      <c r="BG186" s="1843"/>
      <c r="BH186" s="949" t="s">
        <v>3793</v>
      </c>
      <c r="BI186" s="1843"/>
    </row>
    <row r="187" spans="2:61" ht="13" customHeight="1" x14ac:dyDescent="0.25">
      <c r="B187" s="1849" t="s">
        <v>3794</v>
      </c>
      <c r="C187" s="1868" t="s">
        <v>3795</v>
      </c>
      <c r="D187" s="1081" t="s">
        <v>3796</v>
      </c>
      <c r="E187" s="1058" t="s">
        <v>3797</v>
      </c>
      <c r="F187" s="1057">
        <v>459889</v>
      </c>
      <c r="G187" s="1057">
        <v>1204407</v>
      </c>
      <c r="H187" s="1058" t="s">
        <v>36</v>
      </c>
      <c r="I187" s="1058" t="s">
        <v>1630</v>
      </c>
      <c r="J187" s="1058" t="s">
        <v>3798</v>
      </c>
      <c r="L187" s="1058">
        <v>20</v>
      </c>
      <c r="M187" s="1058">
        <v>13</v>
      </c>
      <c r="N187" s="1058">
        <v>7</v>
      </c>
      <c r="O187" s="1058">
        <v>65</v>
      </c>
      <c r="P187" s="1058">
        <v>0</v>
      </c>
      <c r="Q187" s="1046"/>
      <c r="R187" s="1057">
        <v>1.3</v>
      </c>
      <c r="S187" s="1060">
        <v>1</v>
      </c>
      <c r="T187" s="1057">
        <v>1.3</v>
      </c>
      <c r="U187" s="1060">
        <v>1</v>
      </c>
      <c r="V187" s="1057">
        <v>1.335</v>
      </c>
      <c r="W187" s="1060">
        <v>1</v>
      </c>
      <c r="X187" s="1057">
        <v>1.45</v>
      </c>
      <c r="Y187" s="1060">
        <v>1</v>
      </c>
      <c r="AA187" s="1057">
        <v>59.7</v>
      </c>
      <c r="AB187" s="1060">
        <v>0</v>
      </c>
      <c r="AC187" s="1057">
        <v>49.2</v>
      </c>
      <c r="AD187" s="1060">
        <v>0</v>
      </c>
      <c r="AE187" s="1057">
        <v>58.9</v>
      </c>
      <c r="AF187" s="1060">
        <v>0</v>
      </c>
      <c r="AG187" s="1057">
        <v>70</v>
      </c>
      <c r="AH187" s="1060">
        <v>0</v>
      </c>
      <c r="AI187" s="1046"/>
      <c r="AJ187" s="1057">
        <v>0.03</v>
      </c>
      <c r="AK187" s="1060">
        <v>1</v>
      </c>
      <c r="AL187" s="1057">
        <v>0.03</v>
      </c>
      <c r="AM187" s="1096">
        <v>1</v>
      </c>
      <c r="AN187" s="1057">
        <v>4.7800000000000002E-2</v>
      </c>
      <c r="AO187" s="1096">
        <v>1</v>
      </c>
      <c r="AP187" s="1057">
        <v>8.2799999999999999E-2</v>
      </c>
      <c r="AQ187" s="1060">
        <v>1</v>
      </c>
      <c r="AR187" s="1046"/>
      <c r="AS187" s="1057">
        <v>6.7750000000000004</v>
      </c>
      <c r="AT187" s="1096">
        <v>1</v>
      </c>
      <c r="AU187" s="1057">
        <v>6.5549999999999997</v>
      </c>
      <c r="AV187" s="1096">
        <v>1</v>
      </c>
      <c r="AW187" s="1057">
        <v>7.15</v>
      </c>
      <c r="AX187" s="1096">
        <v>1</v>
      </c>
      <c r="AY187" s="1057">
        <v>6.96</v>
      </c>
      <c r="AZ187" s="1096">
        <v>1</v>
      </c>
      <c r="BA187" s="1046"/>
      <c r="BB187" s="1057">
        <v>27.7</v>
      </c>
      <c r="BC187" s="1096">
        <v>0</v>
      </c>
      <c r="BD187" s="1057">
        <v>15.1</v>
      </c>
      <c r="BE187" s="1096">
        <v>1</v>
      </c>
      <c r="BF187" s="1057" t="s">
        <v>3799</v>
      </c>
      <c r="BG187" s="1096">
        <v>0</v>
      </c>
      <c r="BH187" s="1057" t="s">
        <v>3800</v>
      </c>
      <c r="BI187" s="1096">
        <v>0</v>
      </c>
    </row>
    <row r="188" spans="2:61" x14ac:dyDescent="0.25">
      <c r="B188" s="1849"/>
      <c r="C188" s="1865"/>
      <c r="D188" s="1081" t="s">
        <v>3795</v>
      </c>
      <c r="E188" s="1058" t="s">
        <v>3801</v>
      </c>
      <c r="F188" s="1057">
        <v>439806</v>
      </c>
      <c r="G188" s="1057">
        <v>1181286</v>
      </c>
      <c r="H188" s="1058" t="s">
        <v>36</v>
      </c>
      <c r="I188" s="1058" t="s">
        <v>1630</v>
      </c>
      <c r="J188" s="1058" t="s">
        <v>3795</v>
      </c>
      <c r="L188" s="1058">
        <v>20</v>
      </c>
      <c r="M188" s="1058">
        <v>17</v>
      </c>
      <c r="N188" s="1058">
        <v>3</v>
      </c>
      <c r="O188" s="1058">
        <v>85</v>
      </c>
      <c r="P188" s="1058">
        <v>1</v>
      </c>
      <c r="Q188" s="1046"/>
      <c r="R188" s="1057">
        <v>1.3</v>
      </c>
      <c r="S188" s="1060">
        <v>1</v>
      </c>
      <c r="T188" s="1057">
        <v>1.3169999999999999</v>
      </c>
      <c r="U188" s="1060">
        <v>1</v>
      </c>
      <c r="V188" s="1057">
        <v>1.3</v>
      </c>
      <c r="W188" s="1060">
        <v>1</v>
      </c>
      <c r="X188" s="1057">
        <v>1.3</v>
      </c>
      <c r="Y188" s="1060">
        <v>1</v>
      </c>
      <c r="AA188" s="1057">
        <v>82.3</v>
      </c>
      <c r="AB188" s="1060">
        <v>1</v>
      </c>
      <c r="AC188" s="1057">
        <v>80.3</v>
      </c>
      <c r="AD188" s="1060">
        <v>1</v>
      </c>
      <c r="AE188" s="1057">
        <v>72.099999999999994</v>
      </c>
      <c r="AF188" s="1060">
        <v>1</v>
      </c>
      <c r="AG188" s="1057">
        <v>72.900000000000006</v>
      </c>
      <c r="AH188" s="1060">
        <v>1</v>
      </c>
      <c r="AI188" s="1046"/>
      <c r="AJ188" s="1057">
        <v>0.03</v>
      </c>
      <c r="AK188" s="1060">
        <v>1</v>
      </c>
      <c r="AL188" s="1057">
        <v>0.03</v>
      </c>
      <c r="AM188" s="1096">
        <v>1</v>
      </c>
      <c r="AN188" s="1057">
        <v>5.5300000000000002E-2</v>
      </c>
      <c r="AO188" s="1096">
        <v>1</v>
      </c>
      <c r="AP188" s="1057">
        <v>5.0700000000000002E-2</v>
      </c>
      <c r="AQ188" s="1060">
        <v>1</v>
      </c>
      <c r="AR188" s="1046"/>
      <c r="AS188" s="1057">
        <v>7.2149999999999999</v>
      </c>
      <c r="AT188" s="1096">
        <v>1</v>
      </c>
      <c r="AU188" s="1057">
        <v>7.13</v>
      </c>
      <c r="AV188" s="1096">
        <v>1</v>
      </c>
      <c r="AW188" s="1057">
        <v>7.14</v>
      </c>
      <c r="AX188" s="1096">
        <v>1</v>
      </c>
      <c r="AY188" s="1057">
        <v>6.82</v>
      </c>
      <c r="AZ188" s="1096">
        <v>1</v>
      </c>
      <c r="BA188" s="1046"/>
      <c r="BB188" s="1057">
        <v>17.3</v>
      </c>
      <c r="BC188" s="1096">
        <v>1</v>
      </c>
      <c r="BD188" s="1057" t="s">
        <v>3800</v>
      </c>
      <c r="BE188" s="1096">
        <v>0</v>
      </c>
      <c r="BF188" s="1057" t="s">
        <v>3799</v>
      </c>
      <c r="BG188" s="1096">
        <v>0</v>
      </c>
      <c r="BH188" s="1057" t="s">
        <v>3800</v>
      </c>
      <c r="BI188" s="1096">
        <v>0</v>
      </c>
    </row>
    <row r="189" spans="2:61" x14ac:dyDescent="0.25">
      <c r="B189" s="1849"/>
      <c r="C189" s="1865"/>
      <c r="D189" s="1081" t="s">
        <v>3795</v>
      </c>
      <c r="E189" s="1058" t="s">
        <v>3802</v>
      </c>
      <c r="F189" s="1057">
        <v>440761</v>
      </c>
      <c r="G189" s="1057">
        <v>1196191</v>
      </c>
      <c r="H189" s="1058" t="s">
        <v>36</v>
      </c>
      <c r="I189" s="1058" t="s">
        <v>1630</v>
      </c>
      <c r="J189" s="1058" t="s">
        <v>3795</v>
      </c>
      <c r="L189" s="1058">
        <v>20</v>
      </c>
      <c r="M189" s="1058">
        <v>14</v>
      </c>
      <c r="N189" s="1058">
        <v>6</v>
      </c>
      <c r="O189" s="1058">
        <v>70</v>
      </c>
      <c r="P189" s="1058">
        <v>0</v>
      </c>
      <c r="Q189" s="1046"/>
      <c r="R189" s="1057">
        <v>1.3</v>
      </c>
      <c r="S189" s="1060">
        <v>1</v>
      </c>
      <c r="T189" s="1057">
        <v>1.58</v>
      </c>
      <c r="U189" s="1060">
        <v>1</v>
      </c>
      <c r="V189" s="1057">
        <v>1.3</v>
      </c>
      <c r="W189" s="1060">
        <v>1</v>
      </c>
      <c r="X189" s="1057">
        <v>1.3</v>
      </c>
      <c r="Y189" s="1060">
        <v>1</v>
      </c>
      <c r="AA189" s="1057">
        <v>51.1</v>
      </c>
      <c r="AB189" s="1060">
        <v>0</v>
      </c>
      <c r="AC189" s="1057">
        <v>60.9</v>
      </c>
      <c r="AD189" s="1060">
        <v>0</v>
      </c>
      <c r="AE189" s="1057">
        <v>74.900000000000006</v>
      </c>
      <c r="AF189" s="1060">
        <v>1</v>
      </c>
      <c r="AG189" s="1057">
        <v>82.4</v>
      </c>
      <c r="AH189" s="1060">
        <v>1</v>
      </c>
      <c r="AI189" s="1046"/>
      <c r="AJ189" s="1057">
        <v>7.6999999999999999E-2</v>
      </c>
      <c r="AK189" s="1060">
        <v>1</v>
      </c>
      <c r="AL189" s="1057">
        <v>3.6999999999999998E-2</v>
      </c>
      <c r="AM189" s="1096">
        <v>1</v>
      </c>
      <c r="AN189" s="1057">
        <v>6.54E-2</v>
      </c>
      <c r="AO189" s="1096">
        <v>1</v>
      </c>
      <c r="AP189" s="1057">
        <v>5.0799999999999998E-2</v>
      </c>
      <c r="AQ189" s="1060">
        <v>1</v>
      </c>
      <c r="AR189" s="1046"/>
      <c r="AS189" s="1057">
        <v>6.86</v>
      </c>
      <c r="AT189" s="1096">
        <v>1</v>
      </c>
      <c r="AU189" s="1057">
        <v>6.35</v>
      </c>
      <c r="AV189" s="1096">
        <v>0</v>
      </c>
      <c r="AW189" s="1057">
        <v>7.14</v>
      </c>
      <c r="AX189" s="1096">
        <v>1</v>
      </c>
      <c r="AY189" s="1057">
        <v>7.06</v>
      </c>
      <c r="AZ189" s="1096">
        <v>1</v>
      </c>
      <c r="BA189" s="1046"/>
      <c r="BB189" s="1057">
        <v>30.2</v>
      </c>
      <c r="BC189" s="1096">
        <v>0</v>
      </c>
      <c r="BD189" s="1057">
        <v>7.5</v>
      </c>
      <c r="BE189" s="1096">
        <v>1</v>
      </c>
      <c r="BF189" s="1057" t="s">
        <v>3799</v>
      </c>
      <c r="BG189" s="1096">
        <v>0</v>
      </c>
      <c r="BH189" s="1057" t="s">
        <v>3800</v>
      </c>
      <c r="BI189" s="1096">
        <v>0</v>
      </c>
    </row>
    <row r="190" spans="2:61" x14ac:dyDescent="0.25">
      <c r="B190" s="1849"/>
      <c r="C190" s="1865"/>
      <c r="D190" s="1081" t="s">
        <v>3795</v>
      </c>
      <c r="E190" s="1058" t="s">
        <v>3803</v>
      </c>
      <c r="F190" s="1057">
        <v>447414</v>
      </c>
      <c r="G190" s="1057">
        <v>1208498</v>
      </c>
      <c r="H190" s="1058" t="s">
        <v>36</v>
      </c>
      <c r="I190" s="1058" t="s">
        <v>1688</v>
      </c>
      <c r="J190" s="1058" t="s">
        <v>1688</v>
      </c>
      <c r="L190" s="1058">
        <v>20</v>
      </c>
      <c r="M190" s="1058">
        <v>15</v>
      </c>
      <c r="N190" s="1058">
        <v>5</v>
      </c>
      <c r="O190" s="1058">
        <v>75</v>
      </c>
      <c r="P190" s="1058">
        <v>0</v>
      </c>
      <c r="Q190" s="1046"/>
      <c r="R190" s="1057">
        <v>1.3</v>
      </c>
      <c r="S190" s="1060">
        <v>1</v>
      </c>
      <c r="T190" s="1057">
        <v>1.3</v>
      </c>
      <c r="U190" s="1060">
        <v>1</v>
      </c>
      <c r="V190" s="1057">
        <v>1.359</v>
      </c>
      <c r="W190" s="1060">
        <v>1</v>
      </c>
      <c r="X190" s="1057">
        <v>1.401</v>
      </c>
      <c r="Y190" s="1060">
        <v>1</v>
      </c>
      <c r="AA190" s="1057">
        <v>42.7</v>
      </c>
      <c r="AB190" s="1060">
        <v>0</v>
      </c>
      <c r="AC190" s="1057">
        <v>69.099999999999994</v>
      </c>
      <c r="AD190" s="1060">
        <v>0</v>
      </c>
      <c r="AE190" s="1057">
        <v>55.6</v>
      </c>
      <c r="AF190" s="1060">
        <v>0</v>
      </c>
      <c r="AG190" s="1057">
        <v>74.900000000000006</v>
      </c>
      <c r="AH190" s="1060">
        <v>1</v>
      </c>
      <c r="AI190" s="1046"/>
      <c r="AJ190" s="1057">
        <v>4.9000000000000002E-2</v>
      </c>
      <c r="AK190" s="1060">
        <v>1</v>
      </c>
      <c r="AL190" s="1057">
        <v>0.03</v>
      </c>
      <c r="AM190" s="1096">
        <v>1</v>
      </c>
      <c r="AN190" s="1057">
        <v>9.01E-2</v>
      </c>
      <c r="AO190" s="1096">
        <v>1</v>
      </c>
      <c r="AP190" s="1057">
        <v>2.7400000000000001E-2</v>
      </c>
      <c r="AQ190" s="1060">
        <v>1</v>
      </c>
      <c r="AR190" s="1046"/>
      <c r="AS190" s="1057">
        <v>6.7249999999999996</v>
      </c>
      <c r="AT190" s="1096">
        <v>1</v>
      </c>
      <c r="AU190" s="1057">
        <v>6.4550000000000001</v>
      </c>
      <c r="AV190" s="1096">
        <v>0</v>
      </c>
      <c r="AW190" s="1057">
        <v>7.06</v>
      </c>
      <c r="AX190" s="1096">
        <v>1</v>
      </c>
      <c r="AY190" s="1057">
        <v>7.14</v>
      </c>
      <c r="AZ190" s="1096">
        <v>1</v>
      </c>
      <c r="BA190" s="1046"/>
      <c r="BB190" s="1057">
        <v>16.2</v>
      </c>
      <c r="BC190" s="1096">
        <v>1</v>
      </c>
      <c r="BD190" s="1057">
        <v>5.6</v>
      </c>
      <c r="BE190" s="1096">
        <v>1</v>
      </c>
      <c r="BF190" s="1057">
        <v>13.7</v>
      </c>
      <c r="BG190" s="1096">
        <v>1</v>
      </c>
      <c r="BH190" s="1057" t="s">
        <v>3800</v>
      </c>
      <c r="BI190" s="1096">
        <v>0</v>
      </c>
    </row>
    <row r="191" spans="2:61" x14ac:dyDescent="0.25">
      <c r="B191" s="1849"/>
      <c r="C191" s="1865"/>
      <c r="D191" s="1081" t="s">
        <v>3804</v>
      </c>
      <c r="E191" s="1058" t="s">
        <v>3805</v>
      </c>
      <c r="F191" s="1057">
        <v>424939</v>
      </c>
      <c r="G191" s="1057">
        <v>1219769</v>
      </c>
      <c r="H191" s="1058" t="s">
        <v>36</v>
      </c>
      <c r="I191" s="1058" t="s">
        <v>1688</v>
      </c>
      <c r="J191" s="1058" t="s">
        <v>1688</v>
      </c>
      <c r="L191" s="1058">
        <v>20</v>
      </c>
      <c r="M191" s="1058">
        <v>11</v>
      </c>
      <c r="N191" s="1058">
        <v>9</v>
      </c>
      <c r="O191" s="1058">
        <v>55.000000000000007</v>
      </c>
      <c r="P191" s="1058">
        <v>0</v>
      </c>
      <c r="Q191" s="1046"/>
      <c r="R191" s="1057">
        <v>1.3</v>
      </c>
      <c r="S191" s="1060">
        <v>1</v>
      </c>
      <c r="T191" s="1057">
        <v>1.73</v>
      </c>
      <c r="U191" s="1060">
        <v>1</v>
      </c>
      <c r="V191" s="1057">
        <v>2.42</v>
      </c>
      <c r="W191" s="1060">
        <v>1</v>
      </c>
      <c r="X191" s="1057">
        <v>4.05</v>
      </c>
      <c r="Y191" s="1060">
        <v>1</v>
      </c>
      <c r="AA191" s="1057">
        <v>19.399999999999999</v>
      </c>
      <c r="AB191" s="1060">
        <v>0</v>
      </c>
      <c r="AC191" s="1057">
        <v>18.899999999999999</v>
      </c>
      <c r="AD191" s="1060">
        <v>0</v>
      </c>
      <c r="AE191" s="1057">
        <v>20.2</v>
      </c>
      <c r="AF191" s="1060">
        <v>0</v>
      </c>
      <c r="AG191" s="1057">
        <v>34.4</v>
      </c>
      <c r="AH191" s="1060">
        <v>0</v>
      </c>
      <c r="AI191" s="1046"/>
      <c r="AJ191" s="1057">
        <v>0.03</v>
      </c>
      <c r="AK191" s="1060">
        <v>1</v>
      </c>
      <c r="AL191" s="1057">
        <v>0.03</v>
      </c>
      <c r="AM191" s="1096">
        <v>1</v>
      </c>
      <c r="AN191" s="1057">
        <v>5.74E-2</v>
      </c>
      <c r="AO191" s="1096">
        <v>1</v>
      </c>
      <c r="AP191" s="1057">
        <v>6.83E-2</v>
      </c>
      <c r="AQ191" s="1060">
        <v>1</v>
      </c>
      <c r="AR191" s="1046"/>
      <c r="AS191" s="1057">
        <v>6.17</v>
      </c>
      <c r="AT191" s="1096">
        <v>0</v>
      </c>
      <c r="AU191" s="1057">
        <v>6.0049999999999999</v>
      </c>
      <c r="AV191" s="1096">
        <v>0</v>
      </c>
      <c r="AW191" s="1057">
        <v>6.21</v>
      </c>
      <c r="AX191" s="1096">
        <v>0</v>
      </c>
      <c r="AY191" s="1057">
        <v>6.49</v>
      </c>
      <c r="AZ191" s="1096">
        <v>0</v>
      </c>
      <c r="BA191" s="1046"/>
      <c r="BB191" s="1057">
        <v>7.7</v>
      </c>
      <c r="BC191" s="1096">
        <v>1</v>
      </c>
      <c r="BD191" s="1057" t="s">
        <v>3806</v>
      </c>
      <c r="BE191" s="1096">
        <v>0</v>
      </c>
      <c r="BF191" s="1057">
        <v>16</v>
      </c>
      <c r="BG191" s="1096">
        <v>1</v>
      </c>
      <c r="BH191" s="1057">
        <v>10.3</v>
      </c>
      <c r="BI191" s="1096">
        <v>1</v>
      </c>
    </row>
    <row r="192" spans="2:61" x14ac:dyDescent="0.25">
      <c r="B192" s="1849"/>
      <c r="C192" s="1865"/>
      <c r="D192" s="1081" t="s">
        <v>3807</v>
      </c>
      <c r="E192" s="1058" t="s">
        <v>3808</v>
      </c>
      <c r="F192" s="1057">
        <v>437136</v>
      </c>
      <c r="G192" s="1057">
        <v>1219338</v>
      </c>
      <c r="H192" s="1058" t="s">
        <v>36</v>
      </c>
      <c r="I192" s="1058" t="s">
        <v>1688</v>
      </c>
      <c r="J192" s="1058" t="s">
        <v>1688</v>
      </c>
      <c r="L192" s="1058">
        <v>20</v>
      </c>
      <c r="M192" s="1058">
        <v>14</v>
      </c>
      <c r="N192" s="1058">
        <v>6</v>
      </c>
      <c r="O192" s="1058">
        <v>70</v>
      </c>
      <c r="P192" s="1058">
        <v>0</v>
      </c>
      <c r="Q192" s="1046"/>
      <c r="R192" s="1057">
        <v>1.3</v>
      </c>
      <c r="S192" s="1060">
        <v>1</v>
      </c>
      <c r="T192" s="1057">
        <v>1.47</v>
      </c>
      <c r="U192" s="1060">
        <v>1</v>
      </c>
      <c r="V192" s="1057">
        <v>1.3</v>
      </c>
      <c r="W192" s="1060">
        <v>1</v>
      </c>
      <c r="X192" s="1057">
        <v>3.89</v>
      </c>
      <c r="Y192" s="1060">
        <v>1</v>
      </c>
      <c r="AA192" s="1057">
        <v>39.200000000000003</v>
      </c>
      <c r="AB192" s="1060">
        <v>0</v>
      </c>
      <c r="AC192" s="1057">
        <v>39.200000000000003</v>
      </c>
      <c r="AD192" s="1060">
        <v>0</v>
      </c>
      <c r="AE192" s="1057">
        <v>43.2</v>
      </c>
      <c r="AF192" s="1060">
        <v>0</v>
      </c>
      <c r="AG192" s="1057">
        <v>30.5</v>
      </c>
      <c r="AH192" s="1060">
        <v>0</v>
      </c>
      <c r="AI192" s="1046"/>
      <c r="AJ192" s="1057">
        <v>0.03</v>
      </c>
      <c r="AK192" s="1060">
        <v>1</v>
      </c>
      <c r="AL192" s="1057">
        <v>0.03</v>
      </c>
      <c r="AM192" s="1096">
        <v>1</v>
      </c>
      <c r="AN192" s="1057">
        <v>7.6899999999999996E-2</v>
      </c>
      <c r="AO192" s="1096">
        <v>1</v>
      </c>
      <c r="AP192" s="1057">
        <v>5.6300000000000003E-2</v>
      </c>
      <c r="AQ192" s="1060">
        <v>1</v>
      </c>
      <c r="AR192" s="1046"/>
      <c r="AS192" s="1057">
        <v>6.33</v>
      </c>
      <c r="AT192" s="1096">
        <v>0</v>
      </c>
      <c r="AU192" s="1057">
        <v>7.0350000000000001</v>
      </c>
      <c r="AV192" s="1096">
        <v>1</v>
      </c>
      <c r="AW192" s="1057">
        <v>6.75</v>
      </c>
      <c r="AX192" s="1096">
        <v>1</v>
      </c>
      <c r="AY192" s="1057">
        <v>7.14</v>
      </c>
      <c r="AZ192" s="1096">
        <v>1</v>
      </c>
      <c r="BA192" s="1046"/>
      <c r="BB192" s="1057">
        <v>60.9</v>
      </c>
      <c r="BC192" s="1096">
        <v>0</v>
      </c>
      <c r="BD192" s="1057">
        <v>14.6</v>
      </c>
      <c r="BE192" s="1096">
        <v>1</v>
      </c>
      <c r="BF192" s="1057">
        <v>10.1</v>
      </c>
      <c r="BG192" s="1096">
        <v>1</v>
      </c>
      <c r="BH192" s="1057">
        <v>11.9</v>
      </c>
      <c r="BI192" s="1096">
        <v>1</v>
      </c>
    </row>
    <row r="193" spans="2:61" x14ac:dyDescent="0.25">
      <c r="B193" s="1849"/>
      <c r="C193" s="1860" t="s">
        <v>1605</v>
      </c>
      <c r="D193" s="1068" t="s">
        <v>3809</v>
      </c>
      <c r="E193" s="1050" t="s">
        <v>3810</v>
      </c>
      <c r="F193" s="1097">
        <v>396005</v>
      </c>
      <c r="G193" s="1098">
        <v>1182789</v>
      </c>
      <c r="H193" s="1099" t="s">
        <v>36</v>
      </c>
      <c r="I193" s="1099" t="s">
        <v>3811</v>
      </c>
      <c r="J193" s="1099" t="s">
        <v>3812</v>
      </c>
      <c r="L193" s="1099">
        <v>20</v>
      </c>
      <c r="M193" s="1099">
        <v>15</v>
      </c>
      <c r="N193" s="1099">
        <v>5</v>
      </c>
      <c r="O193" s="1099">
        <v>75</v>
      </c>
      <c r="P193" s="1099">
        <v>0</v>
      </c>
      <c r="Q193" s="1099"/>
      <c r="R193" s="1098">
        <v>1.1000000000000001</v>
      </c>
      <c r="S193" s="1100">
        <v>1</v>
      </c>
      <c r="T193" s="1098">
        <v>2</v>
      </c>
      <c r="U193" s="1100">
        <v>1</v>
      </c>
      <c r="V193" s="1098">
        <v>2.8</v>
      </c>
      <c r="W193" s="1100">
        <v>1</v>
      </c>
      <c r="X193" s="1098">
        <v>20</v>
      </c>
      <c r="Y193" s="1100">
        <v>0</v>
      </c>
      <c r="AA193" s="1101">
        <v>94.1</v>
      </c>
      <c r="AB193" s="1100">
        <v>1</v>
      </c>
      <c r="AC193" s="1098">
        <v>93.5</v>
      </c>
      <c r="AD193" s="1100">
        <v>1</v>
      </c>
      <c r="AE193" s="1098">
        <v>102</v>
      </c>
      <c r="AF193" s="1100">
        <v>1</v>
      </c>
      <c r="AG193" s="1098">
        <v>99</v>
      </c>
      <c r="AH193" s="1100">
        <v>1</v>
      </c>
      <c r="AI193" s="1099"/>
      <c r="AJ193" s="1098">
        <v>0.57473110999999999</v>
      </c>
      <c r="AK193" s="1100">
        <v>1</v>
      </c>
      <c r="AL193" s="1098">
        <v>0</v>
      </c>
      <c r="AM193" s="1102">
        <v>1</v>
      </c>
      <c r="AN193" s="1098">
        <v>0.17632222222222224</v>
      </c>
      <c r="AO193" s="1102">
        <v>1</v>
      </c>
      <c r="AP193" s="1098">
        <v>7.0499999999999993E-2</v>
      </c>
      <c r="AQ193" s="1102">
        <v>1</v>
      </c>
      <c r="AR193" s="1098"/>
      <c r="AS193" s="1098">
        <v>7.71</v>
      </c>
      <c r="AT193" s="1102">
        <v>1</v>
      </c>
      <c r="AU193" s="1098">
        <v>7</v>
      </c>
      <c r="AV193" s="1102">
        <v>1</v>
      </c>
      <c r="AW193" s="1098">
        <v>5.6</v>
      </c>
      <c r="AX193" s="1102">
        <v>0</v>
      </c>
      <c r="AY193" s="1098">
        <v>7.87</v>
      </c>
      <c r="AZ193" s="1102">
        <v>1</v>
      </c>
      <c r="BA193" s="1098"/>
      <c r="BB193" s="1098" t="s">
        <v>3813</v>
      </c>
      <c r="BC193" s="1102">
        <v>0</v>
      </c>
      <c r="BD193" s="1098" t="s">
        <v>3814</v>
      </c>
      <c r="BE193" s="1102">
        <v>0</v>
      </c>
      <c r="BF193" s="1098">
        <v>11.4</v>
      </c>
      <c r="BG193" s="1102">
        <v>1</v>
      </c>
      <c r="BH193" s="1098" t="s">
        <v>3813</v>
      </c>
      <c r="BI193" s="1102">
        <v>0</v>
      </c>
    </row>
    <row r="194" spans="2:61" x14ac:dyDescent="0.25">
      <c r="B194" s="1849"/>
      <c r="C194" s="1861"/>
      <c r="D194" s="1068" t="s">
        <v>3815</v>
      </c>
      <c r="E194" s="1050" t="s">
        <v>3816</v>
      </c>
      <c r="F194" s="1097">
        <v>396513</v>
      </c>
      <c r="G194" s="1097">
        <v>1185236</v>
      </c>
      <c r="H194" s="1099" t="s">
        <v>36</v>
      </c>
      <c r="I194" s="1099" t="s">
        <v>3811</v>
      </c>
      <c r="J194" s="1099" t="s">
        <v>3812</v>
      </c>
      <c r="L194" s="1099">
        <v>20</v>
      </c>
      <c r="M194" s="1099">
        <v>15</v>
      </c>
      <c r="N194" s="1099">
        <v>5</v>
      </c>
      <c r="O194" s="1099">
        <v>75</v>
      </c>
      <c r="P194" s="1099">
        <v>0</v>
      </c>
      <c r="Q194" s="1099"/>
      <c r="R194" s="1098">
        <v>1.3</v>
      </c>
      <c r="S194" s="1100">
        <v>1</v>
      </c>
      <c r="T194" s="1098">
        <v>2</v>
      </c>
      <c r="U194" s="1100">
        <v>1</v>
      </c>
      <c r="V194" s="1098">
        <v>2</v>
      </c>
      <c r="W194" s="1100">
        <v>1</v>
      </c>
      <c r="X194" s="1098">
        <v>17.100000000000001</v>
      </c>
      <c r="Y194" s="1100">
        <v>0</v>
      </c>
      <c r="AA194" s="1101">
        <v>98.1</v>
      </c>
      <c r="AB194" s="1100">
        <v>1</v>
      </c>
      <c r="AC194" s="1098">
        <v>100</v>
      </c>
      <c r="AD194" s="1100">
        <v>1</v>
      </c>
      <c r="AE194" s="1098">
        <v>102</v>
      </c>
      <c r="AF194" s="1100">
        <v>1</v>
      </c>
      <c r="AG194" s="1098">
        <v>101</v>
      </c>
      <c r="AH194" s="1100">
        <v>1</v>
      </c>
      <c r="AI194" s="1099"/>
      <c r="AJ194" s="1098">
        <v>0.61057616999999997</v>
      </c>
      <c r="AK194" s="1100">
        <v>1</v>
      </c>
      <c r="AL194" s="1098">
        <v>0.10655555555555557</v>
      </c>
      <c r="AM194" s="1102">
        <v>1</v>
      </c>
      <c r="AN194" s="1098">
        <v>6.5877777777777785E-2</v>
      </c>
      <c r="AO194" s="1102">
        <v>1</v>
      </c>
      <c r="AP194" s="1098">
        <v>0.14899999999999999</v>
      </c>
      <c r="AQ194" s="1102">
        <v>1</v>
      </c>
      <c r="AR194" s="1098"/>
      <c r="AS194" s="1098">
        <v>7.24</v>
      </c>
      <c r="AT194" s="1102">
        <v>1</v>
      </c>
      <c r="AU194" s="1098">
        <v>6.9</v>
      </c>
      <c r="AV194" s="1102">
        <v>1</v>
      </c>
      <c r="AW194" s="1098">
        <v>5.8</v>
      </c>
      <c r="AX194" s="1102">
        <v>0</v>
      </c>
      <c r="AY194" s="1098">
        <v>5.58</v>
      </c>
      <c r="AZ194" s="1102">
        <v>0</v>
      </c>
      <c r="BA194" s="1098"/>
      <c r="BB194" s="1098" t="s">
        <v>3813</v>
      </c>
      <c r="BC194" s="1102">
        <v>0</v>
      </c>
      <c r="BD194" s="1098">
        <v>7.85</v>
      </c>
      <c r="BE194" s="1102">
        <v>1</v>
      </c>
      <c r="BF194" s="1098" t="s">
        <v>3813</v>
      </c>
      <c r="BG194" s="1102">
        <v>0</v>
      </c>
      <c r="BH194" s="1098">
        <v>7.03</v>
      </c>
      <c r="BI194" s="1102">
        <v>1</v>
      </c>
    </row>
    <row r="195" spans="2:61" x14ac:dyDescent="0.25">
      <c r="B195" s="1849"/>
      <c r="C195" s="1861"/>
      <c r="D195" s="1068" t="s">
        <v>3817</v>
      </c>
      <c r="E195" s="1050" t="s">
        <v>3818</v>
      </c>
      <c r="F195" s="1097">
        <v>406466</v>
      </c>
      <c r="G195" s="1097">
        <v>1195288</v>
      </c>
      <c r="H195" s="1099" t="s">
        <v>36</v>
      </c>
      <c r="I195" s="1099" t="s">
        <v>1688</v>
      </c>
      <c r="J195" s="1099" t="s">
        <v>3819</v>
      </c>
      <c r="L195" s="1099">
        <v>20</v>
      </c>
      <c r="M195" s="1099">
        <v>11</v>
      </c>
      <c r="N195" s="1099">
        <v>9</v>
      </c>
      <c r="O195" s="1099">
        <v>55.000000000000007</v>
      </c>
      <c r="P195" s="1099">
        <v>0</v>
      </c>
      <c r="Q195" s="1099"/>
      <c r="R195" s="1098">
        <v>1</v>
      </c>
      <c r="S195" s="1100">
        <v>1</v>
      </c>
      <c r="T195" s="1098">
        <v>5.3</v>
      </c>
      <c r="U195" s="1100">
        <v>1</v>
      </c>
      <c r="V195" s="1098">
        <v>2</v>
      </c>
      <c r="W195" s="1100">
        <v>1</v>
      </c>
      <c r="X195" s="1098">
        <v>34.9</v>
      </c>
      <c r="Y195" s="1100">
        <v>0</v>
      </c>
      <c r="AA195" s="1101">
        <v>83.5</v>
      </c>
      <c r="AB195" s="1100">
        <v>1</v>
      </c>
      <c r="AC195" s="1098">
        <v>66.099999999999994</v>
      </c>
      <c r="AD195" s="1100">
        <v>0</v>
      </c>
      <c r="AE195" s="1098">
        <v>64</v>
      </c>
      <c r="AF195" s="1100">
        <v>0</v>
      </c>
      <c r="AG195" s="1098">
        <v>2.9</v>
      </c>
      <c r="AH195" s="1100">
        <v>0</v>
      </c>
      <c r="AI195" s="1099"/>
      <c r="AJ195" s="1098">
        <v>1.90460783</v>
      </c>
      <c r="AK195" s="1100">
        <v>0</v>
      </c>
      <c r="AL195" s="1098">
        <v>0.56700000000000006</v>
      </c>
      <c r="AM195" s="1102">
        <v>1</v>
      </c>
      <c r="AN195" s="1098">
        <v>7.1400000000000005E-2</v>
      </c>
      <c r="AO195" s="1102">
        <v>1</v>
      </c>
      <c r="AP195" s="1098">
        <v>6.4399999999999999E-2</v>
      </c>
      <c r="AQ195" s="1102">
        <v>1</v>
      </c>
      <c r="AR195" s="1098"/>
      <c r="AS195" s="1098">
        <v>6.25</v>
      </c>
      <c r="AT195" s="1102">
        <v>0</v>
      </c>
      <c r="AU195" s="1098">
        <v>6.7</v>
      </c>
      <c r="AV195" s="1102">
        <v>1</v>
      </c>
      <c r="AW195" s="1098">
        <v>6.1</v>
      </c>
      <c r="AX195" s="1102">
        <v>0</v>
      </c>
      <c r="AY195" s="1098">
        <v>7.86</v>
      </c>
      <c r="AZ195" s="1102">
        <v>1</v>
      </c>
      <c r="BA195" s="1098"/>
      <c r="BB195" s="1098">
        <v>14.02</v>
      </c>
      <c r="BC195" s="1102">
        <v>1</v>
      </c>
      <c r="BD195" s="1098">
        <v>16.98</v>
      </c>
      <c r="BE195" s="1102">
        <v>1</v>
      </c>
      <c r="BF195" s="1098">
        <v>45.46</v>
      </c>
      <c r="BG195" s="1102">
        <v>0</v>
      </c>
      <c r="BH195" s="1098" t="s">
        <v>3813</v>
      </c>
      <c r="BI195" s="1102">
        <v>0</v>
      </c>
    </row>
    <row r="196" spans="2:61" x14ac:dyDescent="0.25">
      <c r="B196" s="1849"/>
      <c r="C196" s="1861"/>
      <c r="D196" s="1068" t="s">
        <v>1605</v>
      </c>
      <c r="E196" s="1050" t="s">
        <v>3820</v>
      </c>
      <c r="F196" s="1097">
        <v>419081</v>
      </c>
      <c r="G196" s="1097">
        <v>1213800</v>
      </c>
      <c r="H196" s="1099" t="s">
        <v>36</v>
      </c>
      <c r="I196" s="1099" t="s">
        <v>1688</v>
      </c>
      <c r="J196" s="1099" t="s">
        <v>3819</v>
      </c>
      <c r="L196" s="1099">
        <v>20</v>
      </c>
      <c r="M196" s="1099">
        <v>13</v>
      </c>
      <c r="N196" s="1099">
        <v>7</v>
      </c>
      <c r="O196" s="1099">
        <v>65</v>
      </c>
      <c r="P196" s="1099">
        <v>0</v>
      </c>
      <c r="Q196" s="1099"/>
      <c r="R196" s="1098">
        <v>2.4</v>
      </c>
      <c r="S196" s="1100">
        <v>1</v>
      </c>
      <c r="T196" s="1098">
        <v>6.5</v>
      </c>
      <c r="U196" s="1100">
        <v>0</v>
      </c>
      <c r="V196" s="1098">
        <v>2</v>
      </c>
      <c r="W196" s="1100">
        <v>1</v>
      </c>
      <c r="X196" s="1098">
        <v>16.100000000000001</v>
      </c>
      <c r="Y196" s="1100">
        <v>0</v>
      </c>
      <c r="AA196" s="1101">
        <v>85</v>
      </c>
      <c r="AB196" s="1100">
        <v>1</v>
      </c>
      <c r="AC196" s="1098">
        <v>82.7</v>
      </c>
      <c r="AD196" s="1100">
        <v>1</v>
      </c>
      <c r="AE196" s="1098">
        <v>87.8</v>
      </c>
      <c r="AF196" s="1100">
        <v>1</v>
      </c>
      <c r="AG196" s="1098">
        <v>81.2</v>
      </c>
      <c r="AH196" s="1100">
        <v>1</v>
      </c>
      <c r="AI196" s="1099"/>
      <c r="AJ196" s="1098">
        <v>0.77924716000000005</v>
      </c>
      <c r="AK196" s="1100">
        <v>1</v>
      </c>
      <c r="AL196" s="1098">
        <v>0.44877777777777783</v>
      </c>
      <c r="AM196" s="1102">
        <v>1</v>
      </c>
      <c r="AN196" s="1098">
        <v>8.0422222222222228E-2</v>
      </c>
      <c r="AO196" s="1102">
        <v>1</v>
      </c>
      <c r="AP196" s="1098">
        <v>8.4099999999999994E-2</v>
      </c>
      <c r="AQ196" s="1102">
        <v>1</v>
      </c>
      <c r="AR196" s="1098"/>
      <c r="AS196" s="1098">
        <v>6.74</v>
      </c>
      <c r="AT196" s="1102">
        <v>1</v>
      </c>
      <c r="AU196" s="1098">
        <v>7.3</v>
      </c>
      <c r="AV196" s="1102">
        <v>1</v>
      </c>
      <c r="AW196" s="1098">
        <v>5.5</v>
      </c>
      <c r="AX196" s="1102">
        <v>0</v>
      </c>
      <c r="AY196" s="1098">
        <v>8.01</v>
      </c>
      <c r="AZ196" s="1102">
        <v>1</v>
      </c>
      <c r="BA196" s="1098"/>
      <c r="BB196" s="1098" t="s">
        <v>3814</v>
      </c>
      <c r="BC196" s="1102">
        <v>0</v>
      </c>
      <c r="BD196" s="1098">
        <v>42.58</v>
      </c>
      <c r="BE196" s="1102">
        <v>0</v>
      </c>
      <c r="BF196" s="1098">
        <v>62.1</v>
      </c>
      <c r="BG196" s="1102">
        <v>0</v>
      </c>
      <c r="BH196" s="1098" t="s">
        <v>3813</v>
      </c>
      <c r="BI196" s="1102">
        <v>0</v>
      </c>
    </row>
    <row r="197" spans="2:61" x14ac:dyDescent="0.25">
      <c r="B197" s="1849"/>
      <c r="C197" s="1861"/>
      <c r="D197" s="1068" t="s">
        <v>3821</v>
      </c>
      <c r="E197" s="1050" t="s">
        <v>3822</v>
      </c>
      <c r="F197" s="1097">
        <v>424116</v>
      </c>
      <c r="G197" s="1097">
        <v>1198841</v>
      </c>
      <c r="H197" s="1099" t="s">
        <v>36</v>
      </c>
      <c r="I197" s="1099" t="s">
        <v>1688</v>
      </c>
      <c r="J197" s="1099" t="s">
        <v>3819</v>
      </c>
      <c r="L197" s="1099">
        <v>20</v>
      </c>
      <c r="M197" s="1099">
        <v>13</v>
      </c>
      <c r="N197" s="1099">
        <v>7</v>
      </c>
      <c r="O197" s="1099">
        <v>65</v>
      </c>
      <c r="P197" s="1099">
        <v>0</v>
      </c>
      <c r="Q197" s="1099"/>
      <c r="R197" s="1098">
        <v>1.9</v>
      </c>
      <c r="S197" s="1100">
        <v>1</v>
      </c>
      <c r="T197" s="1098">
        <v>9.1999999999999993</v>
      </c>
      <c r="U197" s="1100">
        <v>0</v>
      </c>
      <c r="V197" s="1098">
        <v>21.5</v>
      </c>
      <c r="W197" s="1100">
        <v>0</v>
      </c>
      <c r="X197" s="1098">
        <v>0</v>
      </c>
      <c r="Y197" s="1100">
        <v>1</v>
      </c>
      <c r="AA197" s="1101">
        <v>78.7</v>
      </c>
      <c r="AB197" s="1100">
        <v>1</v>
      </c>
      <c r="AC197" s="1098">
        <v>73.8</v>
      </c>
      <c r="AD197" s="1100">
        <v>1</v>
      </c>
      <c r="AE197" s="1098">
        <v>93.7</v>
      </c>
      <c r="AF197" s="1100">
        <v>1</v>
      </c>
      <c r="AG197" s="1098">
        <v>64.7</v>
      </c>
      <c r="AH197" s="1100">
        <v>0</v>
      </c>
      <c r="AI197" s="1099"/>
      <c r="AJ197" s="1098">
        <v>0.76404930000000004</v>
      </c>
      <c r="AK197" s="1100">
        <v>1</v>
      </c>
      <c r="AL197" s="1098">
        <v>0.56311111111111112</v>
      </c>
      <c r="AM197" s="1102">
        <v>1</v>
      </c>
      <c r="AN197" s="1098">
        <v>0.10500000000000001</v>
      </c>
      <c r="AO197" s="1102">
        <v>1</v>
      </c>
      <c r="AP197" s="1098">
        <v>0.112</v>
      </c>
      <c r="AQ197" s="1102">
        <v>1</v>
      </c>
      <c r="AR197" s="1098"/>
      <c r="AS197" s="1098">
        <v>6.7</v>
      </c>
      <c r="AT197" s="1102">
        <v>1</v>
      </c>
      <c r="AU197" s="1098">
        <v>7.1</v>
      </c>
      <c r="AV197" s="1102">
        <v>1</v>
      </c>
      <c r="AW197" s="1098">
        <v>6.2</v>
      </c>
      <c r="AX197" s="1102">
        <v>0</v>
      </c>
      <c r="AY197" s="1098">
        <v>8.9</v>
      </c>
      <c r="AZ197" s="1102">
        <v>0</v>
      </c>
      <c r="BA197" s="1098"/>
      <c r="BB197" s="1098">
        <v>12.92</v>
      </c>
      <c r="BC197" s="1102">
        <v>1</v>
      </c>
      <c r="BD197" s="1098">
        <v>37.340000000000003</v>
      </c>
      <c r="BE197" s="1102">
        <v>0</v>
      </c>
      <c r="BF197" s="1098">
        <v>8.15</v>
      </c>
      <c r="BG197" s="1102">
        <v>1</v>
      </c>
      <c r="BH197" s="1098" t="s">
        <v>3813</v>
      </c>
      <c r="BI197" s="1102">
        <v>0</v>
      </c>
    </row>
    <row r="198" spans="2:61" x14ac:dyDescent="0.25">
      <c r="B198" s="1849"/>
      <c r="C198" s="1866" t="s">
        <v>1630</v>
      </c>
      <c r="D198" s="1085" t="s">
        <v>3823</v>
      </c>
      <c r="E198" s="1086" t="s">
        <v>3824</v>
      </c>
      <c r="F198" s="1087">
        <v>445595</v>
      </c>
      <c r="G198" s="1087">
        <v>1150072</v>
      </c>
      <c r="H198" s="1086" t="s">
        <v>36</v>
      </c>
      <c r="I198" s="1086" t="s">
        <v>1630</v>
      </c>
      <c r="J198" s="1086" t="s">
        <v>3825</v>
      </c>
      <c r="L198" s="1086">
        <v>20</v>
      </c>
      <c r="M198" s="1086">
        <v>16</v>
      </c>
      <c r="N198" s="1086">
        <v>4</v>
      </c>
      <c r="O198" s="1086">
        <v>80</v>
      </c>
      <c r="P198" s="1086">
        <v>1</v>
      </c>
      <c r="Q198" s="1046"/>
      <c r="R198" s="1087">
        <v>3</v>
      </c>
      <c r="S198" s="1089">
        <v>1</v>
      </c>
      <c r="T198" s="1087">
        <v>3</v>
      </c>
      <c r="U198" s="1089">
        <v>1</v>
      </c>
      <c r="V198" s="1087">
        <v>3</v>
      </c>
      <c r="W198" s="1089">
        <v>1</v>
      </c>
      <c r="X198" s="1087">
        <v>3</v>
      </c>
      <c r="Y198" s="1089">
        <v>1</v>
      </c>
      <c r="AA198" s="1087">
        <v>86.4</v>
      </c>
      <c r="AB198" s="1089">
        <v>1</v>
      </c>
      <c r="AC198" s="1087">
        <v>80.400000000000006</v>
      </c>
      <c r="AD198" s="1089">
        <v>1</v>
      </c>
      <c r="AE198" s="1087">
        <v>93.5</v>
      </c>
      <c r="AF198" s="1089">
        <v>1</v>
      </c>
      <c r="AG198" s="1087">
        <v>96.4</v>
      </c>
      <c r="AH198" s="1089">
        <v>1</v>
      </c>
      <c r="AI198" s="1046"/>
      <c r="AJ198" s="1087">
        <v>2.7</v>
      </c>
      <c r="AK198" s="1089">
        <v>0</v>
      </c>
      <c r="AL198" s="1087">
        <v>0.49</v>
      </c>
      <c r="AM198" s="1103">
        <v>1</v>
      </c>
      <c r="AN198" s="1087">
        <v>0.49</v>
      </c>
      <c r="AO198" s="1103">
        <v>1</v>
      </c>
      <c r="AP198" s="1087">
        <v>0.49</v>
      </c>
      <c r="AQ198" s="1103">
        <v>1</v>
      </c>
      <c r="AR198" s="1104"/>
      <c r="AS198" s="1087">
        <v>6.8</v>
      </c>
      <c r="AT198" s="1103">
        <v>1</v>
      </c>
      <c r="AU198" s="1087">
        <v>7.33</v>
      </c>
      <c r="AV198" s="1103">
        <v>1</v>
      </c>
      <c r="AW198" s="1087">
        <v>7.59</v>
      </c>
      <c r="AX198" s="1103">
        <v>1</v>
      </c>
      <c r="AY198" s="1087">
        <v>7.12</v>
      </c>
      <c r="AZ198" s="1103">
        <v>1</v>
      </c>
      <c r="BA198" s="1104"/>
      <c r="BB198" s="1087">
        <v>79</v>
      </c>
      <c r="BC198" s="1103">
        <v>0</v>
      </c>
      <c r="BD198" s="1087">
        <v>26.5</v>
      </c>
      <c r="BE198" s="1103">
        <v>0</v>
      </c>
      <c r="BF198" s="1087">
        <v>78</v>
      </c>
      <c r="BG198" s="1103">
        <v>0</v>
      </c>
      <c r="BH198" s="1087">
        <v>4.5</v>
      </c>
      <c r="BI198" s="1103">
        <v>1</v>
      </c>
    </row>
    <row r="199" spans="2:61" x14ac:dyDescent="0.25">
      <c r="B199" s="1849"/>
      <c r="C199" s="1850"/>
      <c r="D199" s="1085" t="s">
        <v>1630</v>
      </c>
      <c r="E199" s="1086" t="s">
        <v>3826</v>
      </c>
      <c r="F199" s="1087">
        <v>448391</v>
      </c>
      <c r="G199" s="1087">
        <v>1154099</v>
      </c>
      <c r="H199" s="1086" t="s">
        <v>36</v>
      </c>
      <c r="I199" s="1086" t="s">
        <v>1630</v>
      </c>
      <c r="J199" s="1086" t="s">
        <v>3825</v>
      </c>
      <c r="L199" s="1086">
        <v>20</v>
      </c>
      <c r="M199" s="1086">
        <v>14</v>
      </c>
      <c r="N199" s="1086">
        <v>6</v>
      </c>
      <c r="O199" s="1086">
        <v>70</v>
      </c>
      <c r="P199" s="1086">
        <v>0</v>
      </c>
      <c r="Q199" s="1046"/>
      <c r="R199" s="1087">
        <v>3</v>
      </c>
      <c r="S199" s="1089">
        <v>1</v>
      </c>
      <c r="T199" s="1087">
        <v>3</v>
      </c>
      <c r="U199" s="1089">
        <v>1</v>
      </c>
      <c r="V199" s="1087">
        <v>3</v>
      </c>
      <c r="W199" s="1089">
        <v>1</v>
      </c>
      <c r="X199" s="1087">
        <v>3</v>
      </c>
      <c r="Y199" s="1089">
        <v>1</v>
      </c>
      <c r="AA199" s="1087">
        <v>90.4</v>
      </c>
      <c r="AB199" s="1089">
        <v>1</v>
      </c>
      <c r="AC199" s="1087">
        <v>78.400000000000006</v>
      </c>
      <c r="AD199" s="1089">
        <v>1</v>
      </c>
      <c r="AE199" s="1087">
        <v>87</v>
      </c>
      <c r="AF199" s="1089">
        <v>1</v>
      </c>
      <c r="AG199" s="1087">
        <v>86.6</v>
      </c>
      <c r="AH199" s="1089">
        <v>1</v>
      </c>
      <c r="AI199" s="1046"/>
      <c r="AJ199" s="1087">
        <v>3.4</v>
      </c>
      <c r="AK199" s="1089">
        <v>0</v>
      </c>
      <c r="AL199" s="1087">
        <v>0.49</v>
      </c>
      <c r="AM199" s="1103">
        <v>1</v>
      </c>
      <c r="AN199" s="1087">
        <v>2.2000000000000002</v>
      </c>
      <c r="AO199" s="1103">
        <v>0</v>
      </c>
      <c r="AP199" s="1087">
        <v>0.49</v>
      </c>
      <c r="AQ199" s="1103">
        <v>1</v>
      </c>
      <c r="AR199" s="1104"/>
      <c r="AS199" s="1087">
        <v>6.96</v>
      </c>
      <c r="AT199" s="1103">
        <v>1</v>
      </c>
      <c r="AU199" s="1087">
        <v>7.12</v>
      </c>
      <c r="AV199" s="1103">
        <v>1</v>
      </c>
      <c r="AW199" s="1087">
        <v>7.47</v>
      </c>
      <c r="AX199" s="1103">
        <v>1</v>
      </c>
      <c r="AY199" s="1087">
        <v>6.15</v>
      </c>
      <c r="AZ199" s="1103">
        <v>0</v>
      </c>
      <c r="BA199" s="1104"/>
      <c r="BB199" s="1087">
        <v>44</v>
      </c>
      <c r="BC199" s="1103">
        <v>0</v>
      </c>
      <c r="BD199" s="1087">
        <v>25.4</v>
      </c>
      <c r="BE199" s="1103">
        <v>0</v>
      </c>
      <c r="BF199" s="1087">
        <v>14.3</v>
      </c>
      <c r="BG199" s="1103">
        <v>1</v>
      </c>
      <c r="BH199" s="1087">
        <v>130</v>
      </c>
      <c r="BI199" s="1103">
        <v>0</v>
      </c>
    </row>
    <row r="200" spans="2:61" x14ac:dyDescent="0.25">
      <c r="B200" s="1849"/>
      <c r="C200" s="1850"/>
      <c r="D200" s="1085" t="s">
        <v>1630</v>
      </c>
      <c r="E200" s="1086" t="s">
        <v>3827</v>
      </c>
      <c r="F200" s="1087">
        <v>447360</v>
      </c>
      <c r="G200" s="1087">
        <v>1164091</v>
      </c>
      <c r="H200" s="1086" t="s">
        <v>36</v>
      </c>
      <c r="I200" s="1086" t="s">
        <v>1630</v>
      </c>
      <c r="J200" s="1086" t="s">
        <v>3798</v>
      </c>
      <c r="L200" s="1086">
        <v>20</v>
      </c>
      <c r="M200" s="1086">
        <v>15</v>
      </c>
      <c r="N200" s="1086">
        <v>5</v>
      </c>
      <c r="O200" s="1086">
        <v>75</v>
      </c>
      <c r="P200" s="1086">
        <v>0</v>
      </c>
      <c r="Q200" s="1046"/>
      <c r="R200" s="1087">
        <v>3</v>
      </c>
      <c r="S200" s="1089">
        <v>1</v>
      </c>
      <c r="T200" s="1087">
        <v>3</v>
      </c>
      <c r="U200" s="1089">
        <v>1</v>
      </c>
      <c r="V200" s="1087">
        <v>3</v>
      </c>
      <c r="W200" s="1089">
        <v>1</v>
      </c>
      <c r="X200" s="1087">
        <v>3</v>
      </c>
      <c r="Y200" s="1089">
        <v>1</v>
      </c>
      <c r="AA200" s="1087">
        <v>87.4</v>
      </c>
      <c r="AB200" s="1089">
        <v>1</v>
      </c>
      <c r="AC200" s="1087">
        <v>91.4</v>
      </c>
      <c r="AD200" s="1089">
        <v>1</v>
      </c>
      <c r="AE200" s="1087">
        <v>97.2</v>
      </c>
      <c r="AF200" s="1089">
        <v>1</v>
      </c>
      <c r="AG200" s="1087">
        <v>82.6</v>
      </c>
      <c r="AH200" s="1089">
        <v>1</v>
      </c>
      <c r="AI200" s="1046"/>
      <c r="AJ200" s="1087">
        <v>0.49</v>
      </c>
      <c r="AK200" s="1089">
        <v>1</v>
      </c>
      <c r="AL200" s="1087">
        <v>0.49</v>
      </c>
      <c r="AM200" s="1103">
        <v>1</v>
      </c>
      <c r="AN200" s="1087">
        <v>1.5</v>
      </c>
      <c r="AO200" s="1103">
        <v>0</v>
      </c>
      <c r="AP200" s="1087">
        <v>0.49</v>
      </c>
      <c r="AQ200" s="1103">
        <v>1</v>
      </c>
      <c r="AR200" s="1104"/>
      <c r="AS200" s="1087">
        <v>6.72</v>
      </c>
      <c r="AT200" s="1103">
        <v>1</v>
      </c>
      <c r="AU200" s="1087">
        <v>6.97</v>
      </c>
      <c r="AV200" s="1103">
        <v>1</v>
      </c>
      <c r="AW200" s="1087">
        <v>7.23</v>
      </c>
      <c r="AX200" s="1103">
        <v>1</v>
      </c>
      <c r="AY200" s="1087">
        <v>6.39</v>
      </c>
      <c r="AZ200" s="1103">
        <v>0</v>
      </c>
      <c r="BA200" s="1104"/>
      <c r="BB200" s="1087">
        <v>65</v>
      </c>
      <c r="BC200" s="1103">
        <v>0</v>
      </c>
      <c r="BD200" s="1087">
        <v>27.4</v>
      </c>
      <c r="BE200" s="1103">
        <v>0</v>
      </c>
      <c r="BF200" s="1087">
        <v>7.6</v>
      </c>
      <c r="BG200" s="1103">
        <v>1</v>
      </c>
      <c r="BH200" s="1087">
        <v>163</v>
      </c>
      <c r="BI200" s="1103">
        <v>0</v>
      </c>
    </row>
    <row r="201" spans="2:61" x14ac:dyDescent="0.25">
      <c r="B201" s="1849"/>
      <c r="C201" s="1850"/>
      <c r="D201" s="1085" t="s">
        <v>1630</v>
      </c>
      <c r="E201" s="1086" t="s">
        <v>3828</v>
      </c>
      <c r="F201" s="1087">
        <v>446170</v>
      </c>
      <c r="G201" s="1087">
        <v>1167233</v>
      </c>
      <c r="H201" s="1086" t="s">
        <v>36</v>
      </c>
      <c r="I201" s="1086" t="s">
        <v>1630</v>
      </c>
      <c r="J201" s="1086" t="s">
        <v>3795</v>
      </c>
      <c r="L201" s="1086">
        <v>20</v>
      </c>
      <c r="M201" s="1086">
        <v>15</v>
      </c>
      <c r="N201" s="1086">
        <v>5</v>
      </c>
      <c r="O201" s="1086">
        <v>75</v>
      </c>
      <c r="P201" s="1086">
        <v>0</v>
      </c>
      <c r="Q201" s="1046"/>
      <c r="R201" s="1087">
        <v>3</v>
      </c>
      <c r="S201" s="1089">
        <v>1</v>
      </c>
      <c r="T201" s="1087">
        <v>3</v>
      </c>
      <c r="U201" s="1089">
        <v>1</v>
      </c>
      <c r="V201" s="1087">
        <v>3</v>
      </c>
      <c r="W201" s="1089">
        <v>1</v>
      </c>
      <c r="X201" s="1087">
        <v>3</v>
      </c>
      <c r="Y201" s="1089">
        <v>1</v>
      </c>
      <c r="AA201" s="1087">
        <v>89.6</v>
      </c>
      <c r="AB201" s="1089">
        <v>1</v>
      </c>
      <c r="AC201" s="1087">
        <v>95.3</v>
      </c>
      <c r="AD201" s="1089">
        <v>1</v>
      </c>
      <c r="AE201" s="1087">
        <v>94.7</v>
      </c>
      <c r="AF201" s="1089">
        <v>1</v>
      </c>
      <c r="AG201" s="1087">
        <v>83.4</v>
      </c>
      <c r="AH201" s="1089">
        <v>1</v>
      </c>
      <c r="AI201" s="1046"/>
      <c r="AJ201" s="1087">
        <v>0.49</v>
      </c>
      <c r="AK201" s="1089">
        <v>1</v>
      </c>
      <c r="AL201" s="1087">
        <v>0.49</v>
      </c>
      <c r="AM201" s="1103">
        <v>1</v>
      </c>
      <c r="AN201" s="1087">
        <v>2.2000000000000002</v>
      </c>
      <c r="AO201" s="1103">
        <v>0</v>
      </c>
      <c r="AP201" s="1087">
        <v>0.49</v>
      </c>
      <c r="AQ201" s="1103">
        <v>1</v>
      </c>
      <c r="AR201" s="1104"/>
      <c r="AS201" s="1087">
        <v>6.96</v>
      </c>
      <c r="AT201" s="1103">
        <v>1</v>
      </c>
      <c r="AU201" s="1087">
        <v>6.8</v>
      </c>
      <c r="AV201" s="1103">
        <v>1</v>
      </c>
      <c r="AW201" s="1087">
        <v>7.36</v>
      </c>
      <c r="AX201" s="1103">
        <v>1</v>
      </c>
      <c r="AY201" s="1087">
        <v>6.32</v>
      </c>
      <c r="AZ201" s="1103">
        <v>0</v>
      </c>
      <c r="BA201" s="1104"/>
      <c r="BB201" s="1087">
        <v>107</v>
      </c>
      <c r="BC201" s="1103">
        <v>0</v>
      </c>
      <c r="BD201" s="1087">
        <v>28.8</v>
      </c>
      <c r="BE201" s="1103">
        <v>0</v>
      </c>
      <c r="BF201" s="1087">
        <v>13.3</v>
      </c>
      <c r="BG201" s="1103">
        <v>1</v>
      </c>
      <c r="BH201" s="1087">
        <v>204</v>
      </c>
      <c r="BI201" s="1103">
        <v>0</v>
      </c>
    </row>
    <row r="202" spans="2:61" x14ac:dyDescent="0.25">
      <c r="B202" s="1849"/>
      <c r="C202" s="1850"/>
      <c r="D202" s="1085" t="s">
        <v>1630</v>
      </c>
      <c r="E202" s="1086" t="s">
        <v>3829</v>
      </c>
      <c r="F202" s="1087">
        <v>472597</v>
      </c>
      <c r="G202" s="1087">
        <v>1178771</v>
      </c>
      <c r="H202" s="1086" t="s">
        <v>36</v>
      </c>
      <c r="I202" s="1086" t="s">
        <v>1630</v>
      </c>
      <c r="J202" s="1086" t="s">
        <v>3830</v>
      </c>
      <c r="L202" s="1086">
        <v>20</v>
      </c>
      <c r="M202" s="1086">
        <v>15</v>
      </c>
      <c r="N202" s="1086">
        <v>5</v>
      </c>
      <c r="O202" s="1086">
        <v>75</v>
      </c>
      <c r="P202" s="1086">
        <v>0</v>
      </c>
      <c r="Q202" s="1046"/>
      <c r="R202" s="1087">
        <v>3</v>
      </c>
      <c r="S202" s="1089">
        <v>1</v>
      </c>
      <c r="T202" s="1087">
        <v>3</v>
      </c>
      <c r="U202" s="1089">
        <v>1</v>
      </c>
      <c r="V202" s="1087">
        <v>3</v>
      </c>
      <c r="W202" s="1089">
        <v>1</v>
      </c>
      <c r="X202" s="1087">
        <v>3</v>
      </c>
      <c r="Y202" s="1089">
        <v>1</v>
      </c>
      <c r="AA202" s="1087">
        <v>90.4</v>
      </c>
      <c r="AB202" s="1089">
        <v>1</v>
      </c>
      <c r="AC202" s="1087">
        <v>97.4</v>
      </c>
      <c r="AD202" s="1089">
        <v>1</v>
      </c>
      <c r="AE202" s="1087">
        <v>93.3</v>
      </c>
      <c r="AF202" s="1089">
        <v>1</v>
      </c>
      <c r="AG202" s="1087">
        <v>95.1</v>
      </c>
      <c r="AH202" s="1089">
        <v>1</v>
      </c>
      <c r="AI202" s="1046"/>
      <c r="AJ202" s="1087">
        <v>0.49</v>
      </c>
      <c r="AK202" s="1089">
        <v>1</v>
      </c>
      <c r="AL202" s="1087">
        <v>0.49</v>
      </c>
      <c r="AM202" s="1103">
        <v>1</v>
      </c>
      <c r="AN202" s="1087">
        <v>1.5</v>
      </c>
      <c r="AO202" s="1103">
        <v>0</v>
      </c>
      <c r="AP202" s="1087">
        <v>0.49</v>
      </c>
      <c r="AQ202" s="1103">
        <v>1</v>
      </c>
      <c r="AR202" s="1104"/>
      <c r="AS202" s="1087">
        <v>6.67</v>
      </c>
      <c r="AT202" s="1103">
        <v>1</v>
      </c>
      <c r="AU202" s="1087">
        <v>6.91</v>
      </c>
      <c r="AV202" s="1103">
        <v>1</v>
      </c>
      <c r="AW202" s="1087">
        <v>7.46</v>
      </c>
      <c r="AX202" s="1103">
        <v>1</v>
      </c>
      <c r="AY202" s="1087">
        <v>6.34</v>
      </c>
      <c r="AZ202" s="1103">
        <v>0</v>
      </c>
      <c r="BA202" s="1104"/>
      <c r="BB202" s="1087">
        <v>46</v>
      </c>
      <c r="BC202" s="1103">
        <v>0</v>
      </c>
      <c r="BD202" s="1087">
        <v>27.3</v>
      </c>
      <c r="BE202" s="1103">
        <v>0</v>
      </c>
      <c r="BF202" s="1087">
        <v>14.1</v>
      </c>
      <c r="BG202" s="1103">
        <v>1</v>
      </c>
      <c r="BH202" s="1087">
        <v>152</v>
      </c>
      <c r="BI202" s="1103">
        <v>0</v>
      </c>
    </row>
    <row r="203" spans="2:61" x14ac:dyDescent="0.25">
      <c r="B203" s="1849"/>
      <c r="C203" s="1850"/>
      <c r="D203" s="1085" t="s">
        <v>1630</v>
      </c>
      <c r="E203" s="1086" t="s">
        <v>3831</v>
      </c>
      <c r="F203" s="1087">
        <v>478588</v>
      </c>
      <c r="G203" s="1087">
        <v>1192460</v>
      </c>
      <c r="H203" s="1086" t="s">
        <v>36</v>
      </c>
      <c r="I203" s="1086" t="s">
        <v>1630</v>
      </c>
      <c r="J203" s="1086" t="s">
        <v>3830</v>
      </c>
      <c r="L203" s="1086">
        <v>20</v>
      </c>
      <c r="M203" s="1086">
        <v>15</v>
      </c>
      <c r="N203" s="1086">
        <v>5</v>
      </c>
      <c r="O203" s="1086">
        <v>75</v>
      </c>
      <c r="P203" s="1086">
        <v>0</v>
      </c>
      <c r="Q203" s="1046"/>
      <c r="R203" s="1087">
        <v>3</v>
      </c>
      <c r="S203" s="1089">
        <v>1</v>
      </c>
      <c r="T203" s="1087">
        <v>3</v>
      </c>
      <c r="U203" s="1089">
        <v>1</v>
      </c>
      <c r="V203" s="1087">
        <v>3</v>
      </c>
      <c r="W203" s="1089">
        <v>1</v>
      </c>
      <c r="X203" s="1087">
        <v>3</v>
      </c>
      <c r="Y203" s="1089">
        <v>1</v>
      </c>
      <c r="AA203" s="1087">
        <v>91.4</v>
      </c>
      <c r="AB203" s="1089">
        <v>1</v>
      </c>
      <c r="AC203" s="1087">
        <v>97.7</v>
      </c>
      <c r="AD203" s="1089">
        <v>1</v>
      </c>
      <c r="AE203" s="1087">
        <v>93.2</v>
      </c>
      <c r="AF203" s="1089">
        <v>1</v>
      </c>
      <c r="AG203" s="1087">
        <v>90.6</v>
      </c>
      <c r="AH203" s="1089">
        <v>1</v>
      </c>
      <c r="AI203" s="1046"/>
      <c r="AJ203" s="1087">
        <v>0.49</v>
      </c>
      <c r="AK203" s="1089">
        <v>1</v>
      </c>
      <c r="AL203" s="1087">
        <v>0.49</v>
      </c>
      <c r="AM203" s="1103">
        <v>1</v>
      </c>
      <c r="AN203" s="1087">
        <v>1.5</v>
      </c>
      <c r="AO203" s="1103">
        <v>0</v>
      </c>
      <c r="AP203" s="1087">
        <v>0.49</v>
      </c>
      <c r="AQ203" s="1103">
        <v>1</v>
      </c>
      <c r="AR203" s="1104"/>
      <c r="AS203" s="1087">
        <v>7.46</v>
      </c>
      <c r="AT203" s="1103">
        <v>1</v>
      </c>
      <c r="AU203" s="1087">
        <v>6.75</v>
      </c>
      <c r="AV203" s="1103">
        <v>1</v>
      </c>
      <c r="AW203" s="1087">
        <v>7.42</v>
      </c>
      <c r="AX203" s="1103">
        <v>1</v>
      </c>
      <c r="AY203" s="1087">
        <v>6.4</v>
      </c>
      <c r="AZ203" s="1103">
        <v>0</v>
      </c>
      <c r="BA203" s="1104"/>
      <c r="BB203" s="1087">
        <v>44</v>
      </c>
      <c r="BC203" s="1103">
        <v>0</v>
      </c>
      <c r="BD203" s="1087">
        <v>70</v>
      </c>
      <c r="BE203" s="1103">
        <v>0</v>
      </c>
      <c r="BF203" s="1087">
        <v>5.6</v>
      </c>
      <c r="BG203" s="1103">
        <v>1</v>
      </c>
      <c r="BH203" s="1087">
        <v>363</v>
      </c>
      <c r="BI203" s="1103">
        <v>0</v>
      </c>
    </row>
    <row r="204" spans="2:61" x14ac:dyDescent="0.25">
      <c r="B204" s="1849"/>
      <c r="C204" s="1867" t="s">
        <v>1634</v>
      </c>
      <c r="D204" s="1068" t="s">
        <v>3832</v>
      </c>
      <c r="E204" s="1050" t="s">
        <v>3833</v>
      </c>
      <c r="F204" s="1097">
        <v>482052</v>
      </c>
      <c r="G204" s="1097">
        <v>1128601</v>
      </c>
      <c r="H204" s="1105" t="s">
        <v>37</v>
      </c>
      <c r="I204" s="1105" t="s">
        <v>37</v>
      </c>
      <c r="J204" s="1105" t="s">
        <v>3834</v>
      </c>
      <c r="L204" s="1105">
        <v>20</v>
      </c>
      <c r="M204" s="1105">
        <v>12</v>
      </c>
      <c r="N204" s="1105">
        <v>8</v>
      </c>
      <c r="O204" s="1105">
        <v>60</v>
      </c>
      <c r="P204" s="1105">
        <v>0</v>
      </c>
      <c r="Q204" s="1105"/>
      <c r="R204" s="1097">
        <v>8</v>
      </c>
      <c r="S204" s="1011">
        <v>0</v>
      </c>
      <c r="T204" s="1097">
        <v>5.7</v>
      </c>
      <c r="U204" s="1011">
        <v>1</v>
      </c>
      <c r="V204" s="1097">
        <v>4</v>
      </c>
      <c r="W204" s="1011">
        <v>1</v>
      </c>
      <c r="X204" s="1097">
        <v>2.2000000000000002</v>
      </c>
      <c r="Y204" s="1011">
        <v>1</v>
      </c>
      <c r="AA204" s="1101">
        <v>111</v>
      </c>
      <c r="AB204" s="1011">
        <v>1</v>
      </c>
      <c r="AC204" s="1097">
        <v>8.49</v>
      </c>
      <c r="AD204" s="1011">
        <v>0</v>
      </c>
      <c r="AE204" s="1097">
        <v>104</v>
      </c>
      <c r="AF204" s="1011">
        <v>1</v>
      </c>
      <c r="AG204" s="1097">
        <v>97.3</v>
      </c>
      <c r="AH204" s="1011">
        <v>1</v>
      </c>
      <c r="AI204" s="1105"/>
      <c r="AJ204" s="1097">
        <v>0.20507822000000001</v>
      </c>
      <c r="AK204" s="1011">
        <v>1</v>
      </c>
      <c r="AL204" s="1097">
        <v>0.18207777777777778</v>
      </c>
      <c r="AM204" s="1106">
        <v>1</v>
      </c>
      <c r="AN204" s="1097">
        <v>0.73344444444444445</v>
      </c>
      <c r="AO204" s="1106">
        <v>1</v>
      </c>
      <c r="AP204" s="1097">
        <v>0.24399999999999999</v>
      </c>
      <c r="AQ204" s="1106">
        <v>1</v>
      </c>
      <c r="AR204" s="1097"/>
      <c r="AS204" s="1097">
        <v>7.85</v>
      </c>
      <c r="AT204" s="1106">
        <v>1</v>
      </c>
      <c r="AU204" s="1097">
        <v>8.9</v>
      </c>
      <c r="AV204" s="1106">
        <v>0</v>
      </c>
      <c r="AW204" s="1097">
        <v>8.5</v>
      </c>
      <c r="AX204" s="1106">
        <v>1</v>
      </c>
      <c r="AY204" s="1097">
        <v>8.9600000000000009</v>
      </c>
      <c r="AZ204" s="1106">
        <v>0</v>
      </c>
      <c r="BA204" s="1097"/>
      <c r="BB204" s="1097" t="s">
        <v>3813</v>
      </c>
      <c r="BC204" s="1106">
        <v>0</v>
      </c>
      <c r="BD204" s="1097" t="s">
        <v>3813</v>
      </c>
      <c r="BE204" s="1106">
        <v>0</v>
      </c>
      <c r="BF204" s="1097" t="s">
        <v>3813</v>
      </c>
      <c r="BG204" s="1106">
        <v>0</v>
      </c>
      <c r="BH204" s="1097" t="s">
        <v>3814</v>
      </c>
      <c r="BI204" s="1106">
        <v>0</v>
      </c>
    </row>
    <row r="205" spans="2:61" x14ac:dyDescent="0.25">
      <c r="B205" s="1849"/>
      <c r="C205" s="1861"/>
      <c r="D205" s="1068" t="s">
        <v>3835</v>
      </c>
      <c r="E205" s="1050" t="s">
        <v>3836</v>
      </c>
      <c r="F205" s="1097">
        <v>479928</v>
      </c>
      <c r="G205" s="1097">
        <v>1135348</v>
      </c>
      <c r="H205" s="1105" t="s">
        <v>37</v>
      </c>
      <c r="I205" s="1105" t="s">
        <v>37</v>
      </c>
      <c r="J205" s="1105" t="s">
        <v>3834</v>
      </c>
      <c r="L205" s="1105">
        <v>20</v>
      </c>
      <c r="M205" s="1105">
        <v>13</v>
      </c>
      <c r="N205" s="1105">
        <v>7</v>
      </c>
      <c r="O205" s="1105">
        <v>65</v>
      </c>
      <c r="P205" s="1105">
        <v>0</v>
      </c>
      <c r="Q205" s="1105"/>
      <c r="R205" s="1097">
        <v>10</v>
      </c>
      <c r="S205" s="1011">
        <v>0</v>
      </c>
      <c r="T205" s="1097">
        <v>2</v>
      </c>
      <c r="U205" s="1011">
        <v>1</v>
      </c>
      <c r="V205" s="1097">
        <v>4.5999999999999996</v>
      </c>
      <c r="W205" s="1011">
        <v>1</v>
      </c>
      <c r="X205" s="1097">
        <v>17.2</v>
      </c>
      <c r="Y205" s="1011">
        <v>0</v>
      </c>
      <c r="AA205" s="1101">
        <v>104</v>
      </c>
      <c r="AB205" s="1011">
        <v>1</v>
      </c>
      <c r="AC205" s="1097">
        <v>8.57</v>
      </c>
      <c r="AD205" s="1011">
        <v>0</v>
      </c>
      <c r="AE205" s="1097">
        <v>104</v>
      </c>
      <c r="AF205" s="1011">
        <v>1</v>
      </c>
      <c r="AG205" s="1097">
        <v>96.6</v>
      </c>
      <c r="AH205" s="1011">
        <v>1</v>
      </c>
      <c r="AI205" s="1105"/>
      <c r="AJ205" s="1097">
        <v>0.63621545999999995</v>
      </c>
      <c r="AK205" s="1011">
        <v>1</v>
      </c>
      <c r="AL205" s="1097">
        <v>0.34657777777777782</v>
      </c>
      <c r="AM205" s="1106">
        <v>1</v>
      </c>
      <c r="AN205" s="1097">
        <v>0.77</v>
      </c>
      <c r="AO205" s="1106">
        <v>1</v>
      </c>
      <c r="AP205" s="1097">
        <v>0.34899999999999998</v>
      </c>
      <c r="AQ205" s="1106">
        <v>1</v>
      </c>
      <c r="AR205" s="1097"/>
      <c r="AS205" s="1097">
        <v>7.75</v>
      </c>
      <c r="AT205" s="1106">
        <v>1</v>
      </c>
      <c r="AU205" s="1097">
        <v>8</v>
      </c>
      <c r="AV205" s="1106">
        <v>1</v>
      </c>
      <c r="AW205" s="1097">
        <v>6.5</v>
      </c>
      <c r="AX205" s="1106">
        <v>1</v>
      </c>
      <c r="AY205" s="1097">
        <v>8.73</v>
      </c>
      <c r="AZ205" s="1106">
        <v>0</v>
      </c>
      <c r="BA205" s="1097"/>
      <c r="BB205" s="1097" t="s">
        <v>3813</v>
      </c>
      <c r="BC205" s="1106">
        <v>0</v>
      </c>
      <c r="BD205" s="1097" t="s">
        <v>3813</v>
      </c>
      <c r="BE205" s="1106">
        <v>0</v>
      </c>
      <c r="BF205" s="1097" t="s">
        <v>3813</v>
      </c>
      <c r="BG205" s="1106">
        <v>0</v>
      </c>
      <c r="BH205" s="1097">
        <v>18.760000000000002</v>
      </c>
      <c r="BI205" s="1106">
        <v>1</v>
      </c>
    </row>
    <row r="206" spans="2:61" x14ac:dyDescent="0.25">
      <c r="B206" s="1849"/>
      <c r="C206" s="1861"/>
      <c r="D206" s="1068" t="s">
        <v>1686</v>
      </c>
      <c r="E206" s="1050" t="s">
        <v>3837</v>
      </c>
      <c r="F206" s="1097">
        <v>499537</v>
      </c>
      <c r="G206" s="1097">
        <v>1153320</v>
      </c>
      <c r="H206" s="1105" t="s">
        <v>37</v>
      </c>
      <c r="I206" s="1105" t="s">
        <v>1634</v>
      </c>
      <c r="J206" s="1105" t="s">
        <v>1686</v>
      </c>
      <c r="L206" s="1105">
        <v>20</v>
      </c>
      <c r="M206" s="1105">
        <v>12</v>
      </c>
      <c r="N206" s="1105">
        <v>8</v>
      </c>
      <c r="O206" s="1105">
        <v>60</v>
      </c>
      <c r="P206" s="1105">
        <v>0</v>
      </c>
      <c r="Q206" s="1105"/>
      <c r="R206" s="1097">
        <v>8</v>
      </c>
      <c r="S206" s="1011">
        <v>0</v>
      </c>
      <c r="T206" s="1097">
        <v>4.9000000000000004</v>
      </c>
      <c r="U206" s="1011">
        <v>1</v>
      </c>
      <c r="V206" s="1097">
        <v>2.4</v>
      </c>
      <c r="W206" s="1011">
        <v>1</v>
      </c>
      <c r="X206" s="1097">
        <v>0</v>
      </c>
      <c r="Y206" s="1011">
        <v>1</v>
      </c>
      <c r="AA206" s="1101">
        <v>103</v>
      </c>
      <c r="AB206" s="1011">
        <v>1</v>
      </c>
      <c r="AC206" s="1097">
        <v>8.0500000000000007</v>
      </c>
      <c r="AD206" s="1011">
        <v>0</v>
      </c>
      <c r="AE206" s="1097">
        <v>110</v>
      </c>
      <c r="AF206" s="1011">
        <v>1</v>
      </c>
      <c r="AG206" s="1097">
        <v>100</v>
      </c>
      <c r="AH206" s="1011">
        <v>1</v>
      </c>
      <c r="AI206" s="1105"/>
      <c r="AJ206" s="1097">
        <v>0.70591429999999999</v>
      </c>
      <c r="AK206" s="1011">
        <v>1</v>
      </c>
      <c r="AL206" s="1097">
        <v>0</v>
      </c>
      <c r="AM206" s="1106">
        <v>1</v>
      </c>
      <c r="AN206" s="1097">
        <v>0.15633333333333335</v>
      </c>
      <c r="AO206" s="1106">
        <v>1</v>
      </c>
      <c r="AP206" s="1097">
        <v>7.9000000000000001E-2</v>
      </c>
      <c r="AQ206" s="1106">
        <v>1</v>
      </c>
      <c r="AR206" s="1097"/>
      <c r="AS206" s="1097">
        <v>7.04</v>
      </c>
      <c r="AT206" s="1106">
        <v>1</v>
      </c>
      <c r="AU206" s="1097">
        <v>7.1</v>
      </c>
      <c r="AV206" s="1106">
        <v>1</v>
      </c>
      <c r="AW206" s="1097">
        <v>6</v>
      </c>
      <c r="AX206" s="1106">
        <v>0</v>
      </c>
      <c r="AY206" s="1097">
        <v>8.51</v>
      </c>
      <c r="AZ206" s="1106">
        <v>0</v>
      </c>
      <c r="BA206" s="1097"/>
      <c r="BB206" s="1097" t="s">
        <v>3814</v>
      </c>
      <c r="BC206" s="1106">
        <v>0</v>
      </c>
      <c r="BD206" s="1097">
        <v>51.8</v>
      </c>
      <c r="BE206" s="1106">
        <v>0</v>
      </c>
      <c r="BF206" s="1097" t="s">
        <v>3813</v>
      </c>
      <c r="BG206" s="1106">
        <v>0</v>
      </c>
      <c r="BH206" s="1097" t="s">
        <v>3813</v>
      </c>
      <c r="BI206" s="1106">
        <v>0</v>
      </c>
    </row>
    <row r="207" spans="2:61" x14ac:dyDescent="0.25">
      <c r="B207" s="1849"/>
      <c r="C207" s="1861"/>
      <c r="D207" s="1068" t="s">
        <v>1634</v>
      </c>
      <c r="E207" s="1050" t="s">
        <v>3838</v>
      </c>
      <c r="F207" s="1097">
        <v>498841</v>
      </c>
      <c r="G207" s="1097">
        <v>1155364</v>
      </c>
      <c r="H207" s="1105" t="s">
        <v>37</v>
      </c>
      <c r="I207" s="1105" t="s">
        <v>1634</v>
      </c>
      <c r="J207" s="1105" t="s">
        <v>1686</v>
      </c>
      <c r="L207" s="1105">
        <v>20</v>
      </c>
      <c r="M207" s="1105">
        <v>12</v>
      </c>
      <c r="N207" s="1105">
        <v>8</v>
      </c>
      <c r="O207" s="1105">
        <v>60</v>
      </c>
      <c r="P207" s="1105">
        <v>0</v>
      </c>
      <c r="Q207" s="1105"/>
      <c r="R207" s="1097">
        <v>12</v>
      </c>
      <c r="S207" s="1011">
        <v>0</v>
      </c>
      <c r="T207" s="1097">
        <v>5</v>
      </c>
      <c r="U207" s="1011">
        <v>1</v>
      </c>
      <c r="V207" s="1097">
        <v>2</v>
      </c>
      <c r="W207" s="1011">
        <v>1</v>
      </c>
      <c r="X207" s="1097">
        <v>22.2</v>
      </c>
      <c r="Y207" s="1011">
        <v>0</v>
      </c>
      <c r="AA207" s="1101">
        <v>102</v>
      </c>
      <c r="AB207" s="1011">
        <v>1</v>
      </c>
      <c r="AC207" s="1097">
        <v>7.97</v>
      </c>
      <c r="AD207" s="1011">
        <v>0</v>
      </c>
      <c r="AE207" s="1097">
        <v>9.6999999999999993</v>
      </c>
      <c r="AF207" s="1011">
        <v>0</v>
      </c>
      <c r="AG207" s="1097">
        <v>98.4</v>
      </c>
      <c r="AH207" s="1011">
        <v>1</v>
      </c>
      <c r="AI207" s="1105"/>
      <c r="AJ207" s="1097">
        <v>0.57473110999999999</v>
      </c>
      <c r="AK207" s="1011">
        <v>1</v>
      </c>
      <c r="AL207" s="1097">
        <v>0.48914444444444449</v>
      </c>
      <c r="AM207" s="1106">
        <v>1</v>
      </c>
      <c r="AN207" s="1097">
        <v>0.49622222222222229</v>
      </c>
      <c r="AO207" s="1106">
        <v>1</v>
      </c>
      <c r="AP207" s="1097">
        <v>0.14699999999999999</v>
      </c>
      <c r="AQ207" s="1106">
        <v>1</v>
      </c>
      <c r="AR207" s="1097"/>
      <c r="AS207" s="1097">
        <v>7.16</v>
      </c>
      <c r="AT207" s="1106">
        <v>1</v>
      </c>
      <c r="AU207" s="1097">
        <v>7.4</v>
      </c>
      <c r="AV207" s="1106">
        <v>1</v>
      </c>
      <c r="AW207" s="1097">
        <v>6.4</v>
      </c>
      <c r="AX207" s="1106">
        <v>0</v>
      </c>
      <c r="AY207" s="1097">
        <v>8.27</v>
      </c>
      <c r="AZ207" s="1106">
        <v>1</v>
      </c>
      <c r="BA207" s="1097"/>
      <c r="BB207" s="1097">
        <v>11.04</v>
      </c>
      <c r="BC207" s="1106">
        <v>1</v>
      </c>
      <c r="BD207" s="1097" t="s">
        <v>3813</v>
      </c>
      <c r="BE207" s="1106">
        <v>0</v>
      </c>
      <c r="BF207" s="1097" t="s">
        <v>3813</v>
      </c>
      <c r="BG207" s="1106">
        <v>0</v>
      </c>
      <c r="BH207" s="1097" t="s">
        <v>3813</v>
      </c>
      <c r="BI207" s="1106">
        <v>0</v>
      </c>
    </row>
    <row r="208" spans="2:61" x14ac:dyDescent="0.25">
      <c r="B208" s="1849"/>
      <c r="C208" s="1861"/>
      <c r="D208" s="1068" t="s">
        <v>1634</v>
      </c>
      <c r="E208" s="1050" t="s">
        <v>3839</v>
      </c>
      <c r="F208" s="1097">
        <v>499819</v>
      </c>
      <c r="G208" s="1097">
        <v>1173656</v>
      </c>
      <c r="H208" s="1105" t="s">
        <v>37</v>
      </c>
      <c r="I208" s="1105" t="s">
        <v>1634</v>
      </c>
      <c r="J208" s="1105" t="s">
        <v>1686</v>
      </c>
      <c r="L208" s="1105">
        <v>20</v>
      </c>
      <c r="M208" s="1105">
        <v>14</v>
      </c>
      <c r="N208" s="1105">
        <v>6</v>
      </c>
      <c r="O208" s="1105">
        <v>70</v>
      </c>
      <c r="P208" s="1105">
        <v>0</v>
      </c>
      <c r="Q208" s="1105"/>
      <c r="R208" s="1097">
        <v>4.9000000000000004</v>
      </c>
      <c r="S208" s="1011">
        <v>1</v>
      </c>
      <c r="T208" s="1097">
        <v>6</v>
      </c>
      <c r="U208" s="1011">
        <v>1</v>
      </c>
      <c r="V208" s="1097">
        <v>2</v>
      </c>
      <c r="W208" s="1011">
        <v>1</v>
      </c>
      <c r="X208" s="1097">
        <v>20.6</v>
      </c>
      <c r="Y208" s="1011">
        <v>0</v>
      </c>
      <c r="AA208" s="1101">
        <v>99.1</v>
      </c>
      <c r="AB208" s="1011">
        <v>1</v>
      </c>
      <c r="AC208" s="1097">
        <v>7.47</v>
      </c>
      <c r="AD208" s="1011">
        <v>0</v>
      </c>
      <c r="AE208" s="1097">
        <v>96.1</v>
      </c>
      <c r="AF208" s="1011">
        <v>1</v>
      </c>
      <c r="AG208" s="1097">
        <v>100</v>
      </c>
      <c r="AH208" s="1011">
        <v>1</v>
      </c>
      <c r="AI208" s="1105"/>
      <c r="AJ208" s="1097">
        <v>2.2549001999999998</v>
      </c>
      <c r="AK208" s="1011">
        <v>0</v>
      </c>
      <c r="AL208" s="1097">
        <v>0.14521111111111112</v>
      </c>
      <c r="AM208" s="1106">
        <v>1</v>
      </c>
      <c r="AN208" s="1097">
        <v>0.60355555555555562</v>
      </c>
      <c r="AO208" s="1106">
        <v>1</v>
      </c>
      <c r="AP208" s="1097">
        <v>9.0399999999999994E-2</v>
      </c>
      <c r="AQ208" s="1106">
        <v>1</v>
      </c>
      <c r="AR208" s="1097"/>
      <c r="AS208" s="1097">
        <v>6.75</v>
      </c>
      <c r="AT208" s="1106">
        <v>1</v>
      </c>
      <c r="AU208" s="1097">
        <v>7.7</v>
      </c>
      <c r="AV208" s="1106">
        <v>1</v>
      </c>
      <c r="AW208" s="1097">
        <v>6.9</v>
      </c>
      <c r="AX208" s="1106">
        <v>1</v>
      </c>
      <c r="AY208" s="1097">
        <v>6.89</v>
      </c>
      <c r="AZ208" s="1106">
        <v>1</v>
      </c>
      <c r="BA208" s="1097"/>
      <c r="BB208" s="1097">
        <v>65.42</v>
      </c>
      <c r="BC208" s="1106">
        <v>0</v>
      </c>
      <c r="BD208" s="1097">
        <v>135.32</v>
      </c>
      <c r="BE208" s="1106">
        <v>0</v>
      </c>
      <c r="BF208" s="1097">
        <v>20.56</v>
      </c>
      <c r="BG208" s="1106">
        <v>1</v>
      </c>
      <c r="BH208" s="1097">
        <v>36.950000000000003</v>
      </c>
      <c r="BI208" s="1106">
        <v>0</v>
      </c>
    </row>
    <row r="209" spans="2:61" x14ac:dyDescent="0.25">
      <c r="B209" s="1849"/>
      <c r="C209" s="1861"/>
      <c r="D209" s="1068" t="s">
        <v>1632</v>
      </c>
      <c r="E209" s="1050" t="s">
        <v>3840</v>
      </c>
      <c r="F209" s="1107">
        <v>493786</v>
      </c>
      <c r="G209" s="1107">
        <v>1173389</v>
      </c>
      <c r="H209" s="1105" t="s">
        <v>37</v>
      </c>
      <c r="I209" s="1105" t="s">
        <v>1634</v>
      </c>
      <c r="J209" s="1105" t="s">
        <v>1686</v>
      </c>
      <c r="L209" s="1105">
        <v>20</v>
      </c>
      <c r="M209" s="1105">
        <v>13</v>
      </c>
      <c r="N209" s="1105">
        <v>7</v>
      </c>
      <c r="O209" s="1105">
        <v>65</v>
      </c>
      <c r="P209" s="1105">
        <v>0</v>
      </c>
      <c r="Q209" s="1105"/>
      <c r="R209" s="1097">
        <v>2.5</v>
      </c>
      <c r="S209" s="1011">
        <v>1</v>
      </c>
      <c r="T209" s="1097">
        <v>2</v>
      </c>
      <c r="U209" s="1011">
        <v>1</v>
      </c>
      <c r="V209" s="1097">
        <v>2</v>
      </c>
      <c r="W209" s="1011">
        <v>1</v>
      </c>
      <c r="X209" s="1097">
        <v>15.6</v>
      </c>
      <c r="Y209" s="1011">
        <v>0</v>
      </c>
      <c r="AA209" s="1101">
        <v>90.6</v>
      </c>
      <c r="AB209" s="1011">
        <v>1</v>
      </c>
      <c r="AC209" s="1097">
        <v>7.02</v>
      </c>
      <c r="AD209" s="1011">
        <v>0</v>
      </c>
      <c r="AE209" s="1097">
        <v>96.1</v>
      </c>
      <c r="AF209" s="1011">
        <v>1</v>
      </c>
      <c r="AG209" s="1097">
        <v>102</v>
      </c>
      <c r="AH209" s="1011">
        <v>1</v>
      </c>
      <c r="AI209" s="1105"/>
      <c r="AJ209" s="1097">
        <v>2.642866E-2</v>
      </c>
      <c r="AK209" s="1011">
        <v>1</v>
      </c>
      <c r="AL209" s="1097">
        <v>0.22182222222222223</v>
      </c>
      <c r="AM209" s="1106">
        <v>1</v>
      </c>
      <c r="AN209" s="1097">
        <v>0.77777777777777779</v>
      </c>
      <c r="AO209" s="1106">
        <v>1</v>
      </c>
      <c r="AP209" s="1097">
        <v>0.10299999999999999</v>
      </c>
      <c r="AQ209" s="1106">
        <v>1</v>
      </c>
      <c r="AR209" s="1097"/>
      <c r="AS209" s="1097">
        <v>6.21</v>
      </c>
      <c r="AT209" s="1106">
        <v>0</v>
      </c>
      <c r="AU209" s="1097">
        <v>6.8</v>
      </c>
      <c r="AV209" s="1106">
        <v>1</v>
      </c>
      <c r="AW209" s="1097">
        <v>6</v>
      </c>
      <c r="AX209" s="1106">
        <v>0</v>
      </c>
      <c r="AY209" s="1097">
        <v>5.92</v>
      </c>
      <c r="AZ209" s="1106">
        <v>0</v>
      </c>
      <c r="BA209" s="1097"/>
      <c r="BB209" s="1097">
        <v>44.28</v>
      </c>
      <c r="BC209" s="1106">
        <v>0</v>
      </c>
      <c r="BD209" s="1097">
        <v>42.88</v>
      </c>
      <c r="BE209" s="1106">
        <v>0</v>
      </c>
      <c r="BF209" s="1097">
        <v>21.41</v>
      </c>
      <c r="BG209" s="1106">
        <v>1</v>
      </c>
      <c r="BH209" s="1097">
        <v>22.37</v>
      </c>
      <c r="BI209" s="1106">
        <v>1</v>
      </c>
    </row>
    <row r="210" spans="2:61" x14ac:dyDescent="0.25">
      <c r="B210" s="1849"/>
      <c r="C210" s="1863" t="s">
        <v>3841</v>
      </c>
      <c r="D210" s="1067" t="s">
        <v>3841</v>
      </c>
      <c r="E210" s="1064" t="s">
        <v>3842</v>
      </c>
      <c r="F210" s="1063">
        <v>482592</v>
      </c>
      <c r="G210" s="1063">
        <v>1175164</v>
      </c>
      <c r="H210" s="1064" t="s">
        <v>37</v>
      </c>
      <c r="I210" s="1064" t="s">
        <v>1634</v>
      </c>
      <c r="J210" s="1064" t="s">
        <v>3841</v>
      </c>
      <c r="L210" s="1064">
        <v>20</v>
      </c>
      <c r="M210" s="1064">
        <v>14</v>
      </c>
      <c r="N210" s="1064">
        <v>6</v>
      </c>
      <c r="O210" s="1064">
        <v>70</v>
      </c>
      <c r="P210" s="1064">
        <v>0</v>
      </c>
      <c r="Q210" s="1046"/>
      <c r="R210" s="1063">
        <v>1.3</v>
      </c>
      <c r="S210" s="1066">
        <v>1</v>
      </c>
      <c r="T210" s="1063">
        <v>2.06</v>
      </c>
      <c r="U210" s="1066">
        <v>1</v>
      </c>
      <c r="V210" s="1063">
        <v>1.304</v>
      </c>
      <c r="W210" s="1066">
        <v>1</v>
      </c>
      <c r="X210" s="1063">
        <v>4.62</v>
      </c>
      <c r="Y210" s="1066">
        <v>1</v>
      </c>
      <c r="AA210" s="1063">
        <v>70.5</v>
      </c>
      <c r="AB210" s="1066">
        <v>0</v>
      </c>
      <c r="AC210" s="1063">
        <v>78.400000000000006</v>
      </c>
      <c r="AD210" s="1066">
        <v>1</v>
      </c>
      <c r="AE210" s="1063">
        <v>74.7</v>
      </c>
      <c r="AF210" s="1066">
        <v>1</v>
      </c>
      <c r="AG210" s="1063">
        <v>68.3</v>
      </c>
      <c r="AH210" s="1066">
        <v>0</v>
      </c>
      <c r="AI210" s="1046"/>
      <c r="AJ210" s="1063">
        <v>0.03</v>
      </c>
      <c r="AK210" s="1066">
        <v>1</v>
      </c>
      <c r="AL210" s="1063">
        <v>4.2999999999999997E-2</v>
      </c>
      <c r="AM210" s="1108">
        <v>1</v>
      </c>
      <c r="AN210" s="1063">
        <v>7.1999999999999995E-2</v>
      </c>
      <c r="AO210" s="1108">
        <v>1</v>
      </c>
      <c r="AP210" s="1063">
        <v>2.4799999999999999E-2</v>
      </c>
      <c r="AQ210" s="1108">
        <v>1</v>
      </c>
      <c r="AR210" s="1104"/>
      <c r="AS210" s="1063">
        <v>6.39</v>
      </c>
      <c r="AT210" s="1108">
        <v>0</v>
      </c>
      <c r="AU210" s="1063">
        <v>7.25</v>
      </c>
      <c r="AV210" s="1108">
        <v>1</v>
      </c>
      <c r="AW210" s="1063">
        <v>7.01</v>
      </c>
      <c r="AX210" s="1108">
        <v>1</v>
      </c>
      <c r="AY210" s="1063">
        <v>6.69</v>
      </c>
      <c r="AZ210" s="1108">
        <v>1</v>
      </c>
      <c r="BA210" s="1104"/>
      <c r="BB210" s="1063">
        <v>56.5</v>
      </c>
      <c r="BC210" s="1108">
        <v>0</v>
      </c>
      <c r="BD210" s="1063">
        <v>41.8</v>
      </c>
      <c r="BE210" s="1108">
        <v>0</v>
      </c>
      <c r="BF210" s="1063">
        <v>11.1</v>
      </c>
      <c r="BG210" s="1108">
        <v>1</v>
      </c>
      <c r="BH210" s="1063" t="s">
        <v>3806</v>
      </c>
      <c r="BI210" s="1108">
        <v>0</v>
      </c>
    </row>
    <row r="211" spans="2:61" x14ac:dyDescent="0.25">
      <c r="B211" s="1849"/>
      <c r="C211" s="1850"/>
      <c r="D211" s="1067" t="s">
        <v>3841</v>
      </c>
      <c r="E211" s="1064" t="s">
        <v>3843</v>
      </c>
      <c r="F211" s="1063">
        <v>489977</v>
      </c>
      <c r="G211" s="1063">
        <v>1190025</v>
      </c>
      <c r="H211" s="1064" t="s">
        <v>37</v>
      </c>
      <c r="I211" s="1064" t="s">
        <v>1634</v>
      </c>
      <c r="J211" s="1064" t="s">
        <v>3841</v>
      </c>
      <c r="L211" s="1064">
        <v>20</v>
      </c>
      <c r="M211" s="1064">
        <v>13</v>
      </c>
      <c r="N211" s="1064">
        <v>7</v>
      </c>
      <c r="O211" s="1064">
        <v>65</v>
      </c>
      <c r="P211" s="1064">
        <v>0</v>
      </c>
      <c r="Q211" s="1046"/>
      <c r="R211" s="1063">
        <v>1.3</v>
      </c>
      <c r="S211" s="1066">
        <v>1</v>
      </c>
      <c r="T211" s="1063">
        <v>1.399</v>
      </c>
      <c r="U211" s="1066">
        <v>1</v>
      </c>
      <c r="V211" s="1063">
        <v>1.3</v>
      </c>
      <c r="W211" s="1066">
        <v>1</v>
      </c>
      <c r="X211" s="1063">
        <v>3.15</v>
      </c>
      <c r="Y211" s="1066">
        <v>1</v>
      </c>
      <c r="AA211" s="1063">
        <v>20.7</v>
      </c>
      <c r="AB211" s="1066">
        <v>0</v>
      </c>
      <c r="AC211" s="1063">
        <v>41.5</v>
      </c>
      <c r="AD211" s="1066">
        <v>0</v>
      </c>
      <c r="AE211" s="1063">
        <v>42</v>
      </c>
      <c r="AF211" s="1066">
        <v>0</v>
      </c>
      <c r="AG211" s="1063">
        <v>42.4</v>
      </c>
      <c r="AH211" s="1066">
        <v>0</v>
      </c>
      <c r="AI211" s="1046"/>
      <c r="AJ211" s="1063">
        <v>0.03</v>
      </c>
      <c r="AK211" s="1066">
        <v>1</v>
      </c>
      <c r="AL211" s="1063">
        <v>0.03</v>
      </c>
      <c r="AM211" s="1108">
        <v>1</v>
      </c>
      <c r="AN211" s="1063">
        <v>9.3899999999999997E-2</v>
      </c>
      <c r="AO211" s="1108">
        <v>1</v>
      </c>
      <c r="AP211" s="1063">
        <v>4.1000000000000002E-2</v>
      </c>
      <c r="AQ211" s="1108">
        <v>1</v>
      </c>
      <c r="AR211" s="1104"/>
      <c r="AS211" s="1063">
        <v>5.7149999999999999</v>
      </c>
      <c r="AT211" s="1108">
        <v>0</v>
      </c>
      <c r="AU211" s="1063">
        <v>7.0350000000000001</v>
      </c>
      <c r="AV211" s="1108">
        <v>1</v>
      </c>
      <c r="AW211" s="1063">
        <v>6.34</v>
      </c>
      <c r="AX211" s="1108">
        <v>0</v>
      </c>
      <c r="AY211" s="1063">
        <v>6.34</v>
      </c>
      <c r="AZ211" s="1108">
        <v>0</v>
      </c>
      <c r="BA211" s="1104"/>
      <c r="BB211" s="1063">
        <v>5.5</v>
      </c>
      <c r="BC211" s="1108">
        <v>1</v>
      </c>
      <c r="BD211" s="1063">
        <v>7.35</v>
      </c>
      <c r="BE211" s="1108">
        <v>1</v>
      </c>
      <c r="BF211" s="1063">
        <v>8.6999999999999993</v>
      </c>
      <c r="BG211" s="1108">
        <v>1</v>
      </c>
      <c r="BH211" s="1063">
        <v>6.6</v>
      </c>
      <c r="BI211" s="1108">
        <v>1</v>
      </c>
    </row>
    <row r="212" spans="2:61" x14ac:dyDescent="0.25">
      <c r="B212" s="1849"/>
      <c r="C212" s="1869" t="s">
        <v>3329</v>
      </c>
      <c r="D212" s="1109" t="s">
        <v>1633</v>
      </c>
      <c r="E212" s="1110" t="s">
        <v>3844</v>
      </c>
      <c r="F212" s="1111">
        <v>505845</v>
      </c>
      <c r="G212" s="1111">
        <v>1121951</v>
      </c>
      <c r="H212" s="1110" t="s">
        <v>1676</v>
      </c>
      <c r="I212" s="1110" t="s">
        <v>3845</v>
      </c>
      <c r="J212" s="1110" t="s">
        <v>3445</v>
      </c>
      <c r="L212" s="1110">
        <v>20</v>
      </c>
      <c r="M212" s="1110">
        <v>11</v>
      </c>
      <c r="N212" s="1110">
        <v>9</v>
      </c>
      <c r="O212" s="1110">
        <v>55.000000000000007</v>
      </c>
      <c r="P212" s="1110">
        <v>0</v>
      </c>
      <c r="Q212" s="1046"/>
      <c r="R212" s="1111">
        <v>3</v>
      </c>
      <c r="S212" s="1112">
        <v>1</v>
      </c>
      <c r="T212" s="1111">
        <v>3</v>
      </c>
      <c r="U212" s="1112">
        <v>1</v>
      </c>
      <c r="V212" s="1111">
        <v>3</v>
      </c>
      <c r="W212" s="1112">
        <v>1</v>
      </c>
      <c r="X212" s="1111">
        <v>3</v>
      </c>
      <c r="Y212" s="1112">
        <v>1</v>
      </c>
      <c r="AA212" s="1111">
        <v>87.4</v>
      </c>
      <c r="AB212" s="1112">
        <v>1</v>
      </c>
      <c r="AC212" s="1111">
        <v>103</v>
      </c>
      <c r="AD212" s="1112">
        <v>1</v>
      </c>
      <c r="AE212" s="1111">
        <v>87</v>
      </c>
      <c r="AF212" s="1112">
        <v>1</v>
      </c>
      <c r="AG212" s="1111">
        <v>89.6</v>
      </c>
      <c r="AH212" s="1112">
        <v>1</v>
      </c>
      <c r="AI212" s="1046"/>
      <c r="AJ212" s="1111">
        <v>0.49</v>
      </c>
      <c r="AK212" s="1112">
        <v>1</v>
      </c>
      <c r="AL212" s="1111">
        <v>0.49</v>
      </c>
      <c r="AM212" s="1113">
        <v>1</v>
      </c>
      <c r="AN212" s="1111">
        <v>1.5</v>
      </c>
      <c r="AO212" s="1113">
        <v>0</v>
      </c>
      <c r="AP212" s="1111">
        <v>0.49</v>
      </c>
      <c r="AQ212" s="1113">
        <v>1</v>
      </c>
      <c r="AR212" s="1104"/>
      <c r="AS212" s="1111">
        <v>3.18</v>
      </c>
      <c r="AT212" s="1113">
        <v>0</v>
      </c>
      <c r="AU212" s="1111">
        <v>3.05</v>
      </c>
      <c r="AV212" s="1113">
        <v>0</v>
      </c>
      <c r="AW212" s="1111">
        <v>3.07</v>
      </c>
      <c r="AX212" s="1113">
        <v>0</v>
      </c>
      <c r="AY212" s="1111">
        <v>3.57</v>
      </c>
      <c r="AZ212" s="1113">
        <v>0</v>
      </c>
      <c r="BA212" s="1104"/>
      <c r="BB212" s="1111">
        <v>85</v>
      </c>
      <c r="BC212" s="1113">
        <v>0</v>
      </c>
      <c r="BD212" s="1111">
        <v>75</v>
      </c>
      <c r="BE212" s="1113">
        <v>0</v>
      </c>
      <c r="BF212" s="1111">
        <v>51</v>
      </c>
      <c r="BG212" s="1113">
        <v>0</v>
      </c>
      <c r="BH212" s="1111">
        <v>1000</v>
      </c>
      <c r="BI212" s="1113">
        <v>0</v>
      </c>
    </row>
    <row r="213" spans="2:61" x14ac:dyDescent="0.25">
      <c r="B213" s="1849"/>
      <c r="C213" s="1869"/>
      <c r="D213" s="1109" t="s">
        <v>3846</v>
      </c>
      <c r="E213" s="1110" t="s">
        <v>3847</v>
      </c>
      <c r="F213" s="1111">
        <v>521342</v>
      </c>
      <c r="G213" s="1111">
        <v>1123861</v>
      </c>
      <c r="H213" s="1110" t="s">
        <v>3294</v>
      </c>
      <c r="I213" s="1110" t="s">
        <v>3359</v>
      </c>
      <c r="J213" s="1110" t="s">
        <v>3360</v>
      </c>
      <c r="L213" s="1110">
        <v>20</v>
      </c>
      <c r="M213" s="1110">
        <v>17</v>
      </c>
      <c r="N213" s="1110">
        <v>3</v>
      </c>
      <c r="O213" s="1110">
        <v>85</v>
      </c>
      <c r="P213" s="1110">
        <v>1</v>
      </c>
      <c r="Q213" s="1046"/>
      <c r="R213" s="1111">
        <v>3</v>
      </c>
      <c r="S213" s="1112">
        <v>1</v>
      </c>
      <c r="T213" s="1111">
        <v>3</v>
      </c>
      <c r="U213" s="1112">
        <v>1</v>
      </c>
      <c r="V213" s="1111">
        <v>3</v>
      </c>
      <c r="W213" s="1112">
        <v>1</v>
      </c>
      <c r="X213" s="1111">
        <v>3</v>
      </c>
      <c r="Y213" s="1112">
        <v>1</v>
      </c>
      <c r="AA213" s="1111">
        <v>77.599999999999994</v>
      </c>
      <c r="AB213" s="1112">
        <v>1</v>
      </c>
      <c r="AC213" s="1111">
        <v>104.7</v>
      </c>
      <c r="AD213" s="1112">
        <v>1</v>
      </c>
      <c r="AE213" s="1111">
        <v>98.8</v>
      </c>
      <c r="AF213" s="1112">
        <v>1</v>
      </c>
      <c r="AG213" s="1111">
        <v>98.4</v>
      </c>
      <c r="AH213" s="1112">
        <v>1</v>
      </c>
      <c r="AI213" s="1046"/>
      <c r="AJ213" s="1111">
        <v>0.49</v>
      </c>
      <c r="AK213" s="1112">
        <v>1</v>
      </c>
      <c r="AL213" s="1111">
        <v>0.49</v>
      </c>
      <c r="AM213" s="1113">
        <v>1</v>
      </c>
      <c r="AN213" s="1111">
        <v>1.5</v>
      </c>
      <c r="AO213" s="1113">
        <v>0</v>
      </c>
      <c r="AP213" s="1111">
        <v>0.49</v>
      </c>
      <c r="AQ213" s="1113">
        <v>1</v>
      </c>
      <c r="AR213" s="1104"/>
      <c r="AS213" s="1111">
        <v>7.26</v>
      </c>
      <c r="AT213" s="1113">
        <v>1</v>
      </c>
      <c r="AU213" s="1111">
        <v>6.6</v>
      </c>
      <c r="AV213" s="1113">
        <v>1</v>
      </c>
      <c r="AW213" s="1111">
        <v>7.6</v>
      </c>
      <c r="AX213" s="1113">
        <v>1</v>
      </c>
      <c r="AY213" s="1111">
        <v>6.55</v>
      </c>
      <c r="AZ213" s="1113">
        <v>1</v>
      </c>
      <c r="BA213" s="1104"/>
      <c r="BB213" s="1111">
        <v>18.399999999999999</v>
      </c>
      <c r="BC213" s="1113">
        <v>1</v>
      </c>
      <c r="BD213" s="1111">
        <v>50</v>
      </c>
      <c r="BE213" s="1113">
        <v>0</v>
      </c>
      <c r="BF213" s="1111">
        <v>16.399999999999999</v>
      </c>
      <c r="BG213" s="1113">
        <v>1</v>
      </c>
      <c r="BH213" s="1111">
        <v>31</v>
      </c>
      <c r="BI213" s="1113">
        <v>0</v>
      </c>
    </row>
    <row r="214" spans="2:61" x14ac:dyDescent="0.25">
      <c r="B214" s="1849"/>
      <c r="C214" s="1869"/>
      <c r="D214" s="1109" t="s">
        <v>1633</v>
      </c>
      <c r="E214" s="1110" t="s">
        <v>3848</v>
      </c>
      <c r="F214" s="1111">
        <v>501187</v>
      </c>
      <c r="G214" s="1111">
        <v>1156754</v>
      </c>
      <c r="H214" s="1110" t="s">
        <v>37</v>
      </c>
      <c r="I214" s="1110" t="s">
        <v>1634</v>
      </c>
      <c r="J214" s="1110" t="s">
        <v>1686</v>
      </c>
      <c r="L214" s="1110">
        <v>20</v>
      </c>
      <c r="M214" s="1110">
        <v>13</v>
      </c>
      <c r="N214" s="1110">
        <v>7</v>
      </c>
      <c r="O214" s="1110">
        <v>65</v>
      </c>
      <c r="P214" s="1110">
        <v>0</v>
      </c>
      <c r="Q214" s="1046"/>
      <c r="R214" s="1111">
        <v>3</v>
      </c>
      <c r="S214" s="1112">
        <v>1</v>
      </c>
      <c r="T214" s="1111">
        <v>3</v>
      </c>
      <c r="U214" s="1112">
        <v>1</v>
      </c>
      <c r="V214" s="1111">
        <v>3</v>
      </c>
      <c r="W214" s="1112">
        <v>1</v>
      </c>
      <c r="X214" s="1111">
        <v>3</v>
      </c>
      <c r="Y214" s="1112">
        <v>1</v>
      </c>
      <c r="AA214" s="1111">
        <v>87.3</v>
      </c>
      <c r="AB214" s="1112">
        <v>1</v>
      </c>
      <c r="AC214" s="1111">
        <v>97.2</v>
      </c>
      <c r="AD214" s="1112">
        <v>1</v>
      </c>
      <c r="AE214" s="1111">
        <v>84.3</v>
      </c>
      <c r="AF214" s="1112">
        <v>1</v>
      </c>
      <c r="AG214" s="1111">
        <v>85.5</v>
      </c>
      <c r="AH214" s="1112">
        <v>1</v>
      </c>
      <c r="AI214" s="1046"/>
      <c r="AJ214" s="1111">
        <v>0.49</v>
      </c>
      <c r="AK214" s="1112">
        <v>1</v>
      </c>
      <c r="AL214" s="1111">
        <v>0.49</v>
      </c>
      <c r="AM214" s="1113">
        <v>1</v>
      </c>
      <c r="AN214" s="1111">
        <v>1.5</v>
      </c>
      <c r="AO214" s="1113">
        <v>0</v>
      </c>
      <c r="AP214" s="1111">
        <v>0.49</v>
      </c>
      <c r="AQ214" s="1113">
        <v>1</v>
      </c>
      <c r="AR214" s="1104"/>
      <c r="AS214" s="1111">
        <v>6.4</v>
      </c>
      <c r="AT214" s="1113">
        <v>0</v>
      </c>
      <c r="AU214" s="1111">
        <v>6.32</v>
      </c>
      <c r="AV214" s="1113">
        <v>0</v>
      </c>
      <c r="AW214" s="1111">
        <v>6.74</v>
      </c>
      <c r="AX214" s="1113">
        <v>1</v>
      </c>
      <c r="AY214" s="1111">
        <v>6.03</v>
      </c>
      <c r="AZ214" s="1113">
        <v>0</v>
      </c>
      <c r="BA214" s="1104"/>
      <c r="BB214" s="1111">
        <v>116</v>
      </c>
      <c r="BC214" s="1113">
        <v>0</v>
      </c>
      <c r="BD214" s="1111">
        <v>51</v>
      </c>
      <c r="BE214" s="1113">
        <v>0</v>
      </c>
      <c r="BF214" s="1111">
        <v>18.5</v>
      </c>
      <c r="BG214" s="1113">
        <v>1</v>
      </c>
      <c r="BH214" s="1111">
        <v>645</v>
      </c>
      <c r="BI214" s="1113">
        <v>0</v>
      </c>
    </row>
    <row r="215" spans="2:61" x14ac:dyDescent="0.25">
      <c r="B215" s="1849"/>
      <c r="C215" s="1869"/>
      <c r="D215" s="1109" t="s">
        <v>3329</v>
      </c>
      <c r="E215" s="1110" t="s">
        <v>3849</v>
      </c>
      <c r="F215" s="1111">
        <v>515850</v>
      </c>
      <c r="G215" s="1111">
        <v>1145812</v>
      </c>
      <c r="H215" s="1110" t="s">
        <v>37</v>
      </c>
      <c r="I215" s="1110" t="s">
        <v>1634</v>
      </c>
      <c r="J215" s="1110" t="s">
        <v>3850</v>
      </c>
      <c r="L215" s="1110">
        <v>20</v>
      </c>
      <c r="M215" s="1110">
        <v>16</v>
      </c>
      <c r="N215" s="1110">
        <v>4</v>
      </c>
      <c r="O215" s="1110">
        <v>80</v>
      </c>
      <c r="P215" s="1110">
        <v>1</v>
      </c>
      <c r="Q215" s="1046"/>
      <c r="R215" s="1111">
        <v>3</v>
      </c>
      <c r="S215" s="1112">
        <v>1</v>
      </c>
      <c r="T215" s="1111">
        <v>3</v>
      </c>
      <c r="U215" s="1112">
        <v>1</v>
      </c>
      <c r="V215" s="1111">
        <v>3</v>
      </c>
      <c r="W215" s="1112">
        <v>1</v>
      </c>
      <c r="X215" s="1111">
        <v>3</v>
      </c>
      <c r="Y215" s="1112">
        <v>1</v>
      </c>
      <c r="AA215" s="1111">
        <v>95.4</v>
      </c>
      <c r="AB215" s="1112">
        <v>1</v>
      </c>
      <c r="AC215" s="1111">
        <v>98.8</v>
      </c>
      <c r="AD215" s="1112">
        <v>1</v>
      </c>
      <c r="AE215" s="1111">
        <v>88.6</v>
      </c>
      <c r="AF215" s="1112">
        <v>1</v>
      </c>
      <c r="AG215" s="1111">
        <v>96.7</v>
      </c>
      <c r="AH215" s="1112">
        <v>1</v>
      </c>
      <c r="AI215" s="1046"/>
      <c r="AJ215" s="1111">
        <v>0.49</v>
      </c>
      <c r="AK215" s="1112">
        <v>1</v>
      </c>
      <c r="AL215" s="1111">
        <v>0.49</v>
      </c>
      <c r="AM215" s="1113">
        <v>1</v>
      </c>
      <c r="AN215" s="1111">
        <v>0.49</v>
      </c>
      <c r="AO215" s="1113">
        <v>1</v>
      </c>
      <c r="AP215" s="1111">
        <v>0.49</v>
      </c>
      <c r="AQ215" s="1113">
        <v>1</v>
      </c>
      <c r="AR215" s="1104"/>
      <c r="AS215" s="1111">
        <v>6.63</v>
      </c>
      <c r="AT215" s="1113">
        <v>1</v>
      </c>
      <c r="AU215" s="1111">
        <v>6.77</v>
      </c>
      <c r="AV215" s="1113">
        <v>1</v>
      </c>
      <c r="AW215" s="1111">
        <v>6.65</v>
      </c>
      <c r="AX215" s="1113">
        <v>1</v>
      </c>
      <c r="AY215" s="1111">
        <v>6.41</v>
      </c>
      <c r="AZ215" s="1113">
        <v>0</v>
      </c>
      <c r="BA215" s="1104"/>
      <c r="BB215" s="1111">
        <v>29.3</v>
      </c>
      <c r="BC215" s="1113">
        <v>0</v>
      </c>
      <c r="BD215" s="1111">
        <v>32</v>
      </c>
      <c r="BE215" s="1113">
        <v>0</v>
      </c>
      <c r="BF215" s="1111">
        <v>20.5</v>
      </c>
      <c r="BG215" s="1113">
        <v>1</v>
      </c>
      <c r="BH215" s="1111">
        <v>126</v>
      </c>
      <c r="BI215" s="1113">
        <v>0</v>
      </c>
    </row>
    <row r="216" spans="2:61" x14ac:dyDescent="0.25">
      <c r="B216" s="1849"/>
      <c r="C216" s="1869"/>
      <c r="D216" s="1109" t="s">
        <v>1633</v>
      </c>
      <c r="E216" s="1110" t="s">
        <v>3851</v>
      </c>
      <c r="F216" s="1111">
        <v>511157</v>
      </c>
      <c r="G216" s="1111">
        <v>1147119</v>
      </c>
      <c r="H216" s="1110" t="s">
        <v>3294</v>
      </c>
      <c r="I216" s="1110" t="s">
        <v>3359</v>
      </c>
      <c r="J216" s="1110" t="s">
        <v>3852</v>
      </c>
      <c r="L216" s="1110">
        <v>20</v>
      </c>
      <c r="M216" s="1110">
        <v>20</v>
      </c>
      <c r="N216" s="1110">
        <v>0</v>
      </c>
      <c r="O216" s="1110">
        <v>100</v>
      </c>
      <c r="P216" s="1110">
        <v>1</v>
      </c>
      <c r="Q216" s="1046"/>
      <c r="R216" s="1111">
        <v>3</v>
      </c>
      <c r="S216" s="1112">
        <v>1</v>
      </c>
      <c r="T216" s="1111">
        <v>3</v>
      </c>
      <c r="U216" s="1112">
        <v>1</v>
      </c>
      <c r="V216" s="1111">
        <v>3</v>
      </c>
      <c r="W216" s="1112">
        <v>1</v>
      </c>
      <c r="X216" s="1111">
        <v>3</v>
      </c>
      <c r="Y216" s="1112">
        <v>1</v>
      </c>
      <c r="AA216" s="1111">
        <v>96.4</v>
      </c>
      <c r="AB216" s="1112">
        <v>1</v>
      </c>
      <c r="AC216" s="1111">
        <v>99.4</v>
      </c>
      <c r="AD216" s="1112">
        <v>1</v>
      </c>
      <c r="AE216" s="1111">
        <v>98</v>
      </c>
      <c r="AF216" s="1112">
        <v>1</v>
      </c>
      <c r="AG216" s="1111">
        <v>99.6</v>
      </c>
      <c r="AH216" s="1112">
        <v>1</v>
      </c>
      <c r="AI216" s="1046"/>
      <c r="AJ216" s="1111">
        <v>0.49</v>
      </c>
      <c r="AK216" s="1112">
        <v>1</v>
      </c>
      <c r="AL216" s="1111">
        <v>0.49</v>
      </c>
      <c r="AM216" s="1113">
        <v>1</v>
      </c>
      <c r="AN216" s="1111">
        <v>0.49</v>
      </c>
      <c r="AO216" s="1113">
        <v>1</v>
      </c>
      <c r="AP216" s="1111">
        <v>0.49</v>
      </c>
      <c r="AQ216" s="1113">
        <v>1</v>
      </c>
      <c r="AR216" s="1104"/>
      <c r="AS216" s="1111">
        <v>6.69</v>
      </c>
      <c r="AT216" s="1113">
        <v>1</v>
      </c>
      <c r="AU216" s="1111">
        <v>6.57</v>
      </c>
      <c r="AV216" s="1113">
        <v>1</v>
      </c>
      <c r="AW216" s="1111">
        <v>7.36</v>
      </c>
      <c r="AX216" s="1113">
        <v>1</v>
      </c>
      <c r="AY216" s="1111">
        <v>6.71</v>
      </c>
      <c r="AZ216" s="1113">
        <v>1</v>
      </c>
      <c r="BA216" s="1104"/>
      <c r="BB216" s="1111">
        <v>11.2</v>
      </c>
      <c r="BC216" s="1113">
        <v>1</v>
      </c>
      <c r="BD216" s="1111">
        <v>3</v>
      </c>
      <c r="BE216" s="1113">
        <v>1</v>
      </c>
      <c r="BF216" s="1111">
        <v>3</v>
      </c>
      <c r="BG216" s="1113">
        <v>1</v>
      </c>
      <c r="BH216" s="1111">
        <v>3</v>
      </c>
      <c r="BI216" s="1113">
        <v>1</v>
      </c>
    </row>
    <row r="217" spans="2:61" x14ac:dyDescent="0.25">
      <c r="C217" s="1841" t="s">
        <v>4267</v>
      </c>
      <c r="D217" s="1841"/>
      <c r="E217" s="1841"/>
      <c r="F217" s="1841"/>
      <c r="G217" s="1841"/>
      <c r="H217" s="1841"/>
      <c r="I217" s="1841"/>
      <c r="J217" s="1841"/>
      <c r="K217" s="1841"/>
      <c r="L217" s="1841"/>
      <c r="M217" s="1841"/>
      <c r="N217" s="1841"/>
      <c r="O217" s="1841"/>
      <c r="P217" s="1841"/>
      <c r="Q217" s="1841"/>
      <c r="R217" s="1841"/>
      <c r="S217" s="1841"/>
      <c r="T217" s="1841"/>
      <c r="U217" s="1841"/>
      <c r="V217" s="1841"/>
      <c r="W217" s="1841"/>
      <c r="X217" s="1841"/>
      <c r="Y217" s="1841"/>
      <c r="Z217" s="1841"/>
      <c r="AA217" s="1841"/>
      <c r="AB217" s="1841"/>
      <c r="AC217" s="1841"/>
      <c r="AD217" s="1841"/>
      <c r="AE217" s="1841"/>
      <c r="AF217" s="1841"/>
      <c r="AG217" s="1841"/>
      <c r="AH217" s="1841"/>
      <c r="AI217" s="1841"/>
      <c r="AJ217" s="1841"/>
      <c r="AK217" s="1841"/>
      <c r="AL217" s="1841"/>
      <c r="AM217" s="1841"/>
      <c r="AN217" s="1841"/>
      <c r="AO217" s="1841"/>
      <c r="AP217" s="1841"/>
      <c r="AQ217" s="1841"/>
      <c r="AR217" s="1841"/>
      <c r="AS217" s="1841"/>
      <c r="AT217" s="1841"/>
      <c r="AU217" s="1841"/>
      <c r="AV217" s="1841"/>
      <c r="AW217" s="1841"/>
      <c r="AX217" s="1841"/>
      <c r="AY217" s="1841"/>
      <c r="AZ217" s="1841"/>
      <c r="BA217" s="1841"/>
      <c r="BB217" s="1841"/>
      <c r="BC217" s="1841"/>
      <c r="BD217" s="1841"/>
      <c r="BE217" s="1841"/>
      <c r="BF217" s="1841"/>
      <c r="BG217" s="1841"/>
      <c r="BH217" s="1841"/>
      <c r="BI217" s="1841"/>
    </row>
    <row r="218" spans="2:61" x14ac:dyDescent="0.25">
      <c r="C218" s="995"/>
      <c r="D218" s="1842" t="s">
        <v>104</v>
      </c>
      <c r="E218" s="1842" t="s">
        <v>105</v>
      </c>
      <c r="F218" s="1844" t="s">
        <v>106</v>
      </c>
      <c r="G218" s="1844"/>
      <c r="H218" s="1844"/>
      <c r="I218" s="1844"/>
      <c r="J218" s="1844"/>
      <c r="K218" s="996"/>
      <c r="L218" s="1844" t="s">
        <v>107</v>
      </c>
      <c r="M218" s="1844"/>
      <c r="N218" s="1844"/>
      <c r="O218" s="1844"/>
      <c r="P218" s="1844"/>
      <c r="Q218" s="995"/>
      <c r="R218" s="1844" t="s">
        <v>108</v>
      </c>
      <c r="S218" s="1844"/>
      <c r="T218" s="1844"/>
      <c r="U218" s="1844"/>
      <c r="V218" s="1844"/>
      <c r="W218" s="1844"/>
      <c r="X218" s="1844"/>
      <c r="Y218" s="1844"/>
      <c r="Z218" s="995"/>
      <c r="AA218" s="1844" t="s">
        <v>109</v>
      </c>
      <c r="AB218" s="1844"/>
      <c r="AC218" s="1844"/>
      <c r="AD218" s="1844"/>
      <c r="AE218" s="1844"/>
      <c r="AF218" s="1844"/>
      <c r="AG218" s="1844"/>
      <c r="AH218" s="1844"/>
      <c r="AI218" s="995"/>
      <c r="AJ218" s="1844" t="s">
        <v>110</v>
      </c>
      <c r="AK218" s="1844"/>
      <c r="AL218" s="1844"/>
      <c r="AM218" s="1844"/>
      <c r="AN218" s="1844"/>
      <c r="AO218" s="1844"/>
      <c r="AP218" s="1844"/>
      <c r="AQ218" s="1844"/>
      <c r="AR218" s="995"/>
      <c r="AS218" s="1844" t="s">
        <v>111</v>
      </c>
      <c r="AT218" s="1844"/>
      <c r="AU218" s="1844"/>
      <c r="AV218" s="1844"/>
      <c r="AW218" s="1844"/>
      <c r="AX218" s="1844"/>
      <c r="AY218" s="1844"/>
      <c r="AZ218" s="1844"/>
      <c r="BA218" s="995"/>
      <c r="BB218" s="1844" t="s">
        <v>112</v>
      </c>
      <c r="BC218" s="1844"/>
      <c r="BD218" s="1844"/>
      <c r="BE218" s="1844"/>
      <c r="BF218" s="1844"/>
      <c r="BG218" s="1844"/>
      <c r="BH218" s="1844"/>
      <c r="BI218" s="1844"/>
    </row>
    <row r="219" spans="2:61" ht="21" x14ac:dyDescent="0.25">
      <c r="B219" s="972"/>
      <c r="C219" s="1848" t="s">
        <v>113</v>
      </c>
      <c r="D219" s="1842"/>
      <c r="E219" s="1842"/>
      <c r="F219" s="997" t="s">
        <v>114</v>
      </c>
      <c r="G219" s="997" t="s">
        <v>115</v>
      </c>
      <c r="H219" s="1845" t="s">
        <v>39</v>
      </c>
      <c r="I219" s="1845" t="s">
        <v>64</v>
      </c>
      <c r="J219" s="1845" t="s">
        <v>116</v>
      </c>
      <c r="K219" s="998"/>
      <c r="L219" s="1845" t="s">
        <v>117</v>
      </c>
      <c r="M219" s="1845" t="s">
        <v>118</v>
      </c>
      <c r="N219" s="1845" t="s">
        <v>119</v>
      </c>
      <c r="O219" s="1845" t="s">
        <v>120</v>
      </c>
      <c r="P219" s="997" t="s">
        <v>121</v>
      </c>
      <c r="Q219" s="999"/>
      <c r="R219" s="997" t="s">
        <v>122</v>
      </c>
      <c r="S219" s="1845" t="s">
        <v>123</v>
      </c>
      <c r="T219" s="997" t="s">
        <v>124</v>
      </c>
      <c r="U219" s="1846" t="s">
        <v>123</v>
      </c>
      <c r="V219" s="997" t="s">
        <v>124</v>
      </c>
      <c r="W219" s="1845" t="s">
        <v>123</v>
      </c>
      <c r="X219" s="997" t="s">
        <v>124</v>
      </c>
      <c r="Y219" s="1845" t="s">
        <v>123</v>
      </c>
      <c r="Z219" s="999"/>
      <c r="AA219" s="997" t="s">
        <v>125</v>
      </c>
      <c r="AB219" s="1845" t="s">
        <v>123</v>
      </c>
      <c r="AC219" s="997" t="s">
        <v>125</v>
      </c>
      <c r="AD219" s="1845" t="s">
        <v>123</v>
      </c>
      <c r="AE219" s="997" t="s">
        <v>126</v>
      </c>
      <c r="AF219" s="1845" t="s">
        <v>123</v>
      </c>
      <c r="AG219" s="997" t="s">
        <v>125</v>
      </c>
      <c r="AH219" s="1845" t="s">
        <v>123</v>
      </c>
      <c r="AI219" s="998"/>
      <c r="AJ219" s="997" t="s">
        <v>110</v>
      </c>
      <c r="AK219" s="1845" t="s">
        <v>123</v>
      </c>
      <c r="AL219" s="997" t="s">
        <v>110</v>
      </c>
      <c r="AM219" s="1845" t="s">
        <v>123</v>
      </c>
      <c r="AN219" s="997" t="s">
        <v>110</v>
      </c>
      <c r="AO219" s="1846" t="s">
        <v>123</v>
      </c>
      <c r="AP219" s="997" t="s">
        <v>110</v>
      </c>
      <c r="AQ219" s="1845" t="s">
        <v>123</v>
      </c>
      <c r="AR219" s="998"/>
      <c r="AS219" s="997" t="s">
        <v>127</v>
      </c>
      <c r="AT219" s="1845" t="s">
        <v>123</v>
      </c>
      <c r="AU219" s="997" t="s">
        <v>128</v>
      </c>
      <c r="AV219" s="1845" t="s">
        <v>123</v>
      </c>
      <c r="AW219" s="997" t="s">
        <v>129</v>
      </c>
      <c r="AX219" s="1845" t="s">
        <v>123</v>
      </c>
      <c r="AY219" s="997" t="s">
        <v>130</v>
      </c>
      <c r="AZ219" s="1845" t="s">
        <v>123</v>
      </c>
      <c r="BA219" s="998"/>
      <c r="BB219" s="997" t="s">
        <v>131</v>
      </c>
      <c r="BC219" s="1845" t="s">
        <v>123</v>
      </c>
      <c r="BD219" s="997" t="s">
        <v>132</v>
      </c>
      <c r="BE219" s="1845" t="s">
        <v>123</v>
      </c>
      <c r="BF219" s="997" t="s">
        <v>131</v>
      </c>
      <c r="BG219" s="1845" t="s">
        <v>123</v>
      </c>
      <c r="BH219" s="997" t="s">
        <v>3789</v>
      </c>
      <c r="BI219" s="1845" t="s">
        <v>123</v>
      </c>
    </row>
    <row r="220" spans="2:61" x14ac:dyDescent="0.25">
      <c r="C220" s="1847"/>
      <c r="D220" s="1843"/>
      <c r="E220" s="1843"/>
      <c r="F220" s="997" t="s">
        <v>134</v>
      </c>
      <c r="G220" s="997" t="s">
        <v>134</v>
      </c>
      <c r="H220" s="1843"/>
      <c r="I220" s="1843"/>
      <c r="J220" s="1843"/>
      <c r="K220" s="950"/>
      <c r="L220" s="1843"/>
      <c r="M220" s="1843"/>
      <c r="N220" s="1843"/>
      <c r="O220" s="1843"/>
      <c r="P220" s="949" t="s">
        <v>135</v>
      </c>
      <c r="Q220" s="949"/>
      <c r="R220" s="949" t="s">
        <v>4268</v>
      </c>
      <c r="S220" s="1843"/>
      <c r="T220" s="949" t="s">
        <v>4269</v>
      </c>
      <c r="U220" s="1847"/>
      <c r="V220" s="949" t="s">
        <v>4270</v>
      </c>
      <c r="W220" s="1843"/>
      <c r="X220" s="949" t="s">
        <v>4271</v>
      </c>
      <c r="Y220" s="1843"/>
      <c r="Z220" s="949"/>
      <c r="AA220" s="949" t="s">
        <v>4268</v>
      </c>
      <c r="AB220" s="1843"/>
      <c r="AC220" s="949" t="s">
        <v>4269</v>
      </c>
      <c r="AD220" s="1843"/>
      <c r="AE220" s="949" t="s">
        <v>4270</v>
      </c>
      <c r="AF220" s="1843"/>
      <c r="AG220" s="949" t="s">
        <v>4271</v>
      </c>
      <c r="AH220" s="1843"/>
      <c r="AI220" s="950"/>
      <c r="AJ220" s="949" t="s">
        <v>4268</v>
      </c>
      <c r="AK220" s="1843"/>
      <c r="AL220" s="949" t="s">
        <v>4269</v>
      </c>
      <c r="AM220" s="1843"/>
      <c r="AN220" s="949" t="s">
        <v>4270</v>
      </c>
      <c r="AO220" s="1847"/>
      <c r="AP220" s="949" t="s">
        <v>4271</v>
      </c>
      <c r="AQ220" s="1843"/>
      <c r="AR220" s="950"/>
      <c r="AS220" s="949" t="s">
        <v>4268</v>
      </c>
      <c r="AT220" s="1843"/>
      <c r="AU220" s="949" t="s">
        <v>4269</v>
      </c>
      <c r="AV220" s="1843"/>
      <c r="AW220" s="949" t="s">
        <v>4270</v>
      </c>
      <c r="AX220" s="1843"/>
      <c r="AY220" s="949" t="s">
        <v>4271</v>
      </c>
      <c r="AZ220" s="1843"/>
      <c r="BA220" s="950"/>
      <c r="BB220" s="949" t="s">
        <v>4268</v>
      </c>
      <c r="BC220" s="1843"/>
      <c r="BD220" s="949" t="s">
        <v>4269</v>
      </c>
      <c r="BE220" s="1843"/>
      <c r="BF220" s="949" t="s">
        <v>4270</v>
      </c>
      <c r="BG220" s="1843"/>
      <c r="BH220" s="949" t="s">
        <v>4271</v>
      </c>
      <c r="BI220" s="1843"/>
    </row>
    <row r="221" spans="2:61" x14ac:dyDescent="0.25">
      <c r="B221" s="1849" t="s">
        <v>4272</v>
      </c>
      <c r="C221" s="1868" t="s">
        <v>4273</v>
      </c>
      <c r="D221" s="1081" t="s">
        <v>4274</v>
      </c>
      <c r="E221" s="1081" t="s">
        <v>4275</v>
      </c>
      <c r="F221" s="1114">
        <v>540780</v>
      </c>
      <c r="G221" s="1114">
        <v>963406</v>
      </c>
      <c r="H221" s="1058" t="s">
        <v>38</v>
      </c>
      <c r="I221" s="1058" t="s">
        <v>66</v>
      </c>
      <c r="J221" s="1058" t="s">
        <v>4276</v>
      </c>
      <c r="L221" s="1058">
        <v>20</v>
      </c>
      <c r="M221" s="1058">
        <v>16</v>
      </c>
      <c r="N221" s="1058">
        <v>4</v>
      </c>
      <c r="O221" s="1058">
        <v>80</v>
      </c>
      <c r="P221" s="1058">
        <v>1</v>
      </c>
      <c r="Q221" s="1046"/>
      <c r="R221" s="1057">
        <v>3</v>
      </c>
      <c r="S221" s="1060">
        <v>1</v>
      </c>
      <c r="T221" s="1057">
        <v>3</v>
      </c>
      <c r="U221" s="1060">
        <v>1</v>
      </c>
      <c r="V221" s="1057">
        <v>3</v>
      </c>
      <c r="W221" s="1060">
        <v>1</v>
      </c>
      <c r="X221" s="1057">
        <v>3</v>
      </c>
      <c r="Y221" s="1060">
        <v>1</v>
      </c>
      <c r="AA221" s="1057">
        <v>7.23</v>
      </c>
      <c r="AB221" s="1060">
        <v>0</v>
      </c>
      <c r="AC221" s="1057">
        <v>7.38</v>
      </c>
      <c r="AD221" s="1060">
        <v>0</v>
      </c>
      <c r="AE221" s="1057">
        <v>7.21</v>
      </c>
      <c r="AF221" s="1060">
        <v>0</v>
      </c>
      <c r="AG221" s="1057">
        <v>7.6</v>
      </c>
      <c r="AH221" s="1060">
        <v>0</v>
      </c>
      <c r="AI221" s="1046"/>
      <c r="AJ221" s="1057">
        <v>0.49</v>
      </c>
      <c r="AK221" s="1060">
        <v>1</v>
      </c>
      <c r="AL221" s="1057">
        <v>0.49</v>
      </c>
      <c r="AM221" s="1060">
        <v>1</v>
      </c>
      <c r="AN221" s="1057">
        <v>0.8</v>
      </c>
      <c r="AO221" s="1060">
        <v>1</v>
      </c>
      <c r="AP221" s="1057">
        <v>0.49</v>
      </c>
      <c r="AQ221" s="1060">
        <v>1</v>
      </c>
      <c r="AR221" s="1046"/>
      <c r="AS221" s="1058">
        <v>6.64</v>
      </c>
      <c r="AT221" s="1060">
        <v>1</v>
      </c>
      <c r="AU221" s="1058">
        <v>7.5</v>
      </c>
      <c r="AV221" s="1060">
        <v>1</v>
      </c>
      <c r="AW221" s="1058">
        <v>8.08</v>
      </c>
      <c r="AX221" s="1060">
        <v>1</v>
      </c>
      <c r="AY221" s="1058">
        <v>7.69</v>
      </c>
      <c r="AZ221" s="1060">
        <v>1</v>
      </c>
      <c r="BA221" s="1046"/>
      <c r="BB221" s="1057">
        <v>2.9</v>
      </c>
      <c r="BC221" s="1060">
        <v>1</v>
      </c>
      <c r="BD221" s="1057">
        <v>3</v>
      </c>
      <c r="BE221" s="1060">
        <v>1</v>
      </c>
      <c r="BF221" s="1057">
        <v>3</v>
      </c>
      <c r="BG221" s="1060">
        <v>1</v>
      </c>
      <c r="BH221" s="1057">
        <v>3</v>
      </c>
      <c r="BI221" s="1060">
        <v>1</v>
      </c>
    </row>
    <row r="222" spans="2:61" x14ac:dyDescent="0.25">
      <c r="B222" s="1849"/>
      <c r="C222" s="1865"/>
      <c r="D222" s="1081" t="s">
        <v>4277</v>
      </c>
      <c r="E222" s="1081" t="s">
        <v>4278</v>
      </c>
      <c r="F222" s="1114">
        <v>540031</v>
      </c>
      <c r="G222" s="1114">
        <v>963224</v>
      </c>
      <c r="H222" s="1058" t="s">
        <v>38</v>
      </c>
      <c r="I222" s="1058" t="s">
        <v>66</v>
      </c>
      <c r="J222" s="1058" t="s">
        <v>4276</v>
      </c>
      <c r="L222" s="1058">
        <v>20</v>
      </c>
      <c r="M222" s="1058">
        <v>15</v>
      </c>
      <c r="N222" s="1058">
        <v>5</v>
      </c>
      <c r="O222" s="1058">
        <v>75</v>
      </c>
      <c r="P222" s="1058">
        <v>0</v>
      </c>
      <c r="Q222" s="1046"/>
      <c r="R222" s="1057">
        <v>3</v>
      </c>
      <c r="S222" s="1060">
        <v>1</v>
      </c>
      <c r="T222" s="1057">
        <v>8.6</v>
      </c>
      <c r="U222" s="1060">
        <v>0</v>
      </c>
      <c r="V222" s="1057">
        <v>3</v>
      </c>
      <c r="W222" s="1060">
        <v>1</v>
      </c>
      <c r="X222" s="1057">
        <v>3</v>
      </c>
      <c r="Y222" s="1060">
        <v>1</v>
      </c>
      <c r="AA222" s="1057">
        <v>7.18</v>
      </c>
      <c r="AB222" s="1060">
        <v>0</v>
      </c>
      <c r="AC222" s="1057">
        <v>7.54</v>
      </c>
      <c r="AD222" s="1060">
        <v>0</v>
      </c>
      <c r="AE222" s="1057">
        <v>7.11</v>
      </c>
      <c r="AF222" s="1060">
        <v>0</v>
      </c>
      <c r="AG222" s="1057">
        <v>7.84</v>
      </c>
      <c r="AH222" s="1060">
        <v>0</v>
      </c>
      <c r="AI222" s="1046"/>
      <c r="AJ222" s="1057">
        <v>0.49</v>
      </c>
      <c r="AK222" s="1060">
        <v>1</v>
      </c>
      <c r="AL222" s="1057">
        <v>0.49</v>
      </c>
      <c r="AM222" s="1060">
        <v>1</v>
      </c>
      <c r="AN222" s="1057">
        <v>0.49</v>
      </c>
      <c r="AO222" s="1060">
        <v>1</v>
      </c>
      <c r="AP222" s="1057">
        <v>0.49</v>
      </c>
      <c r="AQ222" s="1060">
        <v>1</v>
      </c>
      <c r="AR222" s="1046"/>
      <c r="AS222" s="1058">
        <v>6.7</v>
      </c>
      <c r="AT222" s="1060">
        <v>1</v>
      </c>
      <c r="AU222" s="1058">
        <v>7.14</v>
      </c>
      <c r="AV222" s="1060">
        <v>1</v>
      </c>
      <c r="AW222" s="1058">
        <v>7.86</v>
      </c>
      <c r="AX222" s="1060">
        <v>1</v>
      </c>
      <c r="AY222" s="1058">
        <v>7.59</v>
      </c>
      <c r="AZ222" s="1060">
        <v>1</v>
      </c>
      <c r="BA222" s="1046"/>
      <c r="BB222" s="1057">
        <v>2.9</v>
      </c>
      <c r="BC222" s="1060">
        <v>1</v>
      </c>
      <c r="BD222" s="1057">
        <v>7</v>
      </c>
      <c r="BE222" s="1060">
        <v>1</v>
      </c>
      <c r="BF222" s="1057">
        <v>3</v>
      </c>
      <c r="BG222" s="1060">
        <v>1</v>
      </c>
      <c r="BH222" s="1057">
        <v>5.9</v>
      </c>
      <c r="BI222" s="1060">
        <v>1</v>
      </c>
    </row>
    <row r="223" spans="2:61" x14ac:dyDescent="0.25">
      <c r="B223" s="1849"/>
      <c r="C223" s="1865"/>
      <c r="D223" s="1081" t="s">
        <v>4279</v>
      </c>
      <c r="E223" s="1081" t="s">
        <v>4280</v>
      </c>
      <c r="F223" s="1114">
        <v>537199</v>
      </c>
      <c r="G223" s="1114">
        <v>960976</v>
      </c>
      <c r="H223" s="1058" t="s">
        <v>38</v>
      </c>
      <c r="I223" s="1058" t="s">
        <v>66</v>
      </c>
      <c r="J223" s="1058" t="s">
        <v>4276</v>
      </c>
      <c r="L223" s="1058">
        <v>20</v>
      </c>
      <c r="M223" s="1058">
        <v>14</v>
      </c>
      <c r="N223" s="1058">
        <v>6</v>
      </c>
      <c r="O223" s="1058">
        <v>70</v>
      </c>
      <c r="P223" s="1058">
        <v>0</v>
      </c>
      <c r="Q223" s="1046"/>
      <c r="R223" s="1057">
        <v>3</v>
      </c>
      <c r="S223" s="1060">
        <v>1</v>
      </c>
      <c r="T223" s="1057">
        <v>3</v>
      </c>
      <c r="U223" s="1060">
        <v>1</v>
      </c>
      <c r="V223" s="1057">
        <v>3</v>
      </c>
      <c r="W223" s="1060">
        <v>1</v>
      </c>
      <c r="X223" s="1057">
        <v>3</v>
      </c>
      <c r="Y223" s="1060">
        <v>1</v>
      </c>
      <c r="AA223" s="1057">
        <v>7.01</v>
      </c>
      <c r="AB223" s="1060">
        <v>0</v>
      </c>
      <c r="AC223" s="1057">
        <v>7.48</v>
      </c>
      <c r="AD223" s="1060">
        <v>0</v>
      </c>
      <c r="AE223" s="1057">
        <v>6.81</v>
      </c>
      <c r="AF223" s="1060">
        <v>0</v>
      </c>
      <c r="AG223" s="1057">
        <v>7.73</v>
      </c>
      <c r="AH223" s="1060">
        <v>0</v>
      </c>
      <c r="AI223" s="1046"/>
      <c r="AJ223" s="1057">
        <v>0.49</v>
      </c>
      <c r="AK223" s="1060">
        <v>1</v>
      </c>
      <c r="AL223" s="1057">
        <v>0.49</v>
      </c>
      <c r="AM223" s="1060">
        <v>1</v>
      </c>
      <c r="AN223" s="1057">
        <v>0.49</v>
      </c>
      <c r="AO223" s="1060">
        <v>1</v>
      </c>
      <c r="AP223" s="1057">
        <v>0.49</v>
      </c>
      <c r="AQ223" s="1060">
        <v>1</v>
      </c>
      <c r="AR223" s="1046"/>
      <c r="AS223" s="1058">
        <v>6.05</v>
      </c>
      <c r="AT223" s="1060">
        <v>0</v>
      </c>
      <c r="AU223" s="1058">
        <v>6.87</v>
      </c>
      <c r="AV223" s="1060">
        <v>1</v>
      </c>
      <c r="AW223" s="1058">
        <v>7.3</v>
      </c>
      <c r="AX223" s="1060">
        <v>1</v>
      </c>
      <c r="AY223" s="1058">
        <v>7.15</v>
      </c>
      <c r="AZ223" s="1060">
        <v>1</v>
      </c>
      <c r="BA223" s="1046"/>
      <c r="BB223" s="1057">
        <v>2.9</v>
      </c>
      <c r="BC223" s="1060">
        <v>1</v>
      </c>
      <c r="BD223" s="1057">
        <v>5.4</v>
      </c>
      <c r="BE223" s="1060">
        <v>1</v>
      </c>
      <c r="BF223" s="1057">
        <v>37</v>
      </c>
      <c r="BG223" s="1060">
        <v>0</v>
      </c>
      <c r="BH223" s="1057">
        <v>4.7</v>
      </c>
      <c r="BI223" s="1060">
        <v>1</v>
      </c>
    </row>
    <row r="224" spans="2:61" x14ac:dyDescent="0.25">
      <c r="B224" s="1849"/>
      <c r="C224" s="1865"/>
      <c r="D224" s="1081" t="s">
        <v>4281</v>
      </c>
      <c r="E224" s="1081" t="s">
        <v>4282</v>
      </c>
      <c r="F224" s="1114">
        <v>556454</v>
      </c>
      <c r="G224" s="1114">
        <v>952686</v>
      </c>
      <c r="H224" s="1058" t="s">
        <v>38</v>
      </c>
      <c r="I224" s="1058" t="s">
        <v>4283</v>
      </c>
      <c r="J224" s="1058" t="s">
        <v>4284</v>
      </c>
      <c r="L224" s="1058">
        <v>20</v>
      </c>
      <c r="M224" s="1058">
        <v>15</v>
      </c>
      <c r="N224" s="1058">
        <v>5</v>
      </c>
      <c r="O224" s="1058">
        <v>75</v>
      </c>
      <c r="P224" s="1058">
        <v>0</v>
      </c>
      <c r="Q224" s="1046"/>
      <c r="R224" s="1057">
        <v>3</v>
      </c>
      <c r="S224" s="1060">
        <v>1</v>
      </c>
      <c r="T224" s="1057">
        <v>3</v>
      </c>
      <c r="U224" s="1060">
        <v>1</v>
      </c>
      <c r="V224" s="1057">
        <v>3</v>
      </c>
      <c r="W224" s="1060">
        <v>1</v>
      </c>
      <c r="X224" s="1057">
        <v>3</v>
      </c>
      <c r="Y224" s="1060">
        <v>1</v>
      </c>
      <c r="AA224" s="1057">
        <v>6.62</v>
      </c>
      <c r="AB224" s="1060">
        <v>0</v>
      </c>
      <c r="AC224" s="1057">
        <v>7.33</v>
      </c>
      <c r="AD224" s="1060">
        <v>0</v>
      </c>
      <c r="AE224" s="1057">
        <v>6.81</v>
      </c>
      <c r="AF224" s="1060">
        <v>0</v>
      </c>
      <c r="AG224" s="1057">
        <v>7.25</v>
      </c>
      <c r="AH224" s="1060">
        <v>0</v>
      </c>
      <c r="AI224" s="1046"/>
      <c r="AJ224" s="1057">
        <v>0.49</v>
      </c>
      <c r="AK224" s="1060">
        <v>1</v>
      </c>
      <c r="AL224" s="1057">
        <v>0.49</v>
      </c>
      <c r="AM224" s="1060">
        <v>1</v>
      </c>
      <c r="AN224" s="1057">
        <v>1.1000000000000001</v>
      </c>
      <c r="AO224" s="1060">
        <v>0</v>
      </c>
      <c r="AP224" s="1057">
        <v>0.49</v>
      </c>
      <c r="AQ224" s="1060">
        <v>1</v>
      </c>
      <c r="AR224" s="1046"/>
      <c r="AS224" s="1058">
        <v>7.06</v>
      </c>
      <c r="AT224" s="1060">
        <v>1</v>
      </c>
      <c r="AU224" s="1058">
        <v>7.65</v>
      </c>
      <c r="AV224" s="1060">
        <v>1</v>
      </c>
      <c r="AW224" s="1058">
        <v>7.95</v>
      </c>
      <c r="AX224" s="1060">
        <v>1</v>
      </c>
      <c r="AY224" s="1058">
        <v>7.54</v>
      </c>
      <c r="AZ224" s="1060">
        <v>1</v>
      </c>
      <c r="BA224" s="1046"/>
      <c r="BB224" s="1057">
        <v>4</v>
      </c>
      <c r="BC224" s="1060">
        <v>1</v>
      </c>
      <c r="BD224" s="1057">
        <v>4.0999999999999996</v>
      </c>
      <c r="BE224" s="1060">
        <v>1</v>
      </c>
      <c r="BF224" s="1057">
        <v>6.3</v>
      </c>
      <c r="BG224" s="1060">
        <v>1</v>
      </c>
      <c r="BH224" s="1057">
        <v>14</v>
      </c>
      <c r="BI224" s="1060">
        <v>1</v>
      </c>
    </row>
    <row r="225" spans="2:61" x14ac:dyDescent="0.25">
      <c r="B225" s="1849"/>
      <c r="C225" s="1865"/>
      <c r="D225" s="1081" t="s">
        <v>4281</v>
      </c>
      <c r="E225" s="1081" t="s">
        <v>4285</v>
      </c>
      <c r="F225" s="1114">
        <v>557699</v>
      </c>
      <c r="G225" s="1114">
        <v>960827</v>
      </c>
      <c r="H225" s="1058" t="s">
        <v>38</v>
      </c>
      <c r="I225" s="1058" t="s">
        <v>4283</v>
      </c>
      <c r="J225" s="1058" t="s">
        <v>4284</v>
      </c>
      <c r="L225" s="1058">
        <v>20</v>
      </c>
      <c r="M225" s="1058">
        <v>16</v>
      </c>
      <c r="N225" s="1058">
        <v>4</v>
      </c>
      <c r="O225" s="1058">
        <v>80</v>
      </c>
      <c r="P225" s="1058">
        <v>1</v>
      </c>
      <c r="Q225" s="1046"/>
      <c r="R225" s="1057">
        <v>3</v>
      </c>
      <c r="S225" s="1060">
        <v>1</v>
      </c>
      <c r="T225" s="1057">
        <v>3</v>
      </c>
      <c r="U225" s="1060">
        <v>1</v>
      </c>
      <c r="V225" s="1057">
        <v>3</v>
      </c>
      <c r="W225" s="1060">
        <v>1</v>
      </c>
      <c r="X225" s="1057">
        <v>3</v>
      </c>
      <c r="Y225" s="1060">
        <v>1</v>
      </c>
      <c r="AA225" s="1057">
        <v>6.83</v>
      </c>
      <c r="AB225" s="1060">
        <v>0</v>
      </c>
      <c r="AC225" s="1057">
        <v>7.31</v>
      </c>
      <c r="AD225" s="1060">
        <v>0</v>
      </c>
      <c r="AE225" s="1057">
        <v>7.3</v>
      </c>
      <c r="AF225" s="1060">
        <v>0</v>
      </c>
      <c r="AG225" s="1057">
        <v>7.92</v>
      </c>
      <c r="AH225" s="1060">
        <v>0</v>
      </c>
      <c r="AI225" s="1046"/>
      <c r="AJ225" s="1057">
        <v>0.49</v>
      </c>
      <c r="AK225" s="1060">
        <v>1</v>
      </c>
      <c r="AL225" s="1057">
        <v>0.49</v>
      </c>
      <c r="AM225" s="1060">
        <v>1</v>
      </c>
      <c r="AN225" s="1057">
        <v>0.49</v>
      </c>
      <c r="AO225" s="1060">
        <v>1</v>
      </c>
      <c r="AP225" s="1057">
        <v>0.49</v>
      </c>
      <c r="AQ225" s="1060">
        <v>1</v>
      </c>
      <c r="AR225" s="1046"/>
      <c r="AS225" s="1058">
        <v>7.09</v>
      </c>
      <c r="AT225" s="1060">
        <v>1</v>
      </c>
      <c r="AU225" s="1058">
        <v>7.39</v>
      </c>
      <c r="AV225" s="1060">
        <v>1</v>
      </c>
      <c r="AW225" s="1058">
        <v>7.64</v>
      </c>
      <c r="AX225" s="1060">
        <v>1</v>
      </c>
      <c r="AY225" s="1058">
        <v>8</v>
      </c>
      <c r="AZ225" s="1060">
        <v>1</v>
      </c>
      <c r="BA225" s="1046"/>
      <c r="BB225" s="1057">
        <v>5.9</v>
      </c>
      <c r="BC225" s="1060">
        <v>1</v>
      </c>
      <c r="BD225" s="1057">
        <v>11</v>
      </c>
      <c r="BE225" s="1060">
        <v>1</v>
      </c>
      <c r="BF225" s="1057">
        <v>3.4</v>
      </c>
      <c r="BG225" s="1060">
        <v>1</v>
      </c>
      <c r="BH225" s="1057">
        <v>9</v>
      </c>
      <c r="BI225" s="1060">
        <v>1</v>
      </c>
    </row>
    <row r="226" spans="2:61" x14ac:dyDescent="0.25">
      <c r="B226" s="1849"/>
      <c r="C226" s="1865"/>
      <c r="D226" s="1081" t="s">
        <v>4286</v>
      </c>
      <c r="E226" s="1081" t="s">
        <v>4287</v>
      </c>
      <c r="F226" s="1114">
        <v>565955</v>
      </c>
      <c r="G226" s="1114">
        <v>942456</v>
      </c>
      <c r="H226" s="1058" t="s">
        <v>38</v>
      </c>
      <c r="I226" s="1058" t="s">
        <v>4283</v>
      </c>
      <c r="J226" s="1058" t="s">
        <v>4284</v>
      </c>
      <c r="L226" s="1058">
        <v>20</v>
      </c>
      <c r="M226" s="1058">
        <v>14</v>
      </c>
      <c r="N226" s="1058">
        <v>6</v>
      </c>
      <c r="O226" s="1058">
        <v>70</v>
      </c>
      <c r="P226" s="1058">
        <v>0</v>
      </c>
      <c r="Q226" s="1046"/>
      <c r="R226" s="1057">
        <v>3</v>
      </c>
      <c r="S226" s="1060">
        <v>1</v>
      </c>
      <c r="T226" s="1057">
        <v>3</v>
      </c>
      <c r="U226" s="1060">
        <v>1</v>
      </c>
      <c r="V226" s="1057">
        <v>3</v>
      </c>
      <c r="W226" s="1060">
        <v>1</v>
      </c>
      <c r="X226" s="1057">
        <v>3</v>
      </c>
      <c r="Y226" s="1060">
        <v>1</v>
      </c>
      <c r="AA226" s="1057">
        <v>7.58</v>
      </c>
      <c r="AB226" s="1060">
        <v>0</v>
      </c>
      <c r="AC226" s="1057">
        <v>7.44</v>
      </c>
      <c r="AD226" s="1060">
        <v>0</v>
      </c>
      <c r="AE226" s="1057">
        <v>7.32</v>
      </c>
      <c r="AF226" s="1060">
        <v>0</v>
      </c>
      <c r="AG226" s="1057">
        <v>7.97</v>
      </c>
      <c r="AH226" s="1060">
        <v>0</v>
      </c>
      <c r="AI226" s="1046"/>
      <c r="AJ226" s="1057">
        <v>0.49</v>
      </c>
      <c r="AK226" s="1060">
        <v>1</v>
      </c>
      <c r="AL226" s="1057">
        <v>0.49</v>
      </c>
      <c r="AM226" s="1060">
        <v>1</v>
      </c>
      <c r="AN226" s="1057">
        <v>1.1000000000000001</v>
      </c>
      <c r="AO226" s="1060">
        <v>0</v>
      </c>
      <c r="AP226" s="1057">
        <v>0.49</v>
      </c>
      <c r="AQ226" s="1060">
        <v>1</v>
      </c>
      <c r="AR226" s="1046"/>
      <c r="AS226" s="1058">
        <v>7.6</v>
      </c>
      <c r="AT226" s="1060">
        <v>1</v>
      </c>
      <c r="AU226" s="1058">
        <v>8.3699999999999992</v>
      </c>
      <c r="AV226" s="1060">
        <v>1</v>
      </c>
      <c r="AW226" s="1058">
        <v>8.5</v>
      </c>
      <c r="AX226" s="1060">
        <v>1</v>
      </c>
      <c r="AY226" s="1058">
        <v>8.4499999999999993</v>
      </c>
      <c r="AZ226" s="1060">
        <v>1</v>
      </c>
      <c r="BA226" s="1046"/>
      <c r="BB226" s="1057">
        <v>11.7</v>
      </c>
      <c r="BC226" s="1060">
        <v>1</v>
      </c>
      <c r="BD226" s="1057">
        <v>10.4</v>
      </c>
      <c r="BE226" s="1060">
        <v>1</v>
      </c>
      <c r="BF226" s="1057">
        <v>28</v>
      </c>
      <c r="BG226" s="1060">
        <v>0</v>
      </c>
      <c r="BH226" s="1057">
        <v>7.4</v>
      </c>
      <c r="BI226" s="1060">
        <v>1</v>
      </c>
    </row>
    <row r="227" spans="2:61" x14ac:dyDescent="0.25">
      <c r="B227" s="1849"/>
      <c r="C227" s="1865"/>
      <c r="D227" s="1081" t="s">
        <v>4286</v>
      </c>
      <c r="E227" s="1081" t="s">
        <v>4288</v>
      </c>
      <c r="F227" s="1114">
        <v>573396</v>
      </c>
      <c r="G227" s="1114">
        <v>945256</v>
      </c>
      <c r="H227" s="1058" t="s">
        <v>38</v>
      </c>
      <c r="I227" s="1058" t="s">
        <v>4283</v>
      </c>
      <c r="J227" s="1058" t="s">
        <v>4284</v>
      </c>
      <c r="L227" s="1058">
        <v>20</v>
      </c>
      <c r="M227" s="1058">
        <v>14</v>
      </c>
      <c r="N227" s="1058">
        <v>6</v>
      </c>
      <c r="O227" s="1058">
        <v>70</v>
      </c>
      <c r="P227" s="1058">
        <v>0</v>
      </c>
      <c r="Q227" s="1046"/>
      <c r="R227" s="1057">
        <v>3</v>
      </c>
      <c r="S227" s="1060">
        <v>1</v>
      </c>
      <c r="T227" s="1057">
        <v>3</v>
      </c>
      <c r="U227" s="1060">
        <v>1</v>
      </c>
      <c r="V227" s="1057">
        <v>3</v>
      </c>
      <c r="W227" s="1060">
        <v>1</v>
      </c>
      <c r="X227" s="1057">
        <v>3</v>
      </c>
      <c r="Y227" s="1060">
        <v>1</v>
      </c>
      <c r="AA227" s="1057">
        <v>6.28</v>
      </c>
      <c r="AB227" s="1060">
        <v>0</v>
      </c>
      <c r="AC227" s="1057">
        <v>6.67</v>
      </c>
      <c r="AD227" s="1060">
        <v>0</v>
      </c>
      <c r="AE227" s="1057">
        <v>6.31</v>
      </c>
      <c r="AF227" s="1060">
        <v>0</v>
      </c>
      <c r="AG227" s="1057">
        <v>7.62</v>
      </c>
      <c r="AH227" s="1060">
        <v>0</v>
      </c>
      <c r="AI227" s="1046"/>
      <c r="AJ227" s="1057">
        <v>0.49</v>
      </c>
      <c r="AK227" s="1060">
        <v>1</v>
      </c>
      <c r="AL227" s="1057">
        <v>0.49</v>
      </c>
      <c r="AM227" s="1060">
        <v>1</v>
      </c>
      <c r="AN227" s="1057">
        <v>0.49</v>
      </c>
      <c r="AO227" s="1060">
        <v>1</v>
      </c>
      <c r="AP227" s="1057">
        <v>0.49</v>
      </c>
      <c r="AQ227" s="1060">
        <v>1</v>
      </c>
      <c r="AR227" s="1046"/>
      <c r="AS227" s="1058">
        <v>7.47</v>
      </c>
      <c r="AT227" s="1060">
        <v>1</v>
      </c>
      <c r="AU227" s="1058">
        <v>7.84</v>
      </c>
      <c r="AV227" s="1060">
        <v>1</v>
      </c>
      <c r="AW227" s="1058">
        <v>8.2100000000000009</v>
      </c>
      <c r="AX227" s="1060">
        <v>1</v>
      </c>
      <c r="AY227" s="1058">
        <v>8.15</v>
      </c>
      <c r="AZ227" s="1060">
        <v>1</v>
      </c>
      <c r="BA227" s="1046"/>
      <c r="BB227" s="1057">
        <v>25.7</v>
      </c>
      <c r="BC227" s="1060">
        <v>0</v>
      </c>
      <c r="BD227" s="1057">
        <v>52</v>
      </c>
      <c r="BE227" s="1060">
        <v>0</v>
      </c>
      <c r="BF227" s="1057">
        <v>4.7</v>
      </c>
      <c r="BG227" s="1060">
        <v>1</v>
      </c>
      <c r="BH227" s="1057">
        <v>5.0999999999999996</v>
      </c>
      <c r="BI227" s="1060">
        <v>1</v>
      </c>
    </row>
    <row r="228" spans="2:61" x14ac:dyDescent="0.25">
      <c r="B228" s="1849"/>
      <c r="C228" s="1865"/>
      <c r="D228" s="1081" t="s">
        <v>4289</v>
      </c>
      <c r="E228" s="1081" t="s">
        <v>4290</v>
      </c>
      <c r="F228" s="1114">
        <v>576705</v>
      </c>
      <c r="G228" s="1114">
        <v>943931</v>
      </c>
      <c r="H228" s="1058" t="s">
        <v>38</v>
      </c>
      <c r="I228" s="1058" t="s">
        <v>4283</v>
      </c>
      <c r="J228" s="1058" t="s">
        <v>4284</v>
      </c>
      <c r="L228" s="1058">
        <v>20</v>
      </c>
      <c r="M228" s="1058">
        <v>14</v>
      </c>
      <c r="N228" s="1058">
        <v>6</v>
      </c>
      <c r="O228" s="1058">
        <v>70</v>
      </c>
      <c r="P228" s="1058">
        <v>0</v>
      </c>
      <c r="Q228" s="1046"/>
      <c r="R228" s="1057">
        <v>3</v>
      </c>
      <c r="S228" s="1060">
        <v>1</v>
      </c>
      <c r="T228" s="1057">
        <v>3.2</v>
      </c>
      <c r="U228" s="1060">
        <v>1</v>
      </c>
      <c r="V228" s="1057">
        <v>6</v>
      </c>
      <c r="W228" s="1060">
        <v>1</v>
      </c>
      <c r="X228" s="1057">
        <v>5.3</v>
      </c>
      <c r="Y228" s="1060">
        <v>1</v>
      </c>
      <c r="AA228" s="1057">
        <v>3.61</v>
      </c>
      <c r="AB228" s="1060">
        <v>0</v>
      </c>
      <c r="AC228" s="1057">
        <v>2.48</v>
      </c>
      <c r="AD228" s="1060">
        <v>0</v>
      </c>
      <c r="AE228" s="1057">
        <v>3.01</v>
      </c>
      <c r="AF228" s="1060">
        <v>0</v>
      </c>
      <c r="AG228" s="1057">
        <v>3.69</v>
      </c>
      <c r="AH228" s="1060">
        <v>0</v>
      </c>
      <c r="AI228" s="1046"/>
      <c r="AJ228" s="1057">
        <v>0.49</v>
      </c>
      <c r="AK228" s="1060">
        <v>1</v>
      </c>
      <c r="AL228" s="1057">
        <v>0.49</v>
      </c>
      <c r="AM228" s="1060">
        <v>1</v>
      </c>
      <c r="AN228" s="1057">
        <v>1.1000000000000001</v>
      </c>
      <c r="AO228" s="1060">
        <v>0</v>
      </c>
      <c r="AP228" s="1057">
        <v>0.49</v>
      </c>
      <c r="AQ228" s="1060">
        <v>1</v>
      </c>
      <c r="AR228" s="1046"/>
      <c r="AS228" s="1058">
        <v>6.89</v>
      </c>
      <c r="AT228" s="1060">
        <v>1</v>
      </c>
      <c r="AU228" s="1058">
        <v>7.65</v>
      </c>
      <c r="AV228" s="1060">
        <v>1</v>
      </c>
      <c r="AW228" s="1058">
        <v>7.37</v>
      </c>
      <c r="AX228" s="1060">
        <v>1</v>
      </c>
      <c r="AY228" s="1058">
        <v>7.17</v>
      </c>
      <c r="AZ228" s="1060">
        <v>1</v>
      </c>
      <c r="BA228" s="1046"/>
      <c r="BB228" s="1057">
        <v>5.9</v>
      </c>
      <c r="BC228" s="1060">
        <v>1</v>
      </c>
      <c r="BD228" s="1057">
        <v>4.2</v>
      </c>
      <c r="BE228" s="1060">
        <v>1</v>
      </c>
      <c r="BF228" s="1057">
        <v>50</v>
      </c>
      <c r="BG228" s="1060">
        <v>0</v>
      </c>
      <c r="BH228" s="1057">
        <v>5.7</v>
      </c>
      <c r="BI228" s="1060">
        <v>1</v>
      </c>
    </row>
    <row r="229" spans="2:61" x14ac:dyDescent="0.25">
      <c r="B229" s="1849"/>
      <c r="C229" s="1865"/>
      <c r="D229" s="1081" t="s">
        <v>4291</v>
      </c>
      <c r="E229" s="1081" t="s">
        <v>4292</v>
      </c>
      <c r="F229" s="1114">
        <v>561638.5</v>
      </c>
      <c r="G229" s="1114">
        <v>978793.43</v>
      </c>
      <c r="H229" s="1058" t="s">
        <v>38</v>
      </c>
      <c r="I229" s="1058" t="s">
        <v>66</v>
      </c>
      <c r="J229" s="1058" t="s">
        <v>4276</v>
      </c>
      <c r="L229" s="1058">
        <v>4</v>
      </c>
      <c r="M229" s="1058">
        <v>3</v>
      </c>
      <c r="N229" s="1058">
        <v>1</v>
      </c>
      <c r="O229" s="1058">
        <v>75</v>
      </c>
      <c r="P229" s="1058">
        <v>0</v>
      </c>
      <c r="Q229" s="1046"/>
      <c r="R229" s="1057">
        <v>1.46</v>
      </c>
      <c r="S229" s="1060">
        <v>1</v>
      </c>
      <c r="T229" s="1057"/>
      <c r="U229" s="1060"/>
      <c r="V229" s="1057"/>
      <c r="W229" s="1060"/>
      <c r="X229" s="1057"/>
      <c r="Y229" s="1060"/>
      <c r="AA229" s="1057"/>
      <c r="AB229" s="1060"/>
      <c r="AC229" s="1057"/>
      <c r="AD229" s="1060"/>
      <c r="AE229" s="1057"/>
      <c r="AF229" s="1060"/>
      <c r="AG229" s="1057"/>
      <c r="AH229" s="1060"/>
      <c r="AI229" s="1046"/>
      <c r="AJ229" s="1057">
        <v>0.03</v>
      </c>
      <c r="AK229" s="1060">
        <v>1</v>
      </c>
      <c r="AL229" s="1057"/>
      <c r="AM229" s="1060"/>
      <c r="AN229" s="1057"/>
      <c r="AO229" s="1060"/>
      <c r="AP229" s="1057"/>
      <c r="AQ229" s="1060"/>
      <c r="AR229" s="1046"/>
      <c r="AS229" s="1058">
        <v>7.29</v>
      </c>
      <c r="AT229" s="1060">
        <v>1</v>
      </c>
      <c r="AU229" s="1058"/>
      <c r="AV229" s="1060"/>
      <c r="AW229" s="1058"/>
      <c r="AX229" s="1060"/>
      <c r="AY229" s="1058"/>
      <c r="AZ229" s="1060"/>
      <c r="BA229" s="1046"/>
      <c r="BB229" s="1057">
        <v>27.7</v>
      </c>
      <c r="BC229" s="1060">
        <v>0</v>
      </c>
      <c r="BD229" s="1057"/>
      <c r="BE229" s="1060"/>
      <c r="BF229" s="1057"/>
      <c r="BG229" s="1060"/>
      <c r="BH229" s="1057"/>
      <c r="BI229" s="1060"/>
    </row>
    <row r="230" spans="2:61" x14ac:dyDescent="0.25">
      <c r="B230" s="1849"/>
      <c r="C230" s="1865"/>
      <c r="D230" s="1081" t="s">
        <v>4291</v>
      </c>
      <c r="E230" s="1081" t="s">
        <v>4293</v>
      </c>
      <c r="F230" s="1114">
        <v>574425.84</v>
      </c>
      <c r="G230" s="1114">
        <v>973585.82</v>
      </c>
      <c r="H230" s="1058" t="s">
        <v>38</v>
      </c>
      <c r="I230" s="1058" t="s">
        <v>66</v>
      </c>
      <c r="J230" s="1058" t="s">
        <v>4276</v>
      </c>
      <c r="L230" s="1058">
        <v>4</v>
      </c>
      <c r="M230" s="1058">
        <v>4</v>
      </c>
      <c r="N230" s="1058">
        <v>0</v>
      </c>
      <c r="O230" s="1058">
        <v>100</v>
      </c>
      <c r="P230" s="1058">
        <v>1</v>
      </c>
      <c r="Q230" s="1046"/>
      <c r="R230" s="1057">
        <v>1.62</v>
      </c>
      <c r="S230" s="1060">
        <v>1</v>
      </c>
      <c r="T230" s="1057"/>
      <c r="U230" s="1060"/>
      <c r="V230" s="1057"/>
      <c r="W230" s="1060"/>
      <c r="X230" s="1057"/>
      <c r="Y230" s="1060"/>
      <c r="AA230" s="1057"/>
      <c r="AB230" s="1060"/>
      <c r="AC230" s="1057"/>
      <c r="AD230" s="1060"/>
      <c r="AE230" s="1057"/>
      <c r="AF230" s="1060"/>
      <c r="AG230" s="1057"/>
      <c r="AH230" s="1060"/>
      <c r="AI230" s="1046"/>
      <c r="AJ230" s="1057">
        <v>0.03</v>
      </c>
      <c r="AK230" s="1060">
        <v>1</v>
      </c>
      <c r="AL230" s="1057"/>
      <c r="AM230" s="1060"/>
      <c r="AN230" s="1057"/>
      <c r="AO230" s="1060"/>
      <c r="AP230" s="1057"/>
      <c r="AQ230" s="1060"/>
      <c r="AR230" s="1046"/>
      <c r="AS230" s="1058">
        <v>7.15</v>
      </c>
      <c r="AT230" s="1060">
        <v>1</v>
      </c>
      <c r="AU230" s="1058"/>
      <c r="AV230" s="1060"/>
      <c r="AW230" s="1058"/>
      <c r="AX230" s="1060"/>
      <c r="AY230" s="1058"/>
      <c r="AZ230" s="1060"/>
      <c r="BA230" s="1046"/>
      <c r="BB230" s="1057">
        <v>8</v>
      </c>
      <c r="BC230" s="1060">
        <v>1</v>
      </c>
      <c r="BD230" s="1057"/>
      <c r="BE230" s="1060"/>
      <c r="BF230" s="1057"/>
      <c r="BG230" s="1060"/>
      <c r="BH230" s="1057"/>
      <c r="BI230" s="1060"/>
    </row>
    <row r="231" spans="2:61" x14ac:dyDescent="0.25">
      <c r="B231" s="1849"/>
      <c r="C231" s="1860" t="s">
        <v>4216</v>
      </c>
      <c r="D231" s="1068" t="s">
        <v>4294</v>
      </c>
      <c r="E231" s="1105" t="s">
        <v>4295</v>
      </c>
      <c r="F231" s="1105">
        <v>583319.21</v>
      </c>
      <c r="G231" s="1097">
        <v>970837.56</v>
      </c>
      <c r="H231" s="1105" t="s">
        <v>38</v>
      </c>
      <c r="I231" s="1105" t="s">
        <v>66</v>
      </c>
      <c r="J231" s="1105" t="s">
        <v>4294</v>
      </c>
      <c r="L231" s="1105">
        <v>4</v>
      </c>
      <c r="M231" s="1105">
        <v>3</v>
      </c>
      <c r="N231" s="1105">
        <v>1</v>
      </c>
      <c r="O231" s="1105">
        <v>75</v>
      </c>
      <c r="P231" s="1105">
        <v>0</v>
      </c>
      <c r="R231" s="1097">
        <v>1.3</v>
      </c>
      <c r="S231" s="1106">
        <v>1</v>
      </c>
      <c r="T231" s="1097"/>
      <c r="U231" s="1115"/>
      <c r="V231" s="1097"/>
      <c r="W231" s="1115"/>
      <c r="X231" s="1097"/>
      <c r="Y231" s="1115"/>
      <c r="Z231" s="1097"/>
      <c r="AA231" s="1097"/>
      <c r="AB231" s="1115"/>
      <c r="AC231" s="1097"/>
      <c r="AD231" s="1115"/>
      <c r="AE231" s="1097"/>
      <c r="AF231" s="1115"/>
      <c r="AG231" s="1097"/>
      <c r="AH231" s="1115"/>
      <c r="AI231" s="1097"/>
      <c r="AJ231" s="1097">
        <v>0.03</v>
      </c>
      <c r="AK231" s="1106">
        <v>1</v>
      </c>
      <c r="AL231" s="1097"/>
      <c r="AM231" s="1115"/>
      <c r="AN231" s="1097"/>
      <c r="AO231" s="1115"/>
      <c r="AP231" s="1097"/>
      <c r="AQ231" s="1115"/>
      <c r="AR231" s="1097"/>
      <c r="AS231" s="1097">
        <v>8.5299999999999994</v>
      </c>
      <c r="AT231" s="1106">
        <v>0</v>
      </c>
      <c r="AU231" s="1097"/>
      <c r="AV231" s="1115"/>
      <c r="AW231" s="1097"/>
      <c r="AX231" s="1115"/>
      <c r="AY231" s="1097"/>
      <c r="AZ231" s="1115"/>
      <c r="BA231" s="1097"/>
      <c r="BB231" s="1097">
        <v>12.3</v>
      </c>
      <c r="BC231" s="1106">
        <v>1</v>
      </c>
      <c r="BD231" s="1097"/>
      <c r="BE231" s="1115"/>
      <c r="BF231" s="1097"/>
      <c r="BG231" s="1115"/>
      <c r="BH231" s="1097"/>
      <c r="BI231" s="1115"/>
    </row>
    <row r="232" spans="2:61" x14ac:dyDescent="0.25">
      <c r="B232" s="1849"/>
      <c r="C232" s="1860"/>
      <c r="D232" s="1068" t="s">
        <v>4294</v>
      </c>
      <c r="E232" s="1105" t="s">
        <v>4296</v>
      </c>
      <c r="F232" s="1105">
        <v>603913.51</v>
      </c>
      <c r="G232" s="1097">
        <v>958332.51</v>
      </c>
      <c r="H232" s="1105" t="s">
        <v>38</v>
      </c>
      <c r="I232" s="1105" t="s">
        <v>66</v>
      </c>
      <c r="J232" s="1105" t="s">
        <v>4294</v>
      </c>
      <c r="L232" s="1105">
        <v>4</v>
      </c>
      <c r="M232" s="1105">
        <v>3</v>
      </c>
      <c r="N232" s="1105">
        <v>1</v>
      </c>
      <c r="O232" s="1105">
        <v>75</v>
      </c>
      <c r="P232" s="1105">
        <v>0</v>
      </c>
      <c r="R232" s="1097">
        <v>1.3</v>
      </c>
      <c r="S232" s="1106">
        <v>1</v>
      </c>
      <c r="T232" s="1097"/>
      <c r="U232" s="1115"/>
      <c r="V232" s="1097"/>
      <c r="W232" s="1115"/>
      <c r="X232" s="1097"/>
      <c r="Y232" s="1115"/>
      <c r="Z232" s="1097"/>
      <c r="AA232" s="1097"/>
      <c r="AB232" s="1115"/>
      <c r="AC232" s="1097"/>
      <c r="AD232" s="1115"/>
      <c r="AE232" s="1097"/>
      <c r="AF232" s="1115"/>
      <c r="AG232" s="1097"/>
      <c r="AH232" s="1115"/>
      <c r="AI232" s="1097"/>
      <c r="AJ232" s="1097">
        <v>0.03</v>
      </c>
      <c r="AK232" s="1106">
        <v>1</v>
      </c>
      <c r="AL232" s="1097"/>
      <c r="AM232" s="1115"/>
      <c r="AN232" s="1097"/>
      <c r="AO232" s="1115"/>
      <c r="AP232" s="1097"/>
      <c r="AQ232" s="1115"/>
      <c r="AR232" s="1097"/>
      <c r="AS232" s="1097">
        <v>8.6999999999999993</v>
      </c>
      <c r="AT232" s="1106">
        <v>0</v>
      </c>
      <c r="AU232" s="1097"/>
      <c r="AV232" s="1115"/>
      <c r="AW232" s="1097"/>
      <c r="AX232" s="1115"/>
      <c r="AY232" s="1097"/>
      <c r="AZ232" s="1115"/>
      <c r="BA232" s="1097"/>
      <c r="BB232" s="1097">
        <v>10.5</v>
      </c>
      <c r="BC232" s="1106">
        <v>1</v>
      </c>
      <c r="BD232" s="1097"/>
      <c r="BE232" s="1115"/>
      <c r="BF232" s="1097"/>
      <c r="BG232" s="1115"/>
      <c r="BH232" s="1097"/>
      <c r="BI232" s="1115"/>
    </row>
    <row r="233" spans="2:61" x14ac:dyDescent="0.25">
      <c r="B233" s="1849"/>
      <c r="C233" s="1860"/>
      <c r="D233" s="1068" t="s">
        <v>4297</v>
      </c>
      <c r="E233" s="1105" t="s">
        <v>4298</v>
      </c>
      <c r="F233" s="1105">
        <v>593881.96</v>
      </c>
      <c r="G233" s="1097">
        <v>958299.35</v>
      </c>
      <c r="H233" s="1105" t="s">
        <v>38</v>
      </c>
      <c r="I233" s="1105" t="s">
        <v>4283</v>
      </c>
      <c r="J233" s="1105" t="s">
        <v>4283</v>
      </c>
      <c r="L233" s="1105">
        <v>4</v>
      </c>
      <c r="M233" s="1105">
        <v>3</v>
      </c>
      <c r="N233" s="1105">
        <v>1</v>
      </c>
      <c r="O233" s="1105">
        <v>75</v>
      </c>
      <c r="P233" s="1105">
        <v>0</v>
      </c>
      <c r="R233" s="1097">
        <v>1.3</v>
      </c>
      <c r="S233" s="1106">
        <v>1</v>
      </c>
      <c r="T233" s="1097"/>
      <c r="U233" s="1115"/>
      <c r="V233" s="1097"/>
      <c r="W233" s="1115"/>
      <c r="X233" s="1097"/>
      <c r="Y233" s="1115"/>
      <c r="Z233" s="1097"/>
      <c r="AA233" s="1097"/>
      <c r="AB233" s="1115"/>
      <c r="AC233" s="1097"/>
      <c r="AD233" s="1115"/>
      <c r="AE233" s="1097"/>
      <c r="AF233" s="1115"/>
      <c r="AG233" s="1097"/>
      <c r="AH233" s="1115"/>
      <c r="AI233" s="1097"/>
      <c r="AJ233" s="1097">
        <v>0.03</v>
      </c>
      <c r="AK233" s="1106">
        <v>1</v>
      </c>
      <c r="AL233" s="1097"/>
      <c r="AM233" s="1115"/>
      <c r="AN233" s="1097"/>
      <c r="AO233" s="1115"/>
      <c r="AP233" s="1097"/>
      <c r="AQ233" s="1115"/>
      <c r="AR233" s="1097"/>
      <c r="AS233" s="1097">
        <v>8.34</v>
      </c>
      <c r="AT233" s="1106">
        <v>1</v>
      </c>
      <c r="AU233" s="1097"/>
      <c r="AV233" s="1115"/>
      <c r="AW233" s="1097"/>
      <c r="AX233" s="1115"/>
      <c r="AY233" s="1097"/>
      <c r="AZ233" s="1115"/>
      <c r="BA233" s="1097"/>
      <c r="BB233" s="1097">
        <v>28.1</v>
      </c>
      <c r="BC233" s="1106">
        <v>0</v>
      </c>
      <c r="BD233" s="1097"/>
      <c r="BE233" s="1115"/>
      <c r="BF233" s="1097"/>
      <c r="BG233" s="1115"/>
      <c r="BH233" s="1097"/>
      <c r="BI233" s="1115"/>
    </row>
    <row r="234" spans="2:61" x14ac:dyDescent="0.25">
      <c r="B234" s="1849"/>
      <c r="C234" s="1860"/>
      <c r="D234" s="1068" t="s">
        <v>4299</v>
      </c>
      <c r="E234" s="1105" t="s">
        <v>4300</v>
      </c>
      <c r="F234" s="1105">
        <v>602048.97</v>
      </c>
      <c r="G234" s="1097">
        <v>956133</v>
      </c>
      <c r="H234" s="1105" t="s">
        <v>38</v>
      </c>
      <c r="I234" s="1105" t="s">
        <v>4283</v>
      </c>
      <c r="J234" s="1105" t="s">
        <v>4283</v>
      </c>
      <c r="L234" s="1105">
        <v>4</v>
      </c>
      <c r="M234" s="1105">
        <v>3</v>
      </c>
      <c r="N234" s="1105">
        <v>1</v>
      </c>
      <c r="O234" s="1105">
        <v>75</v>
      </c>
      <c r="P234" s="1105">
        <v>0</v>
      </c>
      <c r="R234" s="1097">
        <v>1.3</v>
      </c>
      <c r="S234" s="1106">
        <v>1</v>
      </c>
      <c r="T234" s="1097"/>
      <c r="U234" s="1115"/>
      <c r="V234" s="1097"/>
      <c r="W234" s="1115"/>
      <c r="X234" s="1097"/>
      <c r="Y234" s="1115"/>
      <c r="Z234" s="1097"/>
      <c r="AA234" s="1097"/>
      <c r="AB234" s="1115"/>
      <c r="AC234" s="1097"/>
      <c r="AD234" s="1115"/>
      <c r="AE234" s="1097"/>
      <c r="AF234" s="1115"/>
      <c r="AG234" s="1097"/>
      <c r="AH234" s="1115"/>
      <c r="AI234" s="1097"/>
      <c r="AJ234" s="1097">
        <v>0.03</v>
      </c>
      <c r="AK234" s="1106">
        <v>1</v>
      </c>
      <c r="AL234" s="1097"/>
      <c r="AM234" s="1115"/>
      <c r="AN234" s="1097"/>
      <c r="AO234" s="1115"/>
      <c r="AP234" s="1097"/>
      <c r="AQ234" s="1115"/>
      <c r="AR234" s="1097"/>
      <c r="AS234" s="1097">
        <v>8.18</v>
      </c>
      <c r="AT234" s="1106">
        <v>1</v>
      </c>
      <c r="AU234" s="1097"/>
      <c r="AV234" s="1115"/>
      <c r="AW234" s="1097"/>
      <c r="AX234" s="1115"/>
      <c r="AY234" s="1097"/>
      <c r="AZ234" s="1115"/>
      <c r="BA234" s="1097"/>
      <c r="BB234" s="1097">
        <v>29.9</v>
      </c>
      <c r="BC234" s="1106">
        <v>0</v>
      </c>
      <c r="BD234" s="1097"/>
      <c r="BE234" s="1115"/>
      <c r="BF234" s="1097"/>
      <c r="BG234" s="1115"/>
      <c r="BH234" s="1097"/>
      <c r="BI234" s="1115"/>
    </row>
    <row r="235" spans="2:61" x14ac:dyDescent="0.25">
      <c r="B235" s="1849"/>
      <c r="C235" s="1860"/>
      <c r="D235" s="1068" t="s">
        <v>4301</v>
      </c>
      <c r="E235" s="1105" t="s">
        <v>4302</v>
      </c>
      <c r="F235" s="1105">
        <v>616296.19999999995</v>
      </c>
      <c r="G235" s="1097">
        <v>955585.48</v>
      </c>
      <c r="H235" s="1105" t="s">
        <v>38</v>
      </c>
      <c r="I235" s="1105" t="s">
        <v>4301</v>
      </c>
      <c r="J235" s="1105" t="s">
        <v>4303</v>
      </c>
      <c r="L235" s="1105">
        <v>4</v>
      </c>
      <c r="M235" s="1105">
        <v>3</v>
      </c>
      <c r="N235" s="1105">
        <v>1</v>
      </c>
      <c r="O235" s="1105">
        <v>75</v>
      </c>
      <c r="P235" s="1105">
        <v>0</v>
      </c>
      <c r="R235" s="1097">
        <v>1.3</v>
      </c>
      <c r="S235" s="1106">
        <v>1</v>
      </c>
      <c r="T235" s="1097"/>
      <c r="U235" s="1115"/>
      <c r="V235" s="1097"/>
      <c r="W235" s="1115"/>
      <c r="X235" s="1097"/>
      <c r="Y235" s="1115"/>
      <c r="Z235" s="1097"/>
      <c r="AA235" s="1097"/>
      <c r="AB235" s="1115"/>
      <c r="AC235" s="1097"/>
      <c r="AD235" s="1115"/>
      <c r="AE235" s="1097"/>
      <c r="AF235" s="1115"/>
      <c r="AG235" s="1097"/>
      <c r="AH235" s="1115"/>
      <c r="AI235" s="1097"/>
      <c r="AJ235" s="1097">
        <v>0.03</v>
      </c>
      <c r="AK235" s="1106">
        <v>1</v>
      </c>
      <c r="AL235" s="1097"/>
      <c r="AM235" s="1115"/>
      <c r="AN235" s="1097"/>
      <c r="AO235" s="1115"/>
      <c r="AP235" s="1097"/>
      <c r="AQ235" s="1115"/>
      <c r="AR235" s="1097"/>
      <c r="AS235" s="1097">
        <v>8.51</v>
      </c>
      <c r="AT235" s="1106">
        <v>0</v>
      </c>
      <c r="AU235" s="1097"/>
      <c r="AV235" s="1115"/>
      <c r="AW235" s="1097"/>
      <c r="AX235" s="1115"/>
      <c r="AY235" s="1097"/>
      <c r="AZ235" s="1115"/>
      <c r="BA235" s="1097"/>
      <c r="BB235" s="1097">
        <v>7.8E-2</v>
      </c>
      <c r="BC235" s="1106">
        <v>1</v>
      </c>
      <c r="BD235" s="1097"/>
      <c r="BE235" s="1115"/>
      <c r="BF235" s="1097"/>
      <c r="BG235" s="1115"/>
      <c r="BH235" s="1097"/>
      <c r="BI235" s="1115"/>
    </row>
    <row r="236" spans="2:61" x14ac:dyDescent="0.25">
      <c r="B236" s="1849"/>
      <c r="C236" s="1860"/>
      <c r="D236" s="1068" t="s">
        <v>4304</v>
      </c>
      <c r="E236" s="1105" t="s">
        <v>4305</v>
      </c>
      <c r="F236" s="1105">
        <v>620864.78</v>
      </c>
      <c r="G236" s="1097">
        <v>951524.78</v>
      </c>
      <c r="H236" s="1105" t="s">
        <v>38</v>
      </c>
      <c r="I236" s="1105" t="s">
        <v>4301</v>
      </c>
      <c r="J236" s="1105" t="s">
        <v>4306</v>
      </c>
      <c r="L236" s="1105">
        <v>4</v>
      </c>
      <c r="M236" s="1105">
        <v>3</v>
      </c>
      <c r="N236" s="1105">
        <v>1</v>
      </c>
      <c r="O236" s="1105">
        <v>75</v>
      </c>
      <c r="P236" s="1105">
        <v>0</v>
      </c>
      <c r="R236" s="1097">
        <v>1.3</v>
      </c>
      <c r="S236" s="1106">
        <v>1</v>
      </c>
      <c r="T236" s="1097"/>
      <c r="U236" s="1115"/>
      <c r="V236" s="1097"/>
      <c r="W236" s="1115"/>
      <c r="X236" s="1097"/>
      <c r="Y236" s="1115"/>
      <c r="Z236" s="1097"/>
      <c r="AA236" s="1097"/>
      <c r="AB236" s="1115"/>
      <c r="AC236" s="1097"/>
      <c r="AD236" s="1115"/>
      <c r="AE236" s="1097"/>
      <c r="AF236" s="1115"/>
      <c r="AG236" s="1097"/>
      <c r="AH236" s="1115"/>
      <c r="AI236" s="1097"/>
      <c r="AJ236" s="1097">
        <v>0.03</v>
      </c>
      <c r="AK236" s="1106">
        <v>1</v>
      </c>
      <c r="AL236" s="1097"/>
      <c r="AM236" s="1115"/>
      <c r="AN236" s="1097"/>
      <c r="AO236" s="1115"/>
      <c r="AP236" s="1097"/>
      <c r="AQ236" s="1115"/>
      <c r="AR236" s="1097"/>
      <c r="AS236" s="1097">
        <v>8.5500000000000007</v>
      </c>
      <c r="AT236" s="1106">
        <v>0</v>
      </c>
      <c r="AU236" s="1097"/>
      <c r="AV236" s="1115"/>
      <c r="AW236" s="1097"/>
      <c r="AX236" s="1115"/>
      <c r="AY236" s="1097"/>
      <c r="AZ236" s="1115"/>
      <c r="BA236" s="1097"/>
      <c r="BB236" s="1097">
        <v>7.8E-2</v>
      </c>
      <c r="BC236" s="1106">
        <v>1</v>
      </c>
      <c r="BD236" s="1097"/>
      <c r="BE236" s="1115"/>
      <c r="BF236" s="1097"/>
      <c r="BG236" s="1115"/>
      <c r="BH236" s="1097"/>
      <c r="BI236" s="1115"/>
    </row>
    <row r="237" spans="2:61" x14ac:dyDescent="0.25">
      <c r="B237" s="1849"/>
      <c r="C237" s="1870" t="s">
        <v>1612</v>
      </c>
      <c r="D237" s="1085" t="s">
        <v>4307</v>
      </c>
      <c r="E237" s="1085" t="s">
        <v>4308</v>
      </c>
      <c r="F237" s="1116">
        <v>532996</v>
      </c>
      <c r="G237" s="1116">
        <v>1041620</v>
      </c>
      <c r="H237" s="1085" t="s">
        <v>35</v>
      </c>
      <c r="I237" s="1085" t="s">
        <v>209</v>
      </c>
      <c r="J237" s="1085" t="s">
        <v>4309</v>
      </c>
      <c r="L237" s="1085">
        <v>20</v>
      </c>
      <c r="M237" s="1085">
        <v>11</v>
      </c>
      <c r="N237" s="1085">
        <v>9</v>
      </c>
      <c r="O237" s="1085">
        <v>55.000000000000007</v>
      </c>
      <c r="P237" s="1085">
        <v>0</v>
      </c>
      <c r="R237" s="1116">
        <v>8.07</v>
      </c>
      <c r="S237" s="1117">
        <v>0</v>
      </c>
      <c r="T237" s="1116">
        <v>18.8</v>
      </c>
      <c r="U237" s="1117">
        <v>0</v>
      </c>
      <c r="V237" s="1116">
        <v>9.4</v>
      </c>
      <c r="W237" s="1117">
        <v>0</v>
      </c>
      <c r="X237" s="1116">
        <v>21.8</v>
      </c>
      <c r="Y237" s="1117">
        <v>0</v>
      </c>
      <c r="AA237" s="1116">
        <v>7.91</v>
      </c>
      <c r="AB237" s="1117">
        <v>0</v>
      </c>
      <c r="AC237" s="1116">
        <v>8.43</v>
      </c>
      <c r="AD237" s="1117">
        <v>0</v>
      </c>
      <c r="AE237" s="1116">
        <v>9.23</v>
      </c>
      <c r="AF237" s="1117">
        <v>0</v>
      </c>
      <c r="AG237" s="1116">
        <v>8.7200000000000006</v>
      </c>
      <c r="AH237" s="1117">
        <v>0</v>
      </c>
      <c r="AI237" s="1118"/>
      <c r="AJ237" s="1116">
        <v>0.21199999999999999</v>
      </c>
      <c r="AK237" s="1117">
        <v>1</v>
      </c>
      <c r="AL237" s="1116">
        <v>0.05</v>
      </c>
      <c r="AM237" s="1117">
        <v>1</v>
      </c>
      <c r="AN237" s="1116">
        <v>7.8E-2</v>
      </c>
      <c r="AO237" s="1117">
        <v>1</v>
      </c>
      <c r="AP237" s="1116">
        <v>3.9E-2</v>
      </c>
      <c r="AQ237" s="1117">
        <v>1</v>
      </c>
      <c r="AR237" s="1118"/>
      <c r="AS237" s="1085">
        <v>8.07</v>
      </c>
      <c r="AT237" s="1117">
        <v>1</v>
      </c>
      <c r="AU237" s="1085">
        <v>6.9</v>
      </c>
      <c r="AV237" s="1117">
        <v>1</v>
      </c>
      <c r="AW237" s="1085">
        <v>7.1</v>
      </c>
      <c r="AX237" s="1117">
        <v>1</v>
      </c>
      <c r="AY237" s="1085">
        <v>5.16</v>
      </c>
      <c r="AZ237" s="1117">
        <v>0</v>
      </c>
      <c r="BA237" s="1118"/>
      <c r="BB237" s="1116">
        <v>3.4</v>
      </c>
      <c r="BC237" s="1117">
        <v>1</v>
      </c>
      <c r="BD237" s="1116">
        <v>6</v>
      </c>
      <c r="BE237" s="1117">
        <v>1</v>
      </c>
      <c r="BF237" s="1116">
        <v>3.4</v>
      </c>
      <c r="BG237" s="1117">
        <v>1</v>
      </c>
      <c r="BH237" s="1116">
        <v>9.77</v>
      </c>
      <c r="BI237" s="1117">
        <v>1</v>
      </c>
    </row>
    <row r="238" spans="2:61" x14ac:dyDescent="0.25">
      <c r="B238" s="1849"/>
      <c r="C238" s="1870"/>
      <c r="D238" s="1085" t="s">
        <v>4310</v>
      </c>
      <c r="E238" s="1085" t="s">
        <v>4311</v>
      </c>
      <c r="F238" s="1116">
        <v>530449</v>
      </c>
      <c r="G238" s="1116">
        <v>1034120</v>
      </c>
      <c r="H238" s="1085" t="s">
        <v>35</v>
      </c>
      <c r="I238" s="1085" t="s">
        <v>209</v>
      </c>
      <c r="J238" s="1085" t="s">
        <v>4312</v>
      </c>
      <c r="L238" s="1085">
        <v>20</v>
      </c>
      <c r="M238" s="1085">
        <v>13</v>
      </c>
      <c r="N238" s="1085">
        <v>7</v>
      </c>
      <c r="O238" s="1085">
        <v>65</v>
      </c>
      <c r="P238" s="1085">
        <v>0</v>
      </c>
      <c r="R238" s="1116">
        <v>8.1999999999999993</v>
      </c>
      <c r="S238" s="1117">
        <v>0</v>
      </c>
      <c r="T238" s="1116">
        <v>2.6</v>
      </c>
      <c r="U238" s="1117">
        <v>1</v>
      </c>
      <c r="V238" s="1116">
        <v>2</v>
      </c>
      <c r="W238" s="1117">
        <v>1</v>
      </c>
      <c r="X238" s="1116">
        <v>23.7</v>
      </c>
      <c r="Y238" s="1117">
        <v>0</v>
      </c>
      <c r="AA238" s="1116">
        <v>7.74</v>
      </c>
      <c r="AB238" s="1117">
        <v>0</v>
      </c>
      <c r="AC238" s="1116">
        <v>8.2200000000000006</v>
      </c>
      <c r="AD238" s="1117">
        <v>0</v>
      </c>
      <c r="AE238" s="1116">
        <v>8.44</v>
      </c>
      <c r="AF238" s="1117">
        <v>0</v>
      </c>
      <c r="AG238" s="1116">
        <v>8.35</v>
      </c>
      <c r="AH238" s="1117">
        <v>0</v>
      </c>
      <c r="AI238" s="1118"/>
      <c r="AJ238" s="1116">
        <v>6.8000000000000005E-2</v>
      </c>
      <c r="AK238" s="1117">
        <v>1</v>
      </c>
      <c r="AL238" s="1116">
        <v>0.06</v>
      </c>
      <c r="AM238" s="1117">
        <v>1</v>
      </c>
      <c r="AN238" s="1116">
        <v>0.11</v>
      </c>
      <c r="AO238" s="1117">
        <v>1</v>
      </c>
      <c r="AP238" s="1116">
        <v>0.03</v>
      </c>
      <c r="AQ238" s="1117">
        <v>1</v>
      </c>
      <c r="AR238" s="1118"/>
      <c r="AS238" s="1085">
        <v>8.1999999999999993</v>
      </c>
      <c r="AT238" s="1117">
        <v>1</v>
      </c>
      <c r="AU238" s="1085">
        <v>6.7</v>
      </c>
      <c r="AV238" s="1117">
        <v>1</v>
      </c>
      <c r="AW238" s="1085">
        <v>7.7</v>
      </c>
      <c r="AX238" s="1117">
        <v>1</v>
      </c>
      <c r="AY238" s="1085">
        <v>5.42</v>
      </c>
      <c r="AZ238" s="1117">
        <v>0</v>
      </c>
      <c r="BA238" s="1118"/>
      <c r="BB238" s="1116">
        <v>7.92</v>
      </c>
      <c r="BC238" s="1117">
        <v>1</v>
      </c>
      <c r="BD238" s="1116">
        <v>3.4</v>
      </c>
      <c r="BE238" s="1117">
        <v>1</v>
      </c>
      <c r="BF238" s="1116">
        <v>7.36</v>
      </c>
      <c r="BG238" s="1117">
        <v>1</v>
      </c>
      <c r="BH238" s="1116">
        <v>7.73</v>
      </c>
      <c r="BI238" s="1117">
        <v>1</v>
      </c>
    </row>
    <row r="239" spans="2:61" x14ac:dyDescent="0.25">
      <c r="B239" s="1849"/>
      <c r="C239" s="1870"/>
      <c r="D239" s="1085" t="s">
        <v>4313</v>
      </c>
      <c r="E239" s="1085" t="s">
        <v>4314</v>
      </c>
      <c r="F239" s="1116">
        <v>530356</v>
      </c>
      <c r="G239" s="1116">
        <v>1031640</v>
      </c>
      <c r="H239" s="1085" t="s">
        <v>35</v>
      </c>
      <c r="I239" s="1085" t="s">
        <v>209</v>
      </c>
      <c r="J239" s="1085" t="s">
        <v>4312</v>
      </c>
      <c r="L239" s="1085">
        <v>20</v>
      </c>
      <c r="M239" s="1085">
        <v>11</v>
      </c>
      <c r="N239" s="1085">
        <v>9</v>
      </c>
      <c r="O239" s="1085">
        <v>55.000000000000007</v>
      </c>
      <c r="P239" s="1085">
        <v>0</v>
      </c>
      <c r="R239" s="1116">
        <v>8.2200000000000006</v>
      </c>
      <c r="S239" s="1117">
        <v>0</v>
      </c>
      <c r="T239" s="1116">
        <v>2</v>
      </c>
      <c r="U239" s="1117">
        <v>1</v>
      </c>
      <c r="V239" s="1116">
        <v>2</v>
      </c>
      <c r="W239" s="1117">
        <v>1</v>
      </c>
      <c r="X239" s="1116">
        <v>22.6</v>
      </c>
      <c r="Y239" s="1117">
        <v>0</v>
      </c>
      <c r="AA239" s="1116">
        <v>7.94</v>
      </c>
      <c r="AB239" s="1117">
        <v>0</v>
      </c>
      <c r="AC239" s="1116">
        <v>8.09</v>
      </c>
      <c r="AD239" s="1117">
        <v>0</v>
      </c>
      <c r="AE239" s="1116">
        <v>9.08</v>
      </c>
      <c r="AF239" s="1117">
        <v>0</v>
      </c>
      <c r="AG239" s="1116">
        <v>7.97</v>
      </c>
      <c r="AH239" s="1117">
        <v>0</v>
      </c>
      <c r="AI239" s="1118"/>
      <c r="AJ239" s="1116">
        <v>9.3799999999999994E-2</v>
      </c>
      <c r="AK239" s="1117">
        <v>1</v>
      </c>
      <c r="AL239" s="1116">
        <v>0.06</v>
      </c>
      <c r="AM239" s="1117">
        <v>1</v>
      </c>
      <c r="AN239" s="1116">
        <v>5.5E-2</v>
      </c>
      <c r="AO239" s="1117">
        <v>1</v>
      </c>
      <c r="AP239" s="1116">
        <v>7.7399999999999997E-2</v>
      </c>
      <c r="AQ239" s="1117">
        <v>1</v>
      </c>
      <c r="AR239" s="1118"/>
      <c r="AS239" s="1085">
        <v>8.2200000000000006</v>
      </c>
      <c r="AT239" s="1117">
        <v>1</v>
      </c>
      <c r="AU239" s="1085">
        <v>7.2</v>
      </c>
      <c r="AV239" s="1117">
        <v>1</v>
      </c>
      <c r="AW239" s="1085">
        <v>8</v>
      </c>
      <c r="AX239" s="1117">
        <v>1</v>
      </c>
      <c r="AY239" s="1085">
        <v>5.97</v>
      </c>
      <c r="AZ239" s="1117">
        <v>0</v>
      </c>
      <c r="BA239" s="1118"/>
      <c r="BB239" s="1116">
        <v>71.92</v>
      </c>
      <c r="BC239" s="1117">
        <v>0</v>
      </c>
      <c r="BD239" s="1116">
        <v>11.49</v>
      </c>
      <c r="BE239" s="1117">
        <v>1</v>
      </c>
      <c r="BF239" s="1116">
        <v>3.4</v>
      </c>
      <c r="BG239" s="1117">
        <v>1</v>
      </c>
      <c r="BH239" s="1116">
        <v>32.08</v>
      </c>
      <c r="BI239" s="1117">
        <v>0</v>
      </c>
    </row>
    <row r="240" spans="2:61" x14ac:dyDescent="0.25">
      <c r="B240" s="1849"/>
      <c r="C240" s="1870"/>
      <c r="D240" s="1085" t="s">
        <v>4315</v>
      </c>
      <c r="E240" s="1085" t="s">
        <v>4316</v>
      </c>
      <c r="F240" s="1116">
        <v>540450</v>
      </c>
      <c r="G240" s="1116">
        <v>1024550</v>
      </c>
      <c r="H240" s="1085" t="s">
        <v>35</v>
      </c>
      <c r="I240" s="1085" t="s">
        <v>209</v>
      </c>
      <c r="J240" s="1085" t="s">
        <v>4312</v>
      </c>
      <c r="L240" s="1085">
        <v>20</v>
      </c>
      <c r="M240" s="1085">
        <v>14</v>
      </c>
      <c r="N240" s="1085">
        <v>6</v>
      </c>
      <c r="O240" s="1085">
        <v>70</v>
      </c>
      <c r="P240" s="1085">
        <v>0</v>
      </c>
      <c r="R240" s="1116">
        <v>2</v>
      </c>
      <c r="S240" s="1117">
        <v>1</v>
      </c>
      <c r="T240" s="1116">
        <v>2</v>
      </c>
      <c r="U240" s="1117">
        <v>1</v>
      </c>
      <c r="V240" s="1116">
        <v>2</v>
      </c>
      <c r="W240" s="1117">
        <v>1</v>
      </c>
      <c r="X240" s="1116">
        <v>17.5</v>
      </c>
      <c r="Y240" s="1117">
        <v>0</v>
      </c>
      <c r="AA240" s="1116">
        <v>8.2899999999999991</v>
      </c>
      <c r="AB240" s="1117">
        <v>0</v>
      </c>
      <c r="AC240" s="1116">
        <v>8.67</v>
      </c>
      <c r="AD240" s="1117">
        <v>0</v>
      </c>
      <c r="AE240" s="1116">
        <v>8.52</v>
      </c>
      <c r="AF240" s="1117">
        <v>0</v>
      </c>
      <c r="AG240" s="1116">
        <v>8.51</v>
      </c>
      <c r="AH240" s="1117">
        <v>0</v>
      </c>
      <c r="AI240" s="1118"/>
      <c r="AJ240" s="1116">
        <v>5.6899999999999999E-2</v>
      </c>
      <c r="AK240" s="1117">
        <v>1</v>
      </c>
      <c r="AL240" s="1116">
        <v>0.02</v>
      </c>
      <c r="AM240" s="1117">
        <v>1</v>
      </c>
      <c r="AN240" s="1116">
        <v>1.52E-2</v>
      </c>
      <c r="AO240" s="1117">
        <v>1</v>
      </c>
      <c r="AP240" s="1116">
        <v>2.64E-2</v>
      </c>
      <c r="AQ240" s="1117">
        <v>1</v>
      </c>
      <c r="AR240" s="1118"/>
      <c r="AS240" s="1085">
        <v>7.93</v>
      </c>
      <c r="AT240" s="1117">
        <v>1</v>
      </c>
      <c r="AU240" s="1085">
        <v>7.2</v>
      </c>
      <c r="AV240" s="1117">
        <v>1</v>
      </c>
      <c r="AW240" s="1085">
        <v>8.1999999999999993</v>
      </c>
      <c r="AX240" s="1117">
        <v>1</v>
      </c>
      <c r="AY240" s="1085">
        <v>6.59</v>
      </c>
      <c r="AZ240" s="1117">
        <v>1</v>
      </c>
      <c r="BA240" s="1118"/>
      <c r="BB240" s="1116">
        <v>3.4</v>
      </c>
      <c r="BC240" s="1117">
        <v>1</v>
      </c>
      <c r="BD240" s="1116">
        <v>85.58</v>
      </c>
      <c r="BE240" s="1117">
        <v>0</v>
      </c>
      <c r="BF240" s="1116">
        <v>8.82</v>
      </c>
      <c r="BG240" s="1117">
        <v>1</v>
      </c>
      <c r="BH240" s="1116">
        <v>3.4</v>
      </c>
      <c r="BI240" s="1117">
        <v>1</v>
      </c>
    </row>
    <row r="241" spans="2:61" x14ac:dyDescent="0.25">
      <c r="B241" s="1849"/>
      <c r="C241" s="1870"/>
      <c r="D241" s="1085" t="s">
        <v>4317</v>
      </c>
      <c r="E241" s="1085" t="s">
        <v>4318</v>
      </c>
      <c r="F241" s="1116">
        <v>560402</v>
      </c>
      <c r="G241" s="1116">
        <v>1018153</v>
      </c>
      <c r="H241" s="1085" t="s">
        <v>38</v>
      </c>
      <c r="I241" s="1085" t="s">
        <v>4319</v>
      </c>
      <c r="J241" s="1085" t="s">
        <v>4317</v>
      </c>
      <c r="L241" s="1085">
        <v>20</v>
      </c>
      <c r="M241" s="1085">
        <v>12</v>
      </c>
      <c r="N241" s="1085">
        <v>8</v>
      </c>
      <c r="O241" s="1085">
        <v>60</v>
      </c>
      <c r="P241" s="1085">
        <v>0</v>
      </c>
      <c r="R241" s="1116">
        <v>2</v>
      </c>
      <c r="S241" s="1117">
        <v>1</v>
      </c>
      <c r="T241" s="1116">
        <v>6.4</v>
      </c>
      <c r="U241" s="1117">
        <v>0</v>
      </c>
      <c r="V241" s="1116">
        <v>11.8</v>
      </c>
      <c r="W241" s="1117">
        <v>0</v>
      </c>
      <c r="X241" s="1116">
        <v>14.9</v>
      </c>
      <c r="Y241" s="1117">
        <v>0</v>
      </c>
      <c r="AA241" s="1116">
        <v>8.2100000000000009</v>
      </c>
      <c r="AB241" s="1117">
        <v>0</v>
      </c>
      <c r="AC241" s="1116">
        <v>8.4499999999999993</v>
      </c>
      <c r="AD241" s="1117">
        <v>0</v>
      </c>
      <c r="AE241" s="1116">
        <v>8.14</v>
      </c>
      <c r="AF241" s="1117">
        <v>0</v>
      </c>
      <c r="AG241" s="1116">
        <v>8.4700000000000006</v>
      </c>
      <c r="AH241" s="1117">
        <v>0</v>
      </c>
      <c r="AI241" s="1118"/>
      <c r="AJ241" s="1116">
        <v>3.3500000000000002E-2</v>
      </c>
      <c r="AK241" s="1117">
        <v>1</v>
      </c>
      <c r="AL241" s="1116">
        <v>0.02</v>
      </c>
      <c r="AM241" s="1117">
        <v>1</v>
      </c>
      <c r="AN241" s="1116">
        <v>1.43E-2</v>
      </c>
      <c r="AO241" s="1117">
        <v>1</v>
      </c>
      <c r="AP241" s="1116">
        <v>2.5600000000000001E-2</v>
      </c>
      <c r="AQ241" s="1117">
        <v>1</v>
      </c>
      <c r="AR241" s="1118"/>
      <c r="AS241" s="1085">
        <v>7.83</v>
      </c>
      <c r="AT241" s="1117">
        <v>1</v>
      </c>
      <c r="AU241" s="1085">
        <v>6.9</v>
      </c>
      <c r="AV241" s="1117">
        <v>1</v>
      </c>
      <c r="AW241" s="1085">
        <v>7.8</v>
      </c>
      <c r="AX241" s="1117">
        <v>1</v>
      </c>
      <c r="AY241" s="1085">
        <v>6.36</v>
      </c>
      <c r="AZ241" s="1117">
        <v>0</v>
      </c>
      <c r="BA241" s="1118"/>
      <c r="BB241" s="1116">
        <v>3.4</v>
      </c>
      <c r="BC241" s="1117">
        <v>1</v>
      </c>
      <c r="BD241" s="1116">
        <v>6</v>
      </c>
      <c r="BE241" s="1117">
        <v>1</v>
      </c>
      <c r="BF241" s="1116">
        <v>6</v>
      </c>
      <c r="BG241" s="1117">
        <v>1</v>
      </c>
      <c r="BH241" s="1116">
        <v>6</v>
      </c>
      <c r="BI241" s="1117">
        <v>1</v>
      </c>
    </row>
    <row r="242" spans="2:61" x14ac:dyDescent="0.25">
      <c r="B242" s="1849"/>
      <c r="C242" s="1870"/>
      <c r="D242" s="1085" t="s">
        <v>4317</v>
      </c>
      <c r="E242" s="1085" t="s">
        <v>4320</v>
      </c>
      <c r="F242" s="1116">
        <v>563052</v>
      </c>
      <c r="G242" s="1116">
        <v>1014805</v>
      </c>
      <c r="H242" s="1085" t="s">
        <v>38</v>
      </c>
      <c r="I242" s="1085" t="s">
        <v>4319</v>
      </c>
      <c r="J242" s="1085" t="s">
        <v>4317</v>
      </c>
      <c r="L242" s="1085">
        <v>20</v>
      </c>
      <c r="M242" s="1085">
        <v>13</v>
      </c>
      <c r="N242" s="1085">
        <v>7</v>
      </c>
      <c r="O242" s="1085">
        <v>65</v>
      </c>
      <c r="P242" s="1085">
        <v>0</v>
      </c>
      <c r="R242" s="1116">
        <v>2</v>
      </c>
      <c r="S242" s="1117">
        <v>1</v>
      </c>
      <c r="T242" s="1116">
        <v>4</v>
      </c>
      <c r="U242" s="1117">
        <v>1</v>
      </c>
      <c r="V242" s="1116">
        <v>10.1</v>
      </c>
      <c r="W242" s="1117">
        <v>0</v>
      </c>
      <c r="X242" s="1116">
        <v>15.3</v>
      </c>
      <c r="Y242" s="1117">
        <v>0</v>
      </c>
      <c r="AA242" s="1116">
        <v>7.91</v>
      </c>
      <c r="AB242" s="1117">
        <v>0</v>
      </c>
      <c r="AC242" s="1116">
        <v>8.5</v>
      </c>
      <c r="AD242" s="1117">
        <v>0</v>
      </c>
      <c r="AE242" s="1116">
        <v>7.53</v>
      </c>
      <c r="AF242" s="1117">
        <v>0</v>
      </c>
      <c r="AG242" s="1116">
        <v>8.32</v>
      </c>
      <c r="AH242" s="1117">
        <v>0</v>
      </c>
      <c r="AI242" s="1118"/>
      <c r="AJ242" s="1116">
        <v>0.12</v>
      </c>
      <c r="AK242" s="1117">
        <v>1</v>
      </c>
      <c r="AL242" s="1116">
        <v>0.01</v>
      </c>
      <c r="AM242" s="1117">
        <v>1</v>
      </c>
      <c r="AN242" s="1116">
        <v>1.4999999999999999E-2</v>
      </c>
      <c r="AO242" s="1117">
        <v>1</v>
      </c>
      <c r="AP242" s="1116">
        <v>2.6800000000000001E-2</v>
      </c>
      <c r="AQ242" s="1117">
        <v>1</v>
      </c>
      <c r="AR242" s="1118"/>
      <c r="AS242" s="1085">
        <v>7.54</v>
      </c>
      <c r="AT242" s="1117">
        <v>1</v>
      </c>
      <c r="AU242" s="1085">
        <v>6.7</v>
      </c>
      <c r="AV242" s="1117">
        <v>1</v>
      </c>
      <c r="AW242" s="1085">
        <v>7.8</v>
      </c>
      <c r="AX242" s="1117">
        <v>1</v>
      </c>
      <c r="AY242" s="1085">
        <v>6.47</v>
      </c>
      <c r="AZ242" s="1117">
        <v>0</v>
      </c>
      <c r="BA242" s="1118"/>
      <c r="BB242" s="1116">
        <v>8.39</v>
      </c>
      <c r="BC242" s="1117">
        <v>1</v>
      </c>
      <c r="BD242" s="1116">
        <v>3.4</v>
      </c>
      <c r="BE242" s="1117">
        <v>1</v>
      </c>
      <c r="BF242" s="1116">
        <v>7.04</v>
      </c>
      <c r="BG242" s="1117">
        <v>1</v>
      </c>
      <c r="BH242" s="1116">
        <v>3.4</v>
      </c>
      <c r="BI242" s="1117">
        <v>1</v>
      </c>
    </row>
    <row r="243" spans="2:61" x14ac:dyDescent="0.25">
      <c r="B243" s="1849"/>
      <c r="C243" s="1870"/>
      <c r="D243" s="1085" t="s">
        <v>1613</v>
      </c>
      <c r="E243" s="1085" t="s">
        <v>4321</v>
      </c>
      <c r="F243" s="1116">
        <v>606327</v>
      </c>
      <c r="G243" s="1116">
        <v>984614</v>
      </c>
      <c r="H243" s="1085" t="s">
        <v>38</v>
      </c>
      <c r="I243" s="1085" t="s">
        <v>1613</v>
      </c>
      <c r="J243" s="1085" t="s">
        <v>4322</v>
      </c>
      <c r="L243" s="1085">
        <v>18</v>
      </c>
      <c r="M243" s="1085">
        <v>10</v>
      </c>
      <c r="N243" s="1085">
        <v>8</v>
      </c>
      <c r="O243" s="1119">
        <v>55.555555555555557</v>
      </c>
      <c r="P243" s="1085">
        <v>0</v>
      </c>
      <c r="R243" s="1116">
        <v>14.6</v>
      </c>
      <c r="S243" s="1117">
        <v>0</v>
      </c>
      <c r="T243" s="1116"/>
      <c r="U243" s="1117"/>
      <c r="V243" s="1116">
        <v>6.6</v>
      </c>
      <c r="W243" s="1117">
        <v>0</v>
      </c>
      <c r="X243" s="1116">
        <v>15.9</v>
      </c>
      <c r="Y243" s="1117">
        <v>0</v>
      </c>
      <c r="AA243" s="1116">
        <v>7.87</v>
      </c>
      <c r="AB243" s="1117">
        <v>0</v>
      </c>
      <c r="AC243" s="1116">
        <v>8.16</v>
      </c>
      <c r="AD243" s="1117">
        <v>0</v>
      </c>
      <c r="AE243" s="1116">
        <v>8.5299999999999994</v>
      </c>
      <c r="AF243" s="1117">
        <v>0</v>
      </c>
      <c r="AG243" s="1116">
        <v>8.11</v>
      </c>
      <c r="AH243" s="1117">
        <v>0</v>
      </c>
      <c r="AI243" s="1118"/>
      <c r="AJ243" s="1116">
        <v>3.5929999999999997E-2</v>
      </c>
      <c r="AK243" s="1117">
        <v>1</v>
      </c>
      <c r="AL243" s="1116"/>
      <c r="AM243" s="1117"/>
      <c r="AN243" s="1116">
        <v>6.6000000000000003E-2</v>
      </c>
      <c r="AO243" s="1117">
        <v>1</v>
      </c>
      <c r="AP243" s="1116">
        <v>2.7199999999999998E-2</v>
      </c>
      <c r="AQ243" s="1117">
        <v>1</v>
      </c>
      <c r="AR243" s="1118"/>
      <c r="AS243" s="1085">
        <v>8.02</v>
      </c>
      <c r="AT243" s="1117">
        <v>1</v>
      </c>
      <c r="AU243" s="1085">
        <v>6.7</v>
      </c>
      <c r="AV243" s="1117">
        <v>1</v>
      </c>
      <c r="AW243" s="1085">
        <v>7.1</v>
      </c>
      <c r="AX243" s="1117">
        <v>1</v>
      </c>
      <c r="AY243" s="1085">
        <v>6.55</v>
      </c>
      <c r="AZ243" s="1117">
        <v>1</v>
      </c>
      <c r="BA243" s="1118"/>
      <c r="BB243" s="1116">
        <v>3.4</v>
      </c>
      <c r="BC243" s="1117">
        <v>1</v>
      </c>
      <c r="BD243" s="1116">
        <v>15.46</v>
      </c>
      <c r="BE243" s="1117">
        <v>1</v>
      </c>
      <c r="BF243" s="1116">
        <v>63.67</v>
      </c>
      <c r="BG243" s="1117">
        <v>0</v>
      </c>
      <c r="BH243" s="1116">
        <v>3.4</v>
      </c>
      <c r="BI243" s="1117">
        <v>1</v>
      </c>
    </row>
    <row r="244" spans="2:61" x14ac:dyDescent="0.25">
      <c r="B244" s="1849"/>
      <c r="C244" s="1870"/>
      <c r="D244" s="1085" t="s">
        <v>1613</v>
      </c>
      <c r="E244" s="1085" t="s">
        <v>4323</v>
      </c>
      <c r="F244" s="1116">
        <v>589428</v>
      </c>
      <c r="G244" s="1116">
        <v>995105</v>
      </c>
      <c r="H244" s="1085" t="s">
        <v>38</v>
      </c>
      <c r="I244" s="1085" t="s">
        <v>1613</v>
      </c>
      <c r="J244" s="1085" t="s">
        <v>4322</v>
      </c>
      <c r="L244" s="1085">
        <v>20</v>
      </c>
      <c r="M244" s="1085">
        <v>12</v>
      </c>
      <c r="N244" s="1085">
        <v>8</v>
      </c>
      <c r="O244" s="1085">
        <v>60</v>
      </c>
      <c r="P244" s="1085">
        <v>0</v>
      </c>
      <c r="R244" s="1116">
        <v>2</v>
      </c>
      <c r="S244" s="1117">
        <v>1</v>
      </c>
      <c r="T244" s="1116">
        <v>8.3000000000000007</v>
      </c>
      <c r="U244" s="1117">
        <v>0</v>
      </c>
      <c r="V244" s="1116">
        <v>4.4000000000000004</v>
      </c>
      <c r="W244" s="1117">
        <v>1</v>
      </c>
      <c r="X244" s="1116">
        <v>15.6</v>
      </c>
      <c r="Y244" s="1117">
        <v>0</v>
      </c>
      <c r="AA244" s="1116">
        <v>8.42</v>
      </c>
      <c r="AB244" s="1117">
        <v>0</v>
      </c>
      <c r="AC244" s="1116">
        <v>8.43</v>
      </c>
      <c r="AD244" s="1117">
        <v>0</v>
      </c>
      <c r="AE244" s="1116">
        <v>8.0399999999999991</v>
      </c>
      <c r="AF244" s="1117">
        <v>0</v>
      </c>
      <c r="AG244" s="1116">
        <v>8.42</v>
      </c>
      <c r="AH244" s="1117">
        <v>0</v>
      </c>
      <c r="AI244" s="1118"/>
      <c r="AJ244" s="1116">
        <v>0.16189999999999999</v>
      </c>
      <c r="AK244" s="1117">
        <v>1</v>
      </c>
      <c r="AL244" s="1116">
        <v>0.02</v>
      </c>
      <c r="AM244" s="1117">
        <v>1</v>
      </c>
      <c r="AN244" s="1116">
        <v>6.4000000000000001E-2</v>
      </c>
      <c r="AO244" s="1117">
        <v>1</v>
      </c>
      <c r="AP244" s="1116">
        <v>2.7400000000000001E-2</v>
      </c>
      <c r="AQ244" s="1117">
        <v>1</v>
      </c>
      <c r="AR244" s="1118"/>
      <c r="AS244" s="1085">
        <v>8.07</v>
      </c>
      <c r="AT244" s="1117">
        <v>1</v>
      </c>
      <c r="AU244" s="1085">
        <v>7.1</v>
      </c>
      <c r="AV244" s="1117">
        <v>1</v>
      </c>
      <c r="AW244" s="1085">
        <v>8.1</v>
      </c>
      <c r="AX244" s="1117">
        <v>1</v>
      </c>
      <c r="AY244" s="1085">
        <v>6.54</v>
      </c>
      <c r="AZ244" s="1117">
        <v>1</v>
      </c>
      <c r="BA244" s="1118"/>
      <c r="BB244" s="1116">
        <v>146.1</v>
      </c>
      <c r="BC244" s="1117">
        <v>0</v>
      </c>
      <c r="BD244" s="1116">
        <v>44.86</v>
      </c>
      <c r="BE244" s="1117">
        <v>0</v>
      </c>
      <c r="BF244" s="1116">
        <v>6</v>
      </c>
      <c r="BG244" s="1117">
        <v>1</v>
      </c>
      <c r="BH244" s="1116">
        <v>15.07</v>
      </c>
      <c r="BI244" s="1117">
        <v>1</v>
      </c>
    </row>
  </sheetData>
  <mergeCells count="238">
    <mergeCell ref="B221:B244"/>
    <mergeCell ref="C221:C230"/>
    <mergeCell ref="C231:C236"/>
    <mergeCell ref="C237:C244"/>
    <mergeCell ref="AV219:AV220"/>
    <mergeCell ref="AX219:AX220"/>
    <mergeCell ref="AZ219:AZ220"/>
    <mergeCell ref="BC219:BC220"/>
    <mergeCell ref="BE219:BE220"/>
    <mergeCell ref="AH219:AH220"/>
    <mergeCell ref="AK219:AK220"/>
    <mergeCell ref="AM219:AM220"/>
    <mergeCell ref="AO219:AO220"/>
    <mergeCell ref="AQ219:AQ220"/>
    <mergeCell ref="AT219:AT220"/>
    <mergeCell ref="U219:U220"/>
    <mergeCell ref="W219:W220"/>
    <mergeCell ref="Y219:Y220"/>
    <mergeCell ref="AB219:AB220"/>
    <mergeCell ref="AD219:AD220"/>
    <mergeCell ref="AF219:AF220"/>
    <mergeCell ref="C217:BI217"/>
    <mergeCell ref="D218:D220"/>
    <mergeCell ref="E218:E220"/>
    <mergeCell ref="F218:J218"/>
    <mergeCell ref="L218:P218"/>
    <mergeCell ref="R218:Y218"/>
    <mergeCell ref="AA218:AH218"/>
    <mergeCell ref="AJ218:AQ218"/>
    <mergeCell ref="AS218:AZ218"/>
    <mergeCell ref="BB218:BI218"/>
    <mergeCell ref="C219:C220"/>
    <mergeCell ref="H219:H220"/>
    <mergeCell ref="I219:I220"/>
    <mergeCell ref="J219:J220"/>
    <mergeCell ref="L219:L220"/>
    <mergeCell ref="M219:M220"/>
    <mergeCell ref="N219:N220"/>
    <mergeCell ref="O219:O220"/>
    <mergeCell ref="S219:S220"/>
    <mergeCell ref="BI219:BI220"/>
    <mergeCell ref="BG219:BG220"/>
    <mergeCell ref="AV185:AV186"/>
    <mergeCell ref="AX185:AX186"/>
    <mergeCell ref="AZ185:AZ186"/>
    <mergeCell ref="AB185:AB186"/>
    <mergeCell ref="AD185:AD186"/>
    <mergeCell ref="AF185:AF186"/>
    <mergeCell ref="AH185:AH186"/>
    <mergeCell ref="AK185:AK186"/>
    <mergeCell ref="AM185:AM186"/>
    <mergeCell ref="B187:B216"/>
    <mergeCell ref="C187:C192"/>
    <mergeCell ref="C193:C197"/>
    <mergeCell ref="C198:C203"/>
    <mergeCell ref="C204:C209"/>
    <mergeCell ref="C210:C211"/>
    <mergeCell ref="AO185:AO186"/>
    <mergeCell ref="AQ185:AQ186"/>
    <mergeCell ref="AT185:AT186"/>
    <mergeCell ref="N185:N186"/>
    <mergeCell ref="O185:O186"/>
    <mergeCell ref="C212:C216"/>
    <mergeCell ref="C183:BI183"/>
    <mergeCell ref="D184:D186"/>
    <mergeCell ref="E184:E186"/>
    <mergeCell ref="F184:J184"/>
    <mergeCell ref="L184:P184"/>
    <mergeCell ref="R184:Y184"/>
    <mergeCell ref="AA184:AH184"/>
    <mergeCell ref="AJ184:AQ184"/>
    <mergeCell ref="AS184:AZ184"/>
    <mergeCell ref="BB184:BI184"/>
    <mergeCell ref="S185:S186"/>
    <mergeCell ref="U185:U186"/>
    <mergeCell ref="W185:W186"/>
    <mergeCell ref="Y185:Y186"/>
    <mergeCell ref="C185:C186"/>
    <mergeCell ref="H185:H186"/>
    <mergeCell ref="I185:I186"/>
    <mergeCell ref="J185:J186"/>
    <mergeCell ref="L185:L186"/>
    <mergeCell ref="M185:M186"/>
    <mergeCell ref="BC185:BC186"/>
    <mergeCell ref="BE185:BE186"/>
    <mergeCell ref="BG185:BG186"/>
    <mergeCell ref="BI185:BI186"/>
    <mergeCell ref="AV141:AV142"/>
    <mergeCell ref="AX141:AX142"/>
    <mergeCell ref="AZ141:AZ142"/>
    <mergeCell ref="AB141:AB142"/>
    <mergeCell ref="AD141:AD142"/>
    <mergeCell ref="AF141:AF142"/>
    <mergeCell ref="AH141:AH142"/>
    <mergeCell ref="AK141:AK142"/>
    <mergeCell ref="AM141:AM142"/>
    <mergeCell ref="B143:B182"/>
    <mergeCell ref="C143:C151"/>
    <mergeCell ref="C152:C162"/>
    <mergeCell ref="C163:C169"/>
    <mergeCell ref="C170:C177"/>
    <mergeCell ref="C178:C182"/>
    <mergeCell ref="AO141:AO142"/>
    <mergeCell ref="AQ141:AQ142"/>
    <mergeCell ref="AT141:AT142"/>
    <mergeCell ref="N141:N142"/>
    <mergeCell ref="O141:O142"/>
    <mergeCell ref="C139:BI139"/>
    <mergeCell ref="D140:D142"/>
    <mergeCell ref="E140:E142"/>
    <mergeCell ref="F140:J140"/>
    <mergeCell ref="L140:P140"/>
    <mergeCell ref="R140:Y140"/>
    <mergeCell ref="S141:S142"/>
    <mergeCell ref="U141:U142"/>
    <mergeCell ref="W141:W142"/>
    <mergeCell ref="Y141:Y142"/>
    <mergeCell ref="AA140:AH140"/>
    <mergeCell ref="AJ140:AQ140"/>
    <mergeCell ref="AS140:AZ140"/>
    <mergeCell ref="BB140:BI140"/>
    <mergeCell ref="C141:C142"/>
    <mergeCell ref="H141:H142"/>
    <mergeCell ref="I141:I142"/>
    <mergeCell ref="J141:J142"/>
    <mergeCell ref="L141:L142"/>
    <mergeCell ref="M141:M142"/>
    <mergeCell ref="BC141:BC142"/>
    <mergeCell ref="BE141:BE142"/>
    <mergeCell ref="BG141:BG142"/>
    <mergeCell ref="BI141:BI142"/>
    <mergeCell ref="AV84:AV85"/>
    <mergeCell ref="AX84:AX85"/>
    <mergeCell ref="AZ84:AZ85"/>
    <mergeCell ref="BC84:BC85"/>
    <mergeCell ref="AD84:AD85"/>
    <mergeCell ref="AF84:AF85"/>
    <mergeCell ref="AH84:AH85"/>
    <mergeCell ref="AK84:AK85"/>
    <mergeCell ref="AM84:AM85"/>
    <mergeCell ref="AO84:AO85"/>
    <mergeCell ref="B86:B138"/>
    <mergeCell ref="C86:C98"/>
    <mergeCell ref="C99:C101"/>
    <mergeCell ref="C102:C105"/>
    <mergeCell ref="C106:C109"/>
    <mergeCell ref="C110:C117"/>
    <mergeCell ref="C118:C124"/>
    <mergeCell ref="AQ84:AQ85"/>
    <mergeCell ref="AT84:AT85"/>
    <mergeCell ref="O84:O85"/>
    <mergeCell ref="S84:S85"/>
    <mergeCell ref="C125:C126"/>
    <mergeCell ref="C127:C130"/>
    <mergeCell ref="C131:C133"/>
    <mergeCell ref="C134:C138"/>
    <mergeCell ref="C82:BI82"/>
    <mergeCell ref="D83:D85"/>
    <mergeCell ref="E83:E85"/>
    <mergeCell ref="F83:J83"/>
    <mergeCell ref="L83:P83"/>
    <mergeCell ref="R83:Y83"/>
    <mergeCell ref="AA83:AH83"/>
    <mergeCell ref="U84:U85"/>
    <mergeCell ref="W84:W85"/>
    <mergeCell ref="Y84:Y85"/>
    <mergeCell ref="AB84:AB85"/>
    <mergeCell ref="AJ83:AQ83"/>
    <mergeCell ref="AS83:AZ83"/>
    <mergeCell ref="BB83:BI83"/>
    <mergeCell ref="C84:C85"/>
    <mergeCell ref="H84:H85"/>
    <mergeCell ref="I84:I85"/>
    <mergeCell ref="J84:J85"/>
    <mergeCell ref="L84:L85"/>
    <mergeCell ref="M84:M85"/>
    <mergeCell ref="N84:N85"/>
    <mergeCell ref="BE84:BE85"/>
    <mergeCell ref="BG84:BG85"/>
    <mergeCell ref="BI84:BI85"/>
    <mergeCell ref="AV35:AV36"/>
    <mergeCell ref="AX35:AX36"/>
    <mergeCell ref="AZ35:AZ36"/>
    <mergeCell ref="AB35:AB36"/>
    <mergeCell ref="AD35:AD36"/>
    <mergeCell ref="AF35:AF36"/>
    <mergeCell ref="AH35:AH36"/>
    <mergeCell ref="AK35:AK36"/>
    <mergeCell ref="AM35:AM36"/>
    <mergeCell ref="B37:B81"/>
    <mergeCell ref="C37:C40"/>
    <mergeCell ref="C41:C48"/>
    <mergeCell ref="C49:C56"/>
    <mergeCell ref="C57:C60"/>
    <mergeCell ref="C61:C67"/>
    <mergeCell ref="AO35:AO36"/>
    <mergeCell ref="AQ35:AQ36"/>
    <mergeCell ref="AT35:AT36"/>
    <mergeCell ref="N35:N36"/>
    <mergeCell ref="O35:O36"/>
    <mergeCell ref="C68:C70"/>
    <mergeCell ref="C71:C75"/>
    <mergeCell ref="C76:C81"/>
    <mergeCell ref="C33:BI33"/>
    <mergeCell ref="D34:D36"/>
    <mergeCell ref="E34:E36"/>
    <mergeCell ref="F34:J34"/>
    <mergeCell ref="L34:P34"/>
    <mergeCell ref="R34:Y34"/>
    <mergeCell ref="AA34:AH34"/>
    <mergeCell ref="AJ34:AQ34"/>
    <mergeCell ref="AS34:AZ34"/>
    <mergeCell ref="BB34:BI34"/>
    <mergeCell ref="S35:S36"/>
    <mergeCell ref="U35:U36"/>
    <mergeCell ref="W35:W36"/>
    <mergeCell ref="Y35:Y36"/>
    <mergeCell ref="C35:C36"/>
    <mergeCell ref="H35:H36"/>
    <mergeCell ref="I35:I36"/>
    <mergeCell ref="J35:J36"/>
    <mergeCell ref="L35:L36"/>
    <mergeCell ref="M35:M36"/>
    <mergeCell ref="BC35:BC36"/>
    <mergeCell ref="BE35:BE36"/>
    <mergeCell ref="BG35:BG36"/>
    <mergeCell ref="BI35:BI36"/>
    <mergeCell ref="A5:B5"/>
    <mergeCell ref="C5:N5"/>
    <mergeCell ref="A6:B6"/>
    <mergeCell ref="C6:N6"/>
    <mergeCell ref="C9:E9"/>
    <mergeCell ref="G9:L9"/>
    <mergeCell ref="H1:I1"/>
    <mergeCell ref="A3:B3"/>
    <mergeCell ref="C3:N3"/>
    <mergeCell ref="A4:B4"/>
    <mergeCell ref="C4:N4"/>
  </mergeCells>
  <dataValidations count="3">
    <dataValidation allowBlank="1" showErrorMessage="1" prompt="Escriba el nombre del cuerpo de agua al cual pertenece el sitio" sqref="D229:D230"/>
    <dataValidation type="decimal" allowBlank="1" showInputMessage="1" showErrorMessage="1" sqref="T193:T209 T212:T216 V193:V209 V212:V216 X193:X209 X212:X216">
      <formula1>0</formula1>
      <formula2>1000.1</formula2>
    </dataValidation>
    <dataValidation type="decimal" allowBlank="1" showInputMessage="1" showErrorMessage="1" sqref="AC193:AC209 AC212:AC216 AE193:AE209 AE212:AE216 AG193:AG209 AG212:AG216 AL193:AL209 AL212:AL216 AN193:AN209 AN212:AN216 AP193:AP209 AP212:AP216">
      <formula1>0</formula1>
      <formula2>1000</formula2>
    </dataValidation>
  </dataValidations>
  <hyperlinks>
    <hyperlink ref="A1" location="'Indice indicadores'!A1" display="Regresar"/>
    <hyperlink ref="H1" location="'Metadato 6.3.2'!A1" display="VER METADATO"/>
  </hyperlinks>
  <pageMargins left="0.7" right="0.7" top="0.75" bottom="0.75" header="0.3" footer="0.3"/>
  <pageSetup paperSize="9" orientation="portrait"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5"/>
  <sheetViews>
    <sheetView showGridLines="0" zoomScale="90" zoomScaleNormal="90" workbookViewId="0">
      <pane ySplit="1" topLeftCell="A2" activePane="bottomLeft" state="frozen"/>
      <selection activeCell="N63" sqref="N63"/>
      <selection pane="bottomLeft" activeCell="H9" sqref="H9"/>
    </sheetView>
  </sheetViews>
  <sheetFormatPr baseColWidth="10" defaultColWidth="11.453125" defaultRowHeight="10.5" x14ac:dyDescent="0.35"/>
  <cols>
    <col min="1" max="1" width="11.453125" style="270"/>
    <col min="2" max="2" width="26.453125" style="270" customWidth="1"/>
    <col min="3" max="3" width="24" style="270" customWidth="1"/>
    <col min="4" max="4" width="85.81640625" style="270" customWidth="1"/>
    <col min="5" max="5" width="11.453125" style="270"/>
    <col min="6" max="6" width="7.1796875" style="270" customWidth="1"/>
    <col min="7" max="16384" width="11.453125" style="270"/>
  </cols>
  <sheetData>
    <row r="1" spans="1:6" ht="14.5" x14ac:dyDescent="0.35">
      <c r="A1" s="1482" t="s">
        <v>32</v>
      </c>
    </row>
    <row r="2" spans="1:6" ht="11" thickBot="1" x14ac:dyDescent="0.4"/>
    <row r="3" spans="1:6" ht="23.25" customHeight="1" thickBot="1" x14ac:dyDescent="0.4">
      <c r="B3" s="1803" t="s">
        <v>1779</v>
      </c>
      <c r="C3" s="1803"/>
      <c r="D3" s="1803"/>
      <c r="F3" s="247" t="s">
        <v>1862</v>
      </c>
    </row>
    <row r="4" spans="1:6" ht="15.5" x14ac:dyDescent="0.35">
      <c r="A4" s="271"/>
      <c r="B4" s="1804" t="s">
        <v>1781</v>
      </c>
      <c r="C4" s="1804"/>
      <c r="D4" s="249" t="s">
        <v>1782</v>
      </c>
    </row>
    <row r="5" spans="1:6" ht="58" x14ac:dyDescent="0.35">
      <c r="B5" s="1804" t="s">
        <v>1783</v>
      </c>
      <c r="C5" s="1804"/>
      <c r="D5" s="249" t="s">
        <v>1844</v>
      </c>
    </row>
    <row r="6" spans="1:6" ht="14.5" x14ac:dyDescent="0.35">
      <c r="B6" s="1804" t="s">
        <v>1785</v>
      </c>
      <c r="C6" s="1804"/>
      <c r="D6" s="250" t="s">
        <v>1762</v>
      </c>
    </row>
    <row r="7" spans="1:6" ht="15" customHeight="1" x14ac:dyDescent="0.35">
      <c r="B7" s="1802" t="s">
        <v>1786</v>
      </c>
      <c r="C7" s="1802"/>
      <c r="D7" s="251" t="s">
        <v>4262</v>
      </c>
    </row>
    <row r="8" spans="1:6" ht="15" customHeight="1" x14ac:dyDescent="0.35">
      <c r="B8" s="10"/>
      <c r="C8" s="10"/>
      <c r="D8" s="10"/>
    </row>
    <row r="9" spans="1:6" ht="14.5" x14ac:dyDescent="0.35">
      <c r="B9" s="1803" t="s">
        <v>1789</v>
      </c>
      <c r="C9" s="1803"/>
      <c r="D9" s="1803"/>
    </row>
    <row r="10" spans="1:6" ht="23.25" customHeight="1" x14ac:dyDescent="0.35">
      <c r="B10" s="1807" t="s">
        <v>1790</v>
      </c>
      <c r="C10" s="1808"/>
      <c r="D10" s="249" t="s">
        <v>1863</v>
      </c>
    </row>
    <row r="11" spans="1:6" ht="29" x14ac:dyDescent="0.35">
      <c r="B11" s="1809" t="s">
        <v>1792</v>
      </c>
      <c r="C11" s="1809"/>
      <c r="D11" s="272" t="s">
        <v>1864</v>
      </c>
    </row>
    <row r="12" spans="1:6" ht="14.5" x14ac:dyDescent="0.35">
      <c r="B12" s="1804" t="s">
        <v>1567</v>
      </c>
      <c r="C12" s="1804"/>
      <c r="D12" s="275" t="s">
        <v>1762</v>
      </c>
    </row>
    <row r="13" spans="1:6" ht="101.5" x14ac:dyDescent="0.35">
      <c r="B13" s="1804" t="s">
        <v>1532</v>
      </c>
      <c r="C13" s="1810"/>
      <c r="D13" s="254" t="s">
        <v>1865</v>
      </c>
    </row>
    <row r="14" spans="1:6" ht="120.75" customHeight="1" x14ac:dyDescent="0.35">
      <c r="B14" s="1804" t="s">
        <v>1795</v>
      </c>
      <c r="C14" s="1804"/>
      <c r="D14" s="261" t="s">
        <v>3593</v>
      </c>
    </row>
    <row r="15" spans="1:6" ht="363" customHeight="1" x14ac:dyDescent="0.35">
      <c r="B15" s="1804" t="s">
        <v>1796</v>
      </c>
      <c r="C15" s="1871"/>
      <c r="D15" s="276" t="s">
        <v>3594</v>
      </c>
    </row>
    <row r="16" spans="1:6" ht="101.5" x14ac:dyDescent="0.35">
      <c r="B16" s="1804" t="s">
        <v>1692</v>
      </c>
      <c r="C16" s="1804"/>
      <c r="D16" s="277" t="s">
        <v>1866</v>
      </c>
    </row>
    <row r="17" spans="2:4" ht="58" x14ac:dyDescent="0.35">
      <c r="B17" s="1802" t="s">
        <v>1799</v>
      </c>
      <c r="C17" s="1802"/>
      <c r="D17" s="249" t="s">
        <v>3595</v>
      </c>
    </row>
    <row r="18" spans="2:4" ht="15" customHeight="1" x14ac:dyDescent="0.35">
      <c r="B18" s="1811" t="s">
        <v>1801</v>
      </c>
      <c r="C18" s="1812"/>
      <c r="D18" s="266" t="s">
        <v>3596</v>
      </c>
    </row>
    <row r="19" spans="2:4" ht="15" customHeight="1" x14ac:dyDescent="0.35">
      <c r="B19" s="1804" t="s">
        <v>1803</v>
      </c>
      <c r="C19" s="1804"/>
      <c r="D19" s="249" t="s">
        <v>3853</v>
      </c>
    </row>
    <row r="20" spans="2:4" ht="29" x14ac:dyDescent="0.35">
      <c r="B20" s="1805" t="s">
        <v>1805</v>
      </c>
      <c r="C20" s="259" t="s">
        <v>1806</v>
      </c>
      <c r="D20" s="249" t="s">
        <v>4324</v>
      </c>
    </row>
    <row r="21" spans="2:4" ht="29" x14ac:dyDescent="0.35">
      <c r="B21" s="1806"/>
      <c r="C21" s="961" t="s">
        <v>1808</v>
      </c>
      <c r="D21" s="266" t="s">
        <v>3597</v>
      </c>
    </row>
    <row r="22" spans="2:4" ht="60.65" customHeight="1" x14ac:dyDescent="0.35">
      <c r="B22" s="1815" t="s">
        <v>1810</v>
      </c>
      <c r="C22" s="1815"/>
      <c r="D22" s="249" t="s">
        <v>4325</v>
      </c>
    </row>
    <row r="23" spans="2:4" ht="14.5" x14ac:dyDescent="0.35">
      <c r="B23" s="1815" t="s">
        <v>1811</v>
      </c>
      <c r="C23" s="1815"/>
      <c r="D23" s="249" t="s">
        <v>1867</v>
      </c>
    </row>
    <row r="24" spans="2:4" ht="14.5" x14ac:dyDescent="0.35">
      <c r="B24" s="1804" t="s">
        <v>1812</v>
      </c>
      <c r="C24" s="1804"/>
      <c r="D24" s="258" t="s">
        <v>362</v>
      </c>
    </row>
    <row r="25" spans="2:4" ht="15" customHeight="1" x14ac:dyDescent="0.35">
      <c r="B25" s="1802" t="s">
        <v>1814</v>
      </c>
      <c r="C25" s="1802"/>
      <c r="D25" s="249" t="s">
        <v>1868</v>
      </c>
    </row>
    <row r="26" spans="2:4" ht="15" customHeight="1" x14ac:dyDescent="0.35">
      <c r="B26" s="1816" t="s">
        <v>1816</v>
      </c>
      <c r="C26" s="1817"/>
      <c r="D26" s="249" t="s">
        <v>4326</v>
      </c>
    </row>
    <row r="27" spans="2:4" ht="246.5" x14ac:dyDescent="0.35">
      <c r="B27" s="962" t="s">
        <v>1818</v>
      </c>
      <c r="C27" s="963"/>
      <c r="D27" s="258" t="s">
        <v>3854</v>
      </c>
    </row>
    <row r="28" spans="2:4" ht="29" x14ac:dyDescent="0.35">
      <c r="B28" s="1818" t="s">
        <v>1820</v>
      </c>
      <c r="C28" s="1819"/>
      <c r="D28" s="261" t="s">
        <v>3598</v>
      </c>
    </row>
    <row r="29" spans="2:4" ht="14.5" x14ac:dyDescent="0.35">
      <c r="B29" s="262"/>
      <c r="C29" s="262"/>
      <c r="D29" s="263"/>
    </row>
    <row r="30" spans="2:4" ht="14.5" x14ac:dyDescent="0.35">
      <c r="B30" s="1803" t="s">
        <v>1821</v>
      </c>
      <c r="C30" s="1803"/>
      <c r="D30" s="1803"/>
    </row>
    <row r="31" spans="2:4" ht="23.25" customHeight="1" x14ac:dyDescent="0.35">
      <c r="B31" s="1813" t="s">
        <v>296</v>
      </c>
      <c r="C31" s="1814"/>
      <c r="D31" s="266" t="s">
        <v>1869</v>
      </c>
    </row>
    <row r="32" spans="2:4" ht="14.5" x14ac:dyDescent="0.35">
      <c r="B32" s="1813" t="s">
        <v>1823</v>
      </c>
      <c r="C32" s="1814"/>
      <c r="D32" s="266" t="s">
        <v>1870</v>
      </c>
    </row>
    <row r="33" spans="2:4" ht="14.5" x14ac:dyDescent="0.35">
      <c r="B33" s="1813" t="s">
        <v>297</v>
      </c>
      <c r="C33" s="1814"/>
      <c r="D33" s="278" t="s">
        <v>1871</v>
      </c>
    </row>
    <row r="34" spans="2:4" ht="14.5" x14ac:dyDescent="0.35">
      <c r="B34" s="1813" t="s">
        <v>301</v>
      </c>
      <c r="C34" s="1814"/>
      <c r="D34" s="279" t="s">
        <v>1872</v>
      </c>
    </row>
    <row r="35" spans="2:4" ht="14.5" x14ac:dyDescent="0.35">
      <c r="B35" s="1813" t="s">
        <v>1826</v>
      </c>
      <c r="C35" s="1814"/>
      <c r="D35" s="280" t="s">
        <v>1873</v>
      </c>
    </row>
  </sheetData>
  <mergeCells count="29">
    <mergeCell ref="B31:C31"/>
    <mergeCell ref="B32:C32"/>
    <mergeCell ref="B33:C33"/>
    <mergeCell ref="B34:C34"/>
    <mergeCell ref="B35:C35"/>
    <mergeCell ref="B30:D30"/>
    <mergeCell ref="B16:C16"/>
    <mergeCell ref="B17:C17"/>
    <mergeCell ref="B18:C18"/>
    <mergeCell ref="B19:C19"/>
    <mergeCell ref="B20:B21"/>
    <mergeCell ref="B22:C22"/>
    <mergeCell ref="B23:C23"/>
    <mergeCell ref="B24:C24"/>
    <mergeCell ref="B25:C25"/>
    <mergeCell ref="B26:C26"/>
    <mergeCell ref="B28:C28"/>
    <mergeCell ref="B15:C15"/>
    <mergeCell ref="B3:D3"/>
    <mergeCell ref="B4:C4"/>
    <mergeCell ref="B5:C5"/>
    <mergeCell ref="B6:C6"/>
    <mergeCell ref="B7:C7"/>
    <mergeCell ref="B9:D9"/>
    <mergeCell ref="B10:C10"/>
    <mergeCell ref="B11:C11"/>
    <mergeCell ref="B12:C12"/>
    <mergeCell ref="B13:C13"/>
    <mergeCell ref="B14:C14"/>
  </mergeCells>
  <dataValidations count="6">
    <dataValidation type="list" allowBlank="1" showInputMessage="1" showErrorMessage="1" sqref="D24">
      <formula1>Tipo_operación</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3.2'!A1" display="REGRESAR"/>
    <hyperlink ref="D35" r:id="rId1"/>
  </hyperlinks>
  <pageMargins left="0.7" right="0.7" top="0.75" bottom="0.75" header="0.3" footer="0.3"/>
  <pageSetup orientation="portrait" r:id="rId2"/>
  <drawing r:id="rId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
  <sheetViews>
    <sheetView showGridLines="0" zoomScale="90" zoomScaleNormal="90" workbookViewId="0">
      <pane ySplit="1" topLeftCell="A2" activePane="bottomLeft" state="frozen"/>
      <selection activeCell="N63" sqref="N63"/>
      <selection pane="bottomLeft" activeCell="F2" sqref="F2"/>
    </sheetView>
  </sheetViews>
  <sheetFormatPr baseColWidth="10" defaultColWidth="11.453125" defaultRowHeight="10.5" x14ac:dyDescent="0.25"/>
  <cols>
    <col min="1" max="1" width="14.81640625" style="12" customWidth="1"/>
    <col min="2" max="2" width="16" style="12" customWidth="1"/>
    <col min="3" max="3" width="19.81640625" style="264" customWidth="1"/>
    <col min="4" max="4" width="9.453125" style="264" customWidth="1"/>
    <col min="5" max="5" width="21.1796875" style="264" customWidth="1"/>
    <col min="6" max="6" width="12" style="12" customWidth="1"/>
    <col min="7" max="7" width="15.1796875" style="12" customWidth="1"/>
    <col min="8" max="8" width="14.54296875" style="12" customWidth="1"/>
    <col min="9" max="9" width="4.81640625" style="12" customWidth="1"/>
    <col min="10" max="10" width="9.1796875" style="12" customWidth="1"/>
    <col min="11" max="11" width="12" style="12" customWidth="1"/>
    <col min="12" max="12" width="11.81640625" style="12" customWidth="1"/>
    <col min="13" max="13" width="10.81640625" style="12" customWidth="1"/>
    <col min="14" max="14" width="2.54296875" style="12" customWidth="1"/>
    <col min="15" max="15" width="11.1796875" style="12" customWidth="1"/>
    <col min="16" max="16" width="11.81640625" style="12" customWidth="1"/>
    <col min="17" max="18" width="14.1796875" style="12" customWidth="1"/>
    <col min="19" max="19" width="11.81640625" style="12" customWidth="1"/>
    <col min="20" max="20" width="10.1796875" style="12" customWidth="1"/>
    <col min="21" max="21" width="11.81640625" style="12" customWidth="1"/>
    <col min="22" max="22" width="17.453125" style="12" customWidth="1"/>
    <col min="23" max="23" width="10.81640625" style="12" customWidth="1"/>
    <col min="24" max="24" width="11.81640625" style="12" customWidth="1"/>
    <col min="25" max="16384" width="11.453125" style="12"/>
  </cols>
  <sheetData>
    <row r="1" spans="1:20" ht="14.5" x14ac:dyDescent="0.35">
      <c r="A1" s="1481" t="s">
        <v>32</v>
      </c>
      <c r="B1" s="273"/>
      <c r="F1" s="1797" t="s">
        <v>61</v>
      </c>
      <c r="G1" s="1797"/>
    </row>
    <row r="3" spans="1:20" ht="12.75" customHeight="1" x14ac:dyDescent="0.25">
      <c r="A3" s="1795" t="s">
        <v>3698</v>
      </c>
      <c r="B3" s="1795"/>
      <c r="C3" s="1795" t="s">
        <v>1774</v>
      </c>
      <c r="D3" s="1796"/>
      <c r="E3" s="1796"/>
      <c r="F3" s="1796"/>
      <c r="G3" s="1796"/>
      <c r="H3" s="1796"/>
      <c r="I3" s="1796"/>
      <c r="J3" s="1796"/>
      <c r="K3" s="1796"/>
      <c r="L3" s="1796"/>
      <c r="M3" s="1796"/>
      <c r="N3" s="1796"/>
      <c r="O3" s="1796"/>
      <c r="P3" s="1796"/>
      <c r="Q3" s="1796"/>
      <c r="R3" s="1796"/>
      <c r="S3" s="1796"/>
      <c r="T3" s="1796"/>
    </row>
    <row r="4" spans="1:20" ht="27.75" customHeight="1" x14ac:dyDescent="0.25">
      <c r="A4" s="1795" t="s">
        <v>3699</v>
      </c>
      <c r="B4" s="1796"/>
      <c r="C4" s="1795" t="s">
        <v>1883</v>
      </c>
      <c r="D4" s="1796"/>
      <c r="E4" s="1796"/>
      <c r="F4" s="1796"/>
      <c r="G4" s="1796"/>
      <c r="H4" s="1796"/>
      <c r="I4" s="1796"/>
      <c r="J4" s="1796"/>
      <c r="K4" s="1796"/>
      <c r="L4" s="1796"/>
      <c r="M4" s="1796"/>
      <c r="N4" s="1796"/>
      <c r="O4" s="1796"/>
      <c r="P4" s="1796"/>
      <c r="Q4" s="1796"/>
      <c r="R4" s="1796"/>
      <c r="S4" s="1796"/>
      <c r="T4" s="1796"/>
    </row>
    <row r="5" spans="1:20" ht="12.75" customHeight="1" x14ac:dyDescent="0.25">
      <c r="A5" s="1795" t="s">
        <v>3700</v>
      </c>
      <c r="B5" s="1796"/>
      <c r="C5" s="1795" t="s">
        <v>4327</v>
      </c>
      <c r="D5" s="1796"/>
      <c r="E5" s="1796"/>
      <c r="F5" s="1796"/>
      <c r="G5" s="1796"/>
      <c r="H5" s="1796"/>
      <c r="I5" s="1796"/>
      <c r="J5" s="1796"/>
      <c r="K5" s="1796"/>
      <c r="L5" s="1796"/>
      <c r="M5" s="1796"/>
      <c r="N5" s="1796"/>
      <c r="O5" s="1796"/>
      <c r="P5" s="1796"/>
      <c r="Q5" s="1796"/>
      <c r="R5" s="1796"/>
      <c r="S5" s="1796"/>
      <c r="T5" s="1796"/>
    </row>
    <row r="6" spans="1:20" ht="40.5" customHeight="1" x14ac:dyDescent="0.25">
      <c r="A6" s="1795" t="s">
        <v>3701</v>
      </c>
      <c r="B6" s="1796"/>
      <c r="C6" s="1795" t="s">
        <v>5137</v>
      </c>
      <c r="D6" s="1795"/>
      <c r="E6" s="1795"/>
      <c r="F6" s="1795"/>
      <c r="G6" s="1795"/>
      <c r="H6" s="1795"/>
      <c r="I6" s="1795"/>
      <c r="J6" s="1795"/>
      <c r="K6" s="1795"/>
      <c r="L6" s="1795"/>
      <c r="M6" s="1795"/>
      <c r="N6" s="1795"/>
      <c r="O6" s="1795"/>
      <c r="P6" s="1795"/>
      <c r="Q6" s="1795"/>
      <c r="R6" s="1795"/>
      <c r="S6" s="1795"/>
      <c r="T6" s="1795"/>
    </row>
    <row r="9" spans="1:20" ht="12.75" customHeight="1" x14ac:dyDescent="0.25">
      <c r="C9" s="1872" t="s">
        <v>5138</v>
      </c>
      <c r="D9" s="1872"/>
      <c r="E9" s="1872"/>
      <c r="F9" s="1872"/>
      <c r="G9" s="1872"/>
      <c r="H9" s="1872"/>
      <c r="I9" s="1872"/>
      <c r="J9" s="1872"/>
      <c r="K9" s="1872"/>
      <c r="L9" s="1872"/>
      <c r="M9" s="1872"/>
      <c r="N9" s="1872"/>
      <c r="O9" s="1872"/>
      <c r="P9" s="1872"/>
      <c r="Q9" s="1872"/>
      <c r="R9" s="1872"/>
    </row>
    <row r="10" spans="1:20" ht="25.5" customHeight="1" x14ac:dyDescent="0.25">
      <c r="C10" s="1556" t="s">
        <v>1583</v>
      </c>
      <c r="D10" s="1873" t="s">
        <v>1874</v>
      </c>
      <c r="E10" s="1873"/>
      <c r="F10" s="1873"/>
      <c r="G10" s="1873"/>
      <c r="H10" s="1873"/>
      <c r="I10" s="1874"/>
      <c r="J10" s="1873"/>
      <c r="K10" s="1873"/>
      <c r="L10" s="1873"/>
      <c r="M10" s="1873"/>
      <c r="N10" s="1873"/>
      <c r="O10" s="1873"/>
      <c r="P10" s="1873"/>
      <c r="Q10" s="1873"/>
      <c r="R10" s="1873"/>
    </row>
    <row r="11" spans="1:20" ht="12.75" customHeight="1" x14ac:dyDescent="0.25">
      <c r="C11" s="1580"/>
      <c r="D11" s="1875" t="s">
        <v>1875</v>
      </c>
      <c r="E11" s="1875"/>
      <c r="F11" s="1875"/>
      <c r="G11" s="1875"/>
      <c r="H11" s="1875"/>
      <c r="I11" s="967"/>
      <c r="J11" s="1875" t="s">
        <v>3859</v>
      </c>
      <c r="K11" s="1875"/>
      <c r="L11" s="1875"/>
      <c r="M11" s="1875"/>
      <c r="N11" s="967"/>
      <c r="O11" s="1875" t="s">
        <v>3860</v>
      </c>
      <c r="P11" s="1875"/>
      <c r="Q11" s="1875"/>
      <c r="R11" s="1875"/>
    </row>
    <row r="12" spans="1:20" ht="15" customHeight="1" x14ac:dyDescent="0.25">
      <c r="C12" s="1580"/>
      <c r="D12" s="1873" t="s">
        <v>1876</v>
      </c>
      <c r="E12" s="1873"/>
      <c r="F12" s="1873"/>
      <c r="G12" s="1873"/>
      <c r="H12" s="1874" t="s">
        <v>1877</v>
      </c>
      <c r="I12" s="967"/>
      <c r="J12" s="1873" t="s">
        <v>1876</v>
      </c>
      <c r="K12" s="1873"/>
      <c r="L12" s="1873"/>
      <c r="M12" s="1876" t="s">
        <v>1877</v>
      </c>
      <c r="N12" s="1876"/>
      <c r="O12" s="1873" t="s">
        <v>1876</v>
      </c>
      <c r="P12" s="1873"/>
      <c r="Q12" s="1873"/>
      <c r="R12" s="1874" t="s">
        <v>1877</v>
      </c>
    </row>
    <row r="13" spans="1:20" ht="64.5" customHeight="1" x14ac:dyDescent="0.25">
      <c r="C13" s="1580"/>
      <c r="D13" s="967" t="s">
        <v>1878</v>
      </c>
      <c r="E13" s="967" t="s">
        <v>4328</v>
      </c>
      <c r="F13" s="967" t="s">
        <v>3861</v>
      </c>
      <c r="G13" s="967" t="s">
        <v>3862</v>
      </c>
      <c r="H13" s="1876"/>
      <c r="I13" s="967"/>
      <c r="J13" s="967" t="s">
        <v>1878</v>
      </c>
      <c r="K13" s="967" t="s">
        <v>4328</v>
      </c>
      <c r="L13" s="967" t="s">
        <v>3862</v>
      </c>
      <c r="M13" s="1876"/>
      <c r="N13" s="1876"/>
      <c r="O13" s="967" t="s">
        <v>1878</v>
      </c>
      <c r="P13" s="967" t="s">
        <v>4328</v>
      </c>
      <c r="Q13" s="967" t="s">
        <v>3862</v>
      </c>
      <c r="R13" s="1876"/>
    </row>
    <row r="14" spans="1:20" ht="13" x14ac:dyDescent="0.25">
      <c r="C14" s="1120">
        <v>2012</v>
      </c>
      <c r="D14" s="1121">
        <v>1039.2462786239998</v>
      </c>
      <c r="E14" s="1122">
        <f>+'[5]Valores encadenados ODS641'!$J$45</f>
        <v>1422664.5229758949</v>
      </c>
      <c r="F14" s="905">
        <v>0.7173176179291002</v>
      </c>
      <c r="G14" s="906">
        <v>0.88464428117231331</v>
      </c>
      <c r="H14" s="1123">
        <f t="shared" ref="H14:H20" si="0">+(E14*(1-F14))/D14</f>
        <v>386.97487257309575</v>
      </c>
      <c r="I14" s="1122"/>
      <c r="J14" s="1121">
        <v>85.925842848000002</v>
      </c>
      <c r="K14" s="1122">
        <v>6106914.9225868378</v>
      </c>
      <c r="L14" s="906">
        <v>7.3143206806609101E-2</v>
      </c>
      <c r="M14" s="1122">
        <f>+K14/J14</f>
        <v>71071.923418776001</v>
      </c>
      <c r="N14" s="1122"/>
      <c r="O14" s="1121">
        <v>49.589645197435885</v>
      </c>
      <c r="P14" s="1122">
        <v>18978263.032882784</v>
      </c>
      <c r="Q14" s="906">
        <v>4.2212512021077578E-2</v>
      </c>
      <c r="R14" s="1121">
        <f>+P14/O14</f>
        <v>382706.16692906054</v>
      </c>
    </row>
    <row r="15" spans="1:20" ht="13" x14ac:dyDescent="0.25">
      <c r="C15" s="1120">
        <v>2013</v>
      </c>
      <c r="D15" s="1121">
        <v>1127.2954237199995</v>
      </c>
      <c r="E15" s="1122">
        <f>+'[5]Valores encadenados ODS641'!$K$45</f>
        <v>1425681.7807657241</v>
      </c>
      <c r="F15" s="905">
        <v>0.7173176179291002</v>
      </c>
      <c r="G15" s="906">
        <v>0.85629246585911734</v>
      </c>
      <c r="H15" s="1123">
        <f t="shared" si="0"/>
        <v>357.50621654438578</v>
      </c>
      <c r="I15" s="1122"/>
      <c r="J15" s="1121">
        <v>138.83718124800001</v>
      </c>
      <c r="K15" s="1122">
        <v>5906101.3135361029</v>
      </c>
      <c r="L15" s="906">
        <v>0.10546058272060203</v>
      </c>
      <c r="M15" s="1122">
        <f t="shared" ref="M15:M20" si="1">+K15/J15</f>
        <v>42539.766800553523</v>
      </c>
      <c r="N15" s="1122"/>
      <c r="O15" s="1121">
        <v>50.351503751776903</v>
      </c>
      <c r="P15" s="1122">
        <v>19847095.438795116</v>
      </c>
      <c r="Q15" s="906">
        <v>3.8246951420280763E-2</v>
      </c>
      <c r="R15" s="1121">
        <f t="shared" ref="R15:R20" si="2">+P15/O15</f>
        <v>394170.85806686978</v>
      </c>
    </row>
    <row r="16" spans="1:20" ht="12.75" customHeight="1" x14ac:dyDescent="0.25">
      <c r="C16" s="1120">
        <v>2014</v>
      </c>
      <c r="D16" s="1121">
        <v>1292.0540007599993</v>
      </c>
      <c r="E16" s="1122">
        <f>+'[5]Valores encadenados ODS641'!$L$45</f>
        <v>1471893.3164408496</v>
      </c>
      <c r="F16" s="905">
        <v>0.7173176179291002</v>
      </c>
      <c r="G16" s="906">
        <v>0.85182530877126628</v>
      </c>
      <c r="H16" s="1123">
        <f t="shared" si="0"/>
        <v>322.02857512224296</v>
      </c>
      <c r="I16" s="1122"/>
      <c r="J16" s="1121">
        <v>173.77739308800005</v>
      </c>
      <c r="K16" s="1122">
        <v>5975863.8368802797</v>
      </c>
      <c r="L16" s="906">
        <v>0.11456795260691874</v>
      </c>
      <c r="M16" s="1122">
        <f t="shared" si="1"/>
        <v>34388.039380094342</v>
      </c>
      <c r="N16" s="1122"/>
      <c r="O16" s="1121">
        <v>50.974913097435859</v>
      </c>
      <c r="P16" s="1122">
        <v>20733748.994316656</v>
      </c>
      <c r="Q16" s="906">
        <v>3.3606738621815083E-2</v>
      </c>
      <c r="R16" s="1121">
        <f t="shared" si="2"/>
        <v>406744.17540811078</v>
      </c>
    </row>
    <row r="17" spans="3:18" ht="13" x14ac:dyDescent="0.25">
      <c r="C17" s="1120">
        <v>2015</v>
      </c>
      <c r="D17" s="1121">
        <v>1525.2507325439997</v>
      </c>
      <c r="E17" s="1122">
        <f>+'[5]Valores encadenados ODS641'!$M$45</f>
        <v>1434464.2442521418</v>
      </c>
      <c r="F17" s="905">
        <v>0.7173176179291002</v>
      </c>
      <c r="G17" s="906">
        <v>0.83921746881639536</v>
      </c>
      <c r="H17" s="1123">
        <f t="shared" si="0"/>
        <v>265.85646602797539</v>
      </c>
      <c r="I17" s="1122"/>
      <c r="J17" s="1121">
        <v>240.26932756800005</v>
      </c>
      <c r="K17" s="1122">
        <v>6098633.0394779993</v>
      </c>
      <c r="L17" s="906">
        <v>0.13220004594229401</v>
      </c>
      <c r="M17" s="1122">
        <f t="shared" si="1"/>
        <v>25382.486816807646</v>
      </c>
      <c r="N17" s="1122"/>
      <c r="O17" s="1121">
        <v>51.947746766666654</v>
      </c>
      <c r="P17" s="1122">
        <v>21657087.407697774</v>
      </c>
      <c r="Q17" s="906">
        <v>2.8582485241310615E-2</v>
      </c>
      <c r="R17" s="1121">
        <f t="shared" si="2"/>
        <v>416901.38178610074</v>
      </c>
    </row>
    <row r="18" spans="3:18" ht="13" x14ac:dyDescent="0.25">
      <c r="C18" s="1120">
        <v>2016</v>
      </c>
      <c r="D18" s="1121">
        <v>1398.9646012904004</v>
      </c>
      <c r="E18" s="1122">
        <f>+'[5]Valores encadenados ODS641'!$N$45</f>
        <v>1509240.9925575776</v>
      </c>
      <c r="F18" s="905">
        <v>0.7173176179291002</v>
      </c>
      <c r="G18" s="906">
        <v>0.82075605437069532</v>
      </c>
      <c r="H18" s="1123">
        <f t="shared" si="0"/>
        <v>304.96542836158807</v>
      </c>
      <c r="I18" s="1122"/>
      <c r="J18" s="1121">
        <v>260.21452762799993</v>
      </c>
      <c r="K18" s="1122">
        <v>6268733.0107083507</v>
      </c>
      <c r="L18" s="906">
        <v>0.15265776783128623</v>
      </c>
      <c r="M18" s="1122">
        <f t="shared" si="1"/>
        <v>24090.634246486301</v>
      </c>
      <c r="N18" s="1122"/>
      <c r="O18" s="1121">
        <v>45.315683539560297</v>
      </c>
      <c r="P18" s="1122">
        <v>22579385.383888774</v>
      </c>
      <c r="Q18" s="906">
        <v>2.6586177798018449E-2</v>
      </c>
      <c r="R18" s="1121">
        <f t="shared" si="2"/>
        <v>498268.67036391754</v>
      </c>
    </row>
    <row r="19" spans="3:18" ht="12.75" customHeight="1" x14ac:dyDescent="0.25">
      <c r="C19" s="1120">
        <v>2017</v>
      </c>
      <c r="D19" s="1121">
        <v>1374.2880703132021</v>
      </c>
      <c r="E19" s="1122">
        <f>+'[5]Valores encadenados ODS641'!$O$45</f>
        <v>1560201.896650105</v>
      </c>
      <c r="F19" s="905">
        <v>0.7173176179291002</v>
      </c>
      <c r="G19" s="906">
        <v>0.8159731869996949</v>
      </c>
      <c r="H19" s="1123">
        <f t="shared" si="0"/>
        <v>320.92368272983231</v>
      </c>
      <c r="I19" s="1122"/>
      <c r="J19" s="1121">
        <v>263.85029832239991</v>
      </c>
      <c r="K19" s="1122">
        <v>6415278.6757919928</v>
      </c>
      <c r="L19" s="906">
        <v>0.15665912661519571</v>
      </c>
      <c r="M19" s="1122">
        <f t="shared" si="1"/>
        <v>24314.085360453653</v>
      </c>
      <c r="N19" s="1122"/>
      <c r="O19" s="1121">
        <v>46.09353041295789</v>
      </c>
      <c r="P19" s="1122">
        <v>23689518.30003085</v>
      </c>
      <c r="Q19" s="906">
        <v>2.73676863851092E-2</v>
      </c>
      <c r="R19" s="1121">
        <f t="shared" si="2"/>
        <v>513944.54032471363</v>
      </c>
    </row>
    <row r="20" spans="3:18" ht="12.75" customHeight="1" x14ac:dyDescent="0.25">
      <c r="C20" s="1124" t="s">
        <v>4329</v>
      </c>
      <c r="D20" s="1125">
        <f>+'[6]Indicador 6.4.1'!$I$30</f>
        <v>1421.1125747104011</v>
      </c>
      <c r="E20" s="1126">
        <f>+'[5]Valores encadenados ODS641'!$P$45</f>
        <v>1596159.5296871345</v>
      </c>
      <c r="F20" s="1127">
        <v>0.7173176179291002</v>
      </c>
      <c r="G20" s="1128">
        <f>+'[6]Indicador 6.4.1'!$I$45</f>
        <v>0.84322220012950011</v>
      </c>
      <c r="H20" s="1129">
        <f t="shared" si="0"/>
        <v>317.50206566786204</v>
      </c>
      <c r="I20" s="1126"/>
      <c r="J20" s="1125">
        <f>+'[6]Indicador 6.4.1'!$I$31</f>
        <v>228.86622703674607</v>
      </c>
      <c r="K20" s="1126">
        <v>6543937.278300995</v>
      </c>
      <c r="L20" s="1128">
        <f>+'[6]Indicador 6.4.1'!$I$46</f>
        <v>0.13579858973282946</v>
      </c>
      <c r="M20" s="1126">
        <f t="shared" si="1"/>
        <v>28592.848158633384</v>
      </c>
      <c r="N20" s="1126"/>
      <c r="O20" s="1125">
        <f>+'[6]Indicador 6.4.1'!$I$32</f>
        <v>35.357014236053828</v>
      </c>
      <c r="P20" s="1126">
        <v>24217210.559011273</v>
      </c>
      <c r="Q20" s="1128">
        <f>+'[6]Indicador 6.4.1'!$I$47</f>
        <v>2.0979210137670425E-2</v>
      </c>
      <c r="R20" s="1125">
        <f t="shared" si="2"/>
        <v>684933.699359625</v>
      </c>
    </row>
    <row r="21" spans="3:18" ht="12.75" customHeight="1" x14ac:dyDescent="0.25">
      <c r="C21" s="1130" t="s">
        <v>3863</v>
      </c>
      <c r="D21" s="951"/>
      <c r="E21" s="951"/>
      <c r="F21" s="951"/>
      <c r="G21" s="951"/>
      <c r="H21" s="717"/>
      <c r="I21" s="717"/>
      <c r="J21" s="717"/>
      <c r="K21" s="717"/>
      <c r="L21" s="717"/>
      <c r="M21" s="717"/>
      <c r="N21" s="717"/>
      <c r="O21" s="717"/>
      <c r="P21" s="717"/>
      <c r="Q21" s="717"/>
      <c r="R21" s="717"/>
    </row>
    <row r="22" spans="3:18" ht="12.75" customHeight="1" x14ac:dyDescent="0.25">
      <c r="C22" s="1131" t="s">
        <v>4330</v>
      </c>
      <c r="D22" s="951"/>
      <c r="E22" s="951"/>
      <c r="F22" s="951"/>
      <c r="G22" s="951"/>
      <c r="H22" s="717"/>
      <c r="I22" s="717"/>
      <c r="J22" s="717"/>
      <c r="K22" s="717"/>
      <c r="L22" s="717"/>
      <c r="M22" s="717"/>
      <c r="N22" s="717"/>
      <c r="O22" s="717"/>
      <c r="P22" s="717"/>
      <c r="Q22" s="717"/>
      <c r="R22" s="717"/>
    </row>
    <row r="23" spans="3:18" x14ac:dyDescent="0.25">
      <c r="C23" s="1878" t="s">
        <v>4331</v>
      </c>
      <c r="D23" s="1878"/>
      <c r="E23" s="1878"/>
      <c r="F23" s="1878"/>
      <c r="G23" s="1878"/>
      <c r="H23" s="1878"/>
      <c r="I23" s="1878"/>
      <c r="J23" s="1878"/>
      <c r="K23" s="1878"/>
      <c r="L23" s="1878"/>
      <c r="M23" s="1878"/>
      <c r="N23" s="1878"/>
      <c r="O23" s="1878"/>
      <c r="P23" s="1878"/>
      <c r="Q23" s="1878"/>
      <c r="R23" s="1878"/>
    </row>
    <row r="24" spans="3:18" ht="12.75" customHeight="1" x14ac:dyDescent="0.25">
      <c r="C24" s="1879" t="s">
        <v>4332</v>
      </c>
      <c r="D24" s="1879"/>
      <c r="E24" s="1879"/>
      <c r="F24" s="1879"/>
      <c r="G24" s="1879"/>
      <c r="H24" s="1879"/>
      <c r="I24" s="1879"/>
      <c r="J24" s="1879"/>
      <c r="K24" s="1879"/>
      <c r="L24" s="1879"/>
      <c r="M24" s="1879"/>
      <c r="N24" s="1879"/>
      <c r="O24" s="1879"/>
      <c r="P24" s="1879"/>
      <c r="Q24" s="1879"/>
      <c r="R24" s="1879"/>
    </row>
    <row r="25" spans="3:18" ht="12.75" customHeight="1" x14ac:dyDescent="0.25">
      <c r="C25" s="1130"/>
      <c r="D25" s="1130"/>
      <c r="E25" s="1130"/>
      <c r="F25" s="1130"/>
      <c r="G25" s="1130"/>
      <c r="H25" s="1130"/>
      <c r="I25" s="1130"/>
      <c r="J25" s="1130"/>
      <c r="K25" s="1130"/>
      <c r="L25" s="1130"/>
      <c r="M25" s="1130"/>
      <c r="N25" s="1130"/>
      <c r="O25" s="1130"/>
      <c r="P25" s="1130"/>
      <c r="Q25" s="1130"/>
      <c r="R25" s="1130"/>
    </row>
    <row r="27" spans="3:18" ht="27.75" customHeight="1" x14ac:dyDescent="0.25">
      <c r="C27" s="1880" t="s">
        <v>4333</v>
      </c>
      <c r="D27" s="1880"/>
      <c r="E27" s="1880"/>
      <c r="F27" s="907"/>
      <c r="G27" s="908"/>
      <c r="H27" s="908"/>
    </row>
    <row r="28" spans="3:18" ht="13" customHeight="1" x14ac:dyDescent="0.25">
      <c r="C28" s="966" t="s">
        <v>1552</v>
      </c>
      <c r="D28" s="1881" t="s">
        <v>3864</v>
      </c>
      <c r="E28" s="1881"/>
      <c r="F28" s="907"/>
      <c r="G28" s="907"/>
      <c r="H28" s="907"/>
    </row>
    <row r="29" spans="3:18" ht="13" x14ac:dyDescent="0.25">
      <c r="C29" s="1120">
        <v>2012</v>
      </c>
      <c r="D29" s="909"/>
      <c r="E29" s="1132">
        <f t="shared" ref="E29:E35" si="3">+(H14*G14)+(M14*L14)+(R14*Q14)</f>
        <v>21695.752172775683</v>
      </c>
      <c r="F29" s="907"/>
      <c r="G29" s="909"/>
      <c r="H29" s="910"/>
    </row>
    <row r="30" spans="3:18" ht="13" x14ac:dyDescent="0.25">
      <c r="C30" s="1120">
        <v>2013</v>
      </c>
      <c r="D30" s="909"/>
      <c r="E30" s="1133">
        <f t="shared" si="3"/>
        <v>19868.232135083603</v>
      </c>
      <c r="F30" s="907"/>
      <c r="G30" s="909"/>
      <c r="H30" s="910"/>
    </row>
    <row r="31" spans="3:18" ht="13" x14ac:dyDescent="0.25">
      <c r="C31" s="1120">
        <v>2014</v>
      </c>
      <c r="D31" s="909"/>
      <c r="E31" s="1133">
        <f t="shared" si="3"/>
        <v>17883.424545266265</v>
      </c>
      <c r="F31" s="909"/>
      <c r="G31" s="909"/>
      <c r="H31" s="910"/>
    </row>
    <row r="32" spans="3:18" ht="13" x14ac:dyDescent="0.25">
      <c r="C32" s="1120">
        <v>2015</v>
      </c>
      <c r="D32" s="909"/>
      <c r="E32" s="1133">
        <f t="shared" si="3"/>
        <v>15494.754905783338</v>
      </c>
      <c r="F32" s="909"/>
      <c r="G32" s="909"/>
      <c r="H32" s="910"/>
    </row>
    <row r="33" spans="3:8" ht="13" x14ac:dyDescent="0.25">
      <c r="C33" s="1120">
        <v>2016</v>
      </c>
      <c r="D33" s="909"/>
      <c r="E33" s="1133">
        <f t="shared" si="3"/>
        <v>17174.984132887424</v>
      </c>
      <c r="F33" s="909"/>
      <c r="G33" s="909"/>
      <c r="H33" s="910"/>
    </row>
    <row r="34" spans="3:8" ht="13" x14ac:dyDescent="0.25">
      <c r="C34" s="1120">
        <v>2017</v>
      </c>
      <c r="D34" s="909"/>
      <c r="E34" s="1134">
        <f t="shared" si="3"/>
        <v>18136.361496142599</v>
      </c>
      <c r="F34" s="909"/>
      <c r="G34" s="909"/>
      <c r="H34" s="910"/>
    </row>
    <row r="35" spans="3:8" ht="13" customHeight="1" x14ac:dyDescent="0.25">
      <c r="C35" s="1124" t="s">
        <v>4334</v>
      </c>
      <c r="D35" s="760"/>
      <c r="E35" s="1135">
        <f t="shared" si="3"/>
        <v>18519.961255983013</v>
      </c>
      <c r="F35" s="911"/>
      <c r="G35" s="911"/>
      <c r="H35" s="911"/>
    </row>
    <row r="36" spans="3:8" ht="11.25" customHeight="1" x14ac:dyDescent="0.25">
      <c r="C36" s="972" t="s">
        <v>4335</v>
      </c>
      <c r="D36" s="1136"/>
      <c r="E36" s="1136"/>
      <c r="F36" s="911"/>
      <c r="G36" s="911"/>
      <c r="H36" s="911"/>
    </row>
    <row r="37" spans="3:8" x14ac:dyDescent="0.25">
      <c r="C37" s="1877" t="s">
        <v>4336</v>
      </c>
      <c r="D37" s="1877"/>
      <c r="E37" s="1877"/>
    </row>
    <row r="38" spans="3:8" x14ac:dyDescent="0.25">
      <c r="C38" s="1877"/>
      <c r="D38" s="1877"/>
      <c r="E38" s="1877"/>
    </row>
    <row r="41" spans="3:8" ht="42.65" customHeight="1" x14ac:dyDescent="0.25">
      <c r="C41" s="1880" t="s">
        <v>4337</v>
      </c>
      <c r="D41" s="1880"/>
      <c r="E41" s="1880"/>
      <c r="F41" s="912"/>
      <c r="G41" s="908"/>
      <c r="H41" s="908"/>
    </row>
    <row r="42" spans="3:8" ht="13" customHeight="1" x14ac:dyDescent="0.25">
      <c r="C42" s="966" t="s">
        <v>1879</v>
      </c>
      <c r="D42" s="1881" t="s">
        <v>3865</v>
      </c>
      <c r="E42" s="1881"/>
      <c r="F42" s="912"/>
      <c r="G42" s="913"/>
      <c r="H42" s="907"/>
    </row>
    <row r="43" spans="3:8" ht="13" x14ac:dyDescent="0.25">
      <c r="C43" s="1137" t="s">
        <v>1880</v>
      </c>
      <c r="D43" s="914"/>
      <c r="E43" s="915">
        <v>-8.4234002266365002E-2</v>
      </c>
      <c r="F43" s="912"/>
      <c r="G43" s="912"/>
      <c r="H43" s="912"/>
    </row>
    <row r="44" spans="3:8" ht="13" x14ac:dyDescent="0.25">
      <c r="C44" s="1138" t="s">
        <v>1881</v>
      </c>
      <c r="D44" s="916"/>
      <c r="E44" s="915">
        <v>-9.9898550425759139E-2</v>
      </c>
      <c r="F44" s="917"/>
      <c r="G44" s="917"/>
      <c r="H44" s="917"/>
    </row>
    <row r="45" spans="3:8" ht="13" x14ac:dyDescent="0.25">
      <c r="C45" s="1139" t="s">
        <v>1882</v>
      </c>
      <c r="D45" s="918"/>
      <c r="E45" s="915">
        <v>-0.13356891648111138</v>
      </c>
      <c r="F45" s="919"/>
      <c r="G45" s="919"/>
      <c r="H45" s="919"/>
    </row>
    <row r="46" spans="3:8" ht="13" x14ac:dyDescent="0.25">
      <c r="C46" s="1140" t="s">
        <v>3599</v>
      </c>
      <c r="D46" s="920"/>
      <c r="E46" s="1141">
        <v>0.10843858049519382</v>
      </c>
      <c r="F46" s="919"/>
      <c r="G46" s="919"/>
      <c r="H46" s="919"/>
    </row>
    <row r="47" spans="3:8" ht="13" x14ac:dyDescent="0.25">
      <c r="C47" s="1140" t="s">
        <v>3866</v>
      </c>
      <c r="D47" s="920"/>
      <c r="E47" s="1142">
        <v>5.5975444042145377E-2</v>
      </c>
      <c r="F47" s="922"/>
      <c r="G47" s="922"/>
      <c r="H47" s="922"/>
    </row>
    <row r="48" spans="3:8" ht="11.25" customHeight="1" x14ac:dyDescent="0.25">
      <c r="C48" s="1143" t="s">
        <v>4338</v>
      </c>
      <c r="D48" s="921"/>
      <c r="E48" s="1144">
        <v>2.1150866447054505E-2</v>
      </c>
      <c r="F48" s="911"/>
      <c r="G48" s="911"/>
      <c r="H48" s="911"/>
    </row>
    <row r="49" spans="3:8" ht="13" x14ac:dyDescent="0.25">
      <c r="C49" s="972" t="s">
        <v>4335</v>
      </c>
      <c r="D49" s="1136"/>
      <c r="E49" s="1136"/>
      <c r="F49" s="911"/>
      <c r="G49" s="911"/>
      <c r="H49" s="911"/>
    </row>
    <row r="50" spans="3:8" x14ac:dyDescent="0.25">
      <c r="C50" s="1877" t="s">
        <v>4336</v>
      </c>
      <c r="D50" s="1877"/>
      <c r="E50" s="1877"/>
    </row>
    <row r="51" spans="3:8" ht="10.5" customHeight="1" x14ac:dyDescent="0.25">
      <c r="C51" s="1877"/>
      <c r="D51" s="1877"/>
      <c r="E51" s="1877"/>
    </row>
    <row r="52" spans="3:8" x14ac:dyDescent="0.25">
      <c r="C52" s="1877"/>
      <c r="D52" s="1877"/>
      <c r="E52" s="1877"/>
    </row>
    <row r="53" spans="3:8" x14ac:dyDescent="0.25">
      <c r="C53" s="1877"/>
      <c r="D53" s="1877"/>
      <c r="E53" s="1877"/>
    </row>
    <row r="54" spans="3:8" ht="13" x14ac:dyDescent="0.25">
      <c r="C54" s="965"/>
      <c r="D54" s="965"/>
      <c r="E54" s="965"/>
    </row>
  </sheetData>
  <mergeCells count="29">
    <mergeCell ref="C50:E53"/>
    <mergeCell ref="J12:L12"/>
    <mergeCell ref="M12:N13"/>
    <mergeCell ref="O12:Q12"/>
    <mergeCell ref="R12:R13"/>
    <mergeCell ref="C23:R23"/>
    <mergeCell ref="C24:R24"/>
    <mergeCell ref="C27:E27"/>
    <mergeCell ref="D28:E28"/>
    <mergeCell ref="C37:E38"/>
    <mergeCell ref="C41:E41"/>
    <mergeCell ref="D42:E42"/>
    <mergeCell ref="A6:B6"/>
    <mergeCell ref="C6:T6"/>
    <mergeCell ref="C9:R9"/>
    <mergeCell ref="C10:C13"/>
    <mergeCell ref="D10:R10"/>
    <mergeCell ref="D11:H11"/>
    <mergeCell ref="J11:M11"/>
    <mergeCell ref="O11:R11"/>
    <mergeCell ref="D12:G12"/>
    <mergeCell ref="H12:H13"/>
    <mergeCell ref="A5:B5"/>
    <mergeCell ref="C5:T5"/>
    <mergeCell ref="F1:G1"/>
    <mergeCell ref="A3:B3"/>
    <mergeCell ref="C3:T3"/>
    <mergeCell ref="A4:B4"/>
    <mergeCell ref="C4:T4"/>
  </mergeCells>
  <hyperlinks>
    <hyperlink ref="F1" location="'Metadato 6.4.1'!A1" display="VER METADATO"/>
    <hyperlink ref="A1" location="'Indice indicadores'!A1" display="Regresar"/>
  </hyperlinks>
  <pageMargins left="0.7" right="0.7" top="0.75" bottom="0.75" header="0.3" footer="0.3"/>
  <pageSetup orientation="portrait"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6"/>
  <sheetViews>
    <sheetView showGridLines="0" zoomScale="90" zoomScaleNormal="90" workbookViewId="0">
      <pane ySplit="1" topLeftCell="A2" activePane="bottomLeft" state="frozen"/>
      <selection activeCell="N63" sqref="N63"/>
      <selection pane="bottomLeft" activeCell="G15" sqref="G15"/>
    </sheetView>
  </sheetViews>
  <sheetFormatPr baseColWidth="10" defaultColWidth="11.453125" defaultRowHeight="10.5" x14ac:dyDescent="0.35"/>
  <cols>
    <col min="1" max="1" width="12.81640625" style="286" customWidth="1"/>
    <col min="2" max="2" width="26.453125" style="270" customWidth="1"/>
    <col min="3" max="3" width="10.54296875" style="270" bestFit="1" customWidth="1"/>
    <col min="4" max="4" width="85.81640625" style="270" customWidth="1"/>
    <col min="5" max="5" width="11.81640625" style="270" customWidth="1"/>
    <col min="6" max="6" width="7.1796875" style="270" customWidth="1"/>
    <col min="7" max="7" width="11.81640625" style="270" customWidth="1"/>
    <col min="8" max="8" width="15.1796875" style="270" customWidth="1"/>
    <col min="9" max="9" width="11.1796875" style="270" customWidth="1"/>
    <col min="10" max="11" width="11.81640625" style="270" customWidth="1"/>
    <col min="12" max="12" width="10.1796875" style="270" customWidth="1"/>
    <col min="13" max="13" width="11.81640625" style="270" customWidth="1"/>
    <col min="14" max="14" width="17.453125" style="270" customWidth="1"/>
    <col min="15" max="15" width="10.81640625" style="270" customWidth="1"/>
    <col min="16" max="16" width="11.81640625" style="270" customWidth="1"/>
    <col min="17" max="16384" width="11.453125" style="270"/>
  </cols>
  <sheetData>
    <row r="1" spans="1:6" ht="14.5" x14ac:dyDescent="0.35">
      <c r="A1" s="1482" t="s">
        <v>32</v>
      </c>
    </row>
    <row r="2" spans="1:6" ht="11" thickBot="1" x14ac:dyDescent="0.4"/>
    <row r="3" spans="1:6" ht="23.25" customHeight="1" thickBot="1" x14ac:dyDescent="0.4">
      <c r="B3" s="1803" t="s">
        <v>1779</v>
      </c>
      <c r="C3" s="1803"/>
      <c r="D3" s="1803"/>
      <c r="F3" s="281" t="s">
        <v>1827</v>
      </c>
    </row>
    <row r="4" spans="1:6" ht="14.5" x14ac:dyDescent="0.35">
      <c r="B4" s="1804" t="s">
        <v>1781</v>
      </c>
      <c r="C4" s="1804"/>
      <c r="D4" s="249" t="s">
        <v>1782</v>
      </c>
    </row>
    <row r="5" spans="1:6" ht="58" x14ac:dyDescent="0.35">
      <c r="B5" s="1804" t="s">
        <v>1783</v>
      </c>
      <c r="C5" s="1804"/>
      <c r="D5" s="249" t="s">
        <v>1883</v>
      </c>
    </row>
    <row r="6" spans="1:6" ht="14.5" x14ac:dyDescent="0.35">
      <c r="B6" s="1804" t="s">
        <v>1785</v>
      </c>
      <c r="C6" s="1804"/>
      <c r="D6" s="250" t="s">
        <v>1764</v>
      </c>
    </row>
    <row r="7" spans="1:6" ht="15" customHeight="1" x14ac:dyDescent="0.35">
      <c r="B7" s="1802" t="s">
        <v>1786</v>
      </c>
      <c r="C7" s="1802"/>
      <c r="D7" s="251" t="s">
        <v>4327</v>
      </c>
    </row>
    <row r="8" spans="1:6" ht="14.5" x14ac:dyDescent="0.35">
      <c r="B8" s="1802" t="s">
        <v>1787</v>
      </c>
      <c r="C8" s="1802"/>
      <c r="D8" s="252" t="s">
        <v>1884</v>
      </c>
    </row>
    <row r="9" spans="1:6" ht="14.5" x14ac:dyDescent="0.35">
      <c r="B9" s="10"/>
      <c r="C9" s="10"/>
      <c r="D9" s="10"/>
    </row>
    <row r="10" spans="1:6" ht="23.25" customHeight="1" x14ac:dyDescent="0.35">
      <c r="B10" s="1803" t="s">
        <v>1789</v>
      </c>
      <c r="C10" s="1803"/>
      <c r="D10" s="1803"/>
    </row>
    <row r="11" spans="1:6" ht="14.5" x14ac:dyDescent="0.35">
      <c r="B11" s="1807" t="s">
        <v>1790</v>
      </c>
      <c r="C11" s="1808"/>
      <c r="D11" s="249" t="s">
        <v>1885</v>
      </c>
    </row>
    <row r="12" spans="1:6" ht="18.75" customHeight="1" x14ac:dyDescent="0.35">
      <c r="B12" s="1882" t="s">
        <v>1792</v>
      </c>
      <c r="C12" s="1882"/>
      <c r="D12" s="282" t="s">
        <v>1886</v>
      </c>
    </row>
    <row r="13" spans="1:6" ht="14.5" x14ac:dyDescent="0.35">
      <c r="B13" s="1804" t="s">
        <v>1567</v>
      </c>
      <c r="C13" s="1804"/>
      <c r="D13" s="254" t="s">
        <v>1764</v>
      </c>
    </row>
    <row r="14" spans="1:6" ht="20.25" customHeight="1" x14ac:dyDescent="0.35">
      <c r="B14" s="1804" t="s">
        <v>1532</v>
      </c>
      <c r="C14" s="1810"/>
      <c r="D14" s="254" t="s">
        <v>1848</v>
      </c>
      <c r="E14" s="1145"/>
    </row>
    <row r="15" spans="1:6" ht="276.75" customHeight="1" x14ac:dyDescent="0.35">
      <c r="B15" s="1804" t="s">
        <v>1795</v>
      </c>
      <c r="C15" s="1804"/>
      <c r="D15" s="249" t="s">
        <v>4339</v>
      </c>
    </row>
    <row r="16" spans="1:6" ht="210.75" customHeight="1" x14ac:dyDescent="0.35">
      <c r="B16" s="1804" t="s">
        <v>1796</v>
      </c>
      <c r="C16" s="1804"/>
      <c r="D16" s="249" t="s">
        <v>4340</v>
      </c>
    </row>
    <row r="17" spans="2:4" ht="14.5" x14ac:dyDescent="0.35">
      <c r="B17" s="1804" t="s">
        <v>1692</v>
      </c>
      <c r="C17" s="1804"/>
      <c r="D17" s="249" t="s">
        <v>1887</v>
      </c>
    </row>
    <row r="18" spans="2:4" ht="43.5" x14ac:dyDescent="0.35">
      <c r="B18" s="1802" t="s">
        <v>1799</v>
      </c>
      <c r="C18" s="1802"/>
      <c r="D18" s="249" t="s">
        <v>4341</v>
      </c>
    </row>
    <row r="19" spans="2:4" ht="15" customHeight="1" x14ac:dyDescent="0.35">
      <c r="B19" s="1811" t="s">
        <v>1801</v>
      </c>
      <c r="C19" s="1812"/>
      <c r="D19" s="266"/>
    </row>
    <row r="20" spans="2:4" ht="14.5" x14ac:dyDescent="0.35">
      <c r="B20" s="1804" t="s">
        <v>1803</v>
      </c>
      <c r="C20" s="1804"/>
      <c r="D20" s="249" t="s">
        <v>1804</v>
      </c>
    </row>
    <row r="21" spans="2:4" ht="14.5" x14ac:dyDescent="0.35">
      <c r="B21" s="1805" t="s">
        <v>1805</v>
      </c>
      <c r="C21" s="259" t="s">
        <v>1806</v>
      </c>
      <c r="D21" s="249" t="s">
        <v>1888</v>
      </c>
    </row>
    <row r="22" spans="2:4" ht="14.5" x14ac:dyDescent="0.35">
      <c r="B22" s="1806"/>
      <c r="C22" s="961" t="s">
        <v>1808</v>
      </c>
      <c r="D22" s="266" t="s">
        <v>1889</v>
      </c>
    </row>
    <row r="23" spans="2:4" ht="14.5" x14ac:dyDescent="0.35">
      <c r="B23" s="1815" t="s">
        <v>1810</v>
      </c>
      <c r="C23" s="1815"/>
      <c r="D23" s="249"/>
    </row>
    <row r="24" spans="2:4" ht="145" x14ac:dyDescent="0.35">
      <c r="B24" s="1815" t="s">
        <v>1811</v>
      </c>
      <c r="C24" s="1815"/>
      <c r="D24" s="250" t="s">
        <v>4342</v>
      </c>
    </row>
    <row r="25" spans="2:4" ht="14.5" x14ac:dyDescent="0.35">
      <c r="B25" s="1804" t="s">
        <v>1812</v>
      </c>
      <c r="C25" s="1804"/>
      <c r="D25" s="266" t="s">
        <v>292</v>
      </c>
    </row>
    <row r="26" spans="2:4" ht="188.5" x14ac:dyDescent="0.35">
      <c r="B26" s="1802" t="s">
        <v>1814</v>
      </c>
      <c r="C26" s="1802"/>
      <c r="D26" s="250" t="s">
        <v>4343</v>
      </c>
    </row>
    <row r="27" spans="2:4" ht="203" x14ac:dyDescent="0.35">
      <c r="B27" s="1816" t="s">
        <v>1816</v>
      </c>
      <c r="C27" s="1817"/>
      <c r="D27" s="249" t="s">
        <v>4344</v>
      </c>
    </row>
    <row r="28" spans="2:4" ht="261.75" customHeight="1" x14ac:dyDescent="0.35">
      <c r="B28" s="962" t="s">
        <v>1818</v>
      </c>
      <c r="C28" s="963"/>
      <c r="D28" s="266" t="s">
        <v>4345</v>
      </c>
    </row>
    <row r="29" spans="2:4" ht="14.5" x14ac:dyDescent="0.35">
      <c r="B29" s="1818" t="s">
        <v>1820</v>
      </c>
      <c r="C29" s="1819"/>
      <c r="D29" s="261"/>
    </row>
    <row r="30" spans="2:4" ht="14.5" x14ac:dyDescent="0.35">
      <c r="B30" s="262"/>
      <c r="C30" s="262"/>
      <c r="D30" s="263"/>
    </row>
    <row r="31" spans="2:4" ht="23.25" customHeight="1" thickBot="1" x14ac:dyDescent="0.4">
      <c r="B31" s="1803" t="s">
        <v>1821</v>
      </c>
      <c r="C31" s="1803"/>
      <c r="D31" s="1803"/>
    </row>
    <row r="32" spans="2:4" ht="14.5" x14ac:dyDescent="0.35">
      <c r="B32" s="1885" t="s">
        <v>296</v>
      </c>
      <c r="C32" s="1886"/>
      <c r="D32" s="283" t="s">
        <v>1890</v>
      </c>
    </row>
    <row r="33" spans="2:4" ht="14.5" x14ac:dyDescent="0.35">
      <c r="B33" s="1887" t="s">
        <v>1823</v>
      </c>
      <c r="C33" s="1814"/>
      <c r="D33" s="284" t="s">
        <v>4346</v>
      </c>
    </row>
    <row r="34" spans="2:4" ht="14.5" x14ac:dyDescent="0.35">
      <c r="B34" s="1887" t="s">
        <v>297</v>
      </c>
      <c r="C34" s="1814"/>
      <c r="D34" s="284" t="s">
        <v>1891</v>
      </c>
    </row>
    <row r="35" spans="2:4" ht="14.5" x14ac:dyDescent="0.35">
      <c r="B35" s="1887" t="s">
        <v>301</v>
      </c>
      <c r="C35" s="1814"/>
      <c r="D35" s="284" t="s">
        <v>1892</v>
      </c>
    </row>
    <row r="36" spans="2:4" ht="15" thickBot="1" x14ac:dyDescent="0.4">
      <c r="B36" s="1883" t="s">
        <v>1826</v>
      </c>
      <c r="C36" s="1884"/>
      <c r="D36" s="285" t="s">
        <v>1893</v>
      </c>
    </row>
    <row r="37" spans="2:4" ht="14.5" x14ac:dyDescent="0.35">
      <c r="B37" s="1885" t="s">
        <v>296</v>
      </c>
      <c r="C37" s="1886"/>
      <c r="D37" s="283" t="s">
        <v>1894</v>
      </c>
    </row>
    <row r="38" spans="2:4" ht="14.5" x14ac:dyDescent="0.35">
      <c r="B38" s="1887" t="s">
        <v>1823</v>
      </c>
      <c r="C38" s="1814"/>
      <c r="D38" s="284" t="s">
        <v>1895</v>
      </c>
    </row>
    <row r="39" spans="2:4" ht="14.5" x14ac:dyDescent="0.35">
      <c r="B39" s="1887" t="s">
        <v>297</v>
      </c>
      <c r="C39" s="1814"/>
      <c r="D39" s="284" t="s">
        <v>1891</v>
      </c>
    </row>
    <row r="40" spans="2:4" ht="14.5" x14ac:dyDescent="0.35">
      <c r="B40" s="1887" t="s">
        <v>301</v>
      </c>
      <c r="C40" s="1814"/>
      <c r="D40" s="284" t="s">
        <v>1896</v>
      </c>
    </row>
    <row r="41" spans="2:4" ht="15" thickBot="1" x14ac:dyDescent="0.4">
      <c r="B41" s="1883" t="s">
        <v>1826</v>
      </c>
      <c r="C41" s="1884"/>
      <c r="D41" s="285" t="s">
        <v>1897</v>
      </c>
    </row>
    <row r="42" spans="2:4" ht="14.5" x14ac:dyDescent="0.35">
      <c r="B42" s="1885" t="s">
        <v>296</v>
      </c>
      <c r="C42" s="1886"/>
      <c r="D42" s="283" t="s">
        <v>1898</v>
      </c>
    </row>
    <row r="43" spans="2:4" ht="14.5" x14ac:dyDescent="0.35">
      <c r="B43" s="1887" t="s">
        <v>1823</v>
      </c>
      <c r="C43" s="1814"/>
      <c r="D43" s="284" t="s">
        <v>1895</v>
      </c>
    </row>
    <row r="44" spans="2:4" ht="14.5" x14ac:dyDescent="0.35">
      <c r="B44" s="1887" t="s">
        <v>297</v>
      </c>
      <c r="C44" s="1814"/>
      <c r="D44" s="284" t="s">
        <v>1891</v>
      </c>
    </row>
    <row r="45" spans="2:4" ht="14.5" x14ac:dyDescent="0.35">
      <c r="B45" s="1887" t="s">
        <v>301</v>
      </c>
      <c r="C45" s="1814"/>
      <c r="D45" s="284" t="s">
        <v>1899</v>
      </c>
    </row>
    <row r="46" spans="2:4" ht="15" thickBot="1" x14ac:dyDescent="0.4">
      <c r="B46" s="1883" t="s">
        <v>1826</v>
      </c>
      <c r="C46" s="1884"/>
      <c r="D46" s="285" t="s">
        <v>1900</v>
      </c>
    </row>
  </sheetData>
  <mergeCells count="40">
    <mergeCell ref="B43:C43"/>
    <mergeCell ref="B44:C44"/>
    <mergeCell ref="B45:C45"/>
    <mergeCell ref="B46:C46"/>
    <mergeCell ref="B37:C37"/>
    <mergeCell ref="B38:C38"/>
    <mergeCell ref="B39:C39"/>
    <mergeCell ref="B40:C40"/>
    <mergeCell ref="B41:C41"/>
    <mergeCell ref="B42:C42"/>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4.1'!A1" display="REGRESAR"/>
    <hyperlink ref="D8" r:id="rId1"/>
    <hyperlink ref="D41" r:id="rId2"/>
    <hyperlink ref="D46" r:id="rId3"/>
    <hyperlink ref="D36" r:id="rId4"/>
  </hyperlinks>
  <pageMargins left="0.7" right="0.7" top="0.75" bottom="0.75" header="0.3" footer="0.3"/>
  <pageSetup orientation="portrait" r:id="rId5"/>
  <drawing r:id="rId6"/>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82"/>
  <sheetViews>
    <sheetView showGridLines="0" zoomScale="90" zoomScaleNormal="90" workbookViewId="0">
      <pane ySplit="1" topLeftCell="A2" activePane="bottomLeft" state="frozen"/>
      <selection activeCell="N63" sqref="N63"/>
      <selection pane="bottomLeft" activeCell="H2" sqref="H2"/>
    </sheetView>
  </sheetViews>
  <sheetFormatPr baseColWidth="10" defaultColWidth="11.453125" defaultRowHeight="10.5" x14ac:dyDescent="0.25"/>
  <cols>
    <col min="1" max="2" width="15.453125" style="12" customWidth="1"/>
    <col min="3" max="3" width="13.54296875" style="264" customWidth="1"/>
    <col min="4" max="5" width="11.453125" style="12"/>
    <col min="6" max="6" width="13" style="12" customWidth="1"/>
    <col min="7" max="9" width="11.453125" style="12"/>
    <col min="10" max="10" width="12.54296875" style="12" customWidth="1"/>
    <col min="11" max="11" width="2" style="12" customWidth="1"/>
    <col min="12" max="15" width="11.453125" style="12"/>
    <col min="16" max="16" width="12.54296875" style="12" customWidth="1"/>
    <col min="17" max="17" width="11.453125" style="12"/>
    <col min="18" max="18" width="12.54296875" style="12" customWidth="1"/>
    <col min="19" max="19" width="13.54296875" style="12" customWidth="1"/>
    <col min="20" max="16384" width="11.453125" style="12"/>
  </cols>
  <sheetData>
    <row r="1" spans="1:18" ht="14.5" x14ac:dyDescent="0.35">
      <c r="A1" s="1481" t="s">
        <v>32</v>
      </c>
      <c r="B1" s="273"/>
      <c r="H1" s="1797" t="s">
        <v>61</v>
      </c>
      <c r="I1" s="1797"/>
    </row>
    <row r="3" spans="1:18" ht="12.75" customHeight="1" x14ac:dyDescent="0.25">
      <c r="A3" s="1888" t="s">
        <v>3698</v>
      </c>
      <c r="B3" s="1888"/>
      <c r="C3" s="1888" t="s">
        <v>1774</v>
      </c>
      <c r="D3" s="1889"/>
      <c r="E3" s="1889"/>
      <c r="F3" s="1889"/>
      <c r="G3" s="1889"/>
      <c r="H3" s="1889"/>
      <c r="I3" s="1889"/>
      <c r="J3" s="1889"/>
      <c r="K3" s="1889"/>
      <c r="L3" s="1889"/>
      <c r="M3" s="1889"/>
      <c r="N3" s="1889"/>
      <c r="O3" s="1889"/>
      <c r="P3" s="1889"/>
      <c r="Q3" s="1889"/>
      <c r="R3" s="1889"/>
    </row>
    <row r="4" spans="1:18" ht="26.25" customHeight="1" x14ac:dyDescent="0.25">
      <c r="A4" s="1888" t="s">
        <v>3699</v>
      </c>
      <c r="B4" s="1889"/>
      <c r="C4" s="1888" t="s">
        <v>1883</v>
      </c>
      <c r="D4" s="1889"/>
      <c r="E4" s="1889"/>
      <c r="F4" s="1889"/>
      <c r="G4" s="1889"/>
      <c r="H4" s="1889"/>
      <c r="I4" s="1889"/>
      <c r="J4" s="1889"/>
      <c r="K4" s="1889"/>
      <c r="L4" s="1889"/>
      <c r="M4" s="1889"/>
      <c r="N4" s="1889"/>
      <c r="O4" s="1889"/>
      <c r="P4" s="1889"/>
      <c r="Q4" s="1889"/>
      <c r="R4" s="1889"/>
    </row>
    <row r="5" spans="1:18" ht="12.75" customHeight="1" x14ac:dyDescent="0.25">
      <c r="A5" s="1888" t="s">
        <v>3700</v>
      </c>
      <c r="B5" s="1889"/>
      <c r="C5" s="1888" t="s">
        <v>4347</v>
      </c>
      <c r="D5" s="1889"/>
      <c r="E5" s="1889"/>
      <c r="F5" s="1889"/>
      <c r="G5" s="1889"/>
      <c r="H5" s="1889"/>
      <c r="I5" s="1889"/>
      <c r="J5" s="1889"/>
      <c r="K5" s="1889"/>
      <c r="L5" s="1889"/>
      <c r="M5" s="1889"/>
      <c r="N5" s="1889"/>
      <c r="O5" s="1889"/>
      <c r="P5" s="1889"/>
      <c r="Q5" s="1889"/>
      <c r="R5" s="1889"/>
    </row>
    <row r="6" spans="1:18" ht="42.65" customHeight="1" x14ac:dyDescent="0.25">
      <c r="A6" s="1888" t="s">
        <v>3701</v>
      </c>
      <c r="B6" s="1889"/>
      <c r="C6" s="1888" t="s">
        <v>5139</v>
      </c>
      <c r="D6" s="1888"/>
      <c r="E6" s="1888"/>
      <c r="F6" s="1888"/>
      <c r="G6" s="1888"/>
      <c r="H6" s="1888"/>
      <c r="I6" s="1888"/>
      <c r="J6" s="1888"/>
      <c r="K6" s="1888"/>
      <c r="L6" s="1888"/>
      <c r="M6" s="1888"/>
      <c r="N6" s="1888"/>
      <c r="O6" s="1888"/>
      <c r="P6" s="1888"/>
      <c r="Q6" s="1888"/>
      <c r="R6" s="1888"/>
    </row>
    <row r="9" spans="1:18" ht="30.75" customHeight="1" x14ac:dyDescent="0.25">
      <c r="C9" s="1890" t="s">
        <v>5140</v>
      </c>
      <c r="D9" s="1890"/>
      <c r="E9" s="1890"/>
      <c r="F9" s="1890"/>
      <c r="G9" s="1890"/>
    </row>
    <row r="10" spans="1:18" ht="13" x14ac:dyDescent="0.25">
      <c r="C10" s="1891" t="s">
        <v>1901</v>
      </c>
      <c r="D10" s="1891"/>
      <c r="E10" s="1891"/>
      <c r="F10" s="1891"/>
      <c r="G10" s="1891"/>
    </row>
    <row r="11" spans="1:18" ht="54" x14ac:dyDescent="0.25">
      <c r="C11" s="964" t="s">
        <v>1583</v>
      </c>
      <c r="D11" s="287" t="s">
        <v>1902</v>
      </c>
      <c r="E11" s="287" t="s">
        <v>1903</v>
      </c>
      <c r="F11" s="287" t="s">
        <v>1904</v>
      </c>
      <c r="G11" s="960" t="s">
        <v>1905</v>
      </c>
    </row>
    <row r="12" spans="1:18" ht="13" x14ac:dyDescent="0.3">
      <c r="C12" s="618">
        <v>2008</v>
      </c>
      <c r="D12" s="1146">
        <v>384.46553797654508</v>
      </c>
      <c r="E12" s="846">
        <v>116147.18071339901</v>
      </c>
      <c r="F12" s="847">
        <f t="shared" ref="F12:F20" si="0">E12*0.1</f>
        <v>11614.718071339901</v>
      </c>
      <c r="G12" s="848">
        <f t="shared" ref="G12:G19" si="1">(D12/(E12-F12))*100</f>
        <v>0.36779535108919709</v>
      </c>
    </row>
    <row r="13" spans="1:18" ht="13" x14ac:dyDescent="0.3">
      <c r="C13" s="619">
        <v>2009</v>
      </c>
      <c r="D13" s="1147">
        <v>486.4183970471874</v>
      </c>
      <c r="E13" s="846">
        <v>70026.149345886995</v>
      </c>
      <c r="F13" s="850">
        <f t="shared" si="0"/>
        <v>7002.6149345886997</v>
      </c>
      <c r="G13" s="851">
        <f t="shared" si="1"/>
        <v>0.77180437687415171</v>
      </c>
    </row>
    <row r="14" spans="1:18" ht="13" x14ac:dyDescent="0.3">
      <c r="C14" s="619">
        <v>2010</v>
      </c>
      <c r="D14" s="1147">
        <v>853.32815885284492</v>
      </c>
      <c r="E14" s="846">
        <v>128047.055972242</v>
      </c>
      <c r="F14" s="850">
        <f t="shared" si="0"/>
        <v>12804.705597224201</v>
      </c>
      <c r="G14" s="851">
        <f t="shared" si="1"/>
        <v>0.74046403607352074</v>
      </c>
    </row>
    <row r="15" spans="1:18" ht="13" x14ac:dyDescent="0.3">
      <c r="C15" s="619">
        <v>2011</v>
      </c>
      <c r="D15" s="1147">
        <v>1066.2024879670889</v>
      </c>
      <c r="E15" s="846">
        <v>89788.37659058001</v>
      </c>
      <c r="F15" s="850">
        <f t="shared" si="0"/>
        <v>8978.837659058001</v>
      </c>
      <c r="G15" s="851">
        <f t="shared" si="1"/>
        <v>1.3194017712074668</v>
      </c>
    </row>
    <row r="16" spans="1:18" ht="13" x14ac:dyDescent="0.3">
      <c r="C16" s="619">
        <v>2012</v>
      </c>
      <c r="D16" s="1147">
        <v>1246.0956954272003</v>
      </c>
      <c r="E16" s="846">
        <v>55193.463560274999</v>
      </c>
      <c r="F16" s="850">
        <f t="shared" si="0"/>
        <v>5519.3463560275004</v>
      </c>
      <c r="G16" s="851">
        <f t="shared" si="1"/>
        <v>2.5085411992397724</v>
      </c>
    </row>
    <row r="17" spans="3:7" ht="13" x14ac:dyDescent="0.3">
      <c r="C17" s="619">
        <v>2013</v>
      </c>
      <c r="D17" s="1147">
        <v>1347.4074702464</v>
      </c>
      <c r="E17" s="846">
        <v>51482.322228545017</v>
      </c>
      <c r="F17" s="850">
        <f t="shared" si="0"/>
        <v>5148.2322228545017</v>
      </c>
      <c r="G17" s="851">
        <f t="shared" si="1"/>
        <v>2.9080261856462881</v>
      </c>
    </row>
    <row r="18" spans="3:7" ht="13" x14ac:dyDescent="0.3">
      <c r="C18" s="619">
        <v>2014</v>
      </c>
      <c r="D18" s="1147">
        <v>1656.2260405183999</v>
      </c>
      <c r="E18" s="846">
        <v>70099.621416649985</v>
      </c>
      <c r="F18" s="850">
        <f t="shared" si="0"/>
        <v>7009.9621416649989</v>
      </c>
      <c r="G18" s="851">
        <f t="shared" si="1"/>
        <v>2.6251941436226658</v>
      </c>
    </row>
    <row r="19" spans="3:7" ht="13" x14ac:dyDescent="0.3">
      <c r="C19" s="619">
        <v>2015</v>
      </c>
      <c r="D19" s="1147">
        <v>1990.3074781408013</v>
      </c>
      <c r="E19" s="846">
        <v>66792.747242296988</v>
      </c>
      <c r="F19" s="850">
        <f t="shared" si="0"/>
        <v>6679.2747242296991</v>
      </c>
      <c r="G19" s="851">
        <f t="shared" si="1"/>
        <v>3.3109174944811386</v>
      </c>
    </row>
    <row r="20" spans="3:7" ht="13" x14ac:dyDescent="0.3">
      <c r="C20" s="619">
        <v>2016</v>
      </c>
      <c r="D20" s="1147">
        <v>2419.36</v>
      </c>
      <c r="E20" s="846">
        <v>68526.594203382017</v>
      </c>
      <c r="F20" s="850">
        <f t="shared" si="0"/>
        <v>6852.6594203382019</v>
      </c>
      <c r="G20" s="851">
        <f>(D20/(E20-F20))*100</f>
        <v>3.9228241371509855</v>
      </c>
    </row>
    <row r="21" spans="3:7" ht="13" x14ac:dyDescent="0.3">
      <c r="C21" s="619">
        <v>2017</v>
      </c>
      <c r="D21" s="1147">
        <v>2479.56</v>
      </c>
      <c r="E21" s="846">
        <v>84167.360855745981</v>
      </c>
      <c r="F21" s="849">
        <f>E21*0.1</f>
        <v>8416.7360855745992</v>
      </c>
      <c r="G21" s="851">
        <f>(D21/(E21-F21))*100</f>
        <v>3.2733195369979122</v>
      </c>
    </row>
    <row r="22" spans="3:7" ht="13" x14ac:dyDescent="0.3">
      <c r="C22" s="619">
        <v>2018</v>
      </c>
      <c r="D22" s="1148">
        <v>2453.73</v>
      </c>
      <c r="E22" s="846">
        <v>70763.448225998989</v>
      </c>
      <c r="F22" s="849">
        <f>E22*0.1</f>
        <v>7076.3448225998991</v>
      </c>
      <c r="G22" s="851">
        <f>(D22/(E22-F22))*100</f>
        <v>3.8527894485291356</v>
      </c>
    </row>
    <row r="23" spans="3:7" ht="13" x14ac:dyDescent="0.3">
      <c r="C23" s="619">
        <v>2019</v>
      </c>
      <c r="D23" s="1148">
        <v>2471.1999999999998</v>
      </c>
      <c r="E23" s="846">
        <v>47667.402435053998</v>
      </c>
      <c r="F23" s="849">
        <f>E23*0.1</f>
        <v>4766.7402435054</v>
      </c>
      <c r="G23" s="851">
        <f>(D23/(E23-F23))*100</f>
        <v>5.760284046354009</v>
      </c>
    </row>
    <row r="24" spans="3:7" s="717" customFormat="1" ht="13" x14ac:dyDescent="0.3">
      <c r="C24" s="620">
        <v>2020</v>
      </c>
      <c r="D24" s="1149">
        <v>2546.5252127206149</v>
      </c>
      <c r="E24" s="1150">
        <v>84250.767037557496</v>
      </c>
      <c r="F24" s="1150">
        <f>E24*0.1</f>
        <v>8425.0767037557507</v>
      </c>
      <c r="G24" s="1151">
        <f>(D24/(E24-F24))*100</f>
        <v>3.3583937073440913</v>
      </c>
    </row>
    <row r="25" spans="3:7" x14ac:dyDescent="0.25">
      <c r="C25" s="1892" t="s">
        <v>1906</v>
      </c>
      <c r="D25" s="1892"/>
      <c r="E25" s="1892"/>
      <c r="F25" s="1892"/>
      <c r="G25" s="1892"/>
    </row>
    <row r="26" spans="3:7" ht="26.25" customHeight="1" x14ac:dyDescent="0.25">
      <c r="C26" s="1827" t="s">
        <v>4348</v>
      </c>
      <c r="D26" s="1827"/>
      <c r="E26" s="1827"/>
      <c r="F26" s="1827"/>
      <c r="G26" s="1827"/>
    </row>
    <row r="27" spans="3:7" ht="13" x14ac:dyDescent="0.3">
      <c r="C27" s="13"/>
      <c r="D27" s="13"/>
      <c r="E27" s="13"/>
      <c r="F27" s="13"/>
      <c r="G27" s="13"/>
    </row>
    <row r="28" spans="3:7" ht="13" x14ac:dyDescent="0.3">
      <c r="C28" s="13"/>
      <c r="D28" s="13"/>
      <c r="E28" s="13"/>
      <c r="F28" s="13"/>
      <c r="G28" s="13"/>
    </row>
    <row r="29" spans="3:7" ht="45.75" customHeight="1" x14ac:dyDescent="0.25">
      <c r="C29" s="1890" t="s">
        <v>5141</v>
      </c>
      <c r="D29" s="1890"/>
      <c r="E29" s="1890"/>
      <c r="F29" s="1890"/>
      <c r="G29" s="1890"/>
    </row>
    <row r="30" spans="3:7" ht="13" x14ac:dyDescent="0.25">
      <c r="C30" s="1891" t="s">
        <v>1901</v>
      </c>
      <c r="D30" s="1891"/>
      <c r="E30" s="1891"/>
      <c r="F30" s="1891"/>
      <c r="G30" s="1891"/>
    </row>
    <row r="31" spans="3:7" ht="54" x14ac:dyDescent="0.25">
      <c r="C31" s="960" t="s">
        <v>4401</v>
      </c>
      <c r="D31" s="287" t="s">
        <v>1902</v>
      </c>
      <c r="E31" s="287" t="s">
        <v>1903</v>
      </c>
      <c r="F31" s="287" t="s">
        <v>4350</v>
      </c>
      <c r="G31" s="960" t="s">
        <v>4351</v>
      </c>
    </row>
    <row r="32" spans="3:7" ht="13" x14ac:dyDescent="0.3">
      <c r="C32" s="1152" t="s">
        <v>1665</v>
      </c>
      <c r="D32" s="1153">
        <v>0.64602201599999998</v>
      </c>
      <c r="E32" s="1154">
        <v>3377.52383691362</v>
      </c>
      <c r="F32" s="1155">
        <f>E32*0.1</f>
        <v>337.75238369136201</v>
      </c>
      <c r="G32" s="1156">
        <f>(D32/(E32-F32))*100</f>
        <v>2.1252321957139091E-2</v>
      </c>
    </row>
    <row r="33" spans="3:7" ht="13" x14ac:dyDescent="0.3">
      <c r="C33" s="1152" t="s">
        <v>4352</v>
      </c>
      <c r="D33" s="1153">
        <v>0</v>
      </c>
      <c r="E33" s="1154">
        <v>436.98574067885994</v>
      </c>
      <c r="F33" s="1155">
        <f t="shared" ref="F33:F65" si="2">E33*0.1</f>
        <v>43.698574067886</v>
      </c>
      <c r="G33" s="1156">
        <f t="shared" ref="G33:G66" si="3">(D33/(E33-F33))*100</f>
        <v>0</v>
      </c>
    </row>
    <row r="34" spans="3:7" ht="13" x14ac:dyDescent="0.3">
      <c r="C34" s="1152" t="s">
        <v>4353</v>
      </c>
      <c r="D34" s="1153">
        <v>3.0927027600000017</v>
      </c>
      <c r="E34" s="1154">
        <v>3365.9712643571884</v>
      </c>
      <c r="F34" s="1155">
        <f t="shared" si="2"/>
        <v>336.59712643571885</v>
      </c>
      <c r="G34" s="1156">
        <f t="shared" si="3"/>
        <v>0.10209048533443886</v>
      </c>
    </row>
    <row r="35" spans="3:7" ht="26" x14ac:dyDescent="0.25">
      <c r="C35" s="1157" t="s">
        <v>4273</v>
      </c>
      <c r="D35" s="1153">
        <v>3.9710000000000001</v>
      </c>
      <c r="E35" s="1154">
        <v>3368.6535731082208</v>
      </c>
      <c r="F35" s="1155">
        <f t="shared" si="2"/>
        <v>336.86535731082211</v>
      </c>
      <c r="G35" s="1158">
        <f t="shared" si="3"/>
        <v>0.13097880581858443</v>
      </c>
    </row>
    <row r="36" spans="3:7" ht="26" x14ac:dyDescent="0.25">
      <c r="C36" s="1157" t="s">
        <v>4354</v>
      </c>
      <c r="D36" s="1153">
        <v>86.021976239999987</v>
      </c>
      <c r="E36" s="1154">
        <v>9175.3476601365983</v>
      </c>
      <c r="F36" s="1155">
        <f t="shared" si="2"/>
        <v>917.53476601365992</v>
      </c>
      <c r="G36" s="1158">
        <f t="shared" si="3"/>
        <v>1.0417041091015948</v>
      </c>
    </row>
    <row r="37" spans="3:7" ht="13" x14ac:dyDescent="0.3">
      <c r="C37" s="1152" t="s">
        <v>4355</v>
      </c>
      <c r="D37" s="1153">
        <v>4.2858402840000043</v>
      </c>
      <c r="E37" s="1154">
        <v>1061.8137134250253</v>
      </c>
      <c r="F37" s="1155">
        <f t="shared" si="2"/>
        <v>106.18137134250253</v>
      </c>
      <c r="G37" s="1156">
        <f t="shared" si="3"/>
        <v>0.44848213013178917</v>
      </c>
    </row>
    <row r="38" spans="3:7" ht="13" x14ac:dyDescent="0.3">
      <c r="C38" s="1152" t="s">
        <v>4356</v>
      </c>
      <c r="D38" s="1153">
        <v>19.922563295999996</v>
      </c>
      <c r="E38" s="1154">
        <v>1155.79444199043</v>
      </c>
      <c r="F38" s="1155">
        <f t="shared" si="2"/>
        <v>115.579444199043</v>
      </c>
      <c r="G38" s="1156">
        <f t="shared" si="3"/>
        <v>1.9152351521848976</v>
      </c>
    </row>
    <row r="39" spans="3:7" ht="13" x14ac:dyDescent="0.3">
      <c r="C39" s="1152" t="s">
        <v>4357</v>
      </c>
      <c r="D39" s="1153">
        <v>21.651917760000003</v>
      </c>
      <c r="E39" s="1154">
        <v>497.95992738800004</v>
      </c>
      <c r="F39" s="1155">
        <f t="shared" si="2"/>
        <v>49.79599273880001</v>
      </c>
      <c r="G39" s="1156">
        <f t="shared" si="3"/>
        <v>4.831249479489693</v>
      </c>
    </row>
    <row r="40" spans="3:7" ht="13" x14ac:dyDescent="0.3">
      <c r="C40" s="1152" t="s">
        <v>4358</v>
      </c>
      <c r="D40" s="1153">
        <v>18.672000000000001</v>
      </c>
      <c r="E40" s="1154">
        <v>658.33267889965202</v>
      </c>
      <c r="F40" s="1155">
        <f t="shared" si="2"/>
        <v>65.8332678899652</v>
      </c>
      <c r="G40" s="1156">
        <f t="shared" si="3"/>
        <v>3.1513955377914682</v>
      </c>
    </row>
    <row r="41" spans="3:7" ht="13" x14ac:dyDescent="0.3">
      <c r="C41" s="1152" t="s">
        <v>4359</v>
      </c>
      <c r="D41" s="1153">
        <v>44.792219843999924</v>
      </c>
      <c r="E41" s="1154">
        <v>1996.7066419500859</v>
      </c>
      <c r="F41" s="1155">
        <f t="shared" si="2"/>
        <v>199.67066419500861</v>
      </c>
      <c r="G41" s="1156">
        <f t="shared" si="3"/>
        <v>2.4925611060918209</v>
      </c>
    </row>
    <row r="42" spans="3:7" ht="13" x14ac:dyDescent="0.3">
      <c r="C42" s="1152" t="s">
        <v>4360</v>
      </c>
      <c r="D42" s="1153">
        <v>12.093</v>
      </c>
      <c r="E42" s="1154">
        <v>1388.1391725658414</v>
      </c>
      <c r="F42" s="1155">
        <f t="shared" si="2"/>
        <v>138.81391725658415</v>
      </c>
      <c r="G42" s="1156">
        <f t="shared" si="3"/>
        <v>0.96796250204727563</v>
      </c>
    </row>
    <row r="43" spans="3:7" ht="26" x14ac:dyDescent="0.25">
      <c r="C43" s="1157" t="s">
        <v>4361</v>
      </c>
      <c r="D43" s="1153">
        <v>204.36818342400178</v>
      </c>
      <c r="E43" s="1154">
        <v>4730.3884192144033</v>
      </c>
      <c r="F43" s="1155">
        <f t="shared" si="2"/>
        <v>473.03884192144034</v>
      </c>
      <c r="G43" s="1158">
        <f t="shared" si="3"/>
        <v>4.8003618146374851</v>
      </c>
    </row>
    <row r="44" spans="3:7" ht="13" x14ac:dyDescent="0.3">
      <c r="C44" s="1152" t="s">
        <v>4362</v>
      </c>
      <c r="D44" s="1153">
        <v>4.9597085879999998</v>
      </c>
      <c r="E44" s="1154">
        <v>729.89341660796674</v>
      </c>
      <c r="F44" s="1155">
        <f t="shared" si="2"/>
        <v>72.989341660796683</v>
      </c>
      <c r="G44" s="1156">
        <f t="shared" si="3"/>
        <v>0.75501260795175795</v>
      </c>
    </row>
    <row r="45" spans="3:7" ht="13" x14ac:dyDescent="0.3">
      <c r="C45" s="1152" t="s">
        <v>4363</v>
      </c>
      <c r="D45" s="1153">
        <v>8.6770844316000044</v>
      </c>
      <c r="E45" s="1154">
        <v>970.20151370580379</v>
      </c>
      <c r="F45" s="1155">
        <f t="shared" si="2"/>
        <v>97.020151370580379</v>
      </c>
      <c r="G45" s="1156">
        <f t="shared" si="3"/>
        <v>0.99373220797958139</v>
      </c>
    </row>
    <row r="46" spans="3:7" ht="13" x14ac:dyDescent="0.3">
      <c r="C46" s="1152" t="s">
        <v>4364</v>
      </c>
      <c r="D46" s="1153">
        <v>126.72004510800001</v>
      </c>
      <c r="E46" s="1154">
        <v>2132.552556941655</v>
      </c>
      <c r="F46" s="1155">
        <f>E46*0.1</f>
        <v>213.2552556941655</v>
      </c>
      <c r="G46" s="1156">
        <f t="shared" si="3"/>
        <v>6.6024187615767254</v>
      </c>
    </row>
    <row r="47" spans="3:7" ht="13" x14ac:dyDescent="0.3">
      <c r="C47" s="1152" t="s">
        <v>4365</v>
      </c>
      <c r="D47" s="1153">
        <v>1109.4361051658</v>
      </c>
      <c r="E47" s="1154">
        <v>2525.295951256262</v>
      </c>
      <c r="F47" s="1155">
        <f t="shared" si="2"/>
        <v>252.5295951256262</v>
      </c>
      <c r="G47" s="1156">
        <f t="shared" si="3"/>
        <v>48.814349181699654</v>
      </c>
    </row>
    <row r="48" spans="3:7" ht="13" x14ac:dyDescent="0.3">
      <c r="C48" s="1152" t="s">
        <v>4366</v>
      </c>
      <c r="D48" s="1153">
        <v>417.58752065630068</v>
      </c>
      <c r="E48" s="1154">
        <v>4095.219248164557</v>
      </c>
      <c r="F48" s="1155">
        <f t="shared" si="2"/>
        <v>409.52192481645574</v>
      </c>
      <c r="G48" s="1156">
        <f t="shared" si="3"/>
        <v>11.329946113886603</v>
      </c>
    </row>
    <row r="49" spans="3:7" ht="26" x14ac:dyDescent="0.25">
      <c r="C49" s="1157" t="s">
        <v>3372</v>
      </c>
      <c r="D49" s="1153">
        <v>23.946723950399896</v>
      </c>
      <c r="E49" s="1154">
        <v>5869.242233164342</v>
      </c>
      <c r="F49" s="1155">
        <f t="shared" si="2"/>
        <v>586.92422331643422</v>
      </c>
      <c r="G49" s="1158">
        <f t="shared" si="3"/>
        <v>0.45333741561480484</v>
      </c>
    </row>
    <row r="50" spans="3:7" ht="13" x14ac:dyDescent="0.3">
      <c r="C50" s="1152" t="s">
        <v>4367</v>
      </c>
      <c r="D50" s="1153">
        <v>49.617406728000006</v>
      </c>
      <c r="E50" s="1154">
        <v>3452.3459810480599</v>
      </c>
      <c r="F50" s="1155">
        <f t="shared" si="2"/>
        <v>345.23459810480603</v>
      </c>
      <c r="G50" s="1156">
        <f t="shared" si="3"/>
        <v>1.5968982315979687</v>
      </c>
    </row>
    <row r="51" spans="3:7" ht="13" x14ac:dyDescent="0.3">
      <c r="C51" s="1152" t="s">
        <v>4368</v>
      </c>
      <c r="D51" s="1153">
        <v>3.5718123600000009</v>
      </c>
      <c r="E51" s="1154">
        <v>2262.4735745132853</v>
      </c>
      <c r="F51" s="1155">
        <f t="shared" si="2"/>
        <v>226.24735745132853</v>
      </c>
      <c r="G51" s="1156">
        <f t="shared" si="3"/>
        <v>0.17541333718577304</v>
      </c>
    </row>
    <row r="52" spans="3:7" ht="13" x14ac:dyDescent="0.3">
      <c r="C52" s="1152" t="s">
        <v>4369</v>
      </c>
      <c r="D52" s="1153">
        <v>7.2293813279999997</v>
      </c>
      <c r="E52" s="1154">
        <v>2837.2259003802956</v>
      </c>
      <c r="F52" s="1155">
        <f t="shared" si="2"/>
        <v>283.72259003802958</v>
      </c>
      <c r="G52" s="1156">
        <f t="shared" si="3"/>
        <v>0.28311619173232982</v>
      </c>
    </row>
    <row r="53" spans="3:7" ht="13" x14ac:dyDescent="0.3">
      <c r="C53" s="1152" t="s">
        <v>4370</v>
      </c>
      <c r="D53" s="1153">
        <v>100.84960537199991</v>
      </c>
      <c r="E53" s="1154">
        <v>6665.2674434918699</v>
      </c>
      <c r="F53" s="1155">
        <f t="shared" si="2"/>
        <v>666.52674434918708</v>
      </c>
      <c r="G53" s="1156">
        <f t="shared" si="3"/>
        <v>1.6811796080202792</v>
      </c>
    </row>
    <row r="54" spans="3:7" ht="13" x14ac:dyDescent="0.3">
      <c r="C54" s="1152" t="s">
        <v>4371</v>
      </c>
      <c r="D54" s="1153">
        <v>4.3519679999999998E-2</v>
      </c>
      <c r="E54" s="1154">
        <v>877.63133214247193</v>
      </c>
      <c r="F54" s="1155">
        <f t="shared" si="2"/>
        <v>87.763133214247205</v>
      </c>
      <c r="G54" s="1156">
        <f t="shared" si="3"/>
        <v>5.5097394804667441E-3</v>
      </c>
    </row>
    <row r="55" spans="3:7" ht="13" x14ac:dyDescent="0.3">
      <c r="C55" s="1152" t="s">
        <v>4372</v>
      </c>
      <c r="D55" s="1153">
        <v>26.666124767999975</v>
      </c>
      <c r="E55" s="1154">
        <v>5059.2244594278691</v>
      </c>
      <c r="F55" s="1155">
        <f t="shared" si="2"/>
        <v>505.92244594278691</v>
      </c>
      <c r="G55" s="1156">
        <f t="shared" si="3"/>
        <v>0.5856436645104024</v>
      </c>
    </row>
    <row r="56" spans="3:7" ht="13" x14ac:dyDescent="0.3">
      <c r="C56" s="1152" t="s">
        <v>4373</v>
      </c>
      <c r="D56" s="1153">
        <v>34.852534199999965</v>
      </c>
      <c r="E56" s="1154">
        <v>4769.4574874608224</v>
      </c>
      <c r="F56" s="1155">
        <f t="shared" si="2"/>
        <v>476.94574874608224</v>
      </c>
      <c r="G56" s="1156">
        <f t="shared" si="3"/>
        <v>0.81193800556583862</v>
      </c>
    </row>
    <row r="57" spans="3:7" ht="13" x14ac:dyDescent="0.3">
      <c r="C57" s="1152" t="s">
        <v>4374</v>
      </c>
      <c r="D57" s="1153">
        <v>24.082671070199911</v>
      </c>
      <c r="E57" s="1154">
        <v>2504.8991538473997</v>
      </c>
      <c r="F57" s="1155">
        <f t="shared" si="2"/>
        <v>250.48991538473999</v>
      </c>
      <c r="G57" s="1156">
        <f t="shared" si="3"/>
        <v>1.0682475328491161</v>
      </c>
    </row>
    <row r="58" spans="3:7" ht="13" x14ac:dyDescent="0.3">
      <c r="C58" s="1152" t="s">
        <v>4375</v>
      </c>
      <c r="D58" s="1153">
        <v>101.33096465520005</v>
      </c>
      <c r="E58" s="1154">
        <v>3618.6678679171409</v>
      </c>
      <c r="F58" s="1155">
        <f>E58*0.1</f>
        <v>361.86678679171411</v>
      </c>
      <c r="G58" s="1156">
        <f t="shared" si="3"/>
        <v>3.1113648678900563</v>
      </c>
    </row>
    <row r="59" spans="3:7" ht="13" x14ac:dyDescent="0.3">
      <c r="C59" s="1152" t="s">
        <v>4376</v>
      </c>
      <c r="D59" s="1153">
        <v>11.995122023999999</v>
      </c>
      <c r="E59" s="1154">
        <v>1064.8397836138381</v>
      </c>
      <c r="F59" s="1155">
        <f t="shared" si="2"/>
        <v>106.48397836138382</v>
      </c>
      <c r="G59" s="1156">
        <f t="shared" si="3"/>
        <v>1.2516355573012041</v>
      </c>
    </row>
    <row r="60" spans="3:7" ht="13" x14ac:dyDescent="0.3">
      <c r="C60" s="1152" t="s">
        <v>4377</v>
      </c>
      <c r="D60" s="1153">
        <v>6.0093561468999992</v>
      </c>
      <c r="E60" s="1154">
        <v>230.99849053140991</v>
      </c>
      <c r="F60" s="1155">
        <f t="shared" si="2"/>
        <v>23.099849053140993</v>
      </c>
      <c r="G60" s="1156">
        <f t="shared" si="3"/>
        <v>2.8905220852672771</v>
      </c>
    </row>
    <row r="61" spans="3:7" ht="13" x14ac:dyDescent="0.3">
      <c r="C61" s="1152" t="s">
        <v>4378</v>
      </c>
      <c r="D61" s="1153">
        <v>5.947166376000002</v>
      </c>
      <c r="E61" s="1154">
        <v>1857.9941742128276</v>
      </c>
      <c r="F61" s="1155">
        <f t="shared" si="2"/>
        <v>185.79941742128278</v>
      </c>
      <c r="G61" s="1156">
        <f t="shared" si="3"/>
        <v>0.35565034227298281</v>
      </c>
    </row>
    <row r="62" spans="3:7" ht="13" x14ac:dyDescent="0.3">
      <c r="C62" s="1152" t="s">
        <v>4379</v>
      </c>
      <c r="D62" s="1153">
        <v>18.903736079999998</v>
      </c>
      <c r="E62" s="1154">
        <v>148.66289019263996</v>
      </c>
      <c r="F62" s="1155">
        <f t="shared" si="2"/>
        <v>14.866289019263997</v>
      </c>
      <c r="G62" s="1156">
        <f t="shared" si="3"/>
        <v>14.128711726768161</v>
      </c>
    </row>
    <row r="63" spans="3:7" ht="13" x14ac:dyDescent="0.3">
      <c r="C63" s="1152" t="s">
        <v>4380</v>
      </c>
      <c r="D63" s="1153">
        <v>1.9662696000000002</v>
      </c>
      <c r="E63" s="1154">
        <v>201.85086948448469</v>
      </c>
      <c r="F63" s="1155">
        <f t="shared" si="2"/>
        <v>20.185086948448472</v>
      </c>
      <c r="G63" s="1156">
        <f t="shared" si="3"/>
        <v>1.0823555061118679</v>
      </c>
    </row>
    <row r="64" spans="3:7" ht="13" x14ac:dyDescent="0.3">
      <c r="C64" s="1152" t="s">
        <v>4381</v>
      </c>
      <c r="D64" s="1153">
        <v>0.78955199999999992</v>
      </c>
      <c r="E64" s="1154">
        <v>197.82097891367499</v>
      </c>
      <c r="F64" s="1155">
        <f t="shared" si="2"/>
        <v>19.782097891367499</v>
      </c>
      <c r="G64" s="1156">
        <f t="shared" si="3"/>
        <v>0.44347167060720438</v>
      </c>
    </row>
    <row r="65" spans="3:7" ht="13" x14ac:dyDescent="0.3">
      <c r="C65" s="1152" t="s">
        <v>4382</v>
      </c>
      <c r="D65" s="1153">
        <v>41.825931984000029</v>
      </c>
      <c r="E65" s="1154">
        <v>965.38465991091789</v>
      </c>
      <c r="F65" s="1155">
        <f t="shared" si="2"/>
        <v>96.538465991091797</v>
      </c>
      <c r="G65" s="1156">
        <f t="shared" si="3"/>
        <v>4.8139627331853827</v>
      </c>
    </row>
    <row r="66" spans="3:7" ht="13" x14ac:dyDescent="0.3">
      <c r="C66" s="1159" t="s">
        <v>4383</v>
      </c>
      <c r="D66" s="1153">
        <f>SUM(D32:D65)</f>
        <v>2546.5257678964012</v>
      </c>
      <c r="E66" s="1154">
        <f>SUM(E32:E65)</f>
        <v>84250.767037557511</v>
      </c>
      <c r="F66" s="1155">
        <f>SUM(F32:F65)</f>
        <v>8425.0767037557525</v>
      </c>
      <c r="G66" s="1156">
        <f t="shared" si="3"/>
        <v>3.3583944395178227</v>
      </c>
    </row>
    <row r="67" spans="3:7" x14ac:dyDescent="0.25">
      <c r="C67" s="1160" t="s">
        <v>1906</v>
      </c>
      <c r="D67" s="1160"/>
      <c r="E67" s="1160"/>
      <c r="F67" s="1160"/>
      <c r="G67" s="1160"/>
    </row>
    <row r="68" spans="3:7" ht="25.5" customHeight="1" x14ac:dyDescent="0.25">
      <c r="C68" s="1827" t="s">
        <v>4348</v>
      </c>
      <c r="D68" s="1827"/>
      <c r="E68" s="1827"/>
      <c r="F68" s="1827"/>
      <c r="G68" s="1827"/>
    </row>
    <row r="71" spans="3:7" ht="13" customHeight="1" x14ac:dyDescent="0.25">
      <c r="C71" s="1890" t="s">
        <v>5142</v>
      </c>
      <c r="D71" s="1890"/>
      <c r="E71" s="1890"/>
      <c r="F71" s="1890"/>
      <c r="G71" s="1890"/>
    </row>
    <row r="72" spans="3:7" ht="13" x14ac:dyDescent="0.25">
      <c r="C72" s="1891" t="s">
        <v>1901</v>
      </c>
      <c r="D72" s="1891"/>
      <c r="E72" s="1891"/>
      <c r="F72" s="1891"/>
      <c r="G72" s="1891"/>
    </row>
    <row r="73" spans="3:7" ht="54" x14ac:dyDescent="0.25">
      <c r="C73" s="960" t="s">
        <v>4349</v>
      </c>
      <c r="D73" s="287" t="s">
        <v>1902</v>
      </c>
      <c r="E73" s="287" t="s">
        <v>1903</v>
      </c>
      <c r="F73" s="287" t="s">
        <v>4350</v>
      </c>
      <c r="G73" s="960" t="s">
        <v>4351</v>
      </c>
    </row>
    <row r="74" spans="3:7" ht="13" x14ac:dyDescent="0.3">
      <c r="C74" s="1161" t="s">
        <v>1516</v>
      </c>
      <c r="D74" s="1162">
        <v>248.6</v>
      </c>
      <c r="E74" s="1162">
        <v>2180.9012991999998</v>
      </c>
      <c r="F74" s="1163">
        <f t="shared" ref="F74:F80" si="4">E74*0.1</f>
        <v>218.09012991999998</v>
      </c>
      <c r="G74" s="1164">
        <f>(D74/(E74-F74))*100</f>
        <v>12.66550771112596</v>
      </c>
    </row>
    <row r="75" spans="3:7" ht="13" x14ac:dyDescent="0.3">
      <c r="C75" s="1161" t="s">
        <v>4384</v>
      </c>
      <c r="D75" s="1162">
        <v>1679.9</v>
      </c>
      <c r="E75" s="1162">
        <v>13701.047817600002</v>
      </c>
      <c r="F75" s="1163">
        <f t="shared" si="4"/>
        <v>1370.1047817600002</v>
      </c>
      <c r="G75" s="1164">
        <f t="shared" ref="G75:G80" si="5">(D75/(E75-F75))*100</f>
        <v>13.623451143333929</v>
      </c>
    </row>
    <row r="76" spans="3:7" ht="13" x14ac:dyDescent="0.3">
      <c r="C76" s="1161" t="s">
        <v>4385</v>
      </c>
      <c r="D76" s="1162">
        <v>96.52</v>
      </c>
      <c r="E76" s="1162">
        <v>17742.379609940097</v>
      </c>
      <c r="F76" s="1163">
        <f t="shared" si="4"/>
        <v>1774.2379609940099</v>
      </c>
      <c r="G76" s="1164">
        <f t="shared" si="5"/>
        <v>0.6044535558486257</v>
      </c>
    </row>
    <row r="77" spans="3:7" ht="13" x14ac:dyDescent="0.3">
      <c r="C77" s="1161" t="s">
        <v>1518</v>
      </c>
      <c r="D77" s="1162">
        <v>106.21</v>
      </c>
      <c r="E77" s="1162">
        <v>10372.984128</v>
      </c>
      <c r="F77" s="1163">
        <f t="shared" si="4"/>
        <v>1037.2984128000001</v>
      </c>
      <c r="G77" s="1164">
        <f t="shared" si="5"/>
        <v>1.1376775444258262</v>
      </c>
    </row>
    <row r="78" spans="3:7" ht="13" x14ac:dyDescent="0.3">
      <c r="C78" s="1161" t="s">
        <v>4386</v>
      </c>
      <c r="D78" s="1162">
        <v>66.23</v>
      </c>
      <c r="E78" s="1162">
        <v>18227.655132273299</v>
      </c>
      <c r="F78" s="1163">
        <f t="shared" si="4"/>
        <v>1822.7655132273301</v>
      </c>
      <c r="G78" s="1164">
        <f t="shared" si="5"/>
        <v>0.40372109497833747</v>
      </c>
    </row>
    <row r="79" spans="3:7" ht="13" x14ac:dyDescent="0.3">
      <c r="C79" s="1161" t="s">
        <v>4387</v>
      </c>
      <c r="D79" s="1162">
        <v>184.44</v>
      </c>
      <c r="E79" s="1162">
        <v>22488.876512000003</v>
      </c>
      <c r="F79" s="1163">
        <f t="shared" si="4"/>
        <v>2248.8876512000002</v>
      </c>
      <c r="G79" s="1164">
        <f t="shared" si="5"/>
        <v>0.91126532365448065</v>
      </c>
    </row>
    <row r="80" spans="3:7" ht="13" x14ac:dyDescent="0.3">
      <c r="C80" s="1161" t="s">
        <v>4388</v>
      </c>
      <c r="D80" s="1162">
        <v>72.010000000000005</v>
      </c>
      <c r="E80" s="1162">
        <v>25577.113344000005</v>
      </c>
      <c r="F80" s="1163">
        <f t="shared" si="4"/>
        <v>2557.7113344000009</v>
      </c>
      <c r="G80" s="1164">
        <f t="shared" si="5"/>
        <v>0.3128230697303474</v>
      </c>
    </row>
    <row r="81" spans="3:7" x14ac:dyDescent="0.25">
      <c r="C81" s="1893" t="s">
        <v>1906</v>
      </c>
      <c r="D81" s="1893"/>
      <c r="E81" s="1893"/>
      <c r="F81" s="1893"/>
      <c r="G81" s="1893"/>
    </row>
    <row r="82" spans="3:7" x14ac:dyDescent="0.25">
      <c r="C82" s="1827" t="s">
        <v>4389</v>
      </c>
      <c r="D82" s="1827"/>
      <c r="E82" s="1827"/>
      <c r="F82" s="1827"/>
      <c r="G82" s="1827"/>
    </row>
  </sheetData>
  <mergeCells count="20">
    <mergeCell ref="C82:G82"/>
    <mergeCell ref="C29:G29"/>
    <mergeCell ref="C30:G30"/>
    <mergeCell ref="C68:G68"/>
    <mergeCell ref="C71:G71"/>
    <mergeCell ref="C72:G72"/>
    <mergeCell ref="C81:G81"/>
    <mergeCell ref="C26:G26"/>
    <mergeCell ref="H1:I1"/>
    <mergeCell ref="A3:B3"/>
    <mergeCell ref="C3:R3"/>
    <mergeCell ref="A4:B4"/>
    <mergeCell ref="C4:R4"/>
    <mergeCell ref="A5:B5"/>
    <mergeCell ref="C5:R5"/>
    <mergeCell ref="A6:B6"/>
    <mergeCell ref="C6:R6"/>
    <mergeCell ref="C9:G9"/>
    <mergeCell ref="C10:G10"/>
    <mergeCell ref="C25:G25"/>
  </mergeCells>
  <hyperlinks>
    <hyperlink ref="H1" location="'Metadato 6.4.2'!A1" display="VER METADATO"/>
    <hyperlink ref="A1" location="'Indice indicadores'!A1" display="Regresar"/>
  </hyperlinks>
  <pageMargins left="0.7" right="0.7" top="0.75" bottom="0.75" header="0.3" footer="0.3"/>
  <pageSetup orientation="portrait"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6"/>
  <sheetViews>
    <sheetView showGridLines="0" zoomScale="90" zoomScaleNormal="90" workbookViewId="0">
      <pane ySplit="1" topLeftCell="A2" activePane="bottomLeft" state="frozen"/>
      <selection activeCell="N63" sqref="N63"/>
      <selection pane="bottomLeft" activeCell="F8" sqref="F8"/>
    </sheetView>
  </sheetViews>
  <sheetFormatPr baseColWidth="10" defaultColWidth="11.453125" defaultRowHeight="10.5" x14ac:dyDescent="0.35"/>
  <cols>
    <col min="1" max="1" width="12" style="270" customWidth="1"/>
    <col min="2" max="2" width="26.453125" style="270" customWidth="1"/>
    <col min="3" max="3" width="10.54296875" style="270" bestFit="1" customWidth="1"/>
    <col min="4" max="4" width="85.54296875" style="270" customWidth="1"/>
    <col min="5" max="5" width="11.453125" style="270"/>
    <col min="6" max="6" width="7.1796875" style="270" customWidth="1"/>
    <col min="7" max="7" width="13" style="270" customWidth="1"/>
    <col min="8" max="11" width="11.453125" style="270"/>
    <col min="12" max="12" width="12.54296875" style="270" customWidth="1"/>
    <col min="13" max="16384" width="11.453125" style="270"/>
  </cols>
  <sheetData>
    <row r="1" spans="1:6" ht="14.5" x14ac:dyDescent="0.35">
      <c r="A1" s="1482" t="s">
        <v>32</v>
      </c>
    </row>
    <row r="2" spans="1:6" ht="11" thickBot="1" x14ac:dyDescent="0.4"/>
    <row r="3" spans="1:6" ht="23.25" customHeight="1" thickBot="1" x14ac:dyDescent="0.4">
      <c r="B3" s="1803" t="s">
        <v>1779</v>
      </c>
      <c r="C3" s="1803"/>
      <c r="D3" s="1803"/>
      <c r="F3" s="247" t="s">
        <v>1827</v>
      </c>
    </row>
    <row r="4" spans="1:6" ht="14.5" x14ac:dyDescent="0.35">
      <c r="B4" s="1804" t="s">
        <v>1781</v>
      </c>
      <c r="C4" s="1804"/>
      <c r="D4" s="249" t="s">
        <v>1782</v>
      </c>
    </row>
    <row r="5" spans="1:6" ht="58" x14ac:dyDescent="0.35">
      <c r="B5" s="1804" t="s">
        <v>1783</v>
      </c>
      <c r="C5" s="1804"/>
      <c r="D5" s="249" t="s">
        <v>1883</v>
      </c>
    </row>
    <row r="6" spans="1:6" ht="14.5" x14ac:dyDescent="0.35">
      <c r="B6" s="1804" t="s">
        <v>1785</v>
      </c>
      <c r="C6" s="1804"/>
      <c r="D6" s="250" t="s">
        <v>1766</v>
      </c>
    </row>
    <row r="7" spans="1:6" ht="29" x14ac:dyDescent="0.35">
      <c r="B7" s="1802" t="s">
        <v>1786</v>
      </c>
      <c r="C7" s="1802"/>
      <c r="D7" s="251" t="s">
        <v>4347</v>
      </c>
    </row>
    <row r="8" spans="1:6" ht="14.5" x14ac:dyDescent="0.35">
      <c r="B8" s="10"/>
      <c r="C8" s="10"/>
      <c r="D8" s="10"/>
    </row>
    <row r="9" spans="1:6" ht="14.5" x14ac:dyDescent="0.35">
      <c r="B9" s="1803" t="s">
        <v>1789</v>
      </c>
      <c r="C9" s="1803"/>
      <c r="D9" s="1803"/>
    </row>
    <row r="10" spans="1:6" ht="23.25" customHeight="1" x14ac:dyDescent="0.35">
      <c r="B10" s="1807" t="s">
        <v>1790</v>
      </c>
      <c r="C10" s="1808"/>
      <c r="D10" s="249" t="s">
        <v>1907</v>
      </c>
    </row>
    <row r="11" spans="1:6" ht="14.5" x14ac:dyDescent="0.35">
      <c r="B11" s="1809" t="s">
        <v>1792</v>
      </c>
      <c r="C11" s="1809"/>
      <c r="D11" s="272" t="s">
        <v>1908</v>
      </c>
    </row>
    <row r="12" spans="1:6" ht="39" customHeight="1" x14ac:dyDescent="0.35">
      <c r="B12" s="1804" t="s">
        <v>1567</v>
      </c>
      <c r="C12" s="1804"/>
      <c r="D12" s="254" t="s">
        <v>1909</v>
      </c>
    </row>
    <row r="13" spans="1:6" ht="14.5" x14ac:dyDescent="0.35">
      <c r="B13" s="1804" t="s">
        <v>1532</v>
      </c>
      <c r="C13" s="1810"/>
      <c r="D13" s="254" t="s">
        <v>1848</v>
      </c>
    </row>
    <row r="14" spans="1:6" ht="409.5" x14ac:dyDescent="0.35">
      <c r="B14" s="1804" t="s">
        <v>1795</v>
      </c>
      <c r="C14" s="1804"/>
      <c r="D14" s="249" t="s">
        <v>4390</v>
      </c>
    </row>
    <row r="15" spans="1:6" ht="130.5" x14ac:dyDescent="0.35">
      <c r="B15" s="1804" t="s">
        <v>1796</v>
      </c>
      <c r="C15" s="1804"/>
      <c r="D15" s="249" t="s">
        <v>1910</v>
      </c>
    </row>
    <row r="16" spans="1:6" ht="14.5" x14ac:dyDescent="0.35">
      <c r="B16" s="1804" t="s">
        <v>1692</v>
      </c>
      <c r="C16" s="1804"/>
      <c r="D16" s="266"/>
    </row>
    <row r="17" spans="1:4" ht="29" x14ac:dyDescent="0.35">
      <c r="B17" s="1802" t="s">
        <v>1799</v>
      </c>
      <c r="C17" s="1802"/>
      <c r="D17" s="249" t="s">
        <v>1911</v>
      </c>
    </row>
    <row r="18" spans="1:4" ht="14.5" x14ac:dyDescent="0.35">
      <c r="B18" s="1811" t="s">
        <v>1801</v>
      </c>
      <c r="C18" s="1812"/>
      <c r="D18" s="266"/>
    </row>
    <row r="19" spans="1:4" ht="15" customHeight="1" x14ac:dyDescent="0.35">
      <c r="B19" s="1804" t="s">
        <v>1803</v>
      </c>
      <c r="C19" s="1804"/>
      <c r="D19" s="249" t="s">
        <v>1804</v>
      </c>
    </row>
    <row r="20" spans="1:4" ht="29" x14ac:dyDescent="0.35">
      <c r="B20" s="1805" t="s">
        <v>1805</v>
      </c>
      <c r="C20" s="259" t="s">
        <v>1806</v>
      </c>
      <c r="D20" s="249" t="s">
        <v>4391</v>
      </c>
    </row>
    <row r="21" spans="1:4" ht="14.5" x14ac:dyDescent="0.35">
      <c r="B21" s="1806"/>
      <c r="C21" s="961" t="s">
        <v>1808</v>
      </c>
      <c r="D21" s="266" t="s">
        <v>1912</v>
      </c>
    </row>
    <row r="22" spans="1:4" ht="14.5" x14ac:dyDescent="0.35">
      <c r="B22" s="1815" t="s">
        <v>1810</v>
      </c>
      <c r="C22" s="1815"/>
      <c r="D22" s="249" t="s">
        <v>1742</v>
      </c>
    </row>
    <row r="23" spans="1:4" ht="29" x14ac:dyDescent="0.35">
      <c r="B23" s="1815" t="s">
        <v>1811</v>
      </c>
      <c r="C23" s="1815"/>
      <c r="D23" s="250" t="s">
        <v>1913</v>
      </c>
    </row>
    <row r="24" spans="1:4" ht="14.5" x14ac:dyDescent="0.35">
      <c r="B24" s="1804" t="s">
        <v>1812</v>
      </c>
      <c r="C24" s="1804"/>
      <c r="D24" s="258" t="s">
        <v>362</v>
      </c>
    </row>
    <row r="25" spans="1:4" ht="58" x14ac:dyDescent="0.35">
      <c r="B25" s="1802" t="s">
        <v>1814</v>
      </c>
      <c r="C25" s="1802"/>
      <c r="D25" s="250" t="s">
        <v>1914</v>
      </c>
    </row>
    <row r="26" spans="1:4" ht="203" x14ac:dyDescent="0.35">
      <c r="B26" s="1816" t="s">
        <v>1816</v>
      </c>
      <c r="C26" s="1817"/>
      <c r="D26" s="249" t="s">
        <v>1915</v>
      </c>
    </row>
    <row r="27" spans="1:4" ht="145" x14ac:dyDescent="0.35">
      <c r="B27" s="962" t="s">
        <v>1818</v>
      </c>
      <c r="C27" s="963"/>
      <c r="D27" s="258" t="s">
        <v>1916</v>
      </c>
    </row>
    <row r="28" spans="1:4" ht="14.5" x14ac:dyDescent="0.35">
      <c r="B28" s="1818" t="s">
        <v>1820</v>
      </c>
      <c r="C28" s="1819"/>
      <c r="D28" s="261"/>
    </row>
    <row r="29" spans="1:4" ht="14.5" x14ac:dyDescent="0.35">
      <c r="B29" s="262"/>
      <c r="C29" s="262"/>
      <c r="D29" s="263"/>
    </row>
    <row r="30" spans="1:4" ht="14.5" x14ac:dyDescent="0.35">
      <c r="B30" s="1803" t="s">
        <v>1821</v>
      </c>
      <c r="C30" s="1803"/>
      <c r="D30" s="1803"/>
    </row>
    <row r="31" spans="1:4" ht="23.25" customHeight="1" x14ac:dyDescent="0.35">
      <c r="A31" s="288"/>
      <c r="B31" s="1813" t="s">
        <v>296</v>
      </c>
      <c r="C31" s="1814"/>
      <c r="D31" s="351" t="s">
        <v>1869</v>
      </c>
    </row>
    <row r="32" spans="1:4" ht="14.5" x14ac:dyDescent="0.35">
      <c r="A32" s="288"/>
      <c r="B32" s="1813" t="s">
        <v>1823</v>
      </c>
      <c r="C32" s="1814"/>
      <c r="D32" s="268" t="s">
        <v>1870</v>
      </c>
    </row>
    <row r="33" spans="2:4" ht="14.5" x14ac:dyDescent="0.35">
      <c r="B33" s="1813" t="s">
        <v>297</v>
      </c>
      <c r="C33" s="1814"/>
      <c r="D33" s="268" t="s">
        <v>1871</v>
      </c>
    </row>
    <row r="34" spans="2:4" ht="14.5" x14ac:dyDescent="0.35">
      <c r="B34" s="1813" t="s">
        <v>301</v>
      </c>
      <c r="C34" s="1814"/>
      <c r="D34" s="268" t="s">
        <v>1917</v>
      </c>
    </row>
    <row r="35" spans="2:4" ht="14.5" x14ac:dyDescent="0.35">
      <c r="B35" s="1894" t="s">
        <v>1826</v>
      </c>
      <c r="C35" s="1894"/>
      <c r="D35" s="5" t="s">
        <v>1873</v>
      </c>
    </row>
    <row r="36" spans="2:4" ht="14.5" x14ac:dyDescent="0.35">
      <c r="B36" s="1894" t="s">
        <v>1826</v>
      </c>
      <c r="C36" s="1894"/>
      <c r="D36" s="5" t="s">
        <v>1873</v>
      </c>
    </row>
    <row r="37" spans="2:4" ht="14.5" x14ac:dyDescent="0.35">
      <c r="B37" s="1813" t="s">
        <v>296</v>
      </c>
      <c r="C37" s="1814"/>
      <c r="D37" s="268" t="s">
        <v>3855</v>
      </c>
    </row>
    <row r="38" spans="2:4" ht="14.5" x14ac:dyDescent="0.35">
      <c r="B38" s="1813" t="s">
        <v>1823</v>
      </c>
      <c r="C38" s="1814"/>
      <c r="D38" s="268" t="s">
        <v>3856</v>
      </c>
    </row>
    <row r="39" spans="2:4" ht="14.5" x14ac:dyDescent="0.35">
      <c r="B39" s="1813" t="s">
        <v>297</v>
      </c>
      <c r="C39" s="1814"/>
      <c r="D39" s="268" t="s">
        <v>1918</v>
      </c>
    </row>
    <row r="40" spans="2:4" ht="14.5" x14ac:dyDescent="0.35">
      <c r="B40" s="1813" t="s">
        <v>301</v>
      </c>
      <c r="C40" s="1814"/>
      <c r="D40" s="268"/>
    </row>
    <row r="41" spans="2:4" ht="14.5" x14ac:dyDescent="0.35">
      <c r="B41" s="1894" t="s">
        <v>1826</v>
      </c>
      <c r="C41" s="1894"/>
      <c r="D41" s="289" t="s">
        <v>3857</v>
      </c>
    </row>
    <row r="42" spans="2:4" ht="14.5" x14ac:dyDescent="0.35">
      <c r="B42" s="1813" t="s">
        <v>296</v>
      </c>
      <c r="C42" s="1814"/>
      <c r="D42" s="268"/>
    </row>
    <row r="43" spans="2:4" ht="14.5" x14ac:dyDescent="0.35">
      <c r="B43" s="1813" t="s">
        <v>1823</v>
      </c>
      <c r="C43" s="1814"/>
      <c r="D43" s="268"/>
    </row>
    <row r="44" spans="2:4" ht="14.5" x14ac:dyDescent="0.35">
      <c r="B44" s="1813" t="s">
        <v>297</v>
      </c>
      <c r="C44" s="1814"/>
      <c r="D44" s="268"/>
    </row>
    <row r="45" spans="2:4" ht="14.5" x14ac:dyDescent="0.35">
      <c r="B45" s="1813" t="s">
        <v>301</v>
      </c>
      <c r="C45" s="1814"/>
      <c r="D45" s="268"/>
    </row>
    <row r="46" spans="2:4" ht="14.5" x14ac:dyDescent="0.35">
      <c r="B46" s="1894" t="s">
        <v>1826</v>
      </c>
      <c r="C46" s="1894"/>
      <c r="D46" s="289"/>
    </row>
  </sheetData>
  <mergeCells count="40">
    <mergeCell ref="B43:C43"/>
    <mergeCell ref="B44:C44"/>
    <mergeCell ref="B45:C45"/>
    <mergeCell ref="B46:C46"/>
    <mergeCell ref="B37:C37"/>
    <mergeCell ref="B38:C38"/>
    <mergeCell ref="B39:C39"/>
    <mergeCell ref="B40:C40"/>
    <mergeCell ref="B41:C41"/>
    <mergeCell ref="B42:C42"/>
    <mergeCell ref="B36:C36"/>
    <mergeCell ref="B23:C23"/>
    <mergeCell ref="B24:C24"/>
    <mergeCell ref="B25:C25"/>
    <mergeCell ref="B26:C26"/>
    <mergeCell ref="B28:C28"/>
    <mergeCell ref="B30:D30"/>
    <mergeCell ref="B31:C31"/>
    <mergeCell ref="B32:C32"/>
    <mergeCell ref="B33:C33"/>
    <mergeCell ref="B34:C34"/>
    <mergeCell ref="B35:C35"/>
    <mergeCell ref="B22:C22"/>
    <mergeCell ref="B10:C10"/>
    <mergeCell ref="B11:C11"/>
    <mergeCell ref="B12:C12"/>
    <mergeCell ref="B13:C13"/>
    <mergeCell ref="B14:C14"/>
    <mergeCell ref="B15:C15"/>
    <mergeCell ref="B16:C16"/>
    <mergeCell ref="B17:C17"/>
    <mergeCell ref="B18:C18"/>
    <mergeCell ref="B19:C19"/>
    <mergeCell ref="B20:B21"/>
    <mergeCell ref="B9:D9"/>
    <mergeCell ref="B3:D3"/>
    <mergeCell ref="B4:C4"/>
    <mergeCell ref="B5:C5"/>
    <mergeCell ref="B6:C6"/>
    <mergeCell ref="B7:C7"/>
  </mergeCells>
  <dataValidations count="7">
    <dataValidation type="list" allowBlank="1" showInputMessage="1" showErrorMessage="1" sqref="D24">
      <formula1>Tipo_operación</formula1>
    </dataValidation>
    <dataValidation type="list" allowBlank="1" showInputMessage="1" showErrorMessage="1" sqref="D13">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2"/>
  </dataValidations>
  <hyperlinks>
    <hyperlink ref="A1" location="'6.4.2'!A1" display="REGRESAR"/>
    <hyperlink ref="D36" r:id="rId1"/>
    <hyperlink ref="D35" r:id="rId2"/>
  </hyperlinks>
  <pageMargins left="0.7" right="0.7" top="0.75" bottom="0.75" header="0.3" footer="0.3"/>
  <pageSetup orientation="portrait" r:id="rId3"/>
  <drawing r:id="rId4"/>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51"/>
  <sheetViews>
    <sheetView showGridLines="0" zoomScale="90" zoomScaleNormal="90" workbookViewId="0">
      <pane ySplit="1" topLeftCell="A2" activePane="bottomLeft" state="frozen"/>
      <selection activeCell="N63" sqref="N63"/>
      <selection pane="bottomLeft" activeCell="K15" sqref="K15"/>
    </sheetView>
  </sheetViews>
  <sheetFormatPr baseColWidth="10" defaultColWidth="11.453125" defaultRowHeight="10.5" x14ac:dyDescent="0.25"/>
  <cols>
    <col min="1" max="2" width="15.453125" style="12" customWidth="1"/>
    <col min="3" max="3" width="11.453125" style="12"/>
    <col min="4" max="4" width="14" style="12" customWidth="1"/>
    <col min="5" max="5" width="11.453125" style="12"/>
    <col min="6" max="11" width="19.81640625" style="12" customWidth="1"/>
    <col min="12" max="12" width="23.81640625" style="12" customWidth="1"/>
    <col min="13" max="13" width="25.81640625" style="12" customWidth="1"/>
    <col min="14" max="15" width="23.81640625" style="12" customWidth="1"/>
    <col min="16" max="16" width="22.54296875" style="12" customWidth="1"/>
    <col min="17" max="17" width="23.81640625" style="12" customWidth="1"/>
    <col min="18" max="16384" width="11.453125" style="12"/>
  </cols>
  <sheetData>
    <row r="1" spans="1:15" ht="14.5" x14ac:dyDescent="0.35">
      <c r="A1" s="1481" t="s">
        <v>32</v>
      </c>
      <c r="G1" s="1481" t="s">
        <v>61</v>
      </c>
    </row>
    <row r="3" spans="1:15" ht="15" customHeight="1" x14ac:dyDescent="0.25">
      <c r="A3" s="1795" t="s">
        <v>3698</v>
      </c>
      <c r="B3" s="1795"/>
      <c r="C3" s="1835" t="s">
        <v>1774</v>
      </c>
      <c r="D3" s="1840"/>
      <c r="E3" s="1840"/>
      <c r="F3" s="1840"/>
      <c r="G3" s="1840"/>
      <c r="H3" s="1840"/>
      <c r="I3" s="1840"/>
      <c r="J3" s="1840"/>
      <c r="K3" s="1840"/>
      <c r="L3" s="1836"/>
      <c r="M3" s="1165"/>
      <c r="N3" s="1165"/>
      <c r="O3" s="1165"/>
    </row>
    <row r="4" spans="1:15" ht="15" customHeight="1" x14ac:dyDescent="0.25">
      <c r="A4" s="1795" t="s">
        <v>3699</v>
      </c>
      <c r="B4" s="1796"/>
      <c r="C4" s="1835" t="s">
        <v>2233</v>
      </c>
      <c r="D4" s="1895"/>
      <c r="E4" s="1895"/>
      <c r="F4" s="1895"/>
      <c r="G4" s="1895"/>
      <c r="H4" s="1895"/>
      <c r="I4" s="1895"/>
      <c r="J4" s="1895"/>
      <c r="K4" s="1895"/>
      <c r="L4" s="1896"/>
      <c r="M4" s="1165"/>
      <c r="N4" s="1165"/>
      <c r="O4" s="1165"/>
    </row>
    <row r="5" spans="1:15" ht="15" customHeight="1" x14ac:dyDescent="0.25">
      <c r="A5" s="1795" t="s">
        <v>3700</v>
      </c>
      <c r="B5" s="1796"/>
      <c r="C5" s="1835" t="s">
        <v>4392</v>
      </c>
      <c r="D5" s="1895"/>
      <c r="E5" s="1895"/>
      <c r="F5" s="1895"/>
      <c r="G5" s="1895"/>
      <c r="H5" s="1895"/>
      <c r="I5" s="1895"/>
      <c r="J5" s="1895"/>
      <c r="K5" s="1895"/>
      <c r="L5" s="1896"/>
      <c r="M5" s="1165"/>
      <c r="N5" s="1165"/>
      <c r="O5" s="1165"/>
    </row>
    <row r="6" spans="1:15" ht="15" customHeight="1" x14ac:dyDescent="0.25">
      <c r="A6" s="1795" t="s">
        <v>3701</v>
      </c>
      <c r="B6" s="1796"/>
      <c r="C6" s="1835" t="s">
        <v>5143</v>
      </c>
      <c r="D6" s="1895"/>
      <c r="E6" s="1895"/>
      <c r="F6" s="1895"/>
      <c r="G6" s="1895"/>
      <c r="H6" s="1895"/>
      <c r="I6" s="1895"/>
      <c r="J6" s="1895"/>
      <c r="K6" s="1895"/>
      <c r="L6" s="1896"/>
      <c r="M6" s="1166"/>
      <c r="N6" s="1166"/>
      <c r="O6" s="1166"/>
    </row>
    <row r="9" spans="1:15" ht="12.75" customHeight="1" x14ac:dyDescent="0.25">
      <c r="C9" s="1902" t="s">
        <v>5143</v>
      </c>
      <c r="D9" s="1902"/>
      <c r="E9" s="1902"/>
      <c r="F9" s="1902"/>
      <c r="G9" s="1902"/>
      <c r="H9" s="1902"/>
    </row>
    <row r="10" spans="1:15" ht="13" x14ac:dyDescent="0.25">
      <c r="A10" s="1167"/>
      <c r="C10" s="1903" t="s">
        <v>1920</v>
      </c>
      <c r="D10" s="1903"/>
      <c r="E10" s="1903"/>
      <c r="F10" s="1903"/>
      <c r="G10" s="1903"/>
      <c r="H10" s="1903"/>
    </row>
    <row r="11" spans="1:15" ht="12.75" customHeight="1" x14ac:dyDescent="0.25">
      <c r="A11" s="703"/>
      <c r="C11" s="1621" t="s">
        <v>1583</v>
      </c>
      <c r="D11" s="1558" t="s">
        <v>1921</v>
      </c>
      <c r="E11" s="1904" t="s">
        <v>1922</v>
      </c>
      <c r="F11" s="1904"/>
      <c r="G11" s="1904"/>
      <c r="H11" s="1904"/>
    </row>
    <row r="12" spans="1:15" ht="26" x14ac:dyDescent="0.25">
      <c r="A12" s="1168"/>
      <c r="C12" s="1556"/>
      <c r="D12" s="1553"/>
      <c r="E12" s="955" t="s">
        <v>1923</v>
      </c>
      <c r="F12" s="955" t="s">
        <v>1924</v>
      </c>
      <c r="G12" s="955" t="s">
        <v>1925</v>
      </c>
      <c r="H12" s="955" t="s">
        <v>1926</v>
      </c>
    </row>
    <row r="13" spans="1:15" ht="13" x14ac:dyDescent="0.25">
      <c r="A13" s="703"/>
      <c r="C13" s="832">
        <v>2017</v>
      </c>
      <c r="D13" s="832">
        <v>50</v>
      </c>
      <c r="E13" s="832">
        <v>30</v>
      </c>
      <c r="F13" s="832">
        <v>50</v>
      </c>
      <c r="G13" s="832">
        <v>50</v>
      </c>
      <c r="H13" s="832">
        <v>50</v>
      </c>
    </row>
    <row r="14" spans="1:15" ht="13" x14ac:dyDescent="0.25">
      <c r="A14" s="703"/>
      <c r="C14" s="923">
        <v>2020</v>
      </c>
      <c r="D14" s="924">
        <v>50.539321789321789</v>
      </c>
      <c r="E14" s="924">
        <v>48.571428571428569</v>
      </c>
      <c r="F14" s="924">
        <v>56.363636363636367</v>
      </c>
      <c r="G14" s="924">
        <v>52.222222222222221</v>
      </c>
      <c r="H14" s="923">
        <v>45</v>
      </c>
    </row>
    <row r="15" spans="1:15" ht="13" x14ac:dyDescent="0.25">
      <c r="A15" s="703"/>
      <c r="C15" s="972" t="s">
        <v>1927</v>
      </c>
      <c r="D15" s="712"/>
      <c r="E15" s="712"/>
      <c r="F15" s="712"/>
      <c r="G15" s="749"/>
      <c r="H15" s="749"/>
    </row>
    <row r="16" spans="1:15" ht="13" x14ac:dyDescent="0.25">
      <c r="A16" s="703"/>
      <c r="C16" s="972" t="s">
        <v>4393</v>
      </c>
      <c r="D16" s="712"/>
      <c r="E16" s="712"/>
      <c r="F16" s="712"/>
      <c r="G16" s="749"/>
      <c r="H16" s="749"/>
    </row>
    <row r="17" spans="1:11" x14ac:dyDescent="0.25">
      <c r="A17" s="703"/>
    </row>
    <row r="18" spans="1:11" x14ac:dyDescent="0.25">
      <c r="A18" s="703"/>
    </row>
    <row r="19" spans="1:11" ht="12.75" customHeight="1" x14ac:dyDescent="0.25">
      <c r="A19" s="703"/>
      <c r="B19" s="1943">
        <v>2017</v>
      </c>
      <c r="C19" s="1916" t="s">
        <v>1928</v>
      </c>
      <c r="D19" s="1916"/>
      <c r="E19" s="1916"/>
      <c r="F19" s="1916"/>
      <c r="G19" s="1916"/>
      <c r="H19" s="1916"/>
      <c r="I19" s="1916"/>
      <c r="J19" s="1916"/>
      <c r="K19" s="1925"/>
    </row>
    <row r="20" spans="1:11" ht="12.75" customHeight="1" x14ac:dyDescent="0.25">
      <c r="A20" s="703"/>
      <c r="B20" s="1944"/>
      <c r="C20" s="925"/>
      <c r="D20" s="926"/>
      <c r="E20" s="926"/>
      <c r="F20" s="1917" t="s">
        <v>1929</v>
      </c>
      <c r="G20" s="1918"/>
      <c r="H20" s="1918"/>
      <c r="I20" s="1918"/>
      <c r="J20" s="1918"/>
      <c r="K20" s="1918"/>
    </row>
    <row r="21" spans="1:11" ht="12.75" customHeight="1" x14ac:dyDescent="0.25">
      <c r="A21" s="703"/>
      <c r="B21" s="1944"/>
      <c r="C21" s="925"/>
      <c r="D21" s="926"/>
      <c r="E21" s="926"/>
      <c r="F21" s="927" t="s">
        <v>1930</v>
      </c>
      <c r="G21" s="928" t="s">
        <v>1931</v>
      </c>
      <c r="H21" s="928" t="s">
        <v>1932</v>
      </c>
      <c r="I21" s="927" t="s">
        <v>1933</v>
      </c>
      <c r="J21" s="927" t="s">
        <v>1934</v>
      </c>
      <c r="K21" s="928" t="s">
        <v>1935</v>
      </c>
    </row>
    <row r="22" spans="1:11" ht="12.75" customHeight="1" x14ac:dyDescent="0.25">
      <c r="A22" s="703"/>
      <c r="B22" s="1944"/>
      <c r="C22" s="1908" t="s">
        <v>1936</v>
      </c>
      <c r="D22" s="1908"/>
      <c r="E22" s="1908"/>
      <c r="F22" s="1908"/>
      <c r="G22" s="1908"/>
      <c r="H22" s="1908"/>
      <c r="I22" s="1908"/>
      <c r="J22" s="1908"/>
      <c r="K22" s="1909"/>
    </row>
    <row r="23" spans="1:11" ht="81" customHeight="1" x14ac:dyDescent="0.25">
      <c r="A23" s="703"/>
      <c r="B23" s="1944"/>
      <c r="C23" s="929" t="s">
        <v>1937</v>
      </c>
      <c r="D23" s="1907" t="s">
        <v>1938</v>
      </c>
      <c r="E23" s="1898"/>
      <c r="F23" s="930" t="s">
        <v>1939</v>
      </c>
      <c r="G23" s="931" t="s">
        <v>1940</v>
      </c>
      <c r="H23" s="931" t="s">
        <v>1941</v>
      </c>
      <c r="I23" s="931" t="s">
        <v>1942</v>
      </c>
      <c r="J23" s="931" t="s">
        <v>1943</v>
      </c>
      <c r="K23" s="931" t="s">
        <v>1944</v>
      </c>
    </row>
    <row r="24" spans="1:11" ht="29.25" customHeight="1" x14ac:dyDescent="0.25">
      <c r="A24" s="703"/>
      <c r="B24" s="1944"/>
      <c r="C24" s="1897" t="s">
        <v>1945</v>
      </c>
      <c r="D24" s="1898"/>
      <c r="E24" s="932">
        <v>50</v>
      </c>
      <c r="F24" s="930" t="s">
        <v>1946</v>
      </c>
      <c r="G24" s="1946" t="s">
        <v>1947</v>
      </c>
      <c r="H24" s="1947"/>
      <c r="I24" s="1947"/>
      <c r="J24" s="1947"/>
      <c r="K24" s="1948"/>
    </row>
    <row r="25" spans="1:11" ht="12.75" customHeight="1" x14ac:dyDescent="0.25">
      <c r="A25" s="703"/>
      <c r="B25" s="1944"/>
      <c r="C25" s="929" t="s">
        <v>1948</v>
      </c>
      <c r="D25" s="1907" t="s">
        <v>1949</v>
      </c>
      <c r="E25" s="1898"/>
      <c r="F25" s="931" t="s">
        <v>1939</v>
      </c>
      <c r="G25" s="931" t="s">
        <v>1950</v>
      </c>
      <c r="H25" s="931" t="s">
        <v>1951</v>
      </c>
      <c r="I25" s="931" t="s">
        <v>1952</v>
      </c>
      <c r="J25" s="931" t="s">
        <v>1953</v>
      </c>
      <c r="K25" s="931" t="s">
        <v>1954</v>
      </c>
    </row>
    <row r="26" spans="1:11" ht="12.75" customHeight="1" x14ac:dyDescent="0.25">
      <c r="A26" s="703"/>
      <c r="B26" s="1944"/>
      <c r="C26" s="1897" t="s">
        <v>1945</v>
      </c>
      <c r="D26" s="1898"/>
      <c r="E26" s="932">
        <v>20</v>
      </c>
      <c r="F26" s="931" t="s">
        <v>1946</v>
      </c>
      <c r="G26" s="1899" t="s">
        <v>1955</v>
      </c>
      <c r="H26" s="1900"/>
      <c r="I26" s="1900"/>
      <c r="J26" s="1900"/>
      <c r="K26" s="1901"/>
    </row>
    <row r="27" spans="1:11" ht="12.75" customHeight="1" x14ac:dyDescent="0.25">
      <c r="A27" s="703"/>
      <c r="B27" s="1944"/>
      <c r="C27" s="933" t="s">
        <v>1956</v>
      </c>
      <c r="D27" s="1907" t="s">
        <v>1957</v>
      </c>
      <c r="E27" s="1898"/>
      <c r="F27" s="931" t="s">
        <v>1939</v>
      </c>
      <c r="G27" s="931" t="s">
        <v>1958</v>
      </c>
      <c r="H27" s="931" t="s">
        <v>1959</v>
      </c>
      <c r="I27" s="931" t="s">
        <v>1960</v>
      </c>
      <c r="J27" s="931" t="s">
        <v>1961</v>
      </c>
      <c r="K27" s="931" t="s">
        <v>1962</v>
      </c>
    </row>
    <row r="28" spans="1:11" ht="51" customHeight="1" x14ac:dyDescent="0.25">
      <c r="A28" s="703"/>
      <c r="B28" s="1944"/>
      <c r="C28" s="1897" t="s">
        <v>1945</v>
      </c>
      <c r="D28" s="1898"/>
      <c r="E28" s="932">
        <v>70</v>
      </c>
      <c r="F28" s="931" t="s">
        <v>1946</v>
      </c>
      <c r="G28" s="1899" t="s">
        <v>1963</v>
      </c>
      <c r="H28" s="1900"/>
      <c r="I28" s="1900"/>
      <c r="J28" s="1900"/>
      <c r="K28" s="1901"/>
    </row>
    <row r="29" spans="1:11" ht="12.75" customHeight="1" x14ac:dyDescent="0.25">
      <c r="A29" s="703"/>
      <c r="B29" s="1944"/>
      <c r="C29" s="1908" t="s">
        <v>1964</v>
      </c>
      <c r="D29" s="1908"/>
      <c r="E29" s="1908"/>
      <c r="F29" s="1908"/>
      <c r="G29" s="1908"/>
      <c r="H29" s="1908"/>
      <c r="I29" s="1908"/>
      <c r="J29" s="1908"/>
      <c r="K29" s="1909"/>
    </row>
    <row r="30" spans="1:11" ht="61.5" customHeight="1" x14ac:dyDescent="0.25">
      <c r="A30" s="703"/>
      <c r="B30" s="1944"/>
      <c r="C30" s="929" t="s">
        <v>1937</v>
      </c>
      <c r="D30" s="1905" t="s">
        <v>1965</v>
      </c>
      <c r="E30" s="1906"/>
      <c r="F30" s="931" t="s">
        <v>1966</v>
      </c>
      <c r="G30" s="931" t="s">
        <v>1967</v>
      </c>
      <c r="H30" s="931" t="s">
        <v>1968</v>
      </c>
      <c r="I30" s="931" t="s">
        <v>1952</v>
      </c>
      <c r="J30" s="931" t="s">
        <v>1969</v>
      </c>
      <c r="K30" s="931" t="s">
        <v>1970</v>
      </c>
    </row>
    <row r="31" spans="1:11" ht="24" customHeight="1" x14ac:dyDescent="0.25">
      <c r="A31" s="703"/>
      <c r="B31" s="1944"/>
      <c r="C31" s="1897" t="s">
        <v>1945</v>
      </c>
      <c r="D31" s="1898"/>
      <c r="E31" s="932" t="s">
        <v>1971</v>
      </c>
      <c r="F31" s="931" t="s">
        <v>1946</v>
      </c>
      <c r="G31" s="934" t="s">
        <v>1972</v>
      </c>
      <c r="H31" s="934"/>
      <c r="I31" s="934"/>
      <c r="J31" s="934"/>
      <c r="K31" s="934"/>
    </row>
    <row r="32" spans="1:11" ht="145.5" customHeight="1" x14ac:dyDescent="0.25">
      <c r="A32" s="703"/>
      <c r="B32" s="1944"/>
      <c r="C32" s="933" t="s">
        <v>1948</v>
      </c>
      <c r="D32" s="1905" t="s">
        <v>1973</v>
      </c>
      <c r="E32" s="1906"/>
      <c r="F32" s="931" t="s">
        <v>1974</v>
      </c>
      <c r="G32" s="931" t="s">
        <v>1975</v>
      </c>
      <c r="H32" s="931" t="s">
        <v>1976</v>
      </c>
      <c r="I32" s="931" t="s">
        <v>1977</v>
      </c>
      <c r="J32" s="931" t="s">
        <v>1978</v>
      </c>
      <c r="K32" s="931"/>
    </row>
    <row r="33" spans="1:11" ht="64.5" customHeight="1" x14ac:dyDescent="0.25">
      <c r="A33" s="703"/>
      <c r="B33" s="1944"/>
      <c r="C33" s="1897" t="s">
        <v>1945</v>
      </c>
      <c r="D33" s="1898"/>
      <c r="E33" s="932">
        <v>10</v>
      </c>
      <c r="F33" s="931" t="s">
        <v>1946</v>
      </c>
      <c r="G33" s="1899" t="s">
        <v>1979</v>
      </c>
      <c r="H33" s="1900"/>
      <c r="I33" s="1900"/>
      <c r="J33" s="1900"/>
      <c r="K33" s="1901"/>
    </row>
    <row r="34" spans="1:11" ht="57.75" customHeight="1" x14ac:dyDescent="0.25">
      <c r="A34" s="703"/>
      <c r="B34" s="1944"/>
      <c r="C34" s="933" t="s">
        <v>1956</v>
      </c>
      <c r="D34" s="1905" t="s">
        <v>1980</v>
      </c>
      <c r="E34" s="1906"/>
      <c r="F34" s="931" t="s">
        <v>1981</v>
      </c>
      <c r="G34" s="931" t="s">
        <v>1982</v>
      </c>
      <c r="H34" s="931" t="s">
        <v>1983</v>
      </c>
      <c r="I34" s="931" t="s">
        <v>1984</v>
      </c>
      <c r="J34" s="931" t="s">
        <v>1985</v>
      </c>
      <c r="K34" s="931" t="s">
        <v>1986</v>
      </c>
    </row>
    <row r="35" spans="1:11" ht="12.75" customHeight="1" x14ac:dyDescent="0.25">
      <c r="A35" s="703"/>
      <c r="B35" s="1944"/>
      <c r="C35" s="1897" t="s">
        <v>1945</v>
      </c>
      <c r="D35" s="1898"/>
      <c r="E35" s="932">
        <v>0</v>
      </c>
      <c r="F35" s="931" t="s">
        <v>1946</v>
      </c>
      <c r="G35" s="1899" t="s">
        <v>1987</v>
      </c>
      <c r="H35" s="1900"/>
      <c r="I35" s="1900"/>
      <c r="J35" s="1900"/>
      <c r="K35" s="1901"/>
    </row>
    <row r="36" spans="1:11" ht="12.75" customHeight="1" x14ac:dyDescent="0.25">
      <c r="A36" s="703"/>
      <c r="B36" s="1944"/>
      <c r="C36" s="933" t="s">
        <v>1988</v>
      </c>
      <c r="D36" s="1910" t="s">
        <v>1989</v>
      </c>
      <c r="E36" s="1911"/>
      <c r="F36" s="931" t="s">
        <v>1990</v>
      </c>
      <c r="G36" s="931" t="s">
        <v>1967</v>
      </c>
      <c r="H36" s="931" t="s">
        <v>1991</v>
      </c>
      <c r="I36" s="931" t="s">
        <v>1992</v>
      </c>
      <c r="J36" s="931" t="s">
        <v>1993</v>
      </c>
      <c r="K36" s="931" t="s">
        <v>1994</v>
      </c>
    </row>
    <row r="37" spans="1:11" ht="12.75" customHeight="1" x14ac:dyDescent="0.25">
      <c r="A37" s="703"/>
      <c r="B37" s="1944"/>
      <c r="C37" s="1912" t="s">
        <v>1945</v>
      </c>
      <c r="D37" s="1911"/>
      <c r="E37" s="932" t="s">
        <v>1971</v>
      </c>
      <c r="F37" s="931" t="s">
        <v>1946</v>
      </c>
      <c r="G37" s="934" t="s">
        <v>1972</v>
      </c>
      <c r="H37" s="934"/>
      <c r="I37" s="934"/>
      <c r="J37" s="934"/>
      <c r="K37" s="934"/>
    </row>
    <row r="38" spans="1:11" ht="12.75" customHeight="1" x14ac:dyDescent="0.25">
      <c r="A38" s="703"/>
      <c r="B38" s="1944"/>
      <c r="C38" s="1908" t="s">
        <v>1995</v>
      </c>
      <c r="D38" s="1908"/>
      <c r="E38" s="1908"/>
      <c r="F38" s="1909"/>
      <c r="G38" s="932">
        <v>30</v>
      </c>
      <c r="H38" s="1913" t="s">
        <v>1996</v>
      </c>
      <c r="I38" s="1914"/>
      <c r="J38" s="1914"/>
      <c r="K38" s="1915"/>
    </row>
    <row r="39" spans="1:11" ht="12.75" customHeight="1" x14ac:dyDescent="0.35">
      <c r="A39" s="703"/>
      <c r="B39" s="1944"/>
      <c r="C39" s="350"/>
      <c r="D39" s="350"/>
      <c r="E39" s="350"/>
      <c r="F39" s="350"/>
      <c r="G39" s="350"/>
      <c r="H39" s="350"/>
      <c r="I39" s="350"/>
      <c r="J39" s="350"/>
      <c r="K39" s="350"/>
    </row>
    <row r="40" spans="1:11" ht="12.75" customHeight="1" x14ac:dyDescent="0.25">
      <c r="B40" s="1944"/>
      <c r="C40" s="1916" t="s">
        <v>1997</v>
      </c>
      <c r="D40" s="1916"/>
      <c r="E40" s="1916"/>
      <c r="F40" s="1916"/>
      <c r="G40" s="1916"/>
      <c r="H40" s="1916"/>
      <c r="I40" s="1916"/>
      <c r="J40" s="1916"/>
      <c r="K40" s="1916"/>
    </row>
    <row r="41" spans="1:11" ht="12.75" customHeight="1" x14ac:dyDescent="0.25">
      <c r="B41" s="1944"/>
      <c r="C41" s="925"/>
      <c r="D41" s="926"/>
      <c r="E41" s="926"/>
      <c r="F41" s="1917" t="s">
        <v>1929</v>
      </c>
      <c r="G41" s="1918"/>
      <c r="H41" s="1918"/>
      <c r="I41" s="1918"/>
      <c r="J41" s="1918"/>
      <c r="K41" s="1918"/>
    </row>
    <row r="42" spans="1:11" ht="13" x14ac:dyDescent="0.25">
      <c r="B42" s="1944"/>
      <c r="C42" s="925"/>
      <c r="D42" s="926"/>
      <c r="E42" s="926"/>
      <c r="F42" s="927" t="s">
        <v>1930</v>
      </c>
      <c r="G42" s="928" t="s">
        <v>1931</v>
      </c>
      <c r="H42" s="927" t="s">
        <v>1998</v>
      </c>
      <c r="I42" s="927" t="s">
        <v>1999</v>
      </c>
      <c r="J42" s="927" t="s">
        <v>1934</v>
      </c>
      <c r="K42" s="927" t="s">
        <v>1935</v>
      </c>
    </row>
    <row r="43" spans="1:11" ht="12.75" customHeight="1" x14ac:dyDescent="0.25">
      <c r="B43" s="1944"/>
      <c r="C43" s="1908" t="s">
        <v>2000</v>
      </c>
      <c r="D43" s="1908"/>
      <c r="E43" s="1908"/>
      <c r="F43" s="1908"/>
      <c r="G43" s="1908"/>
      <c r="H43" s="1908"/>
      <c r="I43" s="1908"/>
      <c r="J43" s="1908"/>
      <c r="K43" s="1908"/>
    </row>
    <row r="44" spans="1:11" ht="89.25" customHeight="1" x14ac:dyDescent="0.25">
      <c r="B44" s="1944"/>
      <c r="C44" s="933" t="s">
        <v>1937</v>
      </c>
      <c r="D44" s="1907" t="s">
        <v>3867</v>
      </c>
      <c r="E44" s="1898"/>
      <c r="F44" s="931" t="s">
        <v>2001</v>
      </c>
      <c r="G44" s="931" t="s">
        <v>2002</v>
      </c>
      <c r="H44" s="931" t="s">
        <v>2003</v>
      </c>
      <c r="I44" s="931" t="s">
        <v>2004</v>
      </c>
      <c r="J44" s="931" t="s">
        <v>2005</v>
      </c>
      <c r="K44" s="931" t="s">
        <v>2006</v>
      </c>
    </row>
    <row r="45" spans="1:11" ht="12.75" customHeight="1" x14ac:dyDescent="0.25">
      <c r="B45" s="1944"/>
      <c r="C45" s="1897" t="s">
        <v>1945</v>
      </c>
      <c r="D45" s="1898"/>
      <c r="E45" s="932">
        <v>80</v>
      </c>
      <c r="F45" s="931" t="s">
        <v>1946</v>
      </c>
      <c r="G45" s="1899" t="s">
        <v>2007</v>
      </c>
      <c r="H45" s="1900"/>
      <c r="I45" s="1900"/>
      <c r="J45" s="1900"/>
      <c r="K45" s="1900"/>
    </row>
    <row r="46" spans="1:11" ht="114.75" customHeight="1" x14ac:dyDescent="0.25">
      <c r="B46" s="1944"/>
      <c r="C46" s="933" t="s">
        <v>1948</v>
      </c>
      <c r="D46" s="1905" t="s">
        <v>2008</v>
      </c>
      <c r="E46" s="1906"/>
      <c r="F46" s="931" t="s">
        <v>2009</v>
      </c>
      <c r="G46" s="931" t="s">
        <v>2010</v>
      </c>
      <c r="H46" s="931" t="s">
        <v>2011</v>
      </c>
      <c r="I46" s="931" t="s">
        <v>2012</v>
      </c>
      <c r="J46" s="931" t="s">
        <v>2013</v>
      </c>
      <c r="K46" s="931" t="s">
        <v>2014</v>
      </c>
    </row>
    <row r="47" spans="1:11" ht="45" customHeight="1" x14ac:dyDescent="0.25">
      <c r="B47" s="1944"/>
      <c r="C47" s="1897" t="s">
        <v>1945</v>
      </c>
      <c r="D47" s="1898"/>
      <c r="E47" s="932">
        <v>100</v>
      </c>
      <c r="F47" s="931" t="s">
        <v>1946</v>
      </c>
      <c r="G47" s="1899" t="s">
        <v>2015</v>
      </c>
      <c r="H47" s="1900"/>
      <c r="I47" s="1900"/>
      <c r="J47" s="1900"/>
      <c r="K47" s="1900"/>
    </row>
    <row r="48" spans="1:11" ht="148.5" customHeight="1" x14ac:dyDescent="0.25">
      <c r="B48" s="1944"/>
      <c r="C48" s="933" t="s">
        <v>1956</v>
      </c>
      <c r="D48" s="1905" t="s">
        <v>2016</v>
      </c>
      <c r="E48" s="1906"/>
      <c r="F48" s="931" t="s">
        <v>2017</v>
      </c>
      <c r="G48" s="931" t="s">
        <v>2018</v>
      </c>
      <c r="H48" s="931" t="s">
        <v>2019</v>
      </c>
      <c r="I48" s="931" t="s">
        <v>2020</v>
      </c>
      <c r="J48" s="931" t="s">
        <v>2021</v>
      </c>
      <c r="K48" s="931" t="s">
        <v>2022</v>
      </c>
    </row>
    <row r="49" spans="2:11" ht="44.25" customHeight="1" x14ac:dyDescent="0.25">
      <c r="B49" s="1944"/>
      <c r="C49" s="1897" t="s">
        <v>1945</v>
      </c>
      <c r="D49" s="1898"/>
      <c r="E49" s="932">
        <v>60</v>
      </c>
      <c r="F49" s="931" t="s">
        <v>1946</v>
      </c>
      <c r="G49" s="1899" t="s">
        <v>2023</v>
      </c>
      <c r="H49" s="1900"/>
      <c r="I49" s="1900"/>
      <c r="J49" s="1900"/>
      <c r="K49" s="1900"/>
    </row>
    <row r="50" spans="2:11" ht="76.5" customHeight="1" x14ac:dyDescent="0.25">
      <c r="B50" s="1944"/>
      <c r="C50" s="933" t="s">
        <v>1988</v>
      </c>
      <c r="D50" s="1905" t="s">
        <v>2024</v>
      </c>
      <c r="E50" s="1906"/>
      <c r="F50" s="931" t="s">
        <v>2025</v>
      </c>
      <c r="G50" s="931" t="s">
        <v>2026</v>
      </c>
      <c r="H50" s="931" t="s">
        <v>2027</v>
      </c>
      <c r="I50" s="931" t="s">
        <v>2028</v>
      </c>
      <c r="J50" s="931" t="s">
        <v>2029</v>
      </c>
      <c r="K50" s="931" t="s">
        <v>2030</v>
      </c>
    </row>
    <row r="51" spans="2:11" ht="12.75" customHeight="1" x14ac:dyDescent="0.25">
      <c r="B51" s="1944"/>
      <c r="C51" s="1897" t="s">
        <v>1945</v>
      </c>
      <c r="D51" s="1898"/>
      <c r="E51" s="932">
        <v>60</v>
      </c>
      <c r="F51" s="931" t="s">
        <v>1946</v>
      </c>
      <c r="G51" s="1899" t="s">
        <v>2031</v>
      </c>
      <c r="H51" s="1900"/>
      <c r="I51" s="1900"/>
      <c r="J51" s="1900"/>
      <c r="K51" s="1900"/>
    </row>
    <row r="52" spans="2:11" ht="63.75" customHeight="1" x14ac:dyDescent="0.25">
      <c r="B52" s="1944"/>
      <c r="C52" s="933" t="s">
        <v>2032</v>
      </c>
      <c r="D52" s="1905" t="s">
        <v>2033</v>
      </c>
      <c r="E52" s="1906"/>
      <c r="F52" s="931" t="s">
        <v>2034</v>
      </c>
      <c r="G52" s="931" t="s">
        <v>2035</v>
      </c>
      <c r="H52" s="931" t="s">
        <v>2036</v>
      </c>
      <c r="I52" s="931" t="s">
        <v>2037</v>
      </c>
      <c r="J52" s="931" t="s">
        <v>2038</v>
      </c>
      <c r="K52" s="931" t="s">
        <v>2039</v>
      </c>
    </row>
    <row r="53" spans="2:11" ht="12.75" customHeight="1" x14ac:dyDescent="0.25">
      <c r="B53" s="1944"/>
      <c r="C53" s="1897" t="s">
        <v>1945</v>
      </c>
      <c r="D53" s="1898"/>
      <c r="E53" s="932">
        <v>0</v>
      </c>
      <c r="F53" s="931" t="s">
        <v>1946</v>
      </c>
      <c r="G53" s="1919"/>
      <c r="H53" s="1920"/>
      <c r="I53" s="1920"/>
      <c r="J53" s="1920"/>
      <c r="K53" s="1920"/>
    </row>
    <row r="54" spans="2:11" ht="135" customHeight="1" x14ac:dyDescent="0.25">
      <c r="B54" s="1944"/>
      <c r="C54" s="933" t="s">
        <v>2040</v>
      </c>
      <c r="D54" s="1905" t="s">
        <v>2041</v>
      </c>
      <c r="E54" s="1906"/>
      <c r="F54" s="931" t="s">
        <v>2042</v>
      </c>
      <c r="G54" s="931" t="s">
        <v>2043</v>
      </c>
      <c r="H54" s="931" t="s">
        <v>2044</v>
      </c>
      <c r="I54" s="931" t="s">
        <v>2045</v>
      </c>
      <c r="J54" s="931" t="s">
        <v>2046</v>
      </c>
      <c r="K54" s="931" t="s">
        <v>2047</v>
      </c>
    </row>
    <row r="55" spans="2:11" ht="37.5" customHeight="1" x14ac:dyDescent="0.25">
      <c r="B55" s="1944"/>
      <c r="C55" s="1897" t="s">
        <v>1945</v>
      </c>
      <c r="D55" s="1898"/>
      <c r="E55" s="932">
        <v>60</v>
      </c>
      <c r="F55" s="931" t="s">
        <v>1946</v>
      </c>
      <c r="G55" s="1899" t="s">
        <v>2048</v>
      </c>
      <c r="H55" s="1900"/>
      <c r="I55" s="1900"/>
      <c r="J55" s="1900"/>
      <c r="K55" s="1900"/>
    </row>
    <row r="56" spans="2:11" ht="12.75" customHeight="1" x14ac:dyDescent="0.25">
      <c r="B56" s="1944"/>
      <c r="C56" s="1908" t="s">
        <v>2049</v>
      </c>
      <c r="D56" s="1908"/>
      <c r="E56" s="1908"/>
      <c r="F56" s="1908"/>
      <c r="G56" s="1908"/>
      <c r="H56" s="1908"/>
      <c r="I56" s="1908"/>
      <c r="J56" s="1908"/>
      <c r="K56" s="1908"/>
    </row>
    <row r="57" spans="2:11" ht="89.25" customHeight="1" x14ac:dyDescent="0.25">
      <c r="B57" s="1944"/>
      <c r="C57" s="933" t="s">
        <v>1937</v>
      </c>
      <c r="D57" s="1907" t="s">
        <v>3868</v>
      </c>
      <c r="E57" s="1898"/>
      <c r="F57" s="931" t="s">
        <v>2050</v>
      </c>
      <c r="G57" s="931" t="s">
        <v>2051</v>
      </c>
      <c r="H57" s="931" t="s">
        <v>2052</v>
      </c>
      <c r="I57" s="931" t="s">
        <v>2053</v>
      </c>
      <c r="J57" s="931" t="s">
        <v>2054</v>
      </c>
      <c r="K57" s="931" t="s">
        <v>2055</v>
      </c>
    </row>
    <row r="58" spans="2:11" ht="12.75" customHeight="1" x14ac:dyDescent="0.25">
      <c r="B58" s="1944"/>
      <c r="C58" s="1921" t="s">
        <v>1945</v>
      </c>
      <c r="D58" s="1922"/>
      <c r="E58" s="932">
        <v>0</v>
      </c>
      <c r="F58" s="931" t="s">
        <v>1946</v>
      </c>
      <c r="G58" s="1899"/>
      <c r="H58" s="1900"/>
      <c r="I58" s="1900"/>
      <c r="J58" s="1900"/>
      <c r="K58" s="1900"/>
    </row>
    <row r="59" spans="2:11" ht="143.25" customHeight="1" x14ac:dyDescent="0.25">
      <c r="B59" s="1944"/>
      <c r="C59" s="933" t="s">
        <v>1948</v>
      </c>
      <c r="D59" s="1907" t="s">
        <v>3869</v>
      </c>
      <c r="E59" s="1898"/>
      <c r="F59" s="931" t="s">
        <v>2056</v>
      </c>
      <c r="G59" s="931" t="s">
        <v>2057</v>
      </c>
      <c r="H59" s="931" t="s">
        <v>2058</v>
      </c>
      <c r="I59" s="931" t="s">
        <v>2059</v>
      </c>
      <c r="J59" s="931" t="s">
        <v>2060</v>
      </c>
      <c r="K59" s="931" t="s">
        <v>2061</v>
      </c>
    </row>
    <row r="60" spans="2:11" ht="33" customHeight="1" x14ac:dyDescent="0.25">
      <c r="B60" s="1944"/>
      <c r="C60" s="1897" t="s">
        <v>1945</v>
      </c>
      <c r="D60" s="1898"/>
      <c r="E60" s="932">
        <v>80</v>
      </c>
      <c r="F60" s="931" t="s">
        <v>1946</v>
      </c>
      <c r="G60" s="1899" t="s">
        <v>2062</v>
      </c>
      <c r="H60" s="1900"/>
      <c r="I60" s="1900"/>
      <c r="J60" s="1900"/>
      <c r="K60" s="1900"/>
    </row>
    <row r="61" spans="2:11" ht="63.75" customHeight="1" x14ac:dyDescent="0.25">
      <c r="B61" s="1944"/>
      <c r="C61" s="933" t="s">
        <v>1956</v>
      </c>
      <c r="D61" s="1905" t="s">
        <v>2063</v>
      </c>
      <c r="E61" s="1906"/>
      <c r="F61" s="931" t="s">
        <v>2064</v>
      </c>
      <c r="G61" s="931" t="s">
        <v>2065</v>
      </c>
      <c r="H61" s="931" t="s">
        <v>2066</v>
      </c>
      <c r="I61" s="931" t="s">
        <v>2067</v>
      </c>
      <c r="J61" s="931" t="s">
        <v>2038</v>
      </c>
      <c r="K61" s="931" t="s">
        <v>2068</v>
      </c>
    </row>
    <row r="62" spans="2:11" ht="12.75" customHeight="1" x14ac:dyDescent="0.25">
      <c r="B62" s="1944"/>
      <c r="C62" s="1897" t="s">
        <v>1945</v>
      </c>
      <c r="D62" s="1898"/>
      <c r="E62" s="932" t="s">
        <v>1971</v>
      </c>
      <c r="F62" s="931" t="s">
        <v>1946</v>
      </c>
      <c r="G62" s="1899" t="s">
        <v>2069</v>
      </c>
      <c r="H62" s="1900"/>
      <c r="I62" s="1900"/>
      <c r="J62" s="1900"/>
      <c r="K62" s="1900"/>
    </row>
    <row r="63" spans="2:11" ht="63.75" customHeight="1" x14ac:dyDescent="0.25">
      <c r="B63" s="1944"/>
      <c r="C63" s="933" t="s">
        <v>1988</v>
      </c>
      <c r="D63" s="1905" t="s">
        <v>2070</v>
      </c>
      <c r="E63" s="1906"/>
      <c r="F63" s="931" t="s">
        <v>2071</v>
      </c>
      <c r="G63" s="931" t="s">
        <v>2072</v>
      </c>
      <c r="H63" s="931" t="s">
        <v>2073</v>
      </c>
      <c r="I63" s="931" t="s">
        <v>2074</v>
      </c>
      <c r="J63" s="931" t="s">
        <v>2038</v>
      </c>
      <c r="K63" s="931" t="s">
        <v>2075</v>
      </c>
    </row>
    <row r="64" spans="2:11" ht="12.75" customHeight="1" x14ac:dyDescent="0.25">
      <c r="B64" s="1944"/>
      <c r="C64" s="1897" t="s">
        <v>1945</v>
      </c>
      <c r="D64" s="1898"/>
      <c r="E64" s="932">
        <v>0</v>
      </c>
      <c r="F64" s="931" t="s">
        <v>1946</v>
      </c>
      <c r="G64" s="1899" t="s">
        <v>2076</v>
      </c>
      <c r="H64" s="1900"/>
      <c r="I64" s="1900"/>
      <c r="J64" s="1900"/>
      <c r="K64" s="1900"/>
    </row>
    <row r="65" spans="2:11" ht="38.25" customHeight="1" x14ac:dyDescent="0.25">
      <c r="B65" s="1944"/>
      <c r="C65" s="933" t="s">
        <v>2032</v>
      </c>
      <c r="D65" s="1905" t="s">
        <v>2077</v>
      </c>
      <c r="E65" s="1906"/>
      <c r="F65" s="931" t="s">
        <v>2078</v>
      </c>
      <c r="G65" s="931" t="s">
        <v>2079</v>
      </c>
      <c r="H65" s="931" t="s">
        <v>2080</v>
      </c>
      <c r="I65" s="931" t="s">
        <v>2081</v>
      </c>
      <c r="J65" s="931" t="s">
        <v>2082</v>
      </c>
      <c r="K65" s="931" t="s">
        <v>2083</v>
      </c>
    </row>
    <row r="66" spans="2:11" ht="12.75" customHeight="1" x14ac:dyDescent="0.25">
      <c r="B66" s="1944"/>
      <c r="C66" s="1897" t="s">
        <v>1945</v>
      </c>
      <c r="D66" s="1898"/>
      <c r="E66" s="932">
        <v>0</v>
      </c>
      <c r="F66" s="931" t="s">
        <v>1946</v>
      </c>
      <c r="G66" s="1899" t="s">
        <v>2084</v>
      </c>
      <c r="H66" s="1900"/>
      <c r="I66" s="1900"/>
      <c r="J66" s="1900"/>
      <c r="K66" s="1900"/>
    </row>
    <row r="67" spans="2:11" ht="89.25" customHeight="1" x14ac:dyDescent="0.25">
      <c r="B67" s="1944"/>
      <c r="C67" s="933" t="s">
        <v>2040</v>
      </c>
      <c r="D67" s="1910" t="s">
        <v>2085</v>
      </c>
      <c r="E67" s="1911"/>
      <c r="F67" s="931" t="s">
        <v>2086</v>
      </c>
      <c r="G67" s="931" t="s">
        <v>2051</v>
      </c>
      <c r="H67" s="931" t="s">
        <v>2087</v>
      </c>
      <c r="I67" s="931" t="s">
        <v>2088</v>
      </c>
      <c r="J67" s="931" t="s">
        <v>2089</v>
      </c>
      <c r="K67" s="931" t="s">
        <v>2090</v>
      </c>
    </row>
    <row r="68" spans="2:11" ht="12.75" customHeight="1" x14ac:dyDescent="0.25">
      <c r="B68" s="1944"/>
      <c r="C68" s="1912" t="s">
        <v>1945</v>
      </c>
      <c r="D68" s="1911"/>
      <c r="E68" s="932" t="s">
        <v>1971</v>
      </c>
      <c r="F68" s="931" t="s">
        <v>1946</v>
      </c>
      <c r="G68" s="1899" t="s">
        <v>2091</v>
      </c>
      <c r="H68" s="1900"/>
      <c r="I68" s="1900"/>
      <c r="J68" s="1900"/>
      <c r="K68" s="1900"/>
    </row>
    <row r="69" spans="2:11" ht="12.75" customHeight="1" x14ac:dyDescent="0.25">
      <c r="B69" s="1944"/>
      <c r="C69" s="1908" t="s">
        <v>2092</v>
      </c>
      <c r="D69" s="1908"/>
      <c r="E69" s="1908"/>
      <c r="F69" s="1909"/>
      <c r="G69" s="932">
        <v>50</v>
      </c>
      <c r="H69" s="1923" t="s">
        <v>1996</v>
      </c>
      <c r="I69" s="1924"/>
      <c r="J69" s="1924"/>
      <c r="K69" s="1924"/>
    </row>
    <row r="70" spans="2:11" ht="14.5" x14ac:dyDescent="0.35">
      <c r="B70" s="1944"/>
      <c r="C70" s="350"/>
      <c r="D70" s="350"/>
      <c r="E70" s="350"/>
      <c r="F70" s="350"/>
      <c r="G70" s="350"/>
      <c r="H70" s="350"/>
      <c r="I70" s="350"/>
      <c r="J70" s="350"/>
      <c r="K70" s="350"/>
    </row>
    <row r="71" spans="2:11" ht="12.75" customHeight="1" x14ac:dyDescent="0.25">
      <c r="B71" s="1944"/>
      <c r="C71" s="1916" t="s">
        <v>2093</v>
      </c>
      <c r="D71" s="1916"/>
      <c r="E71" s="1916"/>
      <c r="F71" s="1916"/>
      <c r="G71" s="1916"/>
      <c r="H71" s="1916"/>
      <c r="I71" s="1916"/>
      <c r="J71" s="1916"/>
      <c r="K71" s="1925"/>
    </row>
    <row r="72" spans="2:11" ht="12.75" customHeight="1" x14ac:dyDescent="0.25">
      <c r="B72" s="1944"/>
      <c r="C72" s="929"/>
      <c r="D72" s="930"/>
      <c r="E72" s="930"/>
      <c r="F72" s="1917" t="s">
        <v>1929</v>
      </c>
      <c r="G72" s="1918"/>
      <c r="H72" s="1918"/>
      <c r="I72" s="1918"/>
      <c r="J72" s="1918"/>
      <c r="K72" s="1926"/>
    </row>
    <row r="73" spans="2:11" ht="13" x14ac:dyDescent="0.25">
      <c r="B73" s="1944"/>
      <c r="C73" s="925"/>
      <c r="D73" s="926"/>
      <c r="E73" s="926"/>
      <c r="F73" s="927" t="s">
        <v>1930</v>
      </c>
      <c r="G73" s="928" t="s">
        <v>1931</v>
      </c>
      <c r="H73" s="927" t="s">
        <v>1998</v>
      </c>
      <c r="I73" s="928" t="s">
        <v>2094</v>
      </c>
      <c r="J73" s="928" t="s">
        <v>1934</v>
      </c>
      <c r="K73" s="928" t="s">
        <v>1935</v>
      </c>
    </row>
    <row r="74" spans="2:11" ht="12.75" customHeight="1" x14ac:dyDescent="0.25">
      <c r="B74" s="1944"/>
      <c r="C74" s="1908" t="s">
        <v>2095</v>
      </c>
      <c r="D74" s="1908"/>
      <c r="E74" s="1908"/>
      <c r="F74" s="1908"/>
      <c r="G74" s="1908"/>
      <c r="H74" s="1908"/>
      <c r="I74" s="1908"/>
      <c r="J74" s="1908"/>
      <c r="K74" s="1909"/>
    </row>
    <row r="75" spans="2:11" ht="63.75" customHeight="1" x14ac:dyDescent="0.25">
      <c r="B75" s="1944"/>
      <c r="C75" s="933" t="s">
        <v>1937</v>
      </c>
      <c r="D75" s="1905" t="s">
        <v>2096</v>
      </c>
      <c r="E75" s="1906"/>
      <c r="F75" s="931" t="s">
        <v>2097</v>
      </c>
      <c r="G75" s="931" t="s">
        <v>2098</v>
      </c>
      <c r="H75" s="931" t="s">
        <v>2099</v>
      </c>
      <c r="I75" s="931" t="s">
        <v>2100</v>
      </c>
      <c r="J75" s="931" t="s">
        <v>2101</v>
      </c>
      <c r="K75" s="931" t="s">
        <v>2102</v>
      </c>
    </row>
    <row r="76" spans="2:11" ht="39.75" customHeight="1" x14ac:dyDescent="0.25">
      <c r="B76" s="1944"/>
      <c r="C76" s="1897" t="s">
        <v>1945</v>
      </c>
      <c r="D76" s="1898"/>
      <c r="E76" s="932">
        <v>40</v>
      </c>
      <c r="F76" s="931" t="s">
        <v>1946</v>
      </c>
      <c r="G76" s="1899" t="s">
        <v>2103</v>
      </c>
      <c r="H76" s="1900"/>
      <c r="I76" s="1900"/>
      <c r="J76" s="1900"/>
      <c r="K76" s="1901"/>
    </row>
    <row r="77" spans="2:11" ht="76.5" customHeight="1" x14ac:dyDescent="0.25">
      <c r="B77" s="1944"/>
      <c r="C77" s="933" t="s">
        <v>1948</v>
      </c>
      <c r="D77" s="1905" t="s">
        <v>2104</v>
      </c>
      <c r="E77" s="1906"/>
      <c r="F77" s="931" t="s">
        <v>2105</v>
      </c>
      <c r="G77" s="931" t="s">
        <v>2106</v>
      </c>
      <c r="H77" s="931" t="s">
        <v>2107</v>
      </c>
      <c r="I77" s="931" t="s">
        <v>2108</v>
      </c>
      <c r="J77" s="931" t="s">
        <v>2109</v>
      </c>
      <c r="K77" s="931" t="s">
        <v>2110</v>
      </c>
    </row>
    <row r="78" spans="2:11" ht="42.75" customHeight="1" x14ac:dyDescent="0.25">
      <c r="B78" s="1944"/>
      <c r="C78" s="1897" t="s">
        <v>1945</v>
      </c>
      <c r="D78" s="1898"/>
      <c r="E78" s="932">
        <v>60</v>
      </c>
      <c r="F78" s="931" t="s">
        <v>1946</v>
      </c>
      <c r="G78" s="1899" t="s">
        <v>2111</v>
      </c>
      <c r="H78" s="1900"/>
      <c r="I78" s="1900"/>
      <c r="J78" s="1900"/>
      <c r="K78" s="1901"/>
    </row>
    <row r="79" spans="2:11" ht="95.25" customHeight="1" x14ac:dyDescent="0.25">
      <c r="B79" s="1944"/>
      <c r="C79" s="933" t="s">
        <v>1956</v>
      </c>
      <c r="D79" s="1905" t="s">
        <v>2112</v>
      </c>
      <c r="E79" s="1906"/>
      <c r="F79" s="931" t="s">
        <v>2105</v>
      </c>
      <c r="G79" s="931" t="s">
        <v>2106</v>
      </c>
      <c r="H79" s="931" t="s">
        <v>2113</v>
      </c>
      <c r="I79" s="931" t="s">
        <v>2114</v>
      </c>
      <c r="J79" s="931" t="s">
        <v>2115</v>
      </c>
      <c r="K79" s="931" t="s">
        <v>2116</v>
      </c>
    </row>
    <row r="80" spans="2:11" ht="42.75" customHeight="1" x14ac:dyDescent="0.25">
      <c r="B80" s="1944"/>
      <c r="C80" s="1897" t="s">
        <v>1945</v>
      </c>
      <c r="D80" s="1898"/>
      <c r="E80" s="932">
        <v>30</v>
      </c>
      <c r="F80" s="931" t="s">
        <v>1946</v>
      </c>
      <c r="G80" s="1899" t="s">
        <v>2117</v>
      </c>
      <c r="H80" s="1900"/>
      <c r="I80" s="1900"/>
      <c r="J80" s="1900"/>
      <c r="K80" s="1901"/>
    </row>
    <row r="81" spans="2:11" ht="151.5" customHeight="1" x14ac:dyDescent="0.25">
      <c r="B81" s="1944"/>
      <c r="C81" s="933" t="s">
        <v>1988</v>
      </c>
      <c r="D81" s="1905" t="s">
        <v>2118</v>
      </c>
      <c r="E81" s="1906"/>
      <c r="F81" s="931" t="s">
        <v>2105</v>
      </c>
      <c r="G81" s="931" t="s">
        <v>2106</v>
      </c>
      <c r="H81" s="931" t="s">
        <v>2119</v>
      </c>
      <c r="I81" s="931" t="s">
        <v>2120</v>
      </c>
      <c r="J81" s="931" t="s">
        <v>2121</v>
      </c>
      <c r="K81" s="931" t="s">
        <v>2122</v>
      </c>
    </row>
    <row r="82" spans="2:11" ht="24" customHeight="1" x14ac:dyDescent="0.25">
      <c r="B82" s="1944"/>
      <c r="C82" s="1897" t="s">
        <v>1945</v>
      </c>
      <c r="D82" s="1898"/>
      <c r="E82" s="932">
        <v>80</v>
      </c>
      <c r="F82" s="931" t="s">
        <v>1946</v>
      </c>
      <c r="G82" s="1899" t="s">
        <v>2123</v>
      </c>
      <c r="H82" s="1900"/>
      <c r="I82" s="1900"/>
      <c r="J82" s="1900"/>
      <c r="K82" s="1901"/>
    </row>
    <row r="83" spans="2:11" ht="76.5" customHeight="1" x14ac:dyDescent="0.25">
      <c r="B83" s="1944"/>
      <c r="C83" s="933" t="s">
        <v>2032</v>
      </c>
      <c r="D83" s="1905" t="s">
        <v>2124</v>
      </c>
      <c r="E83" s="1906"/>
      <c r="F83" s="931" t="s">
        <v>2105</v>
      </c>
      <c r="G83" s="931" t="s">
        <v>2106</v>
      </c>
      <c r="H83" s="931" t="s">
        <v>2125</v>
      </c>
      <c r="I83" s="931" t="s">
        <v>2126</v>
      </c>
      <c r="J83" s="931" t="s">
        <v>2127</v>
      </c>
      <c r="K83" s="931" t="s">
        <v>2128</v>
      </c>
    </row>
    <row r="84" spans="2:11" ht="33.75" customHeight="1" x14ac:dyDescent="0.25">
      <c r="B84" s="1944"/>
      <c r="C84" s="1897" t="s">
        <v>1945</v>
      </c>
      <c r="D84" s="1898"/>
      <c r="E84" s="932">
        <v>80</v>
      </c>
      <c r="F84" s="931" t="s">
        <v>1946</v>
      </c>
      <c r="G84" s="1899" t="s">
        <v>2129</v>
      </c>
      <c r="H84" s="1900"/>
      <c r="I84" s="1900"/>
      <c r="J84" s="1900"/>
      <c r="K84" s="1901"/>
    </row>
    <row r="85" spans="2:11" ht="12.75" customHeight="1" x14ac:dyDescent="0.25">
      <c r="B85" s="1944"/>
      <c r="C85" s="1908" t="s">
        <v>2130</v>
      </c>
      <c r="D85" s="1908"/>
      <c r="E85" s="1908"/>
      <c r="F85" s="1908"/>
      <c r="G85" s="1908"/>
      <c r="H85" s="1908"/>
      <c r="I85" s="1908"/>
      <c r="J85" s="1908"/>
      <c r="K85" s="1909"/>
    </row>
    <row r="86" spans="2:11" ht="131.25" customHeight="1" x14ac:dyDescent="0.25">
      <c r="B86" s="1944"/>
      <c r="C86" s="933" t="s">
        <v>1937</v>
      </c>
      <c r="D86" s="1905" t="s">
        <v>2131</v>
      </c>
      <c r="E86" s="1906"/>
      <c r="F86" s="931" t="s">
        <v>2132</v>
      </c>
      <c r="G86" s="931" t="s">
        <v>2133</v>
      </c>
      <c r="H86" s="931" t="s">
        <v>2134</v>
      </c>
      <c r="I86" s="931" t="s">
        <v>2135</v>
      </c>
      <c r="J86" s="931" t="s">
        <v>2136</v>
      </c>
      <c r="K86" s="931" t="s">
        <v>2137</v>
      </c>
    </row>
    <row r="87" spans="2:11" ht="32.25" customHeight="1" x14ac:dyDescent="0.25">
      <c r="B87" s="1944"/>
      <c r="C87" s="1897" t="s">
        <v>1945</v>
      </c>
      <c r="D87" s="1898"/>
      <c r="E87" s="932">
        <v>40</v>
      </c>
      <c r="F87" s="931" t="s">
        <v>1946</v>
      </c>
      <c r="G87" s="1899" t="s">
        <v>2138</v>
      </c>
      <c r="H87" s="1900"/>
      <c r="I87" s="1900"/>
      <c r="J87" s="1900"/>
      <c r="K87" s="1901"/>
    </row>
    <row r="88" spans="2:11" ht="131.25" customHeight="1" x14ac:dyDescent="0.25">
      <c r="B88" s="1944"/>
      <c r="C88" s="933" t="s">
        <v>1948</v>
      </c>
      <c r="D88" s="1905" t="s">
        <v>2139</v>
      </c>
      <c r="E88" s="1906"/>
      <c r="F88" s="931" t="s">
        <v>2140</v>
      </c>
      <c r="G88" s="931" t="s">
        <v>2141</v>
      </c>
      <c r="H88" s="931" t="s">
        <v>2142</v>
      </c>
      <c r="I88" s="931" t="s">
        <v>2143</v>
      </c>
      <c r="J88" s="931" t="s">
        <v>2144</v>
      </c>
      <c r="K88" s="931" t="s">
        <v>2145</v>
      </c>
    </row>
    <row r="89" spans="2:11" ht="23.25" customHeight="1" x14ac:dyDescent="0.25">
      <c r="B89" s="1944"/>
      <c r="C89" s="1897" t="s">
        <v>1945</v>
      </c>
      <c r="D89" s="1898"/>
      <c r="E89" s="932">
        <v>60</v>
      </c>
      <c r="F89" s="931" t="s">
        <v>1946</v>
      </c>
      <c r="G89" s="1899" t="s">
        <v>2146</v>
      </c>
      <c r="H89" s="1900"/>
      <c r="I89" s="1900"/>
      <c r="J89" s="1900"/>
      <c r="K89" s="1901"/>
    </row>
    <row r="90" spans="2:11" ht="97.5" customHeight="1" x14ac:dyDescent="0.25">
      <c r="B90" s="1944"/>
      <c r="C90" s="933" t="s">
        <v>1956</v>
      </c>
      <c r="D90" s="1905" t="s">
        <v>2147</v>
      </c>
      <c r="E90" s="1906"/>
      <c r="F90" s="931" t="s">
        <v>2148</v>
      </c>
      <c r="G90" s="931" t="s">
        <v>2149</v>
      </c>
      <c r="H90" s="931" t="s">
        <v>2150</v>
      </c>
      <c r="I90" s="931" t="s">
        <v>2151</v>
      </c>
      <c r="J90" s="931" t="s">
        <v>2152</v>
      </c>
      <c r="K90" s="931" t="s">
        <v>2153</v>
      </c>
    </row>
    <row r="91" spans="2:11" ht="59.25" customHeight="1" x14ac:dyDescent="0.25">
      <c r="B91" s="1944"/>
      <c r="C91" s="1897" t="s">
        <v>1945</v>
      </c>
      <c r="D91" s="1898"/>
      <c r="E91" s="932">
        <v>70</v>
      </c>
      <c r="F91" s="931" t="s">
        <v>1946</v>
      </c>
      <c r="G91" s="1899" t="s">
        <v>2154</v>
      </c>
      <c r="H91" s="1900"/>
      <c r="I91" s="1900"/>
      <c r="J91" s="1900"/>
      <c r="K91" s="1901"/>
    </row>
    <row r="92" spans="2:11" ht="70.5" customHeight="1" x14ac:dyDescent="0.25">
      <c r="B92" s="1944"/>
      <c r="C92" s="933" t="s">
        <v>1988</v>
      </c>
      <c r="D92" s="1907" t="s">
        <v>2155</v>
      </c>
      <c r="E92" s="1898"/>
      <c r="F92" s="931" t="s">
        <v>2148</v>
      </c>
      <c r="G92" s="931" t="s">
        <v>2156</v>
      </c>
      <c r="H92" s="931" t="s">
        <v>2157</v>
      </c>
      <c r="I92" s="931" t="s">
        <v>2158</v>
      </c>
      <c r="J92" s="935" t="s">
        <v>2159</v>
      </c>
      <c r="K92" s="931" t="s">
        <v>2160</v>
      </c>
    </row>
    <row r="93" spans="2:11" ht="12.75" customHeight="1" x14ac:dyDescent="0.25">
      <c r="B93" s="1944"/>
      <c r="C93" s="1897" t="s">
        <v>1945</v>
      </c>
      <c r="D93" s="1898"/>
      <c r="E93" s="932">
        <v>0</v>
      </c>
      <c r="F93" s="931" t="s">
        <v>1946</v>
      </c>
      <c r="G93" s="1899"/>
      <c r="H93" s="1900"/>
      <c r="I93" s="1900"/>
      <c r="J93" s="1900"/>
      <c r="K93" s="1901"/>
    </row>
    <row r="94" spans="2:11" ht="12.75" customHeight="1" x14ac:dyDescent="0.25">
      <c r="B94" s="1944"/>
      <c r="C94" s="1908" t="s">
        <v>2161</v>
      </c>
      <c r="D94" s="1908"/>
      <c r="E94" s="1908"/>
      <c r="F94" s="1909"/>
      <c r="G94" s="932">
        <v>50</v>
      </c>
      <c r="H94" s="1913" t="s">
        <v>2162</v>
      </c>
      <c r="I94" s="1914"/>
      <c r="J94" s="1914"/>
      <c r="K94" s="1915"/>
    </row>
    <row r="95" spans="2:11" ht="14.5" x14ac:dyDescent="0.35">
      <c r="B95" s="1944"/>
      <c r="C95" s="350"/>
      <c r="D95" s="350"/>
      <c r="E95" s="350"/>
      <c r="F95" s="350"/>
      <c r="G95" s="350"/>
      <c r="H95" s="350"/>
      <c r="I95" s="350"/>
      <c r="J95" s="350"/>
      <c r="K95" s="350"/>
    </row>
    <row r="96" spans="2:11" ht="12.75" customHeight="1" x14ac:dyDescent="0.25">
      <c r="B96" s="1944"/>
      <c r="C96" s="1916" t="s">
        <v>2163</v>
      </c>
      <c r="D96" s="1916"/>
      <c r="E96" s="1916"/>
      <c r="F96" s="1916"/>
      <c r="G96" s="1916"/>
      <c r="H96" s="1916"/>
      <c r="I96" s="1916"/>
      <c r="J96" s="1916"/>
      <c r="K96" s="1925"/>
    </row>
    <row r="97" spans="2:11" ht="12.75" customHeight="1" x14ac:dyDescent="0.25">
      <c r="B97" s="1944"/>
      <c r="C97" s="929"/>
      <c r="D97" s="930"/>
      <c r="E97" s="930"/>
      <c r="F97" s="1917" t="s">
        <v>1929</v>
      </c>
      <c r="G97" s="1918"/>
      <c r="H97" s="1918"/>
      <c r="I97" s="1918"/>
      <c r="J97" s="1918"/>
      <c r="K97" s="1926"/>
    </row>
    <row r="98" spans="2:11" ht="13" x14ac:dyDescent="0.25">
      <c r="B98" s="1944"/>
      <c r="C98" s="925"/>
      <c r="D98" s="926"/>
      <c r="E98" s="926"/>
      <c r="F98" s="927" t="s">
        <v>1930</v>
      </c>
      <c r="G98" s="927" t="s">
        <v>1931</v>
      </c>
      <c r="H98" s="927" t="s">
        <v>1998</v>
      </c>
      <c r="I98" s="927" t="s">
        <v>1999</v>
      </c>
      <c r="J98" s="927" t="s">
        <v>1934</v>
      </c>
      <c r="K98" s="927" t="s">
        <v>1935</v>
      </c>
    </row>
    <row r="99" spans="2:11" ht="12.75" customHeight="1" x14ac:dyDescent="0.25">
      <c r="B99" s="1944"/>
      <c r="C99" s="1908" t="s">
        <v>2164</v>
      </c>
      <c r="D99" s="1908"/>
      <c r="E99" s="1908"/>
      <c r="F99" s="1908"/>
      <c r="G99" s="1908"/>
      <c r="H99" s="1908"/>
      <c r="I99" s="1908"/>
      <c r="J99" s="1908"/>
      <c r="K99" s="1909"/>
    </row>
    <row r="100" spans="2:11" ht="76.5" customHeight="1" x14ac:dyDescent="0.25">
      <c r="B100" s="1944"/>
      <c r="C100" s="933" t="s">
        <v>1937</v>
      </c>
      <c r="D100" s="1907" t="s">
        <v>3870</v>
      </c>
      <c r="E100" s="1898"/>
      <c r="F100" s="931" t="s">
        <v>2165</v>
      </c>
      <c r="G100" s="931" t="s">
        <v>2166</v>
      </c>
      <c r="H100" s="931" t="s">
        <v>2167</v>
      </c>
      <c r="I100" s="931" t="s">
        <v>2168</v>
      </c>
      <c r="J100" s="931" t="s">
        <v>2169</v>
      </c>
      <c r="K100" s="931" t="s">
        <v>2170</v>
      </c>
    </row>
    <row r="101" spans="2:11" ht="44.25" customHeight="1" x14ac:dyDescent="0.25">
      <c r="B101" s="1944"/>
      <c r="C101" s="1897" t="s">
        <v>1945</v>
      </c>
      <c r="D101" s="1898"/>
      <c r="E101" s="932">
        <v>90</v>
      </c>
      <c r="F101" s="931" t="s">
        <v>1946</v>
      </c>
      <c r="G101" s="1899" t="s">
        <v>2171</v>
      </c>
      <c r="H101" s="1900"/>
      <c r="I101" s="1900"/>
      <c r="J101" s="1900"/>
      <c r="K101" s="1901"/>
    </row>
    <row r="102" spans="2:11" ht="63.75" customHeight="1" x14ac:dyDescent="0.25">
      <c r="B102" s="1944"/>
      <c r="C102" s="933" t="s">
        <v>1948</v>
      </c>
      <c r="D102" s="1905" t="s">
        <v>2172</v>
      </c>
      <c r="E102" s="1906"/>
      <c r="F102" s="931" t="s">
        <v>2173</v>
      </c>
      <c r="G102" s="931" t="s">
        <v>2174</v>
      </c>
      <c r="H102" s="931" t="s">
        <v>2175</v>
      </c>
      <c r="I102" s="931" t="s">
        <v>2176</v>
      </c>
      <c r="J102" s="931" t="s">
        <v>2177</v>
      </c>
      <c r="K102" s="931" t="s">
        <v>2178</v>
      </c>
    </row>
    <row r="103" spans="2:11" ht="12.75" customHeight="1" x14ac:dyDescent="0.25">
      <c r="B103" s="1944"/>
      <c r="C103" s="1897" t="s">
        <v>1945</v>
      </c>
      <c r="D103" s="1898"/>
      <c r="E103" s="932">
        <v>60</v>
      </c>
      <c r="F103" s="931" t="s">
        <v>1946</v>
      </c>
      <c r="G103" s="1899" t="s">
        <v>2179</v>
      </c>
      <c r="H103" s="1900"/>
      <c r="I103" s="1900"/>
      <c r="J103" s="1900"/>
      <c r="K103" s="1901"/>
    </row>
    <row r="104" spans="2:11" ht="12.75" customHeight="1" x14ac:dyDescent="0.25">
      <c r="B104" s="1944"/>
      <c r="C104" s="1908" t="s">
        <v>2180</v>
      </c>
      <c r="D104" s="1908"/>
      <c r="E104" s="1908"/>
      <c r="F104" s="1908"/>
      <c r="G104" s="1908"/>
      <c r="H104" s="1908"/>
      <c r="I104" s="1908"/>
      <c r="J104" s="1908"/>
      <c r="K104" s="1909"/>
    </row>
    <row r="105" spans="2:11" ht="76.5" customHeight="1" x14ac:dyDescent="0.25">
      <c r="B105" s="1944"/>
      <c r="C105" s="933" t="s">
        <v>1937</v>
      </c>
      <c r="D105" s="1907" t="s">
        <v>2181</v>
      </c>
      <c r="E105" s="1898"/>
      <c r="F105" s="931" t="s">
        <v>2182</v>
      </c>
      <c r="G105" s="931" t="s">
        <v>2166</v>
      </c>
      <c r="H105" s="931" t="s">
        <v>2183</v>
      </c>
      <c r="I105" s="931" t="s">
        <v>2168</v>
      </c>
      <c r="J105" s="931" t="s">
        <v>2184</v>
      </c>
      <c r="K105" s="931" t="s">
        <v>2185</v>
      </c>
    </row>
    <row r="106" spans="2:11" ht="12.75" customHeight="1" x14ac:dyDescent="0.25">
      <c r="B106" s="1944"/>
      <c r="C106" s="1897" t="s">
        <v>1945</v>
      </c>
      <c r="D106" s="1898"/>
      <c r="E106" s="932">
        <v>20</v>
      </c>
      <c r="F106" s="931" t="s">
        <v>1946</v>
      </c>
      <c r="G106" s="1899" t="s">
        <v>2179</v>
      </c>
      <c r="H106" s="1900"/>
      <c r="I106" s="1900"/>
      <c r="J106" s="1900"/>
      <c r="K106" s="1901"/>
    </row>
    <row r="107" spans="2:11" ht="63.75" customHeight="1" x14ac:dyDescent="0.25">
      <c r="B107" s="1944"/>
      <c r="C107" s="933" t="s">
        <v>1948</v>
      </c>
      <c r="D107" s="1905" t="s">
        <v>2186</v>
      </c>
      <c r="E107" s="1906"/>
      <c r="F107" s="931" t="s">
        <v>2187</v>
      </c>
      <c r="G107" s="931" t="s">
        <v>2188</v>
      </c>
      <c r="H107" s="931" t="s">
        <v>2189</v>
      </c>
      <c r="I107" s="931" t="s">
        <v>2190</v>
      </c>
      <c r="J107" s="931" t="s">
        <v>2191</v>
      </c>
      <c r="K107" s="931" t="s">
        <v>2192</v>
      </c>
    </row>
    <row r="108" spans="2:11" ht="12.75" customHeight="1" x14ac:dyDescent="0.25">
      <c r="B108" s="1944"/>
      <c r="C108" s="1897" t="s">
        <v>1945</v>
      </c>
      <c r="D108" s="1898"/>
      <c r="E108" s="932">
        <v>70</v>
      </c>
      <c r="F108" s="931" t="s">
        <v>1946</v>
      </c>
      <c r="G108" s="1899" t="s">
        <v>2193</v>
      </c>
      <c r="H108" s="1900"/>
      <c r="I108" s="1900"/>
      <c r="J108" s="1900"/>
      <c r="K108" s="1901"/>
    </row>
    <row r="109" spans="2:11" ht="76.5" customHeight="1" x14ac:dyDescent="0.25">
      <c r="B109" s="1944"/>
      <c r="C109" s="933" t="s">
        <v>1956</v>
      </c>
      <c r="D109" s="1907" t="s">
        <v>3871</v>
      </c>
      <c r="E109" s="1898"/>
      <c r="F109" s="931" t="s">
        <v>2194</v>
      </c>
      <c r="G109" s="931" t="s">
        <v>2195</v>
      </c>
      <c r="H109" s="931" t="s">
        <v>2196</v>
      </c>
      <c r="I109" s="931" t="s">
        <v>2197</v>
      </c>
      <c r="J109" s="931" t="s">
        <v>2198</v>
      </c>
      <c r="K109" s="931" t="s">
        <v>2199</v>
      </c>
    </row>
    <row r="110" spans="2:11" ht="12.75" customHeight="1" x14ac:dyDescent="0.25">
      <c r="B110" s="1944"/>
      <c r="C110" s="1897" t="s">
        <v>1945</v>
      </c>
      <c r="D110" s="1898"/>
      <c r="E110" s="932">
        <v>0</v>
      </c>
      <c r="F110" s="931" t="s">
        <v>1946</v>
      </c>
      <c r="G110" s="1899" t="s">
        <v>2200</v>
      </c>
      <c r="H110" s="1900"/>
      <c r="I110" s="1900"/>
      <c r="J110" s="1900"/>
      <c r="K110" s="1901"/>
    </row>
    <row r="111" spans="2:11" ht="12.75" customHeight="1" x14ac:dyDescent="0.25">
      <c r="B111" s="1944"/>
      <c r="C111" s="1908" t="s">
        <v>2201</v>
      </c>
      <c r="D111" s="1908"/>
      <c r="E111" s="1908"/>
      <c r="F111" s="1909"/>
      <c r="G111" s="932">
        <v>50</v>
      </c>
      <c r="H111" s="1913" t="s">
        <v>2162</v>
      </c>
      <c r="I111" s="1914"/>
      <c r="J111" s="1914"/>
      <c r="K111" s="1915"/>
    </row>
    <row r="112" spans="2:11" ht="14.5" x14ac:dyDescent="0.35">
      <c r="B112" s="1944"/>
      <c r="C112" s="350"/>
      <c r="D112" s="350"/>
      <c r="E112" s="350"/>
      <c r="F112" s="350"/>
      <c r="G112" s="350"/>
      <c r="H112" s="350"/>
      <c r="I112" s="350"/>
      <c r="J112" s="350"/>
      <c r="K112" s="350"/>
    </row>
    <row r="113" spans="2:11" ht="14.5" x14ac:dyDescent="0.35">
      <c r="B113" s="1944"/>
      <c r="C113" s="936" t="s">
        <v>2202</v>
      </c>
      <c r="D113" s="350"/>
      <c r="E113" s="350"/>
      <c r="F113" s="350"/>
      <c r="G113" s="350"/>
      <c r="H113" s="350"/>
      <c r="I113" s="350"/>
      <c r="J113" s="350"/>
      <c r="K113" s="350"/>
    </row>
    <row r="114" spans="2:11" ht="14.5" x14ac:dyDescent="0.35">
      <c r="B114" s="1944"/>
      <c r="C114" s="936" t="s">
        <v>2203</v>
      </c>
      <c r="D114" s="350"/>
      <c r="E114" s="350"/>
      <c r="F114" s="350"/>
      <c r="G114" s="350"/>
      <c r="H114" s="350"/>
      <c r="I114" s="350"/>
      <c r="J114" s="350"/>
      <c r="K114" s="350"/>
    </row>
    <row r="115" spans="2:11" ht="14.5" x14ac:dyDescent="0.35">
      <c r="B115" s="1944"/>
      <c r="C115" s="936" t="s">
        <v>2204</v>
      </c>
      <c r="D115" s="350"/>
      <c r="E115" s="350"/>
      <c r="F115" s="350"/>
      <c r="G115" s="350"/>
      <c r="H115" s="350"/>
      <c r="I115" s="350"/>
      <c r="J115" s="350"/>
      <c r="K115" s="350"/>
    </row>
    <row r="116" spans="2:11" ht="14.5" x14ac:dyDescent="0.35">
      <c r="B116" s="1944"/>
      <c r="C116" s="936" t="s">
        <v>2205</v>
      </c>
      <c r="D116" s="350"/>
      <c r="E116" s="350"/>
      <c r="F116" s="350"/>
      <c r="G116" s="350"/>
      <c r="H116" s="350"/>
      <c r="I116" s="350"/>
      <c r="J116" s="350"/>
      <c r="K116" s="350"/>
    </row>
    <row r="117" spans="2:11" ht="14.5" x14ac:dyDescent="0.35">
      <c r="B117" s="1944"/>
      <c r="C117" s="936" t="s">
        <v>2206</v>
      </c>
      <c r="D117" s="350"/>
      <c r="E117" s="350"/>
      <c r="F117" s="350"/>
      <c r="G117" s="350"/>
      <c r="H117" s="350"/>
      <c r="I117" s="350"/>
      <c r="J117" s="350"/>
      <c r="K117" s="350"/>
    </row>
    <row r="118" spans="2:11" ht="14.5" x14ac:dyDescent="0.35">
      <c r="B118" s="1944"/>
      <c r="C118" s="936" t="s">
        <v>2207</v>
      </c>
      <c r="D118" s="350"/>
      <c r="E118" s="350"/>
      <c r="F118" s="350"/>
      <c r="G118" s="350"/>
      <c r="H118" s="350"/>
      <c r="I118" s="350"/>
      <c r="J118" s="350"/>
      <c r="K118" s="350"/>
    </row>
    <row r="119" spans="2:11" ht="14.5" x14ac:dyDescent="0.35">
      <c r="B119" s="1944"/>
      <c r="C119" s="936" t="s">
        <v>2208</v>
      </c>
      <c r="D119" s="350"/>
      <c r="E119" s="350"/>
      <c r="F119" s="350"/>
      <c r="G119" s="350"/>
      <c r="H119" s="350"/>
      <c r="I119" s="350"/>
      <c r="J119" s="350"/>
      <c r="K119" s="350"/>
    </row>
    <row r="120" spans="2:11" ht="14.5" x14ac:dyDescent="0.35">
      <c r="B120" s="1944"/>
      <c r="C120" s="936" t="s">
        <v>2209</v>
      </c>
      <c r="D120" s="350"/>
      <c r="E120" s="350"/>
      <c r="F120" s="350"/>
      <c r="G120" s="350"/>
      <c r="H120" s="350"/>
      <c r="I120" s="350"/>
      <c r="J120" s="350"/>
      <c r="K120" s="350"/>
    </row>
    <row r="121" spans="2:11" ht="14.5" x14ac:dyDescent="0.35">
      <c r="B121" s="1944"/>
      <c r="C121" s="936" t="s">
        <v>2210</v>
      </c>
      <c r="D121" s="350"/>
      <c r="E121" s="350"/>
      <c r="F121" s="350"/>
      <c r="G121" s="350"/>
      <c r="H121" s="350"/>
      <c r="I121" s="350"/>
      <c r="J121" s="350"/>
      <c r="K121" s="350"/>
    </row>
    <row r="122" spans="2:11" ht="14.5" x14ac:dyDescent="0.35">
      <c r="B122" s="1944"/>
      <c r="C122" s="936" t="s">
        <v>2211</v>
      </c>
      <c r="D122" s="350"/>
      <c r="E122" s="350"/>
      <c r="F122" s="350"/>
      <c r="G122" s="350"/>
      <c r="H122" s="350"/>
      <c r="I122" s="350"/>
      <c r="J122" s="350"/>
      <c r="K122" s="350"/>
    </row>
    <row r="123" spans="2:11" ht="14.5" x14ac:dyDescent="0.35">
      <c r="B123" s="1944"/>
      <c r="C123" s="936" t="s">
        <v>2212</v>
      </c>
      <c r="D123" s="350"/>
      <c r="E123" s="350"/>
      <c r="F123" s="350"/>
      <c r="G123" s="350"/>
      <c r="H123" s="350"/>
      <c r="I123" s="350"/>
      <c r="J123" s="350"/>
      <c r="K123" s="350"/>
    </row>
    <row r="124" spans="2:11" ht="14.5" x14ac:dyDescent="0.35">
      <c r="B124" s="1944"/>
      <c r="C124" s="936" t="s">
        <v>2213</v>
      </c>
      <c r="D124" s="350"/>
      <c r="E124" s="350"/>
      <c r="F124" s="350"/>
      <c r="G124" s="350"/>
      <c r="H124" s="350"/>
      <c r="I124" s="350"/>
      <c r="J124" s="350"/>
      <c r="K124" s="350"/>
    </row>
    <row r="125" spans="2:11" ht="14.5" x14ac:dyDescent="0.35">
      <c r="B125" s="1944"/>
      <c r="C125" s="936" t="s">
        <v>2214</v>
      </c>
      <c r="D125" s="350"/>
      <c r="E125" s="350"/>
      <c r="F125" s="350"/>
      <c r="G125" s="350"/>
      <c r="H125" s="350"/>
      <c r="I125" s="350"/>
      <c r="J125" s="350"/>
      <c r="K125" s="350"/>
    </row>
    <row r="126" spans="2:11" ht="14.5" x14ac:dyDescent="0.35">
      <c r="B126" s="1944"/>
      <c r="C126" s="936" t="s">
        <v>2215</v>
      </c>
      <c r="D126" s="350"/>
      <c r="E126" s="350"/>
      <c r="F126" s="350"/>
      <c r="G126" s="350"/>
      <c r="H126" s="350"/>
      <c r="I126" s="350"/>
      <c r="J126" s="350"/>
      <c r="K126" s="350"/>
    </row>
    <row r="127" spans="2:11" ht="14.5" x14ac:dyDescent="0.35">
      <c r="B127" s="1944"/>
      <c r="C127" s="936" t="s">
        <v>2216</v>
      </c>
      <c r="D127" s="350"/>
      <c r="E127" s="350"/>
      <c r="F127" s="350"/>
      <c r="G127" s="350"/>
      <c r="H127" s="350"/>
      <c r="I127" s="350"/>
      <c r="J127" s="350"/>
      <c r="K127" s="350"/>
    </row>
    <row r="128" spans="2:11" ht="14.5" x14ac:dyDescent="0.35">
      <c r="B128" s="1944"/>
      <c r="C128" s="937" t="s">
        <v>3872</v>
      </c>
      <c r="D128" s="350"/>
      <c r="E128" s="350"/>
      <c r="F128" s="350"/>
      <c r="G128" s="350"/>
      <c r="H128" s="350"/>
      <c r="I128" s="350"/>
      <c r="J128" s="350"/>
      <c r="K128" s="350"/>
    </row>
    <row r="129" spans="2:11" ht="14.5" x14ac:dyDescent="0.35">
      <c r="B129" s="1944"/>
      <c r="C129" s="937" t="s">
        <v>3873</v>
      </c>
      <c r="D129" s="350"/>
      <c r="E129" s="350"/>
      <c r="F129" s="350"/>
      <c r="G129" s="350"/>
      <c r="H129" s="350"/>
      <c r="I129" s="350"/>
      <c r="J129" s="350"/>
      <c r="K129" s="350"/>
    </row>
    <row r="130" spans="2:11" ht="14.5" x14ac:dyDescent="0.35">
      <c r="B130" s="1944"/>
      <c r="C130" s="936" t="s">
        <v>2217</v>
      </c>
      <c r="D130" s="350"/>
      <c r="E130" s="350"/>
      <c r="F130" s="350"/>
      <c r="G130" s="350"/>
      <c r="H130" s="350"/>
      <c r="I130" s="350"/>
      <c r="J130" s="350"/>
      <c r="K130" s="350"/>
    </row>
    <row r="131" spans="2:11" ht="14.5" x14ac:dyDescent="0.35">
      <c r="B131" s="1944"/>
      <c r="C131" s="936" t="s">
        <v>2218</v>
      </c>
      <c r="D131" s="350"/>
      <c r="E131" s="350"/>
      <c r="F131" s="350"/>
      <c r="G131" s="350"/>
      <c r="H131" s="350"/>
      <c r="I131" s="350"/>
      <c r="J131" s="350"/>
      <c r="K131" s="350"/>
    </row>
    <row r="132" spans="2:11" ht="14.5" x14ac:dyDescent="0.35">
      <c r="B132" s="1944"/>
      <c r="C132" s="936" t="s">
        <v>2219</v>
      </c>
      <c r="D132" s="350"/>
      <c r="E132" s="350"/>
      <c r="F132" s="350"/>
      <c r="G132" s="350"/>
      <c r="H132" s="350"/>
      <c r="I132" s="350"/>
      <c r="J132" s="350"/>
      <c r="K132" s="350"/>
    </row>
    <row r="133" spans="2:11" ht="14.5" x14ac:dyDescent="0.35">
      <c r="B133" s="1944"/>
      <c r="C133" s="936" t="s">
        <v>2220</v>
      </c>
      <c r="D133" s="350"/>
      <c r="E133" s="350"/>
      <c r="F133" s="350"/>
      <c r="G133" s="350"/>
      <c r="H133" s="350"/>
      <c r="I133" s="350"/>
      <c r="J133" s="350"/>
      <c r="K133" s="350"/>
    </row>
    <row r="134" spans="2:11" ht="14.5" x14ac:dyDescent="0.35">
      <c r="B134" s="1944"/>
      <c r="C134" s="936" t="s">
        <v>2221</v>
      </c>
      <c r="D134" s="350"/>
      <c r="E134" s="350"/>
      <c r="F134" s="350"/>
      <c r="G134" s="350"/>
      <c r="H134" s="350"/>
      <c r="I134" s="350"/>
      <c r="J134" s="350"/>
      <c r="K134" s="350"/>
    </row>
    <row r="135" spans="2:11" ht="14.5" x14ac:dyDescent="0.35">
      <c r="B135" s="1944"/>
      <c r="C135" s="936" t="s">
        <v>2222</v>
      </c>
      <c r="D135" s="350"/>
      <c r="E135" s="350"/>
      <c r="F135" s="350"/>
      <c r="G135" s="350"/>
      <c r="H135" s="350"/>
      <c r="I135" s="350"/>
      <c r="J135" s="350"/>
      <c r="K135" s="350"/>
    </row>
    <row r="136" spans="2:11" ht="14.5" x14ac:dyDescent="0.35">
      <c r="B136" s="1944"/>
      <c r="C136" s="936" t="s">
        <v>2223</v>
      </c>
      <c r="D136" s="350"/>
      <c r="E136" s="350"/>
      <c r="F136" s="350"/>
      <c r="G136" s="350"/>
      <c r="H136" s="350"/>
      <c r="I136" s="350"/>
      <c r="J136" s="350"/>
      <c r="K136" s="350"/>
    </row>
    <row r="137" spans="2:11" ht="14.5" x14ac:dyDescent="0.35">
      <c r="B137" s="1944"/>
      <c r="C137" s="936" t="s">
        <v>2224</v>
      </c>
      <c r="D137" s="350"/>
      <c r="E137" s="350"/>
      <c r="F137" s="350"/>
      <c r="G137" s="350"/>
      <c r="H137" s="350"/>
      <c r="I137" s="350"/>
      <c r="J137" s="350"/>
      <c r="K137" s="350"/>
    </row>
    <row r="138" spans="2:11" ht="14.5" x14ac:dyDescent="0.35">
      <c r="B138" s="1944"/>
      <c r="C138" s="936" t="s">
        <v>2225</v>
      </c>
      <c r="D138" s="350"/>
      <c r="E138" s="350"/>
      <c r="F138" s="350"/>
      <c r="G138" s="350"/>
      <c r="H138" s="350"/>
      <c r="I138" s="350"/>
      <c r="J138" s="350"/>
      <c r="K138" s="350"/>
    </row>
    <row r="139" spans="2:11" ht="14.5" x14ac:dyDescent="0.35">
      <c r="B139" s="1944"/>
      <c r="C139" s="936" t="s">
        <v>2226</v>
      </c>
      <c r="D139" s="350"/>
      <c r="E139" s="350"/>
      <c r="F139" s="350"/>
      <c r="G139" s="350"/>
      <c r="H139" s="350"/>
      <c r="I139" s="350"/>
      <c r="J139" s="350"/>
      <c r="K139" s="350"/>
    </row>
    <row r="140" spans="2:11" ht="14.5" x14ac:dyDescent="0.35">
      <c r="B140" s="1944"/>
      <c r="C140" s="936" t="s">
        <v>2227</v>
      </c>
      <c r="D140" s="350"/>
      <c r="E140" s="350"/>
      <c r="F140" s="350"/>
      <c r="G140" s="350"/>
      <c r="H140" s="350"/>
      <c r="I140" s="350"/>
      <c r="J140" s="350"/>
      <c r="K140" s="350"/>
    </row>
    <row r="141" spans="2:11" ht="14.5" x14ac:dyDescent="0.35">
      <c r="B141" s="1944"/>
      <c r="C141" s="936" t="s">
        <v>2228</v>
      </c>
      <c r="D141" s="350"/>
      <c r="E141" s="350"/>
      <c r="F141" s="350"/>
      <c r="G141" s="350"/>
      <c r="H141" s="350"/>
      <c r="I141" s="350"/>
      <c r="J141" s="350"/>
      <c r="K141" s="350"/>
    </row>
    <row r="142" spans="2:11" ht="14.5" x14ac:dyDescent="0.35">
      <c r="B142" s="1944"/>
      <c r="C142" s="936" t="s">
        <v>2229</v>
      </c>
      <c r="D142" s="350"/>
      <c r="E142" s="350"/>
      <c r="F142" s="350"/>
      <c r="G142" s="350"/>
      <c r="H142" s="350"/>
      <c r="I142" s="350"/>
      <c r="J142" s="350"/>
      <c r="K142" s="350"/>
    </row>
    <row r="143" spans="2:11" ht="14.5" x14ac:dyDescent="0.35">
      <c r="B143" s="1944"/>
      <c r="C143" s="936" t="s">
        <v>2230</v>
      </c>
      <c r="D143" s="350"/>
      <c r="E143" s="350"/>
      <c r="F143" s="350"/>
      <c r="G143" s="350"/>
      <c r="H143" s="350"/>
      <c r="I143" s="350"/>
      <c r="J143" s="350"/>
      <c r="K143" s="350"/>
    </row>
    <row r="144" spans="2:11" ht="14.5" x14ac:dyDescent="0.35">
      <c r="B144" s="1944"/>
      <c r="C144" s="936" t="s">
        <v>2231</v>
      </c>
      <c r="D144" s="350"/>
      <c r="E144" s="350"/>
      <c r="F144" s="350"/>
      <c r="G144" s="350"/>
      <c r="H144" s="350"/>
      <c r="I144" s="350"/>
      <c r="J144" s="350"/>
      <c r="K144" s="350"/>
    </row>
    <row r="145" spans="2:11" ht="14.5" x14ac:dyDescent="0.35">
      <c r="B145" s="1945"/>
      <c r="C145" s="936" t="s">
        <v>2232</v>
      </c>
      <c r="D145" s="350"/>
      <c r="E145" s="350"/>
      <c r="F145" s="350"/>
      <c r="G145" s="350"/>
      <c r="H145" s="350"/>
      <c r="I145" s="350"/>
      <c r="J145" s="350"/>
      <c r="K145" s="350"/>
    </row>
    <row r="149" spans="2:11" ht="13" x14ac:dyDescent="0.25">
      <c r="B149" s="1933">
        <v>2020</v>
      </c>
      <c r="C149" s="1916" t="s">
        <v>1928</v>
      </c>
      <c r="D149" s="1916"/>
      <c r="E149" s="1916"/>
      <c r="F149" s="1916"/>
      <c r="G149" s="1916"/>
      <c r="H149" s="1916"/>
      <c r="I149" s="1916"/>
      <c r="J149" s="1916"/>
      <c r="K149" s="1925"/>
    </row>
    <row r="150" spans="2:11" ht="13" x14ac:dyDescent="0.25">
      <c r="B150" s="1934"/>
      <c r="C150" s="1936"/>
      <c r="D150" s="1936"/>
      <c r="E150" s="1937"/>
      <c r="F150" s="1917" t="s">
        <v>1929</v>
      </c>
      <c r="G150" s="1918"/>
      <c r="H150" s="1918"/>
      <c r="I150" s="1918"/>
      <c r="J150" s="1918"/>
      <c r="K150" s="1918"/>
    </row>
    <row r="151" spans="2:11" ht="13" x14ac:dyDescent="0.25">
      <c r="B151" s="1934"/>
      <c r="C151" s="1938"/>
      <c r="D151" s="1938"/>
      <c r="E151" s="1939"/>
      <c r="F151" s="927" t="s">
        <v>1930</v>
      </c>
      <c r="G151" s="928" t="s">
        <v>1931</v>
      </c>
      <c r="H151" s="928" t="s">
        <v>1932</v>
      </c>
      <c r="I151" s="927" t="s">
        <v>1933</v>
      </c>
      <c r="J151" s="927" t="s">
        <v>1934</v>
      </c>
      <c r="K151" s="928" t="s">
        <v>1935</v>
      </c>
    </row>
    <row r="152" spans="2:11" ht="13" x14ac:dyDescent="0.25">
      <c r="B152" s="1934"/>
      <c r="C152" s="1916" t="s">
        <v>3874</v>
      </c>
      <c r="D152" s="1916"/>
      <c r="E152" s="1916"/>
      <c r="F152" s="1940"/>
      <c r="G152" s="1940"/>
      <c r="H152" s="1940"/>
      <c r="I152" s="1940"/>
      <c r="J152" s="1940"/>
      <c r="K152" s="1941"/>
    </row>
    <row r="153" spans="2:11" ht="13" x14ac:dyDescent="0.25">
      <c r="B153" s="1934"/>
      <c r="C153" s="1921" t="s">
        <v>3875</v>
      </c>
      <c r="D153" s="1921"/>
      <c r="E153" s="1922"/>
      <c r="F153" s="1927" t="s">
        <v>3876</v>
      </c>
      <c r="G153" s="1942" t="s">
        <v>3877</v>
      </c>
      <c r="H153" s="1927" t="s">
        <v>3878</v>
      </c>
      <c r="I153" s="1927" t="s">
        <v>3879</v>
      </c>
      <c r="J153" s="1927" t="s">
        <v>3880</v>
      </c>
      <c r="K153" s="1927" t="s">
        <v>3881</v>
      </c>
    </row>
    <row r="154" spans="2:11" ht="13" x14ac:dyDescent="0.25">
      <c r="B154" s="1934"/>
      <c r="C154" s="1928" t="s">
        <v>1945</v>
      </c>
      <c r="D154" s="1929"/>
      <c r="E154" s="938">
        <v>70</v>
      </c>
      <c r="F154" s="1927"/>
      <c r="G154" s="1942"/>
      <c r="H154" s="1927"/>
      <c r="I154" s="1927"/>
      <c r="J154" s="1927"/>
      <c r="K154" s="1927"/>
    </row>
    <row r="155" spans="2:11" ht="13" x14ac:dyDescent="0.25">
      <c r="B155" s="1934"/>
      <c r="C155" s="1930" t="s">
        <v>3882</v>
      </c>
      <c r="D155" s="1930"/>
      <c r="E155" s="1930"/>
      <c r="F155" s="1931"/>
      <c r="G155" s="1931"/>
      <c r="H155" s="1931"/>
      <c r="I155" s="1931"/>
      <c r="J155" s="1931"/>
      <c r="K155" s="1932"/>
    </row>
    <row r="156" spans="2:11" ht="13" x14ac:dyDescent="0.25">
      <c r="B156" s="1934"/>
      <c r="C156" s="1954" t="s">
        <v>3883</v>
      </c>
      <c r="D156" s="1955"/>
      <c r="E156" s="1955"/>
      <c r="F156" s="1927" t="s">
        <v>3884</v>
      </c>
      <c r="G156" s="1942" t="s">
        <v>3877</v>
      </c>
      <c r="H156" s="1927" t="s">
        <v>3885</v>
      </c>
      <c r="I156" s="1927" t="s">
        <v>3886</v>
      </c>
      <c r="J156" s="1927" t="s">
        <v>3887</v>
      </c>
      <c r="K156" s="1927" t="s">
        <v>3888</v>
      </c>
    </row>
    <row r="157" spans="2:11" ht="13" x14ac:dyDescent="0.25">
      <c r="B157" s="1934"/>
      <c r="C157" s="1898" t="s">
        <v>1945</v>
      </c>
      <c r="D157" s="1949"/>
      <c r="E157" s="932">
        <v>60</v>
      </c>
      <c r="F157" s="1927"/>
      <c r="G157" s="1942"/>
      <c r="H157" s="1927"/>
      <c r="I157" s="1927"/>
      <c r="J157" s="1927"/>
      <c r="K157" s="1927"/>
    </row>
    <row r="158" spans="2:11" ht="13" x14ac:dyDescent="0.25">
      <c r="B158" s="1934"/>
      <c r="C158" s="1950" t="s">
        <v>3889</v>
      </c>
      <c r="D158" s="1951"/>
      <c r="E158" s="1951"/>
      <c r="F158" s="1951"/>
      <c r="G158" s="1951"/>
      <c r="H158" s="1951"/>
      <c r="I158" s="1951"/>
      <c r="J158" s="1951"/>
      <c r="K158" s="1951"/>
    </row>
    <row r="159" spans="2:11" ht="13" x14ac:dyDescent="0.25">
      <c r="B159" s="1934"/>
      <c r="C159" s="1952" t="s">
        <v>3890</v>
      </c>
      <c r="D159" s="1953"/>
      <c r="E159" s="1953"/>
      <c r="F159" s="1953"/>
      <c r="G159" s="1953"/>
      <c r="H159" s="1953"/>
      <c r="I159" s="1953"/>
      <c r="J159" s="1953"/>
      <c r="K159" s="1953"/>
    </row>
    <row r="160" spans="2:11" ht="13" x14ac:dyDescent="0.25">
      <c r="B160" s="1934"/>
      <c r="C160" s="1954" t="s">
        <v>3891</v>
      </c>
      <c r="D160" s="1955"/>
      <c r="E160" s="1955"/>
      <c r="F160" s="1927" t="s">
        <v>3876</v>
      </c>
      <c r="G160" s="1942" t="s">
        <v>3892</v>
      </c>
      <c r="H160" s="1927" t="s">
        <v>3893</v>
      </c>
      <c r="I160" s="1927" t="s">
        <v>3894</v>
      </c>
      <c r="J160" s="1927" t="s">
        <v>3895</v>
      </c>
      <c r="K160" s="1927" t="s">
        <v>3896</v>
      </c>
    </row>
    <row r="161" spans="2:11" ht="13" x14ac:dyDescent="0.25">
      <c r="B161" s="1934"/>
      <c r="C161" s="1898" t="s">
        <v>1945</v>
      </c>
      <c r="D161" s="1949"/>
      <c r="E161" s="932">
        <v>50</v>
      </c>
      <c r="F161" s="1927"/>
      <c r="G161" s="1942"/>
      <c r="H161" s="1927"/>
      <c r="I161" s="1927"/>
      <c r="J161" s="1927"/>
      <c r="K161" s="1927"/>
    </row>
    <row r="162" spans="2:11" ht="13" x14ac:dyDescent="0.25">
      <c r="B162" s="1934"/>
      <c r="C162" s="1950" t="s">
        <v>3897</v>
      </c>
      <c r="D162" s="1951"/>
      <c r="E162" s="1951"/>
      <c r="F162" s="1951"/>
      <c r="G162" s="1951"/>
      <c r="H162" s="1951"/>
      <c r="I162" s="1951"/>
      <c r="J162" s="1951"/>
      <c r="K162" s="1951"/>
    </row>
    <row r="163" spans="2:11" ht="13" x14ac:dyDescent="0.25">
      <c r="B163" s="1934"/>
      <c r="C163" s="1950" t="s">
        <v>3898</v>
      </c>
      <c r="D163" s="1951"/>
      <c r="E163" s="1951"/>
      <c r="F163" s="1951"/>
      <c r="G163" s="1951"/>
      <c r="H163" s="1951"/>
      <c r="I163" s="1951"/>
      <c r="J163" s="1951"/>
      <c r="K163" s="1951"/>
    </row>
    <row r="164" spans="2:11" ht="13" x14ac:dyDescent="0.25">
      <c r="B164" s="1934"/>
      <c r="C164" s="1940" t="s">
        <v>3899</v>
      </c>
      <c r="D164" s="1940"/>
      <c r="E164" s="1940"/>
      <c r="F164" s="1940"/>
      <c r="G164" s="1940"/>
      <c r="H164" s="1940"/>
      <c r="I164" s="1940"/>
      <c r="J164" s="1940"/>
      <c r="K164" s="1941"/>
    </row>
    <row r="165" spans="2:11" ht="14.5" x14ac:dyDescent="0.25">
      <c r="B165" s="1934"/>
      <c r="C165" s="1956" t="s">
        <v>3900</v>
      </c>
      <c r="D165" s="1957"/>
      <c r="E165" s="1957"/>
      <c r="F165" s="1927" t="s">
        <v>3901</v>
      </c>
      <c r="G165" s="1942" t="s">
        <v>3902</v>
      </c>
      <c r="H165" s="1927" t="s">
        <v>3903</v>
      </c>
      <c r="I165" s="1927" t="s">
        <v>3879</v>
      </c>
      <c r="J165" s="1927" t="s">
        <v>3904</v>
      </c>
      <c r="K165" s="1927" t="s">
        <v>3905</v>
      </c>
    </row>
    <row r="166" spans="2:11" ht="13" x14ac:dyDescent="0.25">
      <c r="B166" s="1934"/>
      <c r="C166" s="1958" t="s">
        <v>1945</v>
      </c>
      <c r="D166" s="1959"/>
      <c r="E166" s="939">
        <v>50</v>
      </c>
      <c r="F166" s="1927"/>
      <c r="G166" s="1942"/>
      <c r="H166" s="1927"/>
      <c r="I166" s="1927"/>
      <c r="J166" s="1927"/>
      <c r="K166" s="1927"/>
    </row>
    <row r="167" spans="2:11" ht="13" x14ac:dyDescent="0.25">
      <c r="B167" s="1934"/>
      <c r="C167" s="1950" t="s">
        <v>3906</v>
      </c>
      <c r="D167" s="1951"/>
      <c r="E167" s="1951"/>
      <c r="F167" s="1951"/>
      <c r="G167" s="1951"/>
      <c r="H167" s="1951"/>
      <c r="I167" s="1951"/>
      <c r="J167" s="1951"/>
      <c r="K167" s="1951"/>
    </row>
    <row r="168" spans="2:11" ht="13" x14ac:dyDescent="0.25">
      <c r="B168" s="1934"/>
      <c r="C168" s="1950" t="s">
        <v>3907</v>
      </c>
      <c r="D168" s="1951"/>
      <c r="E168" s="1951"/>
      <c r="F168" s="1951"/>
      <c r="G168" s="1951"/>
      <c r="H168" s="1951"/>
      <c r="I168" s="1951"/>
      <c r="J168" s="1951"/>
      <c r="K168" s="1951"/>
    </row>
    <row r="169" spans="2:11" ht="14.5" x14ac:dyDescent="0.25">
      <c r="B169" s="1934"/>
      <c r="C169" s="1956" t="s">
        <v>3908</v>
      </c>
      <c r="D169" s="1957"/>
      <c r="E169" s="1957"/>
      <c r="F169" s="1927" t="s">
        <v>3909</v>
      </c>
      <c r="G169" s="1942" t="s">
        <v>3910</v>
      </c>
      <c r="H169" s="1942" t="s">
        <v>3911</v>
      </c>
      <c r="I169" s="1927" t="s">
        <v>3912</v>
      </c>
      <c r="J169" s="1927" t="s">
        <v>3913</v>
      </c>
      <c r="K169" s="1927" t="s">
        <v>3914</v>
      </c>
    </row>
    <row r="170" spans="2:11" ht="13" x14ac:dyDescent="0.25">
      <c r="B170" s="1934"/>
      <c r="C170" s="1960" t="s">
        <v>1945</v>
      </c>
      <c r="D170" s="1958"/>
      <c r="E170" s="940">
        <v>30</v>
      </c>
      <c r="F170" s="1927"/>
      <c r="G170" s="1942"/>
      <c r="H170" s="1942"/>
      <c r="I170" s="1927"/>
      <c r="J170" s="1927"/>
      <c r="K170" s="1927"/>
    </row>
    <row r="171" spans="2:11" ht="13" x14ac:dyDescent="0.25">
      <c r="B171" s="1934"/>
      <c r="C171" s="1950" t="s">
        <v>3915</v>
      </c>
      <c r="D171" s="1951"/>
      <c r="E171" s="1951"/>
      <c r="F171" s="1951"/>
      <c r="G171" s="1951"/>
      <c r="H171" s="1951"/>
      <c r="I171" s="1951"/>
      <c r="J171" s="1951"/>
      <c r="K171" s="1951"/>
    </row>
    <row r="172" spans="2:11" ht="13" x14ac:dyDescent="0.25">
      <c r="B172" s="1934"/>
      <c r="C172" s="1950" t="s">
        <v>3916</v>
      </c>
      <c r="D172" s="1951"/>
      <c r="E172" s="1951"/>
      <c r="F172" s="1953"/>
      <c r="G172" s="1953"/>
      <c r="H172" s="1953"/>
      <c r="I172" s="1953"/>
      <c r="J172" s="1953"/>
      <c r="K172" s="1953"/>
    </row>
    <row r="173" spans="2:11" ht="14.5" x14ac:dyDescent="0.25">
      <c r="B173" s="1934"/>
      <c r="C173" s="1956" t="s">
        <v>3917</v>
      </c>
      <c r="D173" s="1957"/>
      <c r="E173" s="1961"/>
      <c r="F173" s="1927" t="s">
        <v>3918</v>
      </c>
      <c r="G173" s="1927" t="s">
        <v>3919</v>
      </c>
      <c r="H173" s="1927" t="s">
        <v>3920</v>
      </c>
      <c r="I173" s="1927" t="s">
        <v>3921</v>
      </c>
      <c r="J173" s="1927" t="s">
        <v>3922</v>
      </c>
      <c r="K173" s="1927" t="s">
        <v>3923</v>
      </c>
    </row>
    <row r="174" spans="2:11" ht="13" x14ac:dyDescent="0.25">
      <c r="B174" s="1934"/>
      <c r="C174" s="1960" t="s">
        <v>1945</v>
      </c>
      <c r="D174" s="1958"/>
      <c r="E174" s="940">
        <v>40</v>
      </c>
      <c r="F174" s="1927"/>
      <c r="G174" s="1927"/>
      <c r="H174" s="1927"/>
      <c r="I174" s="1927"/>
      <c r="J174" s="1927"/>
      <c r="K174" s="1927"/>
    </row>
    <row r="175" spans="2:11" ht="13" x14ac:dyDescent="0.25">
      <c r="B175" s="1934"/>
      <c r="C175" s="1950" t="s">
        <v>3924</v>
      </c>
      <c r="D175" s="1951"/>
      <c r="E175" s="1951"/>
      <c r="F175" s="1951"/>
      <c r="G175" s="1951"/>
      <c r="H175" s="1951"/>
      <c r="I175" s="1951"/>
      <c r="J175" s="1951"/>
      <c r="K175" s="1951"/>
    </row>
    <row r="176" spans="2:11" ht="13" x14ac:dyDescent="0.25">
      <c r="B176" s="1934"/>
      <c r="C176" s="1952" t="s">
        <v>3925</v>
      </c>
      <c r="D176" s="1953"/>
      <c r="E176" s="1953"/>
      <c r="F176" s="1953"/>
      <c r="G176" s="1953"/>
      <c r="H176" s="1953"/>
      <c r="I176" s="1953"/>
      <c r="J176" s="1953"/>
      <c r="K176" s="1953"/>
    </row>
    <row r="177" spans="2:11" ht="14.5" x14ac:dyDescent="0.25">
      <c r="B177" s="1934"/>
      <c r="C177" s="1956" t="s">
        <v>3926</v>
      </c>
      <c r="D177" s="1957"/>
      <c r="E177" s="1957"/>
      <c r="F177" s="1927" t="s">
        <v>3901</v>
      </c>
      <c r="G177" s="1942" t="s">
        <v>3927</v>
      </c>
      <c r="H177" s="1927" t="s">
        <v>3928</v>
      </c>
      <c r="I177" s="1942" t="s">
        <v>3929</v>
      </c>
      <c r="J177" s="1942" t="s">
        <v>3930</v>
      </c>
      <c r="K177" s="1927" t="s">
        <v>3931</v>
      </c>
    </row>
    <row r="178" spans="2:11" ht="13" x14ac:dyDescent="0.25">
      <c r="B178" s="1934"/>
      <c r="C178" s="1962" t="s">
        <v>1945</v>
      </c>
      <c r="D178" s="1963"/>
      <c r="E178" s="939">
        <v>40</v>
      </c>
      <c r="F178" s="1927"/>
      <c r="G178" s="1942"/>
      <c r="H178" s="1927"/>
      <c r="I178" s="1942"/>
      <c r="J178" s="1942"/>
      <c r="K178" s="1927"/>
    </row>
    <row r="179" spans="2:11" ht="13" x14ac:dyDescent="0.25">
      <c r="B179" s="1934"/>
      <c r="C179" s="1950" t="s">
        <v>3932</v>
      </c>
      <c r="D179" s="1951"/>
      <c r="E179" s="1951"/>
      <c r="F179" s="1951"/>
      <c r="G179" s="1951"/>
      <c r="H179" s="1951"/>
      <c r="I179" s="1951"/>
      <c r="J179" s="1951"/>
      <c r="K179" s="1951"/>
    </row>
    <row r="180" spans="2:11" ht="13" x14ac:dyDescent="0.25">
      <c r="B180" s="1934"/>
      <c r="C180" s="1950" t="s">
        <v>3933</v>
      </c>
      <c r="D180" s="1951"/>
      <c r="E180" s="1951"/>
      <c r="F180" s="1951"/>
      <c r="G180" s="1951"/>
      <c r="H180" s="1951"/>
      <c r="I180" s="1951"/>
      <c r="J180" s="1951"/>
      <c r="K180" s="1951"/>
    </row>
    <row r="181" spans="2:11" ht="13" x14ac:dyDescent="0.25">
      <c r="B181" s="1934"/>
      <c r="C181" s="1964" t="s">
        <v>1995</v>
      </c>
      <c r="D181" s="1964"/>
      <c r="E181" s="1964"/>
      <c r="F181" s="1965"/>
      <c r="G181" s="941">
        <v>48.571428571428569</v>
      </c>
      <c r="H181" s="1966" t="s">
        <v>1996</v>
      </c>
      <c r="I181" s="1967"/>
      <c r="J181" s="1967"/>
      <c r="K181" s="1968"/>
    </row>
    <row r="182" spans="2:11" ht="14.5" x14ac:dyDescent="0.35">
      <c r="B182" s="1934"/>
      <c r="C182" s="350"/>
      <c r="D182" s="350"/>
      <c r="E182" s="350"/>
      <c r="F182" s="350"/>
      <c r="G182" s="350"/>
      <c r="H182" s="350"/>
      <c r="I182" s="350"/>
      <c r="J182" s="350"/>
      <c r="K182" s="350"/>
    </row>
    <row r="183" spans="2:11" ht="13" x14ac:dyDescent="0.25">
      <c r="B183" s="1934"/>
      <c r="C183" s="1969" t="s">
        <v>1997</v>
      </c>
      <c r="D183" s="1969"/>
      <c r="E183" s="1969"/>
      <c r="F183" s="1969"/>
      <c r="G183" s="1969"/>
      <c r="H183" s="1969"/>
      <c r="I183" s="1969"/>
      <c r="J183" s="1969"/>
      <c r="K183" s="1969"/>
    </row>
    <row r="184" spans="2:11" ht="13" x14ac:dyDescent="0.25">
      <c r="B184" s="1934"/>
      <c r="C184" s="942"/>
      <c r="D184" s="968"/>
      <c r="E184" s="968"/>
      <c r="F184" s="1970" t="s">
        <v>1929</v>
      </c>
      <c r="G184" s="1971"/>
      <c r="H184" s="1971"/>
      <c r="I184" s="1971"/>
      <c r="J184" s="1971"/>
      <c r="K184" s="1971"/>
    </row>
    <row r="185" spans="2:11" ht="13" x14ac:dyDescent="0.25">
      <c r="B185" s="1934"/>
      <c r="C185" s="942"/>
      <c r="D185" s="968"/>
      <c r="E185" s="968"/>
      <c r="F185" s="943" t="s">
        <v>1930</v>
      </c>
      <c r="G185" s="944" t="s">
        <v>1931</v>
      </c>
      <c r="H185" s="943" t="s">
        <v>1998</v>
      </c>
      <c r="I185" s="943" t="s">
        <v>1999</v>
      </c>
      <c r="J185" s="943" t="s">
        <v>1934</v>
      </c>
      <c r="K185" s="943" t="s">
        <v>1935</v>
      </c>
    </row>
    <row r="186" spans="2:11" ht="13.5" thickBot="1" x14ac:dyDescent="0.3">
      <c r="B186" s="1934"/>
      <c r="C186" s="1969" t="s">
        <v>3934</v>
      </c>
      <c r="D186" s="1969"/>
      <c r="E186" s="1969"/>
      <c r="F186" s="1969"/>
      <c r="G186" s="1969"/>
      <c r="H186" s="1969"/>
      <c r="I186" s="1969"/>
      <c r="J186" s="1969"/>
      <c r="K186" s="1969"/>
    </row>
    <row r="187" spans="2:11" ht="14.5" x14ac:dyDescent="0.25">
      <c r="B187" s="1934"/>
      <c r="C187" s="1956" t="s">
        <v>3935</v>
      </c>
      <c r="D187" s="1957"/>
      <c r="E187" s="1957"/>
      <c r="F187" s="1972" t="s">
        <v>3936</v>
      </c>
      <c r="G187" s="1972" t="s">
        <v>3937</v>
      </c>
      <c r="H187" s="1974" t="s">
        <v>3938</v>
      </c>
      <c r="I187" s="1976" t="s">
        <v>3939</v>
      </c>
      <c r="J187" s="1976" t="s">
        <v>3940</v>
      </c>
      <c r="K187" s="1976" t="s">
        <v>3941</v>
      </c>
    </row>
    <row r="188" spans="2:11" ht="13" x14ac:dyDescent="0.25">
      <c r="B188" s="1934"/>
      <c r="C188" s="1978" t="s">
        <v>1945</v>
      </c>
      <c r="D188" s="1979"/>
      <c r="E188" s="945">
        <v>50</v>
      </c>
      <c r="F188" s="1973"/>
      <c r="G188" s="1973"/>
      <c r="H188" s="1975"/>
      <c r="I188" s="1977"/>
      <c r="J188" s="1977"/>
      <c r="K188" s="1977"/>
    </row>
    <row r="189" spans="2:11" ht="13" x14ac:dyDescent="0.25">
      <c r="B189" s="1934"/>
      <c r="C189" s="1950" t="s">
        <v>3942</v>
      </c>
      <c r="D189" s="1951"/>
      <c r="E189" s="1951"/>
      <c r="F189" s="1951"/>
      <c r="G189" s="1951"/>
      <c r="H189" s="1951"/>
      <c r="I189" s="1951"/>
      <c r="J189" s="1951"/>
      <c r="K189" s="1951"/>
    </row>
    <row r="190" spans="2:11" ht="13" x14ac:dyDescent="0.25">
      <c r="B190" s="1934"/>
      <c r="C190" s="1952" t="s">
        <v>3943</v>
      </c>
      <c r="D190" s="1953"/>
      <c r="E190" s="1953"/>
      <c r="F190" s="1953"/>
      <c r="G190" s="1953"/>
      <c r="H190" s="1953"/>
      <c r="I190" s="1953"/>
      <c r="J190" s="1953"/>
      <c r="K190" s="1953"/>
    </row>
    <row r="191" spans="2:11" ht="14.5" x14ac:dyDescent="0.25">
      <c r="B191" s="1934"/>
      <c r="C191" s="1956" t="s">
        <v>3944</v>
      </c>
      <c r="D191" s="1957"/>
      <c r="E191" s="1957"/>
      <c r="F191" s="1942" t="s">
        <v>3945</v>
      </c>
      <c r="G191" s="1927" t="s">
        <v>3946</v>
      </c>
      <c r="H191" s="1942" t="s">
        <v>3947</v>
      </c>
      <c r="I191" s="1942" t="s">
        <v>3948</v>
      </c>
      <c r="J191" s="1942" t="s">
        <v>3949</v>
      </c>
      <c r="K191" s="1980" t="s">
        <v>3950</v>
      </c>
    </row>
    <row r="192" spans="2:11" ht="13" x14ac:dyDescent="0.25">
      <c r="B192" s="1934"/>
      <c r="C192" s="1958" t="s">
        <v>1945</v>
      </c>
      <c r="D192" s="1959"/>
      <c r="E192" s="939">
        <v>80</v>
      </c>
      <c r="F192" s="1942"/>
      <c r="G192" s="1927"/>
      <c r="H192" s="1942"/>
      <c r="I192" s="1942"/>
      <c r="J192" s="1942"/>
      <c r="K192" s="1981"/>
    </row>
    <row r="193" spans="2:11" ht="13" x14ac:dyDescent="0.25">
      <c r="B193" s="1934"/>
      <c r="C193" s="1950" t="s">
        <v>3951</v>
      </c>
      <c r="D193" s="1951"/>
      <c r="E193" s="1951"/>
      <c r="F193" s="1951"/>
      <c r="G193" s="1951"/>
      <c r="H193" s="1951"/>
      <c r="I193" s="1951"/>
      <c r="J193" s="1951"/>
      <c r="K193" s="1951"/>
    </row>
    <row r="194" spans="2:11" ht="13" x14ac:dyDescent="0.25">
      <c r="B194" s="1934"/>
      <c r="C194" s="1982" t="s">
        <v>3952</v>
      </c>
      <c r="D194" s="1983"/>
      <c r="E194" s="1983"/>
      <c r="F194" s="1984"/>
      <c r="G194" s="1984"/>
      <c r="H194" s="1984"/>
      <c r="I194" s="1984"/>
      <c r="J194" s="1984"/>
      <c r="K194" s="1984"/>
    </row>
    <row r="195" spans="2:11" ht="14.5" x14ac:dyDescent="0.25">
      <c r="B195" s="1934"/>
      <c r="C195" s="1956" t="s">
        <v>3953</v>
      </c>
      <c r="D195" s="1957"/>
      <c r="E195" s="1957"/>
      <c r="F195" s="1942" t="s">
        <v>3954</v>
      </c>
      <c r="G195" s="1927" t="s">
        <v>3955</v>
      </c>
      <c r="H195" s="1980" t="s">
        <v>3956</v>
      </c>
      <c r="I195" s="1980" t="s">
        <v>3957</v>
      </c>
      <c r="J195" s="1985" t="s">
        <v>3958</v>
      </c>
      <c r="K195" s="1942" t="s">
        <v>3959</v>
      </c>
    </row>
    <row r="196" spans="2:11" ht="13" x14ac:dyDescent="0.25">
      <c r="B196" s="1934"/>
      <c r="C196" s="1960" t="s">
        <v>1945</v>
      </c>
      <c r="D196" s="1958"/>
      <c r="E196" s="940">
        <v>80</v>
      </c>
      <c r="F196" s="1942"/>
      <c r="G196" s="1927"/>
      <c r="H196" s="1981"/>
      <c r="I196" s="1981"/>
      <c r="J196" s="1986"/>
      <c r="K196" s="1942"/>
    </row>
    <row r="197" spans="2:11" ht="13" x14ac:dyDescent="0.25">
      <c r="B197" s="1934"/>
      <c r="C197" s="1950" t="s">
        <v>3960</v>
      </c>
      <c r="D197" s="1951"/>
      <c r="E197" s="1951"/>
      <c r="F197" s="1951"/>
      <c r="G197" s="1951"/>
      <c r="H197" s="1951"/>
      <c r="I197" s="1951"/>
      <c r="J197" s="1951"/>
      <c r="K197" s="1951"/>
    </row>
    <row r="198" spans="2:11" ht="13" x14ac:dyDescent="0.25">
      <c r="B198" s="1934"/>
      <c r="C198" s="1950" t="s">
        <v>3961</v>
      </c>
      <c r="D198" s="1951"/>
      <c r="E198" s="1951"/>
      <c r="F198" s="1951"/>
      <c r="G198" s="1951"/>
      <c r="H198" s="1951"/>
      <c r="I198" s="1951"/>
      <c r="J198" s="1951"/>
      <c r="K198" s="1951"/>
    </row>
    <row r="199" spans="2:11" ht="14.5" x14ac:dyDescent="0.25">
      <c r="B199" s="1934"/>
      <c r="C199" s="1956" t="s">
        <v>3962</v>
      </c>
      <c r="D199" s="1957"/>
      <c r="E199" s="1957"/>
      <c r="F199" s="1942" t="s">
        <v>3963</v>
      </c>
      <c r="G199" s="1927" t="s">
        <v>3964</v>
      </c>
      <c r="H199" s="1927" t="s">
        <v>3965</v>
      </c>
      <c r="I199" s="1942" t="s">
        <v>3966</v>
      </c>
      <c r="J199" s="1987" t="s">
        <v>3967</v>
      </c>
      <c r="K199" s="1942" t="s">
        <v>3968</v>
      </c>
    </row>
    <row r="200" spans="2:11" ht="13" x14ac:dyDescent="0.25">
      <c r="B200" s="1934"/>
      <c r="C200" s="1958" t="s">
        <v>1945</v>
      </c>
      <c r="D200" s="1959"/>
      <c r="E200" s="939">
        <v>70</v>
      </c>
      <c r="F200" s="1942"/>
      <c r="G200" s="1927"/>
      <c r="H200" s="1927"/>
      <c r="I200" s="1942"/>
      <c r="J200" s="1987"/>
      <c r="K200" s="1942"/>
    </row>
    <row r="201" spans="2:11" ht="13" x14ac:dyDescent="0.25">
      <c r="B201" s="1934"/>
      <c r="C201" s="1950" t="s">
        <v>3969</v>
      </c>
      <c r="D201" s="1951"/>
      <c r="E201" s="1951"/>
      <c r="F201" s="1951"/>
      <c r="G201" s="1951"/>
      <c r="H201" s="1951"/>
      <c r="I201" s="1951"/>
      <c r="J201" s="1951"/>
      <c r="K201" s="1951"/>
    </row>
    <row r="202" spans="2:11" ht="13" x14ac:dyDescent="0.25">
      <c r="B202" s="1934"/>
      <c r="C202" s="1952" t="s">
        <v>3970</v>
      </c>
      <c r="D202" s="1953"/>
      <c r="E202" s="1953"/>
      <c r="F202" s="1953"/>
      <c r="G202" s="1953"/>
      <c r="H202" s="1953"/>
      <c r="I202" s="1953"/>
      <c r="J202" s="1953"/>
      <c r="K202" s="1953"/>
    </row>
    <row r="203" spans="2:11" ht="14.5" x14ac:dyDescent="0.25">
      <c r="B203" s="1934"/>
      <c r="C203" s="1956" t="s">
        <v>3971</v>
      </c>
      <c r="D203" s="1957"/>
      <c r="E203" s="1957"/>
      <c r="F203" s="1942" t="s">
        <v>3972</v>
      </c>
      <c r="G203" s="1927" t="s">
        <v>3973</v>
      </c>
      <c r="H203" s="1927" t="s">
        <v>3974</v>
      </c>
      <c r="I203" s="1927" t="s">
        <v>3975</v>
      </c>
      <c r="J203" s="1927" t="s">
        <v>3976</v>
      </c>
      <c r="K203" s="1927" t="s">
        <v>3977</v>
      </c>
    </row>
    <row r="204" spans="2:11" ht="13" x14ac:dyDescent="0.25">
      <c r="B204" s="1934"/>
      <c r="C204" s="1958" t="s">
        <v>1945</v>
      </c>
      <c r="D204" s="1959"/>
      <c r="E204" s="939">
        <v>80</v>
      </c>
      <c r="F204" s="1942"/>
      <c r="G204" s="1927"/>
      <c r="H204" s="1927"/>
      <c r="I204" s="1927"/>
      <c r="J204" s="1927"/>
      <c r="K204" s="1927"/>
    </row>
    <row r="205" spans="2:11" ht="12.5" x14ac:dyDescent="0.25">
      <c r="B205" s="1934"/>
      <c r="C205" s="1988" t="s">
        <v>3978</v>
      </c>
      <c r="D205" s="1989"/>
      <c r="E205" s="1989"/>
      <c r="F205" s="1989"/>
      <c r="G205" s="1989"/>
      <c r="H205" s="1989"/>
      <c r="I205" s="1989"/>
      <c r="J205" s="1989"/>
      <c r="K205" s="1989"/>
    </row>
    <row r="206" spans="2:11" ht="13" x14ac:dyDescent="0.25">
      <c r="B206" s="1934"/>
      <c r="C206" s="1950" t="s">
        <v>3979</v>
      </c>
      <c r="D206" s="1951"/>
      <c r="E206" s="1951"/>
      <c r="F206" s="1951"/>
      <c r="G206" s="1951"/>
      <c r="H206" s="1951"/>
      <c r="I206" s="1951"/>
      <c r="J206" s="1951"/>
      <c r="K206" s="1951"/>
    </row>
    <row r="207" spans="2:11" ht="13" x14ac:dyDescent="0.25">
      <c r="B207" s="1934"/>
      <c r="C207" s="1990" t="s">
        <v>2049</v>
      </c>
      <c r="D207" s="1990"/>
      <c r="E207" s="1990"/>
      <c r="F207" s="1990"/>
      <c r="G207" s="1990"/>
      <c r="H207" s="1990"/>
      <c r="I207" s="1990"/>
      <c r="J207" s="1990"/>
      <c r="K207" s="1990"/>
    </row>
    <row r="208" spans="2:11" ht="14.5" x14ac:dyDescent="0.25">
      <c r="B208" s="1934"/>
      <c r="C208" s="1956" t="s">
        <v>3980</v>
      </c>
      <c r="D208" s="1957"/>
      <c r="E208" s="1957"/>
      <c r="F208" s="1942" t="s">
        <v>3981</v>
      </c>
      <c r="G208" s="1942" t="s">
        <v>3937</v>
      </c>
      <c r="H208" s="1987" t="s">
        <v>3982</v>
      </c>
      <c r="I208" s="1927" t="s">
        <v>3939</v>
      </c>
      <c r="J208" s="1927" t="s">
        <v>3940</v>
      </c>
      <c r="K208" s="1927" t="s">
        <v>3941</v>
      </c>
    </row>
    <row r="209" spans="2:11" ht="13" x14ac:dyDescent="0.25">
      <c r="B209" s="1934"/>
      <c r="C209" s="1991" t="s">
        <v>1945</v>
      </c>
      <c r="D209" s="1992"/>
      <c r="E209" s="939">
        <v>30</v>
      </c>
      <c r="F209" s="1942"/>
      <c r="G209" s="1942"/>
      <c r="H209" s="1987"/>
      <c r="I209" s="1927"/>
      <c r="J209" s="1927"/>
      <c r="K209" s="1927"/>
    </row>
    <row r="210" spans="2:11" ht="13" x14ac:dyDescent="0.25">
      <c r="B210" s="1934"/>
      <c r="C210" s="1950" t="s">
        <v>3983</v>
      </c>
      <c r="D210" s="1951"/>
      <c r="E210" s="1951"/>
      <c r="F210" s="1951"/>
      <c r="G210" s="1951"/>
      <c r="H210" s="1951"/>
      <c r="I210" s="1951"/>
      <c r="J210" s="1951"/>
      <c r="K210" s="1951"/>
    </row>
    <row r="211" spans="2:11" ht="12.5" x14ac:dyDescent="0.25">
      <c r="B211" s="1934"/>
      <c r="C211" s="1993" t="s">
        <v>3984</v>
      </c>
      <c r="D211" s="1994"/>
      <c r="E211" s="1994"/>
      <c r="F211" s="1994"/>
      <c r="G211" s="1994"/>
      <c r="H211" s="1994"/>
      <c r="I211" s="1994"/>
      <c r="J211" s="1994"/>
      <c r="K211" s="1994"/>
    </row>
    <row r="212" spans="2:11" ht="14.5" x14ac:dyDescent="0.25">
      <c r="B212" s="1934"/>
      <c r="C212" s="1956" t="s">
        <v>3985</v>
      </c>
      <c r="D212" s="1957"/>
      <c r="E212" s="1957"/>
      <c r="F212" s="1995" t="s">
        <v>3954</v>
      </c>
      <c r="G212" s="1996" t="s">
        <v>3955</v>
      </c>
      <c r="H212" s="1995" t="s">
        <v>3956</v>
      </c>
      <c r="I212" s="1995" t="s">
        <v>3986</v>
      </c>
      <c r="J212" s="1997" t="s">
        <v>3987</v>
      </c>
      <c r="K212" s="1995" t="s">
        <v>3988</v>
      </c>
    </row>
    <row r="213" spans="2:11" ht="13" x14ac:dyDescent="0.25">
      <c r="B213" s="1934"/>
      <c r="C213" s="1958" t="s">
        <v>1945</v>
      </c>
      <c r="D213" s="1959"/>
      <c r="E213" s="939">
        <v>40</v>
      </c>
      <c r="F213" s="1995"/>
      <c r="G213" s="1996"/>
      <c r="H213" s="1995"/>
      <c r="I213" s="1995"/>
      <c r="J213" s="1997"/>
      <c r="K213" s="1995"/>
    </row>
    <row r="214" spans="2:11" ht="13" x14ac:dyDescent="0.25">
      <c r="B214" s="1934"/>
      <c r="C214" s="1950" t="s">
        <v>3989</v>
      </c>
      <c r="D214" s="1951"/>
      <c r="E214" s="1951"/>
      <c r="F214" s="1951"/>
      <c r="G214" s="1951"/>
      <c r="H214" s="1951"/>
      <c r="I214" s="1951"/>
      <c r="J214" s="1951"/>
      <c r="K214" s="1951"/>
    </row>
    <row r="215" spans="2:11" ht="13" x14ac:dyDescent="0.25">
      <c r="B215" s="1934"/>
      <c r="C215" s="1952" t="s">
        <v>3990</v>
      </c>
      <c r="D215" s="1953"/>
      <c r="E215" s="1953"/>
      <c r="F215" s="1953"/>
      <c r="G215" s="1953"/>
      <c r="H215" s="1953"/>
      <c r="I215" s="1953"/>
      <c r="J215" s="1953"/>
      <c r="K215" s="1953"/>
    </row>
    <row r="216" spans="2:11" ht="14.5" x14ac:dyDescent="0.25">
      <c r="B216" s="1934"/>
      <c r="C216" s="1956" t="s">
        <v>3991</v>
      </c>
      <c r="D216" s="1957"/>
      <c r="E216" s="1957"/>
      <c r="F216" s="1927" t="s">
        <v>3992</v>
      </c>
      <c r="G216" s="1987" t="s">
        <v>3993</v>
      </c>
      <c r="H216" s="1942" t="s">
        <v>3994</v>
      </c>
      <c r="I216" s="1927" t="s">
        <v>3995</v>
      </c>
      <c r="J216" s="1927" t="s">
        <v>3996</v>
      </c>
      <c r="K216" s="1987" t="s">
        <v>3997</v>
      </c>
    </row>
    <row r="217" spans="2:11" ht="13" x14ac:dyDescent="0.25">
      <c r="B217" s="1934"/>
      <c r="C217" s="1958" t="s">
        <v>1945</v>
      </c>
      <c r="D217" s="1959"/>
      <c r="E217" s="939">
        <v>60</v>
      </c>
      <c r="F217" s="1927"/>
      <c r="G217" s="1987"/>
      <c r="H217" s="1942"/>
      <c r="I217" s="1927"/>
      <c r="J217" s="1927"/>
      <c r="K217" s="1987"/>
    </row>
    <row r="218" spans="2:11" ht="13" x14ac:dyDescent="0.25">
      <c r="B218" s="1934"/>
      <c r="C218" s="1950" t="s">
        <v>3998</v>
      </c>
      <c r="D218" s="1951"/>
      <c r="E218" s="1951"/>
      <c r="F218" s="1951"/>
      <c r="G218" s="1951"/>
      <c r="H218" s="1951"/>
      <c r="I218" s="1951"/>
      <c r="J218" s="1951"/>
      <c r="K218" s="1951"/>
    </row>
    <row r="219" spans="2:11" ht="13" x14ac:dyDescent="0.25">
      <c r="B219" s="1934"/>
      <c r="C219" s="1952" t="s">
        <v>3999</v>
      </c>
      <c r="D219" s="1953"/>
      <c r="E219" s="1953"/>
      <c r="F219" s="1953"/>
      <c r="G219" s="1953"/>
      <c r="H219" s="1953"/>
      <c r="I219" s="1953"/>
      <c r="J219" s="1953"/>
      <c r="K219" s="1953"/>
    </row>
    <row r="220" spans="2:11" ht="14.5" x14ac:dyDescent="0.25">
      <c r="B220" s="1934"/>
      <c r="C220" s="1956" t="s">
        <v>4000</v>
      </c>
      <c r="D220" s="1957"/>
      <c r="E220" s="1957"/>
      <c r="F220" s="1927" t="s">
        <v>4001</v>
      </c>
      <c r="G220" s="1927" t="s">
        <v>4002</v>
      </c>
      <c r="H220" s="1927" t="s">
        <v>4003</v>
      </c>
      <c r="I220" s="1987" t="s">
        <v>4004</v>
      </c>
      <c r="J220" s="1927" t="s">
        <v>4005</v>
      </c>
      <c r="K220" s="1927" t="s">
        <v>4006</v>
      </c>
    </row>
    <row r="221" spans="2:11" ht="13" x14ac:dyDescent="0.25">
      <c r="B221" s="1934"/>
      <c r="C221" s="1958" t="s">
        <v>1945</v>
      </c>
      <c r="D221" s="1959"/>
      <c r="E221" s="939">
        <v>50</v>
      </c>
      <c r="F221" s="1927"/>
      <c r="G221" s="1927"/>
      <c r="H221" s="1927"/>
      <c r="I221" s="1987"/>
      <c r="J221" s="1927"/>
      <c r="K221" s="1927"/>
    </row>
    <row r="222" spans="2:11" ht="13" x14ac:dyDescent="0.25">
      <c r="B222" s="1934"/>
      <c r="C222" s="1950" t="s">
        <v>4007</v>
      </c>
      <c r="D222" s="1951"/>
      <c r="E222" s="1951"/>
      <c r="F222" s="1951"/>
      <c r="G222" s="1951"/>
      <c r="H222" s="1951"/>
      <c r="I222" s="1951"/>
      <c r="J222" s="1951"/>
      <c r="K222" s="1951"/>
    </row>
    <row r="223" spans="2:11" ht="13" x14ac:dyDescent="0.25">
      <c r="B223" s="1934"/>
      <c r="C223" s="1952" t="s">
        <v>4008</v>
      </c>
      <c r="D223" s="1953"/>
      <c r="E223" s="1953"/>
      <c r="F223" s="1953"/>
      <c r="G223" s="1953"/>
      <c r="H223" s="1953"/>
      <c r="I223" s="1953"/>
      <c r="J223" s="1953"/>
      <c r="K223" s="1953"/>
    </row>
    <row r="224" spans="2:11" ht="14.5" x14ac:dyDescent="0.25">
      <c r="B224" s="1934"/>
      <c r="C224" s="1956" t="s">
        <v>4009</v>
      </c>
      <c r="D224" s="1957"/>
      <c r="E224" s="1957"/>
      <c r="F224" s="1942" t="s">
        <v>4010</v>
      </c>
      <c r="G224" s="1927" t="s">
        <v>4011</v>
      </c>
      <c r="H224" s="1927" t="s">
        <v>4012</v>
      </c>
      <c r="I224" s="1927" t="s">
        <v>4013</v>
      </c>
      <c r="J224" s="1927" t="s">
        <v>4014</v>
      </c>
      <c r="K224" s="1927" t="s">
        <v>4015</v>
      </c>
    </row>
    <row r="225" spans="2:11" ht="13" x14ac:dyDescent="0.25">
      <c r="B225" s="1934"/>
      <c r="C225" s="1958" t="s">
        <v>1945</v>
      </c>
      <c r="D225" s="1959"/>
      <c r="E225" s="939">
        <v>50</v>
      </c>
      <c r="F225" s="1942"/>
      <c r="G225" s="1927"/>
      <c r="H225" s="1927"/>
      <c r="I225" s="1927"/>
      <c r="J225" s="1927"/>
      <c r="K225" s="1927"/>
    </row>
    <row r="226" spans="2:11" ht="13" x14ac:dyDescent="0.25">
      <c r="B226" s="1934"/>
      <c r="C226" s="1950" t="s">
        <v>4016</v>
      </c>
      <c r="D226" s="1951"/>
      <c r="E226" s="1951"/>
      <c r="F226" s="1951"/>
      <c r="G226" s="1951"/>
      <c r="H226" s="1951"/>
      <c r="I226" s="1951"/>
      <c r="J226" s="1951"/>
      <c r="K226" s="1951"/>
    </row>
    <row r="227" spans="2:11" ht="13" x14ac:dyDescent="0.25">
      <c r="B227" s="1934"/>
      <c r="C227" s="1952" t="s">
        <v>4017</v>
      </c>
      <c r="D227" s="1953"/>
      <c r="E227" s="1953"/>
      <c r="F227" s="1953"/>
      <c r="G227" s="1953"/>
      <c r="H227" s="1953"/>
      <c r="I227" s="1953"/>
      <c r="J227" s="1953"/>
      <c r="K227" s="1953"/>
    </row>
    <row r="228" spans="2:11" ht="14.5" x14ac:dyDescent="0.25">
      <c r="B228" s="1934"/>
      <c r="C228" s="1956" t="s">
        <v>4018</v>
      </c>
      <c r="D228" s="1957"/>
      <c r="E228" s="1957"/>
      <c r="F228" s="1942" t="s">
        <v>4019</v>
      </c>
      <c r="G228" s="1942" t="s">
        <v>3937</v>
      </c>
      <c r="H228" s="1987" t="s">
        <v>4020</v>
      </c>
      <c r="I228" s="1927" t="s">
        <v>3939</v>
      </c>
      <c r="J228" s="1927" t="s">
        <v>3940</v>
      </c>
      <c r="K228" s="1927" t="s">
        <v>4021</v>
      </c>
    </row>
    <row r="229" spans="2:11" ht="13" x14ac:dyDescent="0.25">
      <c r="B229" s="1934"/>
      <c r="C229" s="1962" t="s">
        <v>1945</v>
      </c>
      <c r="D229" s="1963"/>
      <c r="E229" s="939">
        <v>30</v>
      </c>
      <c r="F229" s="1942"/>
      <c r="G229" s="1942"/>
      <c r="H229" s="1987"/>
      <c r="I229" s="1927"/>
      <c r="J229" s="1927"/>
      <c r="K229" s="1927"/>
    </row>
    <row r="230" spans="2:11" ht="13" x14ac:dyDescent="0.25">
      <c r="B230" s="1934"/>
      <c r="C230" s="1950" t="s">
        <v>4022</v>
      </c>
      <c r="D230" s="1951"/>
      <c r="E230" s="1951"/>
      <c r="F230" s="1951"/>
      <c r="G230" s="1951"/>
      <c r="H230" s="1951"/>
      <c r="I230" s="1951"/>
      <c r="J230" s="1951"/>
      <c r="K230" s="1951"/>
    </row>
    <row r="231" spans="2:11" ht="13" x14ac:dyDescent="0.25">
      <c r="B231" s="1934"/>
      <c r="C231" s="1950" t="s">
        <v>4023</v>
      </c>
      <c r="D231" s="1951"/>
      <c r="E231" s="1951"/>
      <c r="F231" s="1951"/>
      <c r="G231" s="1951"/>
      <c r="H231" s="1951"/>
      <c r="I231" s="1951"/>
      <c r="J231" s="1951"/>
      <c r="K231" s="1951"/>
    </row>
    <row r="232" spans="2:11" ht="13" x14ac:dyDescent="0.25">
      <c r="B232" s="1934"/>
      <c r="C232" s="1908" t="s">
        <v>2092</v>
      </c>
      <c r="D232" s="1908"/>
      <c r="E232" s="1908"/>
      <c r="F232" s="1909"/>
      <c r="G232" s="946">
        <v>56.363636363636367</v>
      </c>
      <c r="H232" s="1923" t="s">
        <v>1996</v>
      </c>
      <c r="I232" s="1924"/>
      <c r="J232" s="1924"/>
      <c r="K232" s="1924"/>
    </row>
    <row r="233" spans="2:11" ht="14.5" x14ac:dyDescent="0.35">
      <c r="B233" s="1934"/>
      <c r="C233" s="350"/>
      <c r="D233" s="350"/>
      <c r="E233" s="350"/>
      <c r="F233" s="350"/>
      <c r="G233" s="350"/>
      <c r="H233" s="350"/>
      <c r="I233" s="350"/>
      <c r="J233" s="350"/>
      <c r="K233" s="350"/>
    </row>
    <row r="234" spans="2:11" ht="13" x14ac:dyDescent="0.25">
      <c r="B234" s="1934"/>
      <c r="C234" s="1916" t="s">
        <v>2093</v>
      </c>
      <c r="D234" s="1916"/>
      <c r="E234" s="1916"/>
      <c r="F234" s="1916"/>
      <c r="G234" s="1916"/>
      <c r="H234" s="1916"/>
      <c r="I234" s="1916"/>
      <c r="J234" s="1916"/>
      <c r="K234" s="1925"/>
    </row>
    <row r="235" spans="2:11" ht="13" x14ac:dyDescent="0.25">
      <c r="B235" s="1934"/>
      <c r="C235" s="929"/>
      <c r="D235" s="930"/>
      <c r="E235" s="930"/>
      <c r="F235" s="1917" t="s">
        <v>1929</v>
      </c>
      <c r="G235" s="1918"/>
      <c r="H235" s="1918"/>
      <c r="I235" s="1918"/>
      <c r="J235" s="1918"/>
      <c r="K235" s="1926"/>
    </row>
    <row r="236" spans="2:11" ht="13" x14ac:dyDescent="0.25">
      <c r="B236" s="1934"/>
      <c r="C236" s="925"/>
      <c r="D236" s="926"/>
      <c r="E236" s="926"/>
      <c r="F236" s="927" t="s">
        <v>1930</v>
      </c>
      <c r="G236" s="928" t="s">
        <v>1931</v>
      </c>
      <c r="H236" s="927" t="s">
        <v>1998</v>
      </c>
      <c r="I236" s="928" t="s">
        <v>2094</v>
      </c>
      <c r="J236" s="928" t="s">
        <v>1934</v>
      </c>
      <c r="K236" s="928" t="s">
        <v>1935</v>
      </c>
    </row>
    <row r="237" spans="2:11" ht="13" x14ac:dyDescent="0.25">
      <c r="B237" s="1934"/>
      <c r="C237" s="1990" t="s">
        <v>2095</v>
      </c>
      <c r="D237" s="1990"/>
      <c r="E237" s="1990"/>
      <c r="F237" s="1990"/>
      <c r="G237" s="1990"/>
      <c r="H237" s="1990"/>
      <c r="I237" s="1990"/>
      <c r="J237" s="1990"/>
      <c r="K237" s="1998"/>
    </row>
    <row r="238" spans="2:11" ht="14.5" x14ac:dyDescent="0.25">
      <c r="B238" s="1934"/>
      <c r="C238" s="1956" t="s">
        <v>4024</v>
      </c>
      <c r="D238" s="1957"/>
      <c r="E238" s="1957"/>
      <c r="F238" s="1942" t="s">
        <v>4025</v>
      </c>
      <c r="G238" s="1927" t="s">
        <v>4026</v>
      </c>
      <c r="H238" s="1927" t="s">
        <v>4027</v>
      </c>
      <c r="I238" s="1927" t="s">
        <v>4028</v>
      </c>
      <c r="J238" s="1927" t="s">
        <v>4029</v>
      </c>
      <c r="K238" s="1927" t="s">
        <v>4030</v>
      </c>
    </row>
    <row r="239" spans="2:11" ht="13" x14ac:dyDescent="0.25">
      <c r="B239" s="1934"/>
      <c r="C239" s="1958" t="s">
        <v>1945</v>
      </c>
      <c r="D239" s="1959"/>
      <c r="E239" s="939">
        <v>50</v>
      </c>
      <c r="F239" s="1942"/>
      <c r="G239" s="1927"/>
      <c r="H239" s="1927"/>
      <c r="I239" s="1927"/>
      <c r="J239" s="1927"/>
      <c r="K239" s="1927"/>
    </row>
    <row r="240" spans="2:11" ht="13" x14ac:dyDescent="0.25">
      <c r="B240" s="1934"/>
      <c r="C240" s="1999" t="s">
        <v>4031</v>
      </c>
      <c r="D240" s="2000"/>
      <c r="E240" s="2000"/>
      <c r="F240" s="2000"/>
      <c r="G240" s="2000"/>
      <c r="H240" s="2000"/>
      <c r="I240" s="2000"/>
      <c r="J240" s="2000"/>
      <c r="K240" s="2000"/>
    </row>
    <row r="241" spans="2:11" ht="13" x14ac:dyDescent="0.25">
      <c r="B241" s="1934"/>
      <c r="C241" s="1952" t="s">
        <v>4032</v>
      </c>
      <c r="D241" s="1953"/>
      <c r="E241" s="1953"/>
      <c r="F241" s="1953"/>
      <c r="G241" s="1953"/>
      <c r="H241" s="1953"/>
      <c r="I241" s="1953"/>
      <c r="J241" s="1953"/>
      <c r="K241" s="1953"/>
    </row>
    <row r="242" spans="2:11" ht="14.5" x14ac:dyDescent="0.25">
      <c r="B242" s="1934"/>
      <c r="C242" s="1956" t="s">
        <v>4033</v>
      </c>
      <c r="D242" s="1957"/>
      <c r="E242" s="1957"/>
      <c r="F242" s="1942" t="s">
        <v>4034</v>
      </c>
      <c r="G242" s="1927" t="s">
        <v>4035</v>
      </c>
      <c r="H242" s="1942" t="s">
        <v>4036</v>
      </c>
      <c r="I242" s="1927" t="s">
        <v>4037</v>
      </c>
      <c r="J242" s="1927" t="s">
        <v>4038</v>
      </c>
      <c r="K242" s="1927" t="s">
        <v>4039</v>
      </c>
    </row>
    <row r="243" spans="2:11" ht="13" x14ac:dyDescent="0.25">
      <c r="B243" s="1934"/>
      <c r="C243" s="1898" t="s">
        <v>1945</v>
      </c>
      <c r="D243" s="1949"/>
      <c r="E243" s="932">
        <v>70</v>
      </c>
      <c r="F243" s="1942"/>
      <c r="G243" s="1927"/>
      <c r="H243" s="1942"/>
      <c r="I243" s="1927"/>
      <c r="J243" s="1927"/>
      <c r="K243" s="1927"/>
    </row>
    <row r="244" spans="2:11" ht="13" x14ac:dyDescent="0.25">
      <c r="B244" s="1934"/>
      <c r="C244" s="1950" t="s">
        <v>4040</v>
      </c>
      <c r="D244" s="1951"/>
      <c r="E244" s="1951"/>
      <c r="F244" s="1951"/>
      <c r="G244" s="1951"/>
      <c r="H244" s="1951"/>
      <c r="I244" s="1951"/>
      <c r="J244" s="1951"/>
      <c r="K244" s="1951"/>
    </row>
    <row r="245" spans="2:11" ht="13" x14ac:dyDescent="0.25">
      <c r="B245" s="1934"/>
      <c r="C245" s="1952" t="s">
        <v>4041</v>
      </c>
      <c r="D245" s="1953"/>
      <c r="E245" s="1953"/>
      <c r="F245" s="1953"/>
      <c r="G245" s="1953"/>
      <c r="H245" s="1953"/>
      <c r="I245" s="1953"/>
      <c r="J245" s="1953"/>
      <c r="K245" s="1953"/>
    </row>
    <row r="246" spans="2:11" ht="14.5" x14ac:dyDescent="0.25">
      <c r="B246" s="1934"/>
      <c r="C246" s="2001" t="s">
        <v>4042</v>
      </c>
      <c r="D246" s="2002"/>
      <c r="E246" s="2002"/>
      <c r="F246" s="1942" t="s">
        <v>4034</v>
      </c>
      <c r="G246" s="1927" t="s">
        <v>4035</v>
      </c>
      <c r="H246" s="1942" t="s">
        <v>4043</v>
      </c>
      <c r="I246" s="1927" t="s">
        <v>4044</v>
      </c>
      <c r="J246" s="1927" t="s">
        <v>4045</v>
      </c>
      <c r="K246" s="1927" t="s">
        <v>4046</v>
      </c>
    </row>
    <row r="247" spans="2:11" ht="13" x14ac:dyDescent="0.25">
      <c r="B247" s="1934"/>
      <c r="C247" s="1898" t="s">
        <v>1945</v>
      </c>
      <c r="D247" s="1949"/>
      <c r="E247" s="932">
        <v>50</v>
      </c>
      <c r="F247" s="1942"/>
      <c r="G247" s="1927"/>
      <c r="H247" s="1942"/>
      <c r="I247" s="1927"/>
      <c r="J247" s="1927"/>
      <c r="K247" s="1927"/>
    </row>
    <row r="248" spans="2:11" ht="13" x14ac:dyDescent="0.25">
      <c r="B248" s="1934"/>
      <c r="C248" s="1950" t="s">
        <v>4047</v>
      </c>
      <c r="D248" s="1951"/>
      <c r="E248" s="1951"/>
      <c r="F248" s="1951"/>
      <c r="G248" s="1951"/>
      <c r="H248" s="1951"/>
      <c r="I248" s="1951"/>
      <c r="J248" s="1951"/>
      <c r="K248" s="1951"/>
    </row>
    <row r="249" spans="2:11" ht="13" x14ac:dyDescent="0.25">
      <c r="B249" s="1934"/>
      <c r="C249" s="1952" t="s">
        <v>4048</v>
      </c>
      <c r="D249" s="1953"/>
      <c r="E249" s="1953"/>
      <c r="F249" s="1953"/>
      <c r="G249" s="1953"/>
      <c r="H249" s="1953"/>
      <c r="I249" s="1953"/>
      <c r="J249" s="1953"/>
      <c r="K249" s="1953"/>
    </row>
    <row r="250" spans="2:11" ht="14.5" x14ac:dyDescent="0.25">
      <c r="B250" s="1934"/>
      <c r="C250" s="1956" t="s">
        <v>4049</v>
      </c>
      <c r="D250" s="1957"/>
      <c r="E250" s="1957"/>
      <c r="F250" s="1942" t="s">
        <v>4034</v>
      </c>
      <c r="G250" s="1927" t="s">
        <v>4035</v>
      </c>
      <c r="H250" s="1942" t="s">
        <v>4050</v>
      </c>
      <c r="I250" s="1927" t="s">
        <v>4051</v>
      </c>
      <c r="J250" s="1927" t="s">
        <v>4052</v>
      </c>
      <c r="K250" s="1927" t="s">
        <v>4053</v>
      </c>
    </row>
    <row r="251" spans="2:11" ht="13" x14ac:dyDescent="0.25">
      <c r="B251" s="1934"/>
      <c r="C251" s="1958" t="s">
        <v>1945</v>
      </c>
      <c r="D251" s="1959"/>
      <c r="E251" s="939">
        <v>70</v>
      </c>
      <c r="F251" s="1942"/>
      <c r="G251" s="1927"/>
      <c r="H251" s="1942"/>
      <c r="I251" s="1927"/>
      <c r="J251" s="1927"/>
      <c r="K251" s="1927"/>
    </row>
    <row r="252" spans="2:11" ht="13" x14ac:dyDescent="0.25">
      <c r="B252" s="1934"/>
      <c r="C252" s="1950" t="s">
        <v>4054</v>
      </c>
      <c r="D252" s="1951"/>
      <c r="E252" s="1951"/>
      <c r="F252" s="1951"/>
      <c r="G252" s="1951"/>
      <c r="H252" s="1951"/>
      <c r="I252" s="1951"/>
      <c r="J252" s="1951"/>
      <c r="K252" s="1951"/>
    </row>
    <row r="253" spans="2:11" ht="13" x14ac:dyDescent="0.25">
      <c r="B253" s="1934"/>
      <c r="C253" s="1952" t="s">
        <v>4055</v>
      </c>
      <c r="D253" s="1953"/>
      <c r="E253" s="1953"/>
      <c r="F253" s="1953"/>
      <c r="G253" s="1953"/>
      <c r="H253" s="1953"/>
      <c r="I253" s="1953"/>
      <c r="J253" s="1953"/>
      <c r="K253" s="1953"/>
    </row>
    <row r="254" spans="2:11" ht="14.5" x14ac:dyDescent="0.25">
      <c r="B254" s="1934"/>
      <c r="C254" s="1956" t="s">
        <v>4056</v>
      </c>
      <c r="D254" s="1957"/>
      <c r="E254" s="1957"/>
      <c r="F254" s="1942" t="s">
        <v>4034</v>
      </c>
      <c r="G254" s="1927" t="s">
        <v>4035</v>
      </c>
      <c r="H254" s="1942" t="s">
        <v>4057</v>
      </c>
      <c r="I254" s="1927" t="s">
        <v>4058</v>
      </c>
      <c r="J254" s="1927" t="s">
        <v>4059</v>
      </c>
      <c r="K254" s="1927" t="s">
        <v>4060</v>
      </c>
    </row>
    <row r="255" spans="2:11" ht="13" x14ac:dyDescent="0.25">
      <c r="B255" s="1934"/>
      <c r="C255" s="1958" t="s">
        <v>1945</v>
      </c>
      <c r="D255" s="1959"/>
      <c r="E255" s="939">
        <v>60</v>
      </c>
      <c r="F255" s="1942"/>
      <c r="G255" s="1927"/>
      <c r="H255" s="1942"/>
      <c r="I255" s="1927"/>
      <c r="J255" s="1927"/>
      <c r="K255" s="1927"/>
    </row>
    <row r="256" spans="2:11" ht="13" x14ac:dyDescent="0.25">
      <c r="B256" s="1934"/>
      <c r="C256" s="1950" t="s">
        <v>4061</v>
      </c>
      <c r="D256" s="1951"/>
      <c r="E256" s="1951"/>
      <c r="F256" s="1951"/>
      <c r="G256" s="1951"/>
      <c r="H256" s="1951"/>
      <c r="I256" s="1951"/>
      <c r="J256" s="1951"/>
      <c r="K256" s="1951"/>
    </row>
    <row r="257" spans="2:11" ht="13" x14ac:dyDescent="0.25">
      <c r="B257" s="1934"/>
      <c r="C257" s="1950" t="s">
        <v>4062</v>
      </c>
      <c r="D257" s="1951"/>
      <c r="E257" s="1951"/>
      <c r="F257" s="1951"/>
      <c r="G257" s="1951"/>
      <c r="H257" s="1951"/>
      <c r="I257" s="1951"/>
      <c r="J257" s="1951"/>
      <c r="K257" s="1951"/>
    </row>
    <row r="258" spans="2:11" ht="13" x14ac:dyDescent="0.25">
      <c r="B258" s="1934"/>
      <c r="C258" s="1990" t="s">
        <v>4063</v>
      </c>
      <c r="D258" s="1990"/>
      <c r="E258" s="1990"/>
      <c r="F258" s="1990"/>
      <c r="G258" s="1990"/>
      <c r="H258" s="1990"/>
      <c r="I258" s="1990"/>
      <c r="J258" s="1990"/>
      <c r="K258" s="1998"/>
    </row>
    <row r="259" spans="2:11" ht="14.5" x14ac:dyDescent="0.25">
      <c r="B259" s="1934"/>
      <c r="C259" s="2001" t="s">
        <v>4064</v>
      </c>
      <c r="D259" s="2002"/>
      <c r="E259" s="2002"/>
      <c r="F259" s="1942" t="s">
        <v>4065</v>
      </c>
      <c r="G259" s="1927" t="s">
        <v>4066</v>
      </c>
      <c r="H259" s="1942" t="s">
        <v>4067</v>
      </c>
      <c r="I259" s="1927" t="s">
        <v>4068</v>
      </c>
      <c r="J259" s="1927" t="s">
        <v>4069</v>
      </c>
      <c r="K259" s="1927" t="s">
        <v>4070</v>
      </c>
    </row>
    <row r="260" spans="2:11" ht="13" x14ac:dyDescent="0.25">
      <c r="B260" s="1934"/>
      <c r="C260" s="1898" t="s">
        <v>1945</v>
      </c>
      <c r="D260" s="1949"/>
      <c r="E260" s="932">
        <v>30</v>
      </c>
      <c r="F260" s="1942"/>
      <c r="G260" s="1927"/>
      <c r="H260" s="1942"/>
      <c r="I260" s="1927"/>
      <c r="J260" s="1927"/>
      <c r="K260" s="1927"/>
    </row>
    <row r="261" spans="2:11" ht="13" x14ac:dyDescent="0.25">
      <c r="B261" s="1934"/>
      <c r="C261" s="1950" t="s">
        <v>4071</v>
      </c>
      <c r="D261" s="1951"/>
      <c r="E261" s="1951"/>
      <c r="F261" s="1951"/>
      <c r="G261" s="1951"/>
      <c r="H261" s="1951"/>
      <c r="I261" s="1951"/>
      <c r="J261" s="1951"/>
      <c r="K261" s="1951"/>
    </row>
    <row r="262" spans="2:11" ht="13" x14ac:dyDescent="0.25">
      <c r="B262" s="1934"/>
      <c r="C262" s="1952" t="s">
        <v>4072</v>
      </c>
      <c r="D262" s="1953"/>
      <c r="E262" s="1953"/>
      <c r="F262" s="1953"/>
      <c r="G262" s="1953"/>
      <c r="H262" s="1953"/>
      <c r="I262" s="1953"/>
      <c r="J262" s="1953"/>
      <c r="K262" s="1953"/>
    </row>
    <row r="263" spans="2:11" ht="14.5" x14ac:dyDescent="0.25">
      <c r="B263" s="1934"/>
      <c r="C263" s="1956" t="s">
        <v>4073</v>
      </c>
      <c r="D263" s="1957"/>
      <c r="E263" s="1957"/>
      <c r="F263" s="1942" t="s">
        <v>4074</v>
      </c>
      <c r="G263" s="1927" t="s">
        <v>4075</v>
      </c>
      <c r="H263" s="1942" t="s">
        <v>4076</v>
      </c>
      <c r="I263" s="1927" t="s">
        <v>4077</v>
      </c>
      <c r="J263" s="1927" t="s">
        <v>4078</v>
      </c>
      <c r="K263" s="1927" t="s">
        <v>4079</v>
      </c>
    </row>
    <row r="264" spans="2:11" ht="13" x14ac:dyDescent="0.25">
      <c r="B264" s="1934"/>
      <c r="C264" s="1958" t="s">
        <v>1945</v>
      </c>
      <c r="D264" s="1959"/>
      <c r="E264" s="939">
        <v>50</v>
      </c>
      <c r="F264" s="1942"/>
      <c r="G264" s="1927"/>
      <c r="H264" s="1942"/>
      <c r="I264" s="1927"/>
      <c r="J264" s="1927"/>
      <c r="K264" s="1927"/>
    </row>
    <row r="265" spans="2:11" ht="13" x14ac:dyDescent="0.25">
      <c r="B265" s="1934"/>
      <c r="C265" s="1950" t="s">
        <v>4080</v>
      </c>
      <c r="D265" s="1951"/>
      <c r="E265" s="1951"/>
      <c r="F265" s="1951"/>
      <c r="G265" s="1951"/>
      <c r="H265" s="1951"/>
      <c r="I265" s="1951"/>
      <c r="J265" s="1951"/>
      <c r="K265" s="1951"/>
    </row>
    <row r="266" spans="2:11" ht="13" x14ac:dyDescent="0.25">
      <c r="B266" s="1934"/>
      <c r="C266" s="1952" t="s">
        <v>4081</v>
      </c>
      <c r="D266" s="1953"/>
      <c r="E266" s="1953"/>
      <c r="F266" s="1953"/>
      <c r="G266" s="1953"/>
      <c r="H266" s="1953"/>
      <c r="I266" s="1953"/>
      <c r="J266" s="1953"/>
      <c r="K266" s="1953"/>
    </row>
    <row r="267" spans="2:11" ht="14.5" x14ac:dyDescent="0.25">
      <c r="B267" s="1934"/>
      <c r="C267" s="2003" t="s">
        <v>4082</v>
      </c>
      <c r="D267" s="2004"/>
      <c r="E267" s="2004"/>
      <c r="F267" s="1942" t="s">
        <v>4083</v>
      </c>
      <c r="G267" s="1927" t="s">
        <v>4084</v>
      </c>
      <c r="H267" s="1942" t="s">
        <v>4085</v>
      </c>
      <c r="I267" s="1927" t="s">
        <v>4086</v>
      </c>
      <c r="J267" s="1927" t="s">
        <v>4087</v>
      </c>
      <c r="K267" s="1927" t="s">
        <v>4088</v>
      </c>
    </row>
    <row r="268" spans="2:11" ht="13" x14ac:dyDescent="0.25">
      <c r="B268" s="1934"/>
      <c r="C268" s="1958" t="s">
        <v>1945</v>
      </c>
      <c r="D268" s="1959"/>
      <c r="E268" s="939">
        <v>60</v>
      </c>
      <c r="F268" s="1942"/>
      <c r="G268" s="1927"/>
      <c r="H268" s="1942"/>
      <c r="I268" s="1927"/>
      <c r="J268" s="1927"/>
      <c r="K268" s="1927"/>
    </row>
    <row r="269" spans="2:11" ht="13" x14ac:dyDescent="0.25">
      <c r="B269" s="1934"/>
      <c r="C269" s="1950" t="s">
        <v>4089</v>
      </c>
      <c r="D269" s="1951"/>
      <c r="E269" s="1951"/>
      <c r="F269" s="1951"/>
      <c r="G269" s="1951"/>
      <c r="H269" s="1951"/>
      <c r="I269" s="1951"/>
      <c r="J269" s="1951"/>
      <c r="K269" s="1951"/>
    </row>
    <row r="270" spans="2:11" ht="13" x14ac:dyDescent="0.25">
      <c r="B270" s="1934"/>
      <c r="C270" s="1952" t="s">
        <v>4090</v>
      </c>
      <c r="D270" s="1953"/>
      <c r="E270" s="1953"/>
      <c r="F270" s="1953"/>
      <c r="G270" s="1953"/>
      <c r="H270" s="1953"/>
      <c r="I270" s="1953"/>
      <c r="J270" s="1953"/>
      <c r="K270" s="1953"/>
    </row>
    <row r="271" spans="2:11" ht="13" x14ac:dyDescent="0.25">
      <c r="B271" s="1934"/>
      <c r="C271" s="1954" t="s">
        <v>4091</v>
      </c>
      <c r="D271" s="1955"/>
      <c r="E271" s="1955"/>
      <c r="F271" s="1942" t="s">
        <v>4083</v>
      </c>
      <c r="G271" s="1927" t="s">
        <v>4092</v>
      </c>
      <c r="H271" s="1942" t="s">
        <v>4093</v>
      </c>
      <c r="I271" s="1927" t="s">
        <v>4094</v>
      </c>
      <c r="J271" s="1987" t="s">
        <v>4095</v>
      </c>
      <c r="K271" s="1927" t="s">
        <v>4096</v>
      </c>
    </row>
    <row r="272" spans="2:11" ht="13" x14ac:dyDescent="0.25">
      <c r="B272" s="1934"/>
      <c r="C272" s="1958" t="s">
        <v>1945</v>
      </c>
      <c r="D272" s="1959"/>
      <c r="E272" s="939">
        <v>30</v>
      </c>
      <c r="F272" s="1942"/>
      <c r="G272" s="1927"/>
      <c r="H272" s="1942"/>
      <c r="I272" s="1927"/>
      <c r="J272" s="1987"/>
      <c r="K272" s="1927"/>
    </row>
    <row r="273" spans="2:11" ht="13" x14ac:dyDescent="0.25">
      <c r="B273" s="1934"/>
      <c r="C273" s="2005" t="s">
        <v>4097</v>
      </c>
      <c r="D273" s="1995"/>
      <c r="E273" s="1995"/>
      <c r="F273" s="1995"/>
      <c r="G273" s="1995"/>
      <c r="H273" s="1995"/>
      <c r="I273" s="1995"/>
      <c r="J273" s="1995"/>
      <c r="K273" s="1995"/>
    </row>
    <row r="274" spans="2:11" ht="13" x14ac:dyDescent="0.25">
      <c r="B274" s="1934"/>
      <c r="C274" s="1950" t="s">
        <v>4098</v>
      </c>
      <c r="D274" s="1951"/>
      <c r="E274" s="1951"/>
      <c r="F274" s="1951"/>
      <c r="G274" s="1951"/>
      <c r="H274" s="1951"/>
      <c r="I274" s="1951"/>
      <c r="J274" s="1951"/>
      <c r="K274" s="1951"/>
    </row>
    <row r="275" spans="2:11" ht="13" x14ac:dyDescent="0.25">
      <c r="B275" s="1934"/>
      <c r="C275" s="1908" t="s">
        <v>2161</v>
      </c>
      <c r="D275" s="1908"/>
      <c r="E275" s="1908"/>
      <c r="F275" s="1909"/>
      <c r="G275" s="946">
        <v>52.222222222222221</v>
      </c>
      <c r="H275" s="1913" t="s">
        <v>2162</v>
      </c>
      <c r="I275" s="1914"/>
      <c r="J275" s="1914"/>
      <c r="K275" s="1915"/>
    </row>
    <row r="276" spans="2:11" ht="14.5" x14ac:dyDescent="0.35">
      <c r="B276" s="1934"/>
      <c r="C276" s="350"/>
      <c r="D276" s="350"/>
      <c r="E276" s="350"/>
      <c r="F276" s="350"/>
      <c r="G276" s="350"/>
      <c r="H276" s="350"/>
      <c r="I276" s="350"/>
      <c r="J276" s="350"/>
      <c r="K276" s="350"/>
    </row>
    <row r="277" spans="2:11" ht="13" x14ac:dyDescent="0.25">
      <c r="B277" s="1934"/>
      <c r="C277" s="1916" t="s">
        <v>2163</v>
      </c>
      <c r="D277" s="1916"/>
      <c r="E277" s="1916"/>
      <c r="F277" s="1916"/>
      <c r="G277" s="1916"/>
      <c r="H277" s="1916"/>
      <c r="I277" s="1916"/>
      <c r="J277" s="1916"/>
      <c r="K277" s="1925"/>
    </row>
    <row r="278" spans="2:11" ht="13" x14ac:dyDescent="0.25">
      <c r="B278" s="1934"/>
      <c r="C278" s="929"/>
      <c r="D278" s="930"/>
      <c r="E278" s="930"/>
      <c r="F278" s="1917" t="s">
        <v>1929</v>
      </c>
      <c r="G278" s="1918"/>
      <c r="H278" s="1918"/>
      <c r="I278" s="1918"/>
      <c r="J278" s="1918"/>
      <c r="K278" s="1926"/>
    </row>
    <row r="279" spans="2:11" ht="13" x14ac:dyDescent="0.25">
      <c r="B279" s="1934"/>
      <c r="C279" s="925"/>
      <c r="D279" s="926"/>
      <c r="E279" s="926"/>
      <c r="F279" s="927" t="s">
        <v>1930</v>
      </c>
      <c r="G279" s="927" t="s">
        <v>1931</v>
      </c>
      <c r="H279" s="927" t="s">
        <v>1998</v>
      </c>
      <c r="I279" s="927" t="s">
        <v>1999</v>
      </c>
      <c r="J279" s="927" t="s">
        <v>1934</v>
      </c>
      <c r="K279" s="927" t="s">
        <v>1935</v>
      </c>
    </row>
    <row r="280" spans="2:11" ht="13" x14ac:dyDescent="0.25">
      <c r="B280" s="1934"/>
      <c r="C280" s="1990" t="s">
        <v>2164</v>
      </c>
      <c r="D280" s="1990"/>
      <c r="E280" s="1990"/>
      <c r="F280" s="1990"/>
      <c r="G280" s="1990"/>
      <c r="H280" s="1990"/>
      <c r="I280" s="1990"/>
      <c r="J280" s="1990"/>
      <c r="K280" s="1998"/>
    </row>
    <row r="281" spans="2:11" ht="14.5" x14ac:dyDescent="0.25">
      <c r="B281" s="1934"/>
      <c r="C281" s="1956" t="s">
        <v>4099</v>
      </c>
      <c r="D281" s="1957"/>
      <c r="E281" s="1957"/>
      <c r="F281" s="1942" t="s">
        <v>4100</v>
      </c>
      <c r="G281" s="1927" t="s">
        <v>4101</v>
      </c>
      <c r="H281" s="1927" t="s">
        <v>4102</v>
      </c>
      <c r="I281" s="1927" t="s">
        <v>4103</v>
      </c>
      <c r="J281" s="1927" t="s">
        <v>4104</v>
      </c>
      <c r="K281" s="1927" t="s">
        <v>4105</v>
      </c>
    </row>
    <row r="282" spans="2:11" ht="13" x14ac:dyDescent="0.25">
      <c r="B282" s="1934"/>
      <c r="C282" s="1898" t="s">
        <v>1945</v>
      </c>
      <c r="D282" s="1949"/>
      <c r="E282" s="932">
        <v>70</v>
      </c>
      <c r="F282" s="1942"/>
      <c r="G282" s="1927"/>
      <c r="H282" s="1927"/>
      <c r="I282" s="1927"/>
      <c r="J282" s="1927"/>
      <c r="K282" s="1927"/>
    </row>
    <row r="283" spans="2:11" ht="13" x14ac:dyDescent="0.25">
      <c r="B283" s="1934"/>
      <c r="C283" s="1950" t="s">
        <v>4106</v>
      </c>
      <c r="D283" s="1951"/>
      <c r="E283" s="1951"/>
      <c r="F283" s="1951"/>
      <c r="G283" s="1951"/>
      <c r="H283" s="1951"/>
      <c r="I283" s="1951"/>
      <c r="J283" s="1951"/>
      <c r="K283" s="1951"/>
    </row>
    <row r="284" spans="2:11" ht="13" x14ac:dyDescent="0.25">
      <c r="B284" s="1934"/>
      <c r="C284" s="1952" t="s">
        <v>4107</v>
      </c>
      <c r="D284" s="1953"/>
      <c r="E284" s="1953"/>
      <c r="F284" s="1953"/>
      <c r="G284" s="1953"/>
      <c r="H284" s="1953"/>
      <c r="I284" s="1953"/>
      <c r="J284" s="1953"/>
      <c r="K284" s="1953"/>
    </row>
    <row r="285" spans="2:11" ht="14.5" x14ac:dyDescent="0.25">
      <c r="B285" s="1934"/>
      <c r="C285" s="1956" t="s">
        <v>4108</v>
      </c>
      <c r="D285" s="1957"/>
      <c r="E285" s="1957"/>
      <c r="F285" s="1942" t="s">
        <v>4109</v>
      </c>
      <c r="G285" s="1927" t="s">
        <v>4110</v>
      </c>
      <c r="H285" s="1927" t="s">
        <v>4111</v>
      </c>
      <c r="I285" s="1927" t="s">
        <v>4112</v>
      </c>
      <c r="J285" s="1927" t="s">
        <v>4113</v>
      </c>
      <c r="K285" s="1927" t="s">
        <v>4114</v>
      </c>
    </row>
    <row r="286" spans="2:11" ht="13" x14ac:dyDescent="0.25">
      <c r="B286" s="1934"/>
      <c r="C286" s="1958" t="s">
        <v>1945</v>
      </c>
      <c r="D286" s="1959"/>
      <c r="E286" s="939">
        <v>50</v>
      </c>
      <c r="F286" s="1942"/>
      <c r="G286" s="1927"/>
      <c r="H286" s="1927"/>
      <c r="I286" s="1927"/>
      <c r="J286" s="1927"/>
      <c r="K286" s="1927"/>
    </row>
    <row r="287" spans="2:11" ht="13" x14ac:dyDescent="0.25">
      <c r="B287" s="1934"/>
      <c r="C287" s="1950" t="s">
        <v>4115</v>
      </c>
      <c r="D287" s="1951"/>
      <c r="E287" s="1951"/>
      <c r="F287" s="1951"/>
      <c r="G287" s="1951"/>
      <c r="H287" s="1951"/>
      <c r="I287" s="1951"/>
      <c r="J287" s="1951"/>
      <c r="K287" s="1951"/>
    </row>
    <row r="288" spans="2:11" ht="13" x14ac:dyDescent="0.25">
      <c r="B288" s="1934"/>
      <c r="C288" s="1950" t="s">
        <v>4116</v>
      </c>
      <c r="D288" s="1951"/>
      <c r="E288" s="1951"/>
      <c r="F288" s="1951"/>
      <c r="G288" s="1951"/>
      <c r="H288" s="1951"/>
      <c r="I288" s="1951"/>
      <c r="J288" s="1951"/>
      <c r="K288" s="1951"/>
    </row>
    <row r="289" spans="2:11" ht="13" x14ac:dyDescent="0.25">
      <c r="B289" s="1934"/>
      <c r="C289" s="1990" t="s">
        <v>4117</v>
      </c>
      <c r="D289" s="1990"/>
      <c r="E289" s="1990"/>
      <c r="F289" s="1990"/>
      <c r="G289" s="1990"/>
      <c r="H289" s="1990"/>
      <c r="I289" s="1990"/>
      <c r="J289" s="1990"/>
      <c r="K289" s="1998"/>
    </row>
    <row r="290" spans="2:11" ht="14.5" x14ac:dyDescent="0.25">
      <c r="B290" s="1934"/>
      <c r="C290" s="1956" t="s">
        <v>4118</v>
      </c>
      <c r="D290" s="1957"/>
      <c r="E290" s="1957"/>
      <c r="F290" s="1942" t="s">
        <v>4119</v>
      </c>
      <c r="G290" s="1927" t="s">
        <v>4101</v>
      </c>
      <c r="H290" s="1927" t="s">
        <v>4120</v>
      </c>
      <c r="I290" s="1927" t="s">
        <v>4121</v>
      </c>
      <c r="J290" s="1927" t="s">
        <v>4104</v>
      </c>
      <c r="K290" s="1927" t="s">
        <v>4122</v>
      </c>
    </row>
    <row r="291" spans="2:11" ht="13" x14ac:dyDescent="0.25">
      <c r="B291" s="1934"/>
      <c r="C291" s="1958" t="s">
        <v>1945</v>
      </c>
      <c r="D291" s="1959"/>
      <c r="E291" s="939">
        <v>40</v>
      </c>
      <c r="F291" s="1942"/>
      <c r="G291" s="1927"/>
      <c r="H291" s="1927"/>
      <c r="I291" s="1927"/>
      <c r="J291" s="1927"/>
      <c r="K291" s="1927"/>
    </row>
    <row r="292" spans="2:11" ht="13" x14ac:dyDescent="0.25">
      <c r="B292" s="1934"/>
      <c r="C292" s="1950" t="s">
        <v>4123</v>
      </c>
      <c r="D292" s="1951"/>
      <c r="E292" s="1951"/>
      <c r="F292" s="1951"/>
      <c r="G292" s="1951"/>
      <c r="H292" s="1951"/>
      <c r="I292" s="1951"/>
      <c r="J292" s="1951"/>
      <c r="K292" s="1951"/>
    </row>
    <row r="293" spans="2:11" ht="13" x14ac:dyDescent="0.25">
      <c r="B293" s="1934"/>
      <c r="C293" s="1952" t="s">
        <v>4124</v>
      </c>
      <c r="D293" s="1953"/>
      <c r="E293" s="1953"/>
      <c r="F293" s="1953"/>
      <c r="G293" s="1953"/>
      <c r="H293" s="1953"/>
      <c r="I293" s="1953"/>
      <c r="J293" s="1953"/>
      <c r="K293" s="1953"/>
    </row>
    <row r="294" spans="2:11" ht="14.5" x14ac:dyDescent="0.25">
      <c r="B294" s="1934"/>
      <c r="C294" s="1956" t="s">
        <v>4125</v>
      </c>
      <c r="D294" s="1957"/>
      <c r="E294" s="1957"/>
      <c r="F294" s="1942" t="s">
        <v>4126</v>
      </c>
      <c r="G294" s="1942" t="s">
        <v>4127</v>
      </c>
      <c r="H294" s="1942" t="s">
        <v>4128</v>
      </c>
      <c r="I294" s="1927" t="s">
        <v>4129</v>
      </c>
      <c r="J294" s="1927" t="s">
        <v>4130</v>
      </c>
      <c r="K294" s="1927" t="s">
        <v>4131</v>
      </c>
    </row>
    <row r="295" spans="2:11" ht="13" x14ac:dyDescent="0.25">
      <c r="B295" s="1934"/>
      <c r="C295" s="1958" t="s">
        <v>1945</v>
      </c>
      <c r="D295" s="1959"/>
      <c r="E295" s="939">
        <v>60</v>
      </c>
      <c r="F295" s="1942"/>
      <c r="G295" s="1942"/>
      <c r="H295" s="1942"/>
      <c r="I295" s="1927"/>
      <c r="J295" s="1927"/>
      <c r="K295" s="1927"/>
    </row>
    <row r="296" spans="2:11" ht="13" x14ac:dyDescent="0.25">
      <c r="B296" s="1934"/>
      <c r="C296" s="1950" t="s">
        <v>4132</v>
      </c>
      <c r="D296" s="1951"/>
      <c r="E296" s="1951"/>
      <c r="F296" s="1951"/>
      <c r="G296" s="1951"/>
      <c r="H296" s="1951"/>
      <c r="I296" s="1951"/>
      <c r="J296" s="1951"/>
      <c r="K296" s="1951"/>
    </row>
    <row r="297" spans="2:11" ht="13" x14ac:dyDescent="0.25">
      <c r="B297" s="1934"/>
      <c r="C297" s="1952" t="s">
        <v>4133</v>
      </c>
      <c r="D297" s="1953"/>
      <c r="E297" s="1953"/>
      <c r="F297" s="1953"/>
      <c r="G297" s="1953"/>
      <c r="H297" s="1953"/>
      <c r="I297" s="1953"/>
      <c r="J297" s="1953"/>
      <c r="K297" s="1953"/>
    </row>
    <row r="298" spans="2:11" ht="14.5" x14ac:dyDescent="0.25">
      <c r="B298" s="1934"/>
      <c r="C298" s="1956" t="s">
        <v>4134</v>
      </c>
      <c r="D298" s="1957"/>
      <c r="E298" s="1957"/>
      <c r="F298" s="1942" t="s">
        <v>4135</v>
      </c>
      <c r="G298" s="1927" t="s">
        <v>4136</v>
      </c>
      <c r="H298" s="1927" t="s">
        <v>4137</v>
      </c>
      <c r="I298" s="1927" t="s">
        <v>4138</v>
      </c>
      <c r="J298" s="1927" t="s">
        <v>4139</v>
      </c>
      <c r="K298" s="1927" t="s">
        <v>4140</v>
      </c>
    </row>
    <row r="299" spans="2:11" ht="13" x14ac:dyDescent="0.25">
      <c r="B299" s="1934"/>
      <c r="C299" s="1958" t="s">
        <v>1945</v>
      </c>
      <c r="D299" s="1959"/>
      <c r="E299" s="939">
        <v>30</v>
      </c>
      <c r="F299" s="1942"/>
      <c r="G299" s="1927"/>
      <c r="H299" s="1927"/>
      <c r="I299" s="1927"/>
      <c r="J299" s="1927"/>
      <c r="K299" s="1927"/>
    </row>
    <row r="300" spans="2:11" ht="13" x14ac:dyDescent="0.25">
      <c r="B300" s="1934"/>
      <c r="C300" s="1950" t="s">
        <v>4141</v>
      </c>
      <c r="D300" s="1951"/>
      <c r="E300" s="1951"/>
      <c r="F300" s="1951"/>
      <c r="G300" s="1951"/>
      <c r="H300" s="1951"/>
      <c r="I300" s="1951"/>
      <c r="J300" s="1951"/>
      <c r="K300" s="1951"/>
    </row>
    <row r="301" spans="2:11" ht="13" x14ac:dyDescent="0.25">
      <c r="B301" s="1934"/>
      <c r="C301" s="1952" t="s">
        <v>4142</v>
      </c>
      <c r="D301" s="1953"/>
      <c r="E301" s="1953"/>
      <c r="F301" s="1953"/>
      <c r="G301" s="1953"/>
      <c r="H301" s="1953"/>
      <c r="I301" s="1953"/>
      <c r="J301" s="1953"/>
      <c r="K301" s="1953"/>
    </row>
    <row r="302" spans="2:11" ht="14.5" x14ac:dyDescent="0.25">
      <c r="B302" s="1934"/>
      <c r="C302" s="1956" t="s">
        <v>4143</v>
      </c>
      <c r="D302" s="1957"/>
      <c r="E302" s="1957"/>
      <c r="F302" s="1942" t="s">
        <v>4144</v>
      </c>
      <c r="G302" s="1927" t="s">
        <v>4110</v>
      </c>
      <c r="H302" s="1927" t="s">
        <v>4111</v>
      </c>
      <c r="I302" s="1927" t="s">
        <v>4112</v>
      </c>
      <c r="J302" s="1927" t="s">
        <v>4113</v>
      </c>
      <c r="K302" s="1927" t="s">
        <v>4114</v>
      </c>
    </row>
    <row r="303" spans="2:11" ht="13" x14ac:dyDescent="0.25">
      <c r="B303" s="1934"/>
      <c r="C303" s="1958" t="s">
        <v>1945</v>
      </c>
      <c r="D303" s="1959"/>
      <c r="E303" s="939">
        <v>20</v>
      </c>
      <c r="F303" s="1942"/>
      <c r="G303" s="1927"/>
      <c r="H303" s="1927"/>
      <c r="I303" s="1927"/>
      <c r="J303" s="1927"/>
      <c r="K303" s="1927"/>
    </row>
    <row r="304" spans="2:11" ht="13" x14ac:dyDescent="0.25">
      <c r="B304" s="1934"/>
      <c r="C304" s="1950" t="s">
        <v>4145</v>
      </c>
      <c r="D304" s="1951"/>
      <c r="E304" s="1951"/>
      <c r="F304" s="1951"/>
      <c r="G304" s="1951"/>
      <c r="H304" s="1951"/>
      <c r="I304" s="1951"/>
      <c r="J304" s="1951"/>
      <c r="K304" s="1951"/>
    </row>
    <row r="305" spans="2:11" ht="13" x14ac:dyDescent="0.25">
      <c r="B305" s="1934"/>
      <c r="C305" s="1950" t="s">
        <v>4146</v>
      </c>
      <c r="D305" s="1951"/>
      <c r="E305" s="1951"/>
      <c r="F305" s="1951"/>
      <c r="G305" s="1951"/>
      <c r="H305" s="1951"/>
      <c r="I305" s="1951"/>
      <c r="J305" s="1951"/>
      <c r="K305" s="1951"/>
    </row>
    <row r="306" spans="2:11" ht="13" x14ac:dyDescent="0.25">
      <c r="B306" s="1934"/>
      <c r="C306" s="1908" t="s">
        <v>2201</v>
      </c>
      <c r="D306" s="1908"/>
      <c r="E306" s="1908"/>
      <c r="F306" s="1909"/>
      <c r="G306" s="932">
        <v>45</v>
      </c>
      <c r="H306" s="1913" t="s">
        <v>2162</v>
      </c>
      <c r="I306" s="1914"/>
      <c r="J306" s="1914"/>
      <c r="K306" s="1915"/>
    </row>
    <row r="307" spans="2:11" ht="14.5" x14ac:dyDescent="0.35">
      <c r="B307" s="1934"/>
      <c r="C307" s="350"/>
      <c r="D307" s="350"/>
      <c r="E307" s="350"/>
      <c r="F307" s="350"/>
      <c r="G307" s="350"/>
      <c r="H307" s="350"/>
      <c r="I307" s="350"/>
      <c r="J307" s="350"/>
      <c r="K307" s="350"/>
    </row>
    <row r="308" spans="2:11" ht="14.5" x14ac:dyDescent="0.35">
      <c r="B308" s="1934"/>
      <c r="C308" s="947" t="s">
        <v>4147</v>
      </c>
      <c r="D308" s="350"/>
      <c r="E308" s="350"/>
      <c r="F308" s="350"/>
      <c r="G308" s="350"/>
      <c r="H308" s="350"/>
      <c r="I308" s="350"/>
      <c r="J308" s="350"/>
      <c r="K308" s="350"/>
    </row>
    <row r="309" spans="2:11" ht="14.5" x14ac:dyDescent="0.35">
      <c r="B309" s="1934"/>
      <c r="C309" s="947" t="s">
        <v>4148</v>
      </c>
      <c r="D309" s="350"/>
      <c r="E309" s="350"/>
      <c r="F309" s="350"/>
      <c r="G309" s="350"/>
      <c r="H309" s="350"/>
      <c r="I309" s="350"/>
      <c r="J309" s="350"/>
      <c r="K309" s="350"/>
    </row>
    <row r="310" spans="2:11" ht="14.5" x14ac:dyDescent="0.35">
      <c r="B310" s="1934"/>
      <c r="C310" s="947" t="s">
        <v>4149</v>
      </c>
      <c r="D310" s="350"/>
      <c r="E310" s="350"/>
      <c r="F310" s="350"/>
      <c r="G310" s="350"/>
      <c r="H310" s="350"/>
      <c r="I310" s="350"/>
      <c r="J310" s="350"/>
      <c r="K310" s="350"/>
    </row>
    <row r="311" spans="2:11" ht="14.5" x14ac:dyDescent="0.35">
      <c r="B311" s="1934"/>
      <c r="C311" s="947" t="s">
        <v>4150</v>
      </c>
      <c r="D311" s="350"/>
      <c r="E311" s="350"/>
      <c r="F311" s="350"/>
      <c r="G311" s="350"/>
      <c r="H311" s="350"/>
      <c r="I311" s="350"/>
      <c r="J311" s="350"/>
      <c r="K311" s="350"/>
    </row>
    <row r="312" spans="2:11" ht="14.5" x14ac:dyDescent="0.35">
      <c r="B312" s="1934"/>
      <c r="C312" s="947" t="s">
        <v>4151</v>
      </c>
      <c r="D312" s="350"/>
      <c r="E312" s="350"/>
      <c r="F312" s="350"/>
      <c r="G312" s="350"/>
      <c r="H312" s="350"/>
      <c r="I312" s="350"/>
      <c r="J312" s="350"/>
      <c r="K312" s="350"/>
    </row>
    <row r="313" spans="2:11" ht="14.5" x14ac:dyDescent="0.35">
      <c r="B313" s="1934"/>
      <c r="C313" s="947" t="s">
        <v>4152</v>
      </c>
      <c r="D313" s="350"/>
      <c r="E313" s="350"/>
      <c r="F313" s="350"/>
      <c r="G313" s="350"/>
      <c r="H313" s="350"/>
      <c r="I313" s="350"/>
      <c r="J313" s="350"/>
      <c r="K313" s="350"/>
    </row>
    <row r="314" spans="2:11" ht="14.5" x14ac:dyDescent="0.35">
      <c r="B314" s="1934"/>
      <c r="C314" s="947" t="s">
        <v>4153</v>
      </c>
      <c r="D314" s="350"/>
      <c r="E314" s="350"/>
      <c r="F314" s="350"/>
      <c r="G314" s="350"/>
      <c r="H314" s="350"/>
      <c r="I314" s="350"/>
      <c r="J314" s="350"/>
      <c r="K314" s="350"/>
    </row>
    <row r="315" spans="2:11" ht="14.5" x14ac:dyDescent="0.35">
      <c r="B315" s="1934"/>
      <c r="C315" s="947" t="s">
        <v>4154</v>
      </c>
      <c r="D315" s="350"/>
      <c r="E315" s="350"/>
      <c r="F315" s="350"/>
      <c r="G315" s="350"/>
      <c r="H315" s="350"/>
      <c r="I315" s="350"/>
      <c r="J315" s="350"/>
      <c r="K315" s="350"/>
    </row>
    <row r="316" spans="2:11" ht="14.5" x14ac:dyDescent="0.35">
      <c r="B316" s="1934"/>
      <c r="C316" s="947" t="s">
        <v>4155</v>
      </c>
      <c r="D316" s="350"/>
      <c r="E316" s="350"/>
      <c r="F316" s="350"/>
      <c r="G316" s="350"/>
      <c r="H316" s="350"/>
      <c r="I316" s="350"/>
      <c r="J316" s="350"/>
      <c r="K316" s="350"/>
    </row>
    <row r="317" spans="2:11" ht="14.5" x14ac:dyDescent="0.35">
      <c r="B317" s="1934"/>
      <c r="C317" s="947" t="s">
        <v>4156</v>
      </c>
      <c r="D317" s="350"/>
      <c r="E317" s="350"/>
      <c r="F317" s="350"/>
      <c r="G317" s="350"/>
      <c r="H317" s="350"/>
      <c r="I317" s="350"/>
      <c r="J317" s="350"/>
      <c r="K317" s="350"/>
    </row>
    <row r="318" spans="2:11" ht="14.5" x14ac:dyDescent="0.35">
      <c r="B318" s="1934"/>
      <c r="C318" s="947" t="s">
        <v>4157</v>
      </c>
      <c r="D318" s="350"/>
      <c r="E318" s="350"/>
      <c r="F318" s="350"/>
      <c r="G318" s="350"/>
      <c r="H318" s="350"/>
      <c r="I318" s="350"/>
      <c r="J318" s="350"/>
      <c r="K318" s="350"/>
    </row>
    <row r="319" spans="2:11" ht="14.5" x14ac:dyDescent="0.35">
      <c r="B319" s="1934"/>
      <c r="C319" s="948" t="s">
        <v>4158</v>
      </c>
      <c r="D319" s="350"/>
      <c r="E319" s="350"/>
      <c r="F319" s="350"/>
      <c r="G319" s="350"/>
      <c r="H319" s="350"/>
      <c r="I319" s="350"/>
      <c r="J319" s="350"/>
      <c r="K319" s="350"/>
    </row>
    <row r="320" spans="2:11" ht="14.5" x14ac:dyDescent="0.35">
      <c r="B320" s="1934"/>
      <c r="C320" s="947" t="s">
        <v>4159</v>
      </c>
      <c r="D320" s="350"/>
      <c r="E320" s="350"/>
      <c r="F320" s="350"/>
      <c r="G320" s="350"/>
      <c r="H320" s="350"/>
      <c r="I320" s="350"/>
      <c r="J320" s="350"/>
      <c r="K320" s="350"/>
    </row>
    <row r="321" spans="2:11" ht="14.5" x14ac:dyDescent="0.35">
      <c r="B321" s="1934"/>
      <c r="C321" s="947" t="s">
        <v>4160</v>
      </c>
      <c r="D321" s="350"/>
      <c r="E321" s="350"/>
      <c r="F321" s="350"/>
      <c r="G321" s="350"/>
      <c r="H321" s="350"/>
      <c r="I321" s="350"/>
      <c r="J321" s="350"/>
      <c r="K321" s="350"/>
    </row>
    <row r="322" spans="2:11" ht="14.5" x14ac:dyDescent="0.35">
      <c r="B322" s="1934"/>
      <c r="C322" s="947" t="s">
        <v>4161</v>
      </c>
      <c r="D322" s="350"/>
      <c r="E322" s="350"/>
      <c r="F322" s="350"/>
      <c r="G322" s="350"/>
      <c r="H322" s="350"/>
      <c r="I322" s="350"/>
      <c r="J322" s="350"/>
      <c r="K322" s="350"/>
    </row>
    <row r="323" spans="2:11" ht="14.5" x14ac:dyDescent="0.35">
      <c r="B323" s="1934"/>
      <c r="C323" s="947" t="s">
        <v>4162</v>
      </c>
      <c r="D323" s="350"/>
      <c r="E323" s="350"/>
      <c r="F323" s="350"/>
      <c r="G323" s="350"/>
      <c r="H323" s="350"/>
      <c r="I323" s="350"/>
      <c r="J323" s="350"/>
      <c r="K323" s="350"/>
    </row>
    <row r="324" spans="2:11" ht="14.5" x14ac:dyDescent="0.35">
      <c r="B324" s="1934"/>
      <c r="C324" s="947" t="s">
        <v>4163</v>
      </c>
      <c r="D324" s="350"/>
      <c r="E324" s="350"/>
      <c r="F324" s="350"/>
      <c r="G324" s="350"/>
      <c r="H324" s="350"/>
      <c r="I324" s="350"/>
      <c r="J324" s="350"/>
      <c r="K324" s="350"/>
    </row>
    <row r="325" spans="2:11" ht="14.5" x14ac:dyDescent="0.35">
      <c r="B325" s="1934"/>
      <c r="C325" s="947" t="s">
        <v>4164</v>
      </c>
      <c r="D325" s="350"/>
      <c r="E325" s="350"/>
      <c r="F325" s="350"/>
      <c r="G325" s="350"/>
      <c r="H325" s="350"/>
      <c r="I325" s="350"/>
      <c r="J325" s="350"/>
      <c r="K325" s="350"/>
    </row>
    <row r="326" spans="2:11" ht="14.5" x14ac:dyDescent="0.35">
      <c r="B326" s="1934"/>
      <c r="C326" s="947" t="s">
        <v>4165</v>
      </c>
      <c r="D326" s="350"/>
      <c r="E326" s="350"/>
      <c r="F326" s="350"/>
      <c r="G326" s="350"/>
      <c r="H326" s="350"/>
      <c r="I326" s="350"/>
      <c r="J326" s="350"/>
      <c r="K326" s="350"/>
    </row>
    <row r="327" spans="2:11" ht="14.5" x14ac:dyDescent="0.35">
      <c r="B327" s="1934"/>
      <c r="C327" s="947" t="s">
        <v>4166</v>
      </c>
      <c r="D327" s="350"/>
      <c r="E327" s="350"/>
      <c r="F327" s="350"/>
      <c r="G327" s="350"/>
      <c r="H327" s="350"/>
      <c r="I327" s="350"/>
      <c r="J327" s="350"/>
      <c r="K327" s="350"/>
    </row>
    <row r="328" spans="2:11" ht="14.5" x14ac:dyDescent="0.35">
      <c r="B328" s="1934"/>
      <c r="C328" s="947" t="s">
        <v>4167</v>
      </c>
      <c r="D328" s="350"/>
      <c r="E328" s="350"/>
      <c r="F328" s="350"/>
      <c r="G328" s="350"/>
      <c r="H328" s="350"/>
      <c r="I328" s="350"/>
      <c r="J328" s="350"/>
      <c r="K328" s="350"/>
    </row>
    <row r="329" spans="2:11" ht="14.5" x14ac:dyDescent="0.35">
      <c r="B329" s="1934"/>
      <c r="C329" s="947" t="s">
        <v>4168</v>
      </c>
      <c r="D329" s="350"/>
      <c r="E329" s="350"/>
      <c r="F329" s="350"/>
      <c r="G329" s="350"/>
      <c r="H329" s="350"/>
      <c r="I329" s="350"/>
      <c r="J329" s="350"/>
      <c r="K329" s="350"/>
    </row>
    <row r="330" spans="2:11" ht="14.5" x14ac:dyDescent="0.35">
      <c r="B330" s="1934"/>
      <c r="C330" s="947" t="s">
        <v>4169</v>
      </c>
      <c r="D330" s="350"/>
      <c r="E330" s="350"/>
      <c r="F330" s="350"/>
      <c r="G330" s="350"/>
      <c r="H330" s="350"/>
      <c r="I330" s="350"/>
      <c r="J330" s="350"/>
      <c r="K330" s="350"/>
    </row>
    <row r="331" spans="2:11" ht="14.5" x14ac:dyDescent="0.35">
      <c r="B331" s="1934"/>
      <c r="C331" s="947" t="s">
        <v>4170</v>
      </c>
      <c r="D331" s="350"/>
      <c r="E331" s="350"/>
      <c r="F331" s="350"/>
      <c r="G331" s="350"/>
      <c r="H331" s="350"/>
      <c r="I331" s="350"/>
      <c r="J331" s="350"/>
      <c r="K331" s="350"/>
    </row>
    <row r="332" spans="2:11" ht="14.5" x14ac:dyDescent="0.35">
      <c r="B332" s="1934"/>
      <c r="C332" s="947" t="s">
        <v>4171</v>
      </c>
      <c r="D332" s="350"/>
      <c r="E332" s="350"/>
      <c r="F332" s="350"/>
      <c r="G332" s="350"/>
      <c r="H332" s="350"/>
      <c r="I332" s="350"/>
      <c r="J332" s="350"/>
      <c r="K332" s="350"/>
    </row>
    <row r="333" spans="2:11" ht="14.5" x14ac:dyDescent="0.35">
      <c r="B333" s="1934"/>
      <c r="C333" s="947" t="s">
        <v>4172</v>
      </c>
      <c r="D333" s="350"/>
      <c r="E333" s="350"/>
      <c r="F333" s="350"/>
      <c r="G333" s="350"/>
      <c r="H333" s="350"/>
      <c r="I333" s="350"/>
      <c r="J333" s="350"/>
      <c r="K333" s="350"/>
    </row>
    <row r="334" spans="2:11" ht="14.5" x14ac:dyDescent="0.35">
      <c r="B334" s="1934"/>
      <c r="C334" s="947" t="s">
        <v>4173</v>
      </c>
      <c r="D334" s="350"/>
      <c r="E334" s="350"/>
      <c r="F334" s="350"/>
      <c r="G334" s="350"/>
      <c r="H334" s="350"/>
      <c r="I334" s="350"/>
      <c r="J334" s="350"/>
      <c r="K334" s="350"/>
    </row>
    <row r="335" spans="2:11" ht="14.5" x14ac:dyDescent="0.35">
      <c r="B335" s="1934"/>
      <c r="C335" s="947" t="s">
        <v>4174</v>
      </c>
      <c r="D335" s="350"/>
      <c r="E335" s="350"/>
      <c r="F335" s="350"/>
      <c r="G335" s="350"/>
      <c r="H335" s="350"/>
      <c r="I335" s="350"/>
      <c r="J335" s="350"/>
      <c r="K335" s="350"/>
    </row>
    <row r="336" spans="2:11" ht="14.5" x14ac:dyDescent="0.35">
      <c r="B336" s="1934"/>
      <c r="C336" s="947" t="s">
        <v>4175</v>
      </c>
      <c r="D336" s="350"/>
      <c r="E336" s="350"/>
      <c r="F336" s="350"/>
      <c r="G336" s="350"/>
      <c r="H336" s="350"/>
      <c r="I336" s="350"/>
      <c r="J336" s="350"/>
      <c r="K336" s="350"/>
    </row>
    <row r="337" spans="2:11" ht="14.5" x14ac:dyDescent="0.35">
      <c r="B337" s="1934"/>
      <c r="C337" s="947" t="s">
        <v>4176</v>
      </c>
      <c r="D337" s="350"/>
      <c r="E337" s="350"/>
      <c r="F337" s="350"/>
      <c r="G337" s="350"/>
      <c r="H337" s="350"/>
      <c r="I337" s="350"/>
      <c r="J337" s="350"/>
      <c r="K337" s="350"/>
    </row>
    <row r="338" spans="2:11" ht="14.5" x14ac:dyDescent="0.35">
      <c r="B338" s="1934"/>
      <c r="C338" s="947" t="s">
        <v>4177</v>
      </c>
      <c r="D338" s="350"/>
      <c r="E338" s="350"/>
      <c r="F338" s="350"/>
      <c r="G338" s="350"/>
      <c r="H338" s="350"/>
      <c r="I338" s="350"/>
      <c r="J338" s="350"/>
      <c r="K338" s="350"/>
    </row>
    <row r="339" spans="2:11" ht="14.5" x14ac:dyDescent="0.35">
      <c r="B339" s="1934"/>
      <c r="C339" s="947" t="s">
        <v>4178</v>
      </c>
      <c r="D339" s="350"/>
      <c r="E339" s="350"/>
      <c r="F339" s="350"/>
      <c r="G339" s="350"/>
      <c r="H339" s="350"/>
      <c r="I339" s="350"/>
      <c r="J339" s="350"/>
      <c r="K339" s="350"/>
    </row>
    <row r="340" spans="2:11" ht="14.5" x14ac:dyDescent="0.35">
      <c r="B340" s="1934"/>
      <c r="C340" s="947" t="s">
        <v>4179</v>
      </c>
      <c r="D340" s="350"/>
      <c r="E340" s="350"/>
      <c r="F340" s="350"/>
      <c r="G340" s="350"/>
      <c r="H340" s="350"/>
      <c r="I340" s="350"/>
      <c r="J340" s="350"/>
      <c r="K340" s="350"/>
    </row>
    <row r="341" spans="2:11" ht="14.5" x14ac:dyDescent="0.35">
      <c r="B341" s="1934"/>
      <c r="C341" s="947" t="s">
        <v>4180</v>
      </c>
      <c r="D341" s="350"/>
      <c r="E341" s="350"/>
      <c r="F341" s="350"/>
      <c r="G341" s="350"/>
      <c r="H341" s="350"/>
      <c r="I341" s="350"/>
      <c r="J341" s="350"/>
      <c r="K341" s="350"/>
    </row>
    <row r="342" spans="2:11" ht="14.5" x14ac:dyDescent="0.35">
      <c r="B342" s="1934"/>
      <c r="C342" s="947" t="s">
        <v>4181</v>
      </c>
      <c r="D342" s="350"/>
      <c r="E342" s="350"/>
      <c r="F342" s="350"/>
      <c r="G342" s="350"/>
      <c r="H342" s="350"/>
      <c r="I342" s="350"/>
      <c r="J342" s="350"/>
      <c r="K342" s="350"/>
    </row>
    <row r="343" spans="2:11" ht="14.5" x14ac:dyDescent="0.35">
      <c r="B343" s="1934"/>
      <c r="C343" s="947" t="s">
        <v>4182</v>
      </c>
      <c r="D343" s="350"/>
      <c r="E343" s="350"/>
      <c r="F343" s="350"/>
      <c r="G343" s="350"/>
      <c r="H343" s="350"/>
      <c r="I343" s="350"/>
      <c r="J343" s="350"/>
      <c r="K343" s="350"/>
    </row>
    <row r="344" spans="2:11" ht="14.5" x14ac:dyDescent="0.35">
      <c r="B344" s="1934"/>
      <c r="C344" s="947" t="s">
        <v>4183</v>
      </c>
      <c r="D344" s="350"/>
      <c r="E344" s="350"/>
      <c r="F344" s="350"/>
      <c r="G344" s="350"/>
      <c r="H344" s="350"/>
      <c r="I344" s="350"/>
      <c r="J344" s="350"/>
      <c r="K344" s="350"/>
    </row>
    <row r="345" spans="2:11" ht="14.5" x14ac:dyDescent="0.35">
      <c r="B345" s="1934"/>
      <c r="C345" s="947" t="s">
        <v>4184</v>
      </c>
      <c r="D345" s="350"/>
      <c r="E345" s="350"/>
      <c r="F345" s="350"/>
      <c r="G345" s="350"/>
      <c r="H345" s="350"/>
      <c r="I345" s="350"/>
      <c r="J345" s="350"/>
      <c r="K345" s="350"/>
    </row>
    <row r="346" spans="2:11" ht="14.5" x14ac:dyDescent="0.35">
      <c r="B346" s="1934"/>
      <c r="C346" s="947" t="s">
        <v>4185</v>
      </c>
      <c r="D346" s="350"/>
      <c r="E346" s="350"/>
      <c r="F346" s="350"/>
      <c r="G346" s="350"/>
      <c r="H346" s="350"/>
      <c r="I346" s="350"/>
      <c r="J346" s="350"/>
      <c r="K346" s="350"/>
    </row>
    <row r="347" spans="2:11" ht="14.5" x14ac:dyDescent="0.35">
      <c r="B347" s="1934"/>
      <c r="C347" s="947" t="s">
        <v>4186</v>
      </c>
      <c r="D347" s="350"/>
      <c r="E347" s="350"/>
      <c r="F347" s="350"/>
      <c r="G347" s="350"/>
      <c r="H347" s="350"/>
      <c r="I347" s="350"/>
      <c r="J347" s="350"/>
      <c r="K347" s="350"/>
    </row>
    <row r="348" spans="2:11" ht="14.5" x14ac:dyDescent="0.35">
      <c r="B348" s="1934"/>
      <c r="C348" s="947" t="s">
        <v>4187</v>
      </c>
      <c r="D348" s="350"/>
      <c r="E348" s="350"/>
      <c r="F348" s="350"/>
      <c r="G348" s="350"/>
      <c r="H348" s="350"/>
      <c r="I348" s="350"/>
      <c r="J348" s="350"/>
      <c r="K348" s="350"/>
    </row>
    <row r="349" spans="2:11" ht="14.5" x14ac:dyDescent="0.35">
      <c r="B349" s="1934"/>
      <c r="C349" s="947" t="s">
        <v>4188</v>
      </c>
      <c r="D349" s="350"/>
      <c r="E349" s="350"/>
      <c r="F349" s="350"/>
      <c r="G349" s="350"/>
      <c r="H349" s="350"/>
      <c r="I349" s="350"/>
      <c r="J349" s="350"/>
      <c r="K349" s="350"/>
    </row>
    <row r="350" spans="2:11" ht="14.5" x14ac:dyDescent="0.35">
      <c r="B350" s="1934"/>
      <c r="C350" s="947" t="s">
        <v>4189</v>
      </c>
      <c r="D350" s="350"/>
      <c r="E350" s="350"/>
      <c r="F350" s="350"/>
      <c r="G350" s="350"/>
      <c r="H350" s="350"/>
      <c r="I350" s="350"/>
      <c r="J350" s="350"/>
      <c r="K350" s="350"/>
    </row>
    <row r="351" spans="2:11" ht="14.5" x14ac:dyDescent="0.35">
      <c r="B351" s="1935"/>
      <c r="C351" s="947" t="s">
        <v>4190</v>
      </c>
      <c r="D351" s="350"/>
      <c r="E351" s="350"/>
      <c r="F351" s="350"/>
      <c r="G351" s="350"/>
      <c r="H351" s="350"/>
      <c r="I351" s="350"/>
      <c r="J351" s="350"/>
      <c r="K351" s="350"/>
    </row>
  </sheetData>
  <mergeCells count="490">
    <mergeCell ref="C304:K304"/>
    <mergeCell ref="C305:K305"/>
    <mergeCell ref="C306:F306"/>
    <mergeCell ref="H306:K306"/>
    <mergeCell ref="K298:K299"/>
    <mergeCell ref="C299:D299"/>
    <mergeCell ref="C300:K300"/>
    <mergeCell ref="C301:K301"/>
    <mergeCell ref="C302:E302"/>
    <mergeCell ref="F302:F303"/>
    <mergeCell ref="G302:G303"/>
    <mergeCell ref="H302:H303"/>
    <mergeCell ref="I302:I303"/>
    <mergeCell ref="J302:J303"/>
    <mergeCell ref="C296:K296"/>
    <mergeCell ref="C297:K297"/>
    <mergeCell ref="C298:E298"/>
    <mergeCell ref="F298:F299"/>
    <mergeCell ref="G298:G299"/>
    <mergeCell ref="H298:H299"/>
    <mergeCell ref="I298:I299"/>
    <mergeCell ref="J298:J299"/>
    <mergeCell ref="K302:K303"/>
    <mergeCell ref="C303:D303"/>
    <mergeCell ref="C292:K292"/>
    <mergeCell ref="C293:K293"/>
    <mergeCell ref="C294:E294"/>
    <mergeCell ref="F294:F295"/>
    <mergeCell ref="G294:G295"/>
    <mergeCell ref="H294:H295"/>
    <mergeCell ref="I294:I295"/>
    <mergeCell ref="J294:J295"/>
    <mergeCell ref="K294:K295"/>
    <mergeCell ref="C295:D295"/>
    <mergeCell ref="C287:K287"/>
    <mergeCell ref="C288:K288"/>
    <mergeCell ref="C289:K289"/>
    <mergeCell ref="C290:E290"/>
    <mergeCell ref="F290:F291"/>
    <mergeCell ref="G290:G291"/>
    <mergeCell ref="H290:H291"/>
    <mergeCell ref="I290:I291"/>
    <mergeCell ref="J290:J291"/>
    <mergeCell ref="K290:K291"/>
    <mergeCell ref="C291:D291"/>
    <mergeCell ref="C283:K283"/>
    <mergeCell ref="C284:K284"/>
    <mergeCell ref="C285:E285"/>
    <mergeCell ref="F285:F286"/>
    <mergeCell ref="G285:G286"/>
    <mergeCell ref="H285:H286"/>
    <mergeCell ref="I285:I286"/>
    <mergeCell ref="J285:J286"/>
    <mergeCell ref="K285:K286"/>
    <mergeCell ref="C286:D286"/>
    <mergeCell ref="C277:K277"/>
    <mergeCell ref="F278:K278"/>
    <mergeCell ref="C280:K280"/>
    <mergeCell ref="C281:E281"/>
    <mergeCell ref="F281:F282"/>
    <mergeCell ref="G281:G282"/>
    <mergeCell ref="H281:H282"/>
    <mergeCell ref="I281:I282"/>
    <mergeCell ref="J281:J282"/>
    <mergeCell ref="K281:K282"/>
    <mergeCell ref="C282:D282"/>
    <mergeCell ref="C273:K273"/>
    <mergeCell ref="C274:K274"/>
    <mergeCell ref="C275:F275"/>
    <mergeCell ref="H275:K275"/>
    <mergeCell ref="K267:K268"/>
    <mergeCell ref="C268:D268"/>
    <mergeCell ref="C269:K269"/>
    <mergeCell ref="C270:K270"/>
    <mergeCell ref="C271:E271"/>
    <mergeCell ref="F271:F272"/>
    <mergeCell ref="G271:G272"/>
    <mergeCell ref="H271:H272"/>
    <mergeCell ref="I271:I272"/>
    <mergeCell ref="J271:J272"/>
    <mergeCell ref="C265:K265"/>
    <mergeCell ref="C266:K266"/>
    <mergeCell ref="C267:E267"/>
    <mergeCell ref="F267:F268"/>
    <mergeCell ref="G267:G268"/>
    <mergeCell ref="H267:H268"/>
    <mergeCell ref="I267:I268"/>
    <mergeCell ref="J267:J268"/>
    <mergeCell ref="K271:K272"/>
    <mergeCell ref="C272:D272"/>
    <mergeCell ref="C261:K261"/>
    <mergeCell ref="C262:K262"/>
    <mergeCell ref="C263:E263"/>
    <mergeCell ref="F263:F264"/>
    <mergeCell ref="G263:G264"/>
    <mergeCell ref="H263:H264"/>
    <mergeCell ref="I263:I264"/>
    <mergeCell ref="J263:J264"/>
    <mergeCell ref="K263:K264"/>
    <mergeCell ref="C264:D264"/>
    <mergeCell ref="C256:K256"/>
    <mergeCell ref="C257:K257"/>
    <mergeCell ref="C258:K258"/>
    <mergeCell ref="C259:E259"/>
    <mergeCell ref="F259:F260"/>
    <mergeCell ref="G259:G260"/>
    <mergeCell ref="H259:H260"/>
    <mergeCell ref="I259:I260"/>
    <mergeCell ref="J259:J260"/>
    <mergeCell ref="K259:K260"/>
    <mergeCell ref="C260:D260"/>
    <mergeCell ref="C252:K252"/>
    <mergeCell ref="C253:K253"/>
    <mergeCell ref="C254:E254"/>
    <mergeCell ref="F254:F255"/>
    <mergeCell ref="G254:G255"/>
    <mergeCell ref="H254:H255"/>
    <mergeCell ref="I254:I255"/>
    <mergeCell ref="J254:J255"/>
    <mergeCell ref="K254:K255"/>
    <mergeCell ref="C255:D255"/>
    <mergeCell ref="C248:K248"/>
    <mergeCell ref="C249:K249"/>
    <mergeCell ref="C250:E250"/>
    <mergeCell ref="F250:F251"/>
    <mergeCell ref="G250:G251"/>
    <mergeCell ref="H250:H251"/>
    <mergeCell ref="I250:I251"/>
    <mergeCell ref="J250:J251"/>
    <mergeCell ref="K250:K251"/>
    <mergeCell ref="C251:D251"/>
    <mergeCell ref="C244:K244"/>
    <mergeCell ref="C245:K245"/>
    <mergeCell ref="C246:E246"/>
    <mergeCell ref="F246:F247"/>
    <mergeCell ref="G246:G247"/>
    <mergeCell ref="H246:H247"/>
    <mergeCell ref="I246:I247"/>
    <mergeCell ref="J246:J247"/>
    <mergeCell ref="K246:K247"/>
    <mergeCell ref="C247:D247"/>
    <mergeCell ref="C240:K240"/>
    <mergeCell ref="C241:K241"/>
    <mergeCell ref="C242:E242"/>
    <mergeCell ref="F242:F243"/>
    <mergeCell ref="G242:G243"/>
    <mergeCell ref="H242:H243"/>
    <mergeCell ref="I242:I243"/>
    <mergeCell ref="J242:J243"/>
    <mergeCell ref="K242:K243"/>
    <mergeCell ref="C243:D243"/>
    <mergeCell ref="C234:K234"/>
    <mergeCell ref="F235:K235"/>
    <mergeCell ref="C237:K237"/>
    <mergeCell ref="C238:E238"/>
    <mergeCell ref="F238:F239"/>
    <mergeCell ref="G238:G239"/>
    <mergeCell ref="H238:H239"/>
    <mergeCell ref="I238:I239"/>
    <mergeCell ref="J238:J239"/>
    <mergeCell ref="K238:K239"/>
    <mergeCell ref="C239:D239"/>
    <mergeCell ref="C230:K230"/>
    <mergeCell ref="C231:K231"/>
    <mergeCell ref="C232:F232"/>
    <mergeCell ref="H232:K232"/>
    <mergeCell ref="K224:K225"/>
    <mergeCell ref="C225:D225"/>
    <mergeCell ref="C226:K226"/>
    <mergeCell ref="C227:K227"/>
    <mergeCell ref="C228:E228"/>
    <mergeCell ref="F228:F229"/>
    <mergeCell ref="G228:G229"/>
    <mergeCell ref="H228:H229"/>
    <mergeCell ref="I228:I229"/>
    <mergeCell ref="J228:J229"/>
    <mergeCell ref="C222:K222"/>
    <mergeCell ref="C223:K223"/>
    <mergeCell ref="C224:E224"/>
    <mergeCell ref="F224:F225"/>
    <mergeCell ref="G224:G225"/>
    <mergeCell ref="H224:H225"/>
    <mergeCell ref="I224:I225"/>
    <mergeCell ref="J224:J225"/>
    <mergeCell ref="K228:K229"/>
    <mergeCell ref="C229:D229"/>
    <mergeCell ref="C218:K218"/>
    <mergeCell ref="C219:K219"/>
    <mergeCell ref="C220:E220"/>
    <mergeCell ref="F220:F221"/>
    <mergeCell ref="G220:G221"/>
    <mergeCell ref="H220:H221"/>
    <mergeCell ref="I220:I221"/>
    <mergeCell ref="J220:J221"/>
    <mergeCell ref="K220:K221"/>
    <mergeCell ref="C221:D221"/>
    <mergeCell ref="C214:K214"/>
    <mergeCell ref="C215:K215"/>
    <mergeCell ref="C216:E216"/>
    <mergeCell ref="F216:F217"/>
    <mergeCell ref="G216:G217"/>
    <mergeCell ref="H216:H217"/>
    <mergeCell ref="I216:I217"/>
    <mergeCell ref="J216:J217"/>
    <mergeCell ref="K216:K217"/>
    <mergeCell ref="C217:D217"/>
    <mergeCell ref="C210:K210"/>
    <mergeCell ref="C211:K211"/>
    <mergeCell ref="C212:E212"/>
    <mergeCell ref="F212:F213"/>
    <mergeCell ref="G212:G213"/>
    <mergeCell ref="H212:H213"/>
    <mergeCell ref="I212:I213"/>
    <mergeCell ref="J212:J213"/>
    <mergeCell ref="K212:K213"/>
    <mergeCell ref="C213:D213"/>
    <mergeCell ref="C205:K205"/>
    <mergeCell ref="C206:K206"/>
    <mergeCell ref="C207:K207"/>
    <mergeCell ref="C208:E208"/>
    <mergeCell ref="F208:F209"/>
    <mergeCell ref="G208:G209"/>
    <mergeCell ref="H208:H209"/>
    <mergeCell ref="I208:I209"/>
    <mergeCell ref="J208:J209"/>
    <mergeCell ref="K208:K209"/>
    <mergeCell ref="C209:D209"/>
    <mergeCell ref="C201:K201"/>
    <mergeCell ref="C202:K202"/>
    <mergeCell ref="C203:E203"/>
    <mergeCell ref="F203:F204"/>
    <mergeCell ref="G203:G204"/>
    <mergeCell ref="H203:H204"/>
    <mergeCell ref="I203:I204"/>
    <mergeCell ref="J203:J204"/>
    <mergeCell ref="K203:K204"/>
    <mergeCell ref="C204:D204"/>
    <mergeCell ref="C197:K197"/>
    <mergeCell ref="C198:K198"/>
    <mergeCell ref="C199:E199"/>
    <mergeCell ref="F199:F200"/>
    <mergeCell ref="G199:G200"/>
    <mergeCell ref="H199:H200"/>
    <mergeCell ref="I199:I200"/>
    <mergeCell ref="J199:J200"/>
    <mergeCell ref="K199:K200"/>
    <mergeCell ref="C200:D200"/>
    <mergeCell ref="C193:K193"/>
    <mergeCell ref="C194:K194"/>
    <mergeCell ref="C195:E195"/>
    <mergeCell ref="F195:F196"/>
    <mergeCell ref="G195:G196"/>
    <mergeCell ref="H195:H196"/>
    <mergeCell ref="I195:I196"/>
    <mergeCell ref="J195:J196"/>
    <mergeCell ref="K195:K196"/>
    <mergeCell ref="C196:D196"/>
    <mergeCell ref="C189:K189"/>
    <mergeCell ref="C190:K190"/>
    <mergeCell ref="C191:E191"/>
    <mergeCell ref="F191:F192"/>
    <mergeCell ref="G191:G192"/>
    <mergeCell ref="H191:H192"/>
    <mergeCell ref="I191:I192"/>
    <mergeCell ref="J191:J192"/>
    <mergeCell ref="K191:K192"/>
    <mergeCell ref="C192:D192"/>
    <mergeCell ref="C183:K183"/>
    <mergeCell ref="F184:K184"/>
    <mergeCell ref="C186:K186"/>
    <mergeCell ref="C187:E187"/>
    <mergeCell ref="F187:F188"/>
    <mergeCell ref="G187:G188"/>
    <mergeCell ref="H187:H188"/>
    <mergeCell ref="I187:I188"/>
    <mergeCell ref="J187:J188"/>
    <mergeCell ref="K187:K188"/>
    <mergeCell ref="C188:D188"/>
    <mergeCell ref="C179:K179"/>
    <mergeCell ref="C180:K180"/>
    <mergeCell ref="C181:F181"/>
    <mergeCell ref="H181:K181"/>
    <mergeCell ref="J173:J174"/>
    <mergeCell ref="K173:K174"/>
    <mergeCell ref="C174:D174"/>
    <mergeCell ref="C175:K175"/>
    <mergeCell ref="C176:K176"/>
    <mergeCell ref="C177:E177"/>
    <mergeCell ref="F177:F178"/>
    <mergeCell ref="G177:G178"/>
    <mergeCell ref="H177:H178"/>
    <mergeCell ref="I177:I178"/>
    <mergeCell ref="C171:K171"/>
    <mergeCell ref="C172:K172"/>
    <mergeCell ref="C173:E173"/>
    <mergeCell ref="F173:F174"/>
    <mergeCell ref="G173:G174"/>
    <mergeCell ref="H173:H174"/>
    <mergeCell ref="I173:I174"/>
    <mergeCell ref="J177:J178"/>
    <mergeCell ref="K177:K178"/>
    <mergeCell ref="C178:D178"/>
    <mergeCell ref="C167:K167"/>
    <mergeCell ref="C168:K168"/>
    <mergeCell ref="C169:E169"/>
    <mergeCell ref="F169:F170"/>
    <mergeCell ref="G169:G170"/>
    <mergeCell ref="H169:H170"/>
    <mergeCell ref="I169:I170"/>
    <mergeCell ref="J169:J170"/>
    <mergeCell ref="K169:K170"/>
    <mergeCell ref="C170:D170"/>
    <mergeCell ref="C162:K162"/>
    <mergeCell ref="C163:K163"/>
    <mergeCell ref="C164:K164"/>
    <mergeCell ref="C165:E165"/>
    <mergeCell ref="F165:F166"/>
    <mergeCell ref="G165:G166"/>
    <mergeCell ref="H165:H166"/>
    <mergeCell ref="I165:I166"/>
    <mergeCell ref="J165:J166"/>
    <mergeCell ref="K165:K166"/>
    <mergeCell ref="C166:D166"/>
    <mergeCell ref="K156:K157"/>
    <mergeCell ref="C157:D157"/>
    <mergeCell ref="C158:K158"/>
    <mergeCell ref="C159:K159"/>
    <mergeCell ref="C160:E160"/>
    <mergeCell ref="F160:F161"/>
    <mergeCell ref="G160:G161"/>
    <mergeCell ref="H160:H161"/>
    <mergeCell ref="I160:I161"/>
    <mergeCell ref="J160:J161"/>
    <mergeCell ref="C156:E156"/>
    <mergeCell ref="F156:F157"/>
    <mergeCell ref="G156:G157"/>
    <mergeCell ref="H156:H157"/>
    <mergeCell ref="I156:I157"/>
    <mergeCell ref="J156:J157"/>
    <mergeCell ref="K160:K161"/>
    <mergeCell ref="C161:D161"/>
    <mergeCell ref="H153:H154"/>
    <mergeCell ref="I153:I154"/>
    <mergeCell ref="J153:J154"/>
    <mergeCell ref="K153:K154"/>
    <mergeCell ref="C154:D154"/>
    <mergeCell ref="C155:K155"/>
    <mergeCell ref="C111:F111"/>
    <mergeCell ref="H111:K111"/>
    <mergeCell ref="B149:B351"/>
    <mergeCell ref="C149:K149"/>
    <mergeCell ref="C150:E151"/>
    <mergeCell ref="F150:K150"/>
    <mergeCell ref="C152:K152"/>
    <mergeCell ref="C153:E153"/>
    <mergeCell ref="F153:F154"/>
    <mergeCell ref="G153:G154"/>
    <mergeCell ref="B19:B145"/>
    <mergeCell ref="C19:K19"/>
    <mergeCell ref="F20:K20"/>
    <mergeCell ref="C22:K22"/>
    <mergeCell ref="D23:E23"/>
    <mergeCell ref="C24:D24"/>
    <mergeCell ref="G24:K24"/>
    <mergeCell ref="D25:E25"/>
    <mergeCell ref="D107:E107"/>
    <mergeCell ref="C108:D108"/>
    <mergeCell ref="G108:K108"/>
    <mergeCell ref="D109:E109"/>
    <mergeCell ref="C110:D110"/>
    <mergeCell ref="G110:K110"/>
    <mergeCell ref="C103:D103"/>
    <mergeCell ref="G103:K103"/>
    <mergeCell ref="C104:K104"/>
    <mergeCell ref="D105:E105"/>
    <mergeCell ref="C106:D106"/>
    <mergeCell ref="G106:K106"/>
    <mergeCell ref="F97:K97"/>
    <mergeCell ref="C99:K99"/>
    <mergeCell ref="D100:E100"/>
    <mergeCell ref="C101:D101"/>
    <mergeCell ref="G101:K101"/>
    <mergeCell ref="D102:E102"/>
    <mergeCell ref="D92:E92"/>
    <mergeCell ref="C93:D93"/>
    <mergeCell ref="G93:K93"/>
    <mergeCell ref="C94:F94"/>
    <mergeCell ref="H94:K94"/>
    <mergeCell ref="C96:K96"/>
    <mergeCell ref="D88:E88"/>
    <mergeCell ref="C89:D89"/>
    <mergeCell ref="G89:K89"/>
    <mergeCell ref="D90:E90"/>
    <mergeCell ref="C91:D91"/>
    <mergeCell ref="G91:K91"/>
    <mergeCell ref="C84:D84"/>
    <mergeCell ref="G84:K84"/>
    <mergeCell ref="C85:K85"/>
    <mergeCell ref="D86:E86"/>
    <mergeCell ref="C87:D87"/>
    <mergeCell ref="G87:K87"/>
    <mergeCell ref="C80:D80"/>
    <mergeCell ref="G80:K80"/>
    <mergeCell ref="D81:E81"/>
    <mergeCell ref="C82:D82"/>
    <mergeCell ref="G82:K82"/>
    <mergeCell ref="D83:E83"/>
    <mergeCell ref="C76:D76"/>
    <mergeCell ref="G76:K76"/>
    <mergeCell ref="D77:E77"/>
    <mergeCell ref="C78:D78"/>
    <mergeCell ref="G78:K78"/>
    <mergeCell ref="D79:E79"/>
    <mergeCell ref="C69:F69"/>
    <mergeCell ref="H69:K69"/>
    <mergeCell ref="C71:K71"/>
    <mergeCell ref="F72:K72"/>
    <mergeCell ref="C74:K74"/>
    <mergeCell ref="D75:E75"/>
    <mergeCell ref="D65:E65"/>
    <mergeCell ref="C66:D66"/>
    <mergeCell ref="G66:K66"/>
    <mergeCell ref="D67:E67"/>
    <mergeCell ref="C68:D68"/>
    <mergeCell ref="G68:K68"/>
    <mergeCell ref="D61:E61"/>
    <mergeCell ref="C62:D62"/>
    <mergeCell ref="G62:K62"/>
    <mergeCell ref="D63:E63"/>
    <mergeCell ref="C64:D64"/>
    <mergeCell ref="G64:K64"/>
    <mergeCell ref="C56:K56"/>
    <mergeCell ref="D57:E57"/>
    <mergeCell ref="C58:D58"/>
    <mergeCell ref="G58:K58"/>
    <mergeCell ref="D59:E59"/>
    <mergeCell ref="C60:D60"/>
    <mergeCell ref="G60:K60"/>
    <mergeCell ref="D52:E52"/>
    <mergeCell ref="C53:D53"/>
    <mergeCell ref="G53:K53"/>
    <mergeCell ref="D54:E54"/>
    <mergeCell ref="C55:D55"/>
    <mergeCell ref="G55:K55"/>
    <mergeCell ref="D48:E48"/>
    <mergeCell ref="C49:D49"/>
    <mergeCell ref="G49:K49"/>
    <mergeCell ref="D50:E50"/>
    <mergeCell ref="C51:D51"/>
    <mergeCell ref="G51:K51"/>
    <mergeCell ref="C43:K43"/>
    <mergeCell ref="D44:E44"/>
    <mergeCell ref="C45:D45"/>
    <mergeCell ref="G45:K45"/>
    <mergeCell ref="D46:E46"/>
    <mergeCell ref="C47:D47"/>
    <mergeCell ref="G47:K47"/>
    <mergeCell ref="D36:E36"/>
    <mergeCell ref="C37:D37"/>
    <mergeCell ref="C38:F38"/>
    <mergeCell ref="H38:K38"/>
    <mergeCell ref="C40:K40"/>
    <mergeCell ref="F41:K41"/>
    <mergeCell ref="D32:E32"/>
    <mergeCell ref="C33:D33"/>
    <mergeCell ref="G33:K33"/>
    <mergeCell ref="D34:E34"/>
    <mergeCell ref="C35:D35"/>
    <mergeCell ref="G35:K35"/>
    <mergeCell ref="D27:E27"/>
    <mergeCell ref="C28:D28"/>
    <mergeCell ref="G28:K28"/>
    <mergeCell ref="C29:K29"/>
    <mergeCell ref="D30:E30"/>
    <mergeCell ref="C31:D31"/>
    <mergeCell ref="A3:B3"/>
    <mergeCell ref="C3:L3"/>
    <mergeCell ref="A4:B4"/>
    <mergeCell ref="C4:L4"/>
    <mergeCell ref="A5:B5"/>
    <mergeCell ref="C5:L5"/>
    <mergeCell ref="C26:D26"/>
    <mergeCell ref="G26:K26"/>
    <mergeCell ref="A6:B6"/>
    <mergeCell ref="C6:L6"/>
    <mergeCell ref="C9:H9"/>
    <mergeCell ref="C10:H10"/>
    <mergeCell ref="C11:C12"/>
    <mergeCell ref="D11:D12"/>
    <mergeCell ref="E11:H11"/>
  </mergeCells>
  <hyperlinks>
    <hyperlink ref="G1" location="'Metadato 6.5.1'!A1" display="VER METADATO"/>
    <hyperlink ref="C35" location="_ftn1" display="_ftn1"/>
    <hyperlink ref="C39" location="_ftn1" display="_ftn1"/>
    <hyperlink ref="C43" location="_ftn1" display="_ftn1"/>
    <hyperlink ref="C35:E35" location="'6.5.1'!C177" display="a. Política subnacional[1] sobre recursos hídricos o semejante."/>
    <hyperlink ref="C39:E39" location="'6.5.1'!C178" display="b. Planes de gestión de cuencas o acuíferos[2] o similares basados en la GIRH."/>
    <hyperlink ref="C43:E43" location="'6.5.1'!C179" display="c. Acuerdos de gestión hídrica transfronteriza[3]."/>
    <hyperlink ref="C47:E47" location="'6.5.1'!C180" display="d. Normativa subnacional[4] sobre recursos hídricos (leyes, decretos, ordenanzas y equivalentes)[5]."/>
    <hyperlink ref="C57" location="_ftn1" display="_ftn1"/>
    <hyperlink ref="C57:E57" location="'6.5.1'!C182" display="a. Autoridades administrativas nacionales[6] que abanderan la implementación de la GIRH. "/>
    <hyperlink ref="H57" location="_ftn1" display="_ftn1"/>
    <hyperlink ref="H57:H58" location="'6.5.1'!C183" display="Las autoridades administrativas tienen un mandato explícito para coordinar la implementación de la GIRH y la capacidad[7] para orientar la formulación de un plan para la GIRH."/>
    <hyperlink ref="C61" location="_ftn1" display="_ftn1"/>
    <hyperlink ref="C61:E61" location="'6.5.1'!C184" display="b. Coordinación entre autoridades administrativas nacionales que representan a distintos sectores[8] en materia de recursos hídricos, políticas, planificación y gestión."/>
    <hyperlink ref="J65:J66" location="'6.5.1'!C186" display="Cooperación: Se han establecido mecanismos[10] que faciliten la participación de la esfera pública en los procesos de interés sobre políticas, planificación y gestión, y se usan habitualmente. "/>
    <hyperlink ref="C65" location="_ftn1" display="_ftn1"/>
    <hyperlink ref="C65:E65" location="'6.5.1'!C185" display="c. Participación de la esfera pública[9] en los recursos hídricos, las políticas, la planificación y la gestión en el plano nacional."/>
    <hyperlink ref="C69" location="_ftn1" display="_ftn1"/>
    <hyperlink ref="C69:E69" location="'6.5.1'!C187" display="d. Participación del sector privado[11] en el desarrollo, la gestión y el uso de los recursos hídricos."/>
    <hyperlink ref="J69" location="_ftn1" display="_ftn1"/>
    <hyperlink ref="J69:J70" location="'6.5.1'!C188" display="Cooperación: Se han establecido mecanismos[12] para que el sector privado participe y se forjen alianzas, y se usan habitualmente. "/>
    <hyperlink ref="C73" location="_ftn1" display="_ftn1"/>
    <hyperlink ref="C73:E73" location="'6.5.1'!C189" display="e. Desarrollo de la capacidad en materia de GIRH[13]."/>
    <hyperlink ref="C78:E78" location="'6.5.1'!C190" display="a. Organizaciones[14] del nivel de las cuencas o acuíferos[15] que dirigen la implementación de la GIRH."/>
    <hyperlink ref="H78" location="_ftn1" display="_ftn1"/>
    <hyperlink ref="H78:H79" location="'6.5.1'!C192" display="Las autoridades administrativas tienen un mandato explícito para coordinar la implementación de la GIRH y la capacidad[16] para orientar la formulación de un plan para la GIRH."/>
    <hyperlink ref="C82:E82" location="'6.5.1'!C193" display="b. Participación de la esfera pública[17] en los recursos hídricos, las políticas, la planificación y la gestión a nivel local[18]."/>
    <hyperlink ref="J82:J83" location="'6.5.1'!C195" display="Cooperación: Se han establecido mecanismos[19] que faciliten la participación de la esfera pública en los procesos de interés sobre políticas, planificación y gestión, y se usan habitualmente."/>
    <hyperlink ref="C86" location="_ftn1" display="_ftn1"/>
    <hyperlink ref="C86:E86" location="'6.5.1'!C196" display="c. Participación de grupos vulnerables en la planificación y la gestión de los recursos hídricos[20]."/>
    <hyperlink ref="G86" location="_ftn1" display="_ftn1"/>
    <hyperlink ref="K86" location="_ftn2" display="_ftn2"/>
    <hyperlink ref="G86:G87" location="'6.5.1'!C197" display="La participación de los grupos vulnerables se plantea en parte, pero no se han instaurado procedimientos manifiestos[21]. "/>
    <hyperlink ref="K86:K87" location="'6.5.1'!C198" display="La participación de los grupos vulnerables es provechosa[22] y habitual, en los casos en los que es pertinente."/>
    <hyperlink ref="C90" location="_ftn1" display="_ftn1"/>
    <hyperlink ref="I90" location="_ftn1" display="_ftn1"/>
    <hyperlink ref="C90:E90" location="'6.5.1'!C199" display="d. Perspectivas de género que se incluyen en leyes, planes o semejantes en el marco de la gestión de los recursos hídricos[23]."/>
    <hyperlink ref="I90:I91" location="'6.5.1'!C200" display="Los objetivos de género[24] se han logrado en parte (las actividades se supervisan y se financian parcialmente)."/>
    <hyperlink ref="C94" location="_ftn1" display="_ftn1"/>
    <hyperlink ref="C94:E94" location="'6.5.1'!C201" display="e. Marco institucional para la gestión hídrica transfronteriza[25]."/>
    <hyperlink ref="H98" location="_ftn1" display="_ftn1"/>
    <hyperlink ref="C108" location="_ftn1" display="_ftn1"/>
    <hyperlink ref="C112" location="_ftn1" display="_ftn1"/>
    <hyperlink ref="C116" location="_ftnref1" display="_ftnref1"/>
    <hyperlink ref="C120" location="_ftnref5" display="_ftnref5"/>
    <hyperlink ref="C124" location="_ftnref8" display="_ftnref8"/>
    <hyperlink ref="C129" location="_ftn1" display="_ftn1"/>
    <hyperlink ref="C133" location="_ftnref3" display="_ftnref3"/>
    <hyperlink ref="C137" location="_ftnref7" display="_ftnref7"/>
    <hyperlink ref="J141" location="_ftn1" display="_ftn1"/>
    <hyperlink ref="C98:E98" location="'6.5.1'!C202" display="f. Autoridades administrativas subnacionales[26] que abanderan la implementación de la GIRH[27]."/>
    <hyperlink ref="H98:H99" location="'6.5.1'!C204" display="Las autoridades administrativas tienen un mandato explícito para coordinar la implementación de la GIRH y la capacidad[28] para orientar la formulación de un plan para la GIRH."/>
    <hyperlink ref="C108:E108" location="'6.5.1'!C205" display="a. Seguimiento de la disponibilidad del agua a nivel nacional[29] (que incluye las aguas subterráneas o de superficie, dependiendo del país)."/>
    <hyperlink ref="C112:E112" location="'6.5.1'!C206" display="b. Gestión del agua para un uso sostenible y eficaz[30] desde el nivel nacional (que incluye las aguas subterráneas o de superficie, dependiendo del país)."/>
    <hyperlink ref="C116:E116" location="'6.5.1'!C207" display="c. Control de la contaminación[31] desde el nivel nacional."/>
    <hyperlink ref="C120:E120" location="'6.5.1'!C208" display="d. Gestión de los ecosistemas relacionados con el agua[32] desde el nivel nacional."/>
    <hyperlink ref="C124:E124" location="'6.5.1'!C209" display="e. Instrumentos de gestión encaminados a reducir las repercusiones de los desastres relacionados con el agua[33] desde el nivel nacional."/>
    <hyperlink ref="C129:E129" location="'6.5.1'!C210" display="a. Instrumentos de gestión de cuencas[34]."/>
    <hyperlink ref="C133:E133" location="'6.5.1'!C211" display="b. Instrumentos de gestión de acuíferos[35]."/>
    <hyperlink ref="C137:E137" location="'6.5.1'!C212" display="c. Difusión de información en el ámbito doméstico y a todos los niveles[36]."/>
    <hyperlink ref="J141:J142" location="'6.5.1'!C213" display="Los acuerdos de intercambio de información se aplican de manera eficaz[37]. "/>
    <hyperlink ref="D30" location="_ftn1" display="_ftn1"/>
    <hyperlink ref="D32" location="_ftn2" display="_ftn2"/>
    <hyperlink ref="D34" location="_ftn3" display="_ftn3"/>
    <hyperlink ref="C113" location="_ftnref1" display="_ftnref1"/>
    <hyperlink ref="C114" location="_ftnref2" display="_ftnref2"/>
    <hyperlink ref="C115" location="_ftnref3" display="_ftnref3"/>
    <hyperlink ref="D46" location="_ftn3" display="_ftn3"/>
    <hyperlink ref="D48" location="_ftn4" display="_ftn4"/>
    <hyperlink ref="D50" location="_ftn5" display="_ftn5"/>
    <hyperlink ref="D52" location="_ftn6" display="_ftn6"/>
    <hyperlink ref="D54" location="_ftn7" display="_ftn7"/>
    <hyperlink ref="D61" location="_ftn12" display="_ftn12"/>
    <hyperlink ref="D63" location="_ftn13" display="_ftn13"/>
    <hyperlink ref="D65" location="_ftn14" display="_ftn14"/>
    <hyperlink ref="C117" location="_ftnref2" display="_ftnref2"/>
    <hyperlink ref="C118" location="_ftnref3" display="_ftnref3"/>
    <hyperlink ref="C119" location="_ftnref4" display="_ftnref4"/>
    <hyperlink ref="C121" location="_ftnref6" display="_ftnref6"/>
    <hyperlink ref="C122" r:id="rId1" display="http://unesdoc.unesco.org/images/0023/002345/234514E.pdf"/>
    <hyperlink ref="C123" location="_ftnref7" display="_ftnref7"/>
    <hyperlink ref="C125" location="_ftnref9" display="_ftnref9"/>
    <hyperlink ref="C126" location="_ftnref10" display="_ftnref10"/>
    <hyperlink ref="C127" location="_ftnref11" display="_ftnref11"/>
    <hyperlink ref="C130" location="_ftnref14" display="_ftnref14"/>
    <hyperlink ref="D75" location="_ftn1" display="_ftn1"/>
    <hyperlink ref="D77" location="_ftn2" display="_ftn2"/>
    <hyperlink ref="D79" location="_ftn3" display="_ftn3"/>
    <hyperlink ref="D81" location="_ftn4" display="_ftn4"/>
    <hyperlink ref="D83" location="_ftn5" display="_ftn5"/>
    <hyperlink ref="D86" location="_ftn6" display="_ftn6"/>
    <hyperlink ref="D88" location="_ftn7" display="_ftn7"/>
    <hyperlink ref="D90" location="_ftn8" display="_ftn8"/>
    <hyperlink ref="J92" location="_ftn9" display="_ftn9"/>
    <hyperlink ref="C131" location="_ftnref1" display="_ftnref1"/>
    <hyperlink ref="C132" location="_ftnref2" display="_ftnref2"/>
    <hyperlink ref="C134" location="_ftnref4" display="_ftnref4"/>
    <hyperlink ref="C135" location="_ftnref5" display="_ftnref5"/>
    <hyperlink ref="C136" location="_ftnref6" display="_ftnref6"/>
    <hyperlink ref="C138" location="_ftnref8" display="_ftnref8"/>
    <hyperlink ref="C139" location="_ftnref9" display="_ftnref9"/>
    <hyperlink ref="D102" location="_ftn3" display="_ftn3"/>
    <hyperlink ref="D107" location="_ftn4" display="_ftn4"/>
    <hyperlink ref="C140" location="_ftnref1" display="_ftnref1"/>
    <hyperlink ref="C141" location="_ftnref2" display="_ftnref2"/>
    <hyperlink ref="C142" location="_ftnref3" display="_ftnref3"/>
    <hyperlink ref="C143" location="_ftnref4" display="_ftnref4"/>
    <hyperlink ref="C144" location="_ftnref5" display="_ftnref5"/>
    <hyperlink ref="C145" location="_ftnref6" display="_ftnref6"/>
    <hyperlink ref="C165" location="_ftn1" display="_ftn1"/>
    <hyperlink ref="C308" location="'6.5.1'!C34" display="[1] El término «subnacional» engloba jurisdicciones que no tienen carácter nacional, como los estados, las provincias, las prefecturas, los condados, los municipios, las regiones o los departamentos. Para contestar a la pregunta en los casos en los que no"/>
    <hyperlink ref="C169" location="_ftn1" display="_ftn1"/>
    <hyperlink ref="C309" location="'6.5.1'!C38" display="[2] En el nivel de las cuencas o acuíferos, incluya únicamente las cuencas hidrográficas y lacustres y los acuíferos más destacados en cuanto al suministro de agua u otros motivos. Esta pregunta solo concierne a estos acuíferos o cuencas. Es probable que "/>
    <hyperlink ref="C173" location="_ftn1" display="_ftn1"/>
    <hyperlink ref="C310" location="'6.5.1'!C42" display="[3] En los anexos A y B encontrará la definición de «transfronterizo» y orientaciones sobre cómo contestar las preguntas relacionadas con este ámbito. Todas las respuestas sobre el nivel transfronterizo deben reflejar la situación en los acuíferos y cuenc"/>
    <hyperlink ref="C165:E165" location="'6.5.1'!C177" display="a. Política subnacional[1] sobre recursos hídricos o semejante."/>
    <hyperlink ref="C169:E169" location="'6.5.1'!C178" display="b. Planes de gestión de cuencas o acuíferos[2] o similares basados en la GIRH."/>
    <hyperlink ref="C173:E173" location="'6.5.1'!C179" display="c. Acuerdos de gestión hídrica transfronteriza[3]."/>
    <hyperlink ref="C311" location="'6.5.1'!C46" display="[4] El término «subnacional» engloba jurisdicciones que no tienen carácter nacional, como los estados, las provincias, las prefecturas, los condados, los municipios, las regiones o los departamentos. Para contestar a la pregunta en los casos en los que no"/>
    <hyperlink ref="C312" location="'6.5.1'!C46" display="[5] Esta pregunta sustituye a la pregunta 1.2d del instrumento de encuesta de referencia, que concernía solo a los países federales."/>
    <hyperlink ref="C177:E177" location="'6.5.1'!C180" display="d. Normativa subnacional[4] sobre recursos hídricos (leyes, decretos, ordenanzas y equivalentes)[5]."/>
    <hyperlink ref="C187" location="_ftn1" display="_ftn1"/>
    <hyperlink ref="C313" location="'6.5.1'!C56" display="[6] Las «autoridades administrativas» pueden ser un ministerio o varios, así como otras organizaciones, instituciones, organismos u órganos que cuenten con el mandato y la financiación del Gobierno."/>
    <hyperlink ref="C187:E187" location="'6.5.1'!C182" display="a. Autoridades administrativas nacionales[6] que abanderan la implementación de la GIRH. "/>
    <hyperlink ref="H187" location="_ftn1" display="_ftn1"/>
    <hyperlink ref="C314" location="'6.5.1'!H56" display="[1] En este contexto, la «capacidad» significa que las autoridades responsables han de adaptarse a la complejidad de los obstáculos en materia de agua que hay que superar, y contar con los conocimientos y las competencias técnicas necesarios —como la plan"/>
    <hyperlink ref="H187:H188" location="'6.5.1'!C183" display="Las autoridades administrativas tienen un mandato explícito para coordinar la implementación de la GIRH y la capacidad[7] para orientar la formulación de un plan para la GIRH."/>
    <hyperlink ref="C191" location="_ftn1" display="_ftn1"/>
    <hyperlink ref="C315" location="'6.5.1'!C60" display="[8] Comprende la coordinación entre las autoridades administrativas sobre las que recae la responsabilidad de la gestión hídrica y las que están a cargo de otros sectores (como la agricultura, la energía, el clima, el medio ambiente, etc.) que dependen de"/>
    <hyperlink ref="C191:E191" location="'6.5.1'!C184" display="b. Coordinación entre autoridades administrativas nacionales que representan a distintos sectores[8] en materia de recursos hídricos, políticas, planificación y gestión."/>
    <hyperlink ref="C317" location="'6.5.1'!J64" display="[9] Los mecanismos pueden ser, entre otros, políticas, leyes, estrategias, planes u otros procedimientos operativos formales destinados a la participación de los integrantes de la esfera pública. "/>
    <hyperlink ref="J195:J196" location="'6.5.1'!C186" display="Cooperación: Se han establecido mecanismos[10] que faciliten la participación de la esfera pública en los procesos de interés sobre políticas, planificación y gestión, y se usan habitualmente. "/>
    <hyperlink ref="C195" location="_ftn1" display="_ftn1"/>
    <hyperlink ref="C316" location="'6.5.1'!C64" display="[10] «La esfera pública» engloba a todas las partes interesadas a las que pueda afectar cualquier tipo de cuestión o intervención relacionada con los recursos hídricos; es decir, organizaciones, instituciones, los círculos académicos, la sociedad civil y "/>
    <hyperlink ref="C195:E195" location="'6.5.1'!C185" display="c. Participación de la esfera pública[9] en los recursos hídricos, las políticas, la planificación y la gestión en el plano nacional."/>
    <hyperlink ref="C199" location="_ftn1" display="_ftn1"/>
    <hyperlink ref="C318" location="'6.5.1'!C68" display="[11] El sector privado abarca las empresas y grupos con ánimo de lucro, pero no el Gobierno o la sociedad civil. Si bien esta pregunta se centra primordialmente en el ámbito nacional, responda pensando en el nivel que sea más oportuno para el contexto de "/>
    <hyperlink ref="C199:E199" location="'6.5.1'!C187" display="d. Participación del sector privado[11] en el desarrollo, la gestión y el uso de los recursos hídricos."/>
    <hyperlink ref="J199" location="_ftn1" display="_ftn1"/>
    <hyperlink ref="C319" location="'6.5.1'!J68" display="[12] Los mecanismos pueden ser, entre otros, políticas, leyes, estrategias, planes u otros procedimientos operativos formales destinados a la participación del sector privado. "/>
    <hyperlink ref="J199:J200" location="'6.5.1'!C188" display="Cooperación: Se han establecido mecanismos[12] para que el sector privado participe y se forjen alianzas, y se usan habitualmente. "/>
    <hyperlink ref="C203" location="_ftn1" display="_ftn1"/>
    <hyperlink ref="C320" location="'6.5.1'!C72" display="[13] Desarrollo de la capacidad en materia de GIRH: la mejora de las competencias, las herramientas, los recursos y los incentivos de las personas y las instituciones a todos los niveles con el objetivo de potenciar la implementación de la GIRH. Es fundam"/>
    <hyperlink ref="C203:E203" location="'6.5.1'!C189" display="e. Desarrollo de la capacidad en materia de GIRH[13]."/>
    <hyperlink ref="C321" location="'6.5.1'!C77" display="[14] Puede tratarse de una organización, un comité, un mecanismo interministerial o cualquier otro método de cooperación para gestionar recursos hídricos en el nivel de las cuencas. "/>
    <hyperlink ref="C322" location="'6.5.1'!C77" display="[15] En el nivel de las cuencas o acuíferos, incluya únicamente las cuencas hidrográficas y lacustres y los acuíferos más destacados en cuanto al suministro de agua u otros motivos. Esta pregunta solo concierne a estos acuíferos o cuencas. Es probable que"/>
    <hyperlink ref="C208:E208" location="'6.5.1'!C190" display="a. Organizaciones[14] del nivel de las cuencas o acuíferos[15] que dirigen la implementación de la GIRH."/>
    <hyperlink ref="H208" location="_ftn1" display="_ftn1"/>
    <hyperlink ref="C323" location="'6.5.1'!H77" display="[16] La definición de «capacidad» se encuentra en la nota a pie de página n.º 12. Además de tener la capacidad, las autoridades también deben estar realmente al mando de la ejecución de estas actividades."/>
    <hyperlink ref="H208:H209" location="'6.5.1'!C192" display="Las autoridades administrativas tienen un mandato explícito para coordinar la implementación de la GIRH y la capacidad[16] para orientar la formulación de un plan para la GIRH."/>
    <hyperlink ref="C324" location="'6.5.1'!C81" display="[17] «La esfera pública» engloba a todas las partes interesadas a las que pueda afectar cualquier tipo de problema o intervención relacionado con los recursos hídricos; es decir, organizaciones, instituciones, los círculos académicos, la sociedad civil y "/>
    <hyperlink ref="C325" location="'6.5.1'!C81" display="[18] Algunos ejemplos de «nivel local» son el nivel municipal (como ciudades, pueblos y aldeas); el nivel comunitario; el nivel de la cuenca, el acuífero, el afluente y el delta; y las asociaciones de usuarios del agua."/>
    <hyperlink ref="C212:E212" location="'6.5.1'!C193" display="b. Participación de la esfera pública[17] en los recursos hídricos, las políticas, la planificación y la gestión a nivel local[18]."/>
    <hyperlink ref="C326" location="'6.5.1'!J81" display="[19] Los mecanismos pueden ser, entre otros, políticas, leyes, estrategias, planes u otros procedimientos operativos formales destinados a la participación de los integrantes de la esfera pública."/>
    <hyperlink ref="J212:J213" location="'6.5.1'!C195" display="Cooperación: Se han establecido mecanismos[19] que faciliten la participación de la esfera pública en los procesos de interés sobre políticas, planificación y gestión, y se usan habitualmente."/>
    <hyperlink ref="C216" location="_ftn1" display="_ftn1"/>
    <hyperlink ref="C327" location="'6.5.1'!C85" display="[20] Grupos vulnerables: conjuntos de personas que sufren exclusión o marginalización de tipo económica, política o social. Pueden ser, entre otros, colectivos indígenas, minorías étnicas, migrantes (refugiados, desplazados internos y solicitantes de asil"/>
    <hyperlink ref="C216:E216" location="'6.5.1'!C196" display="c. Participación de grupos vulnerables en la planificación y la gestión de los recursos hídricos[20]."/>
    <hyperlink ref="G216" location="_ftn1" display="_ftn1"/>
    <hyperlink ref="K216" location="_ftn2" display="_ftn2"/>
    <hyperlink ref="C328" location="'6.5.1'!G85" display="[21] Entre estos «procedimientos» pueden contarse los procesos operativos diseñados para, por ejemplo, concienciar, reducir las barreras lingüísticas y facilitar la interacción con grupos vulnerables concretos."/>
    <hyperlink ref="C329" location="'6.5.1'!K85" display="[2] «Provechosa» denota que se escucha la opinión de estos colectivos, que contribuyen a la toma de decisiones y que influyen en los resultados. Sigue la línea de la declaración de entendimiento común de las Naciones Unidas sobre un enfoque basado en los "/>
    <hyperlink ref="G216:G217" location="'6.5.1'!C197" display="La participación de los grupos vulnerables se plantea en parte, pero no se han instaurado procedimientos manifiestos[21]. "/>
    <hyperlink ref="K216:K217" location="'6.5.1'!C198" display="La participación de los grupos vulnerables es provechosa[22] y habitual, en los casos en los que es pertinente."/>
    <hyperlink ref="C220" location="_ftn1" display="_ftn1"/>
    <hyperlink ref="C330" location="'6.5.1'!C89" display="[23] Consulte la argumentación sobre el género que aparece al comienzo de la sección 2. Algunos de los mecanismos que tienen en cuenta el género son las leyes, las políticas, los planes, las estrategias u otros marcos o procedimientos diseñados para alcan"/>
    <hyperlink ref="I220" location="_ftn1" display="_ftn1"/>
    <hyperlink ref="C220:E220" location="'6.5.1'!C199" display="d. Perspectivas de género que se incluyen en leyes, planes o semejantes en el marco de la gestión de los recursos hídricos[23]."/>
    <hyperlink ref="C331" location="'6.5.1'!I88" display="[24] Los objetivos de género apuntan fundamentalmente a que la participación y la influencia en la gestión de los recursos hídricos sean igualitarias a todos los niveles. Para hacer un seguimiento de la situación, algunas de las opciones son (indique si s"/>
    <hyperlink ref="I220:I221" location="'6.5.1'!C200" display="Los objetivos de género[24] se han logrado en parte (las actividades se supervisan y se financian parcialmente)."/>
    <hyperlink ref="C224" location="_ftn1" display="_ftn1"/>
    <hyperlink ref="C332" location="'6.5.1'!C93" display="[25] Un marco institucional puede incluir un órgano conjunto, un mecanismo, una autoridad, un comité, una comisión u otro acuerdo de este carácter. Incumbe a los acuíferos y cuencas internacionales."/>
    <hyperlink ref="C224:E224" location="'6.5.1'!C201" display="e. Marco institucional para la gestión hídrica transfronteriza[25]."/>
    <hyperlink ref="C333" location="'6.5.1'!C97" display="[26] «Subnacional» incluye, entre otros, provincias, estados, condados, zonas de gobierno local y municipios. En este caso, no engloba el nivel de los acuíferos o las cuencas, puesto que se examina en la pregunta 2.2a. Responda a la pregunta teniendo en c"/>
    <hyperlink ref="C334" location="'6.5.1'!C97" display="[27] Esta pregunta sustituye a la pregunta 2.2f de la encuesta de referencia, que concernía solo a los países federales. Es el resultado de constatar que muchos países que no son federales cuentan con autoridades subnacionales que gestionan los recursos h"/>
    <hyperlink ref="H228" location="_ftn1" display="_ftn1"/>
    <hyperlink ref="C335" location="'6.5.1'!H97" display="[28] La definición de «capacidad» se encuentra en la nota a pie de página n.º 12. Además de tener la capacidad, las autoridades también deben estar realmente al mando de la ejecución de estas actividades. "/>
    <hyperlink ref="C238" location="_ftn1" display="_ftn1"/>
    <hyperlink ref="C336" location="'6.5.1'!C107" display="[29] Consulte la definición de «supervisión» en el apartado de terminología."/>
    <hyperlink ref="C242" location="_ftn1" display="_ftn1"/>
    <hyperlink ref="C337" location="'6.5.1'!C111" display="[30] Algunos de estos recursos son las medidas de gestión de la demanda (por ejemplo, medidas técnicas, incentivos financieros, educación y sensibilización para reducir el gasto de agua o potenciar el uso eficiente de los recursos hídricos, conservación, "/>
    <hyperlink ref="C246" location="_ftn1" display="_ftn1"/>
    <hyperlink ref="C338" location="'6.5.1'!C115" display="[31] Comprende normativas, directrices sobre la calidad del agua, el seguimiento de la calidad del agua, instrumentos económicos (como impuestos y tasas), sistemas de mercados de cuotas de contaminación, la educación, el análisis de las fuentes de contami"/>
    <hyperlink ref="C250" location="_ftn1" display="_ftn1"/>
    <hyperlink ref="C339" location="'6.5.1'!C119" display="[32] Los ecosistemas relacionados con el agua son, entre otros, los ríos, los lagos, los acuíferos, los humedales, los bosques y las montañas. La gestión de estos ecosistemas abarca instrumentos como los planes de gestión, la evaluación de las necesidades"/>
    <hyperlink ref="C254" location="_ftn1" display="_ftn1"/>
    <hyperlink ref="C340" location="'6.5.1'!C123" display="[33] Los «instrumentos de gestión» pueden abarcar el conocimiento del riesgo de desastres, así como el fortalecimiento de su gobernanza y la inversión en su reducción, y la contribución a la preparación para casos de desastre. Las «repercusiones» son de t"/>
    <hyperlink ref="C259" location="_ftn1" display="_ftn1"/>
    <hyperlink ref="C341" location="'6.5.1'!C128" display="[34] La gestión de cuencas y acuíferos implica la gestión del agua en la escala hidrológica correspondiente empleando las aguas superficiales de las cuencas o acuíferos como unidad de gestión, y puede requerir el desarrollo, el uso y la elaboración de pla"/>
    <hyperlink ref="C263" location="_ftn1" display="_ftn1"/>
    <hyperlink ref="C342" location="'6.5.1'!C132" display="[35] Véase la nota a pie de página anterior sobre instrumentos de gestión de cuencas, que también se aplica a los acuíferos."/>
    <hyperlink ref="C267" location="_ftn1" display="_ftn1"/>
    <hyperlink ref="C343" location="'6.5.1'!C136" display="[36] Comprende acuerdos más formales de intercambio de datos entre usuarios, así como el acceso de la población general cuando proceda. "/>
    <hyperlink ref="J271" location="_ftn1" display="_ftn1"/>
    <hyperlink ref="C344" location="'6.5.1'!J140" display="[37] Por ejemplo, se han puesto en práctica mecanismos técnicos e institucionales que permiten el intercambio de información de conformidad con los acuerdos entre países ribereños (como una base de datos regional o una plataforma de intercambio de datos c"/>
    <hyperlink ref="C345" location="'6.5.1'!C150" display="[38] La dotación de fondos para recursos hídricos puede incluirse en múltiples categorías presupuestarias o en distintos documentos de inversión. Por lo tanto, instamos a quienes cumplimenten la encuesta a que analicen diversas fuentes para obtener esta i"/>
    <hyperlink ref="C346" location="'6.5.1'!C150" display="[39] La infraestructura abarca tanto estructuras materiales —presas, canales, estaciones de bombeo, defensas contra las inundaciones, estaciones de tratamiento, etc.— como estructuras inmateriales y medidas ambientales, como la gestión de la captación de "/>
    <hyperlink ref="C285" location="_ftn1" display="_ftn1"/>
    <hyperlink ref="C347" location="'6.5.1'!C154" display="[40] «Elementos de la GIRH» abarca todas las actividades que exigen financiación y que se detallan en las secciones 1, 2 y 3 de esta encuesta, como las políticas, la formulación y planificación de leyes, el fortalecimiento institucional, la coordinación, "/>
    <hyperlink ref="C290" location="_ftn1" display="_ftn1"/>
    <hyperlink ref="C348" location="'6.5.1'!C159" display="[41] La infraestructura abarca tanto estructuras materiales —presas, canales, estaciones de bombeo, defensas contra las inundaciones, estaciones de tratamiento, etc.— como estructuras inmateriales y medidas ambientales, como la gestión de la captación de "/>
    <hyperlink ref="C294" location="_ftn1" display="_ftn1"/>
    <hyperlink ref="C349" location="'6.5.1'!C163" display="[42] Los «elementos de la GIRH» se explican en la nota a pie de página anterior. Nivel: es probable que los ingresos procedan de los usuarios del ámbito local, del de las cuencas o del de los acuíferos, aunque también pueden obtenerse en otros niveles nac"/>
    <hyperlink ref="C298" location="_ftn1" display="_ftn1"/>
    <hyperlink ref="C350" location="'6.5.1'!C167" display="[43] En esta pregunta, los «Estados Miembros» son aquellos países ribereños que han suscrito el acuerdo. Las «contribuciones» son el porcentaje de fondos anuales que procede de los presupuestos públicos de los Estados Miembros y que se ha acordado destina"/>
    <hyperlink ref="C302" location="_ftn1" display="_ftn1"/>
    <hyperlink ref="C351" location="'6.5.1'!C171" display="[44] «Elementos de la GIRH» abarca todas las actividades que exigen financiación y que se detallan en las secciones 1, 2 y 3 de esta encuesta, como las políticas, la formulación y planificación de leyes, el fortalecimiento institucional, la coordinación, "/>
    <hyperlink ref="C228:E228" location="'6.5.1'!C202" display="f. Autoridades administrativas subnacionales[26] que abanderan la implementación de la GIRH[27]."/>
    <hyperlink ref="H228:H229" location="'6.5.1'!C204" display="Las autoridades administrativas tienen un mandato explícito para coordinar la implementación de la GIRH y la capacidad[28] para orientar la formulación de un plan para la GIRH."/>
    <hyperlink ref="C238:E238" location="'6.5.1'!C205" display="a. Seguimiento de la disponibilidad del agua a nivel nacional[29] (que incluye las aguas subterráneas o de superficie, dependiendo del país)."/>
    <hyperlink ref="C242:E242" location="'6.5.1'!C206" display="b. Gestión del agua para un uso sostenible y eficaz[30] desde el nivel nacional (que incluye las aguas subterráneas o de superficie, dependiendo del país)."/>
    <hyperlink ref="C246:E246" location="'6.5.1'!C207" display="c. Control de la contaminación[31] desde el nivel nacional."/>
    <hyperlink ref="C250:E250" location="'6.5.1'!C208" display="d. Gestión de los ecosistemas relacionados con el agua[32] desde el nivel nacional."/>
    <hyperlink ref="C254:E254" location="'6.5.1'!C209" display="e. Instrumentos de gestión encaminados a reducir las repercusiones de los desastres relacionados con el agua[33] desde el nivel nacional."/>
    <hyperlink ref="C259:E259" location="'6.5.1'!C210" display="a. Instrumentos de gestión de cuencas[34]."/>
    <hyperlink ref="C263:E263" location="'6.5.1'!C211" display="b. Instrumentos de gestión de acuíferos[35]."/>
    <hyperlink ref="C267:E267" location="'6.5.1'!C212" display="c. Difusión de información en el ámbito doméstico y a todos los niveles[36]."/>
    <hyperlink ref="J271:J272" location="'6.5.1'!C213" display="Los acuerdos de intercambio de información se aplican de manera eficaz[37]. "/>
    <hyperlink ref="C281:E281" location="'6.5.1'!C215" display="a. Presupuesto nacional[38] para la infraestructura[39] de los recursos hídricos (inversiones y gastos recurrentes). "/>
    <hyperlink ref="C285:E285" location="'6.5.1'!C216" display="b. Presupuesto nacional de los elementos de la GIRH[40] (inversiones y gastos recurrentes)."/>
    <hyperlink ref="C290:E290" location="'6.5.1'!C217" display="a. Presupuesto subnacional o de las cuencas para la infraestructura[41] de los recursos hídricos (inversiones y costos recurrentes). "/>
    <hyperlink ref="C294:E294" location="'6.5.1'!C218" display="b. Ingresos recaudados para los elementos de la GIRH[42]."/>
    <hyperlink ref="C298:E298" location="'6.5.1'!C219" display="c. Financiación de la cooperación transfronteriza[43]."/>
    <hyperlink ref="C302:E302" location="'6.5.1'!C220" display="d. Presupuesto subnacional o de las cuencas para los elementos de la GIRH[44] (inversiones y gastos recurrentes)."/>
    <hyperlink ref="A1" location="'Indice indicadores'!A1" display="Regresar"/>
  </hyperlinks>
  <pageMargins left="0.7" right="0.7" top="0.75" bottom="0.75" header="0.3" footer="0.3"/>
  <pageSetup paperSize="9" orientation="portrait"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7"/>
  <sheetViews>
    <sheetView showGridLines="0" zoomScale="90" zoomScaleNormal="90" workbookViewId="0">
      <pane ySplit="1" topLeftCell="A2" activePane="bottomLeft" state="frozen"/>
      <selection activeCell="N63" sqref="N63"/>
      <selection pane="bottomLeft" activeCell="G11" sqref="G11"/>
    </sheetView>
  </sheetViews>
  <sheetFormatPr baseColWidth="10" defaultColWidth="11.453125" defaultRowHeight="10.5" x14ac:dyDescent="0.35"/>
  <cols>
    <col min="1" max="1" width="11.453125" style="270"/>
    <col min="2" max="2" width="26.453125" style="270" customWidth="1"/>
    <col min="3" max="3" width="21.453125" style="270" customWidth="1"/>
    <col min="4" max="4" width="85.81640625" style="270" customWidth="1"/>
    <col min="5" max="5" width="11.453125" style="270"/>
    <col min="6" max="6" width="7.1796875" style="270" customWidth="1"/>
    <col min="7" max="7" width="5.453125" style="270" customWidth="1"/>
    <col min="8" max="8" width="13.81640625" style="270" customWidth="1"/>
    <col min="9" max="9" width="11.453125" style="270"/>
    <col min="10" max="10" width="23.81640625" style="270" customWidth="1"/>
    <col min="11" max="11" width="25.81640625" style="270" customWidth="1"/>
    <col min="12" max="13" width="23.81640625" style="270" customWidth="1"/>
    <col min="14" max="14" width="22.54296875" style="270" customWidth="1"/>
    <col min="15" max="15" width="23.81640625" style="270" customWidth="1"/>
    <col min="16" max="16384" width="11.453125" style="270"/>
  </cols>
  <sheetData>
    <row r="1" spans="1:6" ht="14.5" x14ac:dyDescent="0.35">
      <c r="A1" s="1482" t="s">
        <v>32</v>
      </c>
    </row>
    <row r="2" spans="1:6" ht="11" thickBot="1" x14ac:dyDescent="0.4"/>
    <row r="3" spans="1:6" ht="23.25" customHeight="1" thickBot="1" x14ac:dyDescent="0.4">
      <c r="B3" s="1803" t="s">
        <v>1779</v>
      </c>
      <c r="C3" s="1803"/>
      <c r="D3" s="1803"/>
      <c r="F3" s="247" t="s">
        <v>1827</v>
      </c>
    </row>
    <row r="4" spans="1:6" ht="15.5" x14ac:dyDescent="0.35">
      <c r="A4" s="271"/>
      <c r="B4" s="1804" t="s">
        <v>1781</v>
      </c>
      <c r="C4" s="1804"/>
      <c r="D4" s="249" t="s">
        <v>1782</v>
      </c>
    </row>
    <row r="5" spans="1:6" ht="29" x14ac:dyDescent="0.35">
      <c r="B5" s="1804" t="s">
        <v>1783</v>
      </c>
      <c r="C5" s="1804"/>
      <c r="D5" s="249" t="s">
        <v>2233</v>
      </c>
    </row>
    <row r="6" spans="1:6" ht="14.5" x14ac:dyDescent="0.35">
      <c r="B6" s="1804" t="s">
        <v>1785</v>
      </c>
      <c r="C6" s="1804"/>
      <c r="D6" s="250" t="s">
        <v>1768</v>
      </c>
    </row>
    <row r="7" spans="1:6" ht="15" customHeight="1" x14ac:dyDescent="0.35">
      <c r="B7" s="1802" t="s">
        <v>1786</v>
      </c>
      <c r="C7" s="1802"/>
      <c r="D7" s="290" t="s">
        <v>4392</v>
      </c>
    </row>
    <row r="8" spans="1:6" ht="15" customHeight="1" x14ac:dyDescent="0.35">
      <c r="B8" s="1802" t="s">
        <v>1787</v>
      </c>
      <c r="C8" s="1802"/>
      <c r="D8" s="291" t="s">
        <v>2234</v>
      </c>
    </row>
    <row r="9" spans="1:6" ht="14.5" x14ac:dyDescent="0.35">
      <c r="B9" s="10"/>
      <c r="C9" s="10"/>
      <c r="D9" s="10"/>
    </row>
    <row r="10" spans="1:6" ht="23.25" customHeight="1" x14ac:dyDescent="0.35">
      <c r="B10" s="1803" t="s">
        <v>1789</v>
      </c>
      <c r="C10" s="1803"/>
      <c r="D10" s="1803"/>
    </row>
    <row r="11" spans="1:6" ht="14.5" x14ac:dyDescent="0.35">
      <c r="B11" s="1807" t="s">
        <v>1790</v>
      </c>
      <c r="C11" s="1808"/>
      <c r="D11" s="249" t="s">
        <v>2235</v>
      </c>
    </row>
    <row r="12" spans="1:6" ht="19.5" customHeight="1" x14ac:dyDescent="0.35">
      <c r="B12" s="1809" t="s">
        <v>1792</v>
      </c>
      <c r="C12" s="1809"/>
      <c r="D12" s="292" t="s">
        <v>1919</v>
      </c>
    </row>
    <row r="13" spans="1:6" ht="14.5" x14ac:dyDescent="0.35">
      <c r="B13" s="1804" t="s">
        <v>1567</v>
      </c>
      <c r="C13" s="1804"/>
      <c r="D13" s="254" t="s">
        <v>1768</v>
      </c>
    </row>
    <row r="14" spans="1:6" ht="14.5" x14ac:dyDescent="0.35">
      <c r="B14" s="1804" t="s">
        <v>1532</v>
      </c>
      <c r="C14" s="1810"/>
      <c r="D14" s="254" t="s">
        <v>1848</v>
      </c>
    </row>
    <row r="15" spans="1:6" ht="362.5" x14ac:dyDescent="0.35">
      <c r="B15" s="1804" t="s">
        <v>1795</v>
      </c>
      <c r="C15" s="1804"/>
      <c r="D15" s="255" t="s">
        <v>2236</v>
      </c>
    </row>
    <row r="16" spans="1:6" ht="249.75" customHeight="1" x14ac:dyDescent="0.35">
      <c r="B16" s="1804" t="s">
        <v>1796</v>
      </c>
      <c r="C16" s="1804"/>
      <c r="D16" s="255" t="s">
        <v>4191</v>
      </c>
    </row>
    <row r="17" spans="2:4" ht="14.5" x14ac:dyDescent="0.35">
      <c r="B17" s="1804" t="s">
        <v>1692</v>
      </c>
      <c r="C17" s="1804"/>
      <c r="D17" s="258" t="s">
        <v>2237</v>
      </c>
    </row>
    <row r="18" spans="2:4" ht="14.5" x14ac:dyDescent="0.35">
      <c r="B18" s="1802" t="s">
        <v>1799</v>
      </c>
      <c r="C18" s="1802"/>
      <c r="D18" s="249"/>
    </row>
    <row r="19" spans="2:4" ht="15" customHeight="1" x14ac:dyDescent="0.35">
      <c r="B19" s="1811" t="s">
        <v>1801</v>
      </c>
      <c r="C19" s="1812"/>
      <c r="D19" s="258" t="s">
        <v>2238</v>
      </c>
    </row>
    <row r="20" spans="2:4" ht="14.5" x14ac:dyDescent="0.35">
      <c r="B20" s="1804" t="s">
        <v>1803</v>
      </c>
      <c r="C20" s="1804"/>
      <c r="D20" s="255" t="s">
        <v>1804</v>
      </c>
    </row>
    <row r="21" spans="2:4" ht="14.5" x14ac:dyDescent="0.35">
      <c r="B21" s="1805" t="s">
        <v>1805</v>
      </c>
      <c r="C21" s="259" t="s">
        <v>1806</v>
      </c>
      <c r="D21" s="258" t="s">
        <v>2239</v>
      </c>
    </row>
    <row r="22" spans="2:4" ht="14.5" x14ac:dyDescent="0.35">
      <c r="B22" s="1806"/>
      <c r="C22" s="961" t="s">
        <v>1808</v>
      </c>
      <c r="D22" s="258" t="s">
        <v>2239</v>
      </c>
    </row>
    <row r="23" spans="2:4" ht="14.5" x14ac:dyDescent="0.35">
      <c r="B23" s="1815" t="s">
        <v>1810</v>
      </c>
      <c r="C23" s="1815"/>
      <c r="D23" s="258" t="s">
        <v>2240</v>
      </c>
    </row>
    <row r="24" spans="2:4" ht="14.5" x14ac:dyDescent="0.35">
      <c r="B24" s="1815" t="s">
        <v>1811</v>
      </c>
      <c r="C24" s="1815"/>
      <c r="D24" s="268" t="s">
        <v>2241</v>
      </c>
    </row>
    <row r="25" spans="2:4" ht="14.5" x14ac:dyDescent="0.35">
      <c r="B25" s="1804" t="s">
        <v>1812</v>
      </c>
      <c r="C25" s="1804"/>
      <c r="D25" s="258" t="s">
        <v>292</v>
      </c>
    </row>
    <row r="26" spans="2:4" ht="15" customHeight="1" x14ac:dyDescent="0.35">
      <c r="B26" s="1802" t="s">
        <v>1814</v>
      </c>
      <c r="C26" s="1802"/>
      <c r="D26" s="268" t="s">
        <v>2242</v>
      </c>
    </row>
    <row r="27" spans="2:4" ht="14.5" x14ac:dyDescent="0.35">
      <c r="B27" s="1816" t="s">
        <v>1816</v>
      </c>
      <c r="C27" s="1817"/>
      <c r="D27" s="249"/>
    </row>
    <row r="28" spans="2:4" ht="72.5" x14ac:dyDescent="0.35">
      <c r="B28" s="962" t="s">
        <v>1818</v>
      </c>
      <c r="C28" s="963"/>
      <c r="D28" s="258" t="s">
        <v>2243</v>
      </c>
    </row>
    <row r="29" spans="2:4" ht="14.5" x14ac:dyDescent="0.35">
      <c r="B29" s="1818" t="s">
        <v>1820</v>
      </c>
      <c r="C29" s="1819"/>
      <c r="D29" s="261"/>
    </row>
    <row r="30" spans="2:4" ht="14.5" x14ac:dyDescent="0.35">
      <c r="B30" s="262"/>
      <c r="C30" s="262"/>
      <c r="D30" s="263"/>
    </row>
    <row r="31" spans="2:4" ht="23.25" customHeight="1" x14ac:dyDescent="0.35">
      <c r="B31" s="1803" t="s">
        <v>1821</v>
      </c>
      <c r="C31" s="1803"/>
      <c r="D31" s="1803"/>
    </row>
    <row r="32" spans="2:4" ht="14.5" x14ac:dyDescent="0.35">
      <c r="B32" s="1813" t="s">
        <v>296</v>
      </c>
      <c r="C32" s="1814"/>
      <c r="D32" s="268" t="s">
        <v>2244</v>
      </c>
    </row>
    <row r="33" spans="2:4" ht="29" x14ac:dyDescent="0.35">
      <c r="B33" s="1813" t="s">
        <v>1823</v>
      </c>
      <c r="C33" s="1814"/>
      <c r="D33" s="268" t="s">
        <v>2245</v>
      </c>
    </row>
    <row r="34" spans="2:4" ht="14.5" x14ac:dyDescent="0.35">
      <c r="B34" s="1813" t="s">
        <v>297</v>
      </c>
      <c r="C34" s="1814"/>
      <c r="D34" s="268" t="s">
        <v>2246</v>
      </c>
    </row>
    <row r="35" spans="2:4" ht="14.5" x14ac:dyDescent="0.35">
      <c r="B35" s="1813" t="s">
        <v>301</v>
      </c>
      <c r="C35" s="1814"/>
      <c r="D35" s="268" t="s">
        <v>1872</v>
      </c>
    </row>
    <row r="36" spans="2:4" ht="14.5" x14ac:dyDescent="0.35">
      <c r="B36" s="1813" t="s">
        <v>1826</v>
      </c>
      <c r="C36" s="1814"/>
      <c r="D36" s="289" t="s">
        <v>1873</v>
      </c>
    </row>
    <row r="37" spans="2:4" ht="14.5" x14ac:dyDescent="0.35">
      <c r="D37" s="275"/>
    </row>
  </sheetData>
  <mergeCells count="30">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5.1'!A1" display="REGRESAR"/>
    <hyperlink ref="D8" r:id="rId1"/>
    <hyperlink ref="D36" r:id="rId2"/>
  </hyperlinks>
  <pageMargins left="0.7" right="0.7" top="0.75" bottom="0.75" header="0.3" footer="0.3"/>
  <pageSetup orientation="portrait" horizontalDpi="90" verticalDpi="90" r:id="rId3"/>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6"/>
  <sheetViews>
    <sheetView showGridLines="0" zoomScale="90" zoomScaleNormal="90" workbookViewId="0">
      <pane ySplit="1" topLeftCell="A2" activePane="bottomLeft" state="frozen"/>
      <selection activeCell="N63" sqref="N63"/>
      <selection pane="bottomLeft" activeCell="D2" sqref="D2"/>
    </sheetView>
  </sheetViews>
  <sheetFormatPr baseColWidth="10" defaultColWidth="11.453125" defaultRowHeight="10.5" x14ac:dyDescent="0.25"/>
  <cols>
    <col min="1" max="2" width="15.81640625" style="12" customWidth="1"/>
    <col min="3" max="3" width="50.81640625" style="264" customWidth="1"/>
    <col min="4" max="4" width="16.54296875" style="12" customWidth="1"/>
    <col min="5" max="5" width="22.1796875" style="12" customWidth="1"/>
    <col min="6" max="6" width="16" style="12" customWidth="1"/>
    <col min="7" max="10" width="13.81640625" style="12" customWidth="1"/>
    <col min="11" max="16384" width="11.453125" style="12"/>
  </cols>
  <sheetData>
    <row r="1" spans="1:15" ht="14.5" x14ac:dyDescent="0.35">
      <c r="A1" s="1481" t="s">
        <v>32</v>
      </c>
      <c r="B1" s="273"/>
      <c r="D1" s="1481" t="s">
        <v>61</v>
      </c>
    </row>
    <row r="3" spans="1:15" ht="12.75" customHeight="1" x14ac:dyDescent="0.25">
      <c r="A3" s="1795" t="s">
        <v>3698</v>
      </c>
      <c r="B3" s="1795"/>
      <c r="C3" s="1835" t="s">
        <v>1774</v>
      </c>
      <c r="D3" s="1840"/>
      <c r="E3" s="1840"/>
      <c r="F3" s="1840"/>
      <c r="G3" s="1840"/>
      <c r="H3" s="1840"/>
      <c r="I3" s="1840"/>
      <c r="J3" s="1840"/>
      <c r="K3" s="1840"/>
      <c r="L3" s="1840"/>
      <c r="M3" s="1840"/>
      <c r="N3" s="1840"/>
      <c r="O3" s="1840"/>
    </row>
    <row r="4" spans="1:15" ht="12.75" customHeight="1" x14ac:dyDescent="0.25">
      <c r="A4" s="1795" t="s">
        <v>3699</v>
      </c>
      <c r="B4" s="1796"/>
      <c r="C4" s="1835" t="s">
        <v>2233</v>
      </c>
      <c r="D4" s="2006"/>
      <c r="E4" s="2006"/>
      <c r="F4" s="2006"/>
      <c r="G4" s="2006"/>
      <c r="H4" s="2006"/>
      <c r="I4" s="2006"/>
      <c r="J4" s="2006"/>
      <c r="K4" s="2006"/>
      <c r="L4" s="2006"/>
      <c r="M4" s="2006"/>
      <c r="N4" s="2006"/>
      <c r="O4" s="2006"/>
    </row>
    <row r="5" spans="1:15" ht="12.75" customHeight="1" x14ac:dyDescent="0.25">
      <c r="A5" s="1795" t="s">
        <v>3700</v>
      </c>
      <c r="B5" s="1796"/>
      <c r="C5" s="1835" t="s">
        <v>4193</v>
      </c>
      <c r="D5" s="2006"/>
      <c r="E5" s="2006"/>
      <c r="F5" s="2006"/>
      <c r="G5" s="2006"/>
      <c r="H5" s="2006"/>
      <c r="I5" s="2006"/>
      <c r="J5" s="2006"/>
      <c r="K5" s="2006"/>
      <c r="L5" s="2006"/>
      <c r="M5" s="2006"/>
      <c r="N5" s="2006"/>
      <c r="O5" s="2006"/>
    </row>
    <row r="6" spans="1:15" ht="33.65" customHeight="1" x14ac:dyDescent="0.25">
      <c r="A6" s="1795" t="s">
        <v>3701</v>
      </c>
      <c r="B6" s="1796"/>
      <c r="C6" s="1835" t="s">
        <v>5144</v>
      </c>
      <c r="D6" s="1840"/>
      <c r="E6" s="1840"/>
      <c r="F6" s="1840"/>
      <c r="G6" s="1840"/>
      <c r="H6" s="1840"/>
      <c r="I6" s="1840"/>
      <c r="J6" s="1840"/>
      <c r="K6" s="1840"/>
      <c r="L6" s="1840"/>
      <c r="M6" s="1840"/>
      <c r="N6" s="1840"/>
      <c r="O6" s="1840"/>
    </row>
    <row r="7" spans="1:15" x14ac:dyDescent="0.25">
      <c r="A7" s="703"/>
    </row>
    <row r="8" spans="1:15" x14ac:dyDescent="0.25">
      <c r="A8" s="703"/>
    </row>
    <row r="9" spans="1:15" ht="13" customHeight="1" x14ac:dyDescent="0.3">
      <c r="A9" s="703"/>
      <c r="C9" s="1821" t="s">
        <v>5145</v>
      </c>
      <c r="D9" s="1821"/>
      <c r="E9" s="13"/>
      <c r="F9" s="13"/>
      <c r="G9" s="13"/>
      <c r="H9" s="13"/>
      <c r="I9" s="13"/>
      <c r="J9" s="13"/>
      <c r="K9" s="13"/>
      <c r="L9" s="13"/>
      <c r="M9" s="13"/>
    </row>
    <row r="10" spans="1:15" ht="13" x14ac:dyDescent="0.3">
      <c r="A10" s="703"/>
      <c r="C10" s="956"/>
      <c r="D10" s="957">
        <v>2020</v>
      </c>
      <c r="E10" s="13"/>
      <c r="F10" s="13"/>
      <c r="G10" s="13"/>
      <c r="H10" s="13"/>
      <c r="I10" s="13"/>
      <c r="J10" s="13"/>
      <c r="K10" s="13"/>
      <c r="L10" s="13"/>
      <c r="M10" s="13"/>
    </row>
    <row r="11" spans="1:15" ht="13" x14ac:dyDescent="0.3">
      <c r="A11" s="703"/>
      <c r="C11" s="1169" t="s">
        <v>1</v>
      </c>
      <c r="D11" s="1170">
        <v>0.09</v>
      </c>
      <c r="E11" s="13"/>
      <c r="F11" s="13"/>
      <c r="G11" s="13"/>
      <c r="H11" s="13"/>
      <c r="I11" s="13"/>
      <c r="J11" s="13"/>
      <c r="K11" s="13"/>
      <c r="L11" s="13"/>
      <c r="M11" s="13"/>
    </row>
    <row r="12" spans="1:15" ht="13" x14ac:dyDescent="0.3">
      <c r="A12" s="703"/>
      <c r="C12" s="1169" t="s">
        <v>4195</v>
      </c>
      <c r="D12" s="1171">
        <v>9.0399999999999994E-2</v>
      </c>
      <c r="E12" s="13"/>
      <c r="F12" s="13"/>
      <c r="G12" s="13"/>
      <c r="H12" s="13"/>
      <c r="I12" s="13"/>
      <c r="J12" s="13"/>
      <c r="K12" s="13"/>
      <c r="L12" s="13"/>
      <c r="M12" s="13"/>
    </row>
    <row r="13" spans="1:15" ht="26" x14ac:dyDescent="0.3">
      <c r="A13" s="703"/>
      <c r="C13" s="1169" t="s">
        <v>4196</v>
      </c>
      <c r="D13" s="1170">
        <v>0</v>
      </c>
      <c r="E13" s="13"/>
      <c r="F13" s="13"/>
      <c r="G13" s="13"/>
      <c r="H13" s="13"/>
      <c r="I13" s="13"/>
      <c r="J13" s="13"/>
      <c r="K13" s="13"/>
      <c r="L13" s="13"/>
      <c r="M13" s="13"/>
    </row>
    <row r="14" spans="1:15" ht="26" x14ac:dyDescent="0.3">
      <c r="A14" s="703"/>
      <c r="C14" s="1172" t="s">
        <v>4197</v>
      </c>
      <c r="D14" s="1173">
        <v>2414.4699999999998</v>
      </c>
      <c r="E14" s="13"/>
      <c r="F14" s="13"/>
      <c r="G14" s="13"/>
      <c r="H14" s="13"/>
      <c r="I14" s="13"/>
      <c r="J14" s="13"/>
      <c r="K14" s="13"/>
      <c r="L14" s="13"/>
      <c r="M14" s="13"/>
    </row>
    <row r="15" spans="1:15" ht="26" x14ac:dyDescent="0.3">
      <c r="A15" s="703"/>
      <c r="C15" s="1172" t="s">
        <v>4198</v>
      </c>
      <c r="D15" s="1173">
        <v>26698.25</v>
      </c>
      <c r="E15" s="13"/>
      <c r="F15" s="13"/>
      <c r="G15" s="13"/>
      <c r="H15" s="13"/>
      <c r="I15" s="13"/>
      <c r="J15" s="13"/>
      <c r="K15" s="13"/>
      <c r="L15" s="13"/>
      <c r="M15" s="13"/>
    </row>
    <row r="16" spans="1:15" ht="26" x14ac:dyDescent="0.3">
      <c r="A16" s="703"/>
      <c r="C16" s="1169" t="s">
        <v>4199</v>
      </c>
      <c r="D16" s="1173">
        <v>0</v>
      </c>
      <c r="E16" s="13"/>
      <c r="F16" s="13"/>
      <c r="G16" s="13"/>
      <c r="H16" s="13"/>
      <c r="I16" s="13"/>
      <c r="J16" s="13"/>
      <c r="K16" s="13"/>
      <c r="L16" s="13"/>
      <c r="M16" s="13"/>
    </row>
    <row r="17" spans="1:13" ht="13" x14ac:dyDescent="0.3">
      <c r="A17" s="703"/>
      <c r="C17" s="1172" t="s">
        <v>4200</v>
      </c>
      <c r="D17" s="1174">
        <v>137.6</v>
      </c>
      <c r="E17" s="13"/>
      <c r="F17" s="13"/>
      <c r="G17" s="13"/>
      <c r="H17" s="13"/>
      <c r="I17" s="13"/>
      <c r="J17" s="13"/>
      <c r="K17" s="13"/>
      <c r="L17" s="13"/>
      <c r="M17" s="13"/>
    </row>
    <row r="18" spans="1:13" ht="13" x14ac:dyDescent="0.3">
      <c r="A18" s="703"/>
      <c r="C18" s="264" t="s">
        <v>4201</v>
      </c>
      <c r="D18" s="13"/>
      <c r="E18" s="13"/>
      <c r="F18" s="13"/>
      <c r="G18" s="13"/>
      <c r="H18" s="13"/>
      <c r="I18" s="13"/>
      <c r="J18" s="13"/>
      <c r="K18" s="13"/>
      <c r="L18" s="13"/>
      <c r="M18" s="13"/>
    </row>
    <row r="19" spans="1:13" ht="13" x14ac:dyDescent="0.3">
      <c r="A19" s="703"/>
      <c r="C19" s="794"/>
      <c r="D19" s="13"/>
      <c r="E19" s="13"/>
      <c r="F19" s="13"/>
      <c r="G19" s="13"/>
      <c r="H19" s="13"/>
      <c r="I19" s="13"/>
      <c r="J19" s="13"/>
      <c r="K19" s="13"/>
      <c r="L19" s="13"/>
      <c r="M19" s="13"/>
    </row>
    <row r="20" spans="1:13" ht="13" x14ac:dyDescent="0.3">
      <c r="A20" s="703"/>
      <c r="C20" s="794"/>
      <c r="D20" s="13"/>
      <c r="E20" s="13"/>
      <c r="F20" s="13"/>
      <c r="G20" s="13"/>
      <c r="H20" s="13"/>
      <c r="I20" s="13"/>
      <c r="J20" s="13"/>
      <c r="K20" s="13"/>
      <c r="L20" s="13"/>
      <c r="M20" s="13"/>
    </row>
    <row r="21" spans="1:13" ht="13" x14ac:dyDescent="0.3">
      <c r="C21" s="794"/>
      <c r="D21" s="13"/>
      <c r="E21" s="13"/>
      <c r="F21" s="13"/>
      <c r="G21" s="13"/>
      <c r="H21" s="13"/>
      <c r="I21" s="13"/>
      <c r="J21" s="13"/>
      <c r="K21" s="13"/>
      <c r="L21" s="13"/>
      <c r="M21" s="13"/>
    </row>
    <row r="22" spans="1:13" ht="13" x14ac:dyDescent="0.3">
      <c r="C22" s="794"/>
      <c r="D22" s="13"/>
      <c r="E22" s="1821" t="s">
        <v>4202</v>
      </c>
      <c r="F22" s="1821"/>
      <c r="G22" s="1821"/>
      <c r="H22" s="1821"/>
      <c r="I22" s="1821"/>
      <c r="J22" s="1821"/>
      <c r="K22" s="1821"/>
      <c r="L22" s="1821"/>
      <c r="M22" s="1821"/>
    </row>
    <row r="23" spans="1:13" ht="78.75" customHeight="1" x14ac:dyDescent="0.3">
      <c r="C23" s="794"/>
      <c r="D23" s="13"/>
      <c r="E23" s="1175" t="s">
        <v>4203</v>
      </c>
      <c r="F23" s="1175" t="s">
        <v>4204</v>
      </c>
      <c r="G23" s="1175" t="s">
        <v>4205</v>
      </c>
      <c r="H23" s="1175" t="s">
        <v>4206</v>
      </c>
      <c r="I23" s="1175" t="s">
        <v>4207</v>
      </c>
      <c r="J23" s="1175" t="s">
        <v>4208</v>
      </c>
      <c r="K23" s="1175" t="s">
        <v>4209</v>
      </c>
      <c r="L23" s="1175" t="s">
        <v>4210</v>
      </c>
      <c r="M23" s="1175" t="s">
        <v>4211</v>
      </c>
    </row>
    <row r="24" spans="1:13" ht="11.25" customHeight="1" x14ac:dyDescent="0.3">
      <c r="C24" s="794"/>
      <c r="D24" s="13"/>
      <c r="E24" s="794" t="s">
        <v>1665</v>
      </c>
      <c r="F24" s="13" t="s">
        <v>4212</v>
      </c>
      <c r="G24" s="1176">
        <v>2414.4699999999998</v>
      </c>
      <c r="H24" s="688" t="s">
        <v>4213</v>
      </c>
      <c r="I24" s="688" t="s">
        <v>4213</v>
      </c>
      <c r="J24" s="688" t="s">
        <v>4213</v>
      </c>
      <c r="K24" s="798" t="s">
        <v>4214</v>
      </c>
      <c r="L24" s="688" t="s">
        <v>4213</v>
      </c>
      <c r="M24" s="13">
        <v>2414.4699999999998</v>
      </c>
    </row>
    <row r="25" spans="1:13" ht="13" x14ac:dyDescent="0.3">
      <c r="C25" s="794"/>
      <c r="D25" s="13"/>
      <c r="E25" s="794" t="s">
        <v>4215</v>
      </c>
      <c r="F25" s="13" t="s">
        <v>4212</v>
      </c>
      <c r="G25" s="1176">
        <v>252.49</v>
      </c>
      <c r="H25" s="688" t="s">
        <v>1755</v>
      </c>
      <c r="I25" s="688" t="s">
        <v>1755</v>
      </c>
      <c r="J25" s="688" t="s">
        <v>1755</v>
      </c>
      <c r="K25" s="688" t="s">
        <v>1755</v>
      </c>
      <c r="L25" s="688" t="s">
        <v>1755</v>
      </c>
      <c r="M25" s="13">
        <v>0</v>
      </c>
    </row>
    <row r="26" spans="1:13" ht="13" x14ac:dyDescent="0.3">
      <c r="C26" s="794"/>
      <c r="D26" s="13"/>
      <c r="E26" s="794" t="s">
        <v>1612</v>
      </c>
      <c r="F26" s="13" t="s">
        <v>4212</v>
      </c>
      <c r="G26" s="1176">
        <v>5058.1099999999997</v>
      </c>
      <c r="H26" s="688" t="s">
        <v>1755</v>
      </c>
      <c r="I26" s="688" t="s">
        <v>1755</v>
      </c>
      <c r="J26" s="688" t="s">
        <v>1755</v>
      </c>
      <c r="K26" s="688" t="s">
        <v>1755</v>
      </c>
      <c r="L26" s="688" t="s">
        <v>1755</v>
      </c>
      <c r="M26" s="13">
        <v>0</v>
      </c>
    </row>
    <row r="27" spans="1:13" ht="13" x14ac:dyDescent="0.3">
      <c r="C27" s="794"/>
      <c r="D27" s="13"/>
      <c r="E27" s="794" t="s">
        <v>4216</v>
      </c>
      <c r="F27" s="13" t="s">
        <v>4212</v>
      </c>
      <c r="G27" s="1176">
        <v>1755.88</v>
      </c>
      <c r="H27" s="688" t="s">
        <v>1755</v>
      </c>
      <c r="I27" s="688" t="s">
        <v>1755</v>
      </c>
      <c r="J27" s="688" t="s">
        <v>1755</v>
      </c>
      <c r="K27" s="688" t="s">
        <v>1755</v>
      </c>
      <c r="L27" s="688" t="s">
        <v>1755</v>
      </c>
      <c r="M27" s="13">
        <v>0</v>
      </c>
    </row>
    <row r="28" spans="1:13" ht="13" x14ac:dyDescent="0.3">
      <c r="C28" s="794"/>
      <c r="D28" s="13"/>
      <c r="E28" s="794" t="s">
        <v>4217</v>
      </c>
      <c r="F28" s="13" t="s">
        <v>4218</v>
      </c>
      <c r="G28" s="1176">
        <v>4207.1499999999996</v>
      </c>
      <c r="H28" s="688" t="s">
        <v>1755</v>
      </c>
      <c r="I28" s="688" t="s">
        <v>1755</v>
      </c>
      <c r="J28" s="688" t="s">
        <v>1755</v>
      </c>
      <c r="K28" s="688" t="s">
        <v>1755</v>
      </c>
      <c r="L28" s="688" t="s">
        <v>1755</v>
      </c>
      <c r="M28" s="13">
        <v>0</v>
      </c>
    </row>
    <row r="29" spans="1:13" ht="13" x14ac:dyDescent="0.3">
      <c r="C29" s="794"/>
      <c r="D29" s="13"/>
      <c r="E29" s="794" t="s">
        <v>4219</v>
      </c>
      <c r="F29" s="13" t="s">
        <v>4218</v>
      </c>
      <c r="G29" s="1176">
        <v>2456.88</v>
      </c>
      <c r="H29" s="688" t="s">
        <v>1755</v>
      </c>
      <c r="I29" s="688" t="s">
        <v>1755</v>
      </c>
      <c r="J29" s="688" t="s">
        <v>1755</v>
      </c>
      <c r="K29" s="688" t="s">
        <v>1755</v>
      </c>
      <c r="L29" s="688" t="s">
        <v>1755</v>
      </c>
      <c r="M29" s="13">
        <v>0</v>
      </c>
    </row>
    <row r="30" spans="1:13" ht="13" x14ac:dyDescent="0.3">
      <c r="C30" s="794"/>
      <c r="D30" s="13"/>
      <c r="E30" s="794" t="s">
        <v>3192</v>
      </c>
      <c r="F30" s="13" t="s">
        <v>4218</v>
      </c>
      <c r="G30" s="1176">
        <v>1683.69</v>
      </c>
      <c r="H30" s="688" t="s">
        <v>1755</v>
      </c>
      <c r="I30" s="688" t="s">
        <v>1755</v>
      </c>
      <c r="J30" s="688" t="s">
        <v>1755</v>
      </c>
      <c r="K30" s="688" t="s">
        <v>1755</v>
      </c>
      <c r="L30" s="688" t="s">
        <v>1755</v>
      </c>
      <c r="M30" s="13">
        <v>0</v>
      </c>
    </row>
    <row r="31" spans="1:13" ht="13" x14ac:dyDescent="0.3">
      <c r="C31" s="794"/>
      <c r="D31" s="13"/>
      <c r="E31" s="794" t="s">
        <v>3795</v>
      </c>
      <c r="F31" s="13" t="s">
        <v>4218</v>
      </c>
      <c r="G31" s="1176">
        <v>1638.24</v>
      </c>
      <c r="H31" s="688" t="s">
        <v>1755</v>
      </c>
      <c r="I31" s="688" t="s">
        <v>1755</v>
      </c>
      <c r="J31" s="688" t="s">
        <v>1755</v>
      </c>
      <c r="K31" s="688" t="s">
        <v>1755</v>
      </c>
      <c r="L31" s="688" t="s">
        <v>1755</v>
      </c>
      <c r="M31" s="13">
        <v>0</v>
      </c>
    </row>
    <row r="32" spans="1:13" ht="13" x14ac:dyDescent="0.3">
      <c r="C32" s="794"/>
      <c r="D32" s="13"/>
      <c r="E32" s="794" t="s">
        <v>1630</v>
      </c>
      <c r="F32" s="13" t="s">
        <v>4218</v>
      </c>
      <c r="G32" s="1176">
        <v>3119.71</v>
      </c>
      <c r="H32" s="688" t="s">
        <v>1755</v>
      </c>
      <c r="I32" s="688" t="s">
        <v>1755</v>
      </c>
      <c r="J32" s="688" t="s">
        <v>1755</v>
      </c>
      <c r="K32" s="688" t="s">
        <v>1755</v>
      </c>
      <c r="L32" s="688" t="s">
        <v>1755</v>
      </c>
      <c r="M32" s="13">
        <v>0</v>
      </c>
    </row>
    <row r="33" spans="3:13" ht="13" x14ac:dyDescent="0.3">
      <c r="C33" s="794"/>
      <c r="D33" s="13"/>
      <c r="E33" s="794" t="s">
        <v>3841</v>
      </c>
      <c r="F33" s="13" t="s">
        <v>4218</v>
      </c>
      <c r="G33" s="1176">
        <v>340.84</v>
      </c>
      <c r="H33" s="688" t="s">
        <v>1755</v>
      </c>
      <c r="I33" s="688" t="s">
        <v>1755</v>
      </c>
      <c r="J33" s="688" t="s">
        <v>1755</v>
      </c>
      <c r="K33" s="688" t="s">
        <v>1755</v>
      </c>
      <c r="L33" s="688" t="s">
        <v>1755</v>
      </c>
      <c r="M33" s="13">
        <v>0</v>
      </c>
    </row>
    <row r="34" spans="3:13" ht="13" x14ac:dyDescent="0.3">
      <c r="C34" s="794"/>
      <c r="D34" s="13"/>
      <c r="E34" s="794" t="s">
        <v>1634</v>
      </c>
      <c r="F34" s="13" t="s">
        <v>4218</v>
      </c>
      <c r="G34" s="1176">
        <v>1714.01</v>
      </c>
      <c r="H34" s="688" t="s">
        <v>1755</v>
      </c>
      <c r="I34" s="688" t="s">
        <v>1755</v>
      </c>
      <c r="J34" s="688" t="s">
        <v>1755</v>
      </c>
      <c r="K34" s="688" t="s">
        <v>1755</v>
      </c>
      <c r="L34" s="688" t="s">
        <v>1755</v>
      </c>
      <c r="M34" s="13">
        <v>0</v>
      </c>
    </row>
    <row r="35" spans="3:13" ht="13" x14ac:dyDescent="0.3">
      <c r="C35" s="794"/>
      <c r="D35" s="13"/>
      <c r="E35" s="771" t="s">
        <v>3329</v>
      </c>
      <c r="F35" s="201" t="s">
        <v>4218</v>
      </c>
      <c r="G35" s="1177">
        <v>2056.7800000000002</v>
      </c>
      <c r="H35" s="711" t="s">
        <v>1755</v>
      </c>
      <c r="I35" s="711" t="s">
        <v>1755</v>
      </c>
      <c r="J35" s="711" t="s">
        <v>1755</v>
      </c>
      <c r="K35" s="711" t="s">
        <v>1755</v>
      </c>
      <c r="L35" s="711" t="s">
        <v>1755</v>
      </c>
      <c r="M35" s="201">
        <v>0</v>
      </c>
    </row>
    <row r="36" spans="3:13" ht="38.25" customHeight="1" x14ac:dyDescent="0.3">
      <c r="C36" s="794"/>
      <c r="D36" s="13"/>
      <c r="E36" s="2009" t="s">
        <v>4220</v>
      </c>
      <c r="F36" s="2009"/>
      <c r="G36" s="1178"/>
      <c r="H36" s="1179"/>
      <c r="I36" s="1179"/>
      <c r="J36" s="1179"/>
      <c r="K36" s="1179"/>
      <c r="L36" s="1179"/>
      <c r="M36" s="712">
        <v>2414.4699999999998</v>
      </c>
    </row>
    <row r="37" spans="3:13" ht="38.25" customHeight="1" x14ac:dyDescent="0.3">
      <c r="C37" s="794"/>
      <c r="D37" s="13"/>
      <c r="E37" s="2008" t="s">
        <v>4198</v>
      </c>
      <c r="F37" s="2008"/>
      <c r="G37" s="1180">
        <v>26698.25</v>
      </c>
      <c r="H37" s="1181"/>
      <c r="I37" s="1181"/>
      <c r="J37" s="1181"/>
      <c r="K37" s="1181"/>
      <c r="L37" s="1181"/>
      <c r="M37" s="1181"/>
    </row>
    <row r="38" spans="3:13" ht="13" x14ac:dyDescent="0.3">
      <c r="C38" s="794"/>
      <c r="D38" s="13"/>
      <c r="E38" s="986" t="s">
        <v>4201</v>
      </c>
      <c r="F38" s="13"/>
      <c r="G38" s="13"/>
      <c r="H38" s="13"/>
      <c r="I38" s="13"/>
      <c r="J38" s="13"/>
      <c r="K38" s="13"/>
      <c r="L38" s="13"/>
      <c r="M38" s="13"/>
    </row>
    <row r="39" spans="3:13" ht="13" x14ac:dyDescent="0.3">
      <c r="C39" s="794"/>
      <c r="D39" s="13"/>
      <c r="E39" s="794"/>
      <c r="F39" s="13"/>
      <c r="G39" s="13"/>
      <c r="H39" s="13"/>
      <c r="I39" s="13"/>
      <c r="J39" s="13"/>
      <c r="K39" s="13"/>
      <c r="L39" s="13"/>
      <c r="M39" s="13"/>
    </row>
    <row r="40" spans="3:13" ht="13" x14ac:dyDescent="0.3">
      <c r="C40" s="794"/>
      <c r="D40" s="13"/>
      <c r="E40" s="794"/>
      <c r="F40" s="13"/>
      <c r="G40" s="13"/>
      <c r="H40" s="13"/>
      <c r="I40" s="13"/>
      <c r="J40" s="13"/>
      <c r="K40" s="13"/>
      <c r="L40" s="13"/>
      <c r="M40" s="13"/>
    </row>
    <row r="41" spans="3:13" ht="13" x14ac:dyDescent="0.3">
      <c r="C41" s="794"/>
      <c r="D41" s="13"/>
      <c r="E41" s="1821" t="s">
        <v>4202</v>
      </c>
      <c r="F41" s="1821"/>
      <c r="G41" s="1821"/>
      <c r="H41" s="1821"/>
      <c r="I41" s="1821"/>
      <c r="J41" s="1821"/>
      <c r="K41" s="1821"/>
      <c r="L41" s="1821"/>
      <c r="M41" s="1821"/>
    </row>
    <row r="42" spans="3:13" ht="104" x14ac:dyDescent="0.3">
      <c r="C42" s="794"/>
      <c r="D42" s="13"/>
      <c r="E42" s="1175" t="s">
        <v>4221</v>
      </c>
      <c r="F42" s="1175" t="s">
        <v>4204</v>
      </c>
      <c r="G42" s="1175" t="s">
        <v>4222</v>
      </c>
      <c r="H42" s="1175" t="s">
        <v>4206</v>
      </c>
      <c r="I42" s="1175" t="s">
        <v>4207</v>
      </c>
      <c r="J42" s="1175" t="s">
        <v>4208</v>
      </c>
      <c r="K42" s="1175" t="s">
        <v>4223</v>
      </c>
      <c r="L42" s="1175" t="s">
        <v>4210</v>
      </c>
      <c r="M42" s="1175" t="s">
        <v>4211</v>
      </c>
    </row>
    <row r="43" spans="3:13" ht="13" x14ac:dyDescent="0.3">
      <c r="C43" s="794"/>
      <c r="D43" s="13"/>
      <c r="E43" s="811" t="s">
        <v>4224</v>
      </c>
      <c r="F43" s="798" t="s">
        <v>4212</v>
      </c>
      <c r="G43" s="688">
        <v>137.6</v>
      </c>
      <c r="H43" s="688" t="s">
        <v>4225</v>
      </c>
      <c r="I43" s="688" t="s">
        <v>4225</v>
      </c>
      <c r="J43" s="688" t="s">
        <v>4225</v>
      </c>
      <c r="K43" s="688" t="s">
        <v>4225</v>
      </c>
      <c r="L43" s="688" t="s">
        <v>4225</v>
      </c>
      <c r="M43" s="688">
        <v>0</v>
      </c>
    </row>
    <row r="44" spans="3:13" ht="38.25" customHeight="1" x14ac:dyDescent="0.3">
      <c r="C44" s="794"/>
      <c r="D44" s="13"/>
      <c r="E44" s="2007" t="s">
        <v>4226</v>
      </c>
      <c r="F44" s="2007"/>
      <c r="G44" s="1182"/>
      <c r="H44" s="1182"/>
      <c r="I44" s="1182"/>
      <c r="J44" s="1182"/>
      <c r="K44" s="1182"/>
      <c r="L44" s="1182"/>
      <c r="M44" s="798">
        <v>0</v>
      </c>
    </row>
    <row r="45" spans="3:13" ht="24.75" customHeight="1" x14ac:dyDescent="0.3">
      <c r="C45" s="794"/>
      <c r="D45" s="13"/>
      <c r="E45" s="2008" t="s">
        <v>4200</v>
      </c>
      <c r="F45" s="2008"/>
      <c r="G45" s="923">
        <v>137.6</v>
      </c>
      <c r="H45" s="1183"/>
      <c r="I45" s="1183"/>
      <c r="J45" s="1183"/>
      <c r="K45" s="1183"/>
      <c r="L45" s="1183"/>
      <c r="M45" s="1183"/>
    </row>
    <row r="46" spans="3:13" x14ac:dyDescent="0.25">
      <c r="E46" s="986" t="s">
        <v>4201</v>
      </c>
    </row>
  </sheetData>
  <mergeCells count="15">
    <mergeCell ref="E41:M41"/>
    <mergeCell ref="E44:F44"/>
    <mergeCell ref="E45:F45"/>
    <mergeCell ref="A6:B6"/>
    <mergeCell ref="C6:O6"/>
    <mergeCell ref="C9:D9"/>
    <mergeCell ref="E22:M22"/>
    <mergeCell ref="E36:F36"/>
    <mergeCell ref="E37:F37"/>
    <mergeCell ref="A3:B3"/>
    <mergeCell ref="C3:O3"/>
    <mergeCell ref="A4:B4"/>
    <mergeCell ref="C4:O4"/>
    <mergeCell ref="A5:B5"/>
    <mergeCell ref="C5:O5"/>
  </mergeCells>
  <hyperlinks>
    <hyperlink ref="D1" location="'Metadato 6.5.2'!A1" display="VER METADATO"/>
    <hyperlink ref="A1" location="'Indice indicadores'!A1" display="Regresar"/>
  </hyperlinks>
  <pageMargins left="0.7" right="0.7" top="0.75" bottom="0.75" header="0.3" footer="0.3"/>
  <pageSetup paperSize="9" orientation="portrait"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90" zoomScaleNormal="90" workbookViewId="0">
      <pane ySplit="1" topLeftCell="A2" activePane="bottomLeft" state="frozen"/>
      <selection activeCell="N63" sqref="N63"/>
      <selection pane="bottomLeft" activeCell="A2" sqref="A2"/>
    </sheetView>
  </sheetViews>
  <sheetFormatPr baseColWidth="10" defaultColWidth="11.453125" defaultRowHeight="10.5" x14ac:dyDescent="0.25"/>
  <cols>
    <col min="1" max="1" width="11.453125" style="12"/>
    <col min="2" max="2" width="26.453125" style="12" customWidth="1"/>
    <col min="3" max="3" width="24" style="12" customWidth="1"/>
    <col min="4" max="4" width="68.453125" style="12" customWidth="1"/>
    <col min="5" max="5" width="11.453125" style="12"/>
    <col min="6" max="6" width="7.1796875" style="12" customWidth="1"/>
    <col min="7" max="16384" width="11.453125" style="12"/>
  </cols>
  <sheetData>
    <row r="1" spans="1:6" ht="14.5" x14ac:dyDescent="0.35">
      <c r="A1" s="1481" t="s">
        <v>32</v>
      </c>
    </row>
    <row r="2" spans="1:6" ht="11" thickBot="1" x14ac:dyDescent="0.3"/>
    <row r="3" spans="1:6" ht="23.25" customHeight="1" thickBot="1" x14ac:dyDescent="0.3">
      <c r="B3" s="1803" t="s">
        <v>1779</v>
      </c>
      <c r="C3" s="1803"/>
      <c r="D3" s="1803"/>
      <c r="F3" s="247" t="s">
        <v>1862</v>
      </c>
    </row>
    <row r="4" spans="1:6" ht="29" x14ac:dyDescent="0.25">
      <c r="A4" s="248"/>
      <c r="B4" s="1804" t="s">
        <v>1781</v>
      </c>
      <c r="C4" s="1804"/>
      <c r="D4" s="249" t="s">
        <v>1782</v>
      </c>
    </row>
    <row r="5" spans="1:6" ht="43.5" x14ac:dyDescent="0.25">
      <c r="B5" s="1804" t="s">
        <v>1783</v>
      </c>
      <c r="C5" s="1804"/>
      <c r="D5" s="249" t="s">
        <v>2233</v>
      </c>
    </row>
    <row r="6" spans="1:6" ht="14.5" x14ac:dyDescent="0.25">
      <c r="B6" s="1804" t="s">
        <v>1785</v>
      </c>
      <c r="C6" s="1804"/>
      <c r="D6" s="250" t="s">
        <v>4192</v>
      </c>
    </row>
    <row r="7" spans="1:6" ht="29" x14ac:dyDescent="0.25">
      <c r="B7" s="1802" t="s">
        <v>1786</v>
      </c>
      <c r="C7" s="1802"/>
      <c r="D7" s="251" t="s">
        <v>4193</v>
      </c>
    </row>
    <row r="8" spans="1:6" ht="14.5" x14ac:dyDescent="0.25">
      <c r="B8" s="1802" t="s">
        <v>1787</v>
      </c>
      <c r="C8" s="1802"/>
      <c r="D8" s="252" t="s">
        <v>4227</v>
      </c>
    </row>
    <row r="9" spans="1:6" ht="14.5" x14ac:dyDescent="0.35">
      <c r="B9" s="10"/>
      <c r="C9" s="10"/>
      <c r="D9" s="10"/>
    </row>
    <row r="10" spans="1:6" ht="23.25" customHeight="1" x14ac:dyDescent="0.25">
      <c r="B10" s="1803" t="s">
        <v>1789</v>
      </c>
      <c r="C10" s="1803"/>
      <c r="D10" s="1803"/>
    </row>
    <row r="11" spans="1:6" ht="14.5" x14ac:dyDescent="0.25">
      <c r="B11" s="1807" t="s">
        <v>1790</v>
      </c>
      <c r="C11" s="1808"/>
      <c r="D11" s="249"/>
    </row>
    <row r="12" spans="1:6" ht="29" x14ac:dyDescent="0.25">
      <c r="B12" s="1809" t="s">
        <v>1792</v>
      </c>
      <c r="C12" s="1809"/>
      <c r="D12" s="272" t="s">
        <v>4194</v>
      </c>
    </row>
    <row r="13" spans="1:6" ht="14.5" x14ac:dyDescent="0.25">
      <c r="B13" s="1804" t="s">
        <v>1567</v>
      </c>
      <c r="C13" s="1804"/>
      <c r="D13" s="254" t="s">
        <v>4192</v>
      </c>
    </row>
    <row r="14" spans="1:6" ht="14.5" x14ac:dyDescent="0.25">
      <c r="B14" s="1804" t="s">
        <v>1532</v>
      </c>
      <c r="C14" s="1810"/>
      <c r="D14" s="254" t="s">
        <v>1848</v>
      </c>
    </row>
    <row r="15" spans="1:6" ht="409.5" x14ac:dyDescent="0.25">
      <c r="B15" s="1804" t="s">
        <v>1795</v>
      </c>
      <c r="C15" s="1804"/>
      <c r="D15" s="249" t="s">
        <v>4228</v>
      </c>
    </row>
    <row r="16" spans="1:6" ht="304.5" x14ac:dyDescent="0.25">
      <c r="B16" s="1804" t="s">
        <v>1796</v>
      </c>
      <c r="C16" s="1804"/>
      <c r="D16" s="249" t="s">
        <v>4229</v>
      </c>
    </row>
    <row r="17" spans="2:4" ht="14.5" x14ac:dyDescent="0.25">
      <c r="B17" s="1804" t="s">
        <v>1692</v>
      </c>
      <c r="C17" s="1804"/>
      <c r="D17" s="266" t="s">
        <v>0</v>
      </c>
    </row>
    <row r="18" spans="2:4" ht="14.5" x14ac:dyDescent="0.25">
      <c r="B18" s="1802" t="s">
        <v>1799</v>
      </c>
      <c r="C18" s="1802"/>
      <c r="D18" s="249"/>
    </row>
    <row r="19" spans="2:4" ht="101.5" x14ac:dyDescent="0.25">
      <c r="B19" s="1811" t="s">
        <v>1801</v>
      </c>
      <c r="C19" s="1812"/>
      <c r="D19" s="266" t="s">
        <v>4230</v>
      </c>
    </row>
    <row r="20" spans="2:4" ht="14.5" x14ac:dyDescent="0.25">
      <c r="B20" s="1804" t="s">
        <v>1803</v>
      </c>
      <c r="C20" s="1804"/>
      <c r="D20" s="249" t="s">
        <v>1804</v>
      </c>
    </row>
    <row r="21" spans="2:4" ht="14.5" x14ac:dyDescent="0.25">
      <c r="B21" s="1805" t="s">
        <v>1805</v>
      </c>
      <c r="C21" s="259" t="s">
        <v>1806</v>
      </c>
      <c r="D21" s="249" t="s">
        <v>4231</v>
      </c>
    </row>
    <row r="22" spans="2:4" ht="14.5" x14ac:dyDescent="0.25">
      <c r="B22" s="1806"/>
      <c r="C22" s="961" t="s">
        <v>1808</v>
      </c>
      <c r="D22" s="266" t="s">
        <v>4232</v>
      </c>
    </row>
    <row r="23" spans="2:4" ht="14.5" x14ac:dyDescent="0.25">
      <c r="B23" s="1815" t="s">
        <v>1810</v>
      </c>
      <c r="C23" s="1815"/>
      <c r="D23" s="249" t="s">
        <v>2240</v>
      </c>
    </row>
    <row r="24" spans="2:4" ht="14.5" x14ac:dyDescent="0.25">
      <c r="B24" s="1815" t="s">
        <v>1811</v>
      </c>
      <c r="C24" s="1815"/>
      <c r="D24" s="249" t="s">
        <v>1871</v>
      </c>
    </row>
    <row r="25" spans="2:4" ht="14.5" x14ac:dyDescent="0.25">
      <c r="B25" s="1804" t="s">
        <v>1812</v>
      </c>
      <c r="C25" s="1804"/>
      <c r="D25" s="258" t="s">
        <v>362</v>
      </c>
    </row>
    <row r="26" spans="2:4" ht="14.5" x14ac:dyDescent="0.25">
      <c r="B26" s="1802" t="s">
        <v>1814</v>
      </c>
      <c r="C26" s="1802"/>
      <c r="D26" s="249"/>
    </row>
    <row r="27" spans="2:4" ht="14.5" x14ac:dyDescent="0.25">
      <c r="B27" s="1816" t="s">
        <v>1816</v>
      </c>
      <c r="C27" s="1817"/>
      <c r="D27" s="249"/>
    </row>
    <row r="28" spans="2:4" ht="101.5" x14ac:dyDescent="0.35">
      <c r="B28" s="962" t="s">
        <v>1818</v>
      </c>
      <c r="C28" s="963"/>
      <c r="D28" s="257" t="s">
        <v>4233</v>
      </c>
    </row>
    <row r="29" spans="2:4" ht="14.5" x14ac:dyDescent="0.25">
      <c r="B29" s="1818" t="s">
        <v>1820</v>
      </c>
      <c r="C29" s="1819"/>
      <c r="D29" s="261"/>
    </row>
    <row r="30" spans="2:4" ht="14.5" x14ac:dyDescent="0.25">
      <c r="B30" s="262"/>
      <c r="C30" s="262"/>
      <c r="D30" s="263"/>
    </row>
    <row r="31" spans="2:4" ht="23.25" customHeight="1" x14ac:dyDescent="0.25">
      <c r="B31" s="1803" t="s">
        <v>1821</v>
      </c>
      <c r="C31" s="1803"/>
      <c r="D31" s="1803"/>
    </row>
    <row r="32" spans="2:4" ht="14.5" x14ac:dyDescent="0.25">
      <c r="B32" s="1813" t="s">
        <v>296</v>
      </c>
      <c r="C32" s="1814"/>
      <c r="D32" s="266" t="s">
        <v>2244</v>
      </c>
    </row>
    <row r="33" spans="2:4" ht="14.5" x14ac:dyDescent="0.25">
      <c r="B33" s="1813" t="s">
        <v>1823</v>
      </c>
      <c r="C33" s="1814"/>
      <c r="D33" s="266" t="s">
        <v>4234</v>
      </c>
    </row>
    <row r="34" spans="2:4" ht="14.5" x14ac:dyDescent="0.25">
      <c r="B34" s="1813" t="s">
        <v>297</v>
      </c>
      <c r="C34" s="1814"/>
      <c r="D34" s="278" t="s">
        <v>3147</v>
      </c>
    </row>
    <row r="35" spans="2:4" ht="14.5" x14ac:dyDescent="0.25">
      <c r="B35" s="1813" t="s">
        <v>301</v>
      </c>
      <c r="C35" s="1814"/>
      <c r="D35" s="279" t="s">
        <v>1872</v>
      </c>
    </row>
    <row r="36" spans="2:4" ht="14.5" x14ac:dyDescent="0.25">
      <c r="B36" s="1813" t="s">
        <v>1826</v>
      </c>
      <c r="C36" s="1814"/>
      <c r="D36" s="954" t="s">
        <v>1873</v>
      </c>
    </row>
  </sheetData>
  <mergeCells count="30">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5.2'!A1" display="REGRESAR"/>
    <hyperlink ref="D8" r:id="rId1"/>
    <hyperlink ref="D36" r:id="rId2"/>
  </hyperlinks>
  <pageMargins left="0.7" right="0.7" top="0.75" bottom="0.75" header="0.3" footer="0.3"/>
  <pageSetup orientation="portrait" horizontalDpi="90" verticalDpi="90" r:id="rId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36"/>
  <sheetViews>
    <sheetView showGridLines="0" zoomScale="90" zoomScaleNormal="90" workbookViewId="0">
      <pane ySplit="1" topLeftCell="A2" activePane="bottomLeft" state="frozen"/>
      <selection activeCell="N63" sqref="N63"/>
      <selection pane="bottomLeft" activeCell="G2" sqref="G2"/>
    </sheetView>
  </sheetViews>
  <sheetFormatPr baseColWidth="10" defaultColWidth="11.453125" defaultRowHeight="10.5" x14ac:dyDescent="0.25"/>
  <cols>
    <col min="1" max="2" width="15.81640625" style="12" customWidth="1"/>
    <col min="3" max="3" width="14.1796875" style="264" customWidth="1"/>
    <col min="4" max="4" width="11.81640625" style="12" customWidth="1"/>
    <col min="5" max="7" width="11" style="12" customWidth="1"/>
    <col min="8" max="12" width="11.453125" style="12"/>
    <col min="13" max="13" width="14.1796875" style="12" customWidth="1"/>
    <col min="14" max="14" width="13.1796875" style="12" customWidth="1"/>
    <col min="15" max="16384" width="11.453125" style="12"/>
  </cols>
  <sheetData>
    <row r="1" spans="1:29" ht="14.5" x14ac:dyDescent="0.35">
      <c r="A1" s="1481" t="s">
        <v>32</v>
      </c>
      <c r="B1" s="273"/>
      <c r="G1" s="1797" t="s">
        <v>61</v>
      </c>
      <c r="H1" s="1797"/>
    </row>
    <row r="3" spans="1:29" ht="12.75" customHeight="1" x14ac:dyDescent="0.25">
      <c r="A3" s="1795" t="s">
        <v>3698</v>
      </c>
      <c r="B3" s="1795"/>
      <c r="C3" s="1835" t="s">
        <v>1774</v>
      </c>
      <c r="D3" s="1840"/>
      <c r="E3" s="1840"/>
      <c r="F3" s="1840"/>
      <c r="G3" s="1840"/>
      <c r="H3" s="1840"/>
      <c r="I3" s="1840"/>
      <c r="J3" s="1840"/>
      <c r="K3" s="1840"/>
      <c r="L3" s="1840"/>
      <c r="M3" s="1840"/>
      <c r="N3" s="1840"/>
      <c r="O3" s="1840"/>
      <c r="P3" s="1840"/>
      <c r="Q3" s="1840"/>
      <c r="R3" s="1836"/>
    </row>
    <row r="4" spans="1:29" ht="12.75" customHeight="1" x14ac:dyDescent="0.25">
      <c r="A4" s="1795" t="s">
        <v>3699</v>
      </c>
      <c r="B4" s="1796"/>
      <c r="C4" s="1835" t="s">
        <v>3713</v>
      </c>
      <c r="D4" s="2006"/>
      <c r="E4" s="2006"/>
      <c r="F4" s="2006"/>
      <c r="G4" s="2006"/>
      <c r="H4" s="2006"/>
      <c r="I4" s="2006"/>
      <c r="J4" s="2006"/>
      <c r="K4" s="2006"/>
      <c r="L4" s="2006"/>
      <c r="M4" s="2006"/>
      <c r="N4" s="2006"/>
      <c r="O4" s="2006"/>
      <c r="P4" s="2006"/>
      <c r="Q4" s="1895"/>
      <c r="R4" s="1896"/>
    </row>
    <row r="5" spans="1:29" ht="14.5" x14ac:dyDescent="0.25">
      <c r="A5" s="1795" t="s">
        <v>3700</v>
      </c>
      <c r="B5" s="1796"/>
      <c r="C5" s="1835" t="s">
        <v>4394</v>
      </c>
      <c r="D5" s="2006"/>
      <c r="E5" s="2006"/>
      <c r="F5" s="2006"/>
      <c r="G5" s="2006"/>
      <c r="H5" s="2006"/>
      <c r="I5" s="2006"/>
      <c r="J5" s="2006"/>
      <c r="K5" s="2006"/>
      <c r="L5" s="2006"/>
      <c r="M5" s="2006"/>
      <c r="N5" s="2006"/>
      <c r="O5" s="2006"/>
      <c r="P5" s="2006"/>
      <c r="Q5" s="1895"/>
      <c r="R5" s="1896"/>
    </row>
    <row r="6" spans="1:29" ht="52.5" customHeight="1" x14ac:dyDescent="0.25">
      <c r="A6" s="1795" t="s">
        <v>3701</v>
      </c>
      <c r="B6" s="1796"/>
      <c r="C6" s="1835" t="s">
        <v>5131</v>
      </c>
      <c r="D6" s="1840"/>
      <c r="E6" s="1840"/>
      <c r="F6" s="1840"/>
      <c r="G6" s="1840"/>
      <c r="H6" s="1840"/>
      <c r="I6" s="1840"/>
      <c r="J6" s="1840"/>
      <c r="K6" s="1840"/>
      <c r="L6" s="1840"/>
      <c r="M6" s="1840"/>
      <c r="N6" s="1840"/>
      <c r="O6" s="1840"/>
      <c r="P6" s="1840"/>
      <c r="Q6" s="1895"/>
      <c r="R6" s="1896"/>
    </row>
    <row r="7" spans="1:29" x14ac:dyDescent="0.25">
      <c r="A7" s="703"/>
    </row>
    <row r="8" spans="1:29" x14ac:dyDescent="0.25">
      <c r="A8" s="703"/>
    </row>
    <row r="10" spans="1:29" ht="13" customHeight="1" x14ac:dyDescent="0.3">
      <c r="C10" s="1821" t="s">
        <v>5127</v>
      </c>
      <c r="D10" s="1821"/>
      <c r="E10" s="1821"/>
      <c r="F10" s="1308"/>
      <c r="G10" s="704"/>
      <c r="H10" s="2010" t="s">
        <v>5128</v>
      </c>
      <c r="I10" s="2010"/>
      <c r="J10" s="2010"/>
      <c r="K10" s="2010"/>
      <c r="L10" s="2010"/>
      <c r="M10" s="2010"/>
      <c r="N10" s="2010"/>
      <c r="O10" s="2010"/>
      <c r="P10" s="1311"/>
      <c r="Q10" s="1311"/>
      <c r="R10" s="712"/>
      <c r="S10" s="2010" t="s">
        <v>5129</v>
      </c>
      <c r="T10" s="2010"/>
      <c r="U10" s="2010"/>
      <c r="V10" s="2010"/>
      <c r="W10" s="2010"/>
      <c r="X10" s="2010"/>
      <c r="Y10" s="2010"/>
      <c r="Z10" s="2010"/>
      <c r="AA10" s="1311"/>
      <c r="AB10" s="1311"/>
      <c r="AC10" s="201"/>
    </row>
    <row r="11" spans="1:29" ht="13" x14ac:dyDescent="0.25">
      <c r="C11" s="705" t="s">
        <v>3702</v>
      </c>
      <c r="D11" s="1307">
        <v>2019</v>
      </c>
      <c r="E11" s="1307">
        <v>2020</v>
      </c>
      <c r="F11" s="1307">
        <v>2021</v>
      </c>
      <c r="G11" s="706"/>
      <c r="H11" s="705" t="s">
        <v>3702</v>
      </c>
      <c r="I11" s="1904" t="s">
        <v>3709</v>
      </c>
      <c r="J11" s="1904"/>
      <c r="K11" s="1307"/>
      <c r="L11" s="1904" t="s">
        <v>3710</v>
      </c>
      <c r="M11" s="1904"/>
      <c r="N11" s="1307"/>
      <c r="O11" s="1904" t="s">
        <v>1</v>
      </c>
      <c r="P11" s="1904"/>
      <c r="Q11" s="1307"/>
      <c r="R11" s="713"/>
      <c r="S11" s="705" t="s">
        <v>3702</v>
      </c>
      <c r="T11" s="1904" t="s">
        <v>3709</v>
      </c>
      <c r="U11" s="1904"/>
      <c r="V11" s="1307"/>
      <c r="W11" s="1904" t="s">
        <v>3710</v>
      </c>
      <c r="X11" s="1904"/>
      <c r="Y11" s="1307"/>
      <c r="Z11" s="1904" t="s">
        <v>1</v>
      </c>
      <c r="AA11" s="1904"/>
      <c r="AB11" s="1307"/>
      <c r="AC11" s="713"/>
    </row>
    <row r="12" spans="1:29" ht="13" x14ac:dyDescent="0.25">
      <c r="C12" s="1184"/>
      <c r="D12" s="1304"/>
      <c r="E12" s="1304"/>
      <c r="F12" s="1304"/>
      <c r="G12" s="704"/>
      <c r="H12" s="1184"/>
      <c r="I12" s="1304">
        <v>2019</v>
      </c>
      <c r="J12" s="1304">
        <v>2020</v>
      </c>
      <c r="K12" s="1304">
        <v>2021</v>
      </c>
      <c r="L12" s="1304">
        <v>2019</v>
      </c>
      <c r="M12" s="1304">
        <v>2020</v>
      </c>
      <c r="N12" s="1304">
        <v>2021</v>
      </c>
      <c r="O12" s="1304">
        <v>2019</v>
      </c>
      <c r="P12" s="1304">
        <v>2020</v>
      </c>
      <c r="Q12" s="1304">
        <v>2021</v>
      </c>
      <c r="R12" s="712"/>
      <c r="S12" s="1184"/>
      <c r="T12" s="1304">
        <v>2019</v>
      </c>
      <c r="U12" s="1304">
        <v>2020</v>
      </c>
      <c r="V12" s="1304">
        <v>2021</v>
      </c>
      <c r="W12" s="1304">
        <v>2019</v>
      </c>
      <c r="X12" s="1304">
        <v>2020</v>
      </c>
      <c r="Y12" s="1304">
        <v>2021</v>
      </c>
      <c r="Z12" s="1304">
        <v>2019</v>
      </c>
      <c r="AA12" s="1304">
        <v>2020</v>
      </c>
      <c r="AB12" s="1304">
        <v>2021</v>
      </c>
      <c r="AC12" s="712"/>
    </row>
    <row r="13" spans="1:29" ht="13" x14ac:dyDescent="0.3">
      <c r="C13" s="201" t="s">
        <v>1519</v>
      </c>
      <c r="D13" s="708">
        <v>89.393939393939391</v>
      </c>
      <c r="E13" s="708">
        <v>66.666666666666657</v>
      </c>
      <c r="F13" s="708">
        <f>+K13/Q13*100</f>
        <v>70.121951219512198</v>
      </c>
      <c r="G13" s="708"/>
      <c r="H13" s="201" t="s">
        <v>1519</v>
      </c>
      <c r="I13" s="709">
        <v>118</v>
      </c>
      <c r="J13" s="709">
        <v>116</v>
      </c>
      <c r="K13" s="709">
        <v>115</v>
      </c>
      <c r="L13" s="709">
        <v>14</v>
      </c>
      <c r="M13" s="709">
        <v>58</v>
      </c>
      <c r="N13" s="709">
        <v>49</v>
      </c>
      <c r="O13" s="709">
        <v>132</v>
      </c>
      <c r="P13" s="709">
        <v>174</v>
      </c>
      <c r="Q13" s="709">
        <v>164</v>
      </c>
      <c r="R13" s="201"/>
      <c r="S13" s="707" t="s">
        <v>1519</v>
      </c>
      <c r="T13" s="709">
        <v>89.393939393939391</v>
      </c>
      <c r="U13" s="709">
        <v>66.666666666666657</v>
      </c>
      <c r="V13" s="709">
        <f>+K13/Q13*100</f>
        <v>70.121951219512198</v>
      </c>
      <c r="W13" s="709">
        <v>10.606060606060606</v>
      </c>
      <c r="X13" s="709">
        <v>33.333333333333329</v>
      </c>
      <c r="Y13" s="709">
        <f>+N13/Q13*100</f>
        <v>29.878048780487802</v>
      </c>
      <c r="Z13" s="709">
        <v>100</v>
      </c>
      <c r="AA13" s="709">
        <v>100</v>
      </c>
      <c r="AB13" s="709">
        <f>+Q13/Q13*100</f>
        <v>100</v>
      </c>
      <c r="AC13" s="201"/>
    </row>
    <row r="14" spans="1:29" ht="13" x14ac:dyDescent="0.3">
      <c r="C14" s="201" t="s">
        <v>3703</v>
      </c>
      <c r="D14" s="708">
        <v>89.090909090909093</v>
      </c>
      <c r="E14" s="708">
        <v>85.207100591715985</v>
      </c>
      <c r="F14" s="708">
        <f t="shared" ref="F14:F20" si="0">+K14/Q14*100</f>
        <v>86.746987951807228</v>
      </c>
      <c r="G14" s="708"/>
      <c r="H14" s="201" t="s">
        <v>3703</v>
      </c>
      <c r="I14" s="709">
        <v>147</v>
      </c>
      <c r="J14" s="709">
        <v>144</v>
      </c>
      <c r="K14" s="709">
        <v>144</v>
      </c>
      <c r="L14" s="709">
        <v>18</v>
      </c>
      <c r="M14" s="709">
        <v>25</v>
      </c>
      <c r="N14" s="709">
        <v>22</v>
      </c>
      <c r="O14" s="709">
        <v>165</v>
      </c>
      <c r="P14" s="709">
        <v>169</v>
      </c>
      <c r="Q14" s="709">
        <v>166</v>
      </c>
      <c r="R14" s="201"/>
      <c r="S14" s="707" t="s">
        <v>3703</v>
      </c>
      <c r="T14" s="709">
        <v>89.090909090909093</v>
      </c>
      <c r="U14" s="709">
        <v>85.207100591715985</v>
      </c>
      <c r="V14" s="709">
        <f t="shared" ref="V14:V20" si="1">+K14/Q14*100</f>
        <v>86.746987951807228</v>
      </c>
      <c r="W14" s="709">
        <v>10.909090909090908</v>
      </c>
      <c r="X14" s="709">
        <v>14.792899408284024</v>
      </c>
      <c r="Y14" s="709">
        <f t="shared" ref="Y14:Y20" si="2">+N14/Q14*100</f>
        <v>13.253012048192772</v>
      </c>
      <c r="Z14" s="709">
        <v>100</v>
      </c>
      <c r="AA14" s="709">
        <v>100</v>
      </c>
      <c r="AB14" s="709">
        <f t="shared" ref="AB14:AB20" si="3">+Q14/Q14*100</f>
        <v>100</v>
      </c>
      <c r="AC14" s="201"/>
    </row>
    <row r="15" spans="1:29" ht="13" x14ac:dyDescent="0.3">
      <c r="C15" s="201" t="s">
        <v>1517</v>
      </c>
      <c r="D15" s="708">
        <v>71.034482758620683</v>
      </c>
      <c r="E15" s="708">
        <v>66.77215189873418</v>
      </c>
      <c r="F15" s="708">
        <f t="shared" si="0"/>
        <v>79.699248120300751</v>
      </c>
      <c r="G15" s="708"/>
      <c r="H15" s="201" t="s">
        <v>1517</v>
      </c>
      <c r="I15" s="709">
        <v>206</v>
      </c>
      <c r="J15" s="709">
        <v>211</v>
      </c>
      <c r="K15" s="709">
        <v>212</v>
      </c>
      <c r="L15" s="709">
        <v>84</v>
      </c>
      <c r="M15" s="709">
        <v>105</v>
      </c>
      <c r="N15" s="709">
        <v>54</v>
      </c>
      <c r="O15" s="709">
        <v>290</v>
      </c>
      <c r="P15" s="709">
        <v>316</v>
      </c>
      <c r="Q15" s="709">
        <v>266</v>
      </c>
      <c r="R15" s="201"/>
      <c r="S15" s="707" t="s">
        <v>1517</v>
      </c>
      <c r="T15" s="709">
        <v>71.034482758620683</v>
      </c>
      <c r="U15" s="709">
        <v>66.77215189873418</v>
      </c>
      <c r="V15" s="709">
        <f t="shared" si="1"/>
        <v>79.699248120300751</v>
      </c>
      <c r="W15" s="709">
        <v>28.965517241379313</v>
      </c>
      <c r="X15" s="709">
        <v>33.22784810126582</v>
      </c>
      <c r="Y15" s="709">
        <f t="shared" si="2"/>
        <v>20.300751879699249</v>
      </c>
      <c r="Z15" s="709">
        <v>100</v>
      </c>
      <c r="AA15" s="709">
        <v>100</v>
      </c>
      <c r="AB15" s="709">
        <f t="shared" si="3"/>
        <v>100</v>
      </c>
      <c r="AC15" s="201"/>
    </row>
    <row r="16" spans="1:29" ht="13" x14ac:dyDescent="0.3">
      <c r="C16" s="201" t="s">
        <v>1777</v>
      </c>
      <c r="D16" s="708">
        <v>81.632653061224488</v>
      </c>
      <c r="E16" s="708">
        <v>69.747899159663859</v>
      </c>
      <c r="F16" s="708">
        <f t="shared" si="0"/>
        <v>74.336283185840713</v>
      </c>
      <c r="G16" s="708"/>
      <c r="H16" s="201" t="s">
        <v>1777</v>
      </c>
      <c r="I16" s="709">
        <v>80</v>
      </c>
      <c r="J16" s="709">
        <v>83</v>
      </c>
      <c r="K16" s="709">
        <v>84</v>
      </c>
      <c r="L16" s="709">
        <v>18</v>
      </c>
      <c r="M16" s="709">
        <v>36</v>
      </c>
      <c r="N16" s="709">
        <v>29</v>
      </c>
      <c r="O16" s="709">
        <v>98</v>
      </c>
      <c r="P16" s="709">
        <v>119</v>
      </c>
      <c r="Q16" s="709">
        <v>113</v>
      </c>
      <c r="R16" s="201"/>
      <c r="S16" s="707" t="s">
        <v>1777</v>
      </c>
      <c r="T16" s="709">
        <v>81.632653061224488</v>
      </c>
      <c r="U16" s="709">
        <v>69.747899159663859</v>
      </c>
      <c r="V16" s="709">
        <f t="shared" si="1"/>
        <v>74.336283185840713</v>
      </c>
      <c r="W16" s="709">
        <v>18.367346938775512</v>
      </c>
      <c r="X16" s="709">
        <v>30.252100840336134</v>
      </c>
      <c r="Y16" s="709">
        <f t="shared" si="2"/>
        <v>25.663716814159294</v>
      </c>
      <c r="Z16" s="709">
        <v>100</v>
      </c>
      <c r="AA16" s="709">
        <v>100</v>
      </c>
      <c r="AB16" s="709">
        <f t="shared" si="3"/>
        <v>100</v>
      </c>
      <c r="AC16" s="201"/>
    </row>
    <row r="17" spans="3:31" ht="13" x14ac:dyDescent="0.3">
      <c r="C17" s="201" t="s">
        <v>1521</v>
      </c>
      <c r="D17" s="708">
        <v>79.545454545454547</v>
      </c>
      <c r="E17" s="708">
        <v>80.540540540540533</v>
      </c>
      <c r="F17" s="708">
        <f t="shared" si="0"/>
        <v>85.795454545454547</v>
      </c>
      <c r="G17" s="708"/>
      <c r="H17" s="201" t="s">
        <v>1521</v>
      </c>
      <c r="I17" s="709">
        <v>140</v>
      </c>
      <c r="J17" s="709">
        <v>149</v>
      </c>
      <c r="K17" s="709">
        <v>151</v>
      </c>
      <c r="L17" s="709">
        <v>36</v>
      </c>
      <c r="M17" s="709">
        <v>36</v>
      </c>
      <c r="N17" s="709">
        <v>25</v>
      </c>
      <c r="O17" s="709">
        <v>176</v>
      </c>
      <c r="P17" s="709">
        <v>185</v>
      </c>
      <c r="Q17" s="709">
        <v>176</v>
      </c>
      <c r="R17" s="201"/>
      <c r="S17" s="707" t="s">
        <v>1521</v>
      </c>
      <c r="T17" s="709">
        <v>79.545454545454547</v>
      </c>
      <c r="U17" s="709">
        <v>80.540540540540533</v>
      </c>
      <c r="V17" s="709">
        <f t="shared" si="1"/>
        <v>85.795454545454547</v>
      </c>
      <c r="W17" s="709">
        <v>20.454545454545457</v>
      </c>
      <c r="X17" s="709">
        <v>19.45945945945946</v>
      </c>
      <c r="Y17" s="709">
        <f t="shared" si="2"/>
        <v>14.204545454545455</v>
      </c>
      <c r="Z17" s="709">
        <v>100</v>
      </c>
      <c r="AA17" s="709">
        <v>100</v>
      </c>
      <c r="AB17" s="709">
        <f t="shared" si="3"/>
        <v>100</v>
      </c>
      <c r="AC17" s="201"/>
    </row>
    <row r="18" spans="3:31" ht="13" x14ac:dyDescent="0.3">
      <c r="C18" s="201" t="s">
        <v>3704</v>
      </c>
      <c r="D18" s="708">
        <v>82.889733840304174</v>
      </c>
      <c r="E18" s="708">
        <v>75.086505190311414</v>
      </c>
      <c r="F18" s="708">
        <f t="shared" si="0"/>
        <v>85.769230769230759</v>
      </c>
      <c r="G18" s="708"/>
      <c r="H18" s="201" t="s">
        <v>3704</v>
      </c>
      <c r="I18" s="709">
        <v>218</v>
      </c>
      <c r="J18" s="709">
        <v>217</v>
      </c>
      <c r="K18" s="709">
        <v>223</v>
      </c>
      <c r="L18" s="709">
        <v>45</v>
      </c>
      <c r="M18" s="709">
        <v>72</v>
      </c>
      <c r="N18" s="709">
        <v>37</v>
      </c>
      <c r="O18" s="709">
        <v>263</v>
      </c>
      <c r="P18" s="709">
        <v>289</v>
      </c>
      <c r="Q18" s="709">
        <v>260</v>
      </c>
      <c r="R18" s="201"/>
      <c r="S18" s="707" t="s">
        <v>3704</v>
      </c>
      <c r="T18" s="709">
        <v>82.889733840304174</v>
      </c>
      <c r="U18" s="709">
        <v>75.086505190311414</v>
      </c>
      <c r="V18" s="709">
        <f t="shared" si="1"/>
        <v>85.769230769230759</v>
      </c>
      <c r="W18" s="709">
        <v>17.110266159695815</v>
      </c>
      <c r="X18" s="709">
        <v>24.913494809688579</v>
      </c>
      <c r="Y18" s="709">
        <f t="shared" si="2"/>
        <v>14.23076923076923</v>
      </c>
      <c r="Z18" s="709">
        <v>99.999999999999986</v>
      </c>
      <c r="AA18" s="709">
        <v>100</v>
      </c>
      <c r="AB18" s="709">
        <f t="shared" si="3"/>
        <v>100</v>
      </c>
      <c r="AC18" s="201"/>
    </row>
    <row r="19" spans="3:31" ht="13" x14ac:dyDescent="0.3">
      <c r="C19" s="201" t="s">
        <v>3705</v>
      </c>
      <c r="D19" s="708">
        <v>94.630872483221466</v>
      </c>
      <c r="E19" s="708">
        <v>96.644295302013433</v>
      </c>
      <c r="F19" s="708">
        <f t="shared" si="0"/>
        <v>97.31543624161074</v>
      </c>
      <c r="G19" s="708"/>
      <c r="H19" s="201" t="s">
        <v>3705</v>
      </c>
      <c r="I19" s="709">
        <v>141</v>
      </c>
      <c r="J19" s="709">
        <v>144</v>
      </c>
      <c r="K19" s="709">
        <v>145</v>
      </c>
      <c r="L19" s="709">
        <v>8</v>
      </c>
      <c r="M19" s="709">
        <v>5</v>
      </c>
      <c r="N19" s="709">
        <v>4</v>
      </c>
      <c r="O19" s="709">
        <v>149</v>
      </c>
      <c r="P19" s="709">
        <v>149</v>
      </c>
      <c r="Q19" s="709">
        <v>149</v>
      </c>
      <c r="R19" s="201"/>
      <c r="S19" s="707" t="s">
        <v>3705</v>
      </c>
      <c r="T19" s="709">
        <v>94.630872483221466</v>
      </c>
      <c r="U19" s="709">
        <v>96.644295302013433</v>
      </c>
      <c r="V19" s="709">
        <f t="shared" si="1"/>
        <v>97.31543624161074</v>
      </c>
      <c r="W19" s="709">
        <v>5.3691275167785237</v>
      </c>
      <c r="X19" s="709">
        <v>3.3557046979865772</v>
      </c>
      <c r="Y19" s="709">
        <f t="shared" si="2"/>
        <v>2.6845637583892619</v>
      </c>
      <c r="Z19" s="709">
        <v>99.999999999999986</v>
      </c>
      <c r="AA19" s="709">
        <v>100</v>
      </c>
      <c r="AB19" s="709">
        <f t="shared" si="3"/>
        <v>100</v>
      </c>
      <c r="AC19" s="201"/>
    </row>
    <row r="20" spans="3:31" ht="13" x14ac:dyDescent="0.3">
      <c r="C20" s="845" t="s">
        <v>3706</v>
      </c>
      <c r="D20" s="1185">
        <v>82.482325216025146</v>
      </c>
      <c r="E20" s="1185">
        <v>75.945753033547476</v>
      </c>
      <c r="F20" s="1185">
        <f t="shared" si="0"/>
        <v>76.659528907922919</v>
      </c>
      <c r="G20" s="708"/>
      <c r="H20" s="845" t="s">
        <v>3706</v>
      </c>
      <c r="I20" s="716">
        <f t="shared" ref="I20:P20" si="4">SUM(I13:I19)</f>
        <v>1050</v>
      </c>
      <c r="J20" s="716">
        <f t="shared" si="4"/>
        <v>1064</v>
      </c>
      <c r="K20" s="716">
        <v>1074</v>
      </c>
      <c r="L20" s="716">
        <f t="shared" si="4"/>
        <v>223</v>
      </c>
      <c r="M20" s="716">
        <f t="shared" si="4"/>
        <v>337</v>
      </c>
      <c r="N20" s="716">
        <v>220</v>
      </c>
      <c r="O20" s="716">
        <f t="shared" si="4"/>
        <v>1273</v>
      </c>
      <c r="P20" s="716">
        <f t="shared" si="4"/>
        <v>1401</v>
      </c>
      <c r="Q20" s="716">
        <v>1401</v>
      </c>
      <c r="R20" s="201"/>
      <c r="S20" s="710" t="s">
        <v>3706</v>
      </c>
      <c r="T20" s="715">
        <v>82.482325216025146</v>
      </c>
      <c r="U20" s="716">
        <v>75.945753033547476</v>
      </c>
      <c r="V20" s="716">
        <f t="shared" si="1"/>
        <v>76.659528907922919</v>
      </c>
      <c r="W20" s="715">
        <v>17.517674783974861</v>
      </c>
      <c r="X20" s="716">
        <v>24.054246966452535</v>
      </c>
      <c r="Y20" s="716">
        <f t="shared" si="2"/>
        <v>15.703069236259815</v>
      </c>
      <c r="Z20" s="716"/>
      <c r="AA20" s="716">
        <v>100</v>
      </c>
      <c r="AB20" s="716">
        <f t="shared" si="3"/>
        <v>100</v>
      </c>
      <c r="AC20" s="201"/>
    </row>
    <row r="21" spans="3:31" ht="24.75" customHeight="1" x14ac:dyDescent="0.25">
      <c r="C21" s="2012" t="s">
        <v>4395</v>
      </c>
      <c r="D21" s="2012"/>
      <c r="E21" s="2012"/>
      <c r="F21" s="1310"/>
      <c r="G21" s="704"/>
      <c r="H21" s="2014" t="s">
        <v>3707</v>
      </c>
      <c r="I21" s="2014"/>
      <c r="J21" s="2014"/>
      <c r="K21" s="2014"/>
      <c r="L21" s="2014"/>
      <c r="M21" s="2014"/>
      <c r="N21" s="2014"/>
      <c r="O21" s="2014"/>
      <c r="P21" s="2014"/>
      <c r="Q21" s="2014"/>
      <c r="R21" s="2014"/>
      <c r="S21" s="2014"/>
      <c r="T21" s="2014"/>
      <c r="U21" s="2014"/>
      <c r="V21" s="2014"/>
      <c r="W21" s="2014"/>
      <c r="X21" s="2014"/>
      <c r="Y21" s="2014"/>
      <c r="Z21" s="2014"/>
      <c r="AA21" s="2014"/>
      <c r="AB21" s="2014"/>
      <c r="AC21" s="2014"/>
      <c r="AD21" s="2014"/>
      <c r="AE21" s="2014"/>
    </row>
    <row r="22" spans="3:31" ht="13" customHeight="1" x14ac:dyDescent="0.25">
      <c r="C22" s="1826" t="s">
        <v>3708</v>
      </c>
      <c r="D22" s="1826"/>
      <c r="E22" s="1826"/>
      <c r="F22" s="1309"/>
      <c r="G22" s="706"/>
      <c r="H22" s="2015" t="s">
        <v>3711</v>
      </c>
      <c r="I22" s="2015"/>
      <c r="J22" s="2015"/>
      <c r="K22" s="2015"/>
      <c r="L22" s="2015"/>
      <c r="M22" s="2015"/>
      <c r="N22" s="2015"/>
      <c r="O22" s="2015"/>
      <c r="P22" s="2015"/>
      <c r="Q22" s="2015"/>
      <c r="R22" s="2015"/>
      <c r="S22" s="2015"/>
      <c r="T22" s="2015"/>
      <c r="U22" s="2015"/>
      <c r="V22" s="2015"/>
      <c r="W22" s="2015"/>
      <c r="X22" s="2015"/>
      <c r="Y22" s="2015"/>
      <c r="Z22" s="2015"/>
      <c r="AA22" s="2015"/>
      <c r="AB22" s="2015"/>
      <c r="AC22" s="2015"/>
      <c r="AD22" s="2015"/>
      <c r="AE22" s="2015"/>
    </row>
    <row r="23" spans="3:31" ht="13" customHeight="1" x14ac:dyDescent="0.3">
      <c r="C23" s="985"/>
      <c r="D23" s="985"/>
      <c r="E23" s="985"/>
      <c r="F23" s="985"/>
      <c r="G23" s="709"/>
      <c r="H23" s="2016" t="s">
        <v>3712</v>
      </c>
      <c r="I23" s="2016"/>
      <c r="J23" s="2016"/>
      <c r="K23" s="2016"/>
      <c r="L23" s="2016"/>
      <c r="M23" s="2016"/>
      <c r="N23" s="2016"/>
      <c r="O23" s="2016"/>
      <c r="P23" s="2016"/>
      <c r="Q23" s="2016"/>
      <c r="R23" s="2016"/>
      <c r="S23" s="2016"/>
      <c r="T23" s="2016"/>
      <c r="U23" s="2016"/>
      <c r="V23" s="2016"/>
      <c r="W23" s="2016"/>
      <c r="X23" s="2016"/>
      <c r="Y23" s="2016"/>
      <c r="Z23" s="2016"/>
      <c r="AA23" s="2016"/>
      <c r="AB23" s="2016"/>
      <c r="AC23" s="2016"/>
      <c r="AD23" s="2016"/>
      <c r="AE23" s="2016"/>
    </row>
    <row r="24" spans="3:31" ht="13" x14ac:dyDescent="0.3">
      <c r="C24" s="12"/>
      <c r="G24" s="709"/>
      <c r="H24" s="2013" t="s">
        <v>3708</v>
      </c>
      <c r="I24" s="2013"/>
      <c r="J24" s="2013"/>
      <c r="K24" s="2013"/>
      <c r="L24" s="2013"/>
      <c r="M24" s="2013"/>
      <c r="N24" s="2013"/>
      <c r="O24" s="2013"/>
      <c r="P24" s="2013"/>
      <c r="Q24" s="2013"/>
      <c r="R24" s="2013"/>
      <c r="S24" s="2013"/>
      <c r="T24" s="2013"/>
      <c r="U24" s="2013"/>
      <c r="V24" s="2013"/>
      <c r="W24" s="2013"/>
      <c r="X24" s="2013"/>
      <c r="Y24" s="2013"/>
      <c r="Z24" s="2013"/>
      <c r="AA24" s="2013"/>
      <c r="AB24" s="2013"/>
      <c r="AC24" s="2013"/>
      <c r="AD24" s="2013"/>
      <c r="AE24" s="2013"/>
    </row>
    <row r="25" spans="3:31" ht="13" x14ac:dyDescent="0.3">
      <c r="C25" s="1186"/>
      <c r="E25" s="709"/>
      <c r="F25" s="709"/>
      <c r="G25" s="709"/>
      <c r="H25" s="1186"/>
      <c r="I25" s="913"/>
      <c r="J25" s="1187"/>
      <c r="K25" s="1187"/>
      <c r="L25" s="913"/>
      <c r="M25" s="1187"/>
      <c r="N25" s="1187"/>
      <c r="O25" s="913"/>
      <c r="P25" s="1188"/>
      <c r="Q25" s="1188"/>
      <c r="R25" s="201"/>
      <c r="S25" s="1186"/>
      <c r="T25" s="913"/>
      <c r="U25" s="1187"/>
      <c r="V25" s="1187"/>
      <c r="W25" s="913"/>
      <c r="X25" s="1187"/>
      <c r="Y25" s="1187"/>
      <c r="Z25" s="913"/>
      <c r="AA25" s="1187"/>
      <c r="AB25" s="1187"/>
      <c r="AC25" s="201"/>
      <c r="AD25" s="1186"/>
      <c r="AE25" s="913"/>
    </row>
    <row r="26" spans="3:31" ht="13" customHeight="1" x14ac:dyDescent="0.3">
      <c r="C26" s="1821" t="s">
        <v>5130</v>
      </c>
      <c r="D26" s="1821"/>
      <c r="E26" s="1821"/>
      <c r="F26" s="1821"/>
      <c r="G26" s="1320"/>
      <c r="H26" s="1186"/>
      <c r="I26" s="913"/>
      <c r="J26" s="1188"/>
      <c r="K26" s="1188"/>
      <c r="L26" s="913"/>
      <c r="M26" s="1188"/>
      <c r="N26" s="1188"/>
      <c r="O26" s="913"/>
      <c r="P26" s="1188"/>
      <c r="Q26" s="1188"/>
      <c r="R26" s="201"/>
      <c r="S26" s="1186"/>
      <c r="T26" s="913"/>
      <c r="U26" s="1187"/>
      <c r="V26" s="1187"/>
      <c r="W26" s="913"/>
      <c r="X26" s="1187"/>
      <c r="Y26" s="1187"/>
      <c r="Z26" s="913"/>
      <c r="AA26" s="1187"/>
      <c r="AB26" s="1187"/>
      <c r="AC26" s="201"/>
      <c r="AD26" s="1186"/>
      <c r="AE26" s="913"/>
    </row>
    <row r="27" spans="3:31" ht="13" x14ac:dyDescent="0.3">
      <c r="C27" s="714" t="s">
        <v>3702</v>
      </c>
      <c r="D27" s="1306">
        <v>2019</v>
      </c>
      <c r="E27" s="1306">
        <v>2020</v>
      </c>
      <c r="F27" s="1306">
        <v>2021</v>
      </c>
      <c r="U27" s="1187"/>
      <c r="V27" s="1187"/>
    </row>
    <row r="28" spans="3:31" ht="13" x14ac:dyDescent="0.3">
      <c r="C28" s="201" t="s">
        <v>1519</v>
      </c>
      <c r="D28" s="709">
        <v>11.238095238095239</v>
      </c>
      <c r="E28" s="709">
        <v>10.902255639097744</v>
      </c>
      <c r="F28" s="709">
        <f t="shared" ref="F28:F35" si="5">+K13/K$20*100</f>
        <v>10.707635009310987</v>
      </c>
      <c r="U28" s="1187"/>
      <c r="V28" s="1187"/>
    </row>
    <row r="29" spans="3:31" ht="13" x14ac:dyDescent="0.3">
      <c r="C29" s="201" t="s">
        <v>3703</v>
      </c>
      <c r="D29" s="709">
        <v>14.000000000000002</v>
      </c>
      <c r="E29" s="709">
        <v>13.533834586466165</v>
      </c>
      <c r="F29" s="709">
        <f t="shared" si="5"/>
        <v>13.407821229050279</v>
      </c>
      <c r="U29" s="1187"/>
      <c r="V29" s="1187"/>
    </row>
    <row r="30" spans="3:31" ht="13" x14ac:dyDescent="0.3">
      <c r="C30" s="201" t="s">
        <v>1517</v>
      </c>
      <c r="D30" s="709">
        <v>19.61904761904762</v>
      </c>
      <c r="E30" s="709">
        <v>19.830827067669173</v>
      </c>
      <c r="F30" s="709">
        <f t="shared" si="5"/>
        <v>19.739292364990689</v>
      </c>
      <c r="U30" s="1187"/>
      <c r="V30" s="1187"/>
    </row>
    <row r="31" spans="3:31" ht="13" x14ac:dyDescent="0.3">
      <c r="C31" s="201" t="s">
        <v>1777</v>
      </c>
      <c r="D31" s="709">
        <v>7.6190476190476195</v>
      </c>
      <c r="E31" s="709">
        <v>7.8007518796992485</v>
      </c>
      <c r="F31" s="709">
        <f t="shared" si="5"/>
        <v>7.8212290502793298</v>
      </c>
      <c r="U31" s="1187"/>
      <c r="V31" s="1187"/>
    </row>
    <row r="32" spans="3:31" ht="13" x14ac:dyDescent="0.3">
      <c r="C32" s="201" t="s">
        <v>1521</v>
      </c>
      <c r="D32" s="709">
        <v>13.333333333333334</v>
      </c>
      <c r="E32" s="709">
        <v>14.003759398496241</v>
      </c>
      <c r="F32" s="709">
        <f t="shared" si="5"/>
        <v>14.059590316573555</v>
      </c>
    </row>
    <row r="33" spans="3:6" ht="13" x14ac:dyDescent="0.3">
      <c r="C33" s="201" t="s">
        <v>3704</v>
      </c>
      <c r="D33" s="709">
        <v>20.761904761904763</v>
      </c>
      <c r="E33" s="709">
        <v>20.394736842105264</v>
      </c>
      <c r="F33" s="709">
        <f t="shared" si="5"/>
        <v>20.763500931098697</v>
      </c>
    </row>
    <row r="34" spans="3:6" ht="13" x14ac:dyDescent="0.3">
      <c r="C34" s="201" t="s">
        <v>3705</v>
      </c>
      <c r="D34" s="709">
        <v>13.428571428571429</v>
      </c>
      <c r="E34" s="709">
        <v>13.533834586466165</v>
      </c>
      <c r="F34" s="709">
        <f t="shared" si="5"/>
        <v>13.500931098696462</v>
      </c>
    </row>
    <row r="35" spans="3:6" ht="13" x14ac:dyDescent="0.3">
      <c r="C35" s="845" t="s">
        <v>3706</v>
      </c>
      <c r="D35" s="716">
        <v>100</v>
      </c>
      <c r="E35" s="716">
        <v>100</v>
      </c>
      <c r="F35" s="716">
        <f t="shared" si="5"/>
        <v>100</v>
      </c>
    </row>
    <row r="36" spans="3:6" ht="10.5" customHeight="1" x14ac:dyDescent="0.25">
      <c r="C36" s="2011" t="s">
        <v>3708</v>
      </c>
      <c r="D36" s="2011"/>
      <c r="E36" s="2011"/>
    </row>
  </sheetData>
  <mergeCells count="26">
    <mergeCell ref="C36:E36"/>
    <mergeCell ref="T11:U11"/>
    <mergeCell ref="C21:E21"/>
    <mergeCell ref="C22:E22"/>
    <mergeCell ref="L11:M11"/>
    <mergeCell ref="I11:J11"/>
    <mergeCell ref="O11:P11"/>
    <mergeCell ref="H24:AE24"/>
    <mergeCell ref="C26:F26"/>
    <mergeCell ref="W11:X11"/>
    <mergeCell ref="Z11:AA11"/>
    <mergeCell ref="H21:AE21"/>
    <mergeCell ref="H22:AE22"/>
    <mergeCell ref="H23:AE23"/>
    <mergeCell ref="A6:B6"/>
    <mergeCell ref="C6:R6"/>
    <mergeCell ref="C10:E10"/>
    <mergeCell ref="H10:O10"/>
    <mergeCell ref="S10:Z10"/>
    <mergeCell ref="A5:B5"/>
    <mergeCell ref="C5:R5"/>
    <mergeCell ref="G1:H1"/>
    <mergeCell ref="A3:B3"/>
    <mergeCell ref="C3:R3"/>
    <mergeCell ref="A4:B4"/>
    <mergeCell ref="C4:R4"/>
  </mergeCells>
  <hyperlinks>
    <hyperlink ref="G1" location="'Metadato 6.b.1'!A1" display="VER METADATO"/>
    <hyperlink ref="A1" location="'Indice indicadores'!A1" display="Regresar"/>
  </hyperlinks>
  <pageMargins left="0.7" right="0.7" top="0.75" bottom="0.75" header="0.3" footer="0.3"/>
  <pageSetup paperSize="9" orientation="portrait"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90" zoomScaleNormal="90" workbookViewId="0">
      <pane ySplit="1" topLeftCell="A2" activePane="bottomLeft" state="frozen"/>
      <selection activeCell="N63" sqref="N63"/>
      <selection pane="bottomLeft" activeCell="A2" sqref="A2"/>
    </sheetView>
  </sheetViews>
  <sheetFormatPr baseColWidth="10" defaultColWidth="11.453125" defaultRowHeight="10.5" x14ac:dyDescent="0.35"/>
  <cols>
    <col min="1" max="1" width="11.453125" style="270"/>
    <col min="2" max="2" width="26.453125" style="270" customWidth="1"/>
    <col min="3" max="3" width="24" style="270" customWidth="1"/>
    <col min="4" max="4" width="85.81640625" style="270" customWidth="1"/>
    <col min="5" max="5" width="11.453125" style="270"/>
    <col min="6" max="6" width="7.1796875" style="270" customWidth="1"/>
    <col min="7" max="16384" width="11.453125" style="270"/>
  </cols>
  <sheetData>
    <row r="1" spans="1:6" ht="14.5" x14ac:dyDescent="0.35">
      <c r="A1" s="1482" t="s">
        <v>32</v>
      </c>
    </row>
    <row r="2" spans="1:6" ht="11" thickBot="1" x14ac:dyDescent="0.4"/>
    <row r="3" spans="1:6" ht="23.25" customHeight="1" thickBot="1" x14ac:dyDescent="0.4">
      <c r="B3" s="1803" t="s">
        <v>1779</v>
      </c>
      <c r="C3" s="1803"/>
      <c r="D3" s="1803"/>
      <c r="F3" s="247" t="s">
        <v>1827</v>
      </c>
    </row>
    <row r="4" spans="1:6" ht="29.25" customHeight="1" x14ac:dyDescent="0.35">
      <c r="A4" s="271"/>
      <c r="B4" s="1804" t="s">
        <v>1781</v>
      </c>
      <c r="C4" s="1804"/>
      <c r="D4" s="249" t="s">
        <v>1782</v>
      </c>
    </row>
    <row r="5" spans="1:6" ht="29" x14ac:dyDescent="0.35">
      <c r="B5" s="1804" t="s">
        <v>1783</v>
      </c>
      <c r="C5" s="1804"/>
      <c r="D5" s="249" t="s">
        <v>3713</v>
      </c>
    </row>
    <row r="6" spans="1:6" ht="14.5" x14ac:dyDescent="0.35">
      <c r="B6" s="1804" t="s">
        <v>1785</v>
      </c>
      <c r="C6" s="1804"/>
      <c r="D6" s="250" t="s">
        <v>4396</v>
      </c>
    </row>
    <row r="7" spans="1:6" ht="43.5" x14ac:dyDescent="0.35">
      <c r="B7" s="1802" t="s">
        <v>1786</v>
      </c>
      <c r="C7" s="1802"/>
      <c r="D7" s="251" t="s">
        <v>4394</v>
      </c>
    </row>
    <row r="8" spans="1:6" ht="14.5" x14ac:dyDescent="0.35">
      <c r="B8" s="1802" t="s">
        <v>1787</v>
      </c>
      <c r="C8" s="1802"/>
      <c r="D8" s="252" t="s">
        <v>3714</v>
      </c>
    </row>
    <row r="9" spans="1:6" ht="14.5" x14ac:dyDescent="0.35">
      <c r="B9" s="10"/>
      <c r="C9" s="10"/>
      <c r="D9" s="10"/>
    </row>
    <row r="10" spans="1:6" ht="23.25" customHeight="1" x14ac:dyDescent="0.35">
      <c r="B10" s="1803" t="s">
        <v>1789</v>
      </c>
      <c r="C10" s="1803"/>
      <c r="D10" s="1803"/>
    </row>
    <row r="11" spans="1:6" ht="29" x14ac:dyDescent="0.35">
      <c r="B11" s="1807" t="s">
        <v>1790</v>
      </c>
      <c r="C11" s="1808"/>
      <c r="D11" s="249" t="s">
        <v>3715</v>
      </c>
    </row>
    <row r="12" spans="1:6" ht="15" customHeight="1" x14ac:dyDescent="0.35">
      <c r="B12" s="1809" t="s">
        <v>1792</v>
      </c>
      <c r="C12" s="1809"/>
      <c r="D12" s="718" t="s">
        <v>3716</v>
      </c>
    </row>
    <row r="13" spans="1:6" ht="14.5" x14ac:dyDescent="0.35">
      <c r="B13" s="1804" t="s">
        <v>1567</v>
      </c>
      <c r="C13" s="1804"/>
      <c r="D13" s="254" t="s">
        <v>3717</v>
      </c>
    </row>
    <row r="14" spans="1:6" ht="14.5" x14ac:dyDescent="0.35">
      <c r="B14" s="1804" t="s">
        <v>1532</v>
      </c>
      <c r="C14" s="1810"/>
      <c r="D14" s="254" t="s">
        <v>3718</v>
      </c>
    </row>
    <row r="15" spans="1:6" ht="43.5" x14ac:dyDescent="0.35">
      <c r="B15" s="1804" t="s">
        <v>1795</v>
      </c>
      <c r="C15" s="1804"/>
      <c r="D15" s="249" t="s">
        <v>3719</v>
      </c>
    </row>
    <row r="16" spans="1:6" ht="43.5" x14ac:dyDescent="0.35">
      <c r="B16" s="1804" t="s">
        <v>1796</v>
      </c>
      <c r="C16" s="1804"/>
      <c r="D16" s="249" t="s">
        <v>4397</v>
      </c>
    </row>
    <row r="17" spans="2:4" ht="14.5" x14ac:dyDescent="0.35">
      <c r="B17" s="1804" t="s">
        <v>1692</v>
      </c>
      <c r="C17" s="1804"/>
      <c r="D17" s="278" t="s">
        <v>0</v>
      </c>
    </row>
    <row r="18" spans="2:4" ht="43.5" x14ac:dyDescent="0.35">
      <c r="B18" s="1802" t="s">
        <v>1799</v>
      </c>
      <c r="C18" s="1802"/>
      <c r="D18" s="249" t="s">
        <v>4398</v>
      </c>
    </row>
    <row r="19" spans="2:4" ht="15" customHeight="1" x14ac:dyDescent="0.35">
      <c r="B19" s="1811" t="s">
        <v>1801</v>
      </c>
      <c r="C19" s="1812"/>
      <c r="D19" s="278" t="s">
        <v>3720</v>
      </c>
    </row>
    <row r="20" spans="2:4" ht="14.5" x14ac:dyDescent="0.35">
      <c r="B20" s="1804" t="s">
        <v>1803</v>
      </c>
      <c r="C20" s="1804"/>
      <c r="D20" s="249" t="s">
        <v>1804</v>
      </c>
    </row>
    <row r="21" spans="2:4" ht="29" x14ac:dyDescent="0.35">
      <c r="B21" s="1805" t="s">
        <v>1805</v>
      </c>
      <c r="C21" s="259" t="s">
        <v>1806</v>
      </c>
      <c r="D21" s="249" t="s">
        <v>4399</v>
      </c>
    </row>
    <row r="22" spans="2:4" ht="14.5" x14ac:dyDescent="0.35">
      <c r="B22" s="1806"/>
      <c r="C22" s="961" t="s">
        <v>1808</v>
      </c>
      <c r="D22" s="278"/>
    </row>
    <row r="23" spans="2:4" ht="14.5" x14ac:dyDescent="0.35">
      <c r="B23" s="1815" t="s">
        <v>1810</v>
      </c>
      <c r="C23" s="1815"/>
      <c r="D23" s="249" t="s">
        <v>3721</v>
      </c>
    </row>
    <row r="24" spans="2:4" ht="43.5" x14ac:dyDescent="0.35">
      <c r="B24" s="1815" t="s">
        <v>1811</v>
      </c>
      <c r="C24" s="1815"/>
      <c r="D24" s="1189" t="s">
        <v>3722</v>
      </c>
    </row>
    <row r="25" spans="2:4" ht="14.5" x14ac:dyDescent="0.35">
      <c r="B25" s="1804" t="s">
        <v>1812</v>
      </c>
      <c r="C25" s="1804"/>
      <c r="D25" s="958" t="s">
        <v>3718</v>
      </c>
    </row>
    <row r="26" spans="2:4" ht="15" customHeight="1" x14ac:dyDescent="0.35">
      <c r="B26" s="1802" t="s">
        <v>1814</v>
      </c>
      <c r="C26" s="1802"/>
      <c r="D26" s="1189" t="s">
        <v>4400</v>
      </c>
    </row>
    <row r="27" spans="2:4" ht="87" x14ac:dyDescent="0.35">
      <c r="B27" s="1816" t="s">
        <v>1816</v>
      </c>
      <c r="C27" s="1817"/>
      <c r="D27" s="249" t="s">
        <v>3723</v>
      </c>
    </row>
    <row r="28" spans="2:4" ht="130.5" x14ac:dyDescent="0.35">
      <c r="B28" s="962" t="s">
        <v>1818</v>
      </c>
      <c r="C28" s="963"/>
      <c r="D28" s="958" t="s">
        <v>3724</v>
      </c>
    </row>
    <row r="29" spans="2:4" ht="14.5" x14ac:dyDescent="0.35">
      <c r="B29" s="1818" t="s">
        <v>1820</v>
      </c>
      <c r="C29" s="1819"/>
      <c r="D29" s="261"/>
    </row>
    <row r="30" spans="2:4" ht="14.5" x14ac:dyDescent="0.35">
      <c r="B30" s="1190"/>
      <c r="C30" s="1190"/>
      <c r="D30" s="1191"/>
    </row>
    <row r="31" spans="2:4" ht="23.25" customHeight="1" x14ac:dyDescent="0.35">
      <c r="B31" s="1803" t="s">
        <v>1821</v>
      </c>
      <c r="C31" s="1803"/>
      <c r="D31" s="1803"/>
    </row>
    <row r="32" spans="2:4" ht="14.5" x14ac:dyDescent="0.35">
      <c r="B32" s="1813" t="s">
        <v>296</v>
      </c>
      <c r="C32" s="1814"/>
      <c r="D32" s="1189" t="s">
        <v>3725</v>
      </c>
    </row>
    <row r="33" spans="2:4" ht="14.5" x14ac:dyDescent="0.35">
      <c r="B33" s="1813" t="s">
        <v>1823</v>
      </c>
      <c r="C33" s="1814"/>
      <c r="D33" s="1189" t="s">
        <v>3726</v>
      </c>
    </row>
    <row r="34" spans="2:4" ht="14.5" x14ac:dyDescent="0.35">
      <c r="B34" s="1813" t="s">
        <v>297</v>
      </c>
      <c r="C34" s="1814"/>
      <c r="D34" s="1189" t="s">
        <v>3727</v>
      </c>
    </row>
    <row r="35" spans="2:4" ht="14.5" x14ac:dyDescent="0.35">
      <c r="B35" s="1813" t="s">
        <v>301</v>
      </c>
      <c r="C35" s="1814"/>
      <c r="D35" s="1189" t="s">
        <v>3728</v>
      </c>
    </row>
    <row r="36" spans="2:4" ht="14.5" x14ac:dyDescent="0.35">
      <c r="B36" s="1813" t="s">
        <v>1826</v>
      </c>
      <c r="C36" s="1814"/>
      <c r="D36" s="1192" t="s">
        <v>3729</v>
      </c>
    </row>
  </sheetData>
  <mergeCells count="30">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5">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b.1'!A1" display="REGRESAR"/>
    <hyperlink ref="D8" r:id="rId1"/>
  </hyperlinks>
  <pageMargins left="0.7" right="0.7" top="0.75" bottom="0.75" header="0.3" footer="0.3"/>
  <pageSetup orientation="portrait" horizontalDpi="90" verticalDpi="90"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8"/>
  <dimension ref="A1:BD32"/>
  <sheetViews>
    <sheetView showGridLines="0" zoomScale="90" zoomScaleNormal="90" workbookViewId="0"/>
  </sheetViews>
  <sheetFormatPr baseColWidth="10" defaultColWidth="11.453125" defaultRowHeight="14.5" x14ac:dyDescent="0.35"/>
  <cols>
    <col min="1" max="1" width="11.453125" style="94"/>
    <col min="2" max="2" width="30.81640625" style="94" bestFit="1" customWidth="1"/>
    <col min="3" max="3" width="12.81640625" style="94" customWidth="1"/>
    <col min="4" max="4" width="17.54296875" style="94" customWidth="1"/>
    <col min="5" max="5" width="16.81640625" style="94" customWidth="1"/>
    <col min="6" max="6" width="9" style="94" customWidth="1"/>
    <col min="7" max="7" width="15.54296875" style="94" customWidth="1"/>
    <col min="8" max="16384" width="11.453125" style="94"/>
  </cols>
  <sheetData>
    <row r="1" spans="1:8" ht="15.75" customHeight="1" x14ac:dyDescent="0.35">
      <c r="A1" s="23" t="s">
        <v>32</v>
      </c>
      <c r="E1" s="1699" t="s">
        <v>60</v>
      </c>
      <c r="F1" s="1699"/>
    </row>
    <row r="2" spans="1:8" ht="15.75" customHeight="1" x14ac:dyDescent="0.35">
      <c r="A2" s="18"/>
      <c r="B2" s="21" t="s">
        <v>5115</v>
      </c>
    </row>
    <row r="3" spans="1:8" ht="15.75" customHeight="1" x14ac:dyDescent="0.35">
      <c r="A3" s="343"/>
      <c r="B3" s="88"/>
    </row>
    <row r="4" spans="1:8" x14ac:dyDescent="0.35">
      <c r="B4" s="109"/>
      <c r="C4" s="109"/>
      <c r="D4" s="109"/>
      <c r="E4" s="109"/>
      <c r="F4" s="109"/>
      <c r="G4" s="109"/>
    </row>
    <row r="5" spans="1:8" ht="15.65" customHeight="1" x14ac:dyDescent="0.35">
      <c r="B5" s="2020" t="s">
        <v>1697</v>
      </c>
      <c r="C5" s="2020"/>
      <c r="D5" s="2020"/>
      <c r="E5" s="2020"/>
      <c r="F5" s="2020"/>
      <c r="G5" s="2020"/>
    </row>
    <row r="6" spans="1:8" x14ac:dyDescent="0.35">
      <c r="B6" s="200" t="s">
        <v>3691</v>
      </c>
      <c r="C6" s="156"/>
      <c r="G6" s="95"/>
    </row>
    <row r="7" spans="1:8" ht="43.5" x14ac:dyDescent="0.35">
      <c r="B7" s="1262" t="s">
        <v>1583</v>
      </c>
      <c r="C7" s="1262" t="s">
        <v>1694</v>
      </c>
      <c r="D7" s="1263" t="s">
        <v>1551</v>
      </c>
      <c r="E7" s="145" t="s">
        <v>3690</v>
      </c>
      <c r="F7" s="95"/>
      <c r="G7" s="95"/>
    </row>
    <row r="8" spans="1:8" s="90" customFormat="1" ht="29.5" customHeight="1" x14ac:dyDescent="0.35">
      <c r="B8" s="199" t="s">
        <v>62</v>
      </c>
      <c r="C8" s="1261">
        <f>AVERAGE(C9:C29)</f>
        <v>165515.08357788945</v>
      </c>
      <c r="D8" s="1261">
        <f>AVERAGE(D9:D29)</f>
        <v>82229.671437325465</v>
      </c>
      <c r="E8" s="1379">
        <f t="shared" ref="E8:E27" si="0">+C8-D8</f>
        <v>83285.412140563989</v>
      </c>
      <c r="F8" s="1380"/>
      <c r="G8" s="1380"/>
      <c r="H8" s="1381"/>
    </row>
    <row r="9" spans="1:8" x14ac:dyDescent="0.35">
      <c r="B9" s="138">
        <v>2001</v>
      </c>
      <c r="C9" s="1230">
        <v>159834.65196099962</v>
      </c>
      <c r="D9" s="143">
        <v>81760.848030257839</v>
      </c>
      <c r="E9" s="1260">
        <f t="shared" si="0"/>
        <v>78073.803930741778</v>
      </c>
      <c r="F9" s="670"/>
      <c r="G9" s="95"/>
      <c r="H9" s="1230"/>
    </row>
    <row r="10" spans="1:8" x14ac:dyDescent="0.35">
      <c r="B10" s="138">
        <v>2002</v>
      </c>
      <c r="C10" s="1230">
        <v>166322.54221812973</v>
      </c>
      <c r="D10" s="143">
        <v>81910.711573474255</v>
      </c>
      <c r="E10" s="1260">
        <f t="shared" si="0"/>
        <v>84411.830644655478</v>
      </c>
      <c r="F10" s="670"/>
      <c r="G10" s="95"/>
      <c r="H10" s="1230"/>
    </row>
    <row r="11" spans="1:8" x14ac:dyDescent="0.35">
      <c r="B11" s="138">
        <v>2003</v>
      </c>
      <c r="C11" s="1230">
        <v>182854.45551926404</v>
      </c>
      <c r="D11" s="143">
        <v>82325.507375211746</v>
      </c>
      <c r="E11" s="1260">
        <f t="shared" si="0"/>
        <v>100528.94814405229</v>
      </c>
      <c r="F11" s="95"/>
      <c r="G11" s="95"/>
      <c r="H11" s="1230"/>
    </row>
    <row r="12" spans="1:8" x14ac:dyDescent="0.35">
      <c r="B12" s="138">
        <v>2004</v>
      </c>
      <c r="C12" s="1230">
        <v>173605.48478652534</v>
      </c>
      <c r="D12" s="143">
        <v>81783.632858088386</v>
      </c>
      <c r="E12" s="1260">
        <f t="shared" si="0"/>
        <v>91821.851928436954</v>
      </c>
      <c r="F12" s="95"/>
      <c r="G12" s="95"/>
      <c r="H12" s="1230"/>
    </row>
    <row r="13" spans="1:8" x14ac:dyDescent="0.35">
      <c r="B13" s="138">
        <v>2005</v>
      </c>
      <c r="C13" s="1230">
        <v>175133.82007234791</v>
      </c>
      <c r="D13" s="143">
        <v>80875.143067326702</v>
      </c>
      <c r="E13" s="1260">
        <f t="shared" si="0"/>
        <v>94258.677005021207</v>
      </c>
      <c r="F13" s="95"/>
      <c r="G13" s="95"/>
      <c r="H13" s="1230"/>
    </row>
    <row r="14" spans="1:8" x14ac:dyDescent="0.35">
      <c r="B14" s="138">
        <v>2006</v>
      </c>
      <c r="C14" s="1230">
        <v>156061.84361098715</v>
      </c>
      <c r="D14" s="143">
        <v>82086.180397214383</v>
      </c>
      <c r="E14" s="1260">
        <f t="shared" si="0"/>
        <v>73975.663213772772</v>
      </c>
      <c r="F14" s="95"/>
      <c r="G14" s="95"/>
      <c r="H14" s="1230"/>
    </row>
    <row r="15" spans="1:8" x14ac:dyDescent="0.35">
      <c r="B15" s="138">
        <v>2007</v>
      </c>
      <c r="C15" s="1230">
        <v>182035.64003816596</v>
      </c>
      <c r="D15" s="143">
        <v>81697.339145229882</v>
      </c>
      <c r="E15" s="1260">
        <f t="shared" si="0"/>
        <v>100338.30089293608</v>
      </c>
      <c r="F15" s="95"/>
      <c r="G15" s="95"/>
      <c r="H15" s="1230"/>
    </row>
    <row r="16" spans="1:8" x14ac:dyDescent="0.35">
      <c r="B16" s="138">
        <v>2008</v>
      </c>
      <c r="C16" s="1230">
        <v>198308.27719876164</v>
      </c>
      <c r="D16" s="143">
        <v>81916.185388933882</v>
      </c>
      <c r="E16" s="1260">
        <f t="shared" si="0"/>
        <v>116392.09180982776</v>
      </c>
      <c r="F16" s="95"/>
      <c r="G16" s="95"/>
      <c r="H16" s="1230"/>
    </row>
    <row r="17" spans="2:56" ht="15" customHeight="1" x14ac:dyDescent="0.35">
      <c r="B17" s="138">
        <v>2009</v>
      </c>
      <c r="C17" s="1230">
        <v>152845.44970124203</v>
      </c>
      <c r="D17" s="143">
        <v>82566.216506865327</v>
      </c>
      <c r="E17" s="1260">
        <f t="shared" si="0"/>
        <v>70279.233194376706</v>
      </c>
      <c r="F17" s="95"/>
      <c r="G17" s="95"/>
      <c r="H17" s="1230"/>
    </row>
    <row r="18" spans="2:56" x14ac:dyDescent="0.35">
      <c r="B18" s="138">
        <v>2010</v>
      </c>
      <c r="C18" s="1230">
        <v>209820.33110528949</v>
      </c>
      <c r="D18" s="143">
        <v>81543.832922760092</v>
      </c>
      <c r="E18" s="1260">
        <f t="shared" si="0"/>
        <v>128276.49818252939</v>
      </c>
      <c r="F18" s="95"/>
      <c r="G18" s="95"/>
      <c r="H18" s="1230"/>
    </row>
    <row r="19" spans="2:56" x14ac:dyDescent="0.35">
      <c r="B19" s="138">
        <v>2011</v>
      </c>
      <c r="C19" s="1230">
        <v>171203.66101554793</v>
      </c>
      <c r="D19" s="143">
        <v>81342.581226935115</v>
      </c>
      <c r="E19" s="1260">
        <f t="shared" si="0"/>
        <v>89861.079788612813</v>
      </c>
      <c r="F19" s="95"/>
      <c r="G19" s="95"/>
      <c r="H19" s="1230"/>
    </row>
    <row r="20" spans="2:56" x14ac:dyDescent="0.35">
      <c r="B20" s="138">
        <v>2012</v>
      </c>
      <c r="C20" s="1230">
        <v>139183.99008566941</v>
      </c>
      <c r="D20" s="143">
        <v>83751.90176910469</v>
      </c>
      <c r="E20" s="1260">
        <f t="shared" si="0"/>
        <v>55432.088316564725</v>
      </c>
      <c r="F20" s="95"/>
      <c r="G20" s="95"/>
      <c r="H20" s="1230"/>
    </row>
    <row r="21" spans="2:56" x14ac:dyDescent="0.35">
      <c r="B21" s="138">
        <v>2013</v>
      </c>
      <c r="C21" s="1230">
        <v>136185.20869223002</v>
      </c>
      <c r="D21" s="143">
        <v>84630.036308899842</v>
      </c>
      <c r="E21" s="1260">
        <f t="shared" si="0"/>
        <v>51555.17238333018</v>
      </c>
      <c r="F21" s="95"/>
      <c r="G21" s="95"/>
      <c r="H21" s="1230"/>
    </row>
    <row r="22" spans="2:56" x14ac:dyDescent="0.35">
      <c r="B22" s="138">
        <v>2014</v>
      </c>
      <c r="C22" s="1230">
        <v>154873.62093740929</v>
      </c>
      <c r="D22" s="143">
        <v>84565.321977959014</v>
      </c>
      <c r="E22" s="1260">
        <f t="shared" si="0"/>
        <v>70308.298959450272</v>
      </c>
      <c r="F22" s="95"/>
      <c r="G22" s="95"/>
      <c r="H22" s="1230"/>
    </row>
    <row r="23" spans="2:56" x14ac:dyDescent="0.35">
      <c r="B23" s="138">
        <v>2015</v>
      </c>
      <c r="C23" s="1230">
        <v>151252.52522053628</v>
      </c>
      <c r="D23" s="143">
        <v>84066.144131296591</v>
      </c>
      <c r="E23" s="1260">
        <f t="shared" si="0"/>
        <v>67186.381089239687</v>
      </c>
      <c r="F23" s="95"/>
      <c r="G23" s="95"/>
      <c r="H23" s="1230"/>
    </row>
    <row r="24" spans="2:56" x14ac:dyDescent="0.35">
      <c r="B24" s="138">
        <v>2016</v>
      </c>
      <c r="C24" s="1230">
        <v>152641.49246344407</v>
      </c>
      <c r="D24" s="143">
        <v>83963.74882405407</v>
      </c>
      <c r="E24" s="1260">
        <f t="shared" si="0"/>
        <v>68677.743639389999</v>
      </c>
      <c r="F24" s="95"/>
      <c r="G24" s="95"/>
      <c r="H24" s="1230"/>
    </row>
    <row r="25" spans="2:56" x14ac:dyDescent="0.35">
      <c r="B25" s="138">
        <v>2017</v>
      </c>
      <c r="C25" s="1230">
        <v>167313.55247389839</v>
      </c>
      <c r="D25" s="143">
        <v>82982.432437727242</v>
      </c>
      <c r="E25" s="1260">
        <f t="shared" si="0"/>
        <v>84331.120036171153</v>
      </c>
      <c r="F25" s="95"/>
      <c r="G25" s="95"/>
      <c r="H25" s="1230"/>
    </row>
    <row r="26" spans="2:56" x14ac:dyDescent="0.35">
      <c r="B26" s="138">
        <v>2018</v>
      </c>
      <c r="C26" s="92">
        <v>153383.13530203642</v>
      </c>
      <c r="D26" s="143">
        <v>82319.375423267367</v>
      </c>
      <c r="E26" s="1264">
        <f t="shared" si="0"/>
        <v>71063.759878769051</v>
      </c>
      <c r="F26" s="95"/>
      <c r="G26" s="95"/>
      <c r="H26" s="1230"/>
    </row>
    <row r="27" spans="2:56" x14ac:dyDescent="0.35">
      <c r="B27" s="138">
        <v>2019</v>
      </c>
      <c r="C27" s="92">
        <v>131771.37282467866</v>
      </c>
      <c r="D27" s="143">
        <v>83919.292703062602</v>
      </c>
      <c r="E27" s="1264">
        <f t="shared" si="0"/>
        <v>47852.080121616062</v>
      </c>
      <c r="F27" s="95"/>
      <c r="G27" s="95"/>
      <c r="H27" s="1230"/>
    </row>
    <row r="28" spans="2:56" ht="15" customHeight="1" x14ac:dyDescent="0.35">
      <c r="B28" s="138">
        <v>2020</v>
      </c>
      <c r="C28" s="92">
        <v>164484.66744514153</v>
      </c>
      <c r="D28" s="143">
        <v>80233.900407584064</v>
      </c>
      <c r="E28" s="1264">
        <f t="shared" ref="E28" si="1">+C28-D28</f>
        <v>84250.767037557467</v>
      </c>
      <c r="F28" s="95"/>
      <c r="G28" s="95"/>
      <c r="H28" s="1230"/>
    </row>
    <row r="29" spans="2:56" x14ac:dyDescent="0.35">
      <c r="B29" s="139">
        <v>2021</v>
      </c>
      <c r="C29" s="1231">
        <v>196701.03246337399</v>
      </c>
      <c r="D29" s="1230">
        <v>76582.767708581814</v>
      </c>
      <c r="E29" s="1264">
        <f>+C29-D29</f>
        <v>120118.26475479218</v>
      </c>
      <c r="F29" s="95"/>
      <c r="G29" s="95"/>
      <c r="H29" s="1230"/>
    </row>
    <row r="30" spans="2:56" ht="49.5" customHeight="1" x14ac:dyDescent="0.35">
      <c r="B30" s="2017" t="s">
        <v>4450</v>
      </c>
      <c r="C30" s="2017"/>
      <c r="D30" s="2017"/>
      <c r="E30" s="2017"/>
      <c r="F30" s="1267"/>
    </row>
    <row r="31" spans="2:56" s="148" customFormat="1" ht="34" customHeight="1" x14ac:dyDescent="0.35">
      <c r="B31" s="2018" t="s">
        <v>4448</v>
      </c>
      <c r="C31" s="2018"/>
      <c r="D31" s="2018"/>
      <c r="E31" s="2018"/>
      <c r="F31" s="1266"/>
      <c r="I31" s="140"/>
      <c r="J31" s="140"/>
      <c r="K31" s="140"/>
      <c r="L31" s="140"/>
      <c r="M31" s="140"/>
      <c r="N31" s="140"/>
      <c r="O31" s="140"/>
      <c r="P31" s="140"/>
      <c r="Q31" s="140"/>
      <c r="R31" s="140"/>
      <c r="S31" s="140"/>
      <c r="T31" s="140"/>
      <c r="U31" s="140"/>
      <c r="V31" s="140"/>
      <c r="W31" s="140"/>
      <c r="X31" s="140"/>
      <c r="Y31" s="140"/>
      <c r="Z31" s="140"/>
      <c r="AA31" s="140"/>
      <c r="AB31" s="140"/>
      <c r="AC31" s="140"/>
      <c r="AD31" s="140"/>
      <c r="AE31" s="140"/>
      <c r="AF31" s="140"/>
      <c r="AG31" s="140"/>
      <c r="AH31" s="140"/>
      <c r="AI31" s="140"/>
      <c r="AJ31" s="140"/>
      <c r="AK31" s="140"/>
      <c r="AL31" s="140"/>
      <c r="AM31" s="140"/>
      <c r="AN31" s="140"/>
      <c r="AO31" s="140"/>
      <c r="AP31" s="140"/>
      <c r="AQ31" s="140"/>
      <c r="AR31" s="140"/>
      <c r="AS31" s="140"/>
      <c r="AT31" s="140"/>
      <c r="AU31" s="140"/>
      <c r="AV31" s="140"/>
      <c r="AW31" s="140"/>
      <c r="AX31" s="140"/>
      <c r="AY31" s="140"/>
      <c r="AZ31" s="140"/>
      <c r="BA31" s="140"/>
      <c r="BB31" s="140"/>
      <c r="BC31" s="140"/>
      <c r="BD31" s="140"/>
    </row>
    <row r="32" spans="2:56" ht="48" customHeight="1" x14ac:dyDescent="0.35">
      <c r="B32" s="2019" t="s">
        <v>4449</v>
      </c>
      <c r="C32" s="2019"/>
      <c r="D32" s="2019"/>
      <c r="E32" s="2019"/>
    </row>
  </sheetData>
  <mergeCells count="5">
    <mergeCell ref="B30:E30"/>
    <mergeCell ref="B31:E31"/>
    <mergeCell ref="B32:E32"/>
    <mergeCell ref="B5:G5"/>
    <mergeCell ref="E1:F1"/>
  </mergeCells>
  <hyperlinks>
    <hyperlink ref="A1" location="'Indice indicadores'!A1" display="Regresar"/>
    <hyperlink ref="E1" location="M2.6.1.d.1!A1" display="Ver metadato "/>
    <hyperlink ref="E1:F1" location="'HM TRWR'!A1" display="Ver metadato "/>
  </hyperlinks>
  <pageMargins left="0.7" right="0.7" top="0.75" bottom="0.75" header="0.3" footer="0.3"/>
  <pageSetup orientation="portrait" verticalDpi="300" r:id="rId1"/>
  <ignoredErrors>
    <ignoredError sqref="C8:D8" unlockedFormula="1"/>
  </ignoredError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9">
    <tabColor theme="8" tint="-0.499984740745262"/>
    <pageSetUpPr fitToPage="1"/>
  </sheetPr>
  <dimension ref="A1:L584"/>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37" t="s">
        <v>257</v>
      </c>
      <c r="C3" s="1637"/>
      <c r="D3" s="1637"/>
      <c r="E3" s="1637"/>
      <c r="F3" s="1637"/>
      <c r="G3" s="1637"/>
    </row>
    <row r="4" spans="1:7" x14ac:dyDescent="0.35">
      <c r="B4" s="1638" t="s">
        <v>258</v>
      </c>
      <c r="C4" s="1638"/>
      <c r="D4" s="1638"/>
      <c r="E4" s="1638"/>
      <c r="F4" s="1638"/>
      <c r="G4" s="1638"/>
    </row>
    <row r="5" spans="1:7" x14ac:dyDescent="0.35">
      <c r="B5" s="1639"/>
      <c r="C5" s="1639"/>
      <c r="D5" s="1639"/>
      <c r="F5" s="33"/>
      <c r="G5" s="33"/>
    </row>
    <row r="6" spans="1:7" x14ac:dyDescent="0.35">
      <c r="B6" s="1640" t="s">
        <v>259</v>
      </c>
      <c r="C6" s="1640"/>
      <c r="D6" s="1640"/>
      <c r="E6" s="1640"/>
      <c r="F6" s="1640"/>
      <c r="G6" s="1640"/>
    </row>
    <row r="7" spans="1:7" x14ac:dyDescent="0.35">
      <c r="B7" s="1639"/>
      <c r="C7" s="1639"/>
      <c r="D7" s="1639"/>
      <c r="F7" s="33"/>
      <c r="G7" s="33"/>
    </row>
    <row r="8" spans="1:7" x14ac:dyDescent="0.35">
      <c r="B8" s="38" t="s">
        <v>260</v>
      </c>
      <c r="C8" s="1667" t="s">
        <v>316</v>
      </c>
      <c r="D8" s="1667"/>
      <c r="E8" s="1667"/>
      <c r="F8" s="1667"/>
      <c r="G8" s="1667"/>
    </row>
    <row r="9" spans="1:7" ht="31" x14ac:dyDescent="0.35">
      <c r="B9" s="38" t="s">
        <v>262</v>
      </c>
      <c r="C9" s="1666" t="s">
        <v>1697</v>
      </c>
      <c r="D9" s="1666"/>
      <c r="E9" s="1666"/>
      <c r="F9" s="1666"/>
      <c r="G9" s="1666"/>
    </row>
    <row r="10" spans="1:7" ht="31" x14ac:dyDescent="0.35">
      <c r="B10" s="1684" t="s">
        <v>263</v>
      </c>
      <c r="C10" s="39" t="s">
        <v>264</v>
      </c>
      <c r="D10" s="39" t="s">
        <v>265</v>
      </c>
      <c r="E10" s="39" t="s">
        <v>266</v>
      </c>
      <c r="F10" s="40" t="s">
        <v>267</v>
      </c>
      <c r="G10" s="40" t="s">
        <v>268</v>
      </c>
    </row>
    <row r="11" spans="1:7" ht="36" customHeight="1" x14ac:dyDescent="0.35">
      <c r="B11" s="1652"/>
      <c r="C11" s="41"/>
      <c r="D11" s="41"/>
      <c r="E11" s="41"/>
      <c r="F11" s="42"/>
      <c r="G11" s="42"/>
    </row>
    <row r="12" spans="1:7" ht="17.25" customHeight="1" x14ac:dyDescent="0.35">
      <c r="B12" s="1652"/>
      <c r="C12" s="41"/>
      <c r="D12" s="41"/>
      <c r="E12" s="41"/>
      <c r="F12" s="42" t="s">
        <v>274</v>
      </c>
      <c r="G12" s="42"/>
    </row>
    <row r="13" spans="1:7" ht="17.25" customHeight="1" x14ac:dyDescent="0.35">
      <c r="B13" s="1653"/>
      <c r="C13" s="41"/>
      <c r="D13" s="41"/>
      <c r="E13" s="41"/>
      <c r="F13" s="42" t="s">
        <v>274</v>
      </c>
      <c r="G13" s="42"/>
    </row>
    <row r="14" spans="1:7" x14ac:dyDescent="0.35">
      <c r="B14" s="43" t="s">
        <v>275</v>
      </c>
      <c r="C14" s="1667" t="s">
        <v>2</v>
      </c>
      <c r="D14" s="1667"/>
      <c r="E14" s="1667"/>
      <c r="F14" s="1667"/>
      <c r="G14" s="1667"/>
    </row>
    <row r="15" spans="1:7" ht="45.65" customHeight="1" x14ac:dyDescent="0.35">
      <c r="B15" s="38" t="s">
        <v>276</v>
      </c>
      <c r="C15" s="1666" t="s">
        <v>3696</v>
      </c>
      <c r="D15" s="1666"/>
      <c r="E15" s="1666"/>
      <c r="F15" s="1666"/>
      <c r="G15" s="1666"/>
    </row>
    <row r="16" spans="1:7" x14ac:dyDescent="0.35">
      <c r="B16" s="38" t="s">
        <v>277</v>
      </c>
      <c r="C16" s="1667" t="s">
        <v>3693</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3694</v>
      </c>
      <c r="D19" s="1666"/>
      <c r="E19" s="1666"/>
      <c r="F19" s="1666"/>
      <c r="G19" s="1666"/>
    </row>
    <row r="20" spans="2:9" x14ac:dyDescent="0.35">
      <c r="B20" s="38" t="s">
        <v>282</v>
      </c>
      <c r="C20" s="1667" t="s">
        <v>3695</v>
      </c>
      <c r="D20" s="1667"/>
      <c r="E20" s="1667"/>
      <c r="F20" s="1667"/>
      <c r="G20" s="1667"/>
    </row>
    <row r="21" spans="2:9" ht="43.5" customHeight="1" x14ac:dyDescent="0.35">
      <c r="B21" s="38" t="s">
        <v>283</v>
      </c>
      <c r="C21" s="44" t="s">
        <v>3692</v>
      </c>
      <c r="D21" s="45" t="s">
        <v>1741</v>
      </c>
      <c r="E21" s="1681" t="s">
        <v>284</v>
      </c>
      <c r="F21" s="1682"/>
      <c r="G21" s="1683"/>
    </row>
    <row r="22" spans="2:9" ht="36.75" customHeight="1" x14ac:dyDescent="0.35">
      <c r="B22" s="38" t="s">
        <v>285</v>
      </c>
      <c r="C22" s="1666"/>
      <c r="D22" s="1666"/>
      <c r="E22" s="1666"/>
      <c r="F22" s="1666"/>
      <c r="G22" s="1666"/>
    </row>
    <row r="23" spans="2:9" ht="21" customHeight="1" x14ac:dyDescent="0.35">
      <c r="B23" s="38" t="s">
        <v>286</v>
      </c>
      <c r="C23" s="1666"/>
      <c r="D23" s="1666"/>
      <c r="E23" s="1666"/>
      <c r="F23" s="1666"/>
      <c r="G23" s="1666"/>
    </row>
    <row r="24" spans="2:9" x14ac:dyDescent="0.35">
      <c r="B24" s="1672"/>
      <c r="C24" s="1672"/>
      <c r="D24" s="1672"/>
      <c r="E24" s="29"/>
      <c r="F24" s="34"/>
      <c r="G24" s="34"/>
    </row>
    <row r="25" spans="2:9" x14ac:dyDescent="0.35">
      <c r="B25" s="1671" t="s">
        <v>287</v>
      </c>
      <c r="C25" s="1671"/>
      <c r="D25" s="1671"/>
      <c r="E25" s="1671"/>
      <c r="F25" s="1671"/>
      <c r="G25" s="1671"/>
    </row>
    <row r="26" spans="2:9" x14ac:dyDescent="0.35">
      <c r="B26" s="46"/>
      <c r="C26" s="46"/>
      <c r="D26" s="46"/>
      <c r="E26" s="29"/>
      <c r="F26" s="47"/>
      <c r="G26" s="47"/>
      <c r="I26" s="11" t="s">
        <v>288</v>
      </c>
    </row>
    <row r="27" spans="2:9" x14ac:dyDescent="0.35">
      <c r="B27" s="38" t="s">
        <v>289</v>
      </c>
      <c r="C27" s="1667" t="s">
        <v>4451</v>
      </c>
      <c r="D27" s="1667"/>
      <c r="E27" s="1667"/>
      <c r="F27" s="1667"/>
      <c r="G27" s="1667"/>
    </row>
    <row r="28" spans="2:9" ht="31" x14ac:dyDescent="0.35">
      <c r="B28" s="38" t="s">
        <v>290</v>
      </c>
      <c r="C28" s="1667"/>
      <c r="D28" s="1667"/>
      <c r="E28" s="1667"/>
      <c r="F28" s="1667"/>
      <c r="G28" s="1667"/>
    </row>
    <row r="29" spans="2:9" x14ac:dyDescent="0.35">
      <c r="B29" s="48" t="s">
        <v>291</v>
      </c>
      <c r="C29" s="1666" t="s">
        <v>352</v>
      </c>
      <c r="D29" s="1666"/>
      <c r="E29" s="1666"/>
      <c r="F29" s="1666"/>
      <c r="G29" s="1666"/>
    </row>
    <row r="30" spans="2:9" x14ac:dyDescent="0.35">
      <c r="B30" s="48" t="s">
        <v>293</v>
      </c>
      <c r="C30" s="1680" t="s">
        <v>294</v>
      </c>
      <c r="D30" s="1680"/>
      <c r="E30" s="1680"/>
      <c r="F30" s="1680"/>
      <c r="G30" s="1680"/>
    </row>
    <row r="31" spans="2:9" x14ac:dyDescent="0.35">
      <c r="B31" s="1670"/>
      <c r="C31" s="1670"/>
      <c r="D31" s="1670"/>
      <c r="E31" s="29"/>
      <c r="F31" s="47"/>
      <c r="G31" s="47"/>
    </row>
    <row r="32" spans="2:9" x14ac:dyDescent="0.35">
      <c r="B32" s="1671" t="s">
        <v>295</v>
      </c>
      <c r="C32" s="1671"/>
      <c r="D32" s="1671"/>
      <c r="E32" s="1671"/>
      <c r="F32" s="1671"/>
      <c r="G32" s="1671"/>
    </row>
    <row r="33" spans="2:10" x14ac:dyDescent="0.35">
      <c r="B33" s="1672"/>
      <c r="C33" s="1672"/>
      <c r="D33" s="1672"/>
      <c r="E33" s="29"/>
      <c r="F33" s="47"/>
      <c r="G33" s="47"/>
    </row>
    <row r="34" spans="2:10" ht="18" customHeight="1" x14ac:dyDescent="0.35">
      <c r="B34" s="38" t="s">
        <v>296</v>
      </c>
      <c r="C34" s="1667" t="s">
        <v>3622</v>
      </c>
      <c r="D34" s="1667"/>
      <c r="E34" s="1667"/>
      <c r="F34" s="1667"/>
      <c r="G34" s="1667"/>
    </row>
    <row r="35" spans="2:10" ht="18" customHeight="1" x14ac:dyDescent="0.35">
      <c r="B35" s="38" t="s">
        <v>297</v>
      </c>
      <c r="C35" s="1667" t="s">
        <v>1891</v>
      </c>
      <c r="D35" s="1667"/>
      <c r="E35" s="1667"/>
      <c r="F35" s="1667"/>
      <c r="G35" s="1667"/>
    </row>
    <row r="36" spans="2:10" ht="18" customHeight="1" x14ac:dyDescent="0.35">
      <c r="B36" s="38" t="s">
        <v>298</v>
      </c>
      <c r="C36" s="1667" t="s">
        <v>1895</v>
      </c>
      <c r="D36" s="1667"/>
      <c r="E36" s="1667"/>
      <c r="F36" s="1667"/>
      <c r="G36" s="1667"/>
    </row>
    <row r="37" spans="2:10" ht="18" customHeight="1" x14ac:dyDescent="0.35">
      <c r="B37" s="38" t="s">
        <v>299</v>
      </c>
      <c r="C37" s="1667"/>
      <c r="D37" s="1667"/>
      <c r="E37" s="1667"/>
      <c r="F37" s="1667"/>
      <c r="G37" s="1667"/>
      <c r="J37" s="29"/>
    </row>
    <row r="38" spans="2:10" ht="18" customHeight="1" x14ac:dyDescent="0.35">
      <c r="B38" s="38" t="s">
        <v>300</v>
      </c>
      <c r="C38" s="1693" t="s">
        <v>1900</v>
      </c>
      <c r="D38" s="1667"/>
      <c r="E38" s="1667"/>
      <c r="F38" s="1667"/>
      <c r="G38" s="1667"/>
    </row>
    <row r="39" spans="2:10" ht="18" customHeight="1" x14ac:dyDescent="0.35">
      <c r="B39" s="38" t="s">
        <v>301</v>
      </c>
      <c r="C39" s="1667" t="s">
        <v>3534</v>
      </c>
      <c r="D39" s="1667"/>
      <c r="E39" s="1667"/>
      <c r="F39" s="1667"/>
      <c r="G39" s="1667"/>
    </row>
    <row r="40" spans="2:10" x14ac:dyDescent="0.35">
      <c r="B40" s="1685"/>
      <c r="C40" s="1685"/>
      <c r="D40" s="1685"/>
      <c r="E40" s="29"/>
      <c r="F40" s="34"/>
      <c r="G40" s="34"/>
    </row>
    <row r="41" spans="2:10" x14ac:dyDescent="0.35">
      <c r="B41" s="1671" t="s">
        <v>302</v>
      </c>
      <c r="C41" s="1671"/>
      <c r="D41" s="1671"/>
      <c r="E41" s="1671"/>
      <c r="F41" s="1671"/>
      <c r="G41" s="1671"/>
    </row>
    <row r="42" spans="2:10" x14ac:dyDescent="0.35">
      <c r="B42" s="49"/>
      <c r="C42" s="49"/>
      <c r="D42" s="49"/>
      <c r="E42" s="29"/>
      <c r="F42" s="29"/>
      <c r="G42" s="29"/>
    </row>
    <row r="43" spans="2:10" ht="60.75" customHeight="1" x14ac:dyDescent="0.35">
      <c r="B43" s="38" t="s">
        <v>303</v>
      </c>
      <c r="C43" s="1667" t="s">
        <v>3697</v>
      </c>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68" t="s">
        <v>306</v>
      </c>
      <c r="C47" s="1668"/>
      <c r="D47" s="1668"/>
      <c r="E47" s="1668"/>
      <c r="F47" s="1668"/>
      <c r="G47" s="1668"/>
    </row>
    <row r="48" spans="2:10" x14ac:dyDescent="0.35">
      <c r="B48" s="53"/>
      <c r="C48" s="53"/>
      <c r="D48" s="53"/>
      <c r="E48" s="29"/>
      <c r="F48" s="47"/>
      <c r="G48" s="54"/>
    </row>
    <row r="49" spans="2:7" x14ac:dyDescent="0.35">
      <c r="B49" s="58" t="s">
        <v>307</v>
      </c>
      <c r="C49" s="1647">
        <v>43862</v>
      </c>
      <c r="D49" s="1648"/>
      <c r="E49" s="1648"/>
      <c r="F49" s="1648"/>
      <c r="G49" s="1648"/>
    </row>
    <row r="50" spans="2:7" ht="31" x14ac:dyDescent="0.35">
      <c r="B50" s="55" t="s">
        <v>308</v>
      </c>
      <c r="C50" s="1669"/>
      <c r="D50" s="1669"/>
      <c r="E50" s="1669"/>
      <c r="F50" s="1669"/>
      <c r="G50" s="1669"/>
    </row>
    <row r="51" spans="2:7" x14ac:dyDescent="0.35">
      <c r="B51" s="55" t="s">
        <v>309</v>
      </c>
      <c r="C51" s="1648"/>
      <c r="D51" s="1648"/>
      <c r="E51" s="1648"/>
      <c r="F51" s="1648"/>
      <c r="G51" s="1648"/>
    </row>
    <row r="52" spans="2:7" x14ac:dyDescent="0.35">
      <c r="B52" s="55" t="s">
        <v>310</v>
      </c>
      <c r="C52" s="1648" t="s">
        <v>3533</v>
      </c>
      <c r="D52" s="1648"/>
      <c r="E52" s="1648"/>
      <c r="F52" s="1648"/>
      <c r="G52" s="1648"/>
    </row>
    <row r="53" spans="2:7" x14ac:dyDescent="0.35">
      <c r="B53" s="29"/>
      <c r="C53" s="29"/>
      <c r="D53" s="29"/>
      <c r="E53" s="29"/>
      <c r="F53" s="47"/>
      <c r="G53" s="47"/>
    </row>
    <row r="54" spans="2:7" s="351" customFormat="1" x14ac:dyDescent="0.35">
      <c r="B54" s="58" t="s">
        <v>307</v>
      </c>
      <c r="C54" s="1647">
        <v>44682</v>
      </c>
      <c r="D54" s="1648"/>
      <c r="E54" s="1648"/>
      <c r="F54" s="1648"/>
      <c r="G54" s="1648"/>
    </row>
    <row r="55" spans="2:7" s="351" customFormat="1" ht="31" x14ac:dyDescent="0.35">
      <c r="B55" s="55" t="s">
        <v>308</v>
      </c>
      <c r="C55" s="1669" t="s">
        <v>4452</v>
      </c>
      <c r="D55" s="1669"/>
      <c r="E55" s="1669"/>
      <c r="F55" s="1669"/>
      <c r="G55" s="1669"/>
    </row>
    <row r="56" spans="2:7" s="351" customFormat="1" ht="37.5" customHeight="1" x14ac:dyDescent="0.35">
      <c r="B56" s="55" t="s">
        <v>309</v>
      </c>
      <c r="C56" s="1648" t="s">
        <v>4453</v>
      </c>
      <c r="D56" s="1648"/>
      <c r="E56" s="1648"/>
      <c r="F56" s="1648"/>
      <c r="G56" s="1648"/>
    </row>
    <row r="57" spans="2:7" s="351" customFormat="1" x14ac:dyDescent="0.35">
      <c r="B57" s="55" t="s">
        <v>310</v>
      </c>
      <c r="C57" s="1648" t="s">
        <v>4454</v>
      </c>
      <c r="D57" s="1648"/>
      <c r="E57" s="1648"/>
      <c r="F57" s="1648"/>
      <c r="G57" s="1648"/>
    </row>
    <row r="58" spans="2:7" s="351" customFormat="1" x14ac:dyDescent="0.35">
      <c r="B58" s="357"/>
      <c r="C58" s="357"/>
      <c r="D58" s="357"/>
      <c r="E58" s="357"/>
      <c r="F58" s="356"/>
      <c r="G58" s="356"/>
    </row>
    <row r="59" spans="2:7" s="351" customFormat="1" x14ac:dyDescent="0.35">
      <c r="B59" s="359" t="s">
        <v>307</v>
      </c>
      <c r="C59" s="2021">
        <v>44896</v>
      </c>
      <c r="D59" s="1721"/>
      <c r="E59" s="1721"/>
      <c r="F59" s="1721"/>
      <c r="G59" s="1721"/>
    </row>
    <row r="60" spans="2:7" s="351" customFormat="1" ht="31" x14ac:dyDescent="0.35">
      <c r="B60" s="358" t="s">
        <v>308</v>
      </c>
      <c r="C60" s="1721" t="s">
        <v>5219</v>
      </c>
      <c r="D60" s="1721"/>
      <c r="E60" s="1721"/>
      <c r="F60" s="1721"/>
      <c r="G60" s="1721"/>
    </row>
    <row r="61" spans="2:7" ht="15.5" customHeight="1" x14ac:dyDescent="0.35">
      <c r="B61" s="358" t="s">
        <v>309</v>
      </c>
      <c r="C61" s="1721" t="s">
        <v>5219</v>
      </c>
      <c r="D61" s="1721"/>
      <c r="E61" s="1721"/>
      <c r="F61" s="1721"/>
      <c r="G61" s="1721"/>
    </row>
    <row r="62" spans="2:7" x14ac:dyDescent="0.35">
      <c r="B62" s="358" t="s">
        <v>310</v>
      </c>
      <c r="C62" s="1719" t="s">
        <v>5202</v>
      </c>
      <c r="D62" s="1719"/>
      <c r="E62" s="1719"/>
      <c r="F62" s="1719"/>
      <c r="G62" s="1719"/>
    </row>
    <row r="120" spans="1:12" hidden="1" x14ac:dyDescent="0.35">
      <c r="B120" s="1636" t="s">
        <v>263</v>
      </c>
      <c r="C120" s="1636"/>
      <c r="D120" s="1636"/>
      <c r="E120" s="1636"/>
      <c r="F120" s="1636"/>
    </row>
    <row r="121" spans="1:12" hidden="1" x14ac:dyDescent="0.35">
      <c r="A121" s="56" t="s">
        <v>313</v>
      </c>
      <c r="B121" s="56" t="s">
        <v>264</v>
      </c>
      <c r="C121" s="56" t="s">
        <v>265</v>
      </c>
      <c r="D121" s="56" t="s">
        <v>266</v>
      </c>
      <c r="E121" s="57" t="s">
        <v>314</v>
      </c>
      <c r="F121" s="57" t="s">
        <v>268</v>
      </c>
      <c r="G121" s="56" t="s">
        <v>275</v>
      </c>
      <c r="H121" s="56" t="s">
        <v>278</v>
      </c>
      <c r="I121" s="56" t="s">
        <v>315</v>
      </c>
      <c r="J121" s="56" t="s">
        <v>293</v>
      </c>
      <c r="K121" s="31"/>
      <c r="L121" s="31"/>
    </row>
    <row r="122" spans="1:12" hidden="1" x14ac:dyDescent="0.35">
      <c r="A122" s="11" t="s">
        <v>316</v>
      </c>
      <c r="B122" s="35" t="s">
        <v>317</v>
      </c>
      <c r="C122" s="35" t="s">
        <v>318</v>
      </c>
      <c r="D122" s="35" t="s">
        <v>86</v>
      </c>
      <c r="E122" s="35" t="s">
        <v>319</v>
      </c>
      <c r="F122" s="35" t="s">
        <v>320</v>
      </c>
      <c r="G122" s="11" t="s">
        <v>2</v>
      </c>
      <c r="H122" s="11" t="s">
        <v>321</v>
      </c>
      <c r="I122" s="11" t="s">
        <v>322</v>
      </c>
      <c r="J122" s="11" t="s">
        <v>323</v>
      </c>
    </row>
    <row r="123" spans="1:12" hidden="1" x14ac:dyDescent="0.35">
      <c r="A123" s="11" t="s">
        <v>261</v>
      </c>
      <c r="B123" s="35" t="s">
        <v>269</v>
      </c>
      <c r="C123" s="35" t="s">
        <v>324</v>
      </c>
      <c r="D123" s="35" t="s">
        <v>325</v>
      </c>
      <c r="E123" s="35" t="s">
        <v>326</v>
      </c>
      <c r="F123" s="35" t="s">
        <v>327</v>
      </c>
      <c r="G123" s="11" t="s">
        <v>0</v>
      </c>
      <c r="H123" s="11" t="s">
        <v>279</v>
      </c>
      <c r="I123" s="11" t="s">
        <v>328</v>
      </c>
      <c r="J123" s="11" t="s">
        <v>294</v>
      </c>
    </row>
    <row r="124" spans="1:12" hidden="1" x14ac:dyDescent="0.35">
      <c r="B124" s="35" t="s">
        <v>25</v>
      </c>
      <c r="C124" s="35" t="s">
        <v>329</v>
      </c>
      <c r="D124" s="35" t="s">
        <v>330</v>
      </c>
      <c r="E124" s="35" t="s">
        <v>331</v>
      </c>
      <c r="F124" s="35" t="s">
        <v>332</v>
      </c>
      <c r="G124" s="11" t="s">
        <v>333</v>
      </c>
      <c r="H124" s="11" t="s">
        <v>334</v>
      </c>
      <c r="I124" s="11" t="s">
        <v>335</v>
      </c>
    </row>
    <row r="125" spans="1:12" hidden="1" x14ac:dyDescent="0.35">
      <c r="B125" s="35" t="s">
        <v>336</v>
      </c>
      <c r="C125" s="35" t="s">
        <v>270</v>
      </c>
      <c r="D125" s="35" t="s">
        <v>337</v>
      </c>
      <c r="E125" s="35" t="s">
        <v>87</v>
      </c>
      <c r="F125" s="35" t="s">
        <v>338</v>
      </c>
      <c r="H125" s="11" t="s">
        <v>339</v>
      </c>
      <c r="I125" s="11" t="s">
        <v>340</v>
      </c>
    </row>
    <row r="126" spans="1:12" hidden="1" x14ac:dyDescent="0.35">
      <c r="B126" s="35" t="s">
        <v>341</v>
      </c>
      <c r="C126" s="35" t="s">
        <v>342</v>
      </c>
      <c r="D126" s="35" t="s">
        <v>343</v>
      </c>
      <c r="E126" s="35" t="s">
        <v>344</v>
      </c>
      <c r="F126" s="35" t="s">
        <v>345</v>
      </c>
      <c r="H126" s="11" t="s">
        <v>346</v>
      </c>
      <c r="I126" s="11" t="s">
        <v>292</v>
      </c>
    </row>
    <row r="127" spans="1:12" hidden="1" x14ac:dyDescent="0.35">
      <c r="B127" s="35" t="s">
        <v>347</v>
      </c>
      <c r="C127" s="35" t="s">
        <v>348</v>
      </c>
      <c r="D127" s="35" t="s">
        <v>349</v>
      </c>
      <c r="E127" s="35" t="s">
        <v>350</v>
      </c>
      <c r="F127" s="35" t="s">
        <v>351</v>
      </c>
      <c r="I127" s="11" t="s">
        <v>352</v>
      </c>
    </row>
    <row r="128" spans="1:12" hidden="1" x14ac:dyDescent="0.35">
      <c r="C128" s="35" t="s">
        <v>353</v>
      </c>
      <c r="D128" s="35" t="s">
        <v>354</v>
      </c>
      <c r="E128" s="35" t="s">
        <v>355</v>
      </c>
      <c r="F128" s="35" t="s">
        <v>356</v>
      </c>
      <c r="I128" s="11" t="s">
        <v>357</v>
      </c>
    </row>
    <row r="129" spans="3:9" hidden="1" x14ac:dyDescent="0.35">
      <c r="C129" s="35" t="s">
        <v>358</v>
      </c>
      <c r="D129" s="35" t="s">
        <v>359</v>
      </c>
      <c r="E129" s="35" t="s">
        <v>360</v>
      </c>
      <c r="F129" s="35" t="s">
        <v>361</v>
      </c>
      <c r="I129" s="11" t="s">
        <v>362</v>
      </c>
    </row>
    <row r="130" spans="3:9" hidden="1" x14ac:dyDescent="0.35">
      <c r="C130" s="35" t="s">
        <v>48</v>
      </c>
      <c r="D130" s="35" t="s">
        <v>97</v>
      </c>
      <c r="E130" s="35" t="s">
        <v>363</v>
      </c>
      <c r="F130" s="35" t="s">
        <v>364</v>
      </c>
    </row>
    <row r="131" spans="3:9" hidden="1" x14ac:dyDescent="0.35">
      <c r="C131" s="35" t="s">
        <v>365</v>
      </c>
      <c r="D131" s="35" t="s">
        <v>366</v>
      </c>
      <c r="E131" s="35" t="s">
        <v>367</v>
      </c>
      <c r="F131" s="35" t="s">
        <v>368</v>
      </c>
    </row>
    <row r="132" spans="3:9" hidden="1" x14ac:dyDescent="0.35">
      <c r="C132" s="35" t="s">
        <v>369</v>
      </c>
      <c r="D132" s="35" t="s">
        <v>370</v>
      </c>
      <c r="E132" s="35" t="s">
        <v>371</v>
      </c>
      <c r="F132" s="35" t="s">
        <v>372</v>
      </c>
    </row>
    <row r="133" spans="3:9" hidden="1" x14ac:dyDescent="0.35">
      <c r="C133" s="35" t="s">
        <v>373</v>
      </c>
      <c r="D133" s="35" t="s">
        <v>374</v>
      </c>
      <c r="E133" s="35" t="s">
        <v>375</v>
      </c>
      <c r="F133" s="35" t="s">
        <v>376</v>
      </c>
    </row>
    <row r="134" spans="3:9" hidden="1" x14ac:dyDescent="0.35">
      <c r="C134" s="35" t="s">
        <v>377</v>
      </c>
      <c r="D134" s="35" t="s">
        <v>378</v>
      </c>
      <c r="E134" s="35" t="s">
        <v>379</v>
      </c>
      <c r="F134" s="35" t="s">
        <v>380</v>
      </c>
    </row>
    <row r="135" spans="3:9" hidden="1" x14ac:dyDescent="0.35">
      <c r="C135" s="35" t="s">
        <v>381</v>
      </c>
      <c r="D135" s="35" t="s">
        <v>271</v>
      </c>
      <c r="E135" s="35" t="s">
        <v>382</v>
      </c>
      <c r="F135" s="35" t="s">
        <v>383</v>
      </c>
    </row>
    <row r="136" spans="3:9" hidden="1" x14ac:dyDescent="0.35">
      <c r="C136" s="35" t="s">
        <v>384</v>
      </c>
      <c r="D136" s="35" t="s">
        <v>385</v>
      </c>
      <c r="E136" s="35" t="s">
        <v>386</v>
      </c>
      <c r="F136" s="35" t="s">
        <v>387</v>
      </c>
    </row>
    <row r="137" spans="3:9" hidden="1" x14ac:dyDescent="0.35">
      <c r="C137" s="35" t="s">
        <v>50</v>
      </c>
      <c r="D137" s="35" t="s">
        <v>388</v>
      </c>
      <c r="E137" s="35" t="s">
        <v>389</v>
      </c>
      <c r="F137" s="35" t="s">
        <v>390</v>
      </c>
    </row>
    <row r="138" spans="3:9" hidden="1" x14ac:dyDescent="0.35">
      <c r="C138" s="35" t="s">
        <v>391</v>
      </c>
      <c r="D138" s="35" t="s">
        <v>392</v>
      </c>
      <c r="E138" s="35" t="s">
        <v>393</v>
      </c>
      <c r="F138" s="35" t="s">
        <v>394</v>
      </c>
    </row>
    <row r="139" spans="3:9" hidden="1" x14ac:dyDescent="0.35">
      <c r="C139" s="35" t="s">
        <v>395</v>
      </c>
      <c r="D139" s="35" t="s">
        <v>396</v>
      </c>
      <c r="E139" s="35" t="s">
        <v>397</v>
      </c>
      <c r="F139" s="35" t="s">
        <v>398</v>
      </c>
    </row>
    <row r="140" spans="3:9" hidden="1" x14ac:dyDescent="0.35">
      <c r="C140" s="35" t="s">
        <v>399</v>
      </c>
      <c r="D140" s="35" t="s">
        <v>400</v>
      </c>
      <c r="E140" s="35" t="s">
        <v>401</v>
      </c>
      <c r="F140" s="35" t="s">
        <v>402</v>
      </c>
    </row>
    <row r="141" spans="3:9" hidden="1" x14ac:dyDescent="0.35">
      <c r="C141" s="35" t="s">
        <v>403</v>
      </c>
      <c r="D141" s="35" t="s">
        <v>404</v>
      </c>
      <c r="E141" s="35" t="s">
        <v>405</v>
      </c>
      <c r="F141" s="35" t="s">
        <v>406</v>
      </c>
    </row>
    <row r="142" spans="3:9" hidden="1" x14ac:dyDescent="0.35">
      <c r="C142" s="35" t="s">
        <v>407</v>
      </c>
      <c r="D142" s="35" t="s">
        <v>408</v>
      </c>
      <c r="E142" s="35" t="s">
        <v>409</v>
      </c>
      <c r="F142" s="35" t="s">
        <v>410</v>
      </c>
    </row>
    <row r="143" spans="3:9" hidden="1" x14ac:dyDescent="0.35">
      <c r="D143" s="35" t="s">
        <v>411</v>
      </c>
      <c r="E143" s="35" t="s">
        <v>412</v>
      </c>
      <c r="F143" s="35" t="s">
        <v>413</v>
      </c>
    </row>
    <row r="144" spans="3:9" hidden="1" x14ac:dyDescent="0.35">
      <c r="D144" s="35" t="s">
        <v>414</v>
      </c>
      <c r="E144" s="35" t="s">
        <v>415</v>
      </c>
      <c r="F144" s="35" t="s">
        <v>416</v>
      </c>
    </row>
    <row r="145" spans="4:6" hidden="1" x14ac:dyDescent="0.35">
      <c r="D145" s="35" t="s">
        <v>417</v>
      </c>
      <c r="E145" s="35" t="s">
        <v>418</v>
      </c>
      <c r="F145" s="35" t="s">
        <v>419</v>
      </c>
    </row>
    <row r="146" spans="4:6" hidden="1" x14ac:dyDescent="0.35">
      <c r="D146" s="35" t="s">
        <v>420</v>
      </c>
      <c r="E146" s="35" t="s">
        <v>421</v>
      </c>
      <c r="F146" s="35" t="s">
        <v>422</v>
      </c>
    </row>
    <row r="147" spans="4:6" hidden="1" x14ac:dyDescent="0.35">
      <c r="D147" s="35" t="s">
        <v>423</v>
      </c>
      <c r="E147" s="35" t="s">
        <v>81</v>
      </c>
      <c r="F147" s="35" t="s">
        <v>424</v>
      </c>
    </row>
    <row r="148" spans="4:6" hidden="1" x14ac:dyDescent="0.35">
      <c r="D148" s="35" t="s">
        <v>425</v>
      </c>
      <c r="E148" s="35" t="s">
        <v>426</v>
      </c>
      <c r="F148" s="35" t="s">
        <v>427</v>
      </c>
    </row>
    <row r="149" spans="4:6" hidden="1" x14ac:dyDescent="0.35">
      <c r="D149" s="35" t="s">
        <v>428</v>
      </c>
      <c r="E149" s="35" t="s">
        <v>429</v>
      </c>
      <c r="F149" s="35" t="s">
        <v>430</v>
      </c>
    </row>
    <row r="150" spans="4:6" hidden="1" x14ac:dyDescent="0.35">
      <c r="D150" s="35" t="s">
        <v>431</v>
      </c>
      <c r="E150" s="35" t="s">
        <v>88</v>
      </c>
      <c r="F150" s="35" t="s">
        <v>432</v>
      </c>
    </row>
    <row r="151" spans="4:6" hidden="1" x14ac:dyDescent="0.35">
      <c r="D151" s="35" t="s">
        <v>433</v>
      </c>
      <c r="E151" s="35" t="s">
        <v>434</v>
      </c>
      <c r="F151" s="35" t="s">
        <v>435</v>
      </c>
    </row>
    <row r="152" spans="4:6" hidden="1" x14ac:dyDescent="0.35">
      <c r="D152" s="35" t="s">
        <v>53</v>
      </c>
      <c r="E152" s="35" t="s">
        <v>436</v>
      </c>
      <c r="F152" s="35" t="s">
        <v>437</v>
      </c>
    </row>
    <row r="153" spans="4:6" hidden="1" x14ac:dyDescent="0.35">
      <c r="D153" s="35" t="s">
        <v>438</v>
      </c>
      <c r="E153" s="35" t="s">
        <v>439</v>
      </c>
      <c r="F153" s="35" t="s">
        <v>440</v>
      </c>
    </row>
    <row r="154" spans="4:6" hidden="1" x14ac:dyDescent="0.35">
      <c r="D154" s="35" t="s">
        <v>441</v>
      </c>
      <c r="E154" s="35" t="s">
        <v>442</v>
      </c>
      <c r="F154" s="35" t="s">
        <v>443</v>
      </c>
    </row>
    <row r="155" spans="4:6" hidden="1" x14ac:dyDescent="0.35">
      <c r="D155" s="35" t="s">
        <v>444</v>
      </c>
      <c r="E155" s="35" t="s">
        <v>445</v>
      </c>
      <c r="F155" s="35" t="s">
        <v>446</v>
      </c>
    </row>
    <row r="156" spans="4:6" hidden="1" x14ac:dyDescent="0.35">
      <c r="D156" s="35" t="s">
        <v>447</v>
      </c>
      <c r="E156" s="35" t="s">
        <v>448</v>
      </c>
      <c r="F156" s="35" t="s">
        <v>449</v>
      </c>
    </row>
    <row r="157" spans="4:6" hidden="1" x14ac:dyDescent="0.35">
      <c r="D157" s="35" t="s">
        <v>450</v>
      </c>
      <c r="E157" s="35" t="s">
        <v>451</v>
      </c>
      <c r="F157" s="35" t="s">
        <v>452</v>
      </c>
    </row>
    <row r="158" spans="4:6" hidden="1" x14ac:dyDescent="0.35">
      <c r="D158" s="35" t="s">
        <v>453</v>
      </c>
      <c r="E158" s="35" t="s">
        <v>454</v>
      </c>
      <c r="F158" s="35" t="s">
        <v>455</v>
      </c>
    </row>
    <row r="159" spans="4:6" hidden="1" x14ac:dyDescent="0.35">
      <c r="D159" s="35" t="s">
        <v>456</v>
      </c>
      <c r="E159" s="35" t="s">
        <v>457</v>
      </c>
      <c r="F159" s="35" t="s">
        <v>458</v>
      </c>
    </row>
    <row r="160" spans="4:6" hidden="1" x14ac:dyDescent="0.35">
      <c r="D160" s="35" t="s">
        <v>459</v>
      </c>
      <c r="E160" s="35" t="s">
        <v>460</v>
      </c>
      <c r="F160" s="35" t="s">
        <v>461</v>
      </c>
    </row>
    <row r="161" spans="4:6" hidden="1" x14ac:dyDescent="0.35">
      <c r="D161" s="35" t="s">
        <v>462</v>
      </c>
      <c r="E161" s="35" t="s">
        <v>463</v>
      </c>
      <c r="F161" s="35" t="s">
        <v>464</v>
      </c>
    </row>
    <row r="162" spans="4:6" hidden="1" x14ac:dyDescent="0.35">
      <c r="D162" s="35" t="s">
        <v>465</v>
      </c>
      <c r="E162" s="35" t="s">
        <v>466</v>
      </c>
      <c r="F162" s="35" t="s">
        <v>467</v>
      </c>
    </row>
    <row r="163" spans="4:6" hidden="1" x14ac:dyDescent="0.35">
      <c r="D163" s="35" t="s">
        <v>468</v>
      </c>
      <c r="E163" s="35" t="s">
        <v>469</v>
      </c>
      <c r="F163" s="35" t="s">
        <v>470</v>
      </c>
    </row>
    <row r="164" spans="4:6" hidden="1" x14ac:dyDescent="0.35">
      <c r="D164" s="35" t="s">
        <v>471</v>
      </c>
      <c r="E164" s="35" t="s">
        <v>472</v>
      </c>
      <c r="F164" s="35" t="s">
        <v>473</v>
      </c>
    </row>
    <row r="165" spans="4:6" hidden="1" x14ac:dyDescent="0.35">
      <c r="D165" s="35" t="s">
        <v>56</v>
      </c>
      <c r="E165" s="35" t="s">
        <v>474</v>
      </c>
      <c r="F165" s="35" t="s">
        <v>475</v>
      </c>
    </row>
    <row r="166" spans="4:6" hidden="1" x14ac:dyDescent="0.35">
      <c r="D166" s="35" t="s">
        <v>476</v>
      </c>
      <c r="E166" s="35" t="s">
        <v>477</v>
      </c>
      <c r="F166" s="35" t="s">
        <v>478</v>
      </c>
    </row>
    <row r="167" spans="4:6" hidden="1" x14ac:dyDescent="0.35">
      <c r="D167" s="35" t="s">
        <v>45</v>
      </c>
      <c r="E167" s="35" t="s">
        <v>479</v>
      </c>
      <c r="F167" s="35" t="s">
        <v>480</v>
      </c>
    </row>
    <row r="168" spans="4:6" hidden="1" x14ac:dyDescent="0.35">
      <c r="D168" s="35" t="s">
        <v>481</v>
      </c>
      <c r="E168" s="35" t="s">
        <v>482</v>
      </c>
      <c r="F168" s="35" t="s">
        <v>483</v>
      </c>
    </row>
    <row r="169" spans="4:6" hidden="1" x14ac:dyDescent="0.35">
      <c r="D169" s="35" t="s">
        <v>484</v>
      </c>
      <c r="E169" s="35" t="s">
        <v>485</v>
      </c>
      <c r="F169" s="35" t="s">
        <v>486</v>
      </c>
    </row>
    <row r="170" spans="4:6" hidden="1" x14ac:dyDescent="0.35">
      <c r="D170" s="35" t="s">
        <v>487</v>
      </c>
      <c r="E170" s="35" t="s">
        <v>488</v>
      </c>
      <c r="F170" s="35" t="s">
        <v>489</v>
      </c>
    </row>
    <row r="171" spans="4:6" hidden="1" x14ac:dyDescent="0.35">
      <c r="D171" s="35" t="s">
        <v>490</v>
      </c>
      <c r="E171" s="35" t="s">
        <v>491</v>
      </c>
      <c r="F171" s="35" t="s">
        <v>492</v>
      </c>
    </row>
    <row r="172" spans="4:6" hidden="1" x14ac:dyDescent="0.35">
      <c r="D172" s="35" t="s">
        <v>493</v>
      </c>
      <c r="E172" s="35" t="s">
        <v>494</v>
      </c>
      <c r="F172" s="35" t="s">
        <v>495</v>
      </c>
    </row>
    <row r="173" spans="4:6" hidden="1" x14ac:dyDescent="0.35">
      <c r="D173" s="35" t="s">
        <v>496</v>
      </c>
      <c r="E173" s="35" t="s">
        <v>497</v>
      </c>
      <c r="F173" s="35" t="s">
        <v>498</v>
      </c>
    </row>
    <row r="174" spans="4:6" hidden="1" x14ac:dyDescent="0.35">
      <c r="D174" s="35" t="s">
        <v>499</v>
      </c>
      <c r="E174" s="35" t="s">
        <v>500</v>
      </c>
      <c r="F174" s="35" t="s">
        <v>501</v>
      </c>
    </row>
    <row r="175" spans="4:6" hidden="1" x14ac:dyDescent="0.35">
      <c r="D175" s="35" t="s">
        <v>502</v>
      </c>
      <c r="E175" s="35" t="s">
        <v>503</v>
      </c>
      <c r="F175" s="35" t="s">
        <v>504</v>
      </c>
    </row>
    <row r="176" spans="4:6" hidden="1" x14ac:dyDescent="0.35">
      <c r="D176" s="35" t="s">
        <v>505</v>
      </c>
      <c r="E176" s="35" t="s">
        <v>506</v>
      </c>
      <c r="F176" s="35" t="s">
        <v>507</v>
      </c>
    </row>
    <row r="177" spans="4:6" hidden="1" x14ac:dyDescent="0.35">
      <c r="D177" s="35" t="s">
        <v>508</v>
      </c>
      <c r="E177" s="35" t="s">
        <v>509</v>
      </c>
      <c r="F177" s="35" t="s">
        <v>510</v>
      </c>
    </row>
    <row r="178" spans="4:6" hidden="1" x14ac:dyDescent="0.35">
      <c r="D178" s="35" t="s">
        <v>511</v>
      </c>
      <c r="E178" s="35" t="s">
        <v>512</v>
      </c>
      <c r="F178" s="35" t="s">
        <v>513</v>
      </c>
    </row>
    <row r="179" spans="4:6" hidden="1" x14ac:dyDescent="0.35">
      <c r="D179" s="35" t="s">
        <v>514</v>
      </c>
      <c r="E179" s="35" t="s">
        <v>515</v>
      </c>
      <c r="F179" s="35" t="s">
        <v>516</v>
      </c>
    </row>
    <row r="180" spans="4:6" hidden="1" x14ac:dyDescent="0.35">
      <c r="D180" s="35" t="s">
        <v>517</v>
      </c>
      <c r="E180" s="35" t="s">
        <v>518</v>
      </c>
      <c r="F180" s="35" t="s">
        <v>519</v>
      </c>
    </row>
    <row r="181" spans="4:6" hidden="1" x14ac:dyDescent="0.35">
      <c r="D181" s="35" t="s">
        <v>520</v>
      </c>
      <c r="E181" s="35" t="s">
        <v>521</v>
      </c>
      <c r="F181" s="35" t="s">
        <v>522</v>
      </c>
    </row>
    <row r="182" spans="4:6" hidden="1" x14ac:dyDescent="0.35">
      <c r="E182" s="35" t="s">
        <v>523</v>
      </c>
      <c r="F182" s="35" t="s">
        <v>524</v>
      </c>
    </row>
    <row r="183" spans="4:6" hidden="1" x14ac:dyDescent="0.35">
      <c r="E183" s="35" t="s">
        <v>525</v>
      </c>
      <c r="F183" s="35" t="s">
        <v>526</v>
      </c>
    </row>
    <row r="184" spans="4:6" hidden="1" x14ac:dyDescent="0.35">
      <c r="E184" s="35" t="s">
        <v>527</v>
      </c>
      <c r="F184" s="35" t="s">
        <v>528</v>
      </c>
    </row>
    <row r="185" spans="4:6" hidden="1" x14ac:dyDescent="0.35">
      <c r="E185" s="35" t="s">
        <v>529</v>
      </c>
      <c r="F185" s="35" t="s">
        <v>530</v>
      </c>
    </row>
    <row r="186" spans="4:6" hidden="1" x14ac:dyDescent="0.35">
      <c r="E186" s="35" t="s">
        <v>531</v>
      </c>
      <c r="F186" s="35" t="s">
        <v>532</v>
      </c>
    </row>
    <row r="187" spans="4:6" hidden="1" x14ac:dyDescent="0.35">
      <c r="E187" s="35" t="s">
        <v>533</v>
      </c>
      <c r="F187" s="35" t="s">
        <v>534</v>
      </c>
    </row>
    <row r="188" spans="4:6" hidden="1" x14ac:dyDescent="0.35">
      <c r="E188" s="35" t="s">
        <v>535</v>
      </c>
      <c r="F188" s="35" t="s">
        <v>536</v>
      </c>
    </row>
    <row r="189" spans="4:6" hidden="1" x14ac:dyDescent="0.35">
      <c r="E189" s="35" t="s">
        <v>537</v>
      </c>
      <c r="F189" s="35" t="s">
        <v>538</v>
      </c>
    </row>
    <row r="190" spans="4:6" hidden="1" x14ac:dyDescent="0.35">
      <c r="E190" s="35" t="s">
        <v>539</v>
      </c>
      <c r="F190" s="35" t="s">
        <v>540</v>
      </c>
    </row>
    <row r="191" spans="4:6" hidden="1" x14ac:dyDescent="0.35">
      <c r="E191" s="35" t="s">
        <v>541</v>
      </c>
      <c r="F191" s="35" t="s">
        <v>542</v>
      </c>
    </row>
    <row r="192" spans="4:6" hidden="1" x14ac:dyDescent="0.35">
      <c r="E192" s="35" t="s">
        <v>543</v>
      </c>
      <c r="F192" s="35" t="s">
        <v>544</v>
      </c>
    </row>
    <row r="193" spans="5:6" hidden="1" x14ac:dyDescent="0.35">
      <c r="E193" s="35" t="s">
        <v>545</v>
      </c>
      <c r="F193" s="35" t="s">
        <v>546</v>
      </c>
    </row>
    <row r="194" spans="5:6" hidden="1" x14ac:dyDescent="0.35">
      <c r="E194" s="35" t="s">
        <v>547</v>
      </c>
      <c r="F194" s="35" t="s">
        <v>548</v>
      </c>
    </row>
    <row r="195" spans="5:6" hidden="1" x14ac:dyDescent="0.35">
      <c r="E195" s="35" t="s">
        <v>549</v>
      </c>
      <c r="F195" s="35" t="s">
        <v>550</v>
      </c>
    </row>
    <row r="196" spans="5:6" hidden="1" x14ac:dyDescent="0.35">
      <c r="E196" s="35" t="s">
        <v>551</v>
      </c>
      <c r="F196" s="35" t="s">
        <v>552</v>
      </c>
    </row>
    <row r="197" spans="5:6" hidden="1" x14ac:dyDescent="0.35">
      <c r="E197" s="35" t="s">
        <v>553</v>
      </c>
      <c r="F197" s="35" t="s">
        <v>554</v>
      </c>
    </row>
    <row r="198" spans="5:6" hidden="1" x14ac:dyDescent="0.35">
      <c r="E198" s="35" t="s">
        <v>555</v>
      </c>
      <c r="F198" s="35" t="s">
        <v>556</v>
      </c>
    </row>
    <row r="199" spans="5:6" hidden="1" x14ac:dyDescent="0.35">
      <c r="E199" s="35" t="s">
        <v>557</v>
      </c>
      <c r="F199" s="35" t="s">
        <v>558</v>
      </c>
    </row>
    <row r="200" spans="5:6" hidden="1" x14ac:dyDescent="0.35">
      <c r="E200" s="35" t="s">
        <v>559</v>
      </c>
      <c r="F200" s="35" t="s">
        <v>560</v>
      </c>
    </row>
    <row r="201" spans="5:6" hidden="1" x14ac:dyDescent="0.35">
      <c r="E201" s="35" t="s">
        <v>561</v>
      </c>
      <c r="F201" s="35" t="s">
        <v>562</v>
      </c>
    </row>
    <row r="202" spans="5:6" hidden="1" x14ac:dyDescent="0.35">
      <c r="E202" s="35" t="s">
        <v>563</v>
      </c>
      <c r="F202" s="35" t="s">
        <v>564</v>
      </c>
    </row>
    <row r="203" spans="5:6" hidden="1" x14ac:dyDescent="0.35">
      <c r="E203" s="35" t="s">
        <v>565</v>
      </c>
      <c r="F203" s="35" t="s">
        <v>566</v>
      </c>
    </row>
    <row r="204" spans="5:6" hidden="1" x14ac:dyDescent="0.35">
      <c r="E204" s="35" t="s">
        <v>567</v>
      </c>
      <c r="F204" s="35" t="s">
        <v>568</v>
      </c>
    </row>
    <row r="205" spans="5:6" hidden="1" x14ac:dyDescent="0.35">
      <c r="E205" s="35" t="s">
        <v>569</v>
      </c>
      <c r="F205" s="35" t="s">
        <v>570</v>
      </c>
    </row>
    <row r="206" spans="5:6" hidden="1" x14ac:dyDescent="0.35">
      <c r="E206" s="35" t="s">
        <v>571</v>
      </c>
      <c r="F206" s="35" t="s">
        <v>572</v>
      </c>
    </row>
    <row r="207" spans="5:6" hidden="1" x14ac:dyDescent="0.35">
      <c r="E207" s="35" t="s">
        <v>573</v>
      </c>
      <c r="F207" s="35" t="s">
        <v>574</v>
      </c>
    </row>
    <row r="208" spans="5:6" hidden="1" x14ac:dyDescent="0.35">
      <c r="E208" s="35" t="s">
        <v>575</v>
      </c>
      <c r="F208" s="35" t="s">
        <v>576</v>
      </c>
    </row>
    <row r="209" spans="5:6" hidden="1" x14ac:dyDescent="0.35">
      <c r="E209" s="35" t="s">
        <v>577</v>
      </c>
      <c r="F209" s="35" t="s">
        <v>578</v>
      </c>
    </row>
    <row r="210" spans="5:6" hidden="1" x14ac:dyDescent="0.35">
      <c r="E210" s="35" t="s">
        <v>579</v>
      </c>
      <c r="F210" s="35" t="s">
        <v>580</v>
      </c>
    </row>
    <row r="211" spans="5:6" hidden="1" x14ac:dyDescent="0.35">
      <c r="E211" s="35" t="s">
        <v>581</v>
      </c>
      <c r="F211" s="35" t="s">
        <v>582</v>
      </c>
    </row>
    <row r="212" spans="5:6" hidden="1" x14ac:dyDescent="0.35">
      <c r="E212" s="35" t="s">
        <v>583</v>
      </c>
      <c r="F212" s="35" t="s">
        <v>584</v>
      </c>
    </row>
    <row r="213" spans="5:6" hidden="1" x14ac:dyDescent="0.35">
      <c r="E213" s="35" t="s">
        <v>585</v>
      </c>
      <c r="F213" s="35" t="s">
        <v>586</v>
      </c>
    </row>
    <row r="214" spans="5:6" hidden="1" x14ac:dyDescent="0.35">
      <c r="E214" s="35" t="s">
        <v>587</v>
      </c>
      <c r="F214" s="35" t="s">
        <v>588</v>
      </c>
    </row>
    <row r="215" spans="5:6" hidden="1" x14ac:dyDescent="0.35">
      <c r="E215" s="35" t="s">
        <v>589</v>
      </c>
      <c r="F215" s="35" t="s">
        <v>590</v>
      </c>
    </row>
    <row r="216" spans="5:6" hidden="1" x14ac:dyDescent="0.35">
      <c r="E216" s="35" t="s">
        <v>591</v>
      </c>
      <c r="F216" s="35" t="s">
        <v>592</v>
      </c>
    </row>
    <row r="217" spans="5:6" hidden="1" x14ac:dyDescent="0.35">
      <c r="E217" s="35" t="s">
        <v>593</v>
      </c>
      <c r="F217" s="35" t="s">
        <v>594</v>
      </c>
    </row>
    <row r="218" spans="5:6" hidden="1" x14ac:dyDescent="0.35">
      <c r="E218" s="35" t="s">
        <v>595</v>
      </c>
      <c r="F218" s="35" t="s">
        <v>596</v>
      </c>
    </row>
    <row r="219" spans="5:6" hidden="1" x14ac:dyDescent="0.35">
      <c r="E219" s="35" t="s">
        <v>597</v>
      </c>
      <c r="F219" s="35" t="s">
        <v>598</v>
      </c>
    </row>
    <row r="220" spans="5:6" hidden="1" x14ac:dyDescent="0.35">
      <c r="E220" s="35" t="s">
        <v>599</v>
      </c>
      <c r="F220" s="35" t="s">
        <v>600</v>
      </c>
    </row>
    <row r="221" spans="5:6" hidden="1" x14ac:dyDescent="0.35">
      <c r="E221" s="35" t="s">
        <v>601</v>
      </c>
      <c r="F221" s="35" t="s">
        <v>602</v>
      </c>
    </row>
    <row r="222" spans="5:6" hidden="1" x14ac:dyDescent="0.35">
      <c r="E222" s="35" t="s">
        <v>98</v>
      </c>
      <c r="F222" s="35" t="s">
        <v>603</v>
      </c>
    </row>
    <row r="223" spans="5:6" hidden="1" x14ac:dyDescent="0.35">
      <c r="E223" s="35" t="s">
        <v>99</v>
      </c>
      <c r="F223" s="35" t="s">
        <v>604</v>
      </c>
    </row>
    <row r="224" spans="5:6" hidden="1" x14ac:dyDescent="0.35">
      <c r="E224" s="35" t="s">
        <v>605</v>
      </c>
      <c r="F224" s="35" t="s">
        <v>606</v>
      </c>
    </row>
    <row r="225" spans="5:6" hidden="1" x14ac:dyDescent="0.35">
      <c r="E225" s="35" t="s">
        <v>607</v>
      </c>
      <c r="F225" s="35" t="s">
        <v>608</v>
      </c>
    </row>
    <row r="226" spans="5:6" hidden="1" x14ac:dyDescent="0.35">
      <c r="E226" s="35" t="s">
        <v>609</v>
      </c>
      <c r="F226" s="35" t="s">
        <v>610</v>
      </c>
    </row>
    <row r="227" spans="5:6" hidden="1" x14ac:dyDescent="0.35">
      <c r="E227" s="35" t="s">
        <v>611</v>
      </c>
      <c r="F227" s="35" t="s">
        <v>612</v>
      </c>
    </row>
    <row r="228" spans="5:6" hidden="1" x14ac:dyDescent="0.35">
      <c r="E228" s="35" t="s">
        <v>613</v>
      </c>
      <c r="F228" s="35" t="s">
        <v>614</v>
      </c>
    </row>
    <row r="229" spans="5:6" hidden="1" x14ac:dyDescent="0.35">
      <c r="E229" s="35" t="s">
        <v>100</v>
      </c>
      <c r="F229" s="35" t="s">
        <v>615</v>
      </c>
    </row>
    <row r="230" spans="5:6" hidden="1" x14ac:dyDescent="0.35">
      <c r="E230" s="35" t="s">
        <v>101</v>
      </c>
      <c r="F230" s="35" t="s">
        <v>616</v>
      </c>
    </row>
    <row r="231" spans="5:6" hidden="1" x14ac:dyDescent="0.35">
      <c r="E231" s="35" t="s">
        <v>102</v>
      </c>
      <c r="F231" s="35" t="s">
        <v>617</v>
      </c>
    </row>
    <row r="232" spans="5:6" hidden="1" x14ac:dyDescent="0.35">
      <c r="E232" s="35" t="s">
        <v>618</v>
      </c>
      <c r="F232" s="35" t="s">
        <v>619</v>
      </c>
    </row>
    <row r="233" spans="5:6" hidden="1" x14ac:dyDescent="0.35">
      <c r="E233" s="35" t="s">
        <v>103</v>
      </c>
      <c r="F233" s="35" t="s">
        <v>620</v>
      </c>
    </row>
    <row r="234" spans="5:6" hidden="1" x14ac:dyDescent="0.35">
      <c r="E234" s="35" t="s">
        <v>621</v>
      </c>
      <c r="F234" s="35" t="s">
        <v>622</v>
      </c>
    </row>
    <row r="235" spans="5:6" hidden="1" x14ac:dyDescent="0.35">
      <c r="E235" s="35" t="s">
        <v>623</v>
      </c>
      <c r="F235" s="35" t="s">
        <v>624</v>
      </c>
    </row>
    <row r="236" spans="5:6" hidden="1" x14ac:dyDescent="0.35">
      <c r="E236" s="35" t="s">
        <v>625</v>
      </c>
      <c r="F236" s="35" t="s">
        <v>626</v>
      </c>
    </row>
    <row r="237" spans="5:6" hidden="1" x14ac:dyDescent="0.35">
      <c r="E237" s="35" t="s">
        <v>627</v>
      </c>
      <c r="F237" s="35" t="s">
        <v>628</v>
      </c>
    </row>
    <row r="238" spans="5:6" hidden="1" x14ac:dyDescent="0.35">
      <c r="E238" s="35" t="s">
        <v>629</v>
      </c>
      <c r="F238" s="35" t="s">
        <v>630</v>
      </c>
    </row>
    <row r="239" spans="5:6" hidden="1" x14ac:dyDescent="0.35">
      <c r="E239" s="35" t="s">
        <v>631</v>
      </c>
      <c r="F239" s="35" t="s">
        <v>632</v>
      </c>
    </row>
    <row r="240" spans="5:6" hidden="1" x14ac:dyDescent="0.35">
      <c r="E240" s="35" t="s">
        <v>633</v>
      </c>
      <c r="F240" s="35" t="s">
        <v>634</v>
      </c>
    </row>
    <row r="241" spans="5:6" hidden="1" x14ac:dyDescent="0.35">
      <c r="E241" s="35" t="s">
        <v>635</v>
      </c>
      <c r="F241" s="35" t="s">
        <v>636</v>
      </c>
    </row>
    <row r="242" spans="5:6" hidden="1" x14ac:dyDescent="0.35">
      <c r="E242" s="35" t="s">
        <v>637</v>
      </c>
      <c r="F242" s="35" t="s">
        <v>638</v>
      </c>
    </row>
    <row r="243" spans="5:6" hidden="1" x14ac:dyDescent="0.35">
      <c r="E243" s="35" t="s">
        <v>639</v>
      </c>
      <c r="F243" s="35" t="s">
        <v>640</v>
      </c>
    </row>
    <row r="244" spans="5:6" hidden="1" x14ac:dyDescent="0.35">
      <c r="E244" s="35" t="s">
        <v>641</v>
      </c>
      <c r="F244" s="35" t="s">
        <v>642</v>
      </c>
    </row>
    <row r="245" spans="5:6" hidden="1" x14ac:dyDescent="0.35">
      <c r="E245" s="35" t="s">
        <v>643</v>
      </c>
      <c r="F245" s="35" t="s">
        <v>644</v>
      </c>
    </row>
    <row r="246" spans="5:6" hidden="1" x14ac:dyDescent="0.35">
      <c r="E246" s="35" t="s">
        <v>645</v>
      </c>
      <c r="F246" s="35" t="s">
        <v>646</v>
      </c>
    </row>
    <row r="247" spans="5:6" hidden="1" x14ac:dyDescent="0.35">
      <c r="E247" s="35" t="s">
        <v>647</v>
      </c>
      <c r="F247" s="35" t="s">
        <v>648</v>
      </c>
    </row>
    <row r="248" spans="5:6" hidden="1" x14ac:dyDescent="0.35">
      <c r="E248" s="35" t="s">
        <v>649</v>
      </c>
      <c r="F248" s="35" t="s">
        <v>650</v>
      </c>
    </row>
    <row r="249" spans="5:6" hidden="1" x14ac:dyDescent="0.35">
      <c r="E249" s="35" t="s">
        <v>651</v>
      </c>
      <c r="F249" s="35" t="s">
        <v>652</v>
      </c>
    </row>
    <row r="250" spans="5:6" hidden="1" x14ac:dyDescent="0.35">
      <c r="E250" s="35" t="s">
        <v>653</v>
      </c>
      <c r="F250" s="35" t="s">
        <v>654</v>
      </c>
    </row>
    <row r="251" spans="5:6" hidden="1" x14ac:dyDescent="0.35">
      <c r="E251" s="35" t="s">
        <v>655</v>
      </c>
      <c r="F251" s="35" t="s">
        <v>656</v>
      </c>
    </row>
    <row r="252" spans="5:6" hidden="1" x14ac:dyDescent="0.35">
      <c r="E252" s="35" t="s">
        <v>657</v>
      </c>
      <c r="F252" s="35" t="s">
        <v>658</v>
      </c>
    </row>
    <row r="253" spans="5:6" hidden="1" x14ac:dyDescent="0.35">
      <c r="E253" s="35" t="s">
        <v>659</v>
      </c>
      <c r="F253" s="35" t="s">
        <v>660</v>
      </c>
    </row>
    <row r="254" spans="5:6" hidden="1" x14ac:dyDescent="0.35">
      <c r="E254" s="35" t="s">
        <v>661</v>
      </c>
      <c r="F254" s="35" t="s">
        <v>662</v>
      </c>
    </row>
    <row r="255" spans="5:6" hidden="1" x14ac:dyDescent="0.35">
      <c r="E255" s="35" t="s">
        <v>663</v>
      </c>
      <c r="F255" s="35" t="s">
        <v>664</v>
      </c>
    </row>
    <row r="256" spans="5:6" hidden="1" x14ac:dyDescent="0.35">
      <c r="E256" s="35" t="s">
        <v>665</v>
      </c>
      <c r="F256" s="35" t="s">
        <v>666</v>
      </c>
    </row>
    <row r="257" spans="5:6" hidden="1" x14ac:dyDescent="0.35">
      <c r="E257" s="35" t="s">
        <v>667</v>
      </c>
      <c r="F257" s="35" t="s">
        <v>668</v>
      </c>
    </row>
    <row r="258" spans="5:6" hidden="1" x14ac:dyDescent="0.35">
      <c r="E258" s="35" t="s">
        <v>669</v>
      </c>
      <c r="F258" s="35" t="s">
        <v>670</v>
      </c>
    </row>
    <row r="259" spans="5:6" hidden="1" x14ac:dyDescent="0.35">
      <c r="E259" s="35" t="s">
        <v>671</v>
      </c>
      <c r="F259" s="35" t="s">
        <v>672</v>
      </c>
    </row>
    <row r="260" spans="5:6" hidden="1" x14ac:dyDescent="0.35">
      <c r="E260" s="35" t="s">
        <v>673</v>
      </c>
      <c r="F260" s="35" t="s">
        <v>674</v>
      </c>
    </row>
    <row r="261" spans="5:6" hidden="1" x14ac:dyDescent="0.35">
      <c r="E261" s="35" t="s">
        <v>675</v>
      </c>
      <c r="F261" s="35" t="s">
        <v>676</v>
      </c>
    </row>
    <row r="262" spans="5:6" hidden="1" x14ac:dyDescent="0.35">
      <c r="E262" s="35" t="s">
        <v>677</v>
      </c>
      <c r="F262" s="35" t="s">
        <v>678</v>
      </c>
    </row>
    <row r="263" spans="5:6" hidden="1" x14ac:dyDescent="0.35">
      <c r="E263" s="35" t="s">
        <v>679</v>
      </c>
      <c r="F263" s="35" t="s">
        <v>680</v>
      </c>
    </row>
    <row r="264" spans="5:6" hidden="1" x14ac:dyDescent="0.35">
      <c r="E264" s="35" t="s">
        <v>681</v>
      </c>
      <c r="F264" s="35" t="s">
        <v>682</v>
      </c>
    </row>
    <row r="265" spans="5:6" hidden="1" x14ac:dyDescent="0.35">
      <c r="E265" s="35" t="s">
        <v>683</v>
      </c>
      <c r="F265" s="35" t="s">
        <v>684</v>
      </c>
    </row>
    <row r="266" spans="5:6" hidden="1" x14ac:dyDescent="0.35">
      <c r="E266" s="35" t="s">
        <v>685</v>
      </c>
      <c r="F266" s="35" t="s">
        <v>686</v>
      </c>
    </row>
    <row r="267" spans="5:6" hidden="1" x14ac:dyDescent="0.35">
      <c r="E267" s="35" t="s">
        <v>687</v>
      </c>
      <c r="F267" s="35" t="s">
        <v>688</v>
      </c>
    </row>
    <row r="268" spans="5:6" hidden="1" x14ac:dyDescent="0.35">
      <c r="E268" s="35" t="s">
        <v>689</v>
      </c>
      <c r="F268" s="35" t="s">
        <v>690</v>
      </c>
    </row>
    <row r="269" spans="5:6" hidden="1" x14ac:dyDescent="0.35">
      <c r="E269" s="35" t="s">
        <v>691</v>
      </c>
      <c r="F269" s="35" t="s">
        <v>692</v>
      </c>
    </row>
    <row r="270" spans="5:6" hidden="1" x14ac:dyDescent="0.35">
      <c r="E270" s="35" t="s">
        <v>693</v>
      </c>
      <c r="F270" s="35" t="s">
        <v>694</v>
      </c>
    </row>
    <row r="271" spans="5:6" hidden="1" x14ac:dyDescent="0.35">
      <c r="E271" s="35" t="s">
        <v>695</v>
      </c>
      <c r="F271" s="35" t="s">
        <v>696</v>
      </c>
    </row>
    <row r="272" spans="5:6" hidden="1" x14ac:dyDescent="0.35">
      <c r="E272" s="35" t="s">
        <v>697</v>
      </c>
      <c r="F272" s="35" t="s">
        <v>698</v>
      </c>
    </row>
    <row r="273" spans="5:6" hidden="1" x14ac:dyDescent="0.35">
      <c r="E273" s="35" t="s">
        <v>699</v>
      </c>
      <c r="F273" s="35" t="s">
        <v>700</v>
      </c>
    </row>
    <row r="274" spans="5:6" hidden="1" x14ac:dyDescent="0.35">
      <c r="E274" s="35" t="s">
        <v>701</v>
      </c>
      <c r="F274" s="35" t="s">
        <v>702</v>
      </c>
    </row>
    <row r="275" spans="5:6" hidden="1" x14ac:dyDescent="0.35">
      <c r="E275" s="35" t="s">
        <v>272</v>
      </c>
      <c r="F275" s="35" t="s">
        <v>273</v>
      </c>
    </row>
    <row r="276" spans="5:6" hidden="1" x14ac:dyDescent="0.35">
      <c r="E276" s="35" t="s">
        <v>703</v>
      </c>
      <c r="F276" s="35" t="s">
        <v>704</v>
      </c>
    </row>
    <row r="277" spans="5:6" hidden="1" x14ac:dyDescent="0.35">
      <c r="E277" s="35" t="s">
        <v>705</v>
      </c>
      <c r="F277" s="35" t="s">
        <v>706</v>
      </c>
    </row>
    <row r="278" spans="5:6" hidden="1" x14ac:dyDescent="0.35">
      <c r="E278" s="35" t="s">
        <v>707</v>
      </c>
      <c r="F278" s="35" t="s">
        <v>708</v>
      </c>
    </row>
    <row r="279" spans="5:6" hidden="1" x14ac:dyDescent="0.35">
      <c r="E279" s="35" t="s">
        <v>709</v>
      </c>
      <c r="F279" s="35" t="s">
        <v>710</v>
      </c>
    </row>
    <row r="280" spans="5:6" hidden="1" x14ac:dyDescent="0.35">
      <c r="E280" s="35" t="s">
        <v>711</v>
      </c>
      <c r="F280" s="35" t="s">
        <v>712</v>
      </c>
    </row>
    <row r="281" spans="5:6" hidden="1" x14ac:dyDescent="0.35">
      <c r="E281" s="35" t="s">
        <v>713</v>
      </c>
      <c r="F281" s="35" t="s">
        <v>714</v>
      </c>
    </row>
    <row r="282" spans="5:6" hidden="1" x14ac:dyDescent="0.35">
      <c r="E282" s="35" t="s">
        <v>715</v>
      </c>
      <c r="F282" s="35" t="s">
        <v>716</v>
      </c>
    </row>
    <row r="283" spans="5:6" hidden="1" x14ac:dyDescent="0.35">
      <c r="E283" s="35" t="s">
        <v>717</v>
      </c>
      <c r="F283" s="35" t="s">
        <v>718</v>
      </c>
    </row>
    <row r="284" spans="5:6" hidden="1" x14ac:dyDescent="0.35">
      <c r="E284" s="35" t="s">
        <v>719</v>
      </c>
      <c r="F284" s="35" t="s">
        <v>720</v>
      </c>
    </row>
    <row r="285" spans="5:6" hidden="1" x14ac:dyDescent="0.35">
      <c r="E285" s="35" t="s">
        <v>721</v>
      </c>
      <c r="F285" s="35" t="s">
        <v>722</v>
      </c>
    </row>
    <row r="286" spans="5:6" hidden="1" x14ac:dyDescent="0.35">
      <c r="E286" s="35" t="s">
        <v>723</v>
      </c>
      <c r="F286" s="35" t="s">
        <v>724</v>
      </c>
    </row>
    <row r="287" spans="5:6" hidden="1" x14ac:dyDescent="0.35">
      <c r="E287" s="35" t="s">
        <v>725</v>
      </c>
      <c r="F287" s="35" t="s">
        <v>726</v>
      </c>
    </row>
    <row r="288" spans="5:6" hidden="1" x14ac:dyDescent="0.35">
      <c r="E288" s="35" t="s">
        <v>727</v>
      </c>
      <c r="F288" s="35" t="s">
        <v>728</v>
      </c>
    </row>
    <row r="289" spans="5:6" hidden="1" x14ac:dyDescent="0.35">
      <c r="E289" s="35" t="s">
        <v>729</v>
      </c>
      <c r="F289" s="35" t="s">
        <v>730</v>
      </c>
    </row>
    <row r="290" spans="5:6" hidden="1" x14ac:dyDescent="0.35">
      <c r="E290" s="35" t="s">
        <v>731</v>
      </c>
      <c r="F290" s="35" t="s">
        <v>732</v>
      </c>
    </row>
    <row r="291" spans="5:6" hidden="1" x14ac:dyDescent="0.35">
      <c r="E291" s="35" t="s">
        <v>733</v>
      </c>
      <c r="F291" s="35" t="s">
        <v>734</v>
      </c>
    </row>
    <row r="292" spans="5:6" hidden="1" x14ac:dyDescent="0.35">
      <c r="E292" s="35" t="s">
        <v>735</v>
      </c>
      <c r="F292" s="35" t="s">
        <v>736</v>
      </c>
    </row>
    <row r="293" spans="5:6" hidden="1" x14ac:dyDescent="0.35">
      <c r="E293" s="35" t="s">
        <v>737</v>
      </c>
      <c r="F293" s="35" t="s">
        <v>738</v>
      </c>
    </row>
    <row r="294" spans="5:6" hidden="1" x14ac:dyDescent="0.35">
      <c r="E294" s="35" t="s">
        <v>739</v>
      </c>
      <c r="F294" s="35" t="s">
        <v>740</v>
      </c>
    </row>
    <row r="295" spans="5:6" hidden="1" x14ac:dyDescent="0.35">
      <c r="E295" s="35" t="s">
        <v>741</v>
      </c>
      <c r="F295" s="35" t="s">
        <v>742</v>
      </c>
    </row>
    <row r="296" spans="5:6" hidden="1" x14ac:dyDescent="0.35">
      <c r="E296" s="35" t="s">
        <v>743</v>
      </c>
      <c r="F296" s="35" t="s">
        <v>744</v>
      </c>
    </row>
    <row r="297" spans="5:6" hidden="1" x14ac:dyDescent="0.35">
      <c r="E297" s="35" t="s">
        <v>745</v>
      </c>
      <c r="F297" s="35" t="s">
        <v>746</v>
      </c>
    </row>
    <row r="298" spans="5:6" hidden="1" x14ac:dyDescent="0.35">
      <c r="E298" s="35" t="s">
        <v>747</v>
      </c>
      <c r="F298" s="35" t="s">
        <v>748</v>
      </c>
    </row>
    <row r="299" spans="5:6" hidden="1" x14ac:dyDescent="0.35">
      <c r="E299" s="35" t="s">
        <v>749</v>
      </c>
      <c r="F299" s="35" t="s">
        <v>750</v>
      </c>
    </row>
    <row r="300" spans="5:6" hidden="1" x14ac:dyDescent="0.35">
      <c r="E300" s="35" t="s">
        <v>751</v>
      </c>
      <c r="F300" s="35" t="s">
        <v>752</v>
      </c>
    </row>
    <row r="301" spans="5:6" hidden="1" x14ac:dyDescent="0.35">
      <c r="E301" s="35" t="s">
        <v>753</v>
      </c>
      <c r="F301" s="35" t="s">
        <v>754</v>
      </c>
    </row>
    <row r="302" spans="5:6" hidden="1" x14ac:dyDescent="0.35">
      <c r="E302" s="35" t="s">
        <v>755</v>
      </c>
      <c r="F302" s="35" t="s">
        <v>756</v>
      </c>
    </row>
    <row r="303" spans="5:6" hidden="1" x14ac:dyDescent="0.35">
      <c r="E303" s="35" t="s">
        <v>757</v>
      </c>
      <c r="F303" s="35" t="s">
        <v>758</v>
      </c>
    </row>
    <row r="304" spans="5:6" hidden="1" x14ac:dyDescent="0.35">
      <c r="E304" s="35" t="s">
        <v>759</v>
      </c>
      <c r="F304" s="35" t="s">
        <v>760</v>
      </c>
    </row>
    <row r="305" spans="5:6" hidden="1" x14ac:dyDescent="0.35">
      <c r="E305" s="35" t="s">
        <v>761</v>
      </c>
      <c r="F305" s="35" t="s">
        <v>762</v>
      </c>
    </row>
    <row r="306" spans="5:6" hidden="1" x14ac:dyDescent="0.35">
      <c r="E306" s="35" t="s">
        <v>763</v>
      </c>
      <c r="F306" s="35" t="s">
        <v>764</v>
      </c>
    </row>
    <row r="307" spans="5:6" hidden="1" x14ac:dyDescent="0.35">
      <c r="E307" s="35" t="s">
        <v>765</v>
      </c>
      <c r="F307" s="35" t="s">
        <v>766</v>
      </c>
    </row>
    <row r="308" spans="5:6" hidden="1" x14ac:dyDescent="0.35">
      <c r="E308" s="35" t="s">
        <v>767</v>
      </c>
      <c r="F308" s="35" t="s">
        <v>768</v>
      </c>
    </row>
    <row r="309" spans="5:6" hidden="1" x14ac:dyDescent="0.35">
      <c r="E309" s="35" t="s">
        <v>769</v>
      </c>
      <c r="F309" s="35" t="s">
        <v>770</v>
      </c>
    </row>
    <row r="310" spans="5:6" hidden="1" x14ac:dyDescent="0.35">
      <c r="E310" s="35" t="s">
        <v>771</v>
      </c>
      <c r="F310" s="35" t="s">
        <v>772</v>
      </c>
    </row>
    <row r="311" spans="5:6" hidden="1" x14ac:dyDescent="0.35">
      <c r="E311" s="35" t="s">
        <v>773</v>
      </c>
      <c r="F311" s="35" t="s">
        <v>774</v>
      </c>
    </row>
    <row r="312" spans="5:6" hidden="1" x14ac:dyDescent="0.35">
      <c r="E312" s="35" t="s">
        <v>775</v>
      </c>
      <c r="F312" s="35" t="s">
        <v>776</v>
      </c>
    </row>
    <row r="313" spans="5:6" hidden="1" x14ac:dyDescent="0.35">
      <c r="E313" s="35" t="s">
        <v>777</v>
      </c>
      <c r="F313" s="35" t="s">
        <v>778</v>
      </c>
    </row>
    <row r="314" spans="5:6" hidden="1" x14ac:dyDescent="0.35">
      <c r="E314" s="35" t="s">
        <v>779</v>
      </c>
      <c r="F314" s="35" t="s">
        <v>780</v>
      </c>
    </row>
    <row r="315" spans="5:6" hidden="1" x14ac:dyDescent="0.35">
      <c r="E315" s="35" t="s">
        <v>781</v>
      </c>
      <c r="F315" s="35" t="s">
        <v>782</v>
      </c>
    </row>
    <row r="316" spans="5:6" hidden="1" x14ac:dyDescent="0.35">
      <c r="E316" s="35" t="s">
        <v>783</v>
      </c>
      <c r="F316" s="35" t="s">
        <v>784</v>
      </c>
    </row>
    <row r="317" spans="5:6" hidden="1" x14ac:dyDescent="0.35">
      <c r="E317" s="35" t="s">
        <v>785</v>
      </c>
      <c r="F317" s="35" t="s">
        <v>786</v>
      </c>
    </row>
    <row r="318" spans="5:6" hidden="1" x14ac:dyDescent="0.35">
      <c r="E318" s="35" t="s">
        <v>787</v>
      </c>
      <c r="F318" s="35" t="s">
        <v>788</v>
      </c>
    </row>
    <row r="319" spans="5:6" hidden="1" x14ac:dyDescent="0.35">
      <c r="E319" s="35" t="s">
        <v>789</v>
      </c>
      <c r="F319" s="35" t="s">
        <v>790</v>
      </c>
    </row>
    <row r="320" spans="5:6" hidden="1" x14ac:dyDescent="0.35">
      <c r="E320" s="35" t="s">
        <v>791</v>
      </c>
      <c r="F320" s="35" t="s">
        <v>792</v>
      </c>
    </row>
    <row r="321" spans="5:6" hidden="1" x14ac:dyDescent="0.35">
      <c r="E321" s="35" t="s">
        <v>793</v>
      </c>
      <c r="F321" s="35" t="s">
        <v>794</v>
      </c>
    </row>
    <row r="322" spans="5:6" hidden="1" x14ac:dyDescent="0.35">
      <c r="E322" s="35" t="s">
        <v>795</v>
      </c>
      <c r="F322" s="35" t="s">
        <v>796</v>
      </c>
    </row>
    <row r="323" spans="5:6" hidden="1" x14ac:dyDescent="0.35">
      <c r="E323" s="35" t="s">
        <v>797</v>
      </c>
      <c r="F323" s="35" t="s">
        <v>798</v>
      </c>
    </row>
    <row r="324" spans="5:6" hidden="1" x14ac:dyDescent="0.35">
      <c r="E324" s="35" t="s">
        <v>799</v>
      </c>
      <c r="F324" s="35" t="s">
        <v>800</v>
      </c>
    </row>
    <row r="325" spans="5:6" hidden="1" x14ac:dyDescent="0.35">
      <c r="E325" s="35" t="s">
        <v>801</v>
      </c>
      <c r="F325" s="35" t="s">
        <v>802</v>
      </c>
    </row>
    <row r="326" spans="5:6" hidden="1" x14ac:dyDescent="0.35">
      <c r="E326" s="35" t="s">
        <v>803</v>
      </c>
      <c r="F326" s="35" t="s">
        <v>804</v>
      </c>
    </row>
    <row r="327" spans="5:6" hidden="1" x14ac:dyDescent="0.35">
      <c r="E327" s="35" t="s">
        <v>805</v>
      </c>
      <c r="F327" s="35" t="s">
        <v>806</v>
      </c>
    </row>
    <row r="328" spans="5:6" hidden="1" x14ac:dyDescent="0.35">
      <c r="E328" s="35" t="s">
        <v>807</v>
      </c>
      <c r="F328" s="35" t="s">
        <v>808</v>
      </c>
    </row>
    <row r="329" spans="5:6" hidden="1" x14ac:dyDescent="0.35">
      <c r="E329" s="35" t="s">
        <v>809</v>
      </c>
      <c r="F329" s="35" t="s">
        <v>810</v>
      </c>
    </row>
    <row r="330" spans="5:6" hidden="1" x14ac:dyDescent="0.35">
      <c r="E330" s="35" t="s">
        <v>811</v>
      </c>
      <c r="F330" s="35" t="s">
        <v>812</v>
      </c>
    </row>
    <row r="331" spans="5:6" hidden="1" x14ac:dyDescent="0.35">
      <c r="E331" s="35" t="s">
        <v>813</v>
      </c>
      <c r="F331" s="35" t="s">
        <v>814</v>
      </c>
    </row>
    <row r="332" spans="5:6" hidden="1" x14ac:dyDescent="0.35">
      <c r="E332" s="35" t="s">
        <v>815</v>
      </c>
      <c r="F332" s="35" t="s">
        <v>816</v>
      </c>
    </row>
    <row r="333" spans="5:6" hidden="1" x14ac:dyDescent="0.35">
      <c r="E333" s="35" t="s">
        <v>817</v>
      </c>
      <c r="F333" s="35" t="s">
        <v>818</v>
      </c>
    </row>
    <row r="334" spans="5:6" hidden="1" x14ac:dyDescent="0.35">
      <c r="E334" s="35" t="s">
        <v>819</v>
      </c>
      <c r="F334" s="35" t="s">
        <v>820</v>
      </c>
    </row>
    <row r="335" spans="5:6" hidden="1" x14ac:dyDescent="0.35">
      <c r="E335" s="35" t="s">
        <v>821</v>
      </c>
      <c r="F335" s="35" t="s">
        <v>822</v>
      </c>
    </row>
    <row r="336" spans="5:6" hidden="1" x14ac:dyDescent="0.35">
      <c r="E336" s="35" t="s">
        <v>823</v>
      </c>
      <c r="F336" s="35" t="s">
        <v>824</v>
      </c>
    </row>
    <row r="337" spans="5:6" hidden="1" x14ac:dyDescent="0.35">
      <c r="E337" s="35" t="s">
        <v>825</v>
      </c>
      <c r="F337" s="35" t="s">
        <v>826</v>
      </c>
    </row>
    <row r="338" spans="5:6" hidden="1" x14ac:dyDescent="0.35">
      <c r="E338" s="35" t="s">
        <v>827</v>
      </c>
      <c r="F338" s="35" t="s">
        <v>828</v>
      </c>
    </row>
    <row r="339" spans="5:6" hidden="1" x14ac:dyDescent="0.35">
      <c r="E339" s="35" t="s">
        <v>829</v>
      </c>
      <c r="F339" s="35" t="s">
        <v>830</v>
      </c>
    </row>
    <row r="340" spans="5:6" hidden="1" x14ac:dyDescent="0.35">
      <c r="E340" s="35" t="s">
        <v>831</v>
      </c>
      <c r="F340" s="35" t="s">
        <v>832</v>
      </c>
    </row>
    <row r="341" spans="5:6" hidden="1" x14ac:dyDescent="0.35">
      <c r="E341" s="35" t="s">
        <v>833</v>
      </c>
      <c r="F341" s="35" t="s">
        <v>834</v>
      </c>
    </row>
    <row r="342" spans="5:6" hidden="1" x14ac:dyDescent="0.35">
      <c r="E342" s="35" t="s">
        <v>835</v>
      </c>
      <c r="F342" s="35" t="s">
        <v>836</v>
      </c>
    </row>
    <row r="343" spans="5:6" hidden="1" x14ac:dyDescent="0.35">
      <c r="E343" s="35" t="s">
        <v>837</v>
      </c>
      <c r="F343" s="35" t="s">
        <v>838</v>
      </c>
    </row>
    <row r="344" spans="5:6" hidden="1" x14ac:dyDescent="0.35">
      <c r="E344" s="35" t="s">
        <v>839</v>
      </c>
      <c r="F344" s="35" t="s">
        <v>840</v>
      </c>
    </row>
    <row r="345" spans="5:6" hidden="1" x14ac:dyDescent="0.35">
      <c r="E345" s="35" t="s">
        <v>841</v>
      </c>
      <c r="F345" s="35" t="s">
        <v>842</v>
      </c>
    </row>
    <row r="346" spans="5:6" hidden="1" x14ac:dyDescent="0.35">
      <c r="E346" s="35" t="s">
        <v>843</v>
      </c>
      <c r="F346" s="35" t="s">
        <v>844</v>
      </c>
    </row>
    <row r="347" spans="5:6" hidden="1" x14ac:dyDescent="0.35">
      <c r="E347" s="35" t="s">
        <v>845</v>
      </c>
      <c r="F347" s="35" t="s">
        <v>846</v>
      </c>
    </row>
    <row r="348" spans="5:6" hidden="1" x14ac:dyDescent="0.35">
      <c r="E348" s="35" t="s">
        <v>847</v>
      </c>
      <c r="F348" s="35" t="s">
        <v>848</v>
      </c>
    </row>
    <row r="349" spans="5:6" hidden="1" x14ac:dyDescent="0.35">
      <c r="E349" s="35" t="s">
        <v>849</v>
      </c>
      <c r="F349" s="35" t="s">
        <v>850</v>
      </c>
    </row>
    <row r="350" spans="5:6" hidden="1" x14ac:dyDescent="0.35">
      <c r="E350" s="35" t="s">
        <v>851</v>
      </c>
      <c r="F350" s="35" t="s">
        <v>852</v>
      </c>
    </row>
    <row r="351" spans="5:6" hidden="1" x14ac:dyDescent="0.35">
      <c r="E351" s="35" t="s">
        <v>853</v>
      </c>
      <c r="F351" s="35" t="s">
        <v>854</v>
      </c>
    </row>
    <row r="352" spans="5:6" hidden="1" x14ac:dyDescent="0.35">
      <c r="E352" s="35" t="s">
        <v>855</v>
      </c>
      <c r="F352" s="35" t="s">
        <v>856</v>
      </c>
    </row>
    <row r="353" spans="5:6" hidden="1" x14ac:dyDescent="0.35">
      <c r="E353" s="35" t="s">
        <v>857</v>
      </c>
      <c r="F353" s="35" t="s">
        <v>858</v>
      </c>
    </row>
    <row r="354" spans="5:6" hidden="1" x14ac:dyDescent="0.35">
      <c r="E354" s="35" t="s">
        <v>859</v>
      </c>
      <c r="F354" s="35" t="s">
        <v>860</v>
      </c>
    </row>
    <row r="355" spans="5:6" hidden="1" x14ac:dyDescent="0.35">
      <c r="E355" s="35" t="s">
        <v>861</v>
      </c>
      <c r="F355" s="35" t="s">
        <v>862</v>
      </c>
    </row>
    <row r="356" spans="5:6" hidden="1" x14ac:dyDescent="0.35">
      <c r="E356" s="35" t="s">
        <v>863</v>
      </c>
      <c r="F356" s="35" t="s">
        <v>864</v>
      </c>
    </row>
    <row r="357" spans="5:6" hidden="1" x14ac:dyDescent="0.35">
      <c r="E357" s="35" t="s">
        <v>865</v>
      </c>
      <c r="F357" s="35" t="s">
        <v>866</v>
      </c>
    </row>
    <row r="358" spans="5:6" hidden="1" x14ac:dyDescent="0.35">
      <c r="E358" s="35" t="s">
        <v>867</v>
      </c>
      <c r="F358" s="35" t="s">
        <v>868</v>
      </c>
    </row>
    <row r="359" spans="5:6" hidden="1" x14ac:dyDescent="0.35">
      <c r="E359" s="35" t="s">
        <v>869</v>
      </c>
      <c r="F359" s="35" t="s">
        <v>870</v>
      </c>
    </row>
    <row r="360" spans="5:6" hidden="1" x14ac:dyDescent="0.35">
      <c r="E360" s="35" t="s">
        <v>871</v>
      </c>
      <c r="F360" s="35" t="s">
        <v>872</v>
      </c>
    </row>
    <row r="361" spans="5:6" hidden="1" x14ac:dyDescent="0.35">
      <c r="E361" s="35" t="s">
        <v>237</v>
      </c>
      <c r="F361" s="35" t="s">
        <v>873</v>
      </c>
    </row>
    <row r="362" spans="5:6" hidden="1" x14ac:dyDescent="0.35">
      <c r="E362" s="35" t="s">
        <v>874</v>
      </c>
      <c r="F362" s="35" t="s">
        <v>875</v>
      </c>
    </row>
    <row r="363" spans="5:6" hidden="1" x14ac:dyDescent="0.35">
      <c r="E363" s="35" t="s">
        <v>876</v>
      </c>
      <c r="F363" s="35" t="s">
        <v>877</v>
      </c>
    </row>
    <row r="364" spans="5:6" hidden="1" x14ac:dyDescent="0.35">
      <c r="E364" s="35" t="s">
        <v>89</v>
      </c>
      <c r="F364" s="35" t="s">
        <v>878</v>
      </c>
    </row>
    <row r="365" spans="5:6" hidden="1" x14ac:dyDescent="0.35">
      <c r="E365" s="35" t="s">
        <v>240</v>
      </c>
      <c r="F365" s="35" t="s">
        <v>879</v>
      </c>
    </row>
    <row r="366" spans="5:6" hidden="1" x14ac:dyDescent="0.35">
      <c r="E366" s="35" t="s">
        <v>880</v>
      </c>
      <c r="F366" s="35" t="s">
        <v>881</v>
      </c>
    </row>
    <row r="367" spans="5:6" hidden="1" x14ac:dyDescent="0.35">
      <c r="E367" s="35" t="s">
        <v>241</v>
      </c>
      <c r="F367" s="35" t="s">
        <v>882</v>
      </c>
    </row>
    <row r="368" spans="5:6" hidden="1" x14ac:dyDescent="0.35">
      <c r="E368" s="35" t="s">
        <v>883</v>
      </c>
      <c r="F368" s="35" t="s">
        <v>884</v>
      </c>
    </row>
    <row r="369" spans="5:6" hidden="1" x14ac:dyDescent="0.35">
      <c r="E369" s="35" t="s">
        <v>885</v>
      </c>
      <c r="F369" s="35" t="s">
        <v>886</v>
      </c>
    </row>
    <row r="370" spans="5:6" hidden="1" x14ac:dyDescent="0.35">
      <c r="E370" s="35" t="s">
        <v>887</v>
      </c>
      <c r="F370" s="35" t="s">
        <v>888</v>
      </c>
    </row>
    <row r="371" spans="5:6" hidden="1" x14ac:dyDescent="0.35">
      <c r="E371" s="35" t="s">
        <v>889</v>
      </c>
      <c r="F371" s="35" t="s">
        <v>890</v>
      </c>
    </row>
    <row r="372" spans="5:6" hidden="1" x14ac:dyDescent="0.35">
      <c r="E372" s="35" t="s">
        <v>891</v>
      </c>
      <c r="F372" s="35" t="s">
        <v>892</v>
      </c>
    </row>
    <row r="373" spans="5:6" hidden="1" x14ac:dyDescent="0.35">
      <c r="E373" s="35" t="s">
        <v>893</v>
      </c>
      <c r="F373" s="35" t="s">
        <v>894</v>
      </c>
    </row>
    <row r="374" spans="5:6" hidden="1" x14ac:dyDescent="0.35">
      <c r="E374" s="35" t="s">
        <v>895</v>
      </c>
      <c r="F374" s="35" t="s">
        <v>896</v>
      </c>
    </row>
    <row r="375" spans="5:6" hidden="1" x14ac:dyDescent="0.35">
      <c r="E375" s="35" t="s">
        <v>897</v>
      </c>
      <c r="F375" s="35" t="s">
        <v>898</v>
      </c>
    </row>
    <row r="376" spans="5:6" hidden="1" x14ac:dyDescent="0.35">
      <c r="E376" s="35" t="s">
        <v>899</v>
      </c>
      <c r="F376" s="35" t="s">
        <v>900</v>
      </c>
    </row>
    <row r="377" spans="5:6" hidden="1" x14ac:dyDescent="0.35">
      <c r="E377" s="35" t="s">
        <v>901</v>
      </c>
      <c r="F377" s="35" t="s">
        <v>902</v>
      </c>
    </row>
    <row r="378" spans="5:6" hidden="1" x14ac:dyDescent="0.35">
      <c r="E378" s="35" t="s">
        <v>903</v>
      </c>
      <c r="F378" s="35" t="s">
        <v>904</v>
      </c>
    </row>
    <row r="379" spans="5:6" hidden="1" x14ac:dyDescent="0.35">
      <c r="E379" s="35" t="s">
        <v>905</v>
      </c>
      <c r="F379" s="35" t="s">
        <v>906</v>
      </c>
    </row>
    <row r="380" spans="5:6" hidden="1" x14ac:dyDescent="0.35">
      <c r="E380" s="35" t="s">
        <v>907</v>
      </c>
      <c r="F380" s="35" t="s">
        <v>908</v>
      </c>
    </row>
    <row r="381" spans="5:6" hidden="1" x14ac:dyDescent="0.35">
      <c r="E381" s="35" t="s">
        <v>909</v>
      </c>
      <c r="F381" s="35" t="s">
        <v>910</v>
      </c>
    </row>
    <row r="382" spans="5:6" hidden="1" x14ac:dyDescent="0.35">
      <c r="E382" s="35" t="s">
        <v>250</v>
      </c>
      <c r="F382" s="35" t="s">
        <v>911</v>
      </c>
    </row>
    <row r="383" spans="5:6" hidden="1" x14ac:dyDescent="0.35">
      <c r="E383" s="35" t="s">
        <v>912</v>
      </c>
      <c r="F383" s="35" t="s">
        <v>913</v>
      </c>
    </row>
    <row r="384" spans="5:6" hidden="1" x14ac:dyDescent="0.35">
      <c r="E384" s="35" t="s">
        <v>914</v>
      </c>
      <c r="F384" s="35" t="s">
        <v>915</v>
      </c>
    </row>
    <row r="385" spans="5:6" hidden="1" x14ac:dyDescent="0.35">
      <c r="E385" s="35" t="s">
        <v>251</v>
      </c>
      <c r="F385" s="35" t="s">
        <v>916</v>
      </c>
    </row>
    <row r="386" spans="5:6" hidden="1" x14ac:dyDescent="0.35">
      <c r="E386" s="35" t="s">
        <v>917</v>
      </c>
      <c r="F386" s="35" t="s">
        <v>918</v>
      </c>
    </row>
    <row r="387" spans="5:6" hidden="1" x14ac:dyDescent="0.35">
      <c r="E387" s="35" t="s">
        <v>919</v>
      </c>
      <c r="F387" s="35" t="s">
        <v>920</v>
      </c>
    </row>
    <row r="388" spans="5:6" hidden="1" x14ac:dyDescent="0.35">
      <c r="E388" s="35" t="s">
        <v>921</v>
      </c>
      <c r="F388" s="35" t="s">
        <v>922</v>
      </c>
    </row>
    <row r="389" spans="5:6" hidden="1" x14ac:dyDescent="0.35">
      <c r="E389" s="35" t="s">
        <v>923</v>
      </c>
      <c r="F389" s="35" t="s">
        <v>924</v>
      </c>
    </row>
    <row r="390" spans="5:6" hidden="1" x14ac:dyDescent="0.35">
      <c r="E390" s="35" t="s">
        <v>925</v>
      </c>
      <c r="F390" s="35" t="s">
        <v>926</v>
      </c>
    </row>
    <row r="391" spans="5:6" hidden="1" x14ac:dyDescent="0.35">
      <c r="E391" s="35" t="s">
        <v>927</v>
      </c>
      <c r="F391" s="35" t="s">
        <v>928</v>
      </c>
    </row>
    <row r="392" spans="5:6" hidden="1" x14ac:dyDescent="0.35">
      <c r="E392" s="35" t="s">
        <v>929</v>
      </c>
      <c r="F392" s="35" t="s">
        <v>930</v>
      </c>
    </row>
    <row r="393" spans="5:6" hidden="1" x14ac:dyDescent="0.35">
      <c r="E393" s="35" t="s">
        <v>931</v>
      </c>
      <c r="F393" s="35" t="s">
        <v>932</v>
      </c>
    </row>
    <row r="394" spans="5:6" hidden="1" x14ac:dyDescent="0.35">
      <c r="E394" s="35" t="s">
        <v>933</v>
      </c>
      <c r="F394" s="35" t="s">
        <v>934</v>
      </c>
    </row>
    <row r="395" spans="5:6" hidden="1" x14ac:dyDescent="0.35">
      <c r="E395" s="35" t="s">
        <v>935</v>
      </c>
      <c r="F395" s="35" t="s">
        <v>936</v>
      </c>
    </row>
    <row r="396" spans="5:6" hidden="1" x14ac:dyDescent="0.35">
      <c r="E396" s="35" t="s">
        <v>937</v>
      </c>
      <c r="F396" s="35" t="s">
        <v>938</v>
      </c>
    </row>
    <row r="397" spans="5:6" hidden="1" x14ac:dyDescent="0.35">
      <c r="E397" s="35" t="s">
        <v>939</v>
      </c>
      <c r="F397" s="35" t="s">
        <v>940</v>
      </c>
    </row>
    <row r="398" spans="5:6" hidden="1" x14ac:dyDescent="0.35">
      <c r="E398" s="35" t="s">
        <v>941</v>
      </c>
      <c r="F398" s="35" t="s">
        <v>942</v>
      </c>
    </row>
    <row r="399" spans="5:6" hidden="1" x14ac:dyDescent="0.35">
      <c r="E399" s="35" t="s">
        <v>943</v>
      </c>
      <c r="F399" s="35" t="s">
        <v>944</v>
      </c>
    </row>
    <row r="400" spans="5:6" hidden="1" x14ac:dyDescent="0.35">
      <c r="E400" s="35" t="s">
        <v>945</v>
      </c>
      <c r="F400" s="35" t="s">
        <v>946</v>
      </c>
    </row>
    <row r="401" spans="5:6" hidden="1" x14ac:dyDescent="0.35">
      <c r="E401" s="35" t="s">
        <v>947</v>
      </c>
      <c r="F401" s="35" t="s">
        <v>948</v>
      </c>
    </row>
    <row r="402" spans="5:6" hidden="1" x14ac:dyDescent="0.35">
      <c r="E402" s="35" t="s">
        <v>949</v>
      </c>
      <c r="F402" s="35" t="s">
        <v>950</v>
      </c>
    </row>
    <row r="403" spans="5:6" hidden="1" x14ac:dyDescent="0.35">
      <c r="E403" s="35" t="s">
        <v>951</v>
      </c>
      <c r="F403" s="35" t="s">
        <v>952</v>
      </c>
    </row>
    <row r="404" spans="5:6" hidden="1" x14ac:dyDescent="0.35">
      <c r="E404" s="35" t="s">
        <v>953</v>
      </c>
      <c r="F404" s="35" t="s">
        <v>954</v>
      </c>
    </row>
    <row r="405" spans="5:6" hidden="1" x14ac:dyDescent="0.35">
      <c r="E405" s="35" t="s">
        <v>955</v>
      </c>
      <c r="F405" s="35" t="s">
        <v>956</v>
      </c>
    </row>
    <row r="406" spans="5:6" hidden="1" x14ac:dyDescent="0.35">
      <c r="E406" s="35" t="s">
        <v>957</v>
      </c>
      <c r="F406" s="35" t="s">
        <v>958</v>
      </c>
    </row>
    <row r="407" spans="5:6" hidden="1" x14ac:dyDescent="0.35">
      <c r="E407" s="35" t="s">
        <v>959</v>
      </c>
      <c r="F407" s="35" t="s">
        <v>960</v>
      </c>
    </row>
    <row r="408" spans="5:6" hidden="1" x14ac:dyDescent="0.35">
      <c r="E408" s="35" t="s">
        <v>961</v>
      </c>
      <c r="F408" s="35" t="s">
        <v>962</v>
      </c>
    </row>
    <row r="409" spans="5:6" hidden="1" x14ac:dyDescent="0.35">
      <c r="E409" s="35" t="s">
        <v>963</v>
      </c>
      <c r="F409" s="35" t="s">
        <v>964</v>
      </c>
    </row>
    <row r="410" spans="5:6" hidden="1" x14ac:dyDescent="0.35">
      <c r="E410" s="35" t="s">
        <v>965</v>
      </c>
      <c r="F410" s="35" t="s">
        <v>966</v>
      </c>
    </row>
    <row r="411" spans="5:6" hidden="1" x14ac:dyDescent="0.35">
      <c r="E411" s="35" t="s">
        <v>967</v>
      </c>
      <c r="F411" s="35" t="s">
        <v>968</v>
      </c>
    </row>
    <row r="412" spans="5:6" hidden="1" x14ac:dyDescent="0.35">
      <c r="E412" s="35" t="s">
        <v>969</v>
      </c>
      <c r="F412" s="35" t="s">
        <v>970</v>
      </c>
    </row>
    <row r="413" spans="5:6" hidden="1" x14ac:dyDescent="0.35">
      <c r="E413" s="35" t="s">
        <v>971</v>
      </c>
      <c r="F413" s="35" t="s">
        <v>972</v>
      </c>
    </row>
    <row r="414" spans="5:6" hidden="1" x14ac:dyDescent="0.35">
      <c r="E414" s="35" t="s">
        <v>57</v>
      </c>
      <c r="F414" s="35" t="s">
        <v>973</v>
      </c>
    </row>
    <row r="415" spans="5:6" hidden="1" x14ac:dyDescent="0.35">
      <c r="E415" s="35" t="s">
        <v>974</v>
      </c>
      <c r="F415" s="35" t="s">
        <v>975</v>
      </c>
    </row>
    <row r="416" spans="5:6" hidden="1" x14ac:dyDescent="0.35">
      <c r="E416" s="35" t="s">
        <v>976</v>
      </c>
      <c r="F416" s="35" t="s">
        <v>977</v>
      </c>
    </row>
    <row r="417" spans="5:6" hidden="1" x14ac:dyDescent="0.35">
      <c r="E417" s="35" t="s">
        <v>978</v>
      </c>
      <c r="F417" s="35" t="s">
        <v>979</v>
      </c>
    </row>
    <row r="418" spans="5:6" hidden="1" x14ac:dyDescent="0.35">
      <c r="E418" s="35" t="s">
        <v>980</v>
      </c>
      <c r="F418" s="35" t="s">
        <v>981</v>
      </c>
    </row>
    <row r="419" spans="5:6" hidden="1" x14ac:dyDescent="0.35">
      <c r="E419" s="35" t="s">
        <v>982</v>
      </c>
      <c r="F419" s="35" t="s">
        <v>983</v>
      </c>
    </row>
    <row r="420" spans="5:6" hidden="1" x14ac:dyDescent="0.35">
      <c r="E420" s="35" t="s">
        <v>984</v>
      </c>
      <c r="F420" s="35" t="s">
        <v>985</v>
      </c>
    </row>
    <row r="421" spans="5:6" hidden="1" x14ac:dyDescent="0.35">
      <c r="E421" s="35" t="s">
        <v>986</v>
      </c>
      <c r="F421" s="35" t="s">
        <v>987</v>
      </c>
    </row>
    <row r="422" spans="5:6" hidden="1" x14ac:dyDescent="0.35">
      <c r="E422" s="35" t="s">
        <v>988</v>
      </c>
      <c r="F422" s="35" t="s">
        <v>989</v>
      </c>
    </row>
    <row r="423" spans="5:6" hidden="1" x14ac:dyDescent="0.35">
      <c r="E423" s="35" t="s">
        <v>990</v>
      </c>
      <c r="F423" s="35" t="s">
        <v>991</v>
      </c>
    </row>
    <row r="424" spans="5:6" hidden="1" x14ac:dyDescent="0.35">
      <c r="E424" s="35" t="s">
        <v>992</v>
      </c>
      <c r="F424" s="35" t="s">
        <v>993</v>
      </c>
    </row>
    <row r="425" spans="5:6" hidden="1" x14ac:dyDescent="0.35">
      <c r="E425" s="35" t="s">
        <v>994</v>
      </c>
      <c r="F425" s="35" t="s">
        <v>995</v>
      </c>
    </row>
    <row r="426" spans="5:6" hidden="1" x14ac:dyDescent="0.35">
      <c r="E426" s="35" t="s">
        <v>996</v>
      </c>
      <c r="F426" s="35" t="s">
        <v>997</v>
      </c>
    </row>
    <row r="427" spans="5:6" hidden="1" x14ac:dyDescent="0.35">
      <c r="E427" s="35" t="s">
        <v>998</v>
      </c>
      <c r="F427" s="35" t="s">
        <v>999</v>
      </c>
    </row>
    <row r="428" spans="5:6" hidden="1" x14ac:dyDescent="0.35">
      <c r="E428" s="35" t="s">
        <v>1000</v>
      </c>
      <c r="F428" s="35" t="s">
        <v>1001</v>
      </c>
    </row>
    <row r="429" spans="5:6" hidden="1" x14ac:dyDescent="0.35">
      <c r="E429" s="35" t="s">
        <v>1002</v>
      </c>
      <c r="F429" s="35" t="s">
        <v>1003</v>
      </c>
    </row>
    <row r="430" spans="5:6" hidden="1" x14ac:dyDescent="0.35">
      <c r="E430" s="35" t="s">
        <v>1004</v>
      </c>
      <c r="F430" s="35" t="s">
        <v>1005</v>
      </c>
    </row>
    <row r="431" spans="5:6" hidden="1" x14ac:dyDescent="0.35">
      <c r="E431" s="35" t="s">
        <v>1006</v>
      </c>
      <c r="F431" s="35" t="s">
        <v>1007</v>
      </c>
    </row>
    <row r="432" spans="5:6" hidden="1" x14ac:dyDescent="0.35">
      <c r="E432" s="35" t="s">
        <v>1008</v>
      </c>
      <c r="F432" s="35" t="s">
        <v>1009</v>
      </c>
    </row>
    <row r="433" spans="5:6" hidden="1" x14ac:dyDescent="0.35">
      <c r="E433" s="35" t="s">
        <v>1010</v>
      </c>
      <c r="F433" s="35" t="s">
        <v>1011</v>
      </c>
    </row>
    <row r="434" spans="5:6" hidden="1" x14ac:dyDescent="0.35">
      <c r="E434" s="35" t="s">
        <v>1012</v>
      </c>
      <c r="F434" s="35" t="s">
        <v>1013</v>
      </c>
    </row>
    <row r="435" spans="5:6" hidden="1" x14ac:dyDescent="0.35">
      <c r="E435" s="35" t="s">
        <v>1014</v>
      </c>
      <c r="F435" s="35" t="s">
        <v>1015</v>
      </c>
    </row>
    <row r="436" spans="5:6" hidden="1" x14ac:dyDescent="0.35">
      <c r="E436" s="35" t="s">
        <v>1016</v>
      </c>
      <c r="F436" s="35" t="s">
        <v>1017</v>
      </c>
    </row>
    <row r="437" spans="5:6" hidden="1" x14ac:dyDescent="0.35">
      <c r="E437" s="35" t="s">
        <v>1018</v>
      </c>
      <c r="F437" s="35" t="s">
        <v>1019</v>
      </c>
    </row>
    <row r="438" spans="5:6" hidden="1" x14ac:dyDescent="0.35">
      <c r="E438" s="35" t="s">
        <v>1020</v>
      </c>
      <c r="F438" s="35" t="s">
        <v>1021</v>
      </c>
    </row>
    <row r="439" spans="5:6" hidden="1" x14ac:dyDescent="0.35">
      <c r="E439" s="35" t="s">
        <v>1022</v>
      </c>
      <c r="F439" s="35" t="s">
        <v>1023</v>
      </c>
    </row>
    <row r="440" spans="5:6" hidden="1" x14ac:dyDescent="0.35">
      <c r="E440" s="35" t="s">
        <v>1024</v>
      </c>
      <c r="F440" s="35" t="s">
        <v>1025</v>
      </c>
    </row>
    <row r="441" spans="5:6" hidden="1" x14ac:dyDescent="0.35">
      <c r="E441" s="35" t="s">
        <v>1026</v>
      </c>
      <c r="F441" s="35" t="s">
        <v>1027</v>
      </c>
    </row>
    <row r="442" spans="5:6" hidden="1" x14ac:dyDescent="0.35">
      <c r="E442" s="35" t="s">
        <v>1028</v>
      </c>
      <c r="F442" s="35" t="s">
        <v>1029</v>
      </c>
    </row>
    <row r="443" spans="5:6" hidden="1" x14ac:dyDescent="0.35">
      <c r="E443" s="35" t="s">
        <v>58</v>
      </c>
      <c r="F443" s="35" t="s">
        <v>1030</v>
      </c>
    </row>
    <row r="444" spans="5:6" hidden="1" x14ac:dyDescent="0.35">
      <c r="E444" s="35" t="s">
        <v>1031</v>
      </c>
      <c r="F444" s="35" t="s">
        <v>1032</v>
      </c>
    </row>
    <row r="445" spans="5:6" hidden="1" x14ac:dyDescent="0.35">
      <c r="E445" s="35" t="s">
        <v>1033</v>
      </c>
      <c r="F445" s="35" t="s">
        <v>1034</v>
      </c>
    </row>
    <row r="446" spans="5:6" hidden="1" x14ac:dyDescent="0.35">
      <c r="E446" s="35" t="s">
        <v>1035</v>
      </c>
      <c r="F446" s="35" t="s">
        <v>1036</v>
      </c>
    </row>
    <row r="447" spans="5:6" hidden="1" x14ac:dyDescent="0.35">
      <c r="E447" s="35" t="s">
        <v>1037</v>
      </c>
      <c r="F447" s="35" t="s">
        <v>1038</v>
      </c>
    </row>
    <row r="448" spans="5:6" hidden="1" x14ac:dyDescent="0.35">
      <c r="E448" s="35" t="s">
        <v>1039</v>
      </c>
      <c r="F448" s="35" t="s">
        <v>1040</v>
      </c>
    </row>
    <row r="449" spans="5:6" hidden="1" x14ac:dyDescent="0.35">
      <c r="E449" s="35" t="s">
        <v>1041</v>
      </c>
      <c r="F449" s="35" t="s">
        <v>1042</v>
      </c>
    </row>
    <row r="450" spans="5:6" hidden="1" x14ac:dyDescent="0.35">
      <c r="E450" s="35" t="s">
        <v>1043</v>
      </c>
      <c r="F450" s="35" t="s">
        <v>1044</v>
      </c>
    </row>
    <row r="451" spans="5:6" hidden="1" x14ac:dyDescent="0.35">
      <c r="E451" s="35" t="s">
        <v>1045</v>
      </c>
      <c r="F451" s="35" t="s">
        <v>1046</v>
      </c>
    </row>
    <row r="452" spans="5:6" hidden="1" x14ac:dyDescent="0.35">
      <c r="E452" s="35" t="s">
        <v>1047</v>
      </c>
      <c r="F452" s="35" t="s">
        <v>1048</v>
      </c>
    </row>
    <row r="453" spans="5:6" hidden="1" x14ac:dyDescent="0.35">
      <c r="E453" s="35" t="s">
        <v>1049</v>
      </c>
      <c r="F453" s="35" t="s">
        <v>1050</v>
      </c>
    </row>
    <row r="454" spans="5:6" hidden="1" x14ac:dyDescent="0.35">
      <c r="E454" s="35" t="s">
        <v>1051</v>
      </c>
      <c r="F454" s="35" t="s">
        <v>1052</v>
      </c>
    </row>
    <row r="455" spans="5:6" hidden="1" x14ac:dyDescent="0.35">
      <c r="E455" s="35" t="s">
        <v>1053</v>
      </c>
      <c r="F455" s="35" t="s">
        <v>1054</v>
      </c>
    </row>
    <row r="456" spans="5:6" hidden="1" x14ac:dyDescent="0.35">
      <c r="E456" s="35" t="s">
        <v>1055</v>
      </c>
      <c r="F456" s="35" t="s">
        <v>1056</v>
      </c>
    </row>
    <row r="457" spans="5:6" hidden="1" x14ac:dyDescent="0.35">
      <c r="E457" s="35" t="s">
        <v>1057</v>
      </c>
      <c r="F457" s="35" t="s">
        <v>1058</v>
      </c>
    </row>
    <row r="458" spans="5:6" hidden="1" x14ac:dyDescent="0.35">
      <c r="E458" s="35" t="s">
        <v>1059</v>
      </c>
      <c r="F458" s="35" t="s">
        <v>1060</v>
      </c>
    </row>
    <row r="459" spans="5:6" hidden="1" x14ac:dyDescent="0.35">
      <c r="E459" s="35" t="s">
        <v>1061</v>
      </c>
      <c r="F459" s="35" t="s">
        <v>1062</v>
      </c>
    </row>
    <row r="460" spans="5:6" hidden="1" x14ac:dyDescent="0.35">
      <c r="E460" s="35" t="s">
        <v>1063</v>
      </c>
      <c r="F460" s="35" t="s">
        <v>1064</v>
      </c>
    </row>
    <row r="461" spans="5:6" hidden="1" x14ac:dyDescent="0.35">
      <c r="E461" s="35" t="s">
        <v>1065</v>
      </c>
      <c r="F461" s="35" t="s">
        <v>1066</v>
      </c>
    </row>
    <row r="462" spans="5:6" hidden="1" x14ac:dyDescent="0.35">
      <c r="E462" s="35" t="s">
        <v>1067</v>
      </c>
      <c r="F462" s="35" t="s">
        <v>1068</v>
      </c>
    </row>
    <row r="463" spans="5:6" hidden="1" x14ac:dyDescent="0.35">
      <c r="E463" s="35" t="s">
        <v>1069</v>
      </c>
      <c r="F463" s="35" t="s">
        <v>1070</v>
      </c>
    </row>
    <row r="464" spans="5:6" hidden="1" x14ac:dyDescent="0.35">
      <c r="E464" s="35" t="s">
        <v>1071</v>
      </c>
      <c r="F464" s="35" t="s">
        <v>1072</v>
      </c>
    </row>
    <row r="465" spans="5:6" hidden="1" x14ac:dyDescent="0.35">
      <c r="E465" s="35" t="s">
        <v>1073</v>
      </c>
      <c r="F465" s="35" t="s">
        <v>1074</v>
      </c>
    </row>
    <row r="466" spans="5:6" hidden="1" x14ac:dyDescent="0.35">
      <c r="E466" s="35" t="s">
        <v>1075</v>
      </c>
      <c r="F466" s="35" t="s">
        <v>1076</v>
      </c>
    </row>
    <row r="467" spans="5:6" hidden="1" x14ac:dyDescent="0.35">
      <c r="E467" s="35" t="s">
        <v>1077</v>
      </c>
      <c r="F467" s="35" t="s">
        <v>1078</v>
      </c>
    </row>
    <row r="468" spans="5:6" hidden="1" x14ac:dyDescent="0.35">
      <c r="E468" s="35" t="s">
        <v>1079</v>
      </c>
      <c r="F468" s="35" t="s">
        <v>1080</v>
      </c>
    </row>
    <row r="469" spans="5:6" hidden="1" x14ac:dyDescent="0.35">
      <c r="E469" s="35" t="s">
        <v>1081</v>
      </c>
      <c r="F469" s="35" t="s">
        <v>1082</v>
      </c>
    </row>
    <row r="470" spans="5:6" hidden="1" x14ac:dyDescent="0.35">
      <c r="E470" s="35" t="s">
        <v>1083</v>
      </c>
      <c r="F470" s="35" t="s">
        <v>1084</v>
      </c>
    </row>
    <row r="471" spans="5:6" hidden="1" x14ac:dyDescent="0.35">
      <c r="E471" s="35" t="s">
        <v>1085</v>
      </c>
      <c r="F471" s="35" t="s">
        <v>1086</v>
      </c>
    </row>
    <row r="472" spans="5:6" hidden="1" x14ac:dyDescent="0.35">
      <c r="E472" s="35" t="s">
        <v>1087</v>
      </c>
      <c r="F472" s="35" t="s">
        <v>1088</v>
      </c>
    </row>
    <row r="473" spans="5:6" hidden="1" x14ac:dyDescent="0.35">
      <c r="E473" s="35" t="s">
        <v>1089</v>
      </c>
      <c r="F473" s="35" t="s">
        <v>1090</v>
      </c>
    </row>
    <row r="474" spans="5:6" hidden="1" x14ac:dyDescent="0.35">
      <c r="E474" s="35" t="s">
        <v>1091</v>
      </c>
      <c r="F474" s="35" t="s">
        <v>1092</v>
      </c>
    </row>
    <row r="475" spans="5:6" hidden="1" x14ac:dyDescent="0.35">
      <c r="E475" s="35" t="s">
        <v>1093</v>
      </c>
      <c r="F475" s="35" t="s">
        <v>1094</v>
      </c>
    </row>
    <row r="476" spans="5:6" hidden="1" x14ac:dyDescent="0.35">
      <c r="E476" s="35" t="s">
        <v>1095</v>
      </c>
      <c r="F476" s="35" t="s">
        <v>1096</v>
      </c>
    </row>
    <row r="477" spans="5:6" hidden="1" x14ac:dyDescent="0.35">
      <c r="E477" s="35" t="s">
        <v>1097</v>
      </c>
      <c r="F477" s="35" t="s">
        <v>1098</v>
      </c>
    </row>
    <row r="478" spans="5:6" hidden="1" x14ac:dyDescent="0.35">
      <c r="E478" s="35" t="s">
        <v>1099</v>
      </c>
      <c r="F478" s="35" t="s">
        <v>1100</v>
      </c>
    </row>
    <row r="479" spans="5:6" hidden="1" x14ac:dyDescent="0.35">
      <c r="E479" s="35" t="s">
        <v>1101</v>
      </c>
      <c r="F479" s="35" t="s">
        <v>1102</v>
      </c>
    </row>
    <row r="480" spans="5:6" hidden="1" x14ac:dyDescent="0.35">
      <c r="E480" s="35" t="s">
        <v>1103</v>
      </c>
      <c r="F480" s="35" t="s">
        <v>1104</v>
      </c>
    </row>
    <row r="481" spans="5:6" hidden="1" x14ac:dyDescent="0.35">
      <c r="E481" s="35" t="s">
        <v>1105</v>
      </c>
      <c r="F481" s="35" t="s">
        <v>1106</v>
      </c>
    </row>
    <row r="482" spans="5:6" hidden="1" x14ac:dyDescent="0.35">
      <c r="E482" s="35" t="s">
        <v>1107</v>
      </c>
      <c r="F482" s="35" t="s">
        <v>1108</v>
      </c>
    </row>
    <row r="483" spans="5:6" hidden="1" x14ac:dyDescent="0.35">
      <c r="E483" s="35" t="s">
        <v>1109</v>
      </c>
      <c r="F483" s="35" t="s">
        <v>1110</v>
      </c>
    </row>
    <row r="484" spans="5:6" hidden="1" x14ac:dyDescent="0.35">
      <c r="E484" s="35" t="s">
        <v>1111</v>
      </c>
      <c r="F484" s="35" t="s">
        <v>1112</v>
      </c>
    </row>
    <row r="485" spans="5:6" hidden="1" x14ac:dyDescent="0.35">
      <c r="E485" s="35" t="s">
        <v>1113</v>
      </c>
      <c r="F485" s="35" t="s">
        <v>1114</v>
      </c>
    </row>
    <row r="486" spans="5:6" hidden="1" x14ac:dyDescent="0.35">
      <c r="E486" s="35" t="s">
        <v>1115</v>
      </c>
      <c r="F486" s="35" t="s">
        <v>1116</v>
      </c>
    </row>
    <row r="487" spans="5:6" hidden="1" x14ac:dyDescent="0.35">
      <c r="E487" s="35" t="s">
        <v>1117</v>
      </c>
      <c r="F487" s="35" t="s">
        <v>1118</v>
      </c>
    </row>
    <row r="488" spans="5:6" hidden="1" x14ac:dyDescent="0.35">
      <c r="E488" s="35" t="s">
        <v>1119</v>
      </c>
      <c r="F488" s="35" t="s">
        <v>1120</v>
      </c>
    </row>
    <row r="489" spans="5:6" hidden="1" x14ac:dyDescent="0.35">
      <c r="E489" s="35" t="s">
        <v>1121</v>
      </c>
      <c r="F489" s="35" t="s">
        <v>1122</v>
      </c>
    </row>
    <row r="490" spans="5:6" hidden="1" x14ac:dyDescent="0.35">
      <c r="E490" s="35" t="s">
        <v>1123</v>
      </c>
      <c r="F490" s="35" t="s">
        <v>1124</v>
      </c>
    </row>
    <row r="491" spans="5:6" hidden="1" x14ac:dyDescent="0.35">
      <c r="E491" s="35" t="s">
        <v>1125</v>
      </c>
      <c r="F491" s="35" t="s">
        <v>1126</v>
      </c>
    </row>
    <row r="492" spans="5:6" hidden="1" x14ac:dyDescent="0.35">
      <c r="E492" s="35" t="s">
        <v>1127</v>
      </c>
      <c r="F492" s="35" t="s">
        <v>1128</v>
      </c>
    </row>
    <row r="493" spans="5:6" hidden="1" x14ac:dyDescent="0.35">
      <c r="E493" s="35" t="s">
        <v>1129</v>
      </c>
      <c r="F493" s="35" t="s">
        <v>1130</v>
      </c>
    </row>
    <row r="494" spans="5:6" hidden="1" x14ac:dyDescent="0.35">
      <c r="E494" s="35" t="s">
        <v>1131</v>
      </c>
      <c r="F494" s="35" t="s">
        <v>1132</v>
      </c>
    </row>
    <row r="495" spans="5:6" hidden="1" x14ac:dyDescent="0.35">
      <c r="E495" s="35" t="s">
        <v>1133</v>
      </c>
      <c r="F495" s="35" t="s">
        <v>1134</v>
      </c>
    </row>
    <row r="496" spans="5:6" hidden="1" x14ac:dyDescent="0.35">
      <c r="E496" s="35" t="s">
        <v>1135</v>
      </c>
      <c r="F496" s="35" t="s">
        <v>1136</v>
      </c>
    </row>
    <row r="497" spans="5:6" hidden="1" x14ac:dyDescent="0.35">
      <c r="E497" s="35" t="s">
        <v>1137</v>
      </c>
      <c r="F497" s="35" t="s">
        <v>1138</v>
      </c>
    </row>
    <row r="498" spans="5:6" hidden="1" x14ac:dyDescent="0.35">
      <c r="E498" s="35" t="s">
        <v>1139</v>
      </c>
      <c r="F498" s="35" t="s">
        <v>1140</v>
      </c>
    </row>
    <row r="499" spans="5:6" hidden="1" x14ac:dyDescent="0.35">
      <c r="E499" s="35" t="s">
        <v>1141</v>
      </c>
      <c r="F499" s="35" t="s">
        <v>1142</v>
      </c>
    </row>
    <row r="500" spans="5:6" hidden="1" x14ac:dyDescent="0.35">
      <c r="E500" s="35" t="s">
        <v>1143</v>
      </c>
      <c r="F500" s="35" t="s">
        <v>1144</v>
      </c>
    </row>
    <row r="501" spans="5:6" hidden="1" x14ac:dyDescent="0.35">
      <c r="E501" s="35" t="s">
        <v>1145</v>
      </c>
      <c r="F501" s="35" t="s">
        <v>1146</v>
      </c>
    </row>
    <row r="502" spans="5:6" hidden="1" x14ac:dyDescent="0.35">
      <c r="E502" s="35" t="s">
        <v>1147</v>
      </c>
      <c r="F502" s="35" t="s">
        <v>1148</v>
      </c>
    </row>
    <row r="503" spans="5:6" hidden="1" x14ac:dyDescent="0.35">
      <c r="E503" s="35" t="s">
        <v>1149</v>
      </c>
      <c r="F503" s="35" t="s">
        <v>1150</v>
      </c>
    </row>
    <row r="504" spans="5:6" hidden="1" x14ac:dyDescent="0.35">
      <c r="E504" s="35" t="s">
        <v>1151</v>
      </c>
      <c r="F504" s="35" t="s">
        <v>1152</v>
      </c>
    </row>
    <row r="505" spans="5:6" hidden="1" x14ac:dyDescent="0.35">
      <c r="E505" s="35" t="s">
        <v>1153</v>
      </c>
      <c r="F505" s="35" t="s">
        <v>1154</v>
      </c>
    </row>
    <row r="506" spans="5:6" hidden="1" x14ac:dyDescent="0.35">
      <c r="E506" s="35" t="s">
        <v>1155</v>
      </c>
      <c r="F506" s="35" t="s">
        <v>1156</v>
      </c>
    </row>
    <row r="507" spans="5:6" hidden="1" x14ac:dyDescent="0.35">
      <c r="E507" s="35" t="s">
        <v>1157</v>
      </c>
      <c r="F507" s="35" t="s">
        <v>1158</v>
      </c>
    </row>
    <row r="508" spans="5:6" hidden="1" x14ac:dyDescent="0.35">
      <c r="E508" s="35" t="s">
        <v>1159</v>
      </c>
      <c r="F508" s="35" t="s">
        <v>1160</v>
      </c>
    </row>
    <row r="509" spans="5:6" hidden="1" x14ac:dyDescent="0.35">
      <c r="E509" s="35" t="s">
        <v>1161</v>
      </c>
      <c r="F509" s="35" t="s">
        <v>1162</v>
      </c>
    </row>
    <row r="510" spans="5:6" hidden="1" x14ac:dyDescent="0.35">
      <c r="E510" s="35" t="s">
        <v>1163</v>
      </c>
      <c r="F510" s="35" t="s">
        <v>1164</v>
      </c>
    </row>
    <row r="511" spans="5:6" hidden="1" x14ac:dyDescent="0.35">
      <c r="E511" s="35" t="s">
        <v>1165</v>
      </c>
      <c r="F511" s="35" t="s">
        <v>1166</v>
      </c>
    </row>
    <row r="512" spans="5:6" hidden="1" x14ac:dyDescent="0.35">
      <c r="E512" s="35" t="s">
        <v>46</v>
      </c>
      <c r="F512" s="35" t="s">
        <v>1167</v>
      </c>
    </row>
    <row r="513" spans="5:6" hidden="1" x14ac:dyDescent="0.35">
      <c r="E513" s="35" t="s">
        <v>1168</v>
      </c>
      <c r="F513" s="35" t="s">
        <v>1169</v>
      </c>
    </row>
    <row r="514" spans="5:6" hidden="1" x14ac:dyDescent="0.35">
      <c r="E514" s="35" t="s">
        <v>1170</v>
      </c>
      <c r="F514" s="35" t="s">
        <v>1171</v>
      </c>
    </row>
    <row r="515" spans="5:6" hidden="1" x14ac:dyDescent="0.35">
      <c r="E515" s="35" t="s">
        <v>1172</v>
      </c>
      <c r="F515" s="35" t="s">
        <v>1173</v>
      </c>
    </row>
    <row r="516" spans="5:6" hidden="1" x14ac:dyDescent="0.35">
      <c r="E516" s="35" t="s">
        <v>1174</v>
      </c>
      <c r="F516" s="35" t="s">
        <v>1175</v>
      </c>
    </row>
    <row r="517" spans="5:6" hidden="1" x14ac:dyDescent="0.35">
      <c r="E517" s="35" t="s">
        <v>1176</v>
      </c>
      <c r="F517" s="35" t="s">
        <v>1177</v>
      </c>
    </row>
    <row r="518" spans="5:6" hidden="1" x14ac:dyDescent="0.35">
      <c r="E518" s="35" t="s">
        <v>1178</v>
      </c>
      <c r="F518" s="35" t="s">
        <v>1179</v>
      </c>
    </row>
    <row r="519" spans="5:6" hidden="1" x14ac:dyDescent="0.35">
      <c r="E519" s="35" t="s">
        <v>1180</v>
      </c>
      <c r="F519" s="35" t="s">
        <v>1181</v>
      </c>
    </row>
    <row r="520" spans="5:6" hidden="1" x14ac:dyDescent="0.35">
      <c r="E520" s="35" t="s">
        <v>1182</v>
      </c>
      <c r="F520" s="35" t="s">
        <v>1183</v>
      </c>
    </row>
    <row r="521" spans="5:6" hidden="1" x14ac:dyDescent="0.35">
      <c r="E521" s="35" t="s">
        <v>1184</v>
      </c>
      <c r="F521" s="35" t="s">
        <v>1185</v>
      </c>
    </row>
    <row r="522" spans="5:6" hidden="1" x14ac:dyDescent="0.35">
      <c r="E522" s="35" t="s">
        <v>1186</v>
      </c>
      <c r="F522" s="35" t="s">
        <v>1187</v>
      </c>
    </row>
    <row r="523" spans="5:6" hidden="1" x14ac:dyDescent="0.35">
      <c r="E523" s="35" t="s">
        <v>1188</v>
      </c>
      <c r="F523" s="35" t="s">
        <v>1189</v>
      </c>
    </row>
    <row r="524" spans="5:6" hidden="1" x14ac:dyDescent="0.35">
      <c r="E524" s="35" t="s">
        <v>1190</v>
      </c>
      <c r="F524" s="35" t="s">
        <v>1191</v>
      </c>
    </row>
    <row r="525" spans="5:6" hidden="1" x14ac:dyDescent="0.35">
      <c r="E525" s="35" t="s">
        <v>1192</v>
      </c>
      <c r="F525" s="35" t="s">
        <v>1193</v>
      </c>
    </row>
    <row r="526" spans="5:6" hidden="1" x14ac:dyDescent="0.35">
      <c r="E526" s="35" t="s">
        <v>1194</v>
      </c>
      <c r="F526" s="35" t="s">
        <v>1195</v>
      </c>
    </row>
    <row r="527" spans="5:6" hidden="1" x14ac:dyDescent="0.35">
      <c r="E527" s="35" t="s">
        <v>1196</v>
      </c>
      <c r="F527" s="35" t="s">
        <v>1197</v>
      </c>
    </row>
    <row r="528" spans="5:6" hidden="1" x14ac:dyDescent="0.35">
      <c r="E528" s="35" t="s">
        <v>1198</v>
      </c>
      <c r="F528" s="35" t="s">
        <v>1199</v>
      </c>
    </row>
    <row r="529" spans="5:6" hidden="1" x14ac:dyDescent="0.35">
      <c r="E529" s="35" t="s">
        <v>1200</v>
      </c>
      <c r="F529" s="35" t="s">
        <v>1201</v>
      </c>
    </row>
    <row r="530" spans="5:6" hidden="1" x14ac:dyDescent="0.35">
      <c r="E530" s="35" t="s">
        <v>1202</v>
      </c>
      <c r="F530" s="35" t="s">
        <v>1203</v>
      </c>
    </row>
    <row r="531" spans="5:6" hidden="1" x14ac:dyDescent="0.35">
      <c r="E531" s="35" t="s">
        <v>1204</v>
      </c>
      <c r="F531" s="35" t="s">
        <v>1205</v>
      </c>
    </row>
    <row r="532" spans="5:6" hidden="1" x14ac:dyDescent="0.35">
      <c r="E532" s="35" t="s">
        <v>1206</v>
      </c>
      <c r="F532" s="35" t="s">
        <v>1207</v>
      </c>
    </row>
    <row r="533" spans="5:6" hidden="1" x14ac:dyDescent="0.35">
      <c r="E533" s="35" t="s">
        <v>1208</v>
      </c>
      <c r="F533" s="35" t="s">
        <v>1209</v>
      </c>
    </row>
    <row r="534" spans="5:6" hidden="1" x14ac:dyDescent="0.35">
      <c r="E534" s="35" t="s">
        <v>1210</v>
      </c>
      <c r="F534" s="35" t="s">
        <v>1211</v>
      </c>
    </row>
    <row r="535" spans="5:6" hidden="1" x14ac:dyDescent="0.35">
      <c r="E535" s="35" t="s">
        <v>1212</v>
      </c>
      <c r="F535" s="35" t="s">
        <v>1213</v>
      </c>
    </row>
    <row r="536" spans="5:6" hidden="1" x14ac:dyDescent="0.35">
      <c r="E536" s="35" t="s">
        <v>1214</v>
      </c>
      <c r="F536" s="35" t="s">
        <v>1215</v>
      </c>
    </row>
    <row r="537" spans="5:6" hidden="1" x14ac:dyDescent="0.35">
      <c r="E537" s="35" t="s">
        <v>1216</v>
      </c>
      <c r="F537" s="35" t="s">
        <v>1217</v>
      </c>
    </row>
    <row r="538" spans="5:6" hidden="1" x14ac:dyDescent="0.35">
      <c r="E538" s="35" t="s">
        <v>1218</v>
      </c>
      <c r="F538" s="35" t="s">
        <v>1219</v>
      </c>
    </row>
    <row r="539" spans="5:6" hidden="1" x14ac:dyDescent="0.35">
      <c r="E539" s="35" t="s">
        <v>1220</v>
      </c>
      <c r="F539" s="35" t="s">
        <v>1221</v>
      </c>
    </row>
    <row r="540" spans="5:6" hidden="1" x14ac:dyDescent="0.35">
      <c r="E540" s="35" t="s">
        <v>1222</v>
      </c>
      <c r="F540" s="35" t="s">
        <v>1223</v>
      </c>
    </row>
    <row r="541" spans="5:6" hidden="1" x14ac:dyDescent="0.35">
      <c r="E541" s="35" t="s">
        <v>1224</v>
      </c>
      <c r="F541" s="35" t="s">
        <v>1225</v>
      </c>
    </row>
    <row r="542" spans="5:6" hidden="1" x14ac:dyDescent="0.35">
      <c r="E542" s="35" t="s">
        <v>1226</v>
      </c>
      <c r="F542" s="35" t="s">
        <v>1227</v>
      </c>
    </row>
    <row r="543" spans="5:6" hidden="1" x14ac:dyDescent="0.35">
      <c r="E543" s="35" t="s">
        <v>1228</v>
      </c>
      <c r="F543" s="35" t="s">
        <v>1229</v>
      </c>
    </row>
    <row r="544" spans="5:6" hidden="1" x14ac:dyDescent="0.35">
      <c r="E544" s="35" t="s">
        <v>1230</v>
      </c>
      <c r="F544" s="35" t="s">
        <v>1231</v>
      </c>
    </row>
    <row r="545" spans="5:6" hidden="1" x14ac:dyDescent="0.35">
      <c r="E545" s="35" t="s">
        <v>1232</v>
      </c>
      <c r="F545" s="35" t="s">
        <v>1233</v>
      </c>
    </row>
    <row r="546" spans="5:6" hidden="1" x14ac:dyDescent="0.35">
      <c r="E546" s="35" t="s">
        <v>1234</v>
      </c>
      <c r="F546" s="35" t="s">
        <v>1235</v>
      </c>
    </row>
    <row r="547" spans="5:6" hidden="1" x14ac:dyDescent="0.35">
      <c r="E547" s="35" t="s">
        <v>1236</v>
      </c>
      <c r="F547" s="35" t="s">
        <v>1237</v>
      </c>
    </row>
    <row r="548" spans="5:6" hidden="1" x14ac:dyDescent="0.35">
      <c r="E548" s="35" t="s">
        <v>1238</v>
      </c>
      <c r="F548" s="35" t="s">
        <v>1239</v>
      </c>
    </row>
    <row r="549" spans="5:6" hidden="1" x14ac:dyDescent="0.35">
      <c r="E549" s="35" t="s">
        <v>1240</v>
      </c>
      <c r="F549" s="35" t="s">
        <v>1241</v>
      </c>
    </row>
    <row r="550" spans="5:6" hidden="1" x14ac:dyDescent="0.35">
      <c r="E550" s="35" t="s">
        <v>1242</v>
      </c>
      <c r="F550" s="35" t="s">
        <v>1243</v>
      </c>
    </row>
    <row r="551" spans="5:6" hidden="1" x14ac:dyDescent="0.35">
      <c r="E551" s="35" t="s">
        <v>1244</v>
      </c>
      <c r="F551" s="35" t="s">
        <v>1245</v>
      </c>
    </row>
    <row r="552" spans="5:6" hidden="1" x14ac:dyDescent="0.35">
      <c r="E552" s="35" t="s">
        <v>1246</v>
      </c>
      <c r="F552" s="35" t="s">
        <v>1247</v>
      </c>
    </row>
    <row r="553" spans="5:6" hidden="1" x14ac:dyDescent="0.35">
      <c r="E553" s="35" t="s">
        <v>1248</v>
      </c>
      <c r="F553" s="35" t="s">
        <v>1249</v>
      </c>
    </row>
    <row r="554" spans="5:6" hidden="1" x14ac:dyDescent="0.35">
      <c r="E554" s="35" t="s">
        <v>1250</v>
      </c>
      <c r="F554" s="35" t="s">
        <v>1251</v>
      </c>
    </row>
    <row r="555" spans="5:6" hidden="1" x14ac:dyDescent="0.35">
      <c r="E555" s="35" t="s">
        <v>1252</v>
      </c>
      <c r="F555" s="35" t="s">
        <v>1253</v>
      </c>
    </row>
    <row r="556" spans="5:6" hidden="1" x14ac:dyDescent="0.35">
      <c r="E556" s="35" t="s">
        <v>1254</v>
      </c>
      <c r="F556" s="35" t="s">
        <v>1255</v>
      </c>
    </row>
    <row r="557" spans="5:6" hidden="1" x14ac:dyDescent="0.35">
      <c r="E557" s="35" t="s">
        <v>1256</v>
      </c>
      <c r="F557" s="35" t="s">
        <v>1257</v>
      </c>
    </row>
    <row r="558" spans="5:6" hidden="1" x14ac:dyDescent="0.35">
      <c r="E558" s="35" t="s">
        <v>1258</v>
      </c>
      <c r="F558" s="35" t="s">
        <v>1259</v>
      </c>
    </row>
    <row r="559" spans="5:6" hidden="1" x14ac:dyDescent="0.35">
      <c r="E559" s="35" t="s">
        <v>1260</v>
      </c>
      <c r="F559" s="35" t="s">
        <v>1261</v>
      </c>
    </row>
    <row r="560" spans="5:6" hidden="1" x14ac:dyDescent="0.35">
      <c r="E560" s="35" t="s">
        <v>1262</v>
      </c>
      <c r="F560" s="35" t="s">
        <v>1263</v>
      </c>
    </row>
    <row r="561" spans="5:6" hidden="1" x14ac:dyDescent="0.35">
      <c r="E561" s="35" t="s">
        <v>1264</v>
      </c>
      <c r="F561" s="35" t="s">
        <v>1265</v>
      </c>
    </row>
    <row r="562" spans="5:6" hidden="1" x14ac:dyDescent="0.35">
      <c r="E562" s="35" t="s">
        <v>1266</v>
      </c>
      <c r="F562" s="35" t="s">
        <v>1267</v>
      </c>
    </row>
    <row r="563" spans="5:6" hidden="1" x14ac:dyDescent="0.35">
      <c r="E563" s="35" t="s">
        <v>1268</v>
      </c>
      <c r="F563" s="35" t="s">
        <v>1269</v>
      </c>
    </row>
    <row r="564" spans="5:6" hidden="1" x14ac:dyDescent="0.35">
      <c r="E564" s="35" t="s">
        <v>1270</v>
      </c>
      <c r="F564" s="35" t="s">
        <v>1271</v>
      </c>
    </row>
    <row r="565" spans="5:6" hidden="1" x14ac:dyDescent="0.35">
      <c r="E565" s="35" t="s">
        <v>1272</v>
      </c>
      <c r="F565" s="35" t="s">
        <v>1273</v>
      </c>
    </row>
    <row r="566" spans="5:6" hidden="1" x14ac:dyDescent="0.35">
      <c r="E566" s="35" t="s">
        <v>1274</v>
      </c>
      <c r="F566" s="35" t="s">
        <v>1275</v>
      </c>
    </row>
    <row r="567" spans="5:6" hidden="1" x14ac:dyDescent="0.35">
      <c r="E567" s="35" t="s">
        <v>1276</v>
      </c>
      <c r="F567" s="35" t="s">
        <v>1277</v>
      </c>
    </row>
    <row r="568" spans="5:6" hidden="1" x14ac:dyDescent="0.35">
      <c r="E568" s="35" t="s">
        <v>1278</v>
      </c>
      <c r="F568" s="35" t="s">
        <v>1279</v>
      </c>
    </row>
    <row r="569" spans="5:6" hidden="1" x14ac:dyDescent="0.35">
      <c r="E569" s="35" t="s">
        <v>1280</v>
      </c>
      <c r="F569" s="35" t="s">
        <v>1281</v>
      </c>
    </row>
    <row r="570" spans="5:6" hidden="1" x14ac:dyDescent="0.35">
      <c r="E570" s="35" t="s">
        <v>1282</v>
      </c>
      <c r="F570" s="35" t="s">
        <v>1283</v>
      </c>
    </row>
    <row r="571" spans="5:6" hidden="1" x14ac:dyDescent="0.35">
      <c r="E571" s="35" t="s">
        <v>1284</v>
      </c>
      <c r="F571" s="35" t="s">
        <v>1285</v>
      </c>
    </row>
    <row r="572" spans="5:6" hidden="1" x14ac:dyDescent="0.35">
      <c r="E572" s="35" t="s">
        <v>1286</v>
      </c>
      <c r="F572" s="35" t="s">
        <v>1287</v>
      </c>
    </row>
    <row r="573" spans="5:6" hidden="1" x14ac:dyDescent="0.35">
      <c r="E573" s="35" t="s">
        <v>1288</v>
      </c>
      <c r="F573" s="35" t="s">
        <v>1289</v>
      </c>
    </row>
    <row r="574" spans="5:6" hidden="1" x14ac:dyDescent="0.35">
      <c r="E574" s="35" t="s">
        <v>1290</v>
      </c>
      <c r="F574" s="35" t="s">
        <v>1291</v>
      </c>
    </row>
    <row r="575" spans="5:6" hidden="1" x14ac:dyDescent="0.35">
      <c r="E575" s="35" t="s">
        <v>1292</v>
      </c>
      <c r="F575" s="35" t="s">
        <v>1293</v>
      </c>
    </row>
    <row r="576" spans="5:6" hidden="1" x14ac:dyDescent="0.35">
      <c r="E576" s="35" t="s">
        <v>1294</v>
      </c>
      <c r="F576" s="35" t="s">
        <v>1295</v>
      </c>
    </row>
    <row r="577" spans="5:6" hidden="1" x14ac:dyDescent="0.35">
      <c r="E577" s="35" t="s">
        <v>1296</v>
      </c>
      <c r="F577" s="35" t="s">
        <v>1297</v>
      </c>
    </row>
    <row r="578" spans="5:6" hidden="1" x14ac:dyDescent="0.35">
      <c r="E578" s="35" t="s">
        <v>1298</v>
      </c>
      <c r="F578" s="35" t="s">
        <v>1299</v>
      </c>
    </row>
    <row r="579" spans="5:6" hidden="1" x14ac:dyDescent="0.35">
      <c r="F579" s="35" t="s">
        <v>1300</v>
      </c>
    </row>
    <row r="580" spans="5:6" hidden="1" x14ac:dyDescent="0.35">
      <c r="F580" s="35" t="s">
        <v>1301</v>
      </c>
    </row>
    <row r="581" spans="5:6" hidden="1" x14ac:dyDescent="0.35">
      <c r="F581" s="35" t="s">
        <v>1302</v>
      </c>
    </row>
    <row r="582" spans="5:6" hidden="1" x14ac:dyDescent="0.35">
      <c r="F582" s="35" t="s">
        <v>1303</v>
      </c>
    </row>
    <row r="583" spans="5:6" hidden="1" x14ac:dyDescent="0.35"/>
    <row r="584" spans="5:6" hidden="1" x14ac:dyDescent="0.35"/>
  </sheetData>
  <mergeCells count="52">
    <mergeCell ref="C52:G52"/>
    <mergeCell ref="B120:F120"/>
    <mergeCell ref="C44:G44"/>
    <mergeCell ref="C45:G45"/>
    <mergeCell ref="B47:G47"/>
    <mergeCell ref="C49:G49"/>
    <mergeCell ref="C50:G50"/>
    <mergeCell ref="C51:G51"/>
    <mergeCell ref="C54:G54"/>
    <mergeCell ref="C55:G55"/>
    <mergeCell ref="C56:G56"/>
    <mergeCell ref="C57:G57"/>
    <mergeCell ref="C59:G59"/>
    <mergeCell ref="C60:G60"/>
    <mergeCell ref="C61:G61"/>
    <mergeCell ref="C62:G62"/>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E21:G21"/>
    <mergeCell ref="C22:G22"/>
    <mergeCell ref="C23:G23"/>
    <mergeCell ref="B24:D24"/>
    <mergeCell ref="B25:G25"/>
    <mergeCell ref="C30:G30"/>
    <mergeCell ref="C18:G18"/>
    <mergeCell ref="C17:G17"/>
    <mergeCell ref="B3:G3"/>
    <mergeCell ref="B4:G4"/>
    <mergeCell ref="B5:D5"/>
    <mergeCell ref="B6:G6"/>
    <mergeCell ref="B7:D7"/>
    <mergeCell ref="C8:G8"/>
    <mergeCell ref="C9:G9"/>
    <mergeCell ref="B10:B13"/>
    <mergeCell ref="C14:G14"/>
    <mergeCell ref="C15:G15"/>
    <mergeCell ref="C16:G16"/>
    <mergeCell ref="C19:G19"/>
    <mergeCell ref="C20:G20"/>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$J$122:$J$123</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$I$122:$I$129</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$H$122:$H$126</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$G$122:$G$124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$F$122:$F$582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$E$122:$E$578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$D$122:$D$181</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$C$122:$C$142</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$B$122:$B$127</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TRWR!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137BE4548F621245B1683820D38FB5D1" ma:contentTypeVersion="43" ma:contentTypeDescription="Crear nuevo documento." ma:contentTypeScope="" ma:versionID="25614e9b04e7d0f49a065235f7a1c8f6">
  <xsd:schema xmlns:xsd="http://www.w3.org/2001/XMLSchema" xmlns:xs="http://www.w3.org/2001/XMLSchema" xmlns:p="http://schemas.microsoft.com/office/2006/metadata/properties" xmlns:ns2="8F284539-2246-46E2-9FF8-43ADA708B648" targetNamespace="http://schemas.microsoft.com/office/2006/metadata/properties" ma:root="true" ma:fieldsID="dfb32b8e477a3488f529159aa847ac46" ns2:_="">
    <xsd:import namespace="8F284539-2246-46E2-9FF8-43ADA708B648"/>
    <xsd:element name="properties">
      <xsd:complexType>
        <xsd:sequence>
          <xsd:element name="documentManagement">
            <xsd:complexType>
              <xsd:all>
                <xsd:element ref="ns2:Autor" minOccurs="0"/>
                <xsd:element ref="ns2:Instituci_x00f3_n" minOccurs="0"/>
                <xsd:element ref="ns2:Tem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F284539-2246-46E2-9FF8-43ADA708B648" elementFormDefault="qualified">
    <xsd:import namespace="http://schemas.microsoft.com/office/2006/documentManagement/types"/>
    <xsd:import namespace="http://schemas.microsoft.com/office/infopath/2007/PartnerControls"/>
    <xsd:element name="Autor" ma:index="8" nillable="true" ma:displayName="Autor" ma:internalName="Autor" ma:readOnly="false">
      <xsd:simpleType>
        <xsd:restriction base="dms:Text"/>
      </xsd:simpleType>
    </xsd:element>
    <xsd:element name="Instituci_x00f3_n" ma:index="9" nillable="true" ma:displayName="Institución" ma:internalName="Instituci_x00f3_n" ma:readOnly="false">
      <xsd:simpleType>
        <xsd:restriction base="dms:Text"/>
      </xsd:simpleType>
    </xsd:element>
    <xsd:element name="Tema" ma:index="10" nillable="true" ma:displayName="Tema" ma:format="Dropdown" ma:internalName="Tema" ma:readOnly="false">
      <xsd:simpleType>
        <xsd:restriction base="dms:Choice">
          <xsd:enumeration value="Bases procesadas"/>
          <xsd:enumeration value="Bibliografía"/>
          <xsd:enumeration value="Datos bajados"/>
          <xsd:enumeration value="Datos recibidos"/>
          <xsd:enumeration value="Diagramas"/>
          <xsd:enumeration value="Documentos creados"/>
          <xsd:enumeration value="Encargos especiales"/>
          <xsd:enumeration value="Exceles creados"/>
          <xsd:enumeration value="Experiencia internacional"/>
          <xsd:enumeration value="Leyes y decretos"/>
          <xsd:enumeration value="Manuales"/>
          <xsd:enumeration value="Mapas"/>
          <xsd:enumeration value="Otros"/>
          <xsd:enumeration value="Presentaciones"/>
          <xsd:enumeration value="Ricardo Martinez-Lagunes"/>
          <xsd:enumeration value="Solicitudes de datos"/>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Autor xmlns="8F284539-2246-46E2-9FF8-43ADA708B648" xsi:nil="true"/>
    <Tema xmlns="8F284539-2246-46E2-9FF8-43ADA708B648" xsi:nil="true"/>
    <Instituci_x00f3_n xmlns="8F284539-2246-46E2-9FF8-43ADA708B648" xsi:nil="true"/>
  </documentManagement>
</p:properties>
</file>

<file path=customXml/itemProps1.xml><?xml version="1.0" encoding="utf-8"?>
<ds:datastoreItem xmlns:ds="http://schemas.openxmlformats.org/officeDocument/2006/customXml" ds:itemID="{3CC3A1CC-20AC-44CB-B112-F58150C660C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F284539-2246-46E2-9FF8-43ADA708B64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0DE1BACD-5565-4860-A2FF-38698CAACFE9}">
  <ds:schemaRefs>
    <ds:schemaRef ds:uri="http://schemas.microsoft.com/sharepoint/v3/contenttype/forms"/>
  </ds:schemaRefs>
</ds:datastoreItem>
</file>

<file path=customXml/itemProps3.xml><?xml version="1.0" encoding="utf-8"?>
<ds:datastoreItem xmlns:ds="http://schemas.openxmlformats.org/officeDocument/2006/customXml" ds:itemID="{7DF9664E-CDC9-45EC-9A4D-22BB33D2D094}">
  <ds:schemaRefs>
    <ds:schemaRef ds:uri="http://schemas.microsoft.com/office/2006/documentManagement/types"/>
    <ds:schemaRef ds:uri="http://purl.org/dc/elements/1.1/"/>
    <ds:schemaRef ds:uri="http://schemas.openxmlformats.org/package/2006/metadata/core-properties"/>
    <ds:schemaRef ds:uri="8F284539-2246-46E2-9FF8-43ADA708B648"/>
    <ds:schemaRef ds:uri="http://schemas.microsoft.com/office/2006/metadata/properties"/>
    <ds:schemaRef ds:uri="http://www.w3.org/XML/1998/namespace"/>
    <ds:schemaRef ds:uri="http://purl.org/dc/dcmitype/"/>
    <ds:schemaRef ds:uri="http://schemas.microsoft.com/office/infopath/2007/PartnerControl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116</vt:i4>
      </vt:variant>
    </vt:vector>
  </HeadingPairs>
  <TitlesOfParts>
    <vt:vector size="116" baseType="lpstr">
      <vt:lpstr>Presentación</vt:lpstr>
      <vt:lpstr>Introducción</vt:lpstr>
      <vt:lpstr>Indice de Contenido</vt:lpstr>
      <vt:lpstr>INDICE MDEA</vt:lpstr>
      <vt:lpstr>CIIU 4</vt:lpstr>
      <vt:lpstr>C1</vt:lpstr>
      <vt:lpstr>1.1.2.b.1</vt:lpstr>
      <vt:lpstr>HM 1.1.2.b.1</vt:lpstr>
      <vt:lpstr>1.1.2.d.1</vt:lpstr>
      <vt:lpstr>HM 1.1.2.d.1</vt:lpstr>
      <vt:lpstr>1.1.2.f</vt:lpstr>
      <vt:lpstr>HM 1.1.2.f</vt:lpstr>
      <vt:lpstr>1.3.2.a.1</vt:lpstr>
      <vt:lpstr>HM 1.3.2.a.1</vt:lpstr>
      <vt:lpstr>1.3.2.b.1</vt:lpstr>
      <vt:lpstr>HM 1.3.2.b.1</vt:lpstr>
      <vt:lpstr>1.3.2.b.2</vt:lpstr>
      <vt:lpstr>HM 1.3.2.b.2</vt:lpstr>
      <vt:lpstr>1.3.2.f.1</vt:lpstr>
      <vt:lpstr>HM 1.3.2.f.1</vt:lpstr>
      <vt:lpstr>1.3.2.f.2</vt:lpstr>
      <vt:lpstr>HM 1.3.2.f.2</vt:lpstr>
      <vt:lpstr>1.3.2.f.3</vt:lpstr>
      <vt:lpstr>HM 1.3.2.f.3</vt:lpstr>
      <vt:lpstr>1.3.2.f.5</vt:lpstr>
      <vt:lpstr>HM 1.3.2.f.5</vt:lpstr>
      <vt:lpstr>C2</vt:lpstr>
      <vt:lpstr>2.6.1.a.1</vt:lpstr>
      <vt:lpstr>HM 2.6.1.a.1</vt:lpstr>
      <vt:lpstr>2.6.1.b.1</vt:lpstr>
      <vt:lpstr>HM 2.6.1.b.1</vt:lpstr>
      <vt:lpstr>2.6.1.b.2</vt:lpstr>
      <vt:lpstr>HM 2.6.1.b.2</vt:lpstr>
      <vt:lpstr>2.6.1.b.4</vt:lpstr>
      <vt:lpstr>HM 2.6.1.b.4</vt:lpstr>
      <vt:lpstr>2.6.2.a</vt:lpstr>
      <vt:lpstr>HM 2.6.2.a</vt:lpstr>
      <vt:lpstr>2.6.2.b</vt:lpstr>
      <vt:lpstr>HM 2.6.2.b</vt:lpstr>
      <vt:lpstr>2.6.2.c</vt:lpstr>
      <vt:lpstr>HM 2.6.2.c</vt:lpstr>
      <vt:lpstr>2.6.2.d</vt:lpstr>
      <vt:lpstr>HM 2.6.2.d</vt:lpstr>
      <vt:lpstr>2.6.2.e</vt:lpstr>
      <vt:lpstr>HM 2.6.2.e</vt:lpstr>
      <vt:lpstr>2.6.2.h</vt:lpstr>
      <vt:lpstr>HM 2.6.2.h</vt:lpstr>
      <vt:lpstr>2.6.2.k</vt:lpstr>
      <vt:lpstr>HM 2.6.2.k</vt:lpstr>
      <vt:lpstr>2.6.2.n</vt:lpstr>
      <vt:lpstr>HM 2.6.2.n</vt:lpstr>
      <vt:lpstr>C3</vt:lpstr>
      <vt:lpstr>3.2.1.a</vt:lpstr>
      <vt:lpstr>HM 3.2.1.a</vt:lpstr>
      <vt:lpstr>3.2.2.b</vt:lpstr>
      <vt:lpstr>HM 3.2.2.b</vt:lpstr>
      <vt:lpstr>3.2.3.a.1</vt:lpstr>
      <vt:lpstr>HM 3.2.3.a.1</vt:lpstr>
      <vt:lpstr>3.2.3.a.2</vt:lpstr>
      <vt:lpstr>HM 3.2.3.a.2</vt:lpstr>
      <vt:lpstr>3.2.3.b</vt:lpstr>
      <vt:lpstr>HM 3.2.3.b</vt:lpstr>
      <vt:lpstr>C4</vt:lpstr>
      <vt:lpstr>C5</vt:lpstr>
      <vt:lpstr>5.1.1.a</vt:lpstr>
      <vt:lpstr>HM 5.1.1.a</vt:lpstr>
      <vt:lpstr>5.1.1.b</vt:lpstr>
      <vt:lpstr>HM 5.1.1.b</vt:lpstr>
      <vt:lpstr>5.1.2.a</vt:lpstr>
      <vt:lpstr>HM 5.1.2.a</vt:lpstr>
      <vt:lpstr>5.1.2.b</vt:lpstr>
      <vt:lpstr>HM 5.1.2.b</vt:lpstr>
      <vt:lpstr>5.1.2.d</vt:lpstr>
      <vt:lpstr>HM 5.1.2.d</vt:lpstr>
      <vt:lpstr>5.1.2.e</vt:lpstr>
      <vt:lpstr>HM 5.1.2.e</vt:lpstr>
      <vt:lpstr>5.1.2.f</vt:lpstr>
      <vt:lpstr>HM 5.1.2.f</vt:lpstr>
      <vt:lpstr>5.1.2.g</vt:lpstr>
      <vt:lpstr>HM 5.1.2.g</vt:lpstr>
      <vt:lpstr>C6</vt:lpstr>
      <vt:lpstr>Indice Complementarios</vt:lpstr>
      <vt:lpstr>Población por Región de Planifi</vt:lpstr>
      <vt:lpstr>HM Población por Región de Plan</vt:lpstr>
      <vt:lpstr>Tamaño promedio del hogar</vt:lpstr>
      <vt:lpstr>HM Tamaño promedio del hogar</vt:lpstr>
      <vt:lpstr>Regiones climáticas</vt:lpstr>
      <vt:lpstr>Pobla autoabast</vt:lpstr>
      <vt:lpstr>HM Pobla autoabast</vt:lpstr>
      <vt:lpstr>Pobla red public Sin Trat AR</vt:lpstr>
      <vt:lpstr>HM pobla red publ Sin Trat AR</vt:lpstr>
      <vt:lpstr>Pobla SinTrat AR</vt:lpstr>
      <vt:lpstr>HM Pobla Sin Trat AR</vt:lpstr>
      <vt:lpstr>Indice indicadores</vt:lpstr>
      <vt:lpstr>6.1.1</vt:lpstr>
      <vt:lpstr>Metadato 6.1.1</vt:lpstr>
      <vt:lpstr>6.2.1.a</vt:lpstr>
      <vt:lpstr>Metadato 6.2.1.a</vt:lpstr>
      <vt:lpstr>6.2.1.b</vt:lpstr>
      <vt:lpstr>Metadato 6.2.1.b</vt:lpstr>
      <vt:lpstr>6.3.1</vt:lpstr>
      <vt:lpstr>Metadato 6.3.1</vt:lpstr>
      <vt:lpstr>6.3.2</vt:lpstr>
      <vt:lpstr>Metadato 6.3.2</vt:lpstr>
      <vt:lpstr>6.4.1</vt:lpstr>
      <vt:lpstr>Metadato 6.4.1</vt:lpstr>
      <vt:lpstr>6.4.2</vt:lpstr>
      <vt:lpstr>Metadato 6.4.2</vt:lpstr>
      <vt:lpstr>6.5.1</vt:lpstr>
      <vt:lpstr>Metadato 6.5.1</vt:lpstr>
      <vt:lpstr>6.5.2</vt:lpstr>
      <vt:lpstr>Metadato 6.5.2</vt:lpstr>
      <vt:lpstr>6.b.1</vt:lpstr>
      <vt:lpstr>Metadato 6.b.1</vt:lpstr>
      <vt:lpstr>TRWR</vt:lpstr>
      <vt:lpstr>HM TRWR</vt:lpstr>
    </vt:vector>
  </TitlesOfParts>
  <Company>Toshiba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Katherine Gómez Viquez</dc:creator>
  <cp:lastModifiedBy>Aguas</cp:lastModifiedBy>
  <dcterms:created xsi:type="dcterms:W3CDTF">2016-02-23T14:01:27Z</dcterms:created>
  <dcterms:modified xsi:type="dcterms:W3CDTF">2023-01-17T14:32:12Z</dcterms:modified>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0x010100137BE4548F621245B1683820D38FB5D1</vt:lpwstr>
  </property>
</Properties>
</file>